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1.xml" ContentType="application/vnd.ms-excel.controlproperties+xml"/>
  <Override PartName="/xl/drawings/drawing8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9.xml" ContentType="application/vnd.openxmlformats-officedocument.drawing+xml"/>
  <Override PartName="/xl/ctrlProps/ctrlProp42.xml" ContentType="application/vnd.ms-excel.controlproperties+xml"/>
  <Override PartName="/xl/drawings/drawing10.xml" ContentType="application/vnd.openxmlformats-officedocument.drawing+xml"/>
  <Override PartName="/xl/ctrlProps/ctrlProp43.xml" ContentType="application/vnd.ms-excel.controlproperties+xml"/>
  <Override PartName="/xl/drawings/drawing11.xml" ContentType="application/vnd.openxmlformats-officedocument.drawing+xml"/>
  <Override PartName="/xl/ctrlProps/ctrlProp44.xml" ContentType="application/vnd.ms-excel.controlproperties+xml"/>
  <Override PartName="/xl/drawings/drawing12.xml" ContentType="application/vnd.openxmlformats-officedocument.drawing+xml"/>
  <Override PartName="/xl/ctrlProps/ctrlProp4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filterPrivacy="1" codeName="Ten_skoroszyt" defaultThemeVersion="124226"/>
  <xr:revisionPtr revIDLastSave="0" documentId="8_{15BEE422-DEC1-4AF4-AD33-183A7E5109B5}" xr6:coauthVersionLast="47" xr6:coauthVersionMax="47" xr10:uidLastSave="{00000000-0000-0000-0000-000000000000}"/>
  <workbookProtection workbookAlgorithmName="SHA-512" workbookHashValue="AVqMzTpEpA7kKE93Yc/ZgQNIbFN3cMSZHH6NioqveNWy0RkMRLBWO5mjpmd4qXL68htWCwxrW8VLOZKBNXh9ZA==" workbookSaltValue="1S7BJ8vvYjD3D8TJ0J6RIg==" workbookSpinCount="100000" lockStructure="1"/>
  <bookViews>
    <workbookView xWindow="4800" yWindow="2810" windowWidth="14400" windowHeight="7270" tabRatio="75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</sheets>
  <definedNames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Założenia!$C$222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Miesiac_Koniec_Projekt">Założenia!$D$18</definedName>
    <definedName name="mod_dot">'Rozliczenie dotacji'!$J$351:$J$1222</definedName>
    <definedName name="mod_dot_am">'Środki trwałe'!$I$1143:$I$2033</definedName>
    <definedName name="mod_dot_am_pst">'Środki trwałe'!$C$744:$C$783</definedName>
    <definedName name="mod_dot_am_pst_war">'Środki trwałe'!$K$744:$AE$783</definedName>
    <definedName name="mod_dot_am_war">'Środki trwałe'!$K$1143:$AE$2033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dotacji'!$K$351:$AE$1222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trwałe'!$C$2092:$C$2101</definedName>
    <definedName name="mod_dot_st_wbudowie_npv_war" comment="Wartość dotacji środków trwałych w budowie w poszczególnych okresach">'Środki trwałe'!$K$2092:$AE$2101</definedName>
    <definedName name="mod_fin_lease">Finansowanie!$J$164:$J$170</definedName>
    <definedName name="mod_fin_lease_dot_value">Finansowanie!$K$164:$AE$170</definedName>
    <definedName name="mod_fin_lease_value">Finansowanie!$K$144:$AE$150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trwałe'!$C$2117:$C$2250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owy_wbudowie">Założenia!$B$215:$B$216</definedName>
    <definedName name="_xlnm.Print_Area" localSheetId="0">'Dane Wnioskodawcy'!$C$5:$G$14</definedName>
    <definedName name="_xlnm.Print_Area" localSheetId="8">Finansowanie!$B$12:$AE$238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3">Przychody!$B$12:$AE$306</definedName>
    <definedName name="_xlnm.Print_Area" localSheetId="6">'Rozliczenie dotacji'!$B$12:$AE$348</definedName>
    <definedName name="_xlnm.Print_Area" localSheetId="2">'Sprawozdania finansowe'!$B$11:$F$197</definedName>
    <definedName name="_xlnm.Print_Area" localSheetId="5">'Środki trwałe'!$B$12:$AE$871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trwałe'!$K$2117:$AE$2250</definedName>
    <definedName name="st_bib">'Środki trwałe'!$K$353:$AE$362</definedName>
    <definedName name="st_bib_am">'Środki trwałe'!$K$2165:$AE$2179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trwałe'!$K$2158:$AE$2162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trwałe'!$K$2241:$AE$2250</definedName>
    <definedName name="st_ist_kw">'Środki trwałe'!$F$616:$F$625</definedName>
    <definedName name="st_ist_kw_am">'Środki trwałe'!$G$616:$G$625</definedName>
    <definedName name="st_stu">'Środki trwałe'!$K$574:$AE$583</definedName>
    <definedName name="st_stu_am">'Środki trwałe'!$K$2229:$AE$2238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trwałe'!$K$2182:$AE$2226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trwałe'!$K$2141:$AE$2155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2" l="1"/>
  <c r="J697" i="16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H11" i="2" l="1"/>
  <c r="AB498" i="10"/>
  <c r="AC498" i="10"/>
  <c r="AD498" i="10"/>
  <c r="AE498" i="10"/>
  <c r="AB499" i="10"/>
  <c r="AC499" i="10"/>
  <c r="AD499" i="10"/>
  <c r="AE499" i="10"/>
  <c r="AB38" i="10"/>
  <c r="AC38" i="10"/>
  <c r="AD38" i="10"/>
  <c r="AE38" i="10"/>
  <c r="AB41" i="10"/>
  <c r="AC41" i="10"/>
  <c r="AD41" i="10"/>
  <c r="AE41" i="10"/>
  <c r="AB61" i="10"/>
  <c r="AC61" i="10"/>
  <c r="AD61" i="10"/>
  <c r="AE61" i="10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C227" i="10"/>
  <c r="AD227" i="10"/>
  <c r="AE227" i="10"/>
  <c r="AB237" i="10"/>
  <c r="AC237" i="10"/>
  <c r="AD237" i="10"/>
  <c r="AE237" i="10"/>
  <c r="AB250" i="10"/>
  <c r="AC250" i="10"/>
  <c r="AD250" i="10"/>
  <c r="AE250" i="10"/>
  <c r="AB254" i="10"/>
  <c r="AC254" i="10"/>
  <c r="AD254" i="10"/>
  <c r="AE254" i="10"/>
  <c r="AB263" i="10"/>
  <c r="AC263" i="10"/>
  <c r="AD263" i="10"/>
  <c r="AE263" i="10"/>
  <c r="AB326" i="10"/>
  <c r="AC326" i="10"/>
  <c r="AD326" i="10"/>
  <c r="AE326" i="10"/>
  <c r="AB329" i="10"/>
  <c r="AC329" i="10"/>
  <c r="AD329" i="10"/>
  <c r="AE329" i="10"/>
  <c r="AB349" i="10"/>
  <c r="AC349" i="10"/>
  <c r="AD349" i="10"/>
  <c r="AE349" i="10"/>
  <c r="AB350" i="10"/>
  <c r="AC350" i="10"/>
  <c r="AD350" i="10"/>
  <c r="AE350" i="10"/>
  <c r="AB351" i="10"/>
  <c r="AC351" i="10"/>
  <c r="AD351" i="10"/>
  <c r="AE351" i="10"/>
  <c r="AB370" i="10"/>
  <c r="AC370" i="10"/>
  <c r="AD370" i="10"/>
  <c r="AE370" i="10"/>
  <c r="AB380" i="10"/>
  <c r="AC380" i="10"/>
  <c r="AD380" i="10"/>
  <c r="AE380" i="10"/>
  <c r="AB393" i="10"/>
  <c r="AC393" i="10"/>
  <c r="AD393" i="10"/>
  <c r="AE393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2" i="22"/>
  <c r="S42" i="22"/>
  <c r="S46" i="22" s="1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46" i="22"/>
  <c r="R47" i="22" s="1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73" i="22"/>
  <c r="R75" i="22" s="1"/>
  <c r="S73" i="22" s="1"/>
  <c r="S75" i="22" s="1"/>
  <c r="T73" i="22" s="1"/>
  <c r="T75" i="22" s="1"/>
  <c r="U73" i="22"/>
  <c r="U75" i="22" s="1"/>
  <c r="V73" i="22" s="1"/>
  <c r="V75" i="22" s="1"/>
  <c r="W73" i="22" s="1"/>
  <c r="W75" i="22" s="1"/>
  <c r="X73" i="22" s="1"/>
  <c r="X75" i="22" s="1"/>
  <c r="Y73" i="22" s="1"/>
  <c r="Y75" i="22" s="1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97" i="22"/>
  <c r="R101" i="22" s="1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6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0" i="22"/>
  <c r="S106" i="22" s="1"/>
  <c r="S110" i="22" s="1"/>
  <c r="R111" i="22"/>
  <c r="R116" i="22"/>
  <c r="S116" i="22"/>
  <c r="S120" i="22" s="1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0" i="22"/>
  <c r="R121" i="22"/>
  <c r="R126" i="22"/>
  <c r="S126" i="22" s="1"/>
  <c r="T126" i="22" s="1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30" i="22"/>
  <c r="S130" i="22"/>
  <c r="S131" i="22"/>
  <c r="R135" i="22"/>
  <c r="R138" i="22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R143" i="22"/>
  <c r="S143" i="22"/>
  <c r="T143" i="22"/>
  <c r="U143" i="22"/>
  <c r="V143" i="22"/>
  <c r="W143" i="22"/>
  <c r="X143" i="22"/>
  <c r="Y143" i="22"/>
  <c r="Z143" i="22"/>
  <c r="AA143" i="22"/>
  <c r="AB143" i="22"/>
  <c r="AC143" i="22"/>
  <c r="AD143" i="22"/>
  <c r="AE143" i="22"/>
  <c r="R151" i="22"/>
  <c r="S151" i="22"/>
  <c r="S152" i="22" s="1"/>
  <c r="T151" i="22"/>
  <c r="U151" i="22"/>
  <c r="V151" i="22"/>
  <c r="V152" i="22" s="1"/>
  <c r="W151" i="22"/>
  <c r="X151" i="22"/>
  <c r="Y151" i="22"/>
  <c r="Z151" i="22"/>
  <c r="AA151" i="22"/>
  <c r="AA152" i="22" s="1"/>
  <c r="AB151" i="22"/>
  <c r="AC151" i="22"/>
  <c r="AD151" i="22"/>
  <c r="AD152" i="22" s="1"/>
  <c r="AE151" i="22"/>
  <c r="R152" i="22"/>
  <c r="X152" i="22"/>
  <c r="Y152" i="22"/>
  <c r="Z152" i="22"/>
  <c r="R164" i="22"/>
  <c r="S164" i="22"/>
  <c r="T164" i="22"/>
  <c r="U164" i="22"/>
  <c r="V164" i="22"/>
  <c r="W164" i="22"/>
  <c r="X164" i="22"/>
  <c r="Y164" i="22"/>
  <c r="Z164" i="22"/>
  <c r="AA164" i="22"/>
  <c r="AB164" i="22"/>
  <c r="AC164" i="22"/>
  <c r="AD164" i="22"/>
  <c r="AE164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S171" i="22" s="1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Y38" i="10"/>
  <c r="Z38" i="10"/>
  <c r="AA38" i="10"/>
  <c r="Y41" i="10"/>
  <c r="Z41" i="10"/>
  <c r="AA41" i="10"/>
  <c r="Y61" i="10"/>
  <c r="Z61" i="10"/>
  <c r="AA61" i="10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AA227" i="10"/>
  <c r="Y237" i="10"/>
  <c r="Z237" i="10"/>
  <c r="AA237" i="10"/>
  <c r="Y250" i="10"/>
  <c r="Z250" i="10"/>
  <c r="AA250" i="10"/>
  <c r="Y254" i="10"/>
  <c r="Z254" i="10"/>
  <c r="AA254" i="10"/>
  <c r="Y263" i="10"/>
  <c r="Z263" i="10"/>
  <c r="AA263" i="10"/>
  <c r="Y326" i="10"/>
  <c r="Z326" i="10"/>
  <c r="AA326" i="10"/>
  <c r="Y329" i="10"/>
  <c r="Z329" i="10"/>
  <c r="AA329" i="10"/>
  <c r="Y349" i="10"/>
  <c r="Z349" i="10"/>
  <c r="AA349" i="10"/>
  <c r="Y350" i="10"/>
  <c r="Z350" i="10"/>
  <c r="AA350" i="10"/>
  <c r="Y351" i="10"/>
  <c r="Z351" i="10"/>
  <c r="AA351" i="10"/>
  <c r="Y370" i="10"/>
  <c r="Z370" i="10"/>
  <c r="AA370" i="10"/>
  <c r="Y380" i="10"/>
  <c r="Z380" i="10"/>
  <c r="AA380" i="10"/>
  <c r="Y393" i="10"/>
  <c r="Z393" i="10"/>
  <c r="AA393" i="10"/>
  <c r="P28" i="22"/>
  <c r="Q28" i="22"/>
  <c r="Y171" i="22" l="1"/>
  <c r="AA171" i="22"/>
  <c r="AC152" i="22"/>
  <c r="U152" i="22"/>
  <c r="X171" i="22"/>
  <c r="AB152" i="22"/>
  <c r="T152" i="22"/>
  <c r="T130" i="22"/>
  <c r="T131" i="22" s="1"/>
  <c r="U126" i="22"/>
  <c r="Z73" i="22"/>
  <c r="Z75" i="22" s="1"/>
  <c r="T106" i="22"/>
  <c r="T110" i="22" s="1"/>
  <c r="S111" i="22"/>
  <c r="S112" i="22" s="1"/>
  <c r="Z135" i="22"/>
  <c r="Z138" i="22" s="1"/>
  <c r="AE171" i="22"/>
  <c r="W171" i="22"/>
  <c r="AC171" i="22"/>
  <c r="U171" i="22"/>
  <c r="AE152" i="22"/>
  <c r="W152" i="22"/>
  <c r="T42" i="22"/>
  <c r="T46" i="22" s="1"/>
  <c r="S47" i="22"/>
  <c r="S48" i="22" s="1"/>
  <c r="T116" i="22"/>
  <c r="T120" i="22" s="1"/>
  <c r="S121" i="22"/>
  <c r="S122" i="22" s="1"/>
  <c r="AD171" i="22"/>
  <c r="V171" i="22"/>
  <c r="AB171" i="22"/>
  <c r="T171" i="22"/>
  <c r="Z171" i="22"/>
  <c r="R171" i="22"/>
  <c r="S97" i="22"/>
  <c r="S101" i="22" s="1"/>
  <c r="R102" i="22"/>
  <c r="U106" i="22" l="1"/>
  <c r="U110" i="22" s="1"/>
  <c r="T111" i="22"/>
  <c r="T112" i="22" s="1"/>
  <c r="T97" i="22"/>
  <c r="T101" i="22" s="1"/>
  <c r="S102" i="22"/>
  <c r="AA73" i="22"/>
  <c r="AA75" i="22" s="1"/>
  <c r="U116" i="22"/>
  <c r="U120" i="22" s="1"/>
  <c r="T121" i="22"/>
  <c r="T122" i="22" s="1"/>
  <c r="U130" i="22"/>
  <c r="U131" i="22" s="1"/>
  <c r="V126" i="22"/>
  <c r="U42" i="22"/>
  <c r="U46" i="22" s="1"/>
  <c r="T47" i="22"/>
  <c r="T48" i="22" s="1"/>
  <c r="AA135" i="22"/>
  <c r="AA138" i="22" s="1"/>
  <c r="AB73" i="22" l="1"/>
  <c r="AB75" i="22" s="1"/>
  <c r="AB135" i="22"/>
  <c r="AB138" i="22" s="1"/>
  <c r="T102" i="22"/>
  <c r="U97" i="22"/>
  <c r="U101" i="22" s="1"/>
  <c r="V116" i="22"/>
  <c r="V120" i="22" s="1"/>
  <c r="U121" i="22"/>
  <c r="U122" i="22" s="1"/>
  <c r="V130" i="22"/>
  <c r="V131" i="22" s="1"/>
  <c r="W126" i="22"/>
  <c r="V42" i="22"/>
  <c r="V46" i="22" s="1"/>
  <c r="U47" i="22"/>
  <c r="U48" i="22" s="1"/>
  <c r="V106" i="22"/>
  <c r="V110" i="22" s="1"/>
  <c r="U111" i="22"/>
  <c r="U112" i="22" s="1"/>
  <c r="V97" i="22" l="1"/>
  <c r="V101" i="22" s="1"/>
  <c r="U102" i="22"/>
  <c r="AC135" i="22"/>
  <c r="AC138" i="22" s="1"/>
  <c r="W116" i="22"/>
  <c r="W120" i="22" s="1"/>
  <c r="V121" i="22"/>
  <c r="V122" i="22" s="1"/>
  <c r="W42" i="22"/>
  <c r="W46" i="22" s="1"/>
  <c r="V47" i="22"/>
  <c r="V48" i="22" s="1"/>
  <c r="X126" i="22"/>
  <c r="W130" i="22"/>
  <c r="W131" i="22" s="1"/>
  <c r="AC73" i="22"/>
  <c r="AC75" i="22" s="1"/>
  <c r="V111" i="22"/>
  <c r="V112" i="22" s="1"/>
  <c r="W106" i="22"/>
  <c r="W110" i="22" s="1"/>
  <c r="X106" i="22" l="1"/>
  <c r="X110" i="22" s="1"/>
  <c r="W111" i="22"/>
  <c r="W112" i="22" s="1"/>
  <c r="Y126" i="22"/>
  <c r="X130" i="22"/>
  <c r="X131" i="22" s="1"/>
  <c r="X42" i="22"/>
  <c r="X46" i="22" s="1"/>
  <c r="W47" i="22"/>
  <c r="W48" i="22" s="1"/>
  <c r="X116" i="22"/>
  <c r="X120" i="22" s="1"/>
  <c r="W121" i="22"/>
  <c r="W122" i="22" s="1"/>
  <c r="AD135" i="22"/>
  <c r="AD138" i="22" s="1"/>
  <c r="AD73" i="22"/>
  <c r="AD75" i="22" s="1"/>
  <c r="W97" i="22"/>
  <c r="W101" i="22" s="1"/>
  <c r="V102" i="22"/>
  <c r="X97" i="22" l="1"/>
  <c r="X101" i="22" s="1"/>
  <c r="W102" i="22"/>
  <c r="AE135" i="22"/>
  <c r="AE138" i="22" s="1"/>
  <c r="Y42" i="22"/>
  <c r="Y46" i="22" s="1"/>
  <c r="X47" i="22"/>
  <c r="X48" i="22" s="1"/>
  <c r="AE73" i="22"/>
  <c r="AE75" i="22" s="1"/>
  <c r="X121" i="22"/>
  <c r="X122" i="22" s="1"/>
  <c r="Y116" i="22"/>
  <c r="Y120" i="22" s="1"/>
  <c r="Z126" i="22"/>
  <c r="Y130" i="22"/>
  <c r="Y106" i="22"/>
  <c r="Y110" i="22" s="1"/>
  <c r="X111" i="22"/>
  <c r="X112" i="22" s="1"/>
  <c r="Y131" i="22" l="1"/>
  <c r="AA126" i="22"/>
  <c r="Z130" i="22"/>
  <c r="Z42" i="22"/>
  <c r="Z46" i="22" s="1"/>
  <c r="Y47" i="22"/>
  <c r="Y48" i="22" s="1"/>
  <c r="Z116" i="22"/>
  <c r="Z120" i="22" s="1"/>
  <c r="Y121" i="22"/>
  <c r="Y122" i="22" s="1"/>
  <c r="Z106" i="22"/>
  <c r="Z110" i="22" s="1"/>
  <c r="Y111" i="22"/>
  <c r="Y112" i="22" s="1"/>
  <c r="Y97" i="22"/>
  <c r="Y101" i="22" s="1"/>
  <c r="X102" i="22"/>
  <c r="Z121" i="22" l="1"/>
  <c r="Z122" i="22" s="1"/>
  <c r="AA116" i="22"/>
  <c r="AA120" i="22" s="1"/>
  <c r="Z97" i="22"/>
  <c r="Z101" i="22" s="1"/>
  <c r="Y102" i="22"/>
  <c r="Z47" i="22"/>
  <c r="Z48" i="22" s="1"/>
  <c r="AA42" i="22"/>
  <c r="AA46" i="22" s="1"/>
  <c r="Z131" i="22"/>
  <c r="AB126" i="22"/>
  <c r="AA130" i="22"/>
  <c r="AA106" i="22"/>
  <c r="AA110" i="22" s="1"/>
  <c r="Z111" i="22"/>
  <c r="Z112" i="22" s="1"/>
  <c r="AB42" i="22" l="1"/>
  <c r="AB46" i="22" s="1"/>
  <c r="AA47" i="22"/>
  <c r="AA48" i="22" s="1"/>
  <c r="AB106" i="22"/>
  <c r="AB110" i="22" s="1"/>
  <c r="AA111" i="22"/>
  <c r="AA112" i="22" s="1"/>
  <c r="AA131" i="22"/>
  <c r="AA97" i="22"/>
  <c r="AA101" i="22" s="1"/>
  <c r="Z102" i="22"/>
  <c r="AB130" i="22"/>
  <c r="AC126" i="22"/>
  <c r="AB116" i="22"/>
  <c r="AB120" i="22" s="1"/>
  <c r="AA121" i="22"/>
  <c r="AA122" i="22" s="1"/>
  <c r="AB97" i="22" l="1"/>
  <c r="AB101" i="22" s="1"/>
  <c r="AA102" i="22"/>
  <c r="AC116" i="22"/>
  <c r="AC120" i="22" s="1"/>
  <c r="AB121" i="22"/>
  <c r="AB122" i="22" s="1"/>
  <c r="AB131" i="22"/>
  <c r="AC42" i="22"/>
  <c r="AC46" i="22" s="1"/>
  <c r="AB47" i="22"/>
  <c r="AB48" i="22" s="1"/>
  <c r="AC130" i="22"/>
  <c r="AD126" i="22"/>
  <c r="AC106" i="22"/>
  <c r="AC110" i="22" s="1"/>
  <c r="AB111" i="22"/>
  <c r="AB112" i="22" s="1"/>
  <c r="AD116" i="22" l="1"/>
  <c r="AD120" i="22" s="1"/>
  <c r="AC121" i="22"/>
  <c r="AC122" i="22" s="1"/>
  <c r="AD42" i="22"/>
  <c r="AD46" i="22" s="1"/>
  <c r="AC47" i="22"/>
  <c r="AC48" i="22" s="1"/>
  <c r="AD106" i="22"/>
  <c r="AD110" i="22" s="1"/>
  <c r="AC111" i="22"/>
  <c r="AC112" i="22" s="1"/>
  <c r="AD130" i="22"/>
  <c r="AE126" i="22"/>
  <c r="AE130" i="22" s="1"/>
  <c r="AC131" i="22"/>
  <c r="AB102" i="22"/>
  <c r="AC97" i="22"/>
  <c r="AC101" i="22" s="1"/>
  <c r="AE116" i="22" l="1"/>
  <c r="AE120" i="22" s="1"/>
  <c r="AE121" i="22" s="1"/>
  <c r="AE122" i="22" s="1"/>
  <c r="AD121" i="22"/>
  <c r="AD122" i="22" s="1"/>
  <c r="AE42" i="22"/>
  <c r="AE46" i="22" s="1"/>
  <c r="AD47" i="22"/>
  <c r="AD48" i="22" s="1"/>
  <c r="AD111" i="22"/>
  <c r="AD112" i="22" s="1"/>
  <c r="AE106" i="22"/>
  <c r="AE110" i="22" s="1"/>
  <c r="AE131" i="22"/>
  <c r="AD97" i="22"/>
  <c r="AD101" i="22" s="1"/>
  <c r="AC102" i="22"/>
  <c r="AD131" i="22"/>
  <c r="AE111" i="22" l="1"/>
  <c r="AE112" i="22" s="1"/>
  <c r="AE47" i="22"/>
  <c r="AE48" i="22" s="1"/>
  <c r="AE97" i="22"/>
  <c r="AE101" i="22" s="1"/>
  <c r="AD102" i="22"/>
  <c r="AE102" i="22" l="1"/>
  <c r="AB17" i="18" l="1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C78" i="18"/>
  <c r="AD78" i="18"/>
  <c r="AE78" i="18"/>
  <c r="AB85" i="18"/>
  <c r="AC85" i="18"/>
  <c r="AD85" i="18"/>
  <c r="AE85" i="18"/>
  <c r="AB87" i="18"/>
  <c r="AC87" i="18"/>
  <c r="AD87" i="18"/>
  <c r="AE87" i="18"/>
  <c r="AB111" i="18"/>
  <c r="AC111" i="18"/>
  <c r="AD111" i="18"/>
  <c r="AE111" i="18"/>
  <c r="AB23" i="20"/>
  <c r="AC23" i="20"/>
  <c r="AD23" i="20"/>
  <c r="AE23" i="20"/>
  <c r="AB25" i="20"/>
  <c r="AC25" i="20"/>
  <c r="AD25" i="20" s="1"/>
  <c r="AB33" i="20"/>
  <c r="AC33" i="20"/>
  <c r="AD33" i="20"/>
  <c r="AE33" i="20"/>
  <c r="AB34" i="20"/>
  <c r="AC34" i="20"/>
  <c r="AB43" i="20"/>
  <c r="AB44" i="20" s="1"/>
  <c r="AC43" i="20"/>
  <c r="AC49" i="20" s="1"/>
  <c r="AC50" i="20" s="1"/>
  <c r="AB100" i="11" s="1"/>
  <c r="AD43" i="20"/>
  <c r="AD49" i="20" s="1"/>
  <c r="AD50" i="20" s="1"/>
  <c r="AC100" i="11" s="1"/>
  <c r="AE43" i="20"/>
  <c r="AE49" i="20" s="1"/>
  <c r="AB48" i="20"/>
  <c r="AC48" i="20"/>
  <c r="AD48" i="20"/>
  <c r="AE48" i="20"/>
  <c r="AB54" i="20"/>
  <c r="AC54" i="20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X370" i="10"/>
  <c r="O106" i="10"/>
  <c r="P106" i="10"/>
  <c r="Q106" i="10"/>
  <c r="R106" i="10"/>
  <c r="S106" i="10"/>
  <c r="T106" i="10"/>
  <c r="U106" i="10"/>
  <c r="V106" i="10"/>
  <c r="W106" i="10"/>
  <c r="X106" i="10"/>
  <c r="B442" i="10"/>
  <c r="AA100" i="11"/>
  <c r="X38" i="10"/>
  <c r="X41" i="10"/>
  <c r="X61" i="10"/>
  <c r="X349" i="10" s="1"/>
  <c r="X182" i="10"/>
  <c r="X185" i="10"/>
  <c r="X194" i="10"/>
  <c r="X196" i="10"/>
  <c r="X223" i="10"/>
  <c r="X227" i="10"/>
  <c r="X237" i="10"/>
  <c r="X380" i="10" s="1"/>
  <c r="X250" i="10"/>
  <c r="X393" i="10" s="1"/>
  <c r="X254" i="10"/>
  <c r="X263" i="10"/>
  <c r="X326" i="10"/>
  <c r="B104" i="25"/>
  <c r="B176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297" i="20"/>
  <c r="Y23" i="20"/>
  <c r="Y48" i="20" s="1"/>
  <c r="Z23" i="20"/>
  <c r="AA23" i="20"/>
  <c r="AA48" i="20" s="1"/>
  <c r="AA50" i="20" s="1"/>
  <c r="Y33" i="20"/>
  <c r="Z33" i="20"/>
  <c r="AA33" i="20"/>
  <c r="Y43" i="20"/>
  <c r="Z43" i="20"/>
  <c r="Z49" i="20" s="1"/>
  <c r="AA43" i="20"/>
  <c r="AA49" i="20" s="1"/>
  <c r="Z48" i="20"/>
  <c r="Z50" i="20" s="1"/>
  <c r="Z100" i="11" s="1"/>
  <c r="Y49" i="20"/>
  <c r="B820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B253" i="11"/>
  <c r="B77" i="8"/>
  <c r="AB654" i="16" l="1"/>
  <c r="AB235" i="20" s="1"/>
  <c r="AE612" i="16"/>
  <c r="AE217" i="20" s="1"/>
  <c r="AD612" i="16"/>
  <c r="AD217" i="20" s="1"/>
  <c r="AC654" i="16"/>
  <c r="AC235" i="20" s="1"/>
  <c r="AD265" i="16"/>
  <c r="AD87" i="20" s="1"/>
  <c r="AE120" i="18"/>
  <c r="AE102" i="18"/>
  <c r="AD120" i="18"/>
  <c r="AD102" i="18"/>
  <c r="AC120" i="18"/>
  <c r="AC102" i="18"/>
  <c r="AB120" i="18"/>
  <c r="AB102" i="18"/>
  <c r="AB54" i="18"/>
  <c r="AE25" i="20"/>
  <c r="AE54" i="20" s="1"/>
  <c r="AD54" i="20"/>
  <c r="AE50" i="20"/>
  <c r="AD100" i="11" s="1"/>
  <c r="AB55" i="20"/>
  <c r="AB56" i="20" s="1"/>
  <c r="AC44" i="20"/>
  <c r="AB45" i="20"/>
  <c r="AB35" i="20" s="1"/>
  <c r="AC55" i="20"/>
  <c r="AC56" i="20" s="1"/>
  <c r="AD34" i="20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AD44" i="20" l="1"/>
  <c r="AE44" i="20" s="1"/>
  <c r="AC45" i="20"/>
  <c r="AC35" i="20" s="1"/>
  <c r="AD55" i="20"/>
  <c r="AE34" i="20"/>
  <c r="AD45" i="20"/>
  <c r="AD35" i="20" s="1"/>
  <c r="AD56" i="20"/>
  <c r="L129" i="22"/>
  <c r="N119" i="22"/>
  <c r="Q129" i="22"/>
  <c r="P129" i="22"/>
  <c r="K119" i="22"/>
  <c r="M129" i="22"/>
  <c r="AE55" i="20" l="1"/>
  <c r="AE56" i="20" s="1"/>
  <c r="AE45" i="20"/>
  <c r="AE35" i="20" s="1"/>
  <c r="Q119" i="22"/>
  <c r="L119" i="22"/>
  <c r="N92" i="22"/>
  <c r="N100" i="22"/>
  <c r="P119" i="22"/>
  <c r="M119" i="22"/>
  <c r="K100" i="22"/>
  <c r="K92" i="22"/>
  <c r="P92" i="22" l="1"/>
  <c r="P100" i="22"/>
  <c r="L92" i="22"/>
  <c r="L100" i="22"/>
  <c r="M92" i="22"/>
  <c r="M100" i="22"/>
  <c r="Q100" i="22"/>
  <c r="Q92" i="22"/>
  <c r="J625" i="16" l="1" a="1"/>
  <c r="J625" i="16" s="1"/>
  <c r="J624" i="16" a="1"/>
  <c r="J624" i="16" s="1"/>
  <c r="J623" i="16" a="1"/>
  <c r="J623" i="16" s="1"/>
  <c r="J622" i="16" a="1"/>
  <c r="J622" i="16" s="1"/>
  <c r="J621" i="16" a="1"/>
  <c r="J621" i="16" s="1"/>
  <c r="J620" i="16" a="1"/>
  <c r="J620" i="16" s="1"/>
  <c r="J619" i="16" a="1"/>
  <c r="J619" i="16" s="1"/>
  <c r="J618" i="16" a="1"/>
  <c r="J618" i="16" s="1"/>
  <c r="J617" i="16" a="1"/>
  <c r="J617" i="16" s="1"/>
  <c r="J616" i="16" a="1"/>
  <c r="J616" i="16" s="1"/>
  <c r="J583" i="16" a="1"/>
  <c r="J583" i="16" s="1"/>
  <c r="J582" i="16" a="1"/>
  <c r="J582" i="16" s="1"/>
  <c r="J581" i="16" a="1"/>
  <c r="J581" i="16" s="1"/>
  <c r="J580" i="16" a="1"/>
  <c r="J580" i="16" s="1"/>
  <c r="J579" i="16" a="1"/>
  <c r="J579" i="16" s="1"/>
  <c r="J578" i="16" a="1"/>
  <c r="J578" i="16" s="1"/>
  <c r="J577" i="16" a="1"/>
  <c r="J577" i="16" s="1"/>
  <c r="J576" i="16" a="1"/>
  <c r="J576" i="16" s="1"/>
  <c r="J575" i="16" a="1"/>
  <c r="J575" i="16" s="1"/>
  <c r="J574" i="16" a="1"/>
  <c r="J574" i="16" s="1"/>
  <c r="J569" i="16" a="1"/>
  <c r="J569" i="16" s="1"/>
  <c r="J568" i="16" a="1"/>
  <c r="J568" i="16" s="1"/>
  <c r="J567" i="16" a="1"/>
  <c r="J567" i="16" s="1"/>
  <c r="J566" i="16" a="1"/>
  <c r="J566" i="16" s="1"/>
  <c r="J565" i="16" a="1"/>
  <c r="J565" i="16" s="1"/>
  <c r="J457" i="16" a="1"/>
  <c r="J457" i="16" s="1"/>
  <c r="J456" i="16" a="1"/>
  <c r="J456" i="16" s="1"/>
  <c r="J455" i="16" a="1"/>
  <c r="J455" i="16" s="1"/>
  <c r="J454" i="16" a="1"/>
  <c r="J454" i="16" s="1"/>
  <c r="J453" i="16" a="1"/>
  <c r="J453" i="16" s="1"/>
  <c r="J452" i="16" a="1"/>
  <c r="J452" i="16" s="1"/>
  <c r="J451" i="16" a="1"/>
  <c r="J451" i="16" s="1"/>
  <c r="J450" i="16" a="1"/>
  <c r="J450" i="16" s="1"/>
  <c r="J449" i="16" a="1"/>
  <c r="J449" i="16" s="1"/>
  <c r="J448" i="16" a="1"/>
  <c r="J448" i="16" s="1"/>
  <c r="J447" i="16" a="1"/>
  <c r="J447" i="16" s="1"/>
  <c r="J446" i="16" a="1"/>
  <c r="J446" i="16" s="1"/>
  <c r="J445" i="16" a="1"/>
  <c r="J445" i="16" s="1"/>
  <c r="J444" i="16" a="1"/>
  <c r="J444" i="16" s="1"/>
  <c r="J443" i="16" a="1"/>
  <c r="J443" i="16" s="1"/>
  <c r="J442" i="16" a="1"/>
  <c r="J442" i="16" s="1"/>
  <c r="J441" i="16" a="1"/>
  <c r="J441" i="16" s="1"/>
  <c r="J440" i="16" a="1"/>
  <c r="J440" i="16" s="1"/>
  <c r="J439" i="16" a="1"/>
  <c r="J439" i="16" s="1"/>
  <c r="J438" i="16" a="1"/>
  <c r="J438" i="16" s="1"/>
  <c r="J437" i="16" a="1"/>
  <c r="J437" i="16" s="1"/>
  <c r="J436" i="16" a="1"/>
  <c r="J436" i="16" s="1"/>
  <c r="J435" i="16" a="1"/>
  <c r="J435" i="16" s="1"/>
  <c r="J434" i="16" a="1"/>
  <c r="J434" i="16" s="1"/>
  <c r="J433" i="16" a="1"/>
  <c r="J433" i="16" s="1"/>
  <c r="J432" i="16" a="1"/>
  <c r="J432" i="16" s="1"/>
  <c r="J431" i="16" a="1"/>
  <c r="J431" i="16" s="1"/>
  <c r="J430" i="16" a="1"/>
  <c r="J430" i="16" s="1"/>
  <c r="J429" i="16" a="1"/>
  <c r="J429" i="16" s="1"/>
  <c r="J428" i="16" a="1"/>
  <c r="J428" i="16" s="1"/>
  <c r="J427" i="16" a="1"/>
  <c r="J427" i="16" s="1"/>
  <c r="J426" i="16" a="1"/>
  <c r="J426" i="16" s="1"/>
  <c r="J425" i="16" a="1"/>
  <c r="J425" i="16" s="1"/>
  <c r="J424" i="16" a="1"/>
  <c r="J424" i="16" s="1"/>
  <c r="J423" i="16" a="1"/>
  <c r="J423" i="16" s="1"/>
  <c r="J422" i="16" a="1"/>
  <c r="J422" i="16" s="1"/>
  <c r="J421" i="16" a="1"/>
  <c r="J421" i="16" s="1"/>
  <c r="J420" i="16" a="1"/>
  <c r="J420" i="16" s="1"/>
  <c r="J419" i="16" a="1"/>
  <c r="J419" i="16" s="1"/>
  <c r="J418" i="16" a="1"/>
  <c r="J418" i="16" s="1"/>
  <c r="J413" i="16" a="1"/>
  <c r="J413" i="16" s="1"/>
  <c r="J412" i="16" a="1"/>
  <c r="J412" i="16" s="1"/>
  <c r="J411" i="16" a="1"/>
  <c r="J411" i="16" s="1"/>
  <c r="J410" i="16" a="1"/>
  <c r="J410" i="16" s="1"/>
  <c r="J409" i="16" a="1"/>
  <c r="J409" i="16" s="1"/>
  <c r="J362" i="16" a="1"/>
  <c r="J362" i="16" s="1"/>
  <c r="J361" i="16" a="1"/>
  <c r="J361" i="16" s="1"/>
  <c r="J360" i="16" a="1"/>
  <c r="J360" i="16" s="1"/>
  <c r="J359" i="16" a="1"/>
  <c r="J359" i="16" s="1"/>
  <c r="J358" i="16" a="1"/>
  <c r="J358" i="16" s="1"/>
  <c r="J357" i="16" a="1"/>
  <c r="J357" i="16" s="1"/>
  <c r="J356" i="16" a="1"/>
  <c r="J356" i="16" s="1"/>
  <c r="J355" i="16" a="1"/>
  <c r="J355" i="16" s="1"/>
  <c r="J354" i="16" a="1"/>
  <c r="J354" i="16" s="1"/>
  <c r="J353" i="16" a="1"/>
  <c r="J353" i="16" s="1"/>
  <c r="J330" i="16" a="1"/>
  <c r="J330" i="16" s="1"/>
  <c r="J329" i="16" a="1"/>
  <c r="J329" i="16" s="1"/>
  <c r="J328" i="16" a="1"/>
  <c r="J328" i="16" s="1"/>
  <c r="J327" i="16" a="1"/>
  <c r="J327" i="16" s="1"/>
  <c r="J326" i="16" a="1"/>
  <c r="J326" i="16" s="1"/>
  <c r="J283" i="16" a="1"/>
  <c r="J283" i="16" s="1"/>
  <c r="J282" i="16" a="1"/>
  <c r="J282" i="16" s="1"/>
  <c r="J281" i="16" a="1"/>
  <c r="J281" i="16" s="1"/>
  <c r="J280" i="16" a="1"/>
  <c r="J280" i="16" s="1"/>
  <c r="J279" i="16" a="1"/>
  <c r="J279" i="16" s="1"/>
  <c r="J278" i="16" a="1"/>
  <c r="J278" i="16" s="1"/>
  <c r="J277" i="16" a="1"/>
  <c r="J277" i="16" s="1"/>
  <c r="J276" i="16" a="1"/>
  <c r="J276" i="16" s="1"/>
  <c r="J275" i="16" a="1"/>
  <c r="J275" i="16" s="1"/>
  <c r="J274" i="16" a="1"/>
  <c r="J274" i="16" s="1"/>
  <c r="J273" i="16" a="1"/>
  <c r="J273" i="16" s="1"/>
  <c r="J272" i="16" a="1"/>
  <c r="J272" i="16" s="1"/>
  <c r="J271" i="16" a="1"/>
  <c r="J271" i="16" s="1"/>
  <c r="J270" i="16" a="1"/>
  <c r="J270" i="16" s="1"/>
  <c r="J269" i="16" a="1"/>
  <c r="J269" i="16" s="1"/>
  <c r="J216" i="16" a="1"/>
  <c r="J216" i="16" s="1"/>
  <c r="J215" i="16" a="1"/>
  <c r="J215" i="16" s="1"/>
  <c r="J214" i="16" a="1"/>
  <c r="J214" i="16" s="1"/>
  <c r="J213" i="16" a="1"/>
  <c r="J213" i="16" s="1"/>
  <c r="J212" i="16" a="1"/>
  <c r="J212" i="16" s="1"/>
  <c r="J211" i="16" a="1"/>
  <c r="J211" i="16" s="1"/>
  <c r="J210" i="16" a="1"/>
  <c r="J210" i="16" s="1"/>
  <c r="J209" i="16" a="1"/>
  <c r="J209" i="16" s="1"/>
  <c r="J208" i="16" a="1"/>
  <c r="J208" i="16" s="1"/>
  <c r="J207" i="16" a="1"/>
  <c r="J207" i="16" s="1"/>
  <c r="J206" i="16" a="1"/>
  <c r="J206" i="16" s="1"/>
  <c r="J205" i="16" a="1"/>
  <c r="J205" i="16" s="1"/>
  <c r="J204" i="16" a="1"/>
  <c r="J204" i="16" s="1"/>
  <c r="J203" i="16" a="1"/>
  <c r="J203" i="16" s="1"/>
  <c r="J202" i="16" a="1"/>
  <c r="J202" i="16" s="1"/>
  <c r="J201" i="16" a="1"/>
  <c r="J201" i="16" s="1"/>
  <c r="J200" i="16" a="1"/>
  <c r="J200" i="16" s="1"/>
  <c r="J199" i="16" a="1"/>
  <c r="J199" i="16" s="1"/>
  <c r="J198" i="16" a="1"/>
  <c r="J198" i="16" s="1"/>
  <c r="J197" i="16" a="1"/>
  <c r="J197" i="16" s="1"/>
  <c r="J478" i="12"/>
  <c r="AE364" i="16" l="1"/>
  <c r="AB364" i="16"/>
  <c r="AC364" i="16"/>
  <c r="AD364" i="16"/>
  <c r="AB365" i="16"/>
  <c r="AC365" i="16"/>
  <c r="AE365" i="16"/>
  <c r="AD365" i="16"/>
  <c r="AE366" i="16"/>
  <c r="AB366" i="16"/>
  <c r="AC366" i="16"/>
  <c r="AD366" i="16"/>
  <c r="AB367" i="16"/>
  <c r="AC367" i="16"/>
  <c r="AE367" i="16"/>
  <c r="AD367" i="16"/>
  <c r="AB363" i="16"/>
  <c r="AC363" i="16"/>
  <c r="AE363" i="16"/>
  <c r="AD363" i="16"/>
  <c r="Z366" i="16"/>
  <c r="AA366" i="16"/>
  <c r="AA365" i="16"/>
  <c r="Z365" i="16"/>
  <c r="AA367" i="16"/>
  <c r="Z367" i="16"/>
  <c r="Z364" i="16"/>
  <c r="AA364" i="16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M228" i="8" l="1" a="1"/>
  <c r="M228" i="8" s="1"/>
  <c r="M229" i="8" l="1" a="1"/>
  <c r="M229" i="8" s="1"/>
  <c r="M230" i="8" l="1" a="1"/>
  <c r="M230" i="8" s="1"/>
  <c r="M231" i="8" s="1" a="1"/>
  <c r="M231" i="8" s="1"/>
  <c r="M232" i="8" l="1" a="1"/>
  <c r="M232" i="8" s="1"/>
  <c r="M233" i="8" s="1" a="1"/>
  <c r="M233" i="8" s="1"/>
  <c r="M234" i="8" l="1" a="1"/>
  <c r="M234" i="8" s="1"/>
  <c r="N228" i="8" s="1"/>
  <c r="O228" i="8" s="1" a="1"/>
  <c r="O228" i="8" s="1"/>
  <c r="C21" i="8" l="1"/>
  <c r="D169" i="8"/>
  <c r="C19" i="8" l="1"/>
  <c r="D20" i="8"/>
  <c r="F18" i="8"/>
  <c r="F16" i="8"/>
  <c r="D12" i="8"/>
  <c r="H10" i="2"/>
  <c r="H9" i="2"/>
  <c r="H7" i="2"/>
  <c r="E13" i="2"/>
  <c r="E11" i="2"/>
  <c r="E10" i="2"/>
  <c r="E9" i="2"/>
  <c r="E7" i="2"/>
  <c r="C219" i="8" l="1"/>
  <c r="B220" i="8"/>
  <c r="C220" i="8" s="1"/>
  <c r="C222" i="8" l="1"/>
  <c r="C221" i="8"/>
  <c r="A20" i="8" l="1"/>
  <c r="C135" i="8" l="1"/>
  <c r="K254" i="10" l="1"/>
  <c r="L254" i="10"/>
  <c r="M254" i="10"/>
  <c r="N254" i="10"/>
  <c r="O254" i="10"/>
  <c r="P254" i="10"/>
  <c r="Q254" i="10"/>
  <c r="R254" i="10"/>
  <c r="S254" i="10"/>
  <c r="T254" i="10"/>
  <c r="U254" i="10"/>
  <c r="V254" i="10"/>
  <c r="W254" i="10"/>
  <c r="K250" i="10"/>
  <c r="L250" i="10"/>
  <c r="M250" i="10"/>
  <c r="N250" i="10"/>
  <c r="O250" i="10"/>
  <c r="P250" i="10"/>
  <c r="Q250" i="10"/>
  <c r="R250" i="10"/>
  <c r="S250" i="10"/>
  <c r="T250" i="10"/>
  <c r="U250" i="10"/>
  <c r="V250" i="10"/>
  <c r="W250" i="10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X654" i="16" l="1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M12" i="29" l="1"/>
  <c r="O12" i="29" s="1"/>
  <c r="N12" i="29"/>
  <c r="P12" i="29" s="1"/>
  <c r="R12" i="29" s="1"/>
  <c r="X50" i="20"/>
  <c r="X100" i="11" s="1"/>
  <c r="G2280" i="16"/>
  <c r="G2281" i="16"/>
  <c r="G2282" i="16"/>
  <c r="G2283" i="16"/>
  <c r="G2284" i="16"/>
  <c r="G2285" i="16"/>
  <c r="G2286" i="16"/>
  <c r="G2279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6" i="11" a="1"/>
  <c r="A226" i="11" s="1"/>
  <c r="A225" i="11" a="1"/>
  <c r="A225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33" i="12" a="1"/>
  <c r="A33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Q12" i="29" l="1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T12" i="29" l="1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0" i="22"/>
  <c r="B169" i="22"/>
  <c r="B168" i="22"/>
  <c r="B167" i="22"/>
  <c r="B166" i="22"/>
  <c r="B165" i="22"/>
  <c r="B164" i="22"/>
  <c r="L165" i="22"/>
  <c r="B157" i="22"/>
  <c r="B158" i="22"/>
  <c r="B159" i="22"/>
  <c r="B160" i="22"/>
  <c r="B161" i="22"/>
  <c r="B156" i="22"/>
  <c r="B155" i="22"/>
  <c r="K45" i="20" l="1"/>
  <c r="K35" i="20" s="1"/>
  <c r="N44" i="20"/>
  <c r="L34" i="20"/>
  <c r="L45" i="20" s="1"/>
  <c r="L35" i="20" s="1"/>
  <c r="K55" i="20"/>
  <c r="K166" i="22"/>
  <c r="K165" i="22"/>
  <c r="P168" i="22"/>
  <c r="P167" i="22"/>
  <c r="O166" i="22"/>
  <c r="N165" i="22"/>
  <c r="O168" i="22"/>
  <c r="O170" i="22"/>
  <c r="O167" i="22"/>
  <c r="P165" i="22"/>
  <c r="O165" i="22"/>
  <c r="M165" i="22"/>
  <c r="Q168" i="22"/>
  <c r="N167" i="22"/>
  <c r="M167" i="22"/>
  <c r="L167" i="22"/>
  <c r="N166" i="22"/>
  <c r="M166" i="22"/>
  <c r="L166" i="22"/>
  <c r="Q167" i="22"/>
  <c r="Q143" i="22"/>
  <c r="P143" i="22"/>
  <c r="O143" i="22"/>
  <c r="N143" i="22"/>
  <c r="M143" i="22"/>
  <c r="L143" i="22"/>
  <c r="K143" i="22"/>
  <c r="I413" i="16"/>
  <c r="G404" i="10"/>
  <c r="G402" i="10"/>
  <c r="D106" i="10"/>
  <c r="C116" i="10"/>
  <c r="O44" i="20" l="1"/>
  <c r="M34" i="20"/>
  <c r="M45" i="20" s="1"/>
  <c r="M35" i="20" s="1"/>
  <c r="L55" i="20"/>
  <c r="K167" i="22"/>
  <c r="Q165" i="22"/>
  <c r="P166" i="22"/>
  <c r="O169" i="22"/>
  <c r="Q169" i="22"/>
  <c r="K168" i="22"/>
  <c r="L168" i="22"/>
  <c r="M168" i="22"/>
  <c r="P170" i="22"/>
  <c r="P169" i="22"/>
  <c r="N168" i="22"/>
  <c r="D116" i="10"/>
  <c r="P44" i="20" l="1"/>
  <c r="N34" i="20"/>
  <c r="N45" i="20" s="1"/>
  <c r="N35" i="20" s="1"/>
  <c r="M55" i="20"/>
  <c r="Q166" i="22"/>
  <c r="O164" i="22"/>
  <c r="O171" i="22" s="1"/>
  <c r="O151" i="22"/>
  <c r="O152" i="22" s="1"/>
  <c r="L170" i="22"/>
  <c r="L169" i="22"/>
  <c r="Q170" i="22"/>
  <c r="N170" i="22"/>
  <c r="N169" i="22"/>
  <c r="N151" i="22"/>
  <c r="N152" i="22" s="1"/>
  <c r="M169" i="22"/>
  <c r="K170" i="22"/>
  <c r="K169" i="22"/>
  <c r="J149" i="16"/>
  <c r="J143" i="16"/>
  <c r="Q44" i="20" l="1"/>
  <c r="O34" i="20"/>
  <c r="O45" i="20" s="1"/>
  <c r="O35" i="20" s="1"/>
  <c r="N55" i="20"/>
  <c r="P164" i="22"/>
  <c r="P171" i="22" s="1"/>
  <c r="P151" i="22"/>
  <c r="P152" i="22" s="1"/>
  <c r="M170" i="22"/>
  <c r="M151" i="22"/>
  <c r="M152" i="22" s="1"/>
  <c r="K151" i="22"/>
  <c r="K152" i="22" s="1"/>
  <c r="L151" i="22"/>
  <c r="L152" i="22" s="1"/>
  <c r="H1295" i="16"/>
  <c r="H1302" i="16" s="1"/>
  <c r="H1309" i="16" s="1"/>
  <c r="H1316" i="16" s="1"/>
  <c r="H1323" i="16" s="1"/>
  <c r="H1330" i="16" s="1"/>
  <c r="H1337" i="16" s="1"/>
  <c r="H1344" i="16" s="1"/>
  <c r="H1351" i="16" s="1"/>
  <c r="H1358" i="16" s="1"/>
  <c r="H1365" i="16" s="1"/>
  <c r="H1372" i="16" s="1"/>
  <c r="H1379" i="16" s="1"/>
  <c r="H1386" i="16" s="1"/>
  <c r="H1399" i="16" s="1"/>
  <c r="H1406" i="16" s="1"/>
  <c r="H1413" i="16" s="1"/>
  <c r="H1420" i="16" s="1"/>
  <c r="H1427" i="16" s="1"/>
  <c r="H1439" i="16" s="1"/>
  <c r="H1446" i="16" s="1"/>
  <c r="H1453" i="16" s="1"/>
  <c r="H1460" i="16" s="1"/>
  <c r="H1467" i="16" s="1"/>
  <c r="H1474" i="16" s="1"/>
  <c r="H1481" i="16" s="1"/>
  <c r="H1488" i="16" s="1"/>
  <c r="H1495" i="16" s="1"/>
  <c r="H1502" i="16" s="1"/>
  <c r="H1521" i="16" s="1"/>
  <c r="H1528" i="16" s="1"/>
  <c r="H1535" i="16" s="1"/>
  <c r="H1542" i="16" s="1"/>
  <c r="H1549" i="16" s="1"/>
  <c r="H1562" i="16" s="1"/>
  <c r="H1569" i="16" s="1"/>
  <c r="H1576" i="16" s="1"/>
  <c r="H1583" i="16" s="1"/>
  <c r="H1590" i="16" s="1"/>
  <c r="H1597" i="16" s="1"/>
  <c r="H1604" i="16" s="1"/>
  <c r="H1611" i="16" s="1"/>
  <c r="H1618" i="16" s="1"/>
  <c r="H1625" i="16" s="1"/>
  <c r="H1632" i="16" s="1"/>
  <c r="H1639" i="16" s="1"/>
  <c r="H1646" i="16" s="1"/>
  <c r="H1653" i="16" s="1"/>
  <c r="H1660" i="16" s="1"/>
  <c r="H1667" i="16" s="1"/>
  <c r="H1674" i="16" s="1"/>
  <c r="H1681" i="16" s="1"/>
  <c r="H1688" i="16" s="1"/>
  <c r="H1695" i="16" s="1"/>
  <c r="H1702" i="16" s="1"/>
  <c r="H1709" i="16" s="1"/>
  <c r="H1716" i="16" s="1"/>
  <c r="H1723" i="16" s="1"/>
  <c r="H1730" i="16" s="1"/>
  <c r="H1737" i="16" s="1"/>
  <c r="H1744" i="16" s="1"/>
  <c r="H1751" i="16" s="1"/>
  <c r="H1758" i="16" s="1"/>
  <c r="H1765" i="16" s="1"/>
  <c r="H1772" i="16" s="1"/>
  <c r="H1779" i="16" s="1"/>
  <c r="H1786" i="16" s="1"/>
  <c r="H1793" i="16" s="1"/>
  <c r="H1800" i="16" s="1"/>
  <c r="H1807" i="16" s="1"/>
  <c r="H1814" i="16" s="1"/>
  <c r="H1821" i="16" s="1"/>
  <c r="H1828" i="16" s="1"/>
  <c r="H1835" i="16" s="1"/>
  <c r="H1854" i="16" s="1"/>
  <c r="H1861" i="16" s="1"/>
  <c r="H1868" i="16" s="1"/>
  <c r="H1875" i="16" s="1"/>
  <c r="H1882" i="16" s="1"/>
  <c r="H1894" i="16" s="1"/>
  <c r="H1901" i="16" s="1"/>
  <c r="H1908" i="16" s="1"/>
  <c r="H1915" i="16" s="1"/>
  <c r="H1922" i="16" s="1"/>
  <c r="H1929" i="16" s="1"/>
  <c r="H1936" i="16" s="1"/>
  <c r="H1943" i="16" s="1"/>
  <c r="H1950" i="16" s="1"/>
  <c r="H1957" i="16" s="1"/>
  <c r="H1969" i="16" s="1"/>
  <c r="H1976" i="16" s="1"/>
  <c r="H1983" i="16" s="1"/>
  <c r="H1990" i="16" s="1"/>
  <c r="H1997" i="16" s="1"/>
  <c r="H2004" i="16" s="1"/>
  <c r="H2011" i="16" s="1"/>
  <c r="H2018" i="16" s="1"/>
  <c r="H2025" i="16" s="1"/>
  <c r="H2032" i="16" s="1"/>
  <c r="G2466" i="16"/>
  <c r="F2466" i="16"/>
  <c r="G2465" i="16"/>
  <c r="G2459" i="16"/>
  <c r="F2459" i="16"/>
  <c r="G2458" i="16"/>
  <c r="G2452" i="16"/>
  <c r="F2452" i="16"/>
  <c r="G2451" i="16"/>
  <c r="G2445" i="16"/>
  <c r="F2445" i="16"/>
  <c r="G2444" i="16"/>
  <c r="G2438" i="16"/>
  <c r="F2438" i="16"/>
  <c r="G2437" i="16"/>
  <c r="G2431" i="16"/>
  <c r="F2431" i="16"/>
  <c r="G2430" i="16"/>
  <c r="G2424" i="16"/>
  <c r="F2424" i="16"/>
  <c r="G2423" i="16"/>
  <c r="G2417" i="16"/>
  <c r="F2417" i="16"/>
  <c r="G2416" i="16"/>
  <c r="G2410" i="16"/>
  <c r="F2410" i="16"/>
  <c r="G2409" i="16"/>
  <c r="G2403" i="16"/>
  <c r="F2403" i="16"/>
  <c r="G2402" i="16"/>
  <c r="G2396" i="16"/>
  <c r="F2396" i="16"/>
  <c r="G2395" i="16"/>
  <c r="G2389" i="16"/>
  <c r="F2389" i="16"/>
  <c r="G2388" i="16"/>
  <c r="G2382" i="16"/>
  <c r="F2382" i="16"/>
  <c r="G2381" i="16"/>
  <c r="G2375" i="16"/>
  <c r="F2375" i="16"/>
  <c r="G2374" i="16"/>
  <c r="G2368" i="16"/>
  <c r="F2368" i="16"/>
  <c r="G2367" i="16"/>
  <c r="G2361" i="16"/>
  <c r="F2361" i="16"/>
  <c r="G2360" i="16"/>
  <c r="B1123" i="16"/>
  <c r="B2316" i="16" s="1"/>
  <c r="G2354" i="16"/>
  <c r="F2354" i="16"/>
  <c r="G2353" i="16"/>
  <c r="G2347" i="16"/>
  <c r="F2347" i="16"/>
  <c r="G2346" i="16"/>
  <c r="G2340" i="16"/>
  <c r="F2340" i="16"/>
  <c r="G2339" i="16"/>
  <c r="G2333" i="16"/>
  <c r="F2333" i="16"/>
  <c r="G2332" i="16"/>
  <c r="G2326" i="16"/>
  <c r="F2326" i="16"/>
  <c r="G2325" i="16"/>
  <c r="G2318" i="16"/>
  <c r="B2315" i="16"/>
  <c r="D2316" i="16"/>
  <c r="G2319" i="16"/>
  <c r="F2319" i="16"/>
  <c r="G3179" i="16"/>
  <c r="F3179" i="16"/>
  <c r="G3178" i="16"/>
  <c r="G3172" i="16"/>
  <c r="F3172" i="16"/>
  <c r="G3171" i="16"/>
  <c r="G3165" i="16"/>
  <c r="F3165" i="16"/>
  <c r="G3164" i="16"/>
  <c r="G3158" i="16"/>
  <c r="F3158" i="16"/>
  <c r="G3157" i="16"/>
  <c r="G3151" i="16"/>
  <c r="F3151" i="16"/>
  <c r="G3150" i="16"/>
  <c r="G3144" i="16"/>
  <c r="F3144" i="16"/>
  <c r="G3143" i="16"/>
  <c r="G3137" i="16"/>
  <c r="F3137" i="16"/>
  <c r="G3136" i="16"/>
  <c r="G3130" i="16"/>
  <c r="F3130" i="16"/>
  <c r="G3129" i="16"/>
  <c r="G3123" i="16"/>
  <c r="F3123" i="16"/>
  <c r="G3122" i="16"/>
  <c r="G3115" i="16"/>
  <c r="G3116" i="16"/>
  <c r="F3116" i="16"/>
  <c r="D3113" i="16"/>
  <c r="B3112" i="16"/>
  <c r="G3107" i="16"/>
  <c r="F3107" i="16"/>
  <c r="G3106" i="16"/>
  <c r="G3100" i="16"/>
  <c r="F3100" i="16"/>
  <c r="G3099" i="16"/>
  <c r="G3093" i="16"/>
  <c r="F3093" i="16"/>
  <c r="G3092" i="16"/>
  <c r="G3086" i="16"/>
  <c r="F3086" i="16"/>
  <c r="G3085" i="16"/>
  <c r="G3079" i="16"/>
  <c r="F3079" i="16"/>
  <c r="G3078" i="16"/>
  <c r="G3072" i="16"/>
  <c r="F3072" i="16"/>
  <c r="G3071" i="16"/>
  <c r="G3065" i="16"/>
  <c r="F3065" i="16"/>
  <c r="G3064" i="16"/>
  <c r="G3058" i="16"/>
  <c r="F3058" i="16"/>
  <c r="G3057" i="16"/>
  <c r="G3051" i="16"/>
  <c r="F3051" i="16"/>
  <c r="G3050" i="16"/>
  <c r="G3043" i="16"/>
  <c r="G3044" i="16"/>
  <c r="F3044" i="16"/>
  <c r="D3041" i="16"/>
  <c r="B3040" i="16"/>
  <c r="G3035" i="16"/>
  <c r="F3035" i="16"/>
  <c r="G3034" i="16"/>
  <c r="G3028" i="16"/>
  <c r="F3028" i="16"/>
  <c r="G3027" i="16"/>
  <c r="G3021" i="16"/>
  <c r="F3021" i="16"/>
  <c r="G3020" i="16"/>
  <c r="G3014" i="16"/>
  <c r="F3014" i="16"/>
  <c r="G3013" i="16"/>
  <c r="G3007" i="16"/>
  <c r="F3007" i="16"/>
  <c r="G3006" i="16"/>
  <c r="D3004" i="16"/>
  <c r="G2999" i="16"/>
  <c r="F2999" i="16"/>
  <c r="G2998" i="16"/>
  <c r="G2992" i="16"/>
  <c r="F2992" i="16"/>
  <c r="G2991" i="16"/>
  <c r="G2985" i="16"/>
  <c r="F2985" i="16"/>
  <c r="G2984" i="16"/>
  <c r="G2978" i="16"/>
  <c r="F2978" i="16"/>
  <c r="G2977" i="16"/>
  <c r="G2971" i="16"/>
  <c r="F2971" i="16"/>
  <c r="G2970" i="16"/>
  <c r="G2964" i="16"/>
  <c r="F2964" i="16"/>
  <c r="G2963" i="16"/>
  <c r="G2957" i="16"/>
  <c r="F2957" i="16"/>
  <c r="G2956" i="16"/>
  <c r="G2950" i="16"/>
  <c r="F2950" i="16"/>
  <c r="G2949" i="16"/>
  <c r="G2943" i="16"/>
  <c r="F2943" i="16"/>
  <c r="G2942" i="16"/>
  <c r="G2936" i="16"/>
  <c r="F2936" i="16"/>
  <c r="G2935" i="16"/>
  <c r="G2929" i="16"/>
  <c r="F2929" i="16"/>
  <c r="G2928" i="16"/>
  <c r="G2922" i="16"/>
  <c r="F2922" i="16"/>
  <c r="G2921" i="16"/>
  <c r="G2915" i="16"/>
  <c r="F2915" i="16"/>
  <c r="G2914" i="16"/>
  <c r="G2908" i="16"/>
  <c r="F2908" i="16"/>
  <c r="G2907" i="16"/>
  <c r="G2901" i="16"/>
  <c r="F2901" i="16"/>
  <c r="G2900" i="16"/>
  <c r="G2894" i="16"/>
  <c r="F2894" i="16"/>
  <c r="G2893" i="16"/>
  <c r="G2887" i="16"/>
  <c r="F2887" i="16"/>
  <c r="G2886" i="16"/>
  <c r="G2880" i="16"/>
  <c r="F2880" i="16"/>
  <c r="G2879" i="16"/>
  <c r="G2873" i="16"/>
  <c r="F2873" i="16"/>
  <c r="G2872" i="16"/>
  <c r="G2866" i="16"/>
  <c r="F2866" i="16"/>
  <c r="G2865" i="16"/>
  <c r="G2859" i="16"/>
  <c r="F2859" i="16"/>
  <c r="G2858" i="16"/>
  <c r="G2852" i="16"/>
  <c r="F2852" i="16"/>
  <c r="G2851" i="16"/>
  <c r="G2845" i="16"/>
  <c r="F2845" i="16"/>
  <c r="G2844" i="16"/>
  <c r="G2838" i="16"/>
  <c r="F2838" i="16"/>
  <c r="G2837" i="16"/>
  <c r="G2831" i="16"/>
  <c r="F2831" i="16"/>
  <c r="G2830" i="16"/>
  <c r="G2824" i="16"/>
  <c r="F2824" i="16"/>
  <c r="G2823" i="16"/>
  <c r="G2817" i="16"/>
  <c r="F2817" i="16"/>
  <c r="G2816" i="16"/>
  <c r="G2810" i="16"/>
  <c r="F2810" i="16"/>
  <c r="G2809" i="16"/>
  <c r="G2803" i="16"/>
  <c r="F2803" i="16"/>
  <c r="G2802" i="16"/>
  <c r="G2796" i="16"/>
  <c r="F2796" i="16"/>
  <c r="G2795" i="16"/>
  <c r="G2789" i="16"/>
  <c r="F2789" i="16"/>
  <c r="G2788" i="16"/>
  <c r="G2782" i="16"/>
  <c r="F2782" i="16"/>
  <c r="G2781" i="16"/>
  <c r="G2775" i="16"/>
  <c r="F2775" i="16"/>
  <c r="G2774" i="16"/>
  <c r="G2768" i="16"/>
  <c r="F2768" i="16"/>
  <c r="G2767" i="16"/>
  <c r="G2761" i="16"/>
  <c r="F2761" i="16"/>
  <c r="G2760" i="16"/>
  <c r="G2754" i="16"/>
  <c r="F2754" i="16"/>
  <c r="G2753" i="16"/>
  <c r="G2747" i="16"/>
  <c r="F2747" i="16"/>
  <c r="G2746" i="16"/>
  <c r="G2740" i="16"/>
  <c r="F2740" i="16"/>
  <c r="G2739" i="16"/>
  <c r="G2733" i="16"/>
  <c r="F2733" i="16"/>
  <c r="G2732" i="16"/>
  <c r="G2725" i="16"/>
  <c r="G2726" i="16"/>
  <c r="F2726" i="16"/>
  <c r="D2723" i="16"/>
  <c r="B2722" i="16"/>
  <c r="G2717" i="16"/>
  <c r="F2717" i="16"/>
  <c r="G2716" i="16"/>
  <c r="G2710" i="16"/>
  <c r="F2710" i="16"/>
  <c r="G2709" i="16"/>
  <c r="G2703" i="16"/>
  <c r="F2703" i="16"/>
  <c r="G2702" i="16"/>
  <c r="G2696" i="16"/>
  <c r="F2696" i="16"/>
  <c r="G2695" i="16"/>
  <c r="D2686" i="16"/>
  <c r="G2689" i="16"/>
  <c r="F2689" i="16"/>
  <c r="G2688" i="16"/>
  <c r="G2682" i="16"/>
  <c r="F2682" i="16"/>
  <c r="G2681" i="16"/>
  <c r="G2675" i="16"/>
  <c r="F2675" i="16"/>
  <c r="G2674" i="16"/>
  <c r="G2668" i="16"/>
  <c r="F2668" i="16"/>
  <c r="G2667" i="16"/>
  <c r="G2661" i="16"/>
  <c r="F2661" i="16"/>
  <c r="G2660" i="16"/>
  <c r="G2654" i="16"/>
  <c r="F2654" i="16"/>
  <c r="G2653" i="16"/>
  <c r="G2474" i="16"/>
  <c r="G2481" i="16"/>
  <c r="G2488" i="16"/>
  <c r="G2495" i="16"/>
  <c r="G2502" i="16"/>
  <c r="G2509" i="16"/>
  <c r="G2516" i="16"/>
  <c r="G2523" i="16"/>
  <c r="G2530" i="16"/>
  <c r="G2537" i="16"/>
  <c r="G2544" i="16"/>
  <c r="G2551" i="16"/>
  <c r="G2558" i="16"/>
  <c r="G2565" i="16"/>
  <c r="G2572" i="16"/>
  <c r="G2646" i="16"/>
  <c r="G2639" i="16"/>
  <c r="G2632" i="16"/>
  <c r="G2625" i="16"/>
  <c r="G2618" i="16"/>
  <c r="G2609" i="16"/>
  <c r="G2602" i="16"/>
  <c r="G2595" i="16"/>
  <c r="G2588" i="16"/>
  <c r="G2581" i="16"/>
  <c r="G2573" i="16"/>
  <c r="F2573" i="16"/>
  <c r="G2566" i="16"/>
  <c r="F2566" i="16"/>
  <c r="G2559" i="16"/>
  <c r="F2559" i="16"/>
  <c r="G2552" i="16"/>
  <c r="F2552" i="16"/>
  <c r="G2545" i="16"/>
  <c r="F2545" i="16"/>
  <c r="G2538" i="16"/>
  <c r="F2538" i="16"/>
  <c r="G2531" i="16"/>
  <c r="F2531" i="16"/>
  <c r="G2524" i="16"/>
  <c r="F2524" i="16"/>
  <c r="G2517" i="16"/>
  <c r="F2517" i="16"/>
  <c r="G2510" i="16"/>
  <c r="F2510" i="16"/>
  <c r="G2503" i="16"/>
  <c r="F2503" i="16"/>
  <c r="G2496" i="16"/>
  <c r="F2496" i="16"/>
  <c r="G2489" i="16"/>
  <c r="F2489" i="16"/>
  <c r="G2482" i="16"/>
  <c r="F2482" i="16"/>
  <c r="G2475" i="16"/>
  <c r="F2475" i="16"/>
  <c r="D2472" i="16"/>
  <c r="G2610" i="16"/>
  <c r="F2610" i="16"/>
  <c r="G2603" i="16"/>
  <c r="F2603" i="16"/>
  <c r="G2596" i="16"/>
  <c r="F2596" i="16"/>
  <c r="G2589" i="16"/>
  <c r="F2589" i="16"/>
  <c r="G2582" i="16"/>
  <c r="F2582" i="16"/>
  <c r="D2579" i="16"/>
  <c r="G2647" i="16"/>
  <c r="F2647" i="16"/>
  <c r="G2640" i="16"/>
  <c r="F2640" i="16"/>
  <c r="G2633" i="16"/>
  <c r="F2633" i="16"/>
  <c r="G2626" i="16"/>
  <c r="F2626" i="16"/>
  <c r="G2619" i="16"/>
  <c r="F2619" i="16"/>
  <c r="D2616" i="16"/>
  <c r="B2615" i="16"/>
  <c r="B2578" i="16"/>
  <c r="B2471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F67" i="20" s="1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F75" i="20" s="1"/>
  <c r="J75" i="20"/>
  <c r="B76" i="20"/>
  <c r="C76" i="20"/>
  <c r="D76" i="20"/>
  <c r="E76" i="20"/>
  <c r="J76" i="20"/>
  <c r="B77" i="20"/>
  <c r="C77" i="20"/>
  <c r="D77" i="20"/>
  <c r="E77" i="20"/>
  <c r="F77" i="20" s="1"/>
  <c r="J77" i="20"/>
  <c r="B78" i="20"/>
  <c r="C78" i="20"/>
  <c r="D78" i="20"/>
  <c r="E78" i="20"/>
  <c r="F78" i="20" s="1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293" i="16"/>
  <c r="D2300" i="16"/>
  <c r="D2301" i="16"/>
  <c r="D2302" i="16"/>
  <c r="D2303" i="16"/>
  <c r="D2304" i="16"/>
  <c r="D2305" i="16"/>
  <c r="D2306" i="16"/>
  <c r="D2307" i="16"/>
  <c r="C2304" i="16"/>
  <c r="C2305" i="16"/>
  <c r="C2306" i="16"/>
  <c r="C2307" i="16"/>
  <c r="C2303" i="16"/>
  <c r="C2302" i="16"/>
  <c r="C2301" i="16"/>
  <c r="C2300" i="16"/>
  <c r="F65" i="20" l="1"/>
  <c r="R44" i="20"/>
  <c r="P34" i="20"/>
  <c r="P45" i="20" s="1"/>
  <c r="P35" i="20" s="1"/>
  <c r="O55" i="20"/>
  <c r="Q164" i="22"/>
  <c r="Q171" i="22" s="1"/>
  <c r="Q151" i="22"/>
  <c r="Q152" i="22" s="1"/>
  <c r="E2307" i="16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00" i="16"/>
  <c r="E2301" i="16"/>
  <c r="E2303" i="16"/>
  <c r="E2302" i="16"/>
  <c r="E2304" i="16"/>
  <c r="E2305" i="16"/>
  <c r="E2306" i="16"/>
  <c r="J23" i="16" l="1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2279" i="16" l="1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B2" i="10" l="1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F104" i="9" l="1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W44" i="20" l="1"/>
  <c r="X44" i="20" s="1"/>
  <c r="Y44" i="20" s="1"/>
  <c r="Z44" i="20" s="1"/>
  <c r="AA44" i="20" s="1"/>
  <c r="U34" i="20"/>
  <c r="U45" i="20" s="1"/>
  <c r="U35" i="20" s="1"/>
  <c r="T55" i="20"/>
  <c r="B2120" i="16"/>
  <c r="C2120" i="16"/>
  <c r="B2121" i="16"/>
  <c r="C2121" i="16"/>
  <c r="B2122" i="16"/>
  <c r="C2122" i="16"/>
  <c r="B2123" i="16"/>
  <c r="C2123" i="16"/>
  <c r="B2124" i="16"/>
  <c r="C2124" i="16"/>
  <c r="B2125" i="16"/>
  <c r="C2125" i="16"/>
  <c r="B2126" i="16"/>
  <c r="C2126" i="16"/>
  <c r="B2127" i="16"/>
  <c r="C2127" i="16"/>
  <c r="B2128" i="16"/>
  <c r="C2128" i="16"/>
  <c r="B2129" i="16"/>
  <c r="C2129" i="16"/>
  <c r="B2130" i="16"/>
  <c r="C2130" i="16"/>
  <c r="B2131" i="16"/>
  <c r="C2131" i="16"/>
  <c r="B2132" i="16"/>
  <c r="C2132" i="16"/>
  <c r="B2133" i="16"/>
  <c r="C2133" i="16"/>
  <c r="B2134" i="16"/>
  <c r="C2134" i="16"/>
  <c r="B2135" i="16"/>
  <c r="C2135" i="16"/>
  <c r="B2136" i="16"/>
  <c r="C2136" i="16"/>
  <c r="B2137" i="16"/>
  <c r="C2137" i="16"/>
  <c r="V34" i="20" l="1"/>
  <c r="V45" i="20" s="1"/>
  <c r="V35" i="20" s="1"/>
  <c r="U55" i="20"/>
  <c r="C2093" i="16"/>
  <c r="C2079" i="16" s="1"/>
  <c r="C2094" i="16"/>
  <c r="C2080" i="16" s="1"/>
  <c r="C2095" i="16"/>
  <c r="C2081" i="16" s="1"/>
  <c r="C2096" i="16"/>
  <c r="C2082" i="16" s="1"/>
  <c r="C2092" i="16"/>
  <c r="C2078" i="16" s="1"/>
  <c r="C2098" i="16"/>
  <c r="C2084" i="16" s="1"/>
  <c r="C2099" i="16"/>
  <c r="C2085" i="16" s="1"/>
  <c r="C2100" i="16"/>
  <c r="C2086" i="16" s="1"/>
  <c r="C2101" i="16"/>
  <c r="C2087" i="16" s="1"/>
  <c r="C2097" i="16"/>
  <c r="C2083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W34" i="20" l="1"/>
  <c r="V55" i="20"/>
  <c r="C2105" i="16" a="1"/>
  <c r="C2105" i="16" s="1"/>
  <c r="J224" i="20"/>
  <c r="J225" i="20"/>
  <c r="J226" i="20"/>
  <c r="J227" i="20"/>
  <c r="J228" i="20"/>
  <c r="J229" i="20"/>
  <c r="J230" i="20"/>
  <c r="J231" i="20"/>
  <c r="J223" i="20"/>
  <c r="J222" i="20"/>
  <c r="J206" i="20"/>
  <c r="J207" i="20"/>
  <c r="J208" i="20"/>
  <c r="J209" i="20"/>
  <c r="J210" i="20"/>
  <c r="J211" i="20"/>
  <c r="J212" i="20"/>
  <c r="J213" i="20"/>
  <c r="J205" i="20"/>
  <c r="J204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W45" i="20" l="1"/>
  <c r="W35" i="20" s="1"/>
  <c r="X34" i="20"/>
  <c r="Y34" i="20" s="1"/>
  <c r="W55" i="20"/>
  <c r="C932" i="12"/>
  <c r="C1174" i="12"/>
  <c r="Y55" i="20" l="1"/>
  <c r="Z34" i="20"/>
  <c r="Y45" i="20"/>
  <c r="Y35" i="20" s="1"/>
  <c r="X55" i="20"/>
  <c r="X45" i="20"/>
  <c r="X35" i="20" s="1"/>
  <c r="F24" i="8"/>
  <c r="AA34" i="20" l="1"/>
  <c r="Z55" i="20"/>
  <c r="Z45" i="20"/>
  <c r="Z35" i="20" s="1"/>
  <c r="H23" i="8"/>
  <c r="D25" i="8"/>
  <c r="J63" i="20"/>
  <c r="J62" i="20"/>
  <c r="AA45" i="20" l="1"/>
  <c r="AA35" i="20" s="1"/>
  <c r="AA55" i="20"/>
  <c r="I1970" i="16" a="1"/>
  <c r="I1970" i="16" s="1"/>
  <c r="I1895" i="16" a="1"/>
  <c r="I1895" i="16" s="1"/>
  <c r="I1563" i="16" a="1"/>
  <c r="I1563" i="16" s="1"/>
  <c r="I1440" i="16" a="1"/>
  <c r="I1440" i="16" s="1"/>
  <c r="I1400" i="16" a="1"/>
  <c r="I1400" i="16" s="1"/>
  <c r="I1289" i="16" a="1"/>
  <c r="I1289" i="16" s="1"/>
  <c r="I1143" i="16" a="1"/>
  <c r="I1143" i="16" s="1"/>
  <c r="D1161" i="20"/>
  <c r="D1168" i="20" s="1"/>
  <c r="D1175" i="20" s="1"/>
  <c r="D1088" i="20"/>
  <c r="D1095" i="20" s="1"/>
  <c r="D770" i="20"/>
  <c r="J773" i="20" s="1" a="1"/>
  <c r="J773" i="20" s="1"/>
  <c r="D661" i="20"/>
  <c r="D668" i="20" s="1"/>
  <c r="D623" i="20"/>
  <c r="D630" i="20" s="1"/>
  <c r="E358" i="20"/>
  <c r="E365" i="20" s="1"/>
  <c r="E372" i="20" s="1"/>
  <c r="J354" i="20" a="1"/>
  <c r="J354" i="20" s="1"/>
  <c r="J1157" i="20" a="1"/>
  <c r="J1157" i="20" s="1"/>
  <c r="J1084" i="20" a="1"/>
  <c r="J1084" i="20" s="1"/>
  <c r="J766" i="20" a="1"/>
  <c r="J766" i="20" s="1"/>
  <c r="J657" i="20" a="1"/>
  <c r="J657" i="20" s="1"/>
  <c r="J619" i="20" a="1"/>
  <c r="J619" i="20" s="1"/>
  <c r="D515" i="20"/>
  <c r="J518" i="20" s="1" a="1"/>
  <c r="J518" i="20" s="1"/>
  <c r="J511" i="20" a="1"/>
  <c r="J511" i="20" s="1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1164" i="20" l="1" a="1"/>
  <c r="J1164" i="20" s="1"/>
  <c r="J361" i="20" a="1"/>
  <c r="J361" i="20" s="1"/>
  <c r="J1091" i="20" a="1"/>
  <c r="J1091" i="20" s="1"/>
  <c r="J664" i="20" a="1"/>
  <c r="J664" i="20" s="1"/>
  <c r="J368" i="20" a="1"/>
  <c r="J368" i="20" s="1"/>
  <c r="J375" i="20" a="1"/>
  <c r="J375" i="20" s="1"/>
  <c r="E379" i="20"/>
  <c r="D522" i="20"/>
  <c r="J626" i="20" a="1"/>
  <c r="J626" i="20" s="1"/>
  <c r="D637" i="20"/>
  <c r="J633" i="20" a="1"/>
  <c r="J633" i="20" s="1"/>
  <c r="J1178" i="20" a="1"/>
  <c r="J1178" i="20" s="1"/>
  <c r="D1182" i="20"/>
  <c r="J1171" i="20" a="1"/>
  <c r="J1171" i="20" s="1"/>
  <c r="D1102" i="20"/>
  <c r="J1098" i="20" a="1"/>
  <c r="J1098" i="20" s="1"/>
  <c r="D777" i="20"/>
  <c r="D675" i="20"/>
  <c r="J671" i="20" a="1"/>
  <c r="J671" i="20" s="1"/>
  <c r="J525" i="20" l="1" a="1"/>
  <c r="J525" i="20" s="1"/>
  <c r="D529" i="20"/>
  <c r="D1109" i="20"/>
  <c r="D1116" i="20" s="1"/>
  <c r="J1105" i="20" a="1"/>
  <c r="J1105" i="20" s="1"/>
  <c r="E386" i="20"/>
  <c r="J382" i="20" a="1"/>
  <c r="J382" i="20" s="1"/>
  <c r="D644" i="20"/>
  <c r="J647" i="20" s="1" a="1"/>
  <c r="J647" i="20" s="1"/>
  <c r="J640" i="20" a="1"/>
  <c r="J640" i="20" s="1"/>
  <c r="J1185" i="20" a="1"/>
  <c r="J1185" i="20" s="1"/>
  <c r="D1189" i="20"/>
  <c r="D784" i="20"/>
  <c r="J780" i="20" a="1"/>
  <c r="J780" i="20" s="1"/>
  <c r="D682" i="20"/>
  <c r="J678" i="20" a="1"/>
  <c r="J678" i="20" s="1"/>
  <c r="J1112" i="20" l="1" a="1"/>
  <c r="J1112" i="20" s="1"/>
  <c r="J389" i="20" a="1"/>
  <c r="J389" i="20" s="1"/>
  <c r="E393" i="20"/>
  <c r="D536" i="20"/>
  <c r="J532" i="20" a="1"/>
  <c r="J532" i="20" s="1"/>
  <c r="J1192" i="20" a="1"/>
  <c r="J1192" i="20" s="1"/>
  <c r="D1196" i="20"/>
  <c r="J1119" i="20" a="1"/>
  <c r="J1119" i="20" s="1"/>
  <c r="D1123" i="20"/>
  <c r="D791" i="20"/>
  <c r="J787" i="20" a="1"/>
  <c r="J787" i="20" s="1"/>
  <c r="J685" i="20" a="1"/>
  <c r="J685" i="20" s="1"/>
  <c r="D689" i="20"/>
  <c r="J539" i="20" l="1" a="1"/>
  <c r="J539" i="20" s="1"/>
  <c r="D543" i="20"/>
  <c r="J396" i="20" a="1"/>
  <c r="J396" i="20" s="1"/>
  <c r="E400" i="20"/>
  <c r="J403" i="20" s="1" a="1"/>
  <c r="J403" i="20" s="1"/>
  <c r="D1203" i="20"/>
  <c r="J1199" i="20" a="1"/>
  <c r="J1199" i="20" s="1"/>
  <c r="J1126" i="20" a="1"/>
  <c r="J1126" i="20" s="1"/>
  <c r="D1130" i="20"/>
  <c r="D798" i="20"/>
  <c r="J794" i="20" a="1"/>
  <c r="J794" i="20" s="1"/>
  <c r="J692" i="20" a="1"/>
  <c r="J692" i="20" s="1"/>
  <c r="D696" i="20"/>
  <c r="D1137" i="20" l="1"/>
  <c r="D1144" i="20" s="1"/>
  <c r="J1147" i="20" s="1" a="1"/>
  <c r="J1147" i="20" s="1"/>
  <c r="J1133" i="20" a="1"/>
  <c r="J1133" i="20" s="1"/>
  <c r="D550" i="20"/>
  <c r="J546" i="20" a="1"/>
  <c r="J546" i="20" s="1"/>
  <c r="E407" i="20"/>
  <c r="D1210" i="20"/>
  <c r="J1206" i="20" a="1"/>
  <c r="J1206" i="20" s="1"/>
  <c r="D805" i="20"/>
  <c r="J801" i="20" a="1"/>
  <c r="J801" i="20" s="1"/>
  <c r="J699" i="20" a="1"/>
  <c r="J699" i="20" s="1"/>
  <c r="D703" i="20"/>
  <c r="J1140" i="20" l="1" a="1"/>
  <c r="J1140" i="20" s="1"/>
  <c r="J410" i="20" a="1"/>
  <c r="J410" i="20" s="1"/>
  <c r="E414" i="20"/>
  <c r="D557" i="20"/>
  <c r="J553" i="20" a="1"/>
  <c r="J553" i="20" s="1"/>
  <c r="D1217" i="20"/>
  <c r="J1220" i="20" s="1" a="1"/>
  <c r="J1220" i="20" s="1"/>
  <c r="J1213" i="20" a="1"/>
  <c r="J1213" i="20" s="1"/>
  <c r="J808" i="20" a="1"/>
  <c r="J808" i="20" s="1"/>
  <c r="D812" i="20"/>
  <c r="J706" i="20" a="1"/>
  <c r="J706" i="20" s="1"/>
  <c r="D710" i="20"/>
  <c r="C265" i="12"/>
  <c r="B942" i="12"/>
  <c r="J560" i="20" l="1" a="1"/>
  <c r="J560" i="20" s="1"/>
  <c r="D564" i="20"/>
  <c r="J417" i="20" a="1"/>
  <c r="J417" i="20" s="1"/>
  <c r="E421" i="20"/>
  <c r="J815" i="20" a="1"/>
  <c r="J815" i="20" s="1"/>
  <c r="D819" i="20"/>
  <c r="J713" i="20" a="1"/>
  <c r="J713" i="20" s="1"/>
  <c r="D717" i="20"/>
  <c r="E106" i="20"/>
  <c r="F106" i="20" s="1"/>
  <c r="D106" i="20"/>
  <c r="C106" i="20"/>
  <c r="B106" i="20"/>
  <c r="E428" i="20" l="1"/>
  <c r="J424" i="20" a="1"/>
  <c r="J424" i="20" s="1"/>
  <c r="D571" i="20"/>
  <c r="J567" i="20" a="1"/>
  <c r="J567" i="20" s="1"/>
  <c r="J822" i="20" a="1"/>
  <c r="J822" i="20" s="1"/>
  <c r="D826" i="20"/>
  <c r="J720" i="20" a="1"/>
  <c r="J720" i="20" s="1"/>
  <c r="D724" i="20"/>
  <c r="D578" i="20" l="1"/>
  <c r="J574" i="20" a="1"/>
  <c r="J574" i="20" s="1"/>
  <c r="E435" i="20"/>
  <c r="J431" i="20" a="1"/>
  <c r="J431" i="20" s="1"/>
  <c r="J829" i="20" a="1"/>
  <c r="J829" i="20" s="1"/>
  <c r="D833" i="20"/>
  <c r="D731" i="20"/>
  <c r="B877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C225" i="16"/>
  <c r="C247" i="16" s="1"/>
  <c r="B226" i="16"/>
  <c r="B248" i="16" s="1"/>
  <c r="C226" i="16"/>
  <c r="C248" i="16" s="1"/>
  <c r="B227" i="16"/>
  <c r="B249" i="16" s="1"/>
  <c r="C227" i="16"/>
  <c r="C249" i="16" s="1"/>
  <c r="B228" i="16"/>
  <c r="B250" i="16" s="1"/>
  <c r="C228" i="16"/>
  <c r="C250" i="16" s="1"/>
  <c r="B229" i="16"/>
  <c r="B251" i="16" s="1"/>
  <c r="C229" i="16"/>
  <c r="C251" i="16" s="1"/>
  <c r="B230" i="16"/>
  <c r="B252" i="16" s="1"/>
  <c r="C230" i="16"/>
  <c r="C252" i="16" s="1"/>
  <c r="B231" i="16"/>
  <c r="B253" i="16" s="1"/>
  <c r="C231" i="16"/>
  <c r="C253" i="16" s="1"/>
  <c r="B232" i="16"/>
  <c r="B254" i="16" s="1"/>
  <c r="C232" i="16"/>
  <c r="C254" i="16" s="1"/>
  <c r="B233" i="16"/>
  <c r="B255" i="16" s="1"/>
  <c r="C233" i="16"/>
  <c r="C255" i="16" s="1"/>
  <c r="B234" i="16"/>
  <c r="B256" i="16" s="1"/>
  <c r="C234" i="16"/>
  <c r="C256" i="16" s="1"/>
  <c r="B235" i="16"/>
  <c r="B257" i="16" s="1"/>
  <c r="C235" i="16"/>
  <c r="C257" i="16" s="1"/>
  <c r="B236" i="16"/>
  <c r="B258" i="16" s="1"/>
  <c r="C236" i="16"/>
  <c r="C258" i="16" s="1"/>
  <c r="B237" i="16"/>
  <c r="B259" i="16" s="1"/>
  <c r="C237" i="16"/>
  <c r="C259" i="16" s="1"/>
  <c r="B238" i="16"/>
  <c r="B260" i="16" s="1"/>
  <c r="C238" i="16"/>
  <c r="C260" i="16" s="1"/>
  <c r="B239" i="16"/>
  <c r="B261" i="16" s="1"/>
  <c r="C239" i="16"/>
  <c r="C261" i="16" s="1"/>
  <c r="B240" i="16"/>
  <c r="B262" i="16" s="1"/>
  <c r="C240" i="16"/>
  <c r="C262" i="16" s="1"/>
  <c r="B241" i="16"/>
  <c r="B263" i="16" s="1"/>
  <c r="C241" i="16"/>
  <c r="C263" i="16" s="1"/>
  <c r="I2280" i="16"/>
  <c r="J2280" i="16" s="1"/>
  <c r="J235" i="16" l="1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281" i="16"/>
  <c r="J2281" i="16" s="1"/>
  <c r="E442" i="20"/>
  <c r="J438" i="20" a="1"/>
  <c r="J438" i="20" s="1"/>
  <c r="J581" i="20" a="1"/>
  <c r="J581" i="20" s="1"/>
  <c r="D585" i="20"/>
  <c r="D840" i="20"/>
  <c r="J836" i="20" a="1"/>
  <c r="J836" i="20" s="1"/>
  <c r="D738" i="20"/>
  <c r="I2282" i="16" l="1"/>
  <c r="J2282" i="16" s="1"/>
  <c r="J588" i="20" a="1"/>
  <c r="J588" i="20" s="1"/>
  <c r="D592" i="20"/>
  <c r="J445" i="20" a="1"/>
  <c r="J445" i="20" s="1"/>
  <c r="E449" i="20"/>
  <c r="J843" i="20" a="1"/>
  <c r="J843" i="20" s="1"/>
  <c r="D847" i="20"/>
  <c r="D745" i="20"/>
  <c r="I2283" i="16" l="1"/>
  <c r="J2283" i="16" s="1"/>
  <c r="J595" i="20" a="1"/>
  <c r="J595" i="20" s="1"/>
  <c r="D599" i="20"/>
  <c r="E456" i="20"/>
  <c r="J452" i="20" a="1"/>
  <c r="J452" i="20" s="1"/>
  <c r="D854" i="20"/>
  <c r="J850" i="20" a="1"/>
  <c r="J850" i="20" s="1"/>
  <c r="D752" i="20"/>
  <c r="B2" i="25"/>
  <c r="B25" i="8"/>
  <c r="C25" i="8"/>
  <c r="C204" i="8"/>
  <c r="I2284" i="16" l="1"/>
  <c r="J2284" i="16" s="1"/>
  <c r="E463" i="20"/>
  <c r="J459" i="20" a="1"/>
  <c r="J459" i="20" s="1"/>
  <c r="D606" i="20"/>
  <c r="J609" i="20" s="1" a="1"/>
  <c r="J609" i="20" s="1"/>
  <c r="J602" i="20" a="1"/>
  <c r="J602" i="20" s="1"/>
  <c r="D861" i="20"/>
  <c r="J857" i="20" a="1"/>
  <c r="J857" i="20" s="1"/>
  <c r="I2285" i="16" l="1"/>
  <c r="E196" i="16"/>
  <c r="E195" i="16"/>
  <c r="J466" i="20" a="1"/>
  <c r="J466" i="20" s="1"/>
  <c r="E470" i="20"/>
  <c r="J864" i="20" a="1"/>
  <c r="J864" i="20" s="1"/>
  <c r="D868" i="20"/>
  <c r="J882" i="16"/>
  <c r="W61" i="10"/>
  <c r="K61" i="10"/>
  <c r="D136" i="16"/>
  <c r="I2286" i="16" l="1"/>
  <c r="J2286" i="16" s="1"/>
  <c r="E477" i="20"/>
  <c r="J473" i="20" a="1"/>
  <c r="J473" i="20" s="1"/>
  <c r="J871" i="20" a="1"/>
  <c r="J871" i="20" s="1"/>
  <c r="D875" i="20"/>
  <c r="J47" i="8"/>
  <c r="J48" i="8"/>
  <c r="J49" i="8"/>
  <c r="J50" i="8"/>
  <c r="J51" i="8"/>
  <c r="J52" i="8"/>
  <c r="J53" i="8"/>
  <c r="J46" i="8"/>
  <c r="E879" i="16"/>
  <c r="E878" i="16"/>
  <c r="F878" i="16" s="1" a="1"/>
  <c r="F878" i="16" s="1"/>
  <c r="D878" i="16"/>
  <c r="D883" i="16"/>
  <c r="B883" i="16" s="1"/>
  <c r="H878" i="16"/>
  <c r="I878" i="16" s="1"/>
  <c r="C880" i="16" l="1"/>
  <c r="E484" i="20"/>
  <c r="J480" i="20" a="1"/>
  <c r="J480" i="20" s="1"/>
  <c r="J878" i="20" a="1"/>
  <c r="J878" i="20" s="1"/>
  <c r="D882" i="20"/>
  <c r="D884" i="16"/>
  <c r="J888" i="16"/>
  <c r="E884" i="16"/>
  <c r="F884" i="16" s="1" a="1"/>
  <c r="F884" i="16" s="1"/>
  <c r="E885" i="16"/>
  <c r="C886" i="16"/>
  <c r="D889" i="16"/>
  <c r="D879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E491" i="20" l="1"/>
  <c r="J487" i="20" a="1"/>
  <c r="J487" i="20" s="1"/>
  <c r="J885" i="20" a="1"/>
  <c r="J885" i="20" s="1"/>
  <c r="D889" i="20"/>
  <c r="J894" i="16"/>
  <c r="B889" i="16"/>
  <c r="D890" i="16"/>
  <c r="E890" i="16"/>
  <c r="F890" i="16" s="1" a="1"/>
  <c r="F890" i="16" s="1"/>
  <c r="C892" i="16"/>
  <c r="E891" i="16"/>
  <c r="D880" i="16"/>
  <c r="F879" i="16" s="1"/>
  <c r="D885" i="16"/>
  <c r="D895" i="16"/>
  <c r="B1843" i="16"/>
  <c r="B462" i="16" s="1"/>
  <c r="B1842" i="16"/>
  <c r="B461" i="16" s="1"/>
  <c r="B194" i="20" s="1"/>
  <c r="B1064" i="20" s="1"/>
  <c r="B1841" i="16"/>
  <c r="B460" i="16" s="1"/>
  <c r="B193" i="20" s="1"/>
  <c r="B1057" i="20" s="1"/>
  <c r="B1840" i="16"/>
  <c r="B459" i="16" s="1"/>
  <c r="B2223" i="16" s="1"/>
  <c r="B1839" i="16"/>
  <c r="B458" i="16" s="1"/>
  <c r="B191" i="20" s="1"/>
  <c r="B1043" i="20" s="1"/>
  <c r="C653" i="16"/>
  <c r="B653" i="16"/>
  <c r="C652" i="16"/>
  <c r="B652" i="16"/>
  <c r="C651" i="16"/>
  <c r="B651" i="16"/>
  <c r="C650" i="16"/>
  <c r="B650" i="16"/>
  <c r="C649" i="16"/>
  <c r="B649" i="16"/>
  <c r="C648" i="16"/>
  <c r="B648" i="16"/>
  <c r="C647" i="16"/>
  <c r="B647" i="16"/>
  <c r="C646" i="16"/>
  <c r="B646" i="16"/>
  <c r="C645" i="16"/>
  <c r="B645" i="16"/>
  <c r="C644" i="16"/>
  <c r="B644" i="16"/>
  <c r="B483" i="16"/>
  <c r="B530" i="16" s="1"/>
  <c r="C459" i="16"/>
  <c r="J192" i="20" s="1"/>
  <c r="C460" i="16"/>
  <c r="J193" i="20" s="1"/>
  <c r="C461" i="16"/>
  <c r="J194" i="20" s="1"/>
  <c r="C462" i="16"/>
  <c r="J195" i="20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C458" i="16"/>
  <c r="C2222" i="16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J138" i="20" s="1"/>
  <c r="B1510" i="16"/>
  <c r="B367" i="16" s="1"/>
  <c r="B388" i="16" s="1"/>
  <c r="B405" i="16" s="1"/>
  <c r="B1509" i="16"/>
  <c r="B366" i="16" s="1"/>
  <c r="B387" i="16" s="1"/>
  <c r="B404" i="16" s="1"/>
  <c r="B1508" i="16"/>
  <c r="B365" i="16" s="1"/>
  <c r="B2177" i="16" s="1"/>
  <c r="B1507" i="16"/>
  <c r="B1506" i="16"/>
  <c r="B1516" i="16" s="1"/>
  <c r="B2686" i="16" s="1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150" i="16"/>
  <c r="C242" i="16"/>
  <c r="C264" i="16" s="1"/>
  <c r="B242" i="16"/>
  <c r="B264" i="16" s="1"/>
  <c r="C224" i="16"/>
  <c r="C246" i="16" s="1"/>
  <c r="B224" i="16"/>
  <c r="B246" i="16" s="1"/>
  <c r="C223" i="16"/>
  <c r="C245" i="16" s="1"/>
  <c r="B223" i="16"/>
  <c r="B245" i="16" s="1"/>
  <c r="H363" i="16"/>
  <c r="H364" i="16"/>
  <c r="H365" i="16"/>
  <c r="H366" i="16"/>
  <c r="H367" i="16"/>
  <c r="K1393" i="16"/>
  <c r="C611" i="16"/>
  <c r="B611" i="16"/>
  <c r="C610" i="16"/>
  <c r="B610" i="16"/>
  <c r="C609" i="16"/>
  <c r="B609" i="16"/>
  <c r="C608" i="16"/>
  <c r="B608" i="16"/>
  <c r="C607" i="16"/>
  <c r="B607" i="16"/>
  <c r="C606" i="16"/>
  <c r="B606" i="16"/>
  <c r="C605" i="16"/>
  <c r="B605" i="16"/>
  <c r="C604" i="16"/>
  <c r="B604" i="16"/>
  <c r="C603" i="16"/>
  <c r="B603" i="16"/>
  <c r="C602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W393" i="10"/>
  <c r="V393" i="10"/>
  <c r="U393" i="10"/>
  <c r="T393" i="10"/>
  <c r="S393" i="10"/>
  <c r="R393" i="10"/>
  <c r="Q393" i="10"/>
  <c r="P393" i="10"/>
  <c r="O393" i="10"/>
  <c r="N393" i="10"/>
  <c r="M393" i="10"/>
  <c r="L393" i="10"/>
  <c r="K393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L397" i="10" s="1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G304" i="10" s="1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K12" i="25" s="1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61" i="20"/>
  <c r="C1168" i="20" s="1"/>
  <c r="C1175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088" i="20"/>
  <c r="C1095" i="20" s="1"/>
  <c r="C1102" i="20" s="1"/>
  <c r="C1109" i="20" s="1"/>
  <c r="C1116" i="20" s="1"/>
  <c r="C1123" i="20" s="1"/>
  <c r="C1130" i="20" s="1"/>
  <c r="C1137" i="20" s="1"/>
  <c r="C1144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F207" i="20" s="1"/>
  <c r="I577" i="16" s="1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70" i="20"/>
  <c r="C777" i="20" s="1"/>
  <c r="C784" i="20" s="1"/>
  <c r="C791" i="20" s="1"/>
  <c r="C798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61" i="20"/>
  <c r="C668" i="20" s="1"/>
  <c r="C675" i="20" s="1"/>
  <c r="C682" i="20" s="1"/>
  <c r="C689" i="20" s="1"/>
  <c r="C696" i="20" s="1"/>
  <c r="C703" i="20" s="1"/>
  <c r="C710" i="20" s="1"/>
  <c r="C717" i="20" s="1"/>
  <c r="C724" i="20" s="1"/>
  <c r="C731" i="20" s="1"/>
  <c r="C738" i="20" s="1"/>
  <c r="C745" i="20" s="1"/>
  <c r="C752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23" i="20"/>
  <c r="C630" i="20" s="1"/>
  <c r="C637" i="20" s="1"/>
  <c r="C644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15" i="20"/>
  <c r="C522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10" i="20" s="1"/>
  <c r="B92" i="20"/>
  <c r="C358" i="20"/>
  <c r="C365" i="20" s="1"/>
  <c r="D499" i="20"/>
  <c r="E499" i="20" s="1"/>
  <c r="D500" i="20"/>
  <c r="D498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J2242" i="16"/>
  <c r="C2242" i="16"/>
  <c r="B2242" i="16"/>
  <c r="C2241" i="16"/>
  <c r="B2241" i="16"/>
  <c r="C2238" i="16"/>
  <c r="B2238" i="16"/>
  <c r="C2237" i="16"/>
  <c r="B2237" i="16"/>
  <c r="C2236" i="16"/>
  <c r="B2236" i="16"/>
  <c r="C2235" i="16"/>
  <c r="B2235" i="16"/>
  <c r="C2234" i="16"/>
  <c r="B2234" i="16"/>
  <c r="C2233" i="16"/>
  <c r="B2233" i="16"/>
  <c r="C2232" i="16"/>
  <c r="B2232" i="16"/>
  <c r="C2231" i="16"/>
  <c r="B2231" i="16"/>
  <c r="J2230" i="16"/>
  <c r="C2230" i="16"/>
  <c r="B2230" i="16"/>
  <c r="C2229" i="16"/>
  <c r="B2229" i="16"/>
  <c r="J2223" i="16"/>
  <c r="C2221" i="16"/>
  <c r="B2221" i="16"/>
  <c r="C2220" i="16"/>
  <c r="B2220" i="16"/>
  <c r="C2219" i="16"/>
  <c r="B2219" i="16"/>
  <c r="C2218" i="16"/>
  <c r="B2218" i="16"/>
  <c r="C2217" i="16"/>
  <c r="B2217" i="16"/>
  <c r="C2216" i="16"/>
  <c r="B2216" i="16"/>
  <c r="C2215" i="16"/>
  <c r="B2215" i="16"/>
  <c r="C2214" i="16"/>
  <c r="B2214" i="16"/>
  <c r="C2213" i="16"/>
  <c r="B2213" i="16"/>
  <c r="C2212" i="16"/>
  <c r="B2212" i="16"/>
  <c r="C2211" i="16"/>
  <c r="B2211" i="16"/>
  <c r="C2210" i="16"/>
  <c r="B2210" i="16"/>
  <c r="C2209" i="16"/>
  <c r="B2209" i="16"/>
  <c r="C2208" i="16"/>
  <c r="B2208" i="16"/>
  <c r="C2207" i="16"/>
  <c r="B2207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C2193" i="16"/>
  <c r="B2193" i="16"/>
  <c r="C2192" i="16"/>
  <c r="B2192" i="16"/>
  <c r="C2191" i="16"/>
  <c r="B2191" i="16"/>
  <c r="C2190" i="16"/>
  <c r="B2190" i="16"/>
  <c r="C2189" i="16"/>
  <c r="B2189" i="16"/>
  <c r="C2188" i="16"/>
  <c r="B2188" i="16"/>
  <c r="C2187" i="16"/>
  <c r="B2187" i="16"/>
  <c r="C2186" i="16"/>
  <c r="B2186" i="16"/>
  <c r="C2185" i="16"/>
  <c r="B2185" i="16"/>
  <c r="C2184" i="16"/>
  <c r="B2184" i="16"/>
  <c r="J2183" i="16"/>
  <c r="C2183" i="16"/>
  <c r="B2183" i="16"/>
  <c r="C2182" i="16"/>
  <c r="B2182" i="16"/>
  <c r="J2176" i="16"/>
  <c r="C2174" i="16"/>
  <c r="B2174" i="16"/>
  <c r="C2173" i="16"/>
  <c r="B2173" i="16"/>
  <c r="C2172" i="16"/>
  <c r="B2172" i="16"/>
  <c r="C2171" i="16"/>
  <c r="B2171" i="16"/>
  <c r="C2170" i="16"/>
  <c r="B2170" i="16"/>
  <c r="C2169" i="16"/>
  <c r="B2169" i="16"/>
  <c r="C2168" i="16"/>
  <c r="B2168" i="16"/>
  <c r="C2167" i="16"/>
  <c r="B2167" i="16"/>
  <c r="J2166" i="16"/>
  <c r="C2166" i="16"/>
  <c r="B2166" i="16"/>
  <c r="C2165" i="16"/>
  <c r="B2165" i="16"/>
  <c r="C2162" i="16"/>
  <c r="B2162" i="16"/>
  <c r="C2161" i="16"/>
  <c r="B2161" i="16"/>
  <c r="C2160" i="16"/>
  <c r="B2160" i="16"/>
  <c r="J2159" i="16"/>
  <c r="C2159" i="16"/>
  <c r="B2159" i="16"/>
  <c r="C2158" i="16"/>
  <c r="B2158" i="16"/>
  <c r="C2155" i="16"/>
  <c r="B2155" i="16"/>
  <c r="C2154" i="16"/>
  <c r="B2154" i="16"/>
  <c r="C2153" i="16"/>
  <c r="B2153" i="16"/>
  <c r="C2152" i="16"/>
  <c r="B2152" i="16"/>
  <c r="C2151" i="16"/>
  <c r="B2151" i="16"/>
  <c r="C2150" i="16"/>
  <c r="B2150" i="16"/>
  <c r="C2149" i="16"/>
  <c r="B2149" i="16"/>
  <c r="C2148" i="16"/>
  <c r="B2148" i="16"/>
  <c r="C2147" i="16"/>
  <c r="B2147" i="16"/>
  <c r="C2146" i="16"/>
  <c r="B2146" i="16"/>
  <c r="C2145" i="16"/>
  <c r="B2145" i="16"/>
  <c r="C2144" i="16"/>
  <c r="B2144" i="16"/>
  <c r="C2143" i="16"/>
  <c r="B2143" i="16"/>
  <c r="J2142" i="16"/>
  <c r="C2142" i="16"/>
  <c r="B2142" i="16"/>
  <c r="C2141" i="16"/>
  <c r="B2141" i="16"/>
  <c r="C2138" i="16"/>
  <c r="B2138" i="16"/>
  <c r="C2119" i="16"/>
  <c r="B2119" i="16"/>
  <c r="J2118" i="16"/>
  <c r="C2118" i="16"/>
  <c r="B2118" i="16"/>
  <c r="C2117" i="16"/>
  <c r="B2117" i="16"/>
  <c r="H2047" i="16"/>
  <c r="G2047" i="16"/>
  <c r="G2101" i="16" s="1"/>
  <c r="F2047" i="16"/>
  <c r="F2060" i="16" s="1"/>
  <c r="E2047" i="16"/>
  <c r="D2047" i="16"/>
  <c r="D2060" i="16" s="1"/>
  <c r="D2073" i="16" s="1"/>
  <c r="D2087" i="16" s="1"/>
  <c r="D2101" i="16" s="1"/>
  <c r="B2047" i="16"/>
  <c r="B2060" i="16" s="1"/>
  <c r="B2073" i="16" s="1"/>
  <c r="B2087" i="16" s="1"/>
  <c r="B2101" i="16" s="1"/>
  <c r="H2046" i="16"/>
  <c r="G2046" i="16"/>
  <c r="G2100" i="16" s="1"/>
  <c r="F2046" i="16"/>
  <c r="F2059" i="16" s="1"/>
  <c r="E2046" i="16"/>
  <c r="D2046" i="16"/>
  <c r="D2059" i="16" s="1"/>
  <c r="D2072" i="16" s="1"/>
  <c r="D2086" i="16" s="1"/>
  <c r="D2100" i="16" s="1"/>
  <c r="B2046" i="16"/>
  <c r="B2059" i="16" s="1"/>
  <c r="B2072" i="16" s="1"/>
  <c r="B2086" i="16" s="1"/>
  <c r="B2100" i="16" s="1"/>
  <c r="H2045" i="16"/>
  <c r="F2045" i="16"/>
  <c r="F2071" i="16" s="1"/>
  <c r="F2085" i="16" s="1"/>
  <c r="F2099" i="16" s="1"/>
  <c r="E2045" i="16"/>
  <c r="D2045" i="16"/>
  <c r="D2058" i="16" s="1"/>
  <c r="D2071" i="16" s="1"/>
  <c r="D2085" i="16" s="1"/>
  <c r="D2099" i="16" s="1"/>
  <c r="B2045" i="16"/>
  <c r="B2058" i="16" s="1"/>
  <c r="B2071" i="16" s="1"/>
  <c r="B2085" i="16" s="1"/>
  <c r="B2099" i="16" s="1"/>
  <c r="H2044" i="16"/>
  <c r="F2044" i="16"/>
  <c r="F2057" i="16" s="1"/>
  <c r="E2044" i="16"/>
  <c r="D2044" i="16"/>
  <c r="D2057" i="16" s="1"/>
  <c r="D2070" i="16" s="1"/>
  <c r="D2084" i="16" s="1"/>
  <c r="D2098" i="16" s="1"/>
  <c r="B2044" i="16"/>
  <c r="B2057" i="16" s="1"/>
  <c r="B2070" i="16" s="1"/>
  <c r="B2084" i="16" s="1"/>
  <c r="B2098" i="16" s="1"/>
  <c r="H2043" i="16"/>
  <c r="F2043" i="16"/>
  <c r="F2056" i="16" s="1"/>
  <c r="E2043" i="16"/>
  <c r="D2043" i="16"/>
  <c r="D2056" i="16" s="1"/>
  <c r="D2069" i="16" s="1"/>
  <c r="D2083" i="16" s="1"/>
  <c r="D2097" i="16" s="1"/>
  <c r="B2043" i="16"/>
  <c r="B2056" i="16" s="1"/>
  <c r="B2069" i="16" s="1"/>
  <c r="B2083" i="16" s="1"/>
  <c r="B2097" i="16" s="1"/>
  <c r="F2042" i="16"/>
  <c r="F2068" i="16" s="1"/>
  <c r="F2082" i="16" s="1"/>
  <c r="F2096" i="16" s="1"/>
  <c r="E2042" i="16"/>
  <c r="D2042" i="16"/>
  <c r="D2055" i="16" s="1"/>
  <c r="D2068" i="16" s="1"/>
  <c r="D2082" i="16" s="1"/>
  <c r="D2096" i="16" s="1"/>
  <c r="B2042" i="16"/>
  <c r="B2055" i="16" s="1"/>
  <c r="B2068" i="16" s="1"/>
  <c r="B2082" i="16" s="1"/>
  <c r="B2096" i="16" s="1"/>
  <c r="F2041" i="16"/>
  <c r="F2067" i="16" s="1"/>
  <c r="F2081" i="16" s="1"/>
  <c r="F2095" i="16" s="1"/>
  <c r="E2041" i="16"/>
  <c r="D2041" i="16"/>
  <c r="D2054" i="16" s="1"/>
  <c r="D2067" i="16" s="1"/>
  <c r="D2081" i="16" s="1"/>
  <c r="D2095" i="16" s="1"/>
  <c r="B2041" i="16"/>
  <c r="B2054" i="16" s="1"/>
  <c r="B2067" i="16" s="1"/>
  <c r="B2081" i="16" s="1"/>
  <c r="B2095" i="16" s="1"/>
  <c r="F2040" i="16"/>
  <c r="F2066" i="16" s="1"/>
  <c r="F2080" i="16" s="1"/>
  <c r="F2094" i="16" s="1"/>
  <c r="E2040" i="16"/>
  <c r="D2040" i="16"/>
  <c r="D2053" i="16" s="1"/>
  <c r="D2066" i="16" s="1"/>
  <c r="D2080" i="16" s="1"/>
  <c r="D2094" i="16" s="1"/>
  <c r="B2040" i="16"/>
  <c r="B2053" i="16" s="1"/>
  <c r="B2066" i="16" s="1"/>
  <c r="B2080" i="16" s="1"/>
  <c r="B2094" i="16" s="1"/>
  <c r="F2039" i="16"/>
  <c r="F2052" i="16" s="1"/>
  <c r="E2039" i="16"/>
  <c r="D2039" i="16"/>
  <c r="D2052" i="16" s="1"/>
  <c r="D2065" i="16" s="1"/>
  <c r="D2079" i="16" s="1"/>
  <c r="D2093" i="16" s="1"/>
  <c r="B2039" i="16"/>
  <c r="B2052" i="16" s="1"/>
  <c r="B2065" i="16" s="1"/>
  <c r="B2079" i="16" s="1"/>
  <c r="B2093" i="16" s="1"/>
  <c r="F2038" i="16"/>
  <c r="F2064" i="16" s="1"/>
  <c r="F2078" i="16" s="1"/>
  <c r="F2092" i="16" s="1"/>
  <c r="E2038" i="16"/>
  <c r="D2038" i="16"/>
  <c r="D2051" i="16" s="1"/>
  <c r="D2064" i="16" s="1"/>
  <c r="D2078" i="16" s="1"/>
  <c r="D2092" i="16" s="1"/>
  <c r="B2038" i="16"/>
  <c r="B2051" i="16" s="1"/>
  <c r="B2064" i="16" s="1"/>
  <c r="B2078" i="16" s="1"/>
  <c r="B2092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1977" i="16"/>
  <c r="D1971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C641" i="16"/>
  <c r="B641" i="16"/>
  <c r="C640" i="16"/>
  <c r="B640" i="16"/>
  <c r="C639" i="16"/>
  <c r="B639" i="16"/>
  <c r="C638" i="16"/>
  <c r="B638" i="16"/>
  <c r="C637" i="16"/>
  <c r="B637" i="16"/>
  <c r="C636" i="16"/>
  <c r="B636" i="16"/>
  <c r="C635" i="16"/>
  <c r="B635" i="16"/>
  <c r="C634" i="16"/>
  <c r="B634" i="16"/>
  <c r="C633" i="16"/>
  <c r="B633" i="16"/>
  <c r="C632" i="16"/>
  <c r="B632" i="16"/>
  <c r="D626" i="16"/>
  <c r="H1965" i="16" s="1"/>
  <c r="I1965" i="16" s="1"/>
  <c r="H1902" i="16"/>
  <c r="D1896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C599" i="16"/>
  <c r="B599" i="16"/>
  <c r="C598" i="16"/>
  <c r="B598" i="16"/>
  <c r="C597" i="16"/>
  <c r="B597" i="16"/>
  <c r="C596" i="16"/>
  <c r="B596" i="16"/>
  <c r="C595" i="16"/>
  <c r="B595" i="16"/>
  <c r="C594" i="16"/>
  <c r="B594" i="16"/>
  <c r="C593" i="16"/>
  <c r="B593" i="16"/>
  <c r="C592" i="16"/>
  <c r="B592" i="16"/>
  <c r="C591" i="16"/>
  <c r="B591" i="16"/>
  <c r="C590" i="16"/>
  <c r="D584" i="16"/>
  <c r="H1890" i="16" s="1"/>
  <c r="I1890" i="16" s="1"/>
  <c r="H1862" i="16"/>
  <c r="H1869" i="16" s="1"/>
  <c r="H1876" i="16" s="1"/>
  <c r="H1883" i="16" s="1"/>
  <c r="D1856" i="16"/>
  <c r="G1843" i="16"/>
  <c r="F1843" i="16"/>
  <c r="E1843" i="16"/>
  <c r="G1842" i="16"/>
  <c r="F1842" i="16"/>
  <c r="E1842" i="16"/>
  <c r="G1841" i="16"/>
  <c r="F1841" i="16"/>
  <c r="E1841" i="16"/>
  <c r="G1840" i="16"/>
  <c r="F1840" i="16"/>
  <c r="E1840" i="16"/>
  <c r="G1839" i="16"/>
  <c r="F1839" i="16"/>
  <c r="E1839" i="16"/>
  <c r="H1570" i="16"/>
  <c r="D1564" i="16"/>
  <c r="E1559" i="16"/>
  <c r="H1558" i="16"/>
  <c r="I1558" i="16" s="1"/>
  <c r="B1557" i="16"/>
  <c r="B2723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J1842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L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C508" i="16"/>
  <c r="C555" i="16" s="1"/>
  <c r="B508" i="16"/>
  <c r="B555" i="16" s="1"/>
  <c r="C507" i="16"/>
  <c r="C554" i="16" s="1"/>
  <c r="B507" i="16"/>
  <c r="B554" i="16" s="1"/>
  <c r="C506" i="16"/>
  <c r="C553" i="16" s="1"/>
  <c r="B506" i="16"/>
  <c r="B553" i="16" s="1"/>
  <c r="C505" i="16"/>
  <c r="C552" i="16" s="1"/>
  <c r="B505" i="16"/>
  <c r="B552" i="16" s="1"/>
  <c r="C504" i="16"/>
  <c r="C551" i="16" s="1"/>
  <c r="B504" i="16"/>
  <c r="B551" i="16" s="1"/>
  <c r="C503" i="16"/>
  <c r="C550" i="16" s="1"/>
  <c r="B503" i="16"/>
  <c r="B550" i="16" s="1"/>
  <c r="C502" i="16"/>
  <c r="C549" i="16" s="1"/>
  <c r="B502" i="16"/>
  <c r="B549" i="16" s="1"/>
  <c r="C501" i="16"/>
  <c r="C548" i="16" s="1"/>
  <c r="B501" i="16"/>
  <c r="B548" i="16" s="1"/>
  <c r="C500" i="16"/>
  <c r="C547" i="16" s="1"/>
  <c r="B500" i="16"/>
  <c r="B547" i="16" s="1"/>
  <c r="C499" i="16"/>
  <c r="C546" i="16" s="1"/>
  <c r="B499" i="16"/>
  <c r="B546" i="16" s="1"/>
  <c r="C498" i="16"/>
  <c r="C545" i="16" s="1"/>
  <c r="B498" i="16"/>
  <c r="B545" i="16" s="1"/>
  <c r="C497" i="16"/>
  <c r="C544" i="16" s="1"/>
  <c r="B497" i="16"/>
  <c r="B544" i="16" s="1"/>
  <c r="C496" i="16"/>
  <c r="C543" i="16" s="1"/>
  <c r="B496" i="16"/>
  <c r="B543" i="16" s="1"/>
  <c r="C495" i="16"/>
  <c r="C542" i="16" s="1"/>
  <c r="B495" i="16"/>
  <c r="B542" i="16" s="1"/>
  <c r="C494" i="16"/>
  <c r="C541" i="16" s="1"/>
  <c r="B494" i="16"/>
  <c r="B541" i="16" s="1"/>
  <c r="C493" i="16"/>
  <c r="C540" i="16" s="1"/>
  <c r="B493" i="16"/>
  <c r="B540" i="16" s="1"/>
  <c r="C492" i="16"/>
  <c r="C539" i="16" s="1"/>
  <c r="B492" i="16"/>
  <c r="B539" i="16" s="1"/>
  <c r="C491" i="16"/>
  <c r="C538" i="16" s="1"/>
  <c r="B491" i="16"/>
  <c r="B538" i="16" s="1"/>
  <c r="C490" i="16"/>
  <c r="C537" i="16" s="1"/>
  <c r="B490" i="16"/>
  <c r="B537" i="16" s="1"/>
  <c r="C489" i="16"/>
  <c r="C536" i="16" s="1"/>
  <c r="B489" i="16"/>
  <c r="B536" i="16" s="1"/>
  <c r="C488" i="16"/>
  <c r="C535" i="16" s="1"/>
  <c r="B488" i="16"/>
  <c r="B535" i="16" s="1"/>
  <c r="C487" i="16"/>
  <c r="C534" i="16" s="1"/>
  <c r="B487" i="16"/>
  <c r="B534" i="16" s="1"/>
  <c r="C486" i="16"/>
  <c r="C533" i="16" s="1"/>
  <c r="B486" i="16"/>
  <c r="B533" i="16" s="1"/>
  <c r="C485" i="16"/>
  <c r="C532" i="16" s="1"/>
  <c r="B485" i="16"/>
  <c r="B532" i="16" s="1"/>
  <c r="C484" i="16"/>
  <c r="C531" i="16" s="1"/>
  <c r="B484" i="16"/>
  <c r="B531" i="16" s="1"/>
  <c r="C483" i="16"/>
  <c r="C530" i="16" s="1"/>
  <c r="C482" i="16"/>
  <c r="C529" i="16" s="1"/>
  <c r="B482" i="16"/>
  <c r="B529" i="16" s="1"/>
  <c r="C481" i="16"/>
  <c r="C528" i="16" s="1"/>
  <c r="B481" i="16"/>
  <c r="B528" i="16" s="1"/>
  <c r="C480" i="16"/>
  <c r="C527" i="16" s="1"/>
  <c r="B480" i="16"/>
  <c r="B527" i="16" s="1"/>
  <c r="C479" i="16"/>
  <c r="C526" i="16" s="1"/>
  <c r="B479" i="16"/>
  <c r="B526" i="16" s="1"/>
  <c r="C478" i="16"/>
  <c r="C525" i="16" s="1"/>
  <c r="B478" i="16"/>
  <c r="B525" i="16" s="1"/>
  <c r="C477" i="16"/>
  <c r="C524" i="16" s="1"/>
  <c r="B477" i="16"/>
  <c r="B524" i="16" s="1"/>
  <c r="C476" i="16"/>
  <c r="C523" i="16" s="1"/>
  <c r="B476" i="16"/>
  <c r="B523" i="16" s="1"/>
  <c r="C475" i="16"/>
  <c r="C522" i="16" s="1"/>
  <c r="B475" i="16"/>
  <c r="B522" i="16" s="1"/>
  <c r="C474" i="16"/>
  <c r="C521" i="16" s="1"/>
  <c r="B474" i="16"/>
  <c r="B521" i="16" s="1"/>
  <c r="C473" i="16"/>
  <c r="C520" i="16" s="1"/>
  <c r="B473" i="16"/>
  <c r="B520" i="16" s="1"/>
  <c r="C472" i="16"/>
  <c r="C519" i="16" s="1"/>
  <c r="B472" i="16"/>
  <c r="B519" i="16" s="1"/>
  <c r="C471" i="16"/>
  <c r="C518" i="16" s="1"/>
  <c r="B471" i="16"/>
  <c r="B518" i="16" s="1"/>
  <c r="C470" i="16"/>
  <c r="C517" i="16" s="1"/>
  <c r="B470" i="16"/>
  <c r="B517" i="16" s="1"/>
  <c r="C469" i="16"/>
  <c r="C516" i="16" s="1"/>
  <c r="B469" i="16"/>
  <c r="B516" i="16" s="1"/>
  <c r="H462" i="16"/>
  <c r="H461" i="16"/>
  <c r="H460" i="16"/>
  <c r="H459" i="16"/>
  <c r="H458" i="16"/>
  <c r="D1523" i="16"/>
  <c r="G1521" i="16"/>
  <c r="G1522" i="16" s="1"/>
  <c r="G1510" i="16"/>
  <c r="F1510" i="16"/>
  <c r="E1510" i="16"/>
  <c r="G1509" i="16"/>
  <c r="F1509" i="16"/>
  <c r="E1509" i="16"/>
  <c r="G1508" i="16"/>
  <c r="F1508" i="16"/>
  <c r="E1508" i="16"/>
  <c r="G1507" i="16"/>
  <c r="F1507" i="16"/>
  <c r="E1507" i="16"/>
  <c r="G1506" i="16"/>
  <c r="F1506" i="16"/>
  <c r="E1506" i="16"/>
  <c r="D1517" i="16" s="1"/>
  <c r="H1447" i="16"/>
  <c r="D1441" i="16"/>
  <c r="E1436" i="16"/>
  <c r="E2618" i="16" s="1"/>
  <c r="H1435" i="16"/>
  <c r="I1435" i="16" s="1"/>
  <c r="E1435" i="16"/>
  <c r="E2617" i="16" s="1"/>
  <c r="D1435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P401" i="16"/>
  <c r="L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C383" i="16"/>
  <c r="C400" i="16" s="1"/>
  <c r="B383" i="16"/>
  <c r="B400" i="16" s="1"/>
  <c r="C382" i="16"/>
  <c r="C399" i="16" s="1"/>
  <c r="B382" i="16"/>
  <c r="B399" i="16" s="1"/>
  <c r="C381" i="16"/>
  <c r="C398" i="16" s="1"/>
  <c r="B381" i="16"/>
  <c r="B398" i="16" s="1"/>
  <c r="C380" i="16"/>
  <c r="C397" i="16" s="1"/>
  <c r="B380" i="16"/>
  <c r="B397" i="16" s="1"/>
  <c r="C379" i="16"/>
  <c r="C396" i="16" s="1"/>
  <c r="B379" i="16"/>
  <c r="B396" i="16" s="1"/>
  <c r="C378" i="16"/>
  <c r="C395" i="16" s="1"/>
  <c r="B378" i="16"/>
  <c r="B395" i="16" s="1"/>
  <c r="C377" i="16"/>
  <c r="C394" i="16" s="1"/>
  <c r="B377" i="16"/>
  <c r="B394" i="16" s="1"/>
  <c r="C376" i="16"/>
  <c r="C393" i="16" s="1"/>
  <c r="B376" i="16"/>
  <c r="B393" i="16" s="1"/>
  <c r="C375" i="16"/>
  <c r="C392" i="16" s="1"/>
  <c r="B375" i="16"/>
  <c r="B392" i="16" s="1"/>
  <c r="C374" i="16"/>
  <c r="C391" i="16" s="1"/>
  <c r="B374" i="16"/>
  <c r="B391" i="16" s="1"/>
  <c r="H1407" i="16"/>
  <c r="D1401" i="16"/>
  <c r="E1396" i="16"/>
  <c r="E2581" i="16" s="1"/>
  <c r="E1395" i="16"/>
  <c r="E2580" i="16" s="1"/>
  <c r="D1395" i="16"/>
  <c r="B1394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C341" i="16"/>
  <c r="C348" i="16" s="1"/>
  <c r="B341" i="16"/>
  <c r="B348" i="16" s="1"/>
  <c r="C340" i="16"/>
  <c r="C347" i="16" s="1"/>
  <c r="B340" i="16"/>
  <c r="B347" i="16" s="1"/>
  <c r="C339" i="16"/>
  <c r="C346" i="16" s="1"/>
  <c r="B339" i="16"/>
  <c r="B346" i="16" s="1"/>
  <c r="C338" i="16"/>
  <c r="C345" i="16" s="1"/>
  <c r="B338" i="16"/>
  <c r="B345" i="16" s="1"/>
  <c r="C337" i="16"/>
  <c r="B337" i="16"/>
  <c r="B344" i="16" s="1"/>
  <c r="D331" i="16"/>
  <c r="H1395" i="16" s="1"/>
  <c r="I1395" i="16" s="1"/>
  <c r="H1296" i="16"/>
  <c r="D1290" i="16"/>
  <c r="E1285" i="16"/>
  <c r="E2474" i="16" s="1"/>
  <c r="E1284" i="16"/>
  <c r="E2473" i="16" s="1"/>
  <c r="D1284" i="16"/>
  <c r="B1283" i="16"/>
  <c r="B2472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C304" i="16"/>
  <c r="C321" i="16" s="1"/>
  <c r="B304" i="16"/>
  <c r="B321" i="16" s="1"/>
  <c r="C303" i="16"/>
  <c r="C320" i="16" s="1"/>
  <c r="B303" i="16"/>
  <c r="B320" i="16" s="1"/>
  <c r="C302" i="16"/>
  <c r="C319" i="16" s="1"/>
  <c r="B302" i="16"/>
  <c r="B319" i="16" s="1"/>
  <c r="C301" i="16"/>
  <c r="C318" i="16" s="1"/>
  <c r="B301" i="16"/>
  <c r="B318" i="16" s="1"/>
  <c r="C300" i="16"/>
  <c r="C317" i="16" s="1"/>
  <c r="B300" i="16"/>
  <c r="B317" i="16" s="1"/>
  <c r="C299" i="16"/>
  <c r="C316" i="16" s="1"/>
  <c r="B299" i="16"/>
  <c r="B316" i="16" s="1"/>
  <c r="C298" i="16"/>
  <c r="C315" i="16" s="1"/>
  <c r="B298" i="16"/>
  <c r="B315" i="16" s="1"/>
  <c r="C297" i="16"/>
  <c r="C314" i="16" s="1"/>
  <c r="B297" i="16"/>
  <c r="B314" i="16" s="1"/>
  <c r="C296" i="16"/>
  <c r="C313" i="16" s="1"/>
  <c r="B296" i="16"/>
  <c r="B313" i="16" s="1"/>
  <c r="C295" i="16"/>
  <c r="C312" i="16" s="1"/>
  <c r="B295" i="16"/>
  <c r="B312" i="16" s="1"/>
  <c r="C294" i="16"/>
  <c r="C311" i="16" s="1"/>
  <c r="B294" i="16"/>
  <c r="B311" i="16" s="1"/>
  <c r="C293" i="16"/>
  <c r="C310" i="16" s="1"/>
  <c r="B293" i="16"/>
  <c r="B310" i="16" s="1"/>
  <c r="C292" i="16"/>
  <c r="C309" i="16" s="1"/>
  <c r="B292" i="16"/>
  <c r="B309" i="16" s="1"/>
  <c r="C291" i="16"/>
  <c r="C308" i="16" s="1"/>
  <c r="B291" i="16"/>
  <c r="B308" i="16" s="1"/>
  <c r="C290" i="16"/>
  <c r="C307" i="16" s="1"/>
  <c r="B290" i="16"/>
  <c r="B307" i="16" s="1"/>
  <c r="D284" i="16"/>
  <c r="D1130" i="16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C509" i="16"/>
  <c r="C556" i="16" s="1"/>
  <c r="D1151" i="12"/>
  <c r="C1001" i="12"/>
  <c r="C307" i="12"/>
  <c r="C349" i="12" s="1"/>
  <c r="C1007" i="12" s="1"/>
  <c r="C391" i="12"/>
  <c r="K602" i="16"/>
  <c r="K348" i="16"/>
  <c r="M647" i="16"/>
  <c r="M604" i="16"/>
  <c r="M519" i="16"/>
  <c r="M517" i="16"/>
  <c r="L348" i="16"/>
  <c r="L36" i="18"/>
  <c r="K51" i="18"/>
  <c r="L51" i="18"/>
  <c r="N647" i="16"/>
  <c r="O605" i="16"/>
  <c r="N605" i="16"/>
  <c r="N604" i="16"/>
  <c r="N519" i="16"/>
  <c r="N517" i="16"/>
  <c r="M520" i="16"/>
  <c r="K36" i="18"/>
  <c r="M36" i="18"/>
  <c r="M605" i="16"/>
  <c r="P264" i="16"/>
  <c r="O647" i="16"/>
  <c r="P605" i="16"/>
  <c r="M606" i="16"/>
  <c r="O604" i="16"/>
  <c r="Q516" i="16"/>
  <c r="O519" i="16"/>
  <c r="O517" i="16"/>
  <c r="N520" i="16"/>
  <c r="Q348" i="16"/>
  <c r="Q644" i="16"/>
  <c r="Q344" i="16"/>
  <c r="N36" i="18"/>
  <c r="M649" i="16"/>
  <c r="M648" i="16"/>
  <c r="P647" i="16"/>
  <c r="G225" i="20"/>
  <c r="P603" i="16"/>
  <c r="N606" i="16"/>
  <c r="P604" i="16"/>
  <c r="M607" i="16"/>
  <c r="P519" i="16"/>
  <c r="G154" i="20"/>
  <c r="P517" i="16"/>
  <c r="G152" i="20"/>
  <c r="R516" i="16"/>
  <c r="O520" i="16"/>
  <c r="Q602" i="16"/>
  <c r="M51" i="18"/>
  <c r="R307" i="16"/>
  <c r="R602" i="16"/>
  <c r="R344" i="16"/>
  <c r="R644" i="16"/>
  <c r="O36" i="18"/>
  <c r="M522" i="16"/>
  <c r="N648" i="16"/>
  <c r="M650" i="16"/>
  <c r="N649" i="16"/>
  <c r="O606" i="16"/>
  <c r="M608" i="16"/>
  <c r="N607" i="16"/>
  <c r="P520" i="16"/>
  <c r="G155" i="20"/>
  <c r="S516" i="16"/>
  <c r="Q307" i="16"/>
  <c r="P36" i="18"/>
  <c r="S348" i="16"/>
  <c r="S644" i="16"/>
  <c r="S602" i="16"/>
  <c r="S307" i="16"/>
  <c r="S344" i="16"/>
  <c r="N522" i="16"/>
  <c r="O648" i="16"/>
  <c r="O650" i="16"/>
  <c r="N650" i="16"/>
  <c r="M651" i="16"/>
  <c r="O649" i="16"/>
  <c r="N608" i="16"/>
  <c r="P606" i="16"/>
  <c r="O607" i="16"/>
  <c r="M609" i="16"/>
  <c r="T516" i="16"/>
  <c r="M523" i="16"/>
  <c r="T348" i="16"/>
  <c r="T307" i="16"/>
  <c r="T602" i="16"/>
  <c r="T644" i="16"/>
  <c r="T344" i="16"/>
  <c r="Q36" i="18"/>
  <c r="O522" i="16"/>
  <c r="M652" i="16"/>
  <c r="P648" i="16"/>
  <c r="G226" i="20"/>
  <c r="P649" i="16"/>
  <c r="N651" i="16"/>
  <c r="P608" i="16"/>
  <c r="O608" i="16"/>
  <c r="N609" i="16"/>
  <c r="P607" i="16"/>
  <c r="M610" i="16"/>
  <c r="U516" i="16"/>
  <c r="N523" i="16"/>
  <c r="M524" i="16"/>
  <c r="N51" i="18"/>
  <c r="U348" i="16"/>
  <c r="U602" i="16"/>
  <c r="U344" i="16"/>
  <c r="U644" i="16"/>
  <c r="U307" i="16"/>
  <c r="R36" i="18"/>
  <c r="P522" i="16"/>
  <c r="G157" i="20"/>
  <c r="P650" i="16"/>
  <c r="G228" i="20"/>
  <c r="N652" i="16"/>
  <c r="P651" i="16"/>
  <c r="O651" i="16"/>
  <c r="G227" i="20"/>
  <c r="M611" i="16"/>
  <c r="N611" i="16"/>
  <c r="O609" i="16"/>
  <c r="N610" i="16"/>
  <c r="V516" i="16"/>
  <c r="M525" i="16"/>
  <c r="N524" i="16"/>
  <c r="O524" i="16"/>
  <c r="O523" i="16"/>
  <c r="S36" i="18"/>
  <c r="V348" i="16"/>
  <c r="V307" i="16"/>
  <c r="V602" i="16"/>
  <c r="V644" i="16"/>
  <c r="V344" i="16"/>
  <c r="O652" i="16"/>
  <c r="M527" i="16"/>
  <c r="G229" i="20"/>
  <c r="P609" i="16"/>
  <c r="O610" i="16"/>
  <c r="W516" i="16"/>
  <c r="P524" i="16"/>
  <c r="G159" i="20"/>
  <c r="P523" i="16"/>
  <c r="N525" i="16"/>
  <c r="M526" i="16"/>
  <c r="O51" i="18"/>
  <c r="T36" i="18"/>
  <c r="W348" i="16"/>
  <c r="W602" i="16"/>
  <c r="W307" i="16"/>
  <c r="W644" i="16"/>
  <c r="W344" i="16"/>
  <c r="P652" i="16"/>
  <c r="G230" i="20"/>
  <c r="N527" i="16"/>
  <c r="P653" i="16"/>
  <c r="O611" i="16"/>
  <c r="P610" i="16"/>
  <c r="G158" i="20"/>
  <c r="O525" i="16"/>
  <c r="N526" i="16"/>
  <c r="U36" i="18"/>
  <c r="P611" i="16"/>
  <c r="P525" i="16"/>
  <c r="G160" i="20"/>
  <c r="P526" i="16"/>
  <c r="O526" i="16"/>
  <c r="M528" i="16"/>
  <c r="O527" i="16"/>
  <c r="P51" i="18"/>
  <c r="G161" i="20"/>
  <c r="P527" i="16"/>
  <c r="G162" i="20"/>
  <c r="M530" i="16"/>
  <c r="M529" i="16"/>
  <c r="N528" i="16"/>
  <c r="V36" i="18"/>
  <c r="W36" i="18"/>
  <c r="N529" i="16"/>
  <c r="O528" i="16"/>
  <c r="P528" i="16"/>
  <c r="N530" i="16"/>
  <c r="Q51" i="18"/>
  <c r="M531" i="16"/>
  <c r="G163" i="20"/>
  <c r="M532" i="16"/>
  <c r="O530" i="16"/>
  <c r="O529" i="16"/>
  <c r="P530" i="16"/>
  <c r="G165" i="20"/>
  <c r="P529" i="16"/>
  <c r="G164" i="20"/>
  <c r="P559" i="16"/>
  <c r="P558" i="16"/>
  <c r="N532" i="16"/>
  <c r="N531" i="16"/>
  <c r="R51" i="18"/>
  <c r="P556" i="16"/>
  <c r="P557" i="16"/>
  <c r="M534" i="16"/>
  <c r="M533" i="16"/>
  <c r="O532" i="16"/>
  <c r="O531" i="16"/>
  <c r="P532" i="16"/>
  <c r="P560" i="16"/>
  <c r="M535" i="16"/>
  <c r="G167" i="20"/>
  <c r="P531" i="16"/>
  <c r="G166" i="20"/>
  <c r="N533" i="16"/>
  <c r="N534" i="16"/>
  <c r="S51" i="18"/>
  <c r="O534" i="16"/>
  <c r="O533" i="16"/>
  <c r="N535" i="16"/>
  <c r="P533" i="16"/>
  <c r="P534" i="16"/>
  <c r="G169" i="20"/>
  <c r="M536" i="16"/>
  <c r="O535" i="16"/>
  <c r="T51" i="18"/>
  <c r="P535" i="16"/>
  <c r="G170" i="20"/>
  <c r="G168" i="20"/>
  <c r="M537" i="16"/>
  <c r="N536" i="16"/>
  <c r="N537" i="16"/>
  <c r="O536" i="16"/>
  <c r="M538" i="16"/>
  <c r="U51" i="18"/>
  <c r="M540" i="16"/>
  <c r="P536" i="16"/>
  <c r="G171" i="20"/>
  <c r="N538" i="16"/>
  <c r="O537" i="16"/>
  <c r="M539" i="16"/>
  <c r="P537" i="16"/>
  <c r="G172" i="20"/>
  <c r="N540" i="16"/>
  <c r="O538" i="16"/>
  <c r="N539" i="16"/>
  <c r="P538" i="16"/>
  <c r="V51" i="18"/>
  <c r="M541" i="16"/>
  <c r="G173" i="20"/>
  <c r="O540" i="16"/>
  <c r="O539" i="16"/>
  <c r="P541" i="16"/>
  <c r="P539" i="16"/>
  <c r="G174" i="20"/>
  <c r="P540" i="16"/>
  <c r="G175" i="20"/>
  <c r="M542" i="16"/>
  <c r="N541" i="16"/>
  <c r="W51" i="18"/>
  <c r="M544" i="16"/>
  <c r="M543" i="16"/>
  <c r="N542" i="16"/>
  <c r="O541" i="16"/>
  <c r="G176" i="20"/>
  <c r="N544" i="16"/>
  <c r="N543" i="16"/>
  <c r="O542" i="16"/>
  <c r="P542" i="16"/>
  <c r="G177" i="20"/>
  <c r="O544" i="16"/>
  <c r="O543" i="16"/>
  <c r="M547" i="16"/>
  <c r="P544" i="16"/>
  <c r="G179" i="20"/>
  <c r="P543" i="16"/>
  <c r="G178" i="20"/>
  <c r="M546" i="16"/>
  <c r="M545" i="16"/>
  <c r="N547" i="16"/>
  <c r="N545" i="16"/>
  <c r="N546" i="16"/>
  <c r="M549" i="16"/>
  <c r="O545" i="16"/>
  <c r="O546" i="16"/>
  <c r="M548" i="16"/>
  <c r="O547" i="16"/>
  <c r="P546" i="16"/>
  <c r="G181" i="20"/>
  <c r="P545" i="16"/>
  <c r="G180" i="20"/>
  <c r="P547" i="16"/>
  <c r="G182" i="20"/>
  <c r="O549" i="16"/>
  <c r="N549" i="16"/>
  <c r="N548" i="16"/>
  <c r="P549" i="16"/>
  <c r="G184" i="20"/>
  <c r="M550" i="16"/>
  <c r="O548" i="16"/>
  <c r="M551" i="16"/>
  <c r="M552" i="16"/>
  <c r="P548" i="16"/>
  <c r="G183" i="20"/>
  <c r="N550" i="16"/>
  <c r="N551" i="16"/>
  <c r="N552" i="16"/>
  <c r="O550" i="16"/>
  <c r="O552" i="16"/>
  <c r="P550" i="16"/>
  <c r="G185" i="20"/>
  <c r="O551" i="16"/>
  <c r="M553" i="16"/>
  <c r="P552" i="16"/>
  <c r="G187" i="20"/>
  <c r="P551" i="16"/>
  <c r="G186" i="20"/>
  <c r="M554" i="16"/>
  <c r="N553" i="16"/>
  <c r="N554" i="16"/>
  <c r="O553" i="16"/>
  <c r="P553" i="16"/>
  <c r="G188" i="20"/>
  <c r="P555" i="16"/>
  <c r="O554" i="16"/>
  <c r="P554" i="16"/>
  <c r="G189" i="20"/>
  <c r="AE1264" i="12" l="1"/>
  <c r="I101" i="10"/>
  <c r="D1294" i="12"/>
  <c r="D1534" i="12" s="1"/>
  <c r="D1774" i="12" s="1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Z1230" i="12" s="1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O1329" i="12" s="1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J1282" i="12" s="1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O1277" i="12" s="1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AC1223" i="12" s="1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U1251" i="12" s="1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N1364" i="12" s="1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481" i="12" s="1"/>
  <c r="D1721" i="12" s="1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P1362" i="12" s="1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P1315" i="12" s="1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Y1222" i="12"/>
  <c r="Z1222" i="12"/>
  <c r="X1222" i="12"/>
  <c r="D1227" i="12"/>
  <c r="D1467" i="12" s="1"/>
  <c r="D1707" i="12" s="1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Z1352" i="12"/>
  <c r="Y1352" i="12"/>
  <c r="AA1352" i="12"/>
  <c r="D1357" i="12"/>
  <c r="D1597" i="12" s="1"/>
  <c r="D1837" i="12" s="1"/>
  <c r="D1139" i="12"/>
  <c r="D1392" i="12"/>
  <c r="D1099" i="12"/>
  <c r="B1125" i="12"/>
  <c r="E2059" i="16"/>
  <c r="E367" i="16"/>
  <c r="D142" i="20" s="1"/>
  <c r="D753" i="20" s="1"/>
  <c r="E753" i="20" s="1"/>
  <c r="D2730" i="16"/>
  <c r="E2052" i="16"/>
  <c r="E2054" i="16"/>
  <c r="E2056" i="16"/>
  <c r="J2167" i="16"/>
  <c r="J2231" i="16"/>
  <c r="E365" i="16"/>
  <c r="D140" i="20" s="1"/>
  <c r="J2177" i="16"/>
  <c r="D3048" i="16"/>
  <c r="G3049" i="16" s="1"/>
  <c r="E2058" i="16"/>
  <c r="J2224" i="16"/>
  <c r="D2586" i="16"/>
  <c r="E366" i="16"/>
  <c r="D141" i="20" s="1"/>
  <c r="E2051" i="16"/>
  <c r="E2053" i="16"/>
  <c r="E2055" i="16"/>
  <c r="D509" i="20"/>
  <c r="E509" i="20" s="1"/>
  <c r="D2479" i="16"/>
  <c r="E2057" i="16"/>
  <c r="E2060" i="16"/>
  <c r="J2119" i="16"/>
  <c r="J2160" i="16"/>
  <c r="J2243" i="16"/>
  <c r="C1495" i="12"/>
  <c r="J2143" i="16"/>
  <c r="J2184" i="16"/>
  <c r="C1117" i="12"/>
  <c r="W1298" i="12"/>
  <c r="W1222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02" i="12"/>
  <c r="W1310" i="12"/>
  <c r="W1324" i="12"/>
  <c r="W1199" i="12"/>
  <c r="C1455" i="12"/>
  <c r="W1225" i="12"/>
  <c r="W1231" i="12"/>
  <c r="W1233" i="12"/>
  <c r="C1479" i="12"/>
  <c r="W1254" i="12"/>
  <c r="W1256" i="12"/>
  <c r="W1262" i="12"/>
  <c r="W1274" i="12"/>
  <c r="W1339" i="12"/>
  <c r="W1347" i="12"/>
  <c r="W1363" i="12"/>
  <c r="H20" i="8"/>
  <c r="J483" i="16" a="1"/>
  <c r="J483" i="16" s="1"/>
  <c r="J530" i="16" s="1"/>
  <c r="J598" i="16" a="1"/>
  <c r="J598" i="16" s="1"/>
  <c r="J610" i="16" s="1"/>
  <c r="J500" i="16" a="1"/>
  <c r="J500" i="16" s="1"/>
  <c r="J547" i="16" s="1"/>
  <c r="J501" i="16" a="1"/>
  <c r="J501" i="16" s="1"/>
  <c r="J548" i="16" s="1"/>
  <c r="J592" i="16" a="1"/>
  <c r="J592" i="16" s="1"/>
  <c r="J604" i="16" s="1"/>
  <c r="J633" i="16" a="1"/>
  <c r="J633" i="16" s="1"/>
  <c r="J645" i="16" s="1"/>
  <c r="J470" i="16" a="1"/>
  <c r="J470" i="16" s="1"/>
  <c r="J517" i="16" s="1"/>
  <c r="J486" i="16" a="1"/>
  <c r="J486" i="16" s="1"/>
  <c r="J533" i="16" s="1"/>
  <c r="J494" i="16" a="1"/>
  <c r="J494" i="16" s="1"/>
  <c r="J541" i="16" s="1"/>
  <c r="J502" i="16" a="1"/>
  <c r="J502" i="16" s="1"/>
  <c r="J549" i="16" s="1"/>
  <c r="J593" i="16" a="1"/>
  <c r="J593" i="16" s="1"/>
  <c r="J605" i="16" s="1"/>
  <c r="J634" i="16" a="1"/>
  <c r="J634" i="16" s="1"/>
  <c r="J646" i="16" s="1"/>
  <c r="J507" i="16" a="1"/>
  <c r="J507" i="16" s="1"/>
  <c r="J554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95" i="16" a="1"/>
  <c r="J495" i="16" s="1"/>
  <c r="J542" i="16" s="1"/>
  <c r="J503" i="16" a="1"/>
  <c r="J503" i="16" s="1"/>
  <c r="J550" i="16" s="1"/>
  <c r="J594" i="16" a="1"/>
  <c r="J594" i="16" s="1"/>
  <c r="J606" i="16" s="1"/>
  <c r="J635" i="16" a="1"/>
  <c r="J635" i="16" s="1"/>
  <c r="J647" i="16" s="1"/>
  <c r="J499" i="16" a="1"/>
  <c r="J499" i="16" s="1"/>
  <c r="J546" i="16" s="1"/>
  <c r="J484" i="16" a="1"/>
  <c r="J484" i="16" s="1"/>
  <c r="J531" i="16" s="1"/>
  <c r="J591" i="16" a="1"/>
  <c r="J591" i="16" s="1"/>
  <c r="J603" i="16" s="1"/>
  <c r="J640" i="16" a="1"/>
  <c r="J640" i="16" s="1"/>
  <c r="J652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496" i="16" a="1"/>
  <c r="J496" i="16" s="1"/>
  <c r="J543" i="16" s="1"/>
  <c r="J504" i="16" a="1"/>
  <c r="J504" i="16" s="1"/>
  <c r="J551" i="16" s="1"/>
  <c r="J595" i="16" a="1"/>
  <c r="J595" i="16" s="1"/>
  <c r="J607" i="16" s="1"/>
  <c r="J636" i="16" a="1"/>
  <c r="J636" i="16" s="1"/>
  <c r="J648" i="16" s="1"/>
  <c r="J223" i="16" a="1"/>
  <c r="J223" i="16" s="1"/>
  <c r="J245" i="16" s="1"/>
  <c r="J475" i="16" a="1"/>
  <c r="J475" i="16" s="1"/>
  <c r="J522" i="16" s="1"/>
  <c r="J639" i="16" a="1"/>
  <c r="J639" i="16" s="1"/>
  <c r="J651" i="16" s="1"/>
  <c r="J492" i="16" a="1"/>
  <c r="J492" i="16" s="1"/>
  <c r="J539" i="16" s="1"/>
  <c r="J599" i="16" a="1"/>
  <c r="J599" i="16" s="1"/>
  <c r="J611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497" i="16" a="1"/>
  <c r="J497" i="16" s="1"/>
  <c r="J544" i="16" s="1"/>
  <c r="J505" i="16" a="1"/>
  <c r="J505" i="16" s="1"/>
  <c r="J552" i="16" s="1"/>
  <c r="J596" i="16" a="1"/>
  <c r="J596" i="16" s="1"/>
  <c r="J608" i="16" s="1"/>
  <c r="J637" i="16" a="1"/>
  <c r="J637" i="16" s="1"/>
  <c r="J649" i="16" s="1"/>
  <c r="J224" i="16" a="1"/>
  <c r="J224" i="16" s="1"/>
  <c r="J246" i="16" s="1"/>
  <c r="J491" i="16" a="1"/>
  <c r="J491" i="16" s="1"/>
  <c r="J538" i="16" s="1"/>
  <c r="J493" i="16" a="1"/>
  <c r="J493" i="16" s="1"/>
  <c r="J540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498" i="16" a="1"/>
  <c r="J498" i="16" s="1"/>
  <c r="J545" i="16" s="1"/>
  <c r="J597" i="16" a="1"/>
  <c r="J597" i="16" s="1"/>
  <c r="J609" i="16" s="1"/>
  <c r="J638" i="16" a="1"/>
  <c r="J638" i="16" s="1"/>
  <c r="J650" i="16" s="1"/>
  <c r="J242" i="16" a="1"/>
  <c r="J242" i="16" s="1"/>
  <c r="J264" i="16" s="1"/>
  <c r="D2617" i="16"/>
  <c r="D2580" i="16"/>
  <c r="D2473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25" i="20" s="1"/>
  <c r="H15" i="10"/>
  <c r="H34" i="18" s="1"/>
  <c r="H39" i="18" s="1"/>
  <c r="J641" i="16" a="1"/>
  <c r="J641" i="16" s="1"/>
  <c r="J653" i="16" s="1"/>
  <c r="J632" i="16" a="1"/>
  <c r="J632" i="16" s="1"/>
  <c r="J644" i="16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508" i="16" a="1"/>
  <c r="J508" i="16" s="1"/>
  <c r="J555" i="16" s="1"/>
  <c r="J590" i="16" a="1"/>
  <c r="J590" i="16" s="1"/>
  <c r="J602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506" i="16" a="1"/>
  <c r="J506" i="16" s="1"/>
  <c r="J553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37" i="16"/>
  <c r="D2323" i="16"/>
  <c r="B1130" i="16"/>
  <c r="B2323" i="16" s="1"/>
  <c r="E364" i="16"/>
  <c r="D139" i="20" s="1"/>
  <c r="B1971" i="16"/>
  <c r="B3120" i="16" s="1"/>
  <c r="D3120" i="16"/>
  <c r="G3121" i="16" s="1"/>
  <c r="D1863" i="16"/>
  <c r="D3011" i="16"/>
  <c r="D1559" i="16"/>
  <c r="D2725" i="16" s="1"/>
  <c r="E2725" i="16"/>
  <c r="D1448" i="16"/>
  <c r="D2623" i="16"/>
  <c r="D1530" i="16"/>
  <c r="D2693" i="16"/>
  <c r="E1292" i="16"/>
  <c r="E2481" i="16" s="1"/>
  <c r="E1402" i="16"/>
  <c r="E2587" i="16" s="1"/>
  <c r="D1396" i="16"/>
  <c r="D2581" i="16" s="1"/>
  <c r="B1889" i="16"/>
  <c r="B3041" i="16" s="1"/>
  <c r="B2579" i="16"/>
  <c r="F1435" i="16" a="1"/>
  <c r="F1435" i="16" s="1"/>
  <c r="F1395" i="16" a="1"/>
  <c r="F1395" i="16" s="1"/>
  <c r="D1436" i="16"/>
  <c r="D2618" i="16" s="1"/>
  <c r="D1285" i="16"/>
  <c r="D2474" i="16" s="1"/>
  <c r="J290" i="16" a="1"/>
  <c r="J290" i="16" s="1"/>
  <c r="J307" i="16" s="1"/>
  <c r="F1284" i="16" a="1"/>
  <c r="F1284" i="16" s="1"/>
  <c r="D367" i="20"/>
  <c r="D366" i="20"/>
  <c r="E366" i="20" s="1"/>
  <c r="C366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I1855" i="16" a="1"/>
  <c r="I1855" i="16" s="1"/>
  <c r="J191" i="20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G303" i="10"/>
  <c r="C344" i="16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S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S1329" i="12"/>
  <c r="V1331" i="12"/>
  <c r="T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S1230" i="12"/>
  <c r="Q1230" i="12"/>
  <c r="R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S1251" i="12"/>
  <c r="J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R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S1362" i="12"/>
  <c r="K1364" i="12"/>
  <c r="O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Q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C1601" i="12"/>
  <c r="C1439" i="12"/>
  <c r="V1199" i="12"/>
  <c r="N1199" i="12"/>
  <c r="Q1199" i="12"/>
  <c r="S1199" i="12"/>
  <c r="L1199" i="12"/>
  <c r="T1199" i="12"/>
  <c r="P1223" i="12"/>
  <c r="T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498" i="20"/>
  <c r="J501" i="20" s="1" a="1"/>
  <c r="J501" i="20" s="1"/>
  <c r="J494" i="20" a="1"/>
  <c r="J494" i="20" s="1"/>
  <c r="H1303" i="16"/>
  <c r="I1296" i="16" a="1"/>
  <c r="I1296" i="16" s="1"/>
  <c r="H1984" i="16"/>
  <c r="I1977" i="16" a="1"/>
  <c r="I1977" i="16" s="1"/>
  <c r="H1157" i="16"/>
  <c r="I1150" i="16" a="1"/>
  <c r="I1150" i="16" s="1"/>
  <c r="H1414" i="16"/>
  <c r="I1407" i="16" a="1"/>
  <c r="I1407" i="16" s="1"/>
  <c r="H1577" i="16"/>
  <c r="I1570" i="16" a="1"/>
  <c r="I1570" i="16" s="1"/>
  <c r="H1454" i="16"/>
  <c r="I1447" i="16" a="1"/>
  <c r="I1447" i="16" s="1"/>
  <c r="H1909" i="16"/>
  <c r="I1902" i="16" a="1"/>
  <c r="I1902" i="16" s="1"/>
  <c r="I1883" i="16" a="1"/>
  <c r="I1883" i="16" s="1"/>
  <c r="C512" i="16"/>
  <c r="C559" i="16" s="1"/>
  <c r="I1876" i="16" a="1"/>
  <c r="I1876" i="16" s="1"/>
  <c r="C510" i="16"/>
  <c r="C557" i="16" s="1"/>
  <c r="I1862" i="16" a="1"/>
  <c r="I1862" i="16" s="1"/>
  <c r="C511" i="16"/>
  <c r="C558" i="16" s="1"/>
  <c r="I1869" i="16" a="1"/>
  <c r="I1869" i="16" s="1"/>
  <c r="J734" i="20" a="1"/>
  <c r="J734" i="20" s="1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3" i="16"/>
  <c r="C2177" i="16"/>
  <c r="J741" i="20" a="1"/>
  <c r="J741" i="20" s="1"/>
  <c r="C2175" i="16"/>
  <c r="J727" i="20" a="1"/>
  <c r="J727" i="20" s="1"/>
  <c r="C2179" i="16"/>
  <c r="J755" i="20" a="1"/>
  <c r="J755" i="20" s="1"/>
  <c r="C387" i="16"/>
  <c r="C404" i="16" s="1"/>
  <c r="J748" i="20" a="1"/>
  <c r="J748" i="20" s="1"/>
  <c r="J892" i="20" a="1"/>
  <c r="J892" i="20" s="1"/>
  <c r="D896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110" i="10"/>
  <c r="H350" i="10"/>
  <c r="C1604" i="12"/>
  <c r="C388" i="16"/>
  <c r="C405" i="16" s="1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I582" i="16" s="1"/>
  <c r="F152" i="20"/>
  <c r="I419" i="16" s="1"/>
  <c r="F154" i="20"/>
  <c r="I421" i="16" s="1"/>
  <c r="F156" i="20"/>
  <c r="F158" i="20"/>
  <c r="I425" i="16" s="1"/>
  <c r="F160" i="20"/>
  <c r="I427" i="16" s="1"/>
  <c r="F162" i="20"/>
  <c r="I429" i="16" s="1"/>
  <c r="F164" i="20"/>
  <c r="I431" i="16" s="1"/>
  <c r="F166" i="20"/>
  <c r="I433" i="16" s="1"/>
  <c r="F168" i="20"/>
  <c r="I435" i="16" s="1"/>
  <c r="F170" i="20"/>
  <c r="I437" i="16" s="1"/>
  <c r="F172" i="20"/>
  <c r="I439" i="16" s="1"/>
  <c r="F174" i="20"/>
  <c r="I441" i="16" s="1"/>
  <c r="F176" i="20"/>
  <c r="I443" i="16" s="1"/>
  <c r="F178" i="20"/>
  <c r="I445" i="16" s="1"/>
  <c r="F180" i="20"/>
  <c r="I447" i="16" s="1"/>
  <c r="F182" i="20"/>
  <c r="I449" i="16" s="1"/>
  <c r="F184" i="20"/>
  <c r="I451" i="16" s="1"/>
  <c r="F186" i="20"/>
  <c r="I453" i="16" s="1"/>
  <c r="F188" i="20"/>
  <c r="I455" i="16" s="1"/>
  <c r="F129" i="20"/>
  <c r="F131" i="20"/>
  <c r="F133" i="20"/>
  <c r="F135" i="20"/>
  <c r="F128" i="20"/>
  <c r="F130" i="20"/>
  <c r="F132" i="20"/>
  <c r="F134" i="20"/>
  <c r="F118" i="20"/>
  <c r="F209" i="20"/>
  <c r="I579" i="16" s="1"/>
  <c r="F204" i="20"/>
  <c r="C1083" i="20" s="1"/>
  <c r="C1084" i="20" s="1"/>
  <c r="F206" i="20"/>
  <c r="I576" i="16" s="1"/>
  <c r="F210" i="20"/>
  <c r="I580" i="16" s="1"/>
  <c r="F190" i="20"/>
  <c r="F136" i="20"/>
  <c r="F137" i="20"/>
  <c r="F115" i="20"/>
  <c r="C618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I622" i="16" s="1"/>
  <c r="F222" i="20"/>
  <c r="F230" i="20"/>
  <c r="I624" i="16" s="1"/>
  <c r="F223" i="20"/>
  <c r="F225" i="20"/>
  <c r="I619" i="16" s="1"/>
  <c r="F227" i="20"/>
  <c r="I621" i="16" s="1"/>
  <c r="F229" i="20"/>
  <c r="I623" i="16" s="1"/>
  <c r="F231" i="20"/>
  <c r="F226" i="20"/>
  <c r="I620" i="16" s="1"/>
  <c r="F211" i="20"/>
  <c r="I581" i="16" s="1"/>
  <c r="F213" i="20"/>
  <c r="I583" i="16" s="1"/>
  <c r="F208" i="20"/>
  <c r="I578" i="16" s="1"/>
  <c r="F153" i="20"/>
  <c r="F157" i="20"/>
  <c r="I424" i="16" s="1"/>
  <c r="F163" i="20"/>
  <c r="I430" i="16" s="1"/>
  <c r="F167" i="20"/>
  <c r="I434" i="16" s="1"/>
  <c r="F173" i="20"/>
  <c r="I440" i="16" s="1"/>
  <c r="F175" i="20"/>
  <c r="I442" i="16" s="1"/>
  <c r="F179" i="20"/>
  <c r="I446" i="16" s="1"/>
  <c r="F183" i="20"/>
  <c r="I450" i="16" s="1"/>
  <c r="F187" i="20"/>
  <c r="I454" i="16" s="1"/>
  <c r="F151" i="20"/>
  <c r="F159" i="20"/>
  <c r="I426" i="16" s="1"/>
  <c r="F165" i="20"/>
  <c r="I432" i="16" s="1"/>
  <c r="F171" i="20"/>
  <c r="I438" i="16" s="1"/>
  <c r="F177" i="20"/>
  <c r="I444" i="16" s="1"/>
  <c r="F181" i="20"/>
  <c r="I448" i="16" s="1"/>
  <c r="F189" i="20"/>
  <c r="I456" i="16" s="1"/>
  <c r="F155" i="20"/>
  <c r="I422" i="16" s="1"/>
  <c r="F161" i="20"/>
  <c r="I428" i="16" s="1"/>
  <c r="F169" i="20"/>
  <c r="I436" i="16" s="1"/>
  <c r="F185" i="20"/>
  <c r="I452" i="16" s="1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34" i="16"/>
  <c r="B2616" i="16" s="1"/>
  <c r="C1463" i="12"/>
  <c r="C1566" i="12"/>
  <c r="C1456" i="12"/>
  <c r="D1596" i="12"/>
  <c r="D1836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00" i="16"/>
  <c r="B895" i="16"/>
  <c r="D365" i="20"/>
  <c r="C516" i="20"/>
  <c r="C509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AC1192" i="12" s="1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C1346" i="12"/>
  <c r="C1105" i="12"/>
  <c r="B482" i="12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C1536" i="12"/>
  <c r="C1537" i="12"/>
  <c r="C1539" i="12"/>
  <c r="C1496" i="12"/>
  <c r="C1498" i="12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182" i="20"/>
  <c r="C1189" i="20" s="1"/>
  <c r="C805" i="20"/>
  <c r="C812" i="20" s="1"/>
  <c r="C819" i="20" s="1"/>
  <c r="C826" i="20" s="1"/>
  <c r="C833" i="20" s="1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529" i="20"/>
  <c r="C536" i="20" s="1"/>
  <c r="C1104" i="20"/>
  <c r="C1105" i="20" s="1"/>
  <c r="J271" i="10"/>
  <c r="J141" i="16"/>
  <c r="C2225" i="16"/>
  <c r="D1402" i="16"/>
  <c r="D1408" i="16"/>
  <c r="D1297" i="16"/>
  <c r="E192" i="20"/>
  <c r="C384" i="16"/>
  <c r="C401" i="16" s="1"/>
  <c r="E141" i="20"/>
  <c r="E194" i="20"/>
  <c r="F194" i="20" s="1"/>
  <c r="E195" i="20"/>
  <c r="F195" i="20" s="1"/>
  <c r="E193" i="20"/>
  <c r="D896" i="16"/>
  <c r="E897" i="16"/>
  <c r="E896" i="16"/>
  <c r="F896" i="16" s="1" a="1"/>
  <c r="F896" i="16" s="1"/>
  <c r="C898" i="16"/>
  <c r="E138" i="20"/>
  <c r="D886" i="16"/>
  <c r="F885" i="16" s="1"/>
  <c r="D901" i="16"/>
  <c r="D891" i="16"/>
  <c r="F2072" i="16"/>
  <c r="F2086" i="16" s="1"/>
  <c r="F2100" i="16" s="1"/>
  <c r="D1903" i="16"/>
  <c r="F2065" i="16"/>
  <c r="F2079" i="16" s="1"/>
  <c r="F2093" i="16" s="1"/>
  <c r="E139" i="20"/>
  <c r="F2069" i="16"/>
  <c r="F2083" i="16" s="1"/>
  <c r="F2097" i="16" s="1"/>
  <c r="F2054" i="16"/>
  <c r="B1856" i="16"/>
  <c r="B3011" i="16" s="1"/>
  <c r="C2224" i="16"/>
  <c r="C120" i="20"/>
  <c r="G617" i="20" s="1"/>
  <c r="I617" i="20" s="1"/>
  <c r="B363" i="16"/>
  <c r="B384" i="16" s="1"/>
  <c r="B401" i="16" s="1"/>
  <c r="E191" i="20"/>
  <c r="B511" i="16"/>
  <c r="B558" i="16" s="1"/>
  <c r="B512" i="16"/>
  <c r="B559" i="16" s="1"/>
  <c r="B2225" i="16"/>
  <c r="B2178" i="16"/>
  <c r="B141" i="20"/>
  <c r="B745" i="20" s="1"/>
  <c r="B2224" i="16"/>
  <c r="E1443" i="16"/>
  <c r="E2625" i="16" s="1"/>
  <c r="G1511" i="16"/>
  <c r="B1896" i="16"/>
  <c r="B3048" i="16" s="1"/>
  <c r="E1291" i="16"/>
  <c r="E2480" i="16" s="1"/>
  <c r="D1291" i="16"/>
  <c r="F2058" i="16"/>
  <c r="D516" i="20"/>
  <c r="E516" i="20" s="1"/>
  <c r="E1403" i="16"/>
  <c r="E2588" i="16" s="1"/>
  <c r="F2051" i="16"/>
  <c r="C386" i="16"/>
  <c r="C403" i="16" s="1"/>
  <c r="B1290" i="16"/>
  <c r="B2479" i="16" s="1"/>
  <c r="B1401" i="16"/>
  <c r="B2586" i="16" s="1"/>
  <c r="F2073" i="16"/>
  <c r="F2087" i="16" s="1"/>
  <c r="F2101" i="16" s="1"/>
  <c r="C107" i="20"/>
  <c r="G509" i="20" s="1"/>
  <c r="C2178" i="16"/>
  <c r="F2070" i="16"/>
  <c r="F2084" i="16" s="1"/>
  <c r="F2098" i="16" s="1"/>
  <c r="E1566" i="16"/>
  <c r="E142" i="20"/>
  <c r="B192" i="20"/>
  <c r="B1050" i="20" s="1"/>
  <c r="G1844" i="16"/>
  <c r="F2053" i="16"/>
  <c r="W265" i="16"/>
  <c r="W87" i="20" s="1"/>
  <c r="D1571" i="16"/>
  <c r="B509" i="16"/>
  <c r="B556" i="16" s="1"/>
  <c r="B1564" i="16"/>
  <c r="B2730" i="16" s="1"/>
  <c r="B510" i="16"/>
  <c r="B557" i="16" s="1"/>
  <c r="B2222" i="16"/>
  <c r="B2179" i="16"/>
  <c r="F2055" i="16"/>
  <c r="B142" i="20"/>
  <c r="B752" i="20" s="1"/>
  <c r="D1978" i="16"/>
  <c r="C2176" i="16"/>
  <c r="C385" i="16"/>
  <c r="C402" i="16" s="1"/>
  <c r="B2226" i="16"/>
  <c r="B513" i="16"/>
  <c r="B560" i="16" s="1"/>
  <c r="B195" i="20"/>
  <c r="B1071" i="20" s="1"/>
  <c r="E140" i="20"/>
  <c r="C232" i="20"/>
  <c r="B364" i="16"/>
  <c r="B1523" i="16"/>
  <c r="B2693" i="16" s="1"/>
  <c r="B386" i="16"/>
  <c r="B403" i="16" s="1"/>
  <c r="B140" i="20"/>
  <c r="B738" i="20" s="1"/>
  <c r="C214" i="20"/>
  <c r="D1442" i="16"/>
  <c r="B1441" i="16"/>
  <c r="B2623" i="16" s="1"/>
  <c r="E1442" i="16"/>
  <c r="E2624" i="16" s="1"/>
  <c r="C2226" i="16"/>
  <c r="C513" i="16"/>
  <c r="C560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372" i="20"/>
  <c r="J2040" i="16"/>
  <c r="J363" i="16"/>
  <c r="J384" i="16" s="1" a="1"/>
  <c r="J384" i="16" s="1"/>
  <c r="J401" i="16" s="1"/>
  <c r="J1506" i="16"/>
  <c r="J1507" i="16"/>
  <c r="J720" i="16" a="1"/>
  <c r="J720" i="16" s="1"/>
  <c r="J762" i="16" s="1"/>
  <c r="J1510" i="16"/>
  <c r="J2044" i="16"/>
  <c r="J1840" i="16"/>
  <c r="J459" i="16"/>
  <c r="J2047" i="16"/>
  <c r="J1843" i="16"/>
  <c r="J716" i="16" a="1"/>
  <c r="J716" i="16" s="1"/>
  <c r="J758" i="16" s="1"/>
  <c r="J1508" i="16"/>
  <c r="J2039" i="16"/>
  <c r="J364" i="16"/>
  <c r="J385" i="16" s="1" a="1"/>
  <c r="J385" i="16" s="1"/>
  <c r="J402" i="16" s="1"/>
  <c r="J2038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09" i="16"/>
  <c r="J414" i="16"/>
  <c r="J366" i="16"/>
  <c r="J387" i="16" s="1" a="1"/>
  <c r="J387" i="16" s="1"/>
  <c r="J404" i="16" s="1"/>
  <c r="J2041" i="16"/>
  <c r="J740" i="16" a="1"/>
  <c r="J740" i="16" s="1"/>
  <c r="J782" i="16" s="1"/>
  <c r="J1841" i="16"/>
  <c r="J2045" i="16"/>
  <c r="J460" i="16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462" i="16"/>
  <c r="J2046" i="16"/>
  <c r="J461" i="16"/>
  <c r="J706" i="16" a="1"/>
  <c r="J706" i="16" s="1"/>
  <c r="J748" i="16" s="1"/>
  <c r="J458" i="16"/>
  <c r="J2043" i="16"/>
  <c r="J1839" i="16"/>
  <c r="J2042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284" i="16"/>
  <c r="I1284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E1524" i="16"/>
  <c r="E1517" i="16"/>
  <c r="D1524" i="16"/>
  <c r="D1470" i="12" l="1"/>
  <c r="D1710" i="12" s="1"/>
  <c r="R1223" i="12"/>
  <c r="O1223" i="12"/>
  <c r="S1282" i="12"/>
  <c r="P1282" i="12"/>
  <c r="R1364" i="12"/>
  <c r="Q1364" i="12"/>
  <c r="K1362" i="12"/>
  <c r="T1277" i="12"/>
  <c r="Q1277" i="12"/>
  <c r="Q1251" i="12"/>
  <c r="K1251" i="12"/>
  <c r="P1232" i="12"/>
  <c r="T1232" i="12"/>
  <c r="V1230" i="12"/>
  <c r="K1230" i="12"/>
  <c r="L1331" i="12"/>
  <c r="N1331" i="12"/>
  <c r="K1329" i="12"/>
  <c r="K1223" i="12"/>
  <c r="N1223" i="12"/>
  <c r="L1282" i="12"/>
  <c r="O1282" i="12"/>
  <c r="J1364" i="12"/>
  <c r="V1362" i="12"/>
  <c r="Q1362" i="12"/>
  <c r="K1277" i="12"/>
  <c r="P1277" i="12"/>
  <c r="T1251" i="12"/>
  <c r="U1232" i="12"/>
  <c r="L1232" i="12"/>
  <c r="N1230" i="12"/>
  <c r="Q1331" i="12"/>
  <c r="U1331" i="12"/>
  <c r="R1329" i="12"/>
  <c r="U1223" i="12"/>
  <c r="V1223" i="12"/>
  <c r="K1282" i="12"/>
  <c r="V1282" i="12"/>
  <c r="P1364" i="12"/>
  <c r="U1362" i="12"/>
  <c r="T1362" i="12"/>
  <c r="J1277" i="12"/>
  <c r="V1277" i="12"/>
  <c r="L1251" i="12"/>
  <c r="M1232" i="12"/>
  <c r="S1232" i="12"/>
  <c r="U1230" i="12"/>
  <c r="S1331" i="12"/>
  <c r="M1331" i="12"/>
  <c r="J1329" i="12"/>
  <c r="W1224" i="12"/>
  <c r="AD1253" i="12"/>
  <c r="S1223" i="12"/>
  <c r="V1357" i="12"/>
  <c r="R1282" i="12"/>
  <c r="U1282" i="12"/>
  <c r="U1364" i="12"/>
  <c r="N1362" i="12"/>
  <c r="J1362" i="12"/>
  <c r="L1277" i="12"/>
  <c r="N1277" i="12"/>
  <c r="O1251" i="12"/>
  <c r="J1232" i="12"/>
  <c r="Q1232" i="12"/>
  <c r="M1230" i="12"/>
  <c r="R1331" i="12"/>
  <c r="M1329" i="12"/>
  <c r="L1329" i="12"/>
  <c r="X1352" i="12"/>
  <c r="AA1222" i="12"/>
  <c r="AC1321" i="12"/>
  <c r="D1569" i="12"/>
  <c r="D1809" i="12" s="1"/>
  <c r="D1491" i="12"/>
  <c r="D1731" i="12" s="1"/>
  <c r="M1223" i="12"/>
  <c r="T1282" i="12"/>
  <c r="M1282" i="12"/>
  <c r="T1364" i="12"/>
  <c r="V1364" i="12"/>
  <c r="M1362" i="12"/>
  <c r="L1362" i="12"/>
  <c r="S1277" i="12"/>
  <c r="R1251" i="12"/>
  <c r="V1251" i="12"/>
  <c r="N1232" i="12"/>
  <c r="P1230" i="12"/>
  <c r="T1230" i="12"/>
  <c r="P1331" i="12"/>
  <c r="V1329" i="12"/>
  <c r="Q1329" i="12"/>
  <c r="U1268" i="12"/>
  <c r="W1359" i="12"/>
  <c r="W1308" i="12"/>
  <c r="AE1318" i="12"/>
  <c r="J1223" i="12"/>
  <c r="N1282" i="12"/>
  <c r="S1364" i="12"/>
  <c r="M1364" i="12"/>
  <c r="O1362" i="12"/>
  <c r="R1362" i="12"/>
  <c r="U1277" i="12"/>
  <c r="M1251" i="12"/>
  <c r="N1251" i="12"/>
  <c r="O1232" i="12"/>
  <c r="O1230" i="12"/>
  <c r="J1230" i="12"/>
  <c r="J1331" i="12"/>
  <c r="U1329" i="12"/>
  <c r="P1329" i="12"/>
  <c r="W1327" i="12"/>
  <c r="W1269" i="12"/>
  <c r="AC1307" i="12"/>
  <c r="D1604" i="12"/>
  <c r="D1844" i="12" s="1"/>
  <c r="L1223" i="12"/>
  <c r="Q1223" i="12"/>
  <c r="L1364" i="12"/>
  <c r="P1251" i="12"/>
  <c r="K1232" i="12"/>
  <c r="R1230" i="12"/>
  <c r="L1230" i="12"/>
  <c r="K1331" i="12"/>
  <c r="O1331" i="12"/>
  <c r="N1329" i="12"/>
  <c r="W1229" i="12"/>
  <c r="W1323" i="12"/>
  <c r="AD1356" i="12"/>
  <c r="D1555" i="12"/>
  <c r="D1795" i="12" s="1"/>
  <c r="K1315" i="12"/>
  <c r="AB1324" i="12"/>
  <c r="AC1305" i="12"/>
  <c r="AE1302" i="12"/>
  <c r="AE1359" i="12"/>
  <c r="AE1283" i="12"/>
  <c r="T1315" i="12"/>
  <c r="Q1315" i="12"/>
  <c r="AC1327" i="12"/>
  <c r="AE1308" i="12"/>
  <c r="AD1352" i="12"/>
  <c r="AE1296" i="12"/>
  <c r="AE1343" i="12"/>
  <c r="AC1267" i="12"/>
  <c r="M1315" i="12"/>
  <c r="V1315" i="12"/>
  <c r="AC1311" i="12"/>
  <c r="AE1363" i="12"/>
  <c r="AE1279" i="12"/>
  <c r="AC1284" i="12"/>
  <c r="AC1278" i="12"/>
  <c r="AE1226" i="12"/>
  <c r="L1315" i="12"/>
  <c r="N1315" i="12"/>
  <c r="AC1295" i="12"/>
  <c r="AE1347" i="12"/>
  <c r="AC1263" i="12"/>
  <c r="AE1268" i="12"/>
  <c r="AD1262" i="12"/>
  <c r="AE1322" i="12"/>
  <c r="J1315" i="12"/>
  <c r="O1315" i="12"/>
  <c r="AE1273" i="12"/>
  <c r="AD1266" i="12"/>
  <c r="AC1242" i="12"/>
  <c r="AE1252" i="12"/>
  <c r="AC1317" i="12"/>
  <c r="AE1306" i="12"/>
  <c r="U1315" i="12"/>
  <c r="R1315" i="12"/>
  <c r="AB1361" i="12"/>
  <c r="AE1285" i="12"/>
  <c r="AD1250" i="12"/>
  <c r="AE1222" i="12"/>
  <c r="AD1227" i="12"/>
  <c r="AC1301" i="12"/>
  <c r="AD1354" i="12"/>
  <c r="R1272" i="12"/>
  <c r="AC1280" i="12"/>
  <c r="AD1269" i="12"/>
  <c r="AC1225" i="12"/>
  <c r="AC1202" i="12"/>
  <c r="AC1323" i="12"/>
  <c r="AC1265" i="12"/>
  <c r="AD1224" i="12"/>
  <c r="AC1190" i="12"/>
  <c r="AE459" i="16"/>
  <c r="AB459" i="16"/>
  <c r="AD459" i="16"/>
  <c r="AC459" i="16"/>
  <c r="AE461" i="16"/>
  <c r="AB461" i="16"/>
  <c r="AC461" i="16"/>
  <c r="AD461" i="16"/>
  <c r="AB462" i="16"/>
  <c r="AC462" i="16"/>
  <c r="AE462" i="16"/>
  <c r="AD462" i="16"/>
  <c r="AB458" i="16"/>
  <c r="AC458" i="16"/>
  <c r="AE458" i="16"/>
  <c r="AD458" i="16"/>
  <c r="AB460" i="16"/>
  <c r="AC460" i="16"/>
  <c r="AE460" i="16"/>
  <c r="AD460" i="16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AE3049" i="16"/>
  <c r="AE3051" i="16"/>
  <c r="AB3050" i="16"/>
  <c r="AB3052" i="16"/>
  <c r="AC3050" i="16"/>
  <c r="AC3052" i="16"/>
  <c r="AD3050" i="16"/>
  <c r="AD3052" i="16"/>
  <c r="AE3050" i="16"/>
  <c r="AE3052" i="16"/>
  <c r="AB3049" i="16"/>
  <c r="AB3051" i="16"/>
  <c r="AC3049" i="16"/>
  <c r="AD3049" i="16"/>
  <c r="AC3051" i="16"/>
  <c r="AD3051" i="16"/>
  <c r="AE3121" i="16"/>
  <c r="AE3123" i="16"/>
  <c r="AB3122" i="16"/>
  <c r="AB3124" i="16"/>
  <c r="AC3122" i="16"/>
  <c r="AC3124" i="16"/>
  <c r="AD3122" i="16"/>
  <c r="AD3124" i="16"/>
  <c r="AE3122" i="16"/>
  <c r="AE3124" i="16"/>
  <c r="AB3121" i="16"/>
  <c r="AB3123" i="16"/>
  <c r="AC3121" i="16"/>
  <c r="AD3121" i="16"/>
  <c r="AC3123" i="16"/>
  <c r="AD3123" i="16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AA460" i="16"/>
  <c r="Z460" i="16"/>
  <c r="Z461" i="16"/>
  <c r="AA461" i="16"/>
  <c r="AA459" i="16"/>
  <c r="Z459" i="16"/>
  <c r="Z462" i="16"/>
  <c r="AA462" i="16"/>
  <c r="AA3123" i="16"/>
  <c r="Z3122" i="16"/>
  <c r="AA3122" i="16"/>
  <c r="Z3124" i="16"/>
  <c r="Z3121" i="16"/>
  <c r="AA3124" i="16"/>
  <c r="AA3121" i="16"/>
  <c r="Z3123" i="16"/>
  <c r="X3050" i="16"/>
  <c r="Z3050" i="16"/>
  <c r="AA3050" i="16"/>
  <c r="Z3052" i="16"/>
  <c r="Z3049" i="16"/>
  <c r="AA3052" i="16"/>
  <c r="AA3049" i="16"/>
  <c r="Z3051" i="16"/>
  <c r="AA3051" i="16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K3051" i="16"/>
  <c r="K3049" i="16"/>
  <c r="N3051" i="16"/>
  <c r="U3049" i="16"/>
  <c r="W3051" i="16"/>
  <c r="M3050" i="16"/>
  <c r="U3052" i="16"/>
  <c r="U3051" i="16"/>
  <c r="L3049" i="16"/>
  <c r="U3050" i="16"/>
  <c r="Y3050" i="16"/>
  <c r="N3049" i="16"/>
  <c r="S3049" i="16"/>
  <c r="O3049" i="16"/>
  <c r="O3052" i="16"/>
  <c r="S3052" i="16"/>
  <c r="P3049" i="16"/>
  <c r="V3051" i="16"/>
  <c r="Y3052" i="16"/>
  <c r="F3052" i="16"/>
  <c r="Q3052" i="16"/>
  <c r="V3052" i="16"/>
  <c r="X3051" i="16"/>
  <c r="T3052" i="16"/>
  <c r="P3051" i="16"/>
  <c r="G3052" i="16"/>
  <c r="O3050" i="16"/>
  <c r="V3049" i="16"/>
  <c r="W3049" i="16"/>
  <c r="R3050" i="16"/>
  <c r="Q3049" i="16"/>
  <c r="T3049" i="16"/>
  <c r="X3052" i="16"/>
  <c r="W3050" i="16"/>
  <c r="P3050" i="16"/>
  <c r="Q3050" i="16"/>
  <c r="L3051" i="16"/>
  <c r="K3050" i="16"/>
  <c r="R3049" i="16"/>
  <c r="Y3049" i="16"/>
  <c r="Q3051" i="16"/>
  <c r="R3051" i="16"/>
  <c r="S3051" i="16"/>
  <c r="T3051" i="16"/>
  <c r="S3050" i="16"/>
  <c r="L3050" i="16"/>
  <c r="X3049" i="16"/>
  <c r="K3052" i="16"/>
  <c r="L3052" i="16"/>
  <c r="M3052" i="16"/>
  <c r="N3052" i="16"/>
  <c r="M3051" i="16"/>
  <c r="T3050" i="16"/>
  <c r="Y3051" i="16"/>
  <c r="M3049" i="16"/>
  <c r="R3052" i="16"/>
  <c r="V3050" i="16"/>
  <c r="N3050" i="16"/>
  <c r="O3051" i="16"/>
  <c r="W3052" i="16"/>
  <c r="P3052" i="16"/>
  <c r="E2069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070" i="16"/>
  <c r="E2066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44" i="16"/>
  <c r="J2232" i="16"/>
  <c r="E2072" i="16"/>
  <c r="D2737" i="16"/>
  <c r="G2738" i="16" s="1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20" i="16"/>
  <c r="E2067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18" i="16"/>
  <c r="E1139" i="16"/>
  <c r="D1139" i="16" s="1"/>
  <c r="D2332" i="16" s="1"/>
  <c r="W1206" i="12"/>
  <c r="E2064" i="16"/>
  <c r="J2225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44" i="16"/>
  <c r="J2168" i="16"/>
  <c r="C1699" i="12"/>
  <c r="D3127" i="16"/>
  <c r="G3128" i="16" s="1"/>
  <c r="C1698" i="12"/>
  <c r="C1721" i="12"/>
  <c r="C1750" i="12"/>
  <c r="C1742" i="12"/>
  <c r="C1722" i="12"/>
  <c r="C1708" i="12"/>
  <c r="C1833" i="12"/>
  <c r="D2630" i="16"/>
  <c r="C1786" i="12"/>
  <c r="C1753" i="12"/>
  <c r="C1694" i="12"/>
  <c r="C1783" i="12"/>
  <c r="C1752" i="12"/>
  <c r="C1765" i="12"/>
  <c r="C1762" i="12"/>
  <c r="C1741" i="12"/>
  <c r="C1758" i="12"/>
  <c r="C1734" i="12"/>
  <c r="D2700" i="16"/>
  <c r="W1217" i="12"/>
  <c r="E2073" i="16"/>
  <c r="E2068" i="16"/>
  <c r="E2071" i="16"/>
  <c r="J2178" i="16"/>
  <c r="E2065" i="16"/>
  <c r="C1781" i="12"/>
  <c r="J2161" i="16"/>
  <c r="C1842" i="12"/>
  <c r="C1792" i="12"/>
  <c r="D2486" i="16"/>
  <c r="C1747" i="12"/>
  <c r="C1785" i="12"/>
  <c r="D2593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185" i="16"/>
  <c r="G371" i="10"/>
  <c r="W1355" i="12"/>
  <c r="W1197" i="12"/>
  <c r="W1196" i="12"/>
  <c r="W1351" i="12"/>
  <c r="E1531" i="16"/>
  <c r="F1531" i="16" s="1" a="1"/>
  <c r="F1531" i="16" s="1"/>
  <c r="D1531" i="16"/>
  <c r="E1138" i="16"/>
  <c r="F1138" i="16" s="1" a="1"/>
  <c r="F1138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K3123" i="16"/>
  <c r="X3121" i="16"/>
  <c r="Y3121" i="16"/>
  <c r="X3124" i="16"/>
  <c r="Y3124" i="16"/>
  <c r="X3122" i="16"/>
  <c r="Y3122" i="16"/>
  <c r="X3123" i="16"/>
  <c r="Y3123" i="16"/>
  <c r="D2694" i="16"/>
  <c r="D2624" i="16"/>
  <c r="D2687" i="16"/>
  <c r="D2587" i="16"/>
  <c r="D2480" i="16"/>
  <c r="D1537" i="16"/>
  <c r="E1538" i="16" s="1"/>
  <c r="E2708" i="16" s="1"/>
  <c r="B1530" i="16"/>
  <c r="B2700" i="16" s="1"/>
  <c r="I110" i="10"/>
  <c r="D1144" i="16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C619" i="20"/>
  <c r="C626" i="20"/>
  <c r="W3124" i="16"/>
  <c r="O3124" i="16"/>
  <c r="U3123" i="16"/>
  <c r="M3123" i="16"/>
  <c r="S3122" i="16"/>
  <c r="K3122" i="16"/>
  <c r="Q3121" i="16"/>
  <c r="V3124" i="16"/>
  <c r="N3124" i="16"/>
  <c r="T3123" i="16"/>
  <c r="L3123" i="16"/>
  <c r="R3122" i="16"/>
  <c r="P3121" i="16"/>
  <c r="T3122" i="16"/>
  <c r="U3124" i="16"/>
  <c r="M3124" i="16"/>
  <c r="S3123" i="16"/>
  <c r="Q3122" i="16"/>
  <c r="W3121" i="16"/>
  <c r="O3121" i="16"/>
  <c r="L3124" i="16"/>
  <c r="P3122" i="16"/>
  <c r="N3121" i="16"/>
  <c r="L3122" i="16"/>
  <c r="T3124" i="16"/>
  <c r="R3123" i="16"/>
  <c r="V3121" i="16"/>
  <c r="N3123" i="16"/>
  <c r="S3124" i="16"/>
  <c r="K3124" i="16"/>
  <c r="Q3123" i="16"/>
  <c r="W3122" i="16"/>
  <c r="O3122" i="16"/>
  <c r="U3121" i="16"/>
  <c r="M3121" i="16"/>
  <c r="O3123" i="16"/>
  <c r="M3122" i="16"/>
  <c r="K3121" i="16"/>
  <c r="V3123" i="16"/>
  <c r="R3124" i="16"/>
  <c r="P3123" i="16"/>
  <c r="V3122" i="16"/>
  <c r="N3122" i="16"/>
  <c r="T3121" i="16"/>
  <c r="L3121" i="16"/>
  <c r="Q3124" i="16"/>
  <c r="W3123" i="16"/>
  <c r="U3122" i="16"/>
  <c r="S3121" i="16"/>
  <c r="P3124" i="16"/>
  <c r="R3121" i="16"/>
  <c r="B1863" i="16"/>
  <c r="B3018" i="16" s="1"/>
  <c r="D1870" i="16"/>
  <c r="E1449" i="16"/>
  <c r="E2631" i="16" s="1"/>
  <c r="D1455" i="16"/>
  <c r="B1448" i="16"/>
  <c r="B2630" i="16" s="1"/>
  <c r="D1449" i="16"/>
  <c r="E1450" i="16"/>
  <c r="E2632" i="16" s="1"/>
  <c r="D1138" i="16"/>
  <c r="B1137" i="16"/>
  <c r="B2330" i="16" s="1"/>
  <c r="D2330" i="16"/>
  <c r="E1904" i="16"/>
  <c r="E3056" i="16" s="1"/>
  <c r="D3055" i="16"/>
  <c r="G3056" i="16" s="1"/>
  <c r="G3124" i="16"/>
  <c r="F3124" i="16"/>
  <c r="D1566" i="16"/>
  <c r="D2732" i="16" s="1"/>
  <c r="E2732" i="16"/>
  <c r="F1524" i="16" a="1"/>
  <c r="F1524" i="16" s="1"/>
  <c r="E2694" i="16"/>
  <c r="F1517" i="16" a="1"/>
  <c r="F1517" i="16" s="1"/>
  <c r="E2687" i="16"/>
  <c r="D1292" i="16"/>
  <c r="D2481" i="16" s="1"/>
  <c r="F2473" i="16"/>
  <c r="F2580" i="16"/>
  <c r="F2617" i="16"/>
  <c r="D1397" i="16"/>
  <c r="D2582" i="16" s="1"/>
  <c r="F1402" i="16" a="1"/>
  <c r="F1402" i="16" s="1"/>
  <c r="D1298" i="16"/>
  <c r="E1409" i="16"/>
  <c r="E2594" i="16" s="1"/>
  <c r="D1403" i="16"/>
  <c r="D2588" i="16" s="1"/>
  <c r="F1442" i="16" a="1"/>
  <c r="F1442" i="16" s="1"/>
  <c r="D1443" i="16"/>
  <c r="D2625" i="16" s="1"/>
  <c r="D1437" i="16"/>
  <c r="D2619" i="16" s="1"/>
  <c r="E2619" i="16" s="1"/>
  <c r="F1291" i="16" a="1"/>
  <c r="F1291" i="16" s="1"/>
  <c r="D1286" i="16"/>
  <c r="D2475" i="16" s="1"/>
  <c r="E2475" i="16" s="1"/>
  <c r="D2476" i="16" s="1"/>
  <c r="C379" i="20"/>
  <c r="D379" i="20" s="1"/>
  <c r="D374" i="20"/>
  <c r="D373" i="20"/>
  <c r="E373" i="20" s="1"/>
  <c r="D139" i="8"/>
  <c r="F139" i="8" s="1"/>
  <c r="K232" i="11"/>
  <c r="J31" i="8"/>
  <c r="J33" i="18" s="1"/>
  <c r="J38" i="18" s="1"/>
  <c r="C2294" i="16"/>
  <c r="C719" i="20"/>
  <c r="C720" i="20" s="1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46" i="20"/>
  <c r="C1147" i="20" s="1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779" i="20"/>
  <c r="C780" i="20" s="1"/>
  <c r="C1125" i="20"/>
  <c r="C1126" i="20" s="1"/>
  <c r="I134" i="8"/>
  <c r="D1598" i="12"/>
  <c r="D1838" i="12" s="1"/>
  <c r="C786" i="20"/>
  <c r="C787" i="20" s="1"/>
  <c r="C765" i="20"/>
  <c r="C766" i="20" s="1"/>
  <c r="E11" i="9"/>
  <c r="E149" i="9" s="1"/>
  <c r="G47" i="10"/>
  <c r="C670" i="20"/>
  <c r="C671" i="20" s="1"/>
  <c r="C1111" i="20"/>
  <c r="C1112" i="20" s="1"/>
  <c r="C656" i="20"/>
  <c r="C657" i="20" s="1"/>
  <c r="C772" i="20"/>
  <c r="C773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793" i="20"/>
  <c r="C794" i="20" s="1"/>
  <c r="C698" i="20"/>
  <c r="C699" i="20" s="1"/>
  <c r="C684" i="20"/>
  <c r="C685" i="20" s="1"/>
  <c r="C800" i="20"/>
  <c r="C801" i="20" s="1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164" i="16"/>
  <c r="I1157" i="16" a="1"/>
  <c r="I1157" i="16" s="1"/>
  <c r="H1584" i="16"/>
  <c r="I1577" i="16" a="1"/>
  <c r="I1577" i="16" s="1"/>
  <c r="H1991" i="16"/>
  <c r="I1984" i="16" a="1"/>
  <c r="I1984" i="16" s="1"/>
  <c r="H1461" i="16"/>
  <c r="I1454" i="16" a="1"/>
  <c r="I1454" i="16" s="1"/>
  <c r="H1421" i="16"/>
  <c r="I1414" i="16" a="1"/>
  <c r="I1414" i="16" s="1"/>
  <c r="H1310" i="16"/>
  <c r="I1303" i="16" a="1"/>
  <c r="I1303" i="16" s="1"/>
  <c r="H1916" i="16"/>
  <c r="I1909" i="16" a="1"/>
  <c r="I1909" i="16" s="1"/>
  <c r="J899" i="20" a="1"/>
  <c r="J899" i="20" s="1"/>
  <c r="D903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097" i="20"/>
  <c r="C1098" i="20" s="1"/>
  <c r="C705" i="20"/>
  <c r="C706" i="20" s="1"/>
  <c r="C1090" i="20"/>
  <c r="C1091" i="20" s="1"/>
  <c r="C1132" i="20"/>
  <c r="C1133" i="20" s="1"/>
  <c r="C1118" i="20"/>
  <c r="C1119" i="20" s="1"/>
  <c r="C677" i="20"/>
  <c r="C678" i="20" s="1"/>
  <c r="C632" i="20"/>
  <c r="C663" i="20"/>
  <c r="C664" i="20" s="1"/>
  <c r="C646" i="20"/>
  <c r="C524" i="20"/>
  <c r="C1139" i="20"/>
  <c r="C1140" i="20" s="1"/>
  <c r="C1630" i="12"/>
  <c r="C1870" i="12" s="1"/>
  <c r="C1620" i="12"/>
  <c r="C1860" i="12" s="1"/>
  <c r="D1052" i="12"/>
  <c r="C517" i="20"/>
  <c r="C518" i="20" s="1"/>
  <c r="F120" i="20"/>
  <c r="C712" i="20" s="1"/>
  <c r="C713" i="20" s="1"/>
  <c r="C639" i="20"/>
  <c r="C691" i="20"/>
  <c r="C692" i="20" s="1"/>
  <c r="F214" i="20"/>
  <c r="C1170" i="20"/>
  <c r="C1171" i="20" s="1"/>
  <c r="C1163" i="20"/>
  <c r="C1164" i="20" s="1"/>
  <c r="C1177" i="20"/>
  <c r="C1178" i="20" s="1"/>
  <c r="F107" i="20"/>
  <c r="C510" i="20"/>
  <c r="C511" i="20" s="1"/>
  <c r="C1156" i="20"/>
  <c r="C1157" i="20" s="1"/>
  <c r="F232" i="20"/>
  <c r="C1586" i="12"/>
  <c r="D1595" i="12"/>
  <c r="D1835" i="12" s="1"/>
  <c r="C374" i="20"/>
  <c r="C375" i="20" s="1"/>
  <c r="D1567" i="16"/>
  <c r="D2733" i="16" s="1"/>
  <c r="E1565" i="16"/>
  <c r="D1558" i="16"/>
  <c r="E1558" i="16"/>
  <c r="E2724" i="16" s="1"/>
  <c r="D1560" i="16"/>
  <c r="D2726" i="16" s="1"/>
  <c r="E2726" i="16" s="1"/>
  <c r="D1565" i="16"/>
  <c r="D1433" i="12"/>
  <c r="D1673" i="12" s="1"/>
  <c r="C1588" i="12"/>
  <c r="C367" i="20"/>
  <c r="C368" i="20" s="1"/>
  <c r="E367" i="20" s="1"/>
  <c r="J906" i="16"/>
  <c r="B901" i="16"/>
  <c r="C500" i="20"/>
  <c r="C501" i="20" s="1"/>
  <c r="E500" i="20" s="1"/>
  <c r="D1409" i="16"/>
  <c r="C828" i="20"/>
  <c r="C829" i="20" s="1"/>
  <c r="C499" i="20"/>
  <c r="D372" i="20"/>
  <c r="C531" i="20"/>
  <c r="C532" i="20" s="1"/>
  <c r="C905" i="20"/>
  <c r="C906" i="20" s="1"/>
  <c r="C753" i="20"/>
  <c r="D530" i="20"/>
  <c r="E530" i="20" s="1"/>
  <c r="C538" i="20"/>
  <c r="C539" i="20" s="1"/>
  <c r="C530" i="20"/>
  <c r="I109" i="10"/>
  <c r="I108" i="10" s="1"/>
  <c r="H354" i="10"/>
  <c r="I341" i="10"/>
  <c r="I335" i="10" s="1"/>
  <c r="H109" i="10"/>
  <c r="H108" i="10" s="1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191" i="20"/>
  <c r="C1192" i="20" s="1"/>
  <c r="C1184" i="20"/>
  <c r="C1185" i="20" s="1"/>
  <c r="C898" i="20"/>
  <c r="C899" i="20" s="1"/>
  <c r="C849" i="20"/>
  <c r="C850" i="20" s="1"/>
  <c r="C842" i="20"/>
  <c r="C843" i="20" s="1"/>
  <c r="K91" i="10"/>
  <c r="D1605" i="12"/>
  <c r="D1845" i="12" s="1"/>
  <c r="C1590" i="12"/>
  <c r="C1480" i="12"/>
  <c r="D1593" i="12"/>
  <c r="D1833" i="12" s="1"/>
  <c r="D1591" i="12"/>
  <c r="D1831" i="12" s="1"/>
  <c r="I585" i="12"/>
  <c r="C1196" i="20"/>
  <c r="D890" i="20"/>
  <c r="E890" i="20" s="1"/>
  <c r="D876" i="20"/>
  <c r="E876" i="20" s="1"/>
  <c r="C870" i="20"/>
  <c r="C871" i="20" s="1"/>
  <c r="D883" i="20"/>
  <c r="E883" i="20" s="1"/>
  <c r="C821" i="20"/>
  <c r="C822" i="20" s="1"/>
  <c r="C856" i="20"/>
  <c r="C857" i="20" s="1"/>
  <c r="C807" i="20"/>
  <c r="C808" i="20" s="1"/>
  <c r="C891" i="20"/>
  <c r="C892" i="20" s="1"/>
  <c r="C883" i="20"/>
  <c r="C876" i="20"/>
  <c r="C814" i="20"/>
  <c r="C815" i="20" s="1"/>
  <c r="C877" i="20"/>
  <c r="C878" i="20" s="1"/>
  <c r="C863" i="20"/>
  <c r="C864" i="20" s="1"/>
  <c r="C890" i="20"/>
  <c r="C884" i="20"/>
  <c r="C885" i="20" s="1"/>
  <c r="D884" i="20"/>
  <c r="C835" i="20"/>
  <c r="C836" i="20" s="1"/>
  <c r="I594" i="12"/>
  <c r="C373" i="20"/>
  <c r="D537" i="20"/>
  <c r="E537" i="20" s="1"/>
  <c r="C537" i="20"/>
  <c r="C543" i="20"/>
  <c r="C917" i="20"/>
  <c r="C912" i="20"/>
  <c r="C913" i="20" s="1"/>
  <c r="D1415" i="16"/>
  <c r="B1408" i="16"/>
  <c r="B2593" i="16" s="1"/>
  <c r="E1410" i="16"/>
  <c r="E2595" i="16" s="1"/>
  <c r="E1298" i="16"/>
  <c r="E2487" i="16" s="1"/>
  <c r="B1297" i="16"/>
  <c r="B2486" i="16" s="1"/>
  <c r="D1304" i="16"/>
  <c r="E1299" i="16"/>
  <c r="E2488" i="16" s="1"/>
  <c r="D1904" i="16"/>
  <c r="I509" i="20"/>
  <c r="D902" i="16"/>
  <c r="E903" i="16"/>
  <c r="E902" i="16"/>
  <c r="F902" i="16" s="1" a="1"/>
  <c r="F902" i="16" s="1"/>
  <c r="C904" i="16"/>
  <c r="D892" i="16"/>
  <c r="F891" i="16" s="1"/>
  <c r="D907" i="16"/>
  <c r="D897" i="16"/>
  <c r="B1903" i="16"/>
  <c r="B3055" i="16" s="1"/>
  <c r="D1910" i="16"/>
  <c r="B2175" i="16"/>
  <c r="B138" i="20"/>
  <c r="B724" i="20" s="1"/>
  <c r="J365" i="10"/>
  <c r="I434" i="12"/>
  <c r="I264" i="12"/>
  <c r="I161" i="12"/>
  <c r="I221" i="12"/>
  <c r="I306" i="12"/>
  <c r="I116" i="12"/>
  <c r="I520" i="12"/>
  <c r="B1571" i="16"/>
  <c r="B2737" i="16" s="1"/>
  <c r="E1572" i="16"/>
  <c r="E1573" i="16"/>
  <c r="E2739" i="16" s="1"/>
  <c r="D1578" i="16"/>
  <c r="D1572" i="16"/>
  <c r="D1985" i="16"/>
  <c r="B2176" i="16"/>
  <c r="B385" i="16"/>
  <c r="B402" i="16" s="1"/>
  <c r="B139" i="20"/>
  <c r="B731" i="20" s="1"/>
  <c r="G1155" i="20"/>
  <c r="I1155" i="20" s="1"/>
  <c r="G1082" i="20"/>
  <c r="I1082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K397" i="10" s="1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J510" i="16" a="1"/>
  <c r="J510" i="16" s="1"/>
  <c r="J557" i="16" s="1"/>
  <c r="J2048" i="16"/>
  <c r="J512" i="16" a="1"/>
  <c r="J512" i="16" s="1"/>
  <c r="J559" i="16" s="1"/>
  <c r="J513" i="16" a="1"/>
  <c r="J513" i="16" s="1"/>
  <c r="J560" i="16" s="1"/>
  <c r="J511" i="16" a="1"/>
  <c r="J511" i="16" s="1"/>
  <c r="J558" i="16" s="1"/>
  <c r="J509" i="16" a="1"/>
  <c r="J509" i="16" s="1"/>
  <c r="J556" i="16" s="1"/>
  <c r="C2295" i="16" l="1"/>
  <c r="F2306" i="16"/>
  <c r="J2285" i="16" s="1"/>
  <c r="F2301" i="16"/>
  <c r="F2307" i="16"/>
  <c r="F2300" i="16"/>
  <c r="F2302" i="16"/>
  <c r="F2303" i="16"/>
  <c r="F2304" i="16"/>
  <c r="F2305" i="16"/>
  <c r="AC1243" i="12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07" i="16"/>
  <c r="D1538" i="16"/>
  <c r="D2708" i="16" s="1"/>
  <c r="D1544" i="16"/>
  <c r="D1545" i="16" s="1"/>
  <c r="B1537" i="16"/>
  <c r="B2707" i="16" s="1"/>
  <c r="AE3057" i="16"/>
  <c r="AE3059" i="16"/>
  <c r="AB3056" i="16"/>
  <c r="AB3058" i="16"/>
  <c r="AC3056" i="16"/>
  <c r="AC3058" i="16"/>
  <c r="AD3056" i="16"/>
  <c r="AD3058" i="16"/>
  <c r="AE3056" i="16"/>
  <c r="AE3058" i="16"/>
  <c r="AB3057" i="16"/>
  <c r="AB3059" i="16"/>
  <c r="AC3057" i="16"/>
  <c r="AD3057" i="16"/>
  <c r="AC3059" i="16"/>
  <c r="AD3059" i="16"/>
  <c r="AE3129" i="16"/>
  <c r="AE3131" i="16"/>
  <c r="AB3128" i="16"/>
  <c r="AB3130" i="16"/>
  <c r="AC3128" i="16"/>
  <c r="AC3130" i="16"/>
  <c r="AD3128" i="16"/>
  <c r="AD3130" i="16"/>
  <c r="AE3128" i="16"/>
  <c r="AE3130" i="16"/>
  <c r="AB3129" i="16"/>
  <c r="AB3131" i="16"/>
  <c r="AC3129" i="16"/>
  <c r="AD3129" i="16"/>
  <c r="AC3131" i="16"/>
  <c r="AD3131" i="16"/>
  <c r="AD2739" i="16"/>
  <c r="AD2741" i="16"/>
  <c r="AE2739" i="16"/>
  <c r="AE2741" i="16"/>
  <c r="AC2738" i="16"/>
  <c r="AC2740" i="16"/>
  <c r="AD2738" i="16"/>
  <c r="AD2740" i="16"/>
  <c r="AE2738" i="16"/>
  <c r="AE2740" i="16"/>
  <c r="AB2738" i="16"/>
  <c r="AB2739" i="16"/>
  <c r="AC2739" i="16"/>
  <c r="AB2740" i="16"/>
  <c r="AB2741" i="16"/>
  <c r="AC2741" i="16"/>
  <c r="I405" i="10"/>
  <c r="Y1243" i="12"/>
  <c r="W1288" i="12"/>
  <c r="W1333" i="12"/>
  <c r="Z1243" i="12"/>
  <c r="X1243" i="12"/>
  <c r="AA1243" i="12"/>
  <c r="Y1333" i="12"/>
  <c r="D1151" i="16"/>
  <c r="E1153" i="16" s="1"/>
  <c r="Y2741" i="16"/>
  <c r="Z2740" i="16"/>
  <c r="AA2740" i="16"/>
  <c r="Z2739" i="16"/>
  <c r="AA2739" i="16"/>
  <c r="Z2738" i="16"/>
  <c r="AA2741" i="16"/>
  <c r="AA2738" i="16"/>
  <c r="Z2741" i="16"/>
  <c r="AA3058" i="16"/>
  <c r="Z3057" i="16"/>
  <c r="AA3057" i="16"/>
  <c r="Z3059" i="16"/>
  <c r="Z3056" i="16"/>
  <c r="AA3059" i="16"/>
  <c r="AA3056" i="16"/>
  <c r="Z3058" i="16"/>
  <c r="Y3131" i="16"/>
  <c r="Z3130" i="16"/>
  <c r="AA3130" i="16"/>
  <c r="Z3129" i="16"/>
  <c r="AA3129" i="16"/>
  <c r="Z3131" i="16"/>
  <c r="AA3131" i="16"/>
  <c r="AA3128" i="16"/>
  <c r="Z3128" i="16"/>
  <c r="D2701" i="16"/>
  <c r="D1145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45" i="16"/>
  <c r="F1145" i="16" s="1" a="1"/>
  <c r="F1145" i="16" s="1"/>
  <c r="B1144" i="16"/>
  <c r="B2337" i="16" s="1"/>
  <c r="E1146" i="16"/>
  <c r="E2339" i="16" s="1"/>
  <c r="N2741" i="16"/>
  <c r="V2740" i="16"/>
  <c r="P2741" i="16"/>
  <c r="O2740" i="16"/>
  <c r="T2741" i="16"/>
  <c r="K2738" i="16"/>
  <c r="W2738" i="16"/>
  <c r="Q2739" i="16"/>
  <c r="W2740" i="16"/>
  <c r="V2741" i="16"/>
  <c r="X2738" i="16"/>
  <c r="R2741" i="16"/>
  <c r="S2739" i="16"/>
  <c r="E2331" i="16"/>
  <c r="M2738" i="16"/>
  <c r="M2740" i="16"/>
  <c r="Y2739" i="16"/>
  <c r="T2738" i="16"/>
  <c r="W2739" i="16"/>
  <c r="S2738" i="16"/>
  <c r="P2738" i="16"/>
  <c r="V2738" i="16"/>
  <c r="R2738" i="16"/>
  <c r="G2741" i="16"/>
  <c r="N2739" i="16"/>
  <c r="Q2740" i="16"/>
  <c r="P2739" i="16"/>
  <c r="R2739" i="16"/>
  <c r="R2740" i="16"/>
  <c r="L2739" i="16"/>
  <c r="X2740" i="16"/>
  <c r="F2741" i="16"/>
  <c r="V2739" i="16"/>
  <c r="K2741" i="16"/>
  <c r="L2741" i="16"/>
  <c r="L2740" i="16"/>
  <c r="Q2738" i="16"/>
  <c r="T2739" i="16"/>
  <c r="X2741" i="16"/>
  <c r="M2739" i="16"/>
  <c r="P2740" i="16"/>
  <c r="S2741" i="16"/>
  <c r="O2738" i="16"/>
  <c r="T2740" i="16"/>
  <c r="K2739" i="16"/>
  <c r="N2740" i="16"/>
  <c r="Y2738" i="16"/>
  <c r="Q2741" i="16"/>
  <c r="U2738" i="16"/>
  <c r="N2738" i="16"/>
  <c r="M2741" i="16"/>
  <c r="W2741" i="16"/>
  <c r="U2740" i="16"/>
  <c r="L2738" i="16"/>
  <c r="O2739" i="16"/>
  <c r="S2740" i="16"/>
  <c r="U2741" i="16"/>
  <c r="U2739" i="16"/>
  <c r="O2741" i="16"/>
  <c r="Y2740" i="16"/>
  <c r="X2739" i="16"/>
  <c r="K2740" i="16"/>
  <c r="U3128" i="16"/>
  <c r="S3129" i="16"/>
  <c r="E2332" i="16"/>
  <c r="M3130" i="16"/>
  <c r="P3131" i="16"/>
  <c r="O3129" i="16"/>
  <c r="U3129" i="16"/>
  <c r="Y3130" i="16"/>
  <c r="F3131" i="16"/>
  <c r="W3128" i="16"/>
  <c r="X3130" i="16"/>
  <c r="G3131" i="16"/>
  <c r="Q3129" i="16"/>
  <c r="S3128" i="16"/>
  <c r="P3128" i="16"/>
  <c r="O3130" i="16"/>
  <c r="R3129" i="16"/>
  <c r="N3130" i="16"/>
  <c r="E2082" i="16"/>
  <c r="E2086" i="16"/>
  <c r="C1840" i="12"/>
  <c r="D3025" i="16"/>
  <c r="W3130" i="16"/>
  <c r="N3128" i="16"/>
  <c r="S3130" i="16"/>
  <c r="L3130" i="16"/>
  <c r="U3130" i="16"/>
  <c r="Y3129" i="16"/>
  <c r="D2600" i="16"/>
  <c r="C1826" i="12"/>
  <c r="K3128" i="16"/>
  <c r="L3128" i="16"/>
  <c r="Q3130" i="16"/>
  <c r="V3128" i="16"/>
  <c r="M3131" i="16"/>
  <c r="T3130" i="16"/>
  <c r="O3131" i="16"/>
  <c r="D2337" i="16"/>
  <c r="X3129" i="16"/>
  <c r="J2162" i="16"/>
  <c r="E2078" i="16"/>
  <c r="E2080" i="16"/>
  <c r="C1828" i="12"/>
  <c r="E2079" i="16"/>
  <c r="M25" i="20"/>
  <c r="M54" i="20" s="1"/>
  <c r="M56" i="20" s="1"/>
  <c r="D3062" i="16"/>
  <c r="G3063" i="16" s="1"/>
  <c r="W3129" i="16"/>
  <c r="C1824" i="12"/>
  <c r="Q3131" i="16"/>
  <c r="T3128" i="16"/>
  <c r="K3131" i="16"/>
  <c r="P3129" i="16"/>
  <c r="U3131" i="16"/>
  <c r="N3131" i="16"/>
  <c r="W3131" i="16"/>
  <c r="J2179" i="16"/>
  <c r="J2169" i="16"/>
  <c r="J2245" i="16"/>
  <c r="J2233" i="16"/>
  <c r="C1720" i="12"/>
  <c r="C1817" i="12"/>
  <c r="C1846" i="12"/>
  <c r="N3129" i="16"/>
  <c r="V3129" i="16"/>
  <c r="S3131" i="16"/>
  <c r="R3130" i="16"/>
  <c r="T3129" i="16"/>
  <c r="V3131" i="16"/>
  <c r="X3131" i="16"/>
  <c r="E2081" i="16"/>
  <c r="E2084" i="16"/>
  <c r="D2744" i="16"/>
  <c r="G2745" i="16" s="1"/>
  <c r="D2493" i="16"/>
  <c r="E2701" i="16"/>
  <c r="R3131" i="16"/>
  <c r="P3130" i="16"/>
  <c r="L3131" i="16"/>
  <c r="T3131" i="16"/>
  <c r="V3130" i="16"/>
  <c r="Q3128" i="16"/>
  <c r="Y3128" i="16"/>
  <c r="J2226" i="16"/>
  <c r="J2121" i="16"/>
  <c r="J2145" i="16"/>
  <c r="C1830" i="12"/>
  <c r="D3134" i="16"/>
  <c r="G3135" i="16" s="1"/>
  <c r="C1718" i="12"/>
  <c r="R3128" i="16"/>
  <c r="M3128" i="16"/>
  <c r="L3129" i="16"/>
  <c r="O3128" i="16"/>
  <c r="M3129" i="16"/>
  <c r="K3129" i="16"/>
  <c r="X3128" i="16"/>
  <c r="K3130" i="16"/>
  <c r="J2186" i="16"/>
  <c r="E2087" i="16"/>
  <c r="C1845" i="12"/>
  <c r="D2637" i="16"/>
  <c r="C1822" i="12"/>
  <c r="E2085" i="16"/>
  <c r="E2083" i="16"/>
  <c r="W1367" i="12"/>
  <c r="W1243" i="12"/>
  <c r="K3058" i="16"/>
  <c r="Y3058" i="16"/>
  <c r="X3056" i="16"/>
  <c r="Y3056" i="16"/>
  <c r="X3059" i="16"/>
  <c r="Y3059" i="16"/>
  <c r="X3057" i="16"/>
  <c r="Y3057" i="16"/>
  <c r="X3058" i="16"/>
  <c r="D3056" i="16"/>
  <c r="D2731" i="16"/>
  <c r="D2738" i="16"/>
  <c r="D2724" i="16"/>
  <c r="D2631" i="16"/>
  <c r="D2594" i="16"/>
  <c r="D2487" i="16"/>
  <c r="D2331" i="16"/>
  <c r="I130" i="10"/>
  <c r="C381" i="20"/>
  <c r="C380" i="20"/>
  <c r="K57" i="22"/>
  <c r="K58" i="22" s="1"/>
  <c r="B1870" i="16"/>
  <c r="B3025" i="16" s="1"/>
  <c r="D1877" i="16"/>
  <c r="D1462" i="16"/>
  <c r="G36" i="18"/>
  <c r="I374" i="10"/>
  <c r="B1455" i="16"/>
  <c r="B2637" i="16" s="1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456" i="16"/>
  <c r="E1456" i="16"/>
  <c r="E2638" i="16" s="1"/>
  <c r="E1457" i="16"/>
  <c r="E2639" i="16" s="1"/>
  <c r="C386" i="20"/>
  <c r="D387" i="20" s="1"/>
  <c r="E387" i="20" s="1"/>
  <c r="I396" i="10"/>
  <c r="I395" i="10" s="1"/>
  <c r="C647" i="20"/>
  <c r="C640" i="20"/>
  <c r="C633" i="20"/>
  <c r="J18" i="18"/>
  <c r="J23" i="18" s="1"/>
  <c r="J48" i="18"/>
  <c r="J53" i="18" s="1"/>
  <c r="P3059" i="16"/>
  <c r="V3058" i="16"/>
  <c r="N3058" i="16"/>
  <c r="T3057" i="16"/>
  <c r="L3057" i="16"/>
  <c r="R3056" i="16"/>
  <c r="W3057" i="16"/>
  <c r="M3057" i="16"/>
  <c r="W3059" i="16"/>
  <c r="O3059" i="16"/>
  <c r="U3058" i="16"/>
  <c r="M3058" i="16"/>
  <c r="S3057" i="16"/>
  <c r="K3057" i="16"/>
  <c r="Q3056" i="16"/>
  <c r="O3057" i="16"/>
  <c r="R3059" i="16"/>
  <c r="L3056" i="16"/>
  <c r="S3056" i="16"/>
  <c r="V3059" i="16"/>
  <c r="N3059" i="16"/>
  <c r="T3058" i="16"/>
  <c r="L3058" i="16"/>
  <c r="R3057" i="16"/>
  <c r="P3056" i="16"/>
  <c r="Q3058" i="16"/>
  <c r="P3058" i="16"/>
  <c r="O3058" i="16"/>
  <c r="U3059" i="16"/>
  <c r="M3059" i="16"/>
  <c r="S3058" i="16"/>
  <c r="Q3057" i="16"/>
  <c r="W3056" i="16"/>
  <c r="O3056" i="16"/>
  <c r="U3056" i="16"/>
  <c r="M3056" i="16"/>
  <c r="V3057" i="16"/>
  <c r="W3058" i="16"/>
  <c r="T3059" i="16"/>
  <c r="L3059" i="16"/>
  <c r="R3058" i="16"/>
  <c r="P3057" i="16"/>
  <c r="V3056" i="16"/>
  <c r="N3056" i="16"/>
  <c r="K3059" i="16"/>
  <c r="N3057" i="16"/>
  <c r="Q3059" i="16"/>
  <c r="K3056" i="16"/>
  <c r="S3059" i="16"/>
  <c r="T3056" i="16"/>
  <c r="U3057" i="16"/>
  <c r="H325" i="10"/>
  <c r="H327" i="10" s="1"/>
  <c r="H330" i="10" s="1"/>
  <c r="H387" i="10" s="1"/>
  <c r="G65" i="10"/>
  <c r="G73" i="10" s="1"/>
  <c r="G2473" i="16"/>
  <c r="E2582" i="16"/>
  <c r="D2583" i="16" s="1"/>
  <c r="G2580" i="16" s="1"/>
  <c r="D1158" i="16"/>
  <c r="F1449" i="16" a="1"/>
  <c r="F1449" i="16" s="1"/>
  <c r="D1450" i="16"/>
  <c r="D2632" i="16" s="1"/>
  <c r="D1140" i="16"/>
  <c r="F1139" i="16" s="1"/>
  <c r="F2332" i="16" s="1"/>
  <c r="D1444" i="16"/>
  <c r="D2626" i="16" s="1"/>
  <c r="E2626" i="16" s="1"/>
  <c r="F1904" i="16" a="1"/>
  <c r="F1904" i="16" s="1"/>
  <c r="F2331" i="16"/>
  <c r="G3059" i="16"/>
  <c r="F3059" i="16"/>
  <c r="F1538" i="16" a="1"/>
  <c r="F1538" i="16" s="1"/>
  <c r="F1572" i="16" a="1"/>
  <c r="F1572" i="16" s="1"/>
  <c r="E2738" i="16"/>
  <c r="F1565" i="16" a="1"/>
  <c r="F1565" i="16" s="1"/>
  <c r="F2731" i="16" s="1"/>
  <c r="E2731" i="16"/>
  <c r="E2733" i="16"/>
  <c r="D2734" i="16" s="1"/>
  <c r="D2727" i="16"/>
  <c r="G2724" i="16" s="1"/>
  <c r="F1558" i="16" a="1"/>
  <c r="F1558" i="16" s="1"/>
  <c r="F2724" i="16" s="1"/>
  <c r="D1293" i="16"/>
  <c r="D2482" i="16" s="1"/>
  <c r="E2482" i="16" s="1"/>
  <c r="D2483" i="16" s="1"/>
  <c r="F2480" i="16"/>
  <c r="D2620" i="16"/>
  <c r="E2476" i="16"/>
  <c r="D2477" i="16"/>
  <c r="E2477" i="16" s="1"/>
  <c r="F2587" i="16"/>
  <c r="F2624" i="16"/>
  <c r="F1396" i="16"/>
  <c r="F2581" i="16" s="1"/>
  <c r="F1436" i="16"/>
  <c r="F2618" i="16" s="1"/>
  <c r="F1409" i="16" a="1"/>
  <c r="F1409" i="16" s="1"/>
  <c r="D1404" i="16"/>
  <c r="D2589" i="16" s="1"/>
  <c r="E2589" i="16" s="1"/>
  <c r="D2590" i="16" s="1"/>
  <c r="D1422" i="16"/>
  <c r="E1305" i="16"/>
  <c r="E2494" i="16" s="1"/>
  <c r="D1410" i="16"/>
  <c r="D2595" i="16" s="1"/>
  <c r="F1298" i="16" a="1"/>
  <c r="F1298" i="16" s="1"/>
  <c r="D1299" i="16"/>
  <c r="D2488" i="16" s="1"/>
  <c r="F1285" i="16"/>
  <c r="F2474" i="16" s="1"/>
  <c r="J145" i="10"/>
  <c r="J17" i="18" s="1"/>
  <c r="J165" i="18" s="1"/>
  <c r="E374" i="20"/>
  <c r="D381" i="20"/>
  <c r="D380" i="20"/>
  <c r="E380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23" i="16"/>
  <c r="I1916" i="16" a="1"/>
  <c r="I1916" i="16" s="1"/>
  <c r="H1998" i="16"/>
  <c r="I1991" i="16" a="1"/>
  <c r="I1991" i="16" s="1"/>
  <c r="H1317" i="16"/>
  <c r="I1310" i="16" a="1"/>
  <c r="I1310" i="16" s="1"/>
  <c r="H1591" i="16"/>
  <c r="I1584" i="16" a="1"/>
  <c r="I1584" i="16" s="1"/>
  <c r="H1468" i="16"/>
  <c r="I1461" i="16" a="1"/>
  <c r="I1461" i="16" s="1"/>
  <c r="H1428" i="16"/>
  <c r="I1428" i="16" s="1" a="1"/>
  <c r="I1428" i="16" s="1"/>
  <c r="I1421" i="16" a="1"/>
  <c r="I1421" i="16" s="1"/>
  <c r="H1171" i="16"/>
  <c r="I1164" i="16" a="1"/>
  <c r="I1164" i="16" s="1"/>
  <c r="J26" i="18"/>
  <c r="J104" i="18" s="1"/>
  <c r="J354" i="10" s="1"/>
  <c r="J906" i="20" a="1"/>
  <c r="J906" i="20" s="1"/>
  <c r="D910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I399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10" i="20"/>
  <c r="E1890" i="16"/>
  <c r="E3042" i="16" s="1"/>
  <c r="D1890" i="16"/>
  <c r="D1897" i="16"/>
  <c r="E1897" i="16"/>
  <c r="J912" i="16"/>
  <c r="B907" i="16"/>
  <c r="C523" i="20"/>
  <c r="D523" i="20"/>
  <c r="E523" i="20" s="1"/>
  <c r="C525" i="20"/>
  <c r="D538" i="20"/>
  <c r="D531" i="20"/>
  <c r="E531" i="20" s="1"/>
  <c r="D524" i="20"/>
  <c r="D517" i="20"/>
  <c r="B1304" i="16"/>
  <c r="B2493" i="16" s="1"/>
  <c r="D1311" i="16"/>
  <c r="E1416" i="16"/>
  <c r="E2601" i="16" s="1"/>
  <c r="D1416" i="16"/>
  <c r="H389" i="10"/>
  <c r="I389" i="10"/>
  <c r="K105" i="10"/>
  <c r="C1203" i="20"/>
  <c r="C1198" i="20"/>
  <c r="C1199" i="20" s="1"/>
  <c r="E884" i="20"/>
  <c r="C550" i="20"/>
  <c r="C544" i="20"/>
  <c r="C545" i="20"/>
  <c r="C546" i="20" s="1"/>
  <c r="D544" i="20"/>
  <c r="E544" i="20" s="1"/>
  <c r="D545" i="20"/>
  <c r="C924" i="20"/>
  <c r="C919" i="20"/>
  <c r="C920" i="20" s="1"/>
  <c r="E1417" i="16"/>
  <c r="E2602" i="16" s="1"/>
  <c r="B1415" i="16"/>
  <c r="B2600" i="16" s="1"/>
  <c r="D1305" i="16"/>
  <c r="E1306" i="16"/>
  <c r="E2495" i="16" s="1"/>
  <c r="D1911" i="16"/>
  <c r="D1917" i="16"/>
  <c r="E909" i="16"/>
  <c r="E908" i="16"/>
  <c r="F908" i="16" s="1" a="1"/>
  <c r="F908" i="16" s="1"/>
  <c r="C910" i="16"/>
  <c r="D908" i="16"/>
  <c r="D898" i="16"/>
  <c r="F897" i="16" s="1"/>
  <c r="D913" i="16"/>
  <c r="D903" i="16"/>
  <c r="B1910" i="16"/>
  <c r="B3062" i="16" s="1"/>
  <c r="E1911" i="16"/>
  <c r="J396" i="10"/>
  <c r="J395" i="10" s="1"/>
  <c r="K28" i="8"/>
  <c r="J433" i="10"/>
  <c r="D1878" i="16"/>
  <c r="D1585" i="16"/>
  <c r="D1579" i="16"/>
  <c r="B1578" i="16"/>
  <c r="B2744" i="16" s="1"/>
  <c r="E1580" i="16"/>
  <c r="E1579" i="16"/>
  <c r="D1573" i="16"/>
  <c r="D2739" i="16" s="1"/>
  <c r="D1992" i="16"/>
  <c r="B1985" i="16"/>
  <c r="B3134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B1544" i="16" l="1"/>
  <c r="K595" i="12"/>
  <c r="K284" i="20"/>
  <c r="D2714" i="16"/>
  <c r="E1545" i="16"/>
  <c r="E2715" i="16" s="1"/>
  <c r="K35" i="8"/>
  <c r="D1152" i="16"/>
  <c r="D2345" i="16" s="1"/>
  <c r="E1152" i="16"/>
  <c r="E2345" i="16" s="1"/>
  <c r="D2344" i="16"/>
  <c r="B1151" i="16"/>
  <c r="B2344" i="16" s="1"/>
  <c r="AD2745" i="16"/>
  <c r="AD2747" i="16"/>
  <c r="AE2745" i="16"/>
  <c r="AE2747" i="16"/>
  <c r="AC2746" i="16"/>
  <c r="AC2748" i="16"/>
  <c r="AD2746" i="16"/>
  <c r="AD2748" i="16"/>
  <c r="AE2746" i="16"/>
  <c r="AE2748" i="16"/>
  <c r="AB2745" i="16"/>
  <c r="AC2745" i="16"/>
  <c r="AB2746" i="16"/>
  <c r="AB2747" i="16"/>
  <c r="AC2747" i="16"/>
  <c r="AB2748" i="16"/>
  <c r="AD2725" i="16"/>
  <c r="AD2727" i="16"/>
  <c r="AE2725" i="16"/>
  <c r="AE2727" i="16"/>
  <c r="AC2724" i="16"/>
  <c r="AC2726" i="16"/>
  <c r="AD2724" i="16"/>
  <c r="AD2726" i="16"/>
  <c r="AE2724" i="16"/>
  <c r="AE2726" i="16"/>
  <c r="AB2727" i="16"/>
  <c r="AC2727" i="16"/>
  <c r="AB2724" i="16"/>
  <c r="AB2725" i="16"/>
  <c r="AC2725" i="16"/>
  <c r="AB2726" i="16"/>
  <c r="AE3135" i="16"/>
  <c r="AE3137" i="16"/>
  <c r="AB3136" i="16"/>
  <c r="AB3138" i="16"/>
  <c r="AC3136" i="16"/>
  <c r="AC3138" i="16"/>
  <c r="AD3136" i="16"/>
  <c r="AD3138" i="16"/>
  <c r="AE3136" i="16"/>
  <c r="AE3138" i="16"/>
  <c r="AB3135" i="16"/>
  <c r="AB3137" i="16"/>
  <c r="AC3135" i="16"/>
  <c r="AD3135" i="16"/>
  <c r="AC3137" i="16"/>
  <c r="AD3137" i="16"/>
  <c r="AE3063" i="16"/>
  <c r="AE3065" i="16"/>
  <c r="AB3064" i="16"/>
  <c r="AB3066" i="16"/>
  <c r="AC3064" i="16"/>
  <c r="AC3066" i="16"/>
  <c r="AD3064" i="16"/>
  <c r="AD3066" i="16"/>
  <c r="AE3064" i="16"/>
  <c r="AE3066" i="16"/>
  <c r="AB3063" i="16"/>
  <c r="AB3065" i="16"/>
  <c r="AC3063" i="16"/>
  <c r="AD3063" i="16"/>
  <c r="AC3065" i="16"/>
  <c r="AD3065" i="16"/>
  <c r="AD2581" i="16"/>
  <c r="AD2583" i="16"/>
  <c r="AE2581" i="16"/>
  <c r="AE2583" i="16"/>
  <c r="AC2580" i="16"/>
  <c r="AC2582" i="16"/>
  <c r="AD2580" i="16"/>
  <c r="AD2582" i="16"/>
  <c r="AE2580" i="16"/>
  <c r="AE2582" i="16"/>
  <c r="AB2583" i="16"/>
  <c r="AC2583" i="16"/>
  <c r="AB2580" i="16"/>
  <c r="AB2581" i="16"/>
  <c r="AC2581" i="16"/>
  <c r="AB2582" i="16"/>
  <c r="D2338" i="16"/>
  <c r="AB2476" i="16"/>
  <c r="AC2476" i="16"/>
  <c r="AD2476" i="16"/>
  <c r="AE2476" i="16"/>
  <c r="N25" i="20"/>
  <c r="N54" i="20" s="1"/>
  <c r="N56" i="20" s="1"/>
  <c r="Z2725" i="16"/>
  <c r="AA2725" i="16"/>
  <c r="Z2727" i="16"/>
  <c r="Z2724" i="16"/>
  <c r="AA2727" i="16"/>
  <c r="AA2724" i="16"/>
  <c r="Z2726" i="16"/>
  <c r="AA2726" i="16"/>
  <c r="K2748" i="16"/>
  <c r="AA2745" i="16"/>
  <c r="AA2747" i="16"/>
  <c r="Z2746" i="16"/>
  <c r="Z2748" i="16"/>
  <c r="Z2747" i="16"/>
  <c r="AA2748" i="16"/>
  <c r="Z2745" i="16"/>
  <c r="AA2746" i="16"/>
  <c r="Y3136" i="16"/>
  <c r="AA3135" i="16"/>
  <c r="Z3137" i="16"/>
  <c r="AA3137" i="16"/>
  <c r="Z3136" i="16"/>
  <c r="AA3136" i="16"/>
  <c r="Z3138" i="16"/>
  <c r="AA3138" i="16"/>
  <c r="Z3135" i="16"/>
  <c r="AA2580" i="16"/>
  <c r="Z2582" i="16"/>
  <c r="AA2582" i="16"/>
  <c r="Z2583" i="16"/>
  <c r="Z2580" i="16"/>
  <c r="AA2583" i="16"/>
  <c r="Z2581" i="16"/>
  <c r="AA2581" i="16"/>
  <c r="Z2476" i="16"/>
  <c r="AA2476" i="16"/>
  <c r="Y3063" i="16"/>
  <c r="Z3065" i="16"/>
  <c r="AA3065" i="16"/>
  <c r="Z3064" i="16"/>
  <c r="AA3064" i="16"/>
  <c r="Z3066" i="16"/>
  <c r="Z3063" i="16"/>
  <c r="AA3066" i="16"/>
  <c r="AA3063" i="16"/>
  <c r="D1146" i="16"/>
  <c r="D1147" i="16" s="1"/>
  <c r="K74" i="25"/>
  <c r="K13" i="25"/>
  <c r="E2338" i="16"/>
  <c r="D388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1191" i="12" s="1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L3138" i="16"/>
  <c r="K3138" i="16"/>
  <c r="K3136" i="16"/>
  <c r="G3138" i="16"/>
  <c r="R3135" i="16"/>
  <c r="N3063" i="16"/>
  <c r="T3137" i="16"/>
  <c r="Y3138" i="16"/>
  <c r="W3137" i="16"/>
  <c r="V3138" i="16"/>
  <c r="T3138" i="16"/>
  <c r="L3136" i="16"/>
  <c r="Q3138" i="16"/>
  <c r="N3137" i="16"/>
  <c r="W3135" i="16"/>
  <c r="L3137" i="16"/>
  <c r="Y3137" i="16"/>
  <c r="O2747" i="16"/>
  <c r="R2745" i="16"/>
  <c r="V2745" i="16"/>
  <c r="S3138" i="16"/>
  <c r="Q3136" i="16"/>
  <c r="S3136" i="16"/>
  <c r="U2747" i="16"/>
  <c r="U3136" i="16"/>
  <c r="S3137" i="16"/>
  <c r="M3137" i="16"/>
  <c r="O3136" i="16"/>
  <c r="U3138" i="16"/>
  <c r="O3138" i="16"/>
  <c r="R3137" i="16"/>
  <c r="R3136" i="16"/>
  <c r="R3138" i="16"/>
  <c r="N2747" i="16"/>
  <c r="L2748" i="16"/>
  <c r="X2745" i="16"/>
  <c r="M2745" i="16"/>
  <c r="U2745" i="16"/>
  <c r="S2748" i="16"/>
  <c r="X3137" i="16"/>
  <c r="H2740" i="16"/>
  <c r="M3063" i="16"/>
  <c r="N3065" i="16"/>
  <c r="K3065" i="16"/>
  <c r="U3063" i="16"/>
  <c r="W3063" i="16"/>
  <c r="Q3064" i="16"/>
  <c r="L3065" i="16"/>
  <c r="M3065" i="16"/>
  <c r="Q3066" i="16"/>
  <c r="U3065" i="16"/>
  <c r="Y3065" i="16"/>
  <c r="L3063" i="16"/>
  <c r="V3063" i="16"/>
  <c r="T3065" i="16"/>
  <c r="V3065" i="16"/>
  <c r="Y3066" i="16"/>
  <c r="E2346" i="16"/>
  <c r="D1153" i="16"/>
  <c r="D2346" i="16" s="1"/>
  <c r="N3064" i="16"/>
  <c r="R3065" i="16"/>
  <c r="V3066" i="16"/>
  <c r="X3066" i="16"/>
  <c r="X3135" i="16"/>
  <c r="L3135" i="16"/>
  <c r="Q3135" i="16"/>
  <c r="P3135" i="16"/>
  <c r="O3135" i="16"/>
  <c r="P3136" i="16"/>
  <c r="Q3137" i="16"/>
  <c r="F3138" i="16"/>
  <c r="Y3135" i="16"/>
  <c r="P3138" i="16"/>
  <c r="M3136" i="16"/>
  <c r="M3135" i="16"/>
  <c r="O3137" i="16"/>
  <c r="U3135" i="16"/>
  <c r="V3135" i="16"/>
  <c r="W3136" i="16"/>
  <c r="K3137" i="16"/>
  <c r="X3138" i="16"/>
  <c r="V3137" i="16"/>
  <c r="W3138" i="16"/>
  <c r="P3137" i="16"/>
  <c r="K3135" i="16"/>
  <c r="N3136" i="16"/>
  <c r="N3135" i="16"/>
  <c r="T3135" i="16"/>
  <c r="X3136" i="16"/>
  <c r="T3136" i="16"/>
  <c r="U3137" i="16"/>
  <c r="N3138" i="16"/>
  <c r="M3138" i="16"/>
  <c r="S3135" i="16"/>
  <c r="V3136" i="16"/>
  <c r="Y2748" i="16"/>
  <c r="Y2745" i="16"/>
  <c r="L2747" i="16"/>
  <c r="R2748" i="16"/>
  <c r="X2748" i="16"/>
  <c r="R2746" i="16"/>
  <c r="Q2748" i="16"/>
  <c r="O2748" i="16"/>
  <c r="P2745" i="16"/>
  <c r="W2747" i="16"/>
  <c r="M2747" i="16"/>
  <c r="W2746" i="16"/>
  <c r="V2747" i="16"/>
  <c r="W3065" i="16"/>
  <c r="O3063" i="16"/>
  <c r="S3064" i="16"/>
  <c r="X3064" i="16"/>
  <c r="L3064" i="16"/>
  <c r="K3064" i="16"/>
  <c r="P3063" i="16"/>
  <c r="S3063" i="16"/>
  <c r="S3066" i="16"/>
  <c r="R3066" i="16"/>
  <c r="Y3064" i="16"/>
  <c r="R3063" i="16"/>
  <c r="Q3063" i="16"/>
  <c r="U3064" i="16"/>
  <c r="T3066" i="16"/>
  <c r="K3066" i="16"/>
  <c r="P3065" i="16"/>
  <c r="G3066" i="16"/>
  <c r="X3065" i="16"/>
  <c r="K3063" i="16"/>
  <c r="M3064" i="16"/>
  <c r="U3066" i="16"/>
  <c r="L3066" i="16"/>
  <c r="Q3065" i="16"/>
  <c r="V3064" i="16"/>
  <c r="F3066" i="16"/>
  <c r="X3063" i="16"/>
  <c r="P3066" i="16"/>
  <c r="O3066" i="16"/>
  <c r="N3066" i="16"/>
  <c r="S3065" i="16"/>
  <c r="P3064" i="16"/>
  <c r="O3064" i="16"/>
  <c r="T3063" i="16"/>
  <c r="W3064" i="16"/>
  <c r="M3066" i="16"/>
  <c r="W3066" i="16"/>
  <c r="O3065" i="16"/>
  <c r="R3064" i="16"/>
  <c r="T3064" i="16"/>
  <c r="D3032" i="16"/>
  <c r="E2094" i="16"/>
  <c r="D2607" i="16"/>
  <c r="D2500" i="16"/>
  <c r="P2748" i="16"/>
  <c r="F2748" i="16"/>
  <c r="K2745" i="16"/>
  <c r="T2745" i="16"/>
  <c r="N2745" i="16"/>
  <c r="R2747" i="16"/>
  <c r="N2748" i="16"/>
  <c r="S2747" i="16"/>
  <c r="Y2746" i="16"/>
  <c r="K2747" i="16"/>
  <c r="J2187" i="16"/>
  <c r="J2146" i="16"/>
  <c r="J2246" i="16"/>
  <c r="E2093" i="16"/>
  <c r="D3141" i="16"/>
  <c r="G3142" i="16" s="1"/>
  <c r="D2351" i="16"/>
  <c r="Q2747" i="16"/>
  <c r="T2747" i="16"/>
  <c r="W2745" i="16"/>
  <c r="W2748" i="16"/>
  <c r="G2748" i="16"/>
  <c r="S2745" i="16"/>
  <c r="N2746" i="16"/>
  <c r="O2745" i="16"/>
  <c r="T2748" i="16"/>
  <c r="V2748" i="16"/>
  <c r="Q2745" i="16"/>
  <c r="X2746" i="16"/>
  <c r="P2746" i="16"/>
  <c r="E2095" i="16"/>
  <c r="D2751" i="16"/>
  <c r="G2752" i="16" s="1"/>
  <c r="D3069" i="16"/>
  <c r="G3070" i="16" s="1"/>
  <c r="M2746" i="16"/>
  <c r="V2746" i="16"/>
  <c r="U2748" i="16"/>
  <c r="Q2746" i="16"/>
  <c r="L2746" i="16"/>
  <c r="K2746" i="16"/>
  <c r="Y2747" i="16"/>
  <c r="E2097" i="16"/>
  <c r="J2122" i="16"/>
  <c r="J2234" i="16"/>
  <c r="L2745" i="16"/>
  <c r="X2747" i="16"/>
  <c r="E2098" i="16"/>
  <c r="U2746" i="16"/>
  <c r="P2747" i="16"/>
  <c r="T2746" i="16"/>
  <c r="M2748" i="16"/>
  <c r="O2746" i="16"/>
  <c r="S2746" i="16"/>
  <c r="E2101" i="16"/>
  <c r="J2170" i="16"/>
  <c r="E2096" i="16"/>
  <c r="D2644" i="16"/>
  <c r="E2099" i="16"/>
  <c r="E2092" i="16"/>
  <c r="E2100" i="16"/>
  <c r="B1462" i="16"/>
  <c r="B2644" i="16" s="1"/>
  <c r="E517" i="20"/>
  <c r="K2582" i="16"/>
  <c r="Y2582" i="16"/>
  <c r="X2580" i="16"/>
  <c r="Y2580" i="16"/>
  <c r="X2583" i="16"/>
  <c r="Y2583" i="16"/>
  <c r="X2581" i="16"/>
  <c r="X2582" i="16"/>
  <c r="Y2581" i="16"/>
  <c r="X2476" i="16"/>
  <c r="Y2476" i="16"/>
  <c r="Y2727" i="16"/>
  <c r="X2725" i="16"/>
  <c r="Y2725" i="16"/>
  <c r="X2726" i="16"/>
  <c r="Y2726" i="16"/>
  <c r="Y2724" i="16"/>
  <c r="X2727" i="16"/>
  <c r="X2724" i="16"/>
  <c r="D3033" i="16"/>
  <c r="D3049" i="16"/>
  <c r="D3063" i="16"/>
  <c r="D3042" i="16"/>
  <c r="D2745" i="16"/>
  <c r="D2638" i="16"/>
  <c r="D2601" i="16"/>
  <c r="D2494" i="16"/>
  <c r="B1877" i="16"/>
  <c r="B3032" i="16" s="1"/>
  <c r="E1464" i="16"/>
  <c r="E2646" i="16" s="1"/>
  <c r="D1469" i="16"/>
  <c r="D1463" i="16"/>
  <c r="E1463" i="16"/>
  <c r="E2645" i="16" s="1"/>
  <c r="E1878" i="16"/>
  <c r="E3033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4" i="22"/>
  <c r="K171" i="22" s="1"/>
  <c r="C388" i="20"/>
  <c r="C389" i="20" s="1"/>
  <c r="C393" i="20"/>
  <c r="D395" i="20" s="1"/>
  <c r="C387" i="20"/>
  <c r="D386" i="20"/>
  <c r="H417" i="10"/>
  <c r="H368" i="10"/>
  <c r="H364" i="10" s="1"/>
  <c r="H422" i="10" s="1"/>
  <c r="G141" i="10"/>
  <c r="G142" i="10"/>
  <c r="D1457" i="16"/>
  <c r="D2639" i="16" s="1"/>
  <c r="F2638" i="16" s="1"/>
  <c r="H424" i="10"/>
  <c r="F1456" i="16" a="1"/>
  <c r="F1456" i="16" s="1"/>
  <c r="G2731" i="16"/>
  <c r="F1566" i="16"/>
  <c r="F2732" i="16" s="1"/>
  <c r="J22" i="18"/>
  <c r="D1159" i="16"/>
  <c r="E1159" i="16"/>
  <c r="E2352" i="16" s="1"/>
  <c r="E1160" i="16"/>
  <c r="E2353" i="16" s="1"/>
  <c r="K2724" i="16"/>
  <c r="W2583" i="16"/>
  <c r="V2583" i="16"/>
  <c r="U2583" i="16"/>
  <c r="T2583" i="16"/>
  <c r="S2583" i="16"/>
  <c r="R2583" i="16"/>
  <c r="L2580" i="16"/>
  <c r="K2580" i="16"/>
  <c r="W2476" i="16"/>
  <c r="K2474" i="16"/>
  <c r="K2476" i="16" s="1"/>
  <c r="V2476" i="16"/>
  <c r="U2476" i="16"/>
  <c r="M2474" i="16"/>
  <c r="L2474" i="16"/>
  <c r="L2476" i="16" s="1"/>
  <c r="T2476" i="16"/>
  <c r="S2476" i="16"/>
  <c r="M2473" i="16"/>
  <c r="K2473" i="16"/>
  <c r="R2476" i="16"/>
  <c r="L2473" i="16"/>
  <c r="Q2476" i="16"/>
  <c r="D1165" i="16"/>
  <c r="K1977" i="16"/>
  <c r="K1909" i="16"/>
  <c r="K1984" i="16"/>
  <c r="K1916" i="16"/>
  <c r="K1991" i="16"/>
  <c r="K1923" i="16"/>
  <c r="K1895" i="16"/>
  <c r="K1998" i="16"/>
  <c r="K1902" i="16"/>
  <c r="K1577" i="16"/>
  <c r="K1570" i="16"/>
  <c r="K1584" i="16"/>
  <c r="K1591" i="16"/>
  <c r="K3032" i="16"/>
  <c r="K3004" i="16"/>
  <c r="K2693" i="16"/>
  <c r="K3162" i="16"/>
  <c r="K3134" i="16"/>
  <c r="K3104" i="16"/>
  <c r="K3076" i="16"/>
  <c r="K3048" i="16"/>
  <c r="K2982" i="16"/>
  <c r="K2954" i="16"/>
  <c r="K2926" i="16"/>
  <c r="K2898" i="16"/>
  <c r="K3011" i="16"/>
  <c r="K2700" i="16"/>
  <c r="K3169" i="16"/>
  <c r="K3141" i="16"/>
  <c r="K3113" i="16"/>
  <c r="K3083" i="16"/>
  <c r="K3055" i="16"/>
  <c r="K2989" i="16"/>
  <c r="K2961" i="16"/>
  <c r="K2933" i="16"/>
  <c r="K2905" i="16"/>
  <c r="K2877" i="16"/>
  <c r="K3018" i="16"/>
  <c r="K2707" i="16"/>
  <c r="K3176" i="16"/>
  <c r="K3148" i="16"/>
  <c r="K3120" i="16"/>
  <c r="K3090" i="16"/>
  <c r="K3062" i="16"/>
  <c r="K2996" i="16"/>
  <c r="K2968" i="16"/>
  <c r="K2940" i="16"/>
  <c r="K2912" i="16"/>
  <c r="K2884" i="16"/>
  <c r="K3041" i="16"/>
  <c r="K2623" i="16"/>
  <c r="K2563" i="16"/>
  <c r="K2528" i="16"/>
  <c r="K2493" i="16"/>
  <c r="K3069" i="16"/>
  <c r="K2856" i="16"/>
  <c r="K2828" i="16"/>
  <c r="K2800" i="16"/>
  <c r="K2772" i="16"/>
  <c r="K2744" i="16"/>
  <c r="K2679" i="16"/>
  <c r="K2651" i="16"/>
  <c r="K3097" i="16"/>
  <c r="K3127" i="16"/>
  <c r="K2863" i="16"/>
  <c r="K2835" i="16"/>
  <c r="K2807" i="16"/>
  <c r="K2779" i="16"/>
  <c r="K2751" i="16"/>
  <c r="K2723" i="16"/>
  <c r="K2658" i="16"/>
  <c r="K2630" i="16"/>
  <c r="K2570" i="16"/>
  <c r="K2535" i="16"/>
  <c r="K2500" i="16"/>
  <c r="K2479" i="16"/>
  <c r="K2975" i="16"/>
  <c r="K2891" i="16"/>
  <c r="K2793" i="16"/>
  <c r="K2672" i="16"/>
  <c r="K2616" i="16"/>
  <c r="K2521" i="16"/>
  <c r="K3155" i="16"/>
  <c r="K2821" i="16"/>
  <c r="K2765" i="16"/>
  <c r="K2556" i="16"/>
  <c r="K2686" i="16"/>
  <c r="K2919" i="16"/>
  <c r="K2870" i="16"/>
  <c r="K2842" i="16"/>
  <c r="K2814" i="16"/>
  <c r="K2786" i="16"/>
  <c r="K2758" i="16"/>
  <c r="K2730" i="16"/>
  <c r="K2665" i="16"/>
  <c r="K2637" i="16"/>
  <c r="K2314" i="16"/>
  <c r="K2549" i="16"/>
  <c r="K2514" i="16"/>
  <c r="K2849" i="16"/>
  <c r="K2486" i="16"/>
  <c r="K2714" i="16"/>
  <c r="K2947" i="16"/>
  <c r="K3025" i="16"/>
  <c r="K2737" i="16"/>
  <c r="K2644" i="16"/>
  <c r="K2442" i="16"/>
  <c r="K2386" i="16"/>
  <c r="K2337" i="16"/>
  <c r="K2607" i="16"/>
  <c r="K2600" i="16"/>
  <c r="K2593" i="16"/>
  <c r="K2586" i="16"/>
  <c r="K2579" i="16"/>
  <c r="K2435" i="16"/>
  <c r="K2379" i="16"/>
  <c r="K2330" i="16"/>
  <c r="K2507" i="16"/>
  <c r="K2449" i="16"/>
  <c r="K2428" i="16"/>
  <c r="K2372" i="16"/>
  <c r="K2323" i="16"/>
  <c r="K2456" i="16"/>
  <c r="K2400" i="16"/>
  <c r="K2421" i="16"/>
  <c r="K2365" i="16"/>
  <c r="K2542" i="16"/>
  <c r="K2472" i="16"/>
  <c r="K2414" i="16"/>
  <c r="K2358" i="16"/>
  <c r="K2393" i="16"/>
  <c r="K2463" i="16"/>
  <c r="K2407" i="16"/>
  <c r="K2316" i="16"/>
  <c r="K2351" i="16"/>
  <c r="K2344" i="16"/>
  <c r="F1559" i="16"/>
  <c r="F2725" i="16" s="1"/>
  <c r="D2728" i="16"/>
  <c r="E2728" i="16" s="1"/>
  <c r="G2727" i="16"/>
  <c r="F2727" i="16"/>
  <c r="E2583" i="16"/>
  <c r="K2581" i="16" s="1"/>
  <c r="E2734" i="16"/>
  <c r="E2727" i="16"/>
  <c r="K2725" i="16" s="1"/>
  <c r="K2727" i="16" s="1"/>
  <c r="D2584" i="16"/>
  <c r="E2584" i="16" s="1"/>
  <c r="B1158" i="16"/>
  <c r="B2351" i="16" s="1"/>
  <c r="F2631" i="16"/>
  <c r="D1451" i="16"/>
  <c r="D2633" i="16" s="1"/>
  <c r="E2633" i="16" s="1"/>
  <c r="D2634" i="16" s="1"/>
  <c r="F1443" i="16"/>
  <c r="F2625" i="16" s="1"/>
  <c r="B1422" i="16"/>
  <c r="B2607" i="16" s="1"/>
  <c r="E1424" i="16"/>
  <c r="E2609" i="16" s="1"/>
  <c r="E1912" i="16"/>
  <c r="D1912" i="16" s="1"/>
  <c r="D3064" i="16" s="1"/>
  <c r="D2333" i="16"/>
  <c r="E2333" i="16" s="1"/>
  <c r="D2334" i="16" s="1"/>
  <c r="D1458" i="16"/>
  <c r="D2640" i="16" s="1"/>
  <c r="E2620" i="16"/>
  <c r="G2617" i="16"/>
  <c r="F1911" i="16" a="1"/>
  <c r="F1911" i="16" s="1"/>
  <c r="E3063" i="16"/>
  <c r="F1897" i="16" a="1"/>
  <c r="F1897" i="16" s="1"/>
  <c r="E3049" i="16"/>
  <c r="F1890" i="16" a="1"/>
  <c r="F1890" i="16" s="1"/>
  <c r="F2738" i="16"/>
  <c r="D1580" i="16"/>
  <c r="D2746" i="16" s="1"/>
  <c r="E2746" i="16"/>
  <c r="D2735" i="16"/>
  <c r="E2735" i="16" s="1"/>
  <c r="F1579" i="16" a="1"/>
  <c r="F1579" i="16" s="1"/>
  <c r="E2745" i="16"/>
  <c r="B2714" i="16"/>
  <c r="D2715" i="16"/>
  <c r="D2484" i="16"/>
  <c r="E2484" i="16" s="1"/>
  <c r="D2621" i="16"/>
  <c r="E2621" i="16" s="1"/>
  <c r="F1292" i="16"/>
  <c r="F2481" i="16" s="1"/>
  <c r="G2480" i="16"/>
  <c r="E2483" i="16"/>
  <c r="D2627" i="16"/>
  <c r="F2487" i="16"/>
  <c r="G2476" i="16"/>
  <c r="F2476" i="16"/>
  <c r="E2590" i="16"/>
  <c r="G2587" i="16"/>
  <c r="D2591" i="16"/>
  <c r="E2591" i="16" s="1"/>
  <c r="F2594" i="16"/>
  <c r="G2583" i="16"/>
  <c r="F2583" i="16"/>
  <c r="D1423" i="16"/>
  <c r="E1423" i="16"/>
  <c r="E2608" i="16" s="1"/>
  <c r="F1403" i="16"/>
  <c r="F2588" i="16" s="1"/>
  <c r="D1411" i="16"/>
  <c r="D2596" i="16" s="1"/>
  <c r="E2596" i="16" s="1"/>
  <c r="F1305" i="16" a="1"/>
  <c r="F1305" i="16" s="1"/>
  <c r="D1312" i="16"/>
  <c r="D1417" i="16"/>
  <c r="D2602" i="16" s="1"/>
  <c r="D1300" i="16"/>
  <c r="D2489" i="16" s="1"/>
  <c r="E2489" i="16" s="1"/>
  <c r="F1416" i="16" a="1"/>
  <c r="F1416" i="16" s="1"/>
  <c r="D1306" i="16"/>
  <c r="D2495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598" i="16"/>
  <c r="I1591" i="16" a="1"/>
  <c r="I1591" i="16" s="1"/>
  <c r="H1178" i="16"/>
  <c r="I1171" i="16" a="1"/>
  <c r="I1171" i="16" s="1"/>
  <c r="H1324" i="16"/>
  <c r="I1317" i="16" a="1"/>
  <c r="I1317" i="16" s="1"/>
  <c r="H2005" i="16"/>
  <c r="I1998" i="16" a="1"/>
  <c r="I1998" i="16" s="1"/>
  <c r="H1475" i="16"/>
  <c r="I1468" i="16" a="1"/>
  <c r="I1468" i="16" s="1"/>
  <c r="H1930" i="16"/>
  <c r="I1923" i="16" a="1"/>
  <c r="I1923" i="16" s="1"/>
  <c r="J913" i="20" a="1"/>
  <c r="J913" i="20" s="1"/>
  <c r="D917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45" i="20"/>
  <c r="K546" i="20" s="1"/>
  <c r="K547" i="20" s="1"/>
  <c r="K548" i="20" s="1"/>
  <c r="D1581" i="16"/>
  <c r="D2747" i="16" s="1"/>
  <c r="D1154" i="16"/>
  <c r="D2347" i="16" s="1"/>
  <c r="E1898" i="16"/>
  <c r="E3050" i="16" s="1"/>
  <c r="D1574" i="16"/>
  <c r="D2740" i="16" s="1"/>
  <c r="E2740" i="16" s="1"/>
  <c r="D1913" i="16"/>
  <c r="B1917" i="16"/>
  <c r="B3069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18" i="16"/>
  <c r="B913" i="16"/>
  <c r="E524" i="20"/>
  <c r="K525" i="20" s="1"/>
  <c r="E538" i="20"/>
  <c r="K539" i="20" s="1"/>
  <c r="C746" i="20"/>
  <c r="D746" i="20"/>
  <c r="E746" i="20" s="1"/>
  <c r="E1313" i="16"/>
  <c r="E2502" i="16" s="1"/>
  <c r="E1312" i="16"/>
  <c r="E2501" i="16" s="1"/>
  <c r="B1311" i="16"/>
  <c r="B2500" i="16" s="1"/>
  <c r="D1318" i="16"/>
  <c r="J921" i="12"/>
  <c r="J1936" i="12" s="1"/>
  <c r="J1842" i="12"/>
  <c r="J1793" i="12"/>
  <c r="K113" i="11"/>
  <c r="J1822" i="12"/>
  <c r="K447" i="16"/>
  <c r="K573" i="16"/>
  <c r="L28" i="8"/>
  <c r="L595" i="12" s="1"/>
  <c r="K171" i="11"/>
  <c r="K84" i="22"/>
  <c r="K363" i="10"/>
  <c r="J1645" i="12"/>
  <c r="K283" i="16"/>
  <c r="K1567" i="16"/>
  <c r="K189" i="20"/>
  <c r="K801" i="16"/>
  <c r="J1794" i="12"/>
  <c r="J1797" i="12"/>
  <c r="K152" i="20"/>
  <c r="K432" i="16"/>
  <c r="J1720" i="12"/>
  <c r="K128" i="20"/>
  <c r="J1718" i="12"/>
  <c r="K183" i="20"/>
  <c r="J1741" i="12"/>
  <c r="K161" i="20"/>
  <c r="K1458" i="16"/>
  <c r="K1460" i="16" s="1"/>
  <c r="J1817" i="12"/>
  <c r="K92" i="20"/>
  <c r="K457" i="16"/>
  <c r="K518" i="16"/>
  <c r="K208" i="20"/>
  <c r="J1830" i="12"/>
  <c r="K272" i="16"/>
  <c r="J1738" i="12"/>
  <c r="K160" i="20"/>
  <c r="K885" i="20"/>
  <c r="J1700" i="12"/>
  <c r="K657" i="16"/>
  <c r="K435" i="16"/>
  <c r="K325" i="16"/>
  <c r="K12" i="20"/>
  <c r="K195" i="20"/>
  <c r="K352" i="16"/>
  <c r="K153" i="20"/>
  <c r="K1411" i="16"/>
  <c r="K582" i="16"/>
  <c r="K130" i="20"/>
  <c r="K213" i="20"/>
  <c r="K268" i="16"/>
  <c r="J1826" i="12"/>
  <c r="J1760" i="12"/>
  <c r="K2063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K623" i="16"/>
  <c r="K577" i="16"/>
  <c r="J1696" i="12"/>
  <c r="K106" i="20"/>
  <c r="K157" i="20"/>
  <c r="K124" i="11"/>
  <c r="K198" i="16"/>
  <c r="J1824" i="12"/>
  <c r="K64" i="20"/>
  <c r="K579" i="16"/>
  <c r="K169" i="20"/>
  <c r="K300" i="10"/>
  <c r="K426" i="16"/>
  <c r="K119" i="20"/>
  <c r="K616" i="16"/>
  <c r="K178" i="20"/>
  <c r="K274" i="16"/>
  <c r="K90" i="22"/>
  <c r="J1846" i="12"/>
  <c r="J1751" i="12"/>
  <c r="K277" i="16"/>
  <c r="K231" i="11"/>
  <c r="J1780" i="12"/>
  <c r="J1795" i="12"/>
  <c r="K230" i="20"/>
  <c r="K100" i="20"/>
  <c r="K449" i="16"/>
  <c r="K212" i="20"/>
  <c r="K96" i="20"/>
  <c r="J73" i="12"/>
  <c r="K203" i="20"/>
  <c r="J1748" i="12"/>
  <c r="J1689" i="12"/>
  <c r="K619" i="16"/>
  <c r="K2050" i="16"/>
  <c r="K226" i="20"/>
  <c r="K282" i="16"/>
  <c r="K326" i="16"/>
  <c r="K1300" i="16"/>
  <c r="K391" i="16"/>
  <c r="J1678" i="12"/>
  <c r="K156" i="10"/>
  <c r="K418" i="16"/>
  <c r="K6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580" i="16"/>
  <c r="K441" i="16"/>
  <c r="J603" i="12"/>
  <c r="K2044" i="16"/>
  <c r="K2057" i="16" s="1"/>
  <c r="K51" i="22"/>
  <c r="K2077" i="16"/>
  <c r="K450" i="16"/>
  <c r="K22" i="16"/>
  <c r="J1827" i="12"/>
  <c r="K136" i="20"/>
  <c r="K2046" i="16"/>
  <c r="K2059" i="16" s="1"/>
  <c r="K438" i="16"/>
  <c r="J1755" i="12"/>
  <c r="J704" i="12"/>
  <c r="K115" i="22"/>
  <c r="K451" i="16"/>
  <c r="J1811" i="12"/>
  <c r="K221" i="20"/>
  <c r="J1825" i="12"/>
  <c r="J1802" i="12"/>
  <c r="K271" i="10"/>
  <c r="J1821" i="12"/>
  <c r="K179" i="20"/>
  <c r="J1745" i="12"/>
  <c r="K26" i="22"/>
  <c r="K1839" i="16"/>
  <c r="K458" i="16" s="1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576" i="16"/>
  <c r="K20" i="22"/>
  <c r="J1835" i="12"/>
  <c r="J1740" i="12"/>
  <c r="K99" i="20"/>
  <c r="K180" i="20"/>
  <c r="K70" i="16"/>
  <c r="K532" i="20"/>
  <c r="K533" i="20" s="1"/>
  <c r="K534" i="20" s="1"/>
  <c r="K1397" i="16"/>
  <c r="K353" i="16"/>
  <c r="K227" i="20"/>
  <c r="K455" i="16"/>
  <c r="K279" i="16"/>
  <c r="K430" i="16"/>
  <c r="K2047" i="16"/>
  <c r="K2073" i="16" s="1"/>
  <c r="K2087" i="16" s="1"/>
  <c r="K228" i="20"/>
  <c r="K102" i="20"/>
  <c r="K185" i="20"/>
  <c r="K163" i="20"/>
  <c r="K29" i="18"/>
  <c r="K98" i="10"/>
  <c r="J1819" i="12"/>
  <c r="K204" i="20"/>
  <c r="K133" i="20"/>
  <c r="K201" i="11"/>
  <c r="K164" i="20"/>
  <c r="K624" i="16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581" i="16"/>
  <c r="K74" i="11"/>
  <c r="K175" i="20"/>
  <c r="K357" i="16"/>
  <c r="J1791" i="12"/>
  <c r="J629" i="12"/>
  <c r="K446" i="16"/>
  <c r="K1293" i="16"/>
  <c r="K511" i="20"/>
  <c r="K1444" i="16"/>
  <c r="K91" i="20"/>
  <c r="J1699" i="12"/>
  <c r="J1782" i="12"/>
  <c r="K280" i="16"/>
  <c r="K359" i="16"/>
  <c r="K440" i="16"/>
  <c r="K129" i="20"/>
  <c r="J1798" i="12"/>
  <c r="J1698" i="12"/>
  <c r="J1786" i="12"/>
  <c r="K98" i="20"/>
  <c r="K518" i="20"/>
  <c r="K519" i="20" s="1"/>
  <c r="K520" i="20" s="1"/>
  <c r="K187" i="20"/>
  <c r="J1722" i="12"/>
  <c r="K1404" i="16"/>
  <c r="K1437" i="16"/>
  <c r="K622" i="16"/>
  <c r="K197" i="16"/>
  <c r="J1752" i="12"/>
  <c r="J1734" i="12"/>
  <c r="K166" i="20"/>
  <c r="K116" i="18"/>
  <c r="K1451" i="16"/>
  <c r="K30" i="16"/>
  <c r="K2045" i="16"/>
  <c r="K2071" i="16" s="1"/>
  <c r="K2099" i="16" s="1"/>
  <c r="J1789" i="12"/>
  <c r="K428" i="16"/>
  <c r="K242" i="10"/>
  <c r="J1746" i="12"/>
  <c r="K1506" i="16"/>
  <c r="K363" i="16" s="1"/>
  <c r="J1809" i="12"/>
  <c r="K105" i="22"/>
  <c r="K132" i="20"/>
  <c r="K83" i="18"/>
  <c r="J1810" i="12"/>
  <c r="J1406" i="12"/>
  <c r="K443" i="16"/>
  <c r="J617" i="12"/>
  <c r="J1805" i="12"/>
  <c r="K35" i="11"/>
  <c r="K222" i="11"/>
  <c r="J1841" i="12"/>
  <c r="K575" i="16"/>
  <c r="J1187" i="12"/>
  <c r="K209" i="20"/>
  <c r="K172" i="20"/>
  <c r="K583" i="16"/>
  <c r="K273" i="16"/>
  <c r="J1783" i="12"/>
  <c r="K355" i="16"/>
  <c r="K96" i="18"/>
  <c r="J1796" i="12"/>
  <c r="K454" i="16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08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452" i="16"/>
  <c r="K1841" i="16"/>
  <c r="K460" i="16" s="1"/>
  <c r="J1839" i="12"/>
  <c r="K32" i="22"/>
  <c r="K177" i="20"/>
  <c r="J1823" i="12"/>
  <c r="K194" i="20"/>
  <c r="J1763" i="12"/>
  <c r="J946" i="12"/>
  <c r="K421" i="16"/>
  <c r="K93" i="20"/>
  <c r="J32" i="12"/>
  <c r="K104" i="11"/>
  <c r="K46" i="10"/>
  <c r="J1788" i="12"/>
  <c r="J1737" i="12"/>
  <c r="K1509" i="16"/>
  <c r="K366" i="16" s="1"/>
  <c r="K444" i="16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K448" i="16"/>
  <c r="J927" i="12"/>
  <c r="K168" i="20"/>
  <c r="K417" i="16"/>
  <c r="K156" i="20"/>
  <c r="K408" i="16"/>
  <c r="K564" i="16"/>
  <c r="C1205" i="20"/>
  <c r="C1206" i="20" s="1"/>
  <c r="C1210" i="20"/>
  <c r="J1750" i="12"/>
  <c r="J1806" i="12"/>
  <c r="K95" i="11"/>
  <c r="K158" i="20"/>
  <c r="J1688" i="12"/>
  <c r="J1697" i="12"/>
  <c r="K2037" i="16"/>
  <c r="K224" i="20"/>
  <c r="J1675" i="12"/>
  <c r="K174" i="20"/>
  <c r="K516" i="16"/>
  <c r="K53" i="11"/>
  <c r="K155" i="20"/>
  <c r="K445" i="16"/>
  <c r="K12" i="16"/>
  <c r="K192" i="16" s="1"/>
  <c r="J1838" i="12"/>
  <c r="J1778" i="12"/>
  <c r="J1708" i="12"/>
  <c r="J1670" i="12"/>
  <c r="K329" i="16"/>
  <c r="J1728" i="12"/>
  <c r="J1753" i="12"/>
  <c r="K2038" i="16"/>
  <c r="K2051" i="16" s="1"/>
  <c r="J1410" i="12"/>
  <c r="K456" i="16"/>
  <c r="K150" i="20"/>
  <c r="J1682" i="12"/>
  <c r="K65" i="20"/>
  <c r="K433" i="16"/>
  <c r="K216" i="16"/>
  <c r="K625" i="16"/>
  <c r="K617" i="16"/>
  <c r="K95" i="20"/>
  <c r="J114" i="12"/>
  <c r="K424" i="16"/>
  <c r="K44" i="11"/>
  <c r="J23" i="12"/>
  <c r="K223" i="20"/>
  <c r="K2039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621" i="16"/>
  <c r="K231" i="20"/>
  <c r="K698" i="16"/>
  <c r="K427" i="16"/>
  <c r="J1704" i="12"/>
  <c r="J1685" i="12"/>
  <c r="J1701" i="12"/>
  <c r="K1510" i="16"/>
  <c r="K367" i="16" s="1"/>
  <c r="K2040" i="16"/>
  <c r="K2053" i="16" s="1"/>
  <c r="K620" i="16"/>
  <c r="K431" i="16"/>
  <c r="K1286" i="16"/>
  <c r="J63" i="12"/>
  <c r="J1749" i="12"/>
  <c r="K422" i="16"/>
  <c r="J1837" i="12"/>
  <c r="K174" i="16"/>
  <c r="K141" i="16"/>
  <c r="C931" i="20"/>
  <c r="D925" i="20"/>
  <c r="E925" i="20" s="1"/>
  <c r="C926" i="20"/>
  <c r="C927" i="20" s="1"/>
  <c r="C925" i="20"/>
  <c r="C557" i="20"/>
  <c r="D551" i="20"/>
  <c r="E551" i="20" s="1"/>
  <c r="C551" i="20"/>
  <c r="D552" i="20"/>
  <c r="C552" i="20"/>
  <c r="C553" i="20" s="1"/>
  <c r="K898" i="16"/>
  <c r="K1913" i="16"/>
  <c r="K1581" i="16"/>
  <c r="K1307" i="16"/>
  <c r="K1309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880" i="16"/>
  <c r="K886" i="16"/>
  <c r="K892" i="16"/>
  <c r="D1924" i="16"/>
  <c r="E915" i="16"/>
  <c r="E914" i="16"/>
  <c r="F914" i="16" s="1" a="1"/>
  <c r="F914" i="16" s="1"/>
  <c r="C916" i="16"/>
  <c r="D914" i="16"/>
  <c r="D904" i="16"/>
  <c r="F903" i="16" s="1"/>
  <c r="D909" i="16"/>
  <c r="D919" i="16"/>
  <c r="K62" i="16"/>
  <c r="K188" i="20"/>
  <c r="J1779" i="12"/>
  <c r="J1687" i="12"/>
  <c r="K219" i="10"/>
  <c r="K786" i="16"/>
  <c r="K334" i="10"/>
  <c r="J1777" i="12"/>
  <c r="J1169" i="12"/>
  <c r="K2043" i="16"/>
  <c r="K2069" i="16" s="1"/>
  <c r="K2083" i="16" s="1"/>
  <c r="J1762" i="12"/>
  <c r="J1732" i="12"/>
  <c r="J1812" i="12"/>
  <c r="K167" i="20"/>
  <c r="J1785" i="12"/>
  <c r="J1731" i="12"/>
  <c r="K137" i="20"/>
  <c r="K615" i="16"/>
  <c r="J1744" i="12"/>
  <c r="K97" i="20"/>
  <c r="K453" i="16"/>
  <c r="J1650" i="12"/>
  <c r="K38" i="16"/>
  <c r="J100" i="12"/>
  <c r="J1703" i="12"/>
  <c r="K101" i="20"/>
  <c r="J42" i="12"/>
  <c r="J1736" i="12"/>
  <c r="J1163" i="12"/>
  <c r="J1427" i="12"/>
  <c r="K413" i="10"/>
  <c r="K1843" i="16"/>
  <c r="K462" i="16" s="1"/>
  <c r="J1677" i="12"/>
  <c r="J1735" i="12"/>
  <c r="J1683" i="12"/>
  <c r="J1667" i="12"/>
  <c r="K182" i="20"/>
  <c r="K114" i="20"/>
  <c r="K83" i="20"/>
  <c r="J1721" i="12"/>
  <c r="K578" i="16"/>
  <c r="K436" i="16"/>
  <c r="K1840" i="16"/>
  <c r="K459" i="16" s="1"/>
  <c r="K127" i="10"/>
  <c r="J1784" i="12"/>
  <c r="J1800" i="12"/>
  <c r="K44" i="18"/>
  <c r="K2091" i="16"/>
  <c r="K115" i="20"/>
  <c r="K206" i="20"/>
  <c r="J1673" i="12"/>
  <c r="K162" i="11"/>
  <c r="K190" i="10"/>
  <c r="J1742" i="12"/>
  <c r="J167" i="18"/>
  <c r="K1842" i="16"/>
  <c r="K461" i="16" s="1"/>
  <c r="K32" i="8"/>
  <c r="K31" i="8" s="1"/>
  <c r="K68" i="18" s="1"/>
  <c r="K439" i="16"/>
  <c r="K1507" i="16"/>
  <c r="K364" i="16" s="1"/>
  <c r="J1767" i="12"/>
  <c r="J1886" i="12"/>
  <c r="J1925" i="12" s="1"/>
  <c r="K358" i="16"/>
  <c r="J1729" i="12"/>
  <c r="J1681" i="12"/>
  <c r="K2041" i="16"/>
  <c r="K222" i="20"/>
  <c r="K180" i="11"/>
  <c r="K159" i="20"/>
  <c r="K96" i="22"/>
  <c r="K94" i="20"/>
  <c r="K574" i="16"/>
  <c r="K327" i="16"/>
  <c r="K116" i="20"/>
  <c r="J1757" i="12"/>
  <c r="J1843" i="12"/>
  <c r="K354" i="16"/>
  <c r="J1707" i="12"/>
  <c r="K437" i="16"/>
  <c r="K2042" i="16"/>
  <c r="K225" i="20"/>
  <c r="K429" i="16"/>
  <c r="K330" i="16"/>
  <c r="J1739" i="12"/>
  <c r="J369" i="10"/>
  <c r="E1587" i="16"/>
  <c r="E1586" i="16"/>
  <c r="D1586" i="16"/>
  <c r="D1592" i="16"/>
  <c r="B1585" i="16"/>
  <c r="B2751" i="16" s="1"/>
  <c r="D1999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O25" i="20"/>
  <c r="O54" i="20" s="1"/>
  <c r="O56" i="20" s="1"/>
  <c r="J431" i="10"/>
  <c r="J389" i="10"/>
  <c r="O15" i="22"/>
  <c r="O17" i="22" s="1"/>
  <c r="D145" i="8"/>
  <c r="F1545" i="16" l="1" a="1"/>
  <c r="F1545" i="16" s="1"/>
  <c r="N2474" i="16"/>
  <c r="N2476" i="16" s="1"/>
  <c r="N2473" i="16"/>
  <c r="N2475" i="16" s="1"/>
  <c r="L2475" i="16"/>
  <c r="K2475" i="16"/>
  <c r="M2476" i="16"/>
  <c r="K92" i="12"/>
  <c r="F1152" i="16" a="1"/>
  <c r="F1152" i="16" s="1"/>
  <c r="L35" i="8"/>
  <c r="AE3143" i="16"/>
  <c r="AE3145" i="16"/>
  <c r="AB3142" i="16"/>
  <c r="AB3144" i="16"/>
  <c r="AC3142" i="16"/>
  <c r="AC3144" i="16"/>
  <c r="AD3142" i="16"/>
  <c r="AD3144" i="16"/>
  <c r="AE3142" i="16"/>
  <c r="AE3144" i="16"/>
  <c r="AD3145" i="16"/>
  <c r="AC3145" i="16"/>
  <c r="AB3143" i="16"/>
  <c r="AC3143" i="16"/>
  <c r="AD3143" i="16"/>
  <c r="AB3145" i="16"/>
  <c r="AD2753" i="16"/>
  <c r="AD2755" i="16"/>
  <c r="AE2753" i="16"/>
  <c r="AC2752" i="16"/>
  <c r="AC2754" i="16"/>
  <c r="AD2752" i="16"/>
  <c r="AD2754" i="16"/>
  <c r="AE2752" i="16"/>
  <c r="AE2754" i="16"/>
  <c r="AB2755" i="16"/>
  <c r="AC2755" i="16"/>
  <c r="AE2755" i="16"/>
  <c r="AB2752" i="16"/>
  <c r="AB2753" i="16"/>
  <c r="AC2753" i="16"/>
  <c r="AB2754" i="16"/>
  <c r="K346" i="16"/>
  <c r="AD2483" i="16"/>
  <c r="AE2483" i="16"/>
  <c r="AB2483" i="16"/>
  <c r="AC2483" i="16"/>
  <c r="AD2587" i="16"/>
  <c r="AD2589" i="16"/>
  <c r="AE2587" i="16"/>
  <c r="AE2589" i="16"/>
  <c r="AC2588" i="16"/>
  <c r="AC2590" i="16"/>
  <c r="AD2588" i="16"/>
  <c r="AD2590" i="16"/>
  <c r="AE2588" i="16"/>
  <c r="AE2590" i="16"/>
  <c r="AB2588" i="16"/>
  <c r="AB2589" i="16"/>
  <c r="AC2589" i="16"/>
  <c r="AB2590" i="16"/>
  <c r="AB2587" i="16"/>
  <c r="AC2587" i="16"/>
  <c r="AD2731" i="16"/>
  <c r="AD2733" i="16"/>
  <c r="AE2731" i="16"/>
  <c r="AE2733" i="16"/>
  <c r="AC2732" i="16"/>
  <c r="AC2734" i="16"/>
  <c r="AD2732" i="16"/>
  <c r="AD2734" i="16"/>
  <c r="AE2732" i="16"/>
  <c r="AE2734" i="16"/>
  <c r="AB2732" i="16"/>
  <c r="AB2733" i="16"/>
  <c r="AC2733" i="16"/>
  <c r="AB2734" i="16"/>
  <c r="AB2731" i="16"/>
  <c r="AC2731" i="16"/>
  <c r="AD2617" i="16"/>
  <c r="AD2619" i="16"/>
  <c r="AE2617" i="16"/>
  <c r="AE2619" i="16"/>
  <c r="AC2618" i="16"/>
  <c r="AC2620" i="16"/>
  <c r="AD2618" i="16"/>
  <c r="AD2620" i="16"/>
  <c r="AE2618" i="16"/>
  <c r="AE2620" i="16"/>
  <c r="AB2618" i="16"/>
  <c r="AB2619" i="16"/>
  <c r="AC2619" i="16"/>
  <c r="AB2620" i="16"/>
  <c r="AB2617" i="16"/>
  <c r="AC2617" i="16"/>
  <c r="AE3071" i="16"/>
  <c r="AE3073" i="16"/>
  <c r="AB3070" i="16"/>
  <c r="AB3072" i="16"/>
  <c r="AC3070" i="16"/>
  <c r="AC3072" i="16"/>
  <c r="AD3070" i="16"/>
  <c r="AD3072" i="16"/>
  <c r="AE3070" i="16"/>
  <c r="AE3072" i="16"/>
  <c r="AB3071" i="16"/>
  <c r="AB3073" i="16"/>
  <c r="AC3071" i="16"/>
  <c r="AD3071" i="16"/>
  <c r="AC3073" i="16"/>
  <c r="AD3073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476" i="16"/>
  <c r="Z2483" i="16"/>
  <c r="AA2483" i="16"/>
  <c r="AA2587" i="16"/>
  <c r="Z2589" i="16"/>
  <c r="AA2589" i="16"/>
  <c r="Z2587" i="16"/>
  <c r="Z2590" i="16"/>
  <c r="Z2588" i="16"/>
  <c r="AA2590" i="16"/>
  <c r="AA2588" i="16"/>
  <c r="AA2733" i="16"/>
  <c r="Z2732" i="16"/>
  <c r="AA2732" i="16"/>
  <c r="Z2734" i="16"/>
  <c r="Z2731" i="16"/>
  <c r="AA2734" i="16"/>
  <c r="AA2731" i="16"/>
  <c r="Z2733" i="16"/>
  <c r="T3073" i="16"/>
  <c r="AA3070" i="16"/>
  <c r="Z3072" i="16"/>
  <c r="AA3072" i="16"/>
  <c r="Z3071" i="16"/>
  <c r="AA3071" i="16"/>
  <c r="Z3073" i="16"/>
  <c r="AA3073" i="16"/>
  <c r="Z3070" i="16"/>
  <c r="K2754" i="16"/>
  <c r="Z2752" i="16"/>
  <c r="AA2755" i="16"/>
  <c r="Z2754" i="16"/>
  <c r="AA2753" i="16"/>
  <c r="Z2755" i="16"/>
  <c r="AA2752" i="16"/>
  <c r="Z2753" i="16"/>
  <c r="AA2754" i="16"/>
  <c r="Y3144" i="16"/>
  <c r="Z3142" i="16"/>
  <c r="AA3145" i="16"/>
  <c r="AA3142" i="16"/>
  <c r="Z3144" i="16"/>
  <c r="AA3144" i="16"/>
  <c r="Z3143" i="16"/>
  <c r="AA3143" i="16"/>
  <c r="Z3145" i="16"/>
  <c r="D2339" i="16"/>
  <c r="F2338" i="16" s="1"/>
  <c r="E1470" i="16"/>
  <c r="E2652" i="16" s="1"/>
  <c r="K62" i="25"/>
  <c r="L74" i="25"/>
  <c r="L13" i="25"/>
  <c r="E388" i="20"/>
  <c r="D1470" i="16"/>
  <c r="B1469" i="16"/>
  <c r="B2651" i="16" s="1"/>
  <c r="E1471" i="16"/>
  <c r="E2653" i="16" s="1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4" i="22"/>
  <c r="L171" i="22" s="1"/>
  <c r="L27" i="8"/>
  <c r="L11" i="12" s="1"/>
  <c r="E2347" i="16"/>
  <c r="D2348" i="16" s="1"/>
  <c r="L3143" i="16"/>
  <c r="U2755" i="16"/>
  <c r="Y3070" i="16"/>
  <c r="M3070" i="16"/>
  <c r="O3070" i="16"/>
  <c r="V3072" i="16"/>
  <c r="K3071" i="16"/>
  <c r="W3070" i="16"/>
  <c r="X3073" i="16"/>
  <c r="U3070" i="16"/>
  <c r="Q3073" i="16"/>
  <c r="G3073" i="16"/>
  <c r="T3071" i="16"/>
  <c r="N3073" i="16"/>
  <c r="M3071" i="16"/>
  <c r="V3073" i="16"/>
  <c r="L3073" i="16"/>
  <c r="U2754" i="16"/>
  <c r="V3145" i="16"/>
  <c r="O2753" i="16"/>
  <c r="L3142" i="16"/>
  <c r="F3145" i="16"/>
  <c r="F2345" i="16"/>
  <c r="P2752" i="16"/>
  <c r="X3143" i="16"/>
  <c r="G3145" i="16"/>
  <c r="H3065" i="16"/>
  <c r="P2754" i="16"/>
  <c r="P3145" i="16"/>
  <c r="K2755" i="16"/>
  <c r="R3142" i="16"/>
  <c r="R3144" i="16"/>
  <c r="Y2755" i="16"/>
  <c r="F2755" i="16"/>
  <c r="U2753" i="16"/>
  <c r="S2754" i="16"/>
  <c r="P2753" i="16"/>
  <c r="O2754" i="16"/>
  <c r="S2753" i="16"/>
  <c r="R2755" i="16"/>
  <c r="V2754" i="16"/>
  <c r="N3144" i="16"/>
  <c r="W3144" i="16"/>
  <c r="U3142" i="16"/>
  <c r="V3142" i="16"/>
  <c r="M3145" i="16"/>
  <c r="T3144" i="16"/>
  <c r="O3145" i="16"/>
  <c r="X3144" i="16"/>
  <c r="X2752" i="16"/>
  <c r="L2752" i="16"/>
  <c r="M2755" i="16"/>
  <c r="T2755" i="16"/>
  <c r="T2752" i="16"/>
  <c r="M2754" i="16"/>
  <c r="U2752" i="16"/>
  <c r="P2755" i="16"/>
  <c r="V3144" i="16"/>
  <c r="Q3145" i="16"/>
  <c r="T3145" i="16"/>
  <c r="P3143" i="16"/>
  <c r="U3145" i="16"/>
  <c r="N3145" i="16"/>
  <c r="W3145" i="16"/>
  <c r="Y3143" i="16"/>
  <c r="X2753" i="16"/>
  <c r="S2755" i="16"/>
  <c r="K2752" i="16"/>
  <c r="R2753" i="16"/>
  <c r="Q2754" i="16"/>
  <c r="O2755" i="16"/>
  <c r="N2752" i="16"/>
  <c r="K3142" i="16"/>
  <c r="T3142" i="16"/>
  <c r="M3142" i="16"/>
  <c r="L3145" i="16"/>
  <c r="O3143" i="16"/>
  <c r="Q3142" i="16"/>
  <c r="Y3145" i="16"/>
  <c r="K3144" i="16"/>
  <c r="X2755" i="16"/>
  <c r="R2754" i="16"/>
  <c r="W2754" i="16"/>
  <c r="L2754" i="16"/>
  <c r="V2752" i="16"/>
  <c r="W2755" i="16"/>
  <c r="R2752" i="16"/>
  <c r="S3142" i="16"/>
  <c r="N3143" i="16"/>
  <c r="W3143" i="16"/>
  <c r="O3142" i="16"/>
  <c r="K3145" i="16"/>
  <c r="K3143" i="16"/>
  <c r="X3145" i="16"/>
  <c r="Y2752" i="16"/>
  <c r="O2752" i="16"/>
  <c r="V2753" i="16"/>
  <c r="T2754" i="16"/>
  <c r="L2755" i="16"/>
  <c r="M2753" i="16"/>
  <c r="L2753" i="16"/>
  <c r="M3143" i="16"/>
  <c r="V3143" i="16"/>
  <c r="Q3144" i="16"/>
  <c r="W3142" i="16"/>
  <c r="P3142" i="16"/>
  <c r="S3143" i="16"/>
  <c r="Y3142" i="16"/>
  <c r="Y2754" i="16"/>
  <c r="W2752" i="16"/>
  <c r="M2752" i="16"/>
  <c r="N2755" i="16"/>
  <c r="Q2752" i="16"/>
  <c r="Q2755" i="16"/>
  <c r="T2753" i="16"/>
  <c r="U3143" i="16"/>
  <c r="P3144" i="16"/>
  <c r="S3145" i="16"/>
  <c r="Q3143" i="16"/>
  <c r="R3143" i="16"/>
  <c r="M3144" i="16"/>
  <c r="X3142" i="16"/>
  <c r="X2754" i="16"/>
  <c r="G2755" i="16"/>
  <c r="S2752" i="16"/>
  <c r="Q2753" i="16"/>
  <c r="W2753" i="16"/>
  <c r="V2755" i="16"/>
  <c r="K2753" i="16"/>
  <c r="N2753" i="16"/>
  <c r="N2754" i="16"/>
  <c r="T3143" i="16"/>
  <c r="O3144" i="16"/>
  <c r="R3145" i="16"/>
  <c r="N3142" i="16"/>
  <c r="S3144" i="16"/>
  <c r="L3144" i="16"/>
  <c r="U3144" i="16"/>
  <c r="Y2753" i="16"/>
  <c r="D3148" i="16"/>
  <c r="G3149" i="16" s="1"/>
  <c r="F3073" i="16"/>
  <c r="O3073" i="16"/>
  <c r="O3071" i="16"/>
  <c r="O3072" i="16"/>
  <c r="Q3070" i="16"/>
  <c r="Q3071" i="16"/>
  <c r="L3070" i="16"/>
  <c r="R3070" i="16"/>
  <c r="X3070" i="16"/>
  <c r="K3072" i="16"/>
  <c r="J2147" i="16"/>
  <c r="J2235" i="16"/>
  <c r="D3076" i="16"/>
  <c r="G3077" i="16" s="1"/>
  <c r="L3071" i="16"/>
  <c r="W3071" i="16"/>
  <c r="P3072" i="16"/>
  <c r="U3072" i="16"/>
  <c r="S3072" i="16"/>
  <c r="V3071" i="16"/>
  <c r="P3073" i="16"/>
  <c r="Y3072" i="16"/>
  <c r="J2247" i="16"/>
  <c r="D2758" i="16"/>
  <c r="G2759" i="16" s="1"/>
  <c r="D2507" i="16"/>
  <c r="K3070" i="16"/>
  <c r="Q3072" i="16"/>
  <c r="N3070" i="16"/>
  <c r="N3072" i="16"/>
  <c r="M3073" i="16"/>
  <c r="P3070" i="16"/>
  <c r="D2651" i="16"/>
  <c r="X3072" i="16"/>
  <c r="D2658" i="16"/>
  <c r="U3071" i="16"/>
  <c r="K3073" i="16"/>
  <c r="V3070" i="16"/>
  <c r="S3070" i="16"/>
  <c r="U3073" i="16"/>
  <c r="R3071" i="16"/>
  <c r="Y3071" i="16"/>
  <c r="J2171" i="16"/>
  <c r="D1166" i="16"/>
  <c r="H2747" i="16"/>
  <c r="N3071" i="16"/>
  <c r="S3073" i="16"/>
  <c r="P3071" i="16"/>
  <c r="W3072" i="16"/>
  <c r="S3071" i="16"/>
  <c r="L3072" i="16"/>
  <c r="X3071" i="16"/>
  <c r="J2188" i="16"/>
  <c r="K142" i="22"/>
  <c r="R3073" i="16"/>
  <c r="W3073" i="16"/>
  <c r="R3072" i="16"/>
  <c r="T3070" i="16"/>
  <c r="M3072" i="16"/>
  <c r="T3072" i="16"/>
  <c r="Y3073" i="16"/>
  <c r="J2123" i="16"/>
  <c r="D394" i="20"/>
  <c r="E394" i="20" s="1"/>
  <c r="H381" i="10"/>
  <c r="H423" i="10" s="1"/>
  <c r="K512" i="20"/>
  <c r="X2483" i="16"/>
  <c r="Y2483" i="16"/>
  <c r="K2589" i="16"/>
  <c r="X2587" i="16"/>
  <c r="Y2587" i="16"/>
  <c r="X2590" i="16"/>
  <c r="Y2590" i="16"/>
  <c r="X2588" i="16"/>
  <c r="Y2588" i="16"/>
  <c r="X2589" i="16"/>
  <c r="Y2589" i="16"/>
  <c r="X2732" i="16"/>
  <c r="Y2732" i="16"/>
  <c r="X2733" i="16"/>
  <c r="Y2733" i="16"/>
  <c r="X2731" i="16"/>
  <c r="X2734" i="16"/>
  <c r="Y2734" i="16"/>
  <c r="Y2731" i="16"/>
  <c r="D2645" i="16"/>
  <c r="K1439" i="16"/>
  <c r="K1445" i="16"/>
  <c r="K1453" i="16"/>
  <c r="D2752" i="16"/>
  <c r="D2608" i="16"/>
  <c r="K344" i="16"/>
  <c r="K349" i="16" s="1"/>
  <c r="K123" i="20" s="1"/>
  <c r="K309" i="16"/>
  <c r="K1294" i="16"/>
  <c r="D2501" i="16"/>
  <c r="D2352" i="16"/>
  <c r="D1464" i="16"/>
  <c r="D2646" i="16" s="1"/>
  <c r="F2645" i="16" s="1"/>
  <c r="F1463" i="16" a="1"/>
  <c r="F1463" i="16" s="1"/>
  <c r="F1878" i="16" a="1"/>
  <c r="F1878" i="16" s="1"/>
  <c r="K1465" i="16"/>
  <c r="K1467" i="16" s="1"/>
  <c r="D393" i="20"/>
  <c r="C395" i="20"/>
  <c r="C396" i="20" s="1"/>
  <c r="C394" i="20"/>
  <c r="C400" i="20"/>
  <c r="D402" i="20" s="1"/>
  <c r="H136" i="10"/>
  <c r="H94" i="10"/>
  <c r="H135" i="10" s="1"/>
  <c r="M57" i="22"/>
  <c r="M58" i="22" s="1"/>
  <c r="B1165" i="16"/>
  <c r="B2358" i="16" s="1"/>
  <c r="E1167" i="16"/>
  <c r="E2360" i="16" s="1"/>
  <c r="D1172" i="16"/>
  <c r="D2358" i="16"/>
  <c r="K53" i="20"/>
  <c r="E2640" i="16"/>
  <c r="D2641" i="16" s="1"/>
  <c r="E1166" i="16"/>
  <c r="F1166" i="16" s="1" a="1"/>
  <c r="F1166" i="16" s="1"/>
  <c r="K59" i="20"/>
  <c r="K1228" i="20" s="1"/>
  <c r="K1262" i="20" s="1"/>
  <c r="K47" i="20"/>
  <c r="F1159" i="16" a="1"/>
  <c r="F1159" i="16" s="1"/>
  <c r="F2734" i="16"/>
  <c r="K2726" i="16"/>
  <c r="G2734" i="16"/>
  <c r="K2731" i="16"/>
  <c r="L2731" i="16" s="1"/>
  <c r="K1161" i="16"/>
  <c r="K1163" i="16" s="1"/>
  <c r="K2732" i="16"/>
  <c r="K1560" i="16"/>
  <c r="L2724" i="16"/>
  <c r="L2725" i="16"/>
  <c r="L2727" i="16" s="1"/>
  <c r="D1160" i="16"/>
  <c r="D2353" i="16" s="1"/>
  <c r="K2583" i="16"/>
  <c r="L2582" i="16"/>
  <c r="M2580" i="16"/>
  <c r="L2581" i="16"/>
  <c r="L2583" i="16" s="1"/>
  <c r="L2618" i="16"/>
  <c r="L2620" i="16" s="1"/>
  <c r="K2618" i="16"/>
  <c r="K2620" i="16" s="1"/>
  <c r="K2617" i="16"/>
  <c r="L2617" i="16"/>
  <c r="W2590" i="16"/>
  <c r="K2588" i="16"/>
  <c r="K2590" i="16" s="1"/>
  <c r="V2590" i="16"/>
  <c r="U2590" i="16"/>
  <c r="S2590" i="16"/>
  <c r="T2590" i="16"/>
  <c r="L2588" i="16"/>
  <c r="L2590" i="16" s="1"/>
  <c r="R2590" i="16"/>
  <c r="L2587" i="16"/>
  <c r="K2587" i="16"/>
  <c r="L2481" i="16"/>
  <c r="L2483" i="16" s="1"/>
  <c r="N2480" i="16"/>
  <c r="L2480" i="16"/>
  <c r="Q2483" i="16"/>
  <c r="K2480" i="16"/>
  <c r="W2483" i="16"/>
  <c r="K2481" i="16"/>
  <c r="N2481" i="16"/>
  <c r="V2483" i="16"/>
  <c r="T2483" i="16"/>
  <c r="U2483" i="16"/>
  <c r="M2481" i="16"/>
  <c r="M2483" i="16" s="1"/>
  <c r="S2483" i="16"/>
  <c r="M2480" i="16"/>
  <c r="R2483" i="16"/>
  <c r="K1930" i="16"/>
  <c r="K1598" i="16"/>
  <c r="K2005" i="16"/>
  <c r="L1984" i="16"/>
  <c r="L1916" i="16"/>
  <c r="L1991" i="16"/>
  <c r="L1923" i="16"/>
  <c r="L1895" i="16"/>
  <c r="L1998" i="16"/>
  <c r="L1930" i="16"/>
  <c r="L1902" i="16"/>
  <c r="L2005" i="16"/>
  <c r="L1977" i="16"/>
  <c r="L1909" i="16"/>
  <c r="L1577" i="16"/>
  <c r="L1584" i="16"/>
  <c r="L1591" i="16"/>
  <c r="L1598" i="16"/>
  <c r="L1570" i="16"/>
  <c r="L3032" i="16"/>
  <c r="L3004" i="16"/>
  <c r="L2693" i="16"/>
  <c r="L3162" i="16"/>
  <c r="L3134" i="16"/>
  <c r="L3104" i="16"/>
  <c r="L3076" i="16"/>
  <c r="L3048" i="16"/>
  <c r="L2982" i="16"/>
  <c r="L2954" i="16"/>
  <c r="L2926" i="16"/>
  <c r="L2898" i="16"/>
  <c r="L3011" i="16"/>
  <c r="L2700" i="16"/>
  <c r="L3169" i="16"/>
  <c r="L3141" i="16"/>
  <c r="L3113" i="16"/>
  <c r="L3083" i="16"/>
  <c r="L3055" i="16"/>
  <c r="L2989" i="16"/>
  <c r="L2961" i="16"/>
  <c r="L2933" i="16"/>
  <c r="L2905" i="16"/>
  <c r="L3018" i="16"/>
  <c r="L2707" i="16"/>
  <c r="L3176" i="16"/>
  <c r="L3148" i="16"/>
  <c r="L3120" i="16"/>
  <c r="L3090" i="16"/>
  <c r="L3062" i="16"/>
  <c r="L2996" i="16"/>
  <c r="L2968" i="16"/>
  <c r="L2940" i="16"/>
  <c r="L2912" i="16"/>
  <c r="L2884" i="16"/>
  <c r="L3025" i="16"/>
  <c r="L2714" i="16"/>
  <c r="L2686" i="16"/>
  <c r="L3155" i="16"/>
  <c r="L3127" i="16"/>
  <c r="L3097" i="16"/>
  <c r="L3069" i="16"/>
  <c r="L3041" i="16"/>
  <c r="L2975" i="16"/>
  <c r="L2947" i="16"/>
  <c r="L2919" i="16"/>
  <c r="L2891" i="16"/>
  <c r="L2856" i="16"/>
  <c r="L2828" i="16"/>
  <c r="L2800" i="16"/>
  <c r="L2772" i="16"/>
  <c r="L2744" i="16"/>
  <c r="L2679" i="16"/>
  <c r="L2651" i="16"/>
  <c r="L2623" i="16"/>
  <c r="L2563" i="16"/>
  <c r="L2528" i="16"/>
  <c r="L2493" i="16"/>
  <c r="L2863" i="16"/>
  <c r="L2835" i="16"/>
  <c r="L2807" i="16"/>
  <c r="L2779" i="16"/>
  <c r="L2751" i="16"/>
  <c r="L2723" i="16"/>
  <c r="L2658" i="16"/>
  <c r="L2630" i="16"/>
  <c r="L2570" i="16"/>
  <c r="L2535" i="16"/>
  <c r="L2500" i="16"/>
  <c r="L2479" i="16"/>
  <c r="L2870" i="16"/>
  <c r="L2842" i="16"/>
  <c r="L2814" i="16"/>
  <c r="L2786" i="16"/>
  <c r="L2758" i="16"/>
  <c r="L2730" i="16"/>
  <c r="L2665" i="16"/>
  <c r="L2637" i="16"/>
  <c r="L2314" i="16"/>
  <c r="L2549" i="16"/>
  <c r="L2514" i="16"/>
  <c r="L2877" i="16"/>
  <c r="L2849" i="16"/>
  <c r="L2821" i="16"/>
  <c r="L2793" i="16"/>
  <c r="L2765" i="16"/>
  <c r="L2737" i="16"/>
  <c r="L2672" i="16"/>
  <c r="L2644" i="16"/>
  <c r="L2616" i="16"/>
  <c r="L2556" i="16"/>
  <c r="L2521" i="16"/>
  <c r="L2486" i="16"/>
  <c r="L2435" i="16"/>
  <c r="L2379" i="16"/>
  <c r="L2330" i="16"/>
  <c r="L2507" i="16"/>
  <c r="L2337" i="16"/>
  <c r="L2607" i="16"/>
  <c r="L2428" i="16"/>
  <c r="L2372" i="16"/>
  <c r="L2323" i="16"/>
  <c r="L2449" i="16"/>
  <c r="L2386" i="16"/>
  <c r="L2600" i="16"/>
  <c r="L2421" i="16"/>
  <c r="L2365" i="16"/>
  <c r="L2542" i="16"/>
  <c r="L2472" i="16"/>
  <c r="L2414" i="16"/>
  <c r="L2358" i="16"/>
  <c r="L2393" i="16"/>
  <c r="L2442" i="16"/>
  <c r="L2593" i="16"/>
  <c r="L2463" i="16"/>
  <c r="L2407" i="16"/>
  <c r="L2316" i="16"/>
  <c r="L2344" i="16"/>
  <c r="L2586" i="16"/>
  <c r="L2456" i="16"/>
  <c r="L2400" i="16"/>
  <c r="L2351" i="16"/>
  <c r="L2579" i="16"/>
  <c r="K1563" i="16"/>
  <c r="L1563" i="16"/>
  <c r="L1400" i="16"/>
  <c r="L1440" i="16"/>
  <c r="K1440" i="16"/>
  <c r="K1400" i="16"/>
  <c r="L1407" i="16"/>
  <c r="F2483" i="16"/>
  <c r="F1410" i="16"/>
  <c r="F2595" i="16" s="1"/>
  <c r="F1299" i="16"/>
  <c r="F2488" i="16" s="1"/>
  <c r="D1424" i="16"/>
  <c r="D2609" i="16" s="1"/>
  <c r="L1289" i="16"/>
  <c r="F1457" i="16"/>
  <c r="F2639" i="16" s="1"/>
  <c r="F1450" i="16"/>
  <c r="F2632" i="16" s="1"/>
  <c r="E3064" i="16"/>
  <c r="D2335" i="16"/>
  <c r="E2335" i="16" s="1"/>
  <c r="G2331" i="16"/>
  <c r="D2635" i="16"/>
  <c r="E2635" i="16" s="1"/>
  <c r="G2631" i="16"/>
  <c r="E2627" i="16"/>
  <c r="G2624" i="16"/>
  <c r="F2620" i="16"/>
  <c r="G2620" i="16"/>
  <c r="E2334" i="16"/>
  <c r="E1919" i="16"/>
  <c r="D1919" i="16" s="1"/>
  <c r="D3071" i="16" s="1"/>
  <c r="D1161" i="16"/>
  <c r="F1146" i="16"/>
  <c r="F2339" i="16" s="1"/>
  <c r="D2340" i="16"/>
  <c r="F1912" i="16"/>
  <c r="F3064" i="16" s="1"/>
  <c r="D3065" i="16"/>
  <c r="E3065" i="16" s="1"/>
  <c r="F3063" i="16"/>
  <c r="F1586" i="16" a="1"/>
  <c r="F1586" i="16" s="1"/>
  <c r="E2752" i="16"/>
  <c r="D1587" i="16"/>
  <c r="D2753" i="16" s="1"/>
  <c r="E2753" i="16"/>
  <c r="D2742" i="16"/>
  <c r="E2742" i="16" s="1"/>
  <c r="D2741" i="16"/>
  <c r="H2738" i="16" s="1"/>
  <c r="E2747" i="16"/>
  <c r="D2749" i="16" s="1"/>
  <c r="E2749" i="16" s="1"/>
  <c r="F2745" i="16"/>
  <c r="E1891" i="16"/>
  <c r="F1580" i="16"/>
  <c r="F2746" i="16" s="1"/>
  <c r="G2483" i="16"/>
  <c r="D2628" i="16"/>
  <c r="E2628" i="16" s="1"/>
  <c r="E2634" i="16"/>
  <c r="D2490" i="16"/>
  <c r="F2494" i="16"/>
  <c r="D2597" i="16"/>
  <c r="G2590" i="16"/>
  <c r="F2590" i="16"/>
  <c r="F2601" i="16"/>
  <c r="F1423" i="16" a="1"/>
  <c r="F1423" i="16" s="1"/>
  <c r="K1314" i="16"/>
  <c r="D1418" i="16"/>
  <c r="D2603" i="16" s="1"/>
  <c r="E2603" i="16" s="1"/>
  <c r="D1465" i="16"/>
  <c r="D2647" i="16" s="1"/>
  <c r="D1307" i="16"/>
  <c r="D2496" i="16" s="1"/>
  <c r="E2496" i="16" s="1"/>
  <c r="F1312" i="16" a="1"/>
  <c r="F1312" i="16" s="1"/>
  <c r="D1313" i="16"/>
  <c r="K1288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P130" i="22"/>
  <c r="P131" i="22" s="1"/>
  <c r="K1164" i="16"/>
  <c r="K248" i="16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12" i="16"/>
  <c r="I2005" i="16" a="1"/>
  <c r="I2005" i="16" s="1"/>
  <c r="H1331" i="16"/>
  <c r="I1324" i="16" a="1"/>
  <c r="I1324" i="16" s="1"/>
  <c r="H1937" i="16"/>
  <c r="I1930" i="16" a="1"/>
  <c r="I1930" i="16" s="1"/>
  <c r="H1185" i="16"/>
  <c r="I1178" i="16" a="1"/>
  <c r="I1178" i="16" s="1"/>
  <c r="H1482" i="16"/>
  <c r="I1475" i="16" a="1"/>
  <c r="I1475" i="16" s="1"/>
  <c r="H1605" i="16"/>
  <c r="I1598" i="16" a="1"/>
  <c r="I1598" i="16" s="1"/>
  <c r="J264" i="12"/>
  <c r="J920" i="20" a="1"/>
  <c r="J920" i="20" s="1"/>
  <c r="D924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H96" i="10"/>
  <c r="L539" i="20"/>
  <c r="E552" i="20"/>
  <c r="K553" i="20" s="1"/>
  <c r="F1573" i="16"/>
  <c r="D1918" i="16"/>
  <c r="E1918" i="16"/>
  <c r="D1898" i="16"/>
  <c r="F1153" i="16"/>
  <c r="E1905" i="16"/>
  <c r="D1588" i="16"/>
  <c r="D2754" i="16" s="1"/>
  <c r="D1920" i="16"/>
  <c r="D3072" i="16" s="1"/>
  <c r="K2072" i="16"/>
  <c r="K2086" i="16" s="1"/>
  <c r="K2058" i="16"/>
  <c r="K2060" i="16"/>
  <c r="K2070" i="16"/>
  <c r="K2084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24" i="16"/>
  <c r="B919" i="16"/>
  <c r="K1140" i="16"/>
  <c r="K1154" i="16"/>
  <c r="D1319" i="16"/>
  <c r="E1319" i="16"/>
  <c r="E2508" i="16" s="1"/>
  <c r="E1320" i="16"/>
  <c r="E2509" i="16" s="1"/>
  <c r="B1318" i="16"/>
  <c r="B2507" i="16" s="1"/>
  <c r="D1325" i="16"/>
  <c r="K307" i="16"/>
  <c r="J116" i="12"/>
  <c r="J306" i="12"/>
  <c r="K2066" i="16"/>
  <c r="K2080" i="16" s="1"/>
  <c r="L96" i="20"/>
  <c r="L1507" i="16"/>
  <c r="L364" i="16" s="1"/>
  <c r="L270" i="16"/>
  <c r="L209" i="20"/>
  <c r="K1763" i="12"/>
  <c r="L2077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451" i="16"/>
  <c r="L203" i="20"/>
  <c r="L1508" i="16"/>
  <c r="L365" i="16" s="1"/>
  <c r="L44" i="18"/>
  <c r="L115" i="22"/>
  <c r="L516" i="16"/>
  <c r="L100" i="20"/>
  <c r="L574" i="16"/>
  <c r="L434" i="16"/>
  <c r="L272" i="16"/>
  <c r="K1650" i="12"/>
  <c r="L96" i="16"/>
  <c r="L144" i="16" s="1"/>
  <c r="L151" i="20"/>
  <c r="L175" i="20"/>
  <c r="L431" i="16"/>
  <c r="L356" i="16"/>
  <c r="L453" i="16"/>
  <c r="L420" i="16"/>
  <c r="L413" i="10"/>
  <c r="K1748" i="12"/>
  <c r="L518" i="16"/>
  <c r="L119" i="20"/>
  <c r="K1687" i="12"/>
  <c r="L194" i="20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583" i="16"/>
  <c r="L173" i="20"/>
  <c r="K1842" i="12"/>
  <c r="L2040" i="16"/>
  <c r="L2066" i="16" s="1"/>
  <c r="L2094" i="16" s="1"/>
  <c r="K1818" i="12"/>
  <c r="K1837" i="12"/>
  <c r="L698" i="16"/>
  <c r="L156" i="10"/>
  <c r="L90" i="22"/>
  <c r="L2046" i="16"/>
  <c r="L2072" i="16" s="1"/>
  <c r="L2100" i="16" s="1"/>
  <c r="L164" i="20"/>
  <c r="L116" i="18"/>
  <c r="K1683" i="12"/>
  <c r="K63" i="12"/>
  <c r="L448" i="16"/>
  <c r="K1808" i="12"/>
  <c r="K1886" i="12"/>
  <c r="K1925" i="12" s="1"/>
  <c r="L98" i="16"/>
  <c r="L102" i="16"/>
  <c r="K1731" i="12"/>
  <c r="L12" i="11"/>
  <c r="K1844" i="12"/>
  <c r="L352" i="16"/>
  <c r="L2043" i="16"/>
  <c r="K1795" i="12"/>
  <c r="L447" i="16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40" i="16"/>
  <c r="L459" i="16" s="1"/>
  <c r="L219" i="10"/>
  <c r="L578" i="16"/>
  <c r="L83" i="20"/>
  <c r="L2037" i="16"/>
  <c r="L619" i="16"/>
  <c r="L98" i="10"/>
  <c r="L167" i="20"/>
  <c r="L130" i="20"/>
  <c r="L83" i="18"/>
  <c r="K1775" i="12"/>
  <c r="L621" i="16"/>
  <c r="K1766" i="12"/>
  <c r="L74" i="18"/>
  <c r="L2038" i="16"/>
  <c r="L2051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L456" i="16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44" i="16"/>
  <c r="L2057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786" i="16"/>
  <c r="K1742" i="12"/>
  <c r="L12" i="18"/>
  <c r="L101" i="20"/>
  <c r="K1787" i="12"/>
  <c r="L41" i="22"/>
  <c r="K1681" i="12"/>
  <c r="K1754" i="12"/>
  <c r="L2042" i="16"/>
  <c r="L2068" i="16" s="1"/>
  <c r="L2096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43" i="16"/>
  <c r="L462" i="16" s="1"/>
  <c r="K1187" i="12"/>
  <c r="K1834" i="12"/>
  <c r="K1798" i="12"/>
  <c r="L137" i="20"/>
  <c r="K1822" i="12"/>
  <c r="K1829" i="12"/>
  <c r="K1685" i="12"/>
  <c r="L576" i="16"/>
  <c r="K1680" i="12"/>
  <c r="L1841" i="16"/>
  <c r="L460" i="16" s="1"/>
  <c r="K1713" i="12"/>
  <c r="L575" i="16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457" i="16"/>
  <c r="L330" i="16"/>
  <c r="L421" i="16"/>
  <c r="L1842" i="16"/>
  <c r="L461" i="16" s="1"/>
  <c r="L127" i="20"/>
  <c r="L153" i="20"/>
  <c r="K1706" i="12"/>
  <c r="L189" i="20"/>
  <c r="K1678" i="12"/>
  <c r="K1835" i="12"/>
  <c r="L449" i="16"/>
  <c r="L623" i="16"/>
  <c r="L70" i="22"/>
  <c r="K1790" i="12"/>
  <c r="L166" i="20"/>
  <c r="L51" i="22"/>
  <c r="L450" i="16"/>
  <c r="L2050" i="16"/>
  <c r="L93" i="20"/>
  <c r="K1807" i="12"/>
  <c r="L577" i="16"/>
  <c r="L801" i="16"/>
  <c r="K1705" i="12"/>
  <c r="L12" i="10"/>
  <c r="L2039" i="16"/>
  <c r="L2065" i="16" s="1"/>
  <c r="L2093" i="16" s="1"/>
  <c r="K1169" i="12"/>
  <c r="K603" i="12"/>
  <c r="K1701" i="12"/>
  <c r="L229" i="20"/>
  <c r="L184" i="20"/>
  <c r="K1840" i="12"/>
  <c r="L454" i="16"/>
  <c r="L2091" i="16"/>
  <c r="K1677" i="12"/>
  <c r="K1673" i="12"/>
  <c r="K1711" i="12"/>
  <c r="L1510" i="16"/>
  <c r="L367" i="16" s="1"/>
  <c r="L393" i="16"/>
  <c r="L620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46" i="16"/>
  <c r="L430" i="16"/>
  <c r="K1686" i="12"/>
  <c r="L273" i="16"/>
  <c r="K1765" i="12"/>
  <c r="L579" i="16"/>
  <c r="K82" i="12"/>
  <c r="L2063" i="16"/>
  <c r="L154" i="20"/>
  <c r="K1751" i="12"/>
  <c r="L46" i="16"/>
  <c r="K1730" i="12"/>
  <c r="L2047" i="16"/>
  <c r="L2073" i="16" s="1"/>
  <c r="L2087" i="16" s="1"/>
  <c r="K1719" i="12"/>
  <c r="K1805" i="12"/>
  <c r="L445" i="16"/>
  <c r="L95" i="20"/>
  <c r="L357" i="16"/>
  <c r="K1833" i="12"/>
  <c r="L362" i="16"/>
  <c r="L276" i="16"/>
  <c r="L107" i="18"/>
  <c r="L97" i="20"/>
  <c r="L385" i="10"/>
  <c r="L495" i="10" s="1"/>
  <c r="L131" i="20"/>
  <c r="L439" i="16"/>
  <c r="L452" i="16"/>
  <c r="L179" i="20"/>
  <c r="K1767" i="12"/>
  <c r="K629" i="12"/>
  <c r="K1760" i="12"/>
  <c r="L422" i="16"/>
  <c r="L158" i="20"/>
  <c r="K1762" i="12"/>
  <c r="L105" i="20"/>
  <c r="L159" i="20"/>
  <c r="K1801" i="12"/>
  <c r="L581" i="16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09" i="16"/>
  <c r="L366" i="16" s="1"/>
  <c r="K1694" i="12"/>
  <c r="L2041" i="16"/>
  <c r="L2067" i="16" s="1"/>
  <c r="L2095" i="16" s="1"/>
  <c r="L580" i="16"/>
  <c r="L271" i="16"/>
  <c r="L99" i="20"/>
  <c r="L187" i="20"/>
  <c r="K1753" i="12"/>
  <c r="L455" i="16"/>
  <c r="L283" i="16"/>
  <c r="L180" i="20"/>
  <c r="L582" i="16"/>
  <c r="L274" i="16"/>
  <c r="L174" i="20"/>
  <c r="L280" i="16"/>
  <c r="L444" i="16"/>
  <c r="L622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L616" i="16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624" i="16"/>
  <c r="L128" i="20"/>
  <c r="K1645" i="12"/>
  <c r="L195" i="20"/>
  <c r="L443" i="16"/>
  <c r="K1784" i="12"/>
  <c r="L240" i="11"/>
  <c r="L615" i="16"/>
  <c r="L70" i="16"/>
  <c r="L62" i="16"/>
  <c r="K1780" i="12"/>
  <c r="L618" i="16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L625" i="16"/>
  <c r="L617" i="16"/>
  <c r="K1708" i="12"/>
  <c r="K1792" i="12"/>
  <c r="K1406" i="12"/>
  <c r="L117" i="20"/>
  <c r="K1824" i="12"/>
  <c r="K1755" i="12"/>
  <c r="L64" i="20"/>
  <c r="L134" i="22"/>
  <c r="L142" i="22" s="1"/>
  <c r="L360" i="16"/>
  <c r="K1740" i="12"/>
  <c r="L300" i="10"/>
  <c r="L226" i="20"/>
  <c r="K1846" i="12"/>
  <c r="M28" i="8"/>
  <c r="M595" i="12" s="1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45" i="16"/>
  <c r="L2071" i="16" s="1"/>
  <c r="K1644" i="12"/>
  <c r="L26" i="22"/>
  <c r="L53" i="11"/>
  <c r="L171" i="11"/>
  <c r="L892" i="16"/>
  <c r="L886" i="16"/>
  <c r="L898" i="16"/>
  <c r="L880" i="16"/>
  <c r="J206" i="12"/>
  <c r="K921" i="12"/>
  <c r="K1936" i="12" s="1"/>
  <c r="J594" i="12"/>
  <c r="L525" i="20"/>
  <c r="J221" i="12"/>
  <c r="J585" i="12"/>
  <c r="L1404" i="16"/>
  <c r="L345" i="16" s="1"/>
  <c r="J161" i="12"/>
  <c r="L885" i="20"/>
  <c r="L1567" i="16"/>
  <c r="K2168" i="16"/>
  <c r="K1459" i="16"/>
  <c r="K540" i="20"/>
  <c r="K541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32" i="20"/>
  <c r="K526" i="20"/>
  <c r="K1568" i="16"/>
  <c r="K1569" i="16" s="1"/>
  <c r="K886" i="20"/>
  <c r="K887" i="20" s="1"/>
  <c r="K2158" i="16"/>
  <c r="K1398" i="16"/>
  <c r="K1399" i="16" s="1"/>
  <c r="K2160" i="16"/>
  <c r="K1412" i="16"/>
  <c r="K1413" i="16" s="1"/>
  <c r="K1405" i="16"/>
  <c r="K1406" i="16" s="1"/>
  <c r="K1452" i="16"/>
  <c r="K2167" i="16"/>
  <c r="K2159" i="16"/>
  <c r="K2165" i="16"/>
  <c r="K1302" i="16"/>
  <c r="L511" i="20"/>
  <c r="K1438" i="16"/>
  <c r="L1437" i="16"/>
  <c r="L1444" i="16"/>
  <c r="L2166" i="16" s="1"/>
  <c r="K2143" i="16"/>
  <c r="L1293" i="16"/>
  <c r="L518" i="20"/>
  <c r="K284" i="16"/>
  <c r="K804" i="16" s="1"/>
  <c r="K2183" i="16"/>
  <c r="K1301" i="16"/>
  <c r="K2142" i="16"/>
  <c r="K1295" i="16"/>
  <c r="K779" i="16"/>
  <c r="K777" i="16"/>
  <c r="K746" i="16"/>
  <c r="K766" i="16"/>
  <c r="K756" i="16"/>
  <c r="J1537" i="12"/>
  <c r="K780" i="16"/>
  <c r="K763" i="16"/>
  <c r="K1446" i="16"/>
  <c r="J434" i="12"/>
  <c r="J1437" i="12"/>
  <c r="J1552" i="12"/>
  <c r="J1560" i="12"/>
  <c r="J1571" i="12"/>
  <c r="K762" i="16"/>
  <c r="K781" i="16"/>
  <c r="K745" i="16"/>
  <c r="K769" i="16"/>
  <c r="K2085" i="16"/>
  <c r="K1511" i="16"/>
  <c r="L1397" i="16"/>
  <c r="L344" i="16" s="1"/>
  <c r="K757" i="16"/>
  <c r="K752" i="16"/>
  <c r="J1505" i="12"/>
  <c r="K774" i="16"/>
  <c r="K750" i="16"/>
  <c r="K2166" i="16"/>
  <c r="J520" i="12"/>
  <c r="J1449" i="12"/>
  <c r="J1521" i="12"/>
  <c r="J1548" i="12"/>
  <c r="J1518" i="12"/>
  <c r="K2097" i="16"/>
  <c r="K782" i="16"/>
  <c r="K768" i="16"/>
  <c r="K758" i="16"/>
  <c r="K767" i="16"/>
  <c r="K776" i="16"/>
  <c r="K2101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48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K626" i="16"/>
  <c r="K810" i="16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17" i="20"/>
  <c r="C1212" i="20"/>
  <c r="C1213" i="20" s="1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287" i="16"/>
  <c r="L1286" i="16"/>
  <c r="K2141" i="16"/>
  <c r="K1147" i="16"/>
  <c r="K2056" i="16"/>
  <c r="J751" i="12"/>
  <c r="J916" i="12" s="1"/>
  <c r="K2052" i="16"/>
  <c r="K2065" i="16"/>
  <c r="K2064" i="16"/>
  <c r="K2078" i="16" s="1"/>
  <c r="J1092" i="12"/>
  <c r="J1161" i="12" s="1"/>
  <c r="J1153" i="12"/>
  <c r="J1165" i="12" s="1"/>
  <c r="L546" i="20"/>
  <c r="J1813" i="12"/>
  <c r="J1882" i="12" s="1"/>
  <c r="J1920" i="12" s="1"/>
  <c r="J884" i="12"/>
  <c r="J920" i="12" s="1"/>
  <c r="K2185" i="16"/>
  <c r="K2144" i="16"/>
  <c r="K1308" i="16"/>
  <c r="K1582" i="16"/>
  <c r="K1583" i="16" s="1"/>
  <c r="K1914" i="16"/>
  <c r="K1915" i="16" s="1"/>
  <c r="K2232" i="16"/>
  <c r="L1581" i="16"/>
  <c r="L1913" i="16"/>
  <c r="C564" i="20"/>
  <c r="D559" i="20"/>
  <c r="D558" i="20"/>
  <c r="E558" i="20" s="1"/>
  <c r="C559" i="20"/>
  <c r="C560" i="20" s="1"/>
  <c r="C558" i="20"/>
  <c r="C938" i="20"/>
  <c r="C933" i="20"/>
  <c r="C934" i="20" s="1"/>
  <c r="D932" i="20"/>
  <c r="E932" i="20" s="1"/>
  <c r="D933" i="20"/>
  <c r="C932" i="20"/>
  <c r="K904" i="16"/>
  <c r="K899" i="16"/>
  <c r="K893" i="16"/>
  <c r="K894" i="16" s="1"/>
  <c r="K881" i="16"/>
  <c r="K882" i="16" s="1"/>
  <c r="K1588" i="16"/>
  <c r="K887" i="16"/>
  <c r="D1925" i="16"/>
  <c r="E1925" i="16"/>
  <c r="K888" i="16"/>
  <c r="D1931" i="16"/>
  <c r="B1924" i="16"/>
  <c r="B3076" i="16" s="1"/>
  <c r="E921" i="16"/>
  <c r="E920" i="16"/>
  <c r="F920" i="16" s="1" a="1"/>
  <c r="F920" i="16" s="1"/>
  <c r="C922" i="16"/>
  <c r="D920" i="16"/>
  <c r="D910" i="16"/>
  <c r="F909" i="16" s="1"/>
  <c r="D925" i="16"/>
  <c r="D915" i="16"/>
  <c r="K2048" i="16"/>
  <c r="K811" i="16" s="1"/>
  <c r="K1844" i="16"/>
  <c r="K331" i="16"/>
  <c r="K806" i="16" s="1"/>
  <c r="K107" i="20"/>
  <c r="K1243" i="20" s="1"/>
  <c r="J1714" i="12"/>
  <c r="J1879" i="12" s="1"/>
  <c r="J1917" i="12" s="1"/>
  <c r="K120" i="20"/>
  <c r="K1245" i="20" s="1"/>
  <c r="J1144" i="12"/>
  <c r="J1164" i="12" s="1"/>
  <c r="K584" i="16"/>
  <c r="K809" i="16" s="1"/>
  <c r="J1768" i="12"/>
  <c r="J1881" i="12" s="1"/>
  <c r="J1919" i="12" s="1"/>
  <c r="J1047" i="12"/>
  <c r="J1160" i="12" s="1"/>
  <c r="K808" i="16"/>
  <c r="J1126" i="12"/>
  <c r="J1162" i="12" s="1"/>
  <c r="K232" i="20"/>
  <c r="K1249" i="20" s="1"/>
  <c r="J805" i="12"/>
  <c r="J918" i="12" s="1"/>
  <c r="K2055" i="16"/>
  <c r="K2068" i="16"/>
  <c r="K2054" i="16"/>
  <c r="K2067" i="16"/>
  <c r="K807" i="16"/>
  <c r="K463" i="16"/>
  <c r="J993" i="12"/>
  <c r="J1158" i="12" s="1"/>
  <c r="J902" i="12"/>
  <c r="J922" i="12" s="1"/>
  <c r="J850" i="12"/>
  <c r="J919" i="12" s="1"/>
  <c r="K368" i="16"/>
  <c r="K521" i="16"/>
  <c r="D1593" i="16"/>
  <c r="E1594" i="16"/>
  <c r="E1593" i="16"/>
  <c r="B1592" i="16"/>
  <c r="B2758" i="16" s="1"/>
  <c r="D1599" i="16"/>
  <c r="D2006" i="16"/>
  <c r="B1999" i="16"/>
  <c r="B3148" i="16" s="1"/>
  <c r="E1477" i="16"/>
  <c r="E2659" i="16" s="1"/>
  <c r="D1477" i="16"/>
  <c r="B1476" i="16"/>
  <c r="B2658" i="16" s="1"/>
  <c r="E1478" i="16"/>
  <c r="E2660" i="16" s="1"/>
  <c r="D1483" i="16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K36" i="10" s="1"/>
  <c r="N62" i="22"/>
  <c r="M66" i="22"/>
  <c r="N52" i="22"/>
  <c r="N56" i="22" s="1"/>
  <c r="P25" i="20"/>
  <c r="P54" i="20" s="1"/>
  <c r="P56" i="20" s="1"/>
  <c r="K527" i="20"/>
  <c r="K513" i="20"/>
  <c r="P15" i="22"/>
  <c r="P17" i="22" s="1"/>
  <c r="G167" i="18"/>
  <c r="G52" i="18"/>
  <c r="D146" i="8"/>
  <c r="M2475" i="16" l="1"/>
  <c r="L2482" i="16"/>
  <c r="O2481" i="16"/>
  <c r="P2481" i="16" s="1"/>
  <c r="O2474" i="16"/>
  <c r="O2476" i="16" s="1"/>
  <c r="K2482" i="16"/>
  <c r="K2483" i="16"/>
  <c r="N2483" i="16"/>
  <c r="O2473" i="16"/>
  <c r="M2482" i="16"/>
  <c r="O2480" i="16"/>
  <c r="O2482" i="16" s="1"/>
  <c r="O2483" i="16"/>
  <c r="L92" i="12"/>
  <c r="M35" i="8"/>
  <c r="AE3077" i="16"/>
  <c r="AE3079" i="16"/>
  <c r="AB3078" i="16"/>
  <c r="AB3080" i="16"/>
  <c r="AC3078" i="16"/>
  <c r="AC3080" i="16"/>
  <c r="AD3078" i="16"/>
  <c r="AD3080" i="16"/>
  <c r="AE3078" i="16"/>
  <c r="AE3080" i="16"/>
  <c r="AB3077" i="16"/>
  <c r="AB3079" i="16"/>
  <c r="AC3077" i="16"/>
  <c r="AD3077" i="16"/>
  <c r="AC3079" i="16"/>
  <c r="AD3079" i="16"/>
  <c r="AD2625" i="16"/>
  <c r="AD2627" i="16"/>
  <c r="AE2625" i="16"/>
  <c r="AE2627" i="16"/>
  <c r="AC2624" i="16"/>
  <c r="AC2626" i="16"/>
  <c r="AD2624" i="16"/>
  <c r="AD2626" i="16"/>
  <c r="AE2624" i="16"/>
  <c r="AE2626" i="16"/>
  <c r="AB2624" i="16"/>
  <c r="AB2625" i="16"/>
  <c r="AC2625" i="16"/>
  <c r="AB2626" i="16"/>
  <c r="AB2627" i="16"/>
  <c r="AC2627" i="16"/>
  <c r="AD2631" i="16"/>
  <c r="AD2633" i="16"/>
  <c r="AE2631" i="16"/>
  <c r="AE2633" i="16"/>
  <c r="AC2632" i="16"/>
  <c r="AC2634" i="16"/>
  <c r="AD2632" i="16"/>
  <c r="AD2634" i="16"/>
  <c r="AE2632" i="16"/>
  <c r="AE2634" i="16"/>
  <c r="AB2631" i="16"/>
  <c r="AC2631" i="16"/>
  <c r="AB2632" i="16"/>
  <c r="AB2633" i="16"/>
  <c r="AC2633" i="16"/>
  <c r="AB2634" i="16"/>
  <c r="AE3149" i="16"/>
  <c r="AE3151" i="16"/>
  <c r="AB3150" i="16"/>
  <c r="AB3152" i="16"/>
  <c r="AC3150" i="16"/>
  <c r="AC3152" i="16"/>
  <c r="AD3150" i="16"/>
  <c r="AD3152" i="16"/>
  <c r="AE3150" i="16"/>
  <c r="AE3152" i="16"/>
  <c r="AB3151" i="16"/>
  <c r="AC3151" i="16"/>
  <c r="AD3151" i="16"/>
  <c r="AB3149" i="16"/>
  <c r="AC3149" i="16"/>
  <c r="AD3149" i="16"/>
  <c r="AC2331" i="16"/>
  <c r="AC2333" i="16"/>
  <c r="AD2331" i="16"/>
  <c r="AD2333" i="16"/>
  <c r="AE2331" i="16"/>
  <c r="AE2333" i="16"/>
  <c r="AE2332" i="16"/>
  <c r="AB2333" i="16"/>
  <c r="AB2334" i="16"/>
  <c r="AC2334" i="16"/>
  <c r="AB2331" i="16"/>
  <c r="AD2334" i="16"/>
  <c r="AB2332" i="16"/>
  <c r="AE2334" i="16"/>
  <c r="AC2332" i="16"/>
  <c r="AD2332" i="16"/>
  <c r="AD2759" i="16"/>
  <c r="AD2761" i="16"/>
  <c r="AC2760" i="16"/>
  <c r="AC2762" i="16"/>
  <c r="AD2760" i="16"/>
  <c r="AD2762" i="16"/>
  <c r="AE2760" i="16"/>
  <c r="AE2762" i="16"/>
  <c r="AC2759" i="16"/>
  <c r="AE2759" i="16"/>
  <c r="AB2760" i="16"/>
  <c r="AB2761" i="16"/>
  <c r="AC2761" i="16"/>
  <c r="AE2761" i="16"/>
  <c r="AB2762" i="16"/>
  <c r="AB2759" i="16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62" i="25"/>
  <c r="L83" i="25"/>
  <c r="L82" i="25"/>
  <c r="K1275" i="20"/>
  <c r="K1288" i="20" s="1"/>
  <c r="K306" i="12"/>
  <c r="D400" i="20"/>
  <c r="C401" i="20"/>
  <c r="F1470" i="16" a="1"/>
  <c r="F1470" i="16" s="1"/>
  <c r="E2340" i="16"/>
  <c r="D2341" i="16" s="1"/>
  <c r="AA2631" i="16"/>
  <c r="Z2633" i="16"/>
  <c r="AA2633" i="16"/>
  <c r="Z2632" i="16"/>
  <c r="AA2632" i="16"/>
  <c r="Z2634" i="16"/>
  <c r="Z2631" i="16"/>
  <c r="AA2634" i="16"/>
  <c r="Y2761" i="16"/>
  <c r="Z2762" i="16"/>
  <c r="AA2759" i="16"/>
  <c r="AA2761" i="16"/>
  <c r="Z2760" i="16"/>
  <c r="Z2759" i="16"/>
  <c r="AA2762" i="16"/>
  <c r="AA2760" i="16"/>
  <c r="Z2761" i="16"/>
  <c r="Y3078" i="16"/>
  <c r="Z3077" i="16"/>
  <c r="AA3080" i="16"/>
  <c r="AA3077" i="16"/>
  <c r="Z3079" i="16"/>
  <c r="AA3079" i="16"/>
  <c r="Z3078" i="16"/>
  <c r="AA3078" i="16"/>
  <c r="Z3080" i="16"/>
  <c r="K1472" i="16"/>
  <c r="K2170" i="16" s="1"/>
  <c r="Z2626" i="16"/>
  <c r="AA2626" i="16"/>
  <c r="Z2625" i="16"/>
  <c r="AA2625" i="16"/>
  <c r="Z2627" i="16"/>
  <c r="Z2624" i="16"/>
  <c r="AA2627" i="16"/>
  <c r="AA2624" i="16"/>
  <c r="D2359" i="16"/>
  <c r="X3152" i="16"/>
  <c r="Z3152" i="16"/>
  <c r="Z3149" i="16"/>
  <c r="AA3152" i="16"/>
  <c r="AA3149" i="16"/>
  <c r="Z3151" i="16"/>
  <c r="AA3151" i="16"/>
  <c r="Z3150" i="16"/>
  <c r="AA3150" i="16"/>
  <c r="M74" i="25"/>
  <c r="M13" i="25"/>
  <c r="D2652" i="16"/>
  <c r="D1471" i="16"/>
  <c r="D2653" i="16" s="1"/>
  <c r="F2652" i="16" s="1"/>
  <c r="C407" i="20"/>
  <c r="C408" i="20" s="1"/>
  <c r="D401" i="20"/>
  <c r="E401" i="20" s="1"/>
  <c r="C402" i="20"/>
  <c r="C403" i="20" s="1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1191" i="12" s="1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Y3149" i="16"/>
  <c r="M164" i="22"/>
  <c r="M171" i="22" s="1"/>
  <c r="M27" i="8"/>
  <c r="R2762" i="16"/>
  <c r="G2762" i="16"/>
  <c r="F2762" i="16"/>
  <c r="M2761" i="16"/>
  <c r="U2761" i="16"/>
  <c r="P2761" i="16"/>
  <c r="N2762" i="16"/>
  <c r="K3078" i="16"/>
  <c r="L3077" i="16"/>
  <c r="M3080" i="16"/>
  <c r="Q3080" i="16"/>
  <c r="X3080" i="16"/>
  <c r="M3077" i="16"/>
  <c r="K3079" i="16"/>
  <c r="R3078" i="16"/>
  <c r="F3080" i="16"/>
  <c r="P3079" i="16"/>
  <c r="W3149" i="16"/>
  <c r="W3150" i="16"/>
  <c r="X2760" i="16"/>
  <c r="U3149" i="16"/>
  <c r="Q3151" i="16"/>
  <c r="V3151" i="16"/>
  <c r="P3149" i="16"/>
  <c r="P3152" i="16"/>
  <c r="H2754" i="16"/>
  <c r="P3151" i="16"/>
  <c r="L3149" i="16"/>
  <c r="M3151" i="16"/>
  <c r="V3150" i="16"/>
  <c r="U3151" i="16"/>
  <c r="O3149" i="16"/>
  <c r="O3150" i="16"/>
  <c r="U3080" i="16"/>
  <c r="W3079" i="16"/>
  <c r="S3079" i="16"/>
  <c r="S3077" i="16"/>
  <c r="T3080" i="16"/>
  <c r="P3080" i="16"/>
  <c r="X3078" i="16"/>
  <c r="G3080" i="16"/>
  <c r="O2761" i="16"/>
  <c r="V2762" i="16"/>
  <c r="N3078" i="16"/>
  <c r="P3077" i="16"/>
  <c r="T3077" i="16"/>
  <c r="Q3077" i="16"/>
  <c r="O3079" i="16"/>
  <c r="Q3078" i="16"/>
  <c r="Y2762" i="16"/>
  <c r="Y3080" i="16"/>
  <c r="L3079" i="16"/>
  <c r="S3078" i="16"/>
  <c r="V3078" i="16"/>
  <c r="Y3077" i="16"/>
  <c r="U2760" i="16"/>
  <c r="T2760" i="16"/>
  <c r="K3080" i="16"/>
  <c r="T3079" i="16"/>
  <c r="Q3079" i="16"/>
  <c r="M3079" i="16"/>
  <c r="R3080" i="16"/>
  <c r="L3078" i="16"/>
  <c r="X3077" i="16"/>
  <c r="W3078" i="16"/>
  <c r="U3077" i="16"/>
  <c r="R3077" i="16"/>
  <c r="M2759" i="16"/>
  <c r="N2761" i="16"/>
  <c r="N3077" i="16"/>
  <c r="N3080" i="16"/>
  <c r="V3077" i="16"/>
  <c r="U3079" i="16"/>
  <c r="O3078" i="16"/>
  <c r="T3078" i="16"/>
  <c r="Y3079" i="16"/>
  <c r="M2762" i="16"/>
  <c r="K3077" i="16"/>
  <c r="R3079" i="16"/>
  <c r="V3080" i="16"/>
  <c r="L3080" i="16"/>
  <c r="O3080" i="16"/>
  <c r="S3080" i="16"/>
  <c r="N3079" i="16"/>
  <c r="X3079" i="16"/>
  <c r="U2762" i="16"/>
  <c r="U3078" i="16"/>
  <c r="W3077" i="16"/>
  <c r="M3078" i="16"/>
  <c r="O3077" i="16"/>
  <c r="W3080" i="16"/>
  <c r="P3078" i="16"/>
  <c r="V3079" i="16"/>
  <c r="J2148" i="16"/>
  <c r="D2665" i="16"/>
  <c r="G3152" i="16"/>
  <c r="W2761" i="16"/>
  <c r="M2760" i="16"/>
  <c r="O2760" i="16"/>
  <c r="K2759" i="16"/>
  <c r="S2759" i="16"/>
  <c r="O2762" i="16"/>
  <c r="V2761" i="16"/>
  <c r="M3149" i="16"/>
  <c r="Q3150" i="16"/>
  <c r="R3150" i="16"/>
  <c r="S3152" i="16"/>
  <c r="O3152" i="16"/>
  <c r="N3149" i="16"/>
  <c r="X2759" i="16"/>
  <c r="X3149" i="16"/>
  <c r="J2248" i="16"/>
  <c r="F3152" i="16"/>
  <c r="Q2762" i="16"/>
  <c r="Q2761" i="16"/>
  <c r="V2759" i="16"/>
  <c r="S2762" i="16"/>
  <c r="W2760" i="16"/>
  <c r="W2762" i="16"/>
  <c r="P2762" i="16"/>
  <c r="K3152" i="16"/>
  <c r="S3151" i="16"/>
  <c r="N3152" i="16"/>
  <c r="P3150" i="16"/>
  <c r="W3152" i="16"/>
  <c r="L3151" i="16"/>
  <c r="Y3151" i="16"/>
  <c r="H3072" i="16"/>
  <c r="J2124" i="16"/>
  <c r="L1605" i="16"/>
  <c r="L2759" i="16"/>
  <c r="O2759" i="16"/>
  <c r="M3152" i="16"/>
  <c r="T3151" i="16"/>
  <c r="R3149" i="16"/>
  <c r="K2761" i="16"/>
  <c r="L533" i="20"/>
  <c r="D2514" i="16"/>
  <c r="R2761" i="16"/>
  <c r="R2760" i="16"/>
  <c r="Q2759" i="16"/>
  <c r="K2762" i="16"/>
  <c r="U3152" i="16"/>
  <c r="X2761" i="16"/>
  <c r="Y3150" i="16"/>
  <c r="J2172" i="16"/>
  <c r="J2236" i="16"/>
  <c r="L2012" i="16"/>
  <c r="K1168" i="16"/>
  <c r="K2123" i="16" s="1"/>
  <c r="P2760" i="16"/>
  <c r="P2759" i="16"/>
  <c r="N2759" i="16"/>
  <c r="U2759" i="16"/>
  <c r="V3149" i="16"/>
  <c r="V3152" i="16"/>
  <c r="K3149" i="16"/>
  <c r="X2762" i="16"/>
  <c r="X3151" i="16"/>
  <c r="H421" i="10"/>
  <c r="T2759" i="16"/>
  <c r="W2759" i="16"/>
  <c r="R3151" i="16"/>
  <c r="M3150" i="16"/>
  <c r="Q3149" i="16"/>
  <c r="O3151" i="16"/>
  <c r="L3150" i="16"/>
  <c r="J2189" i="16"/>
  <c r="L548" i="20"/>
  <c r="N2760" i="16"/>
  <c r="L2762" i="16"/>
  <c r="Q2760" i="16"/>
  <c r="L2761" i="16"/>
  <c r="K2760" i="16"/>
  <c r="R2759" i="16"/>
  <c r="L3152" i="16"/>
  <c r="S3149" i="16"/>
  <c r="Q3152" i="16"/>
  <c r="K3150" i="16"/>
  <c r="N3150" i="16"/>
  <c r="T3150" i="16"/>
  <c r="Y2759" i="16"/>
  <c r="X3150" i="16"/>
  <c r="K3151" i="16"/>
  <c r="L2183" i="16"/>
  <c r="K1937" i="16"/>
  <c r="V2760" i="16"/>
  <c r="T2762" i="16"/>
  <c r="S2761" i="16"/>
  <c r="T2761" i="16"/>
  <c r="S2760" i="16"/>
  <c r="L2760" i="16"/>
  <c r="U3150" i="16"/>
  <c r="T3152" i="16"/>
  <c r="W3151" i="16"/>
  <c r="T3149" i="16"/>
  <c r="S3150" i="16"/>
  <c r="R3152" i="16"/>
  <c r="N3151" i="16"/>
  <c r="E1174" i="16"/>
  <c r="E2367" i="16" s="1"/>
  <c r="Y2760" i="16"/>
  <c r="Y3152" i="16"/>
  <c r="E395" i="20"/>
  <c r="K2633" i="16"/>
  <c r="X2633" i="16"/>
  <c r="Y2633" i="16"/>
  <c r="X2631" i="16"/>
  <c r="Y2631" i="16"/>
  <c r="X2634" i="16"/>
  <c r="X2632" i="16"/>
  <c r="Y2632" i="16"/>
  <c r="Y2634" i="16"/>
  <c r="X2626" i="16"/>
  <c r="Y2626" i="16"/>
  <c r="X2624" i="16"/>
  <c r="Y2624" i="16"/>
  <c r="X2625" i="16"/>
  <c r="Y2625" i="16"/>
  <c r="X2627" i="16"/>
  <c r="Y2627" i="16"/>
  <c r="D3077" i="16"/>
  <c r="D3070" i="16"/>
  <c r="E3043" i="16"/>
  <c r="E3057" i="16"/>
  <c r="D2659" i="16"/>
  <c r="D2759" i="16"/>
  <c r="K2169" i="16"/>
  <c r="K1466" i="16"/>
  <c r="L1560" i="16"/>
  <c r="M1560" i="16" s="1"/>
  <c r="M2182" i="16" s="1"/>
  <c r="D2508" i="16"/>
  <c r="K2121" i="16"/>
  <c r="K2119" i="16"/>
  <c r="E2647" i="16"/>
  <c r="D2648" i="16" s="1"/>
  <c r="K2120" i="16"/>
  <c r="K905" i="16"/>
  <c r="H95" i="10"/>
  <c r="H137" i="10"/>
  <c r="N57" i="22"/>
  <c r="N58" i="22" s="1"/>
  <c r="K49" i="16"/>
  <c r="K57" i="16"/>
  <c r="B1172" i="16"/>
  <c r="B2365" i="16" s="1"/>
  <c r="D1173" i="16"/>
  <c r="D1179" i="16"/>
  <c r="D1167" i="16"/>
  <c r="D2360" i="16" s="1"/>
  <c r="F2359" i="16" s="1"/>
  <c r="D2365" i="16"/>
  <c r="E1173" i="16"/>
  <c r="L117" i="10"/>
  <c r="K368" i="20"/>
  <c r="K389" i="20"/>
  <c r="K375" i="20"/>
  <c r="K396" i="20"/>
  <c r="K397" i="20" s="1"/>
  <c r="K501" i="20"/>
  <c r="E2359" i="16"/>
  <c r="C414" i="20"/>
  <c r="C421" i="20" s="1"/>
  <c r="L92" i="10"/>
  <c r="L59" i="20"/>
  <c r="L1228" i="20" s="1"/>
  <c r="L1262" i="20" s="1"/>
  <c r="L47" i="20"/>
  <c r="K2619" i="16"/>
  <c r="M2617" i="16"/>
  <c r="M2618" i="16"/>
  <c r="M2620" i="16" s="1"/>
  <c r="L2619" i="16"/>
  <c r="K2122" i="16"/>
  <c r="K1162" i="16"/>
  <c r="K2733" i="16"/>
  <c r="L2726" i="16"/>
  <c r="L2733" i="16"/>
  <c r="L2732" i="16"/>
  <c r="L2734" i="16" s="1"/>
  <c r="K2734" i="16"/>
  <c r="K1561" i="16"/>
  <c r="K1562" i="16" s="1"/>
  <c r="K2182" i="16"/>
  <c r="M2731" i="16"/>
  <c r="M2733" i="16" s="1"/>
  <c r="L1161" i="16"/>
  <c r="M2725" i="16"/>
  <c r="M2727" i="16" s="1"/>
  <c r="M2724" i="16"/>
  <c r="M2726" i="16" s="1"/>
  <c r="M2588" i="16"/>
  <c r="M2590" i="16" s="1"/>
  <c r="L2589" i="16"/>
  <c r="M2587" i="16"/>
  <c r="M2581" i="16"/>
  <c r="M2582" i="16"/>
  <c r="N2580" i="16"/>
  <c r="W2634" i="16"/>
  <c r="O2634" i="16"/>
  <c r="U2633" i="16"/>
  <c r="M2633" i="16"/>
  <c r="S2632" i="16"/>
  <c r="K2632" i="16"/>
  <c r="Q2631" i="16"/>
  <c r="N2634" i="16"/>
  <c r="T2633" i="16"/>
  <c r="R2632" i="16"/>
  <c r="T2634" i="16"/>
  <c r="L2634" i="16"/>
  <c r="V2631" i="16"/>
  <c r="O2633" i="16"/>
  <c r="M2632" i="16"/>
  <c r="P2634" i="16"/>
  <c r="L2632" i="16"/>
  <c r="V2634" i="16"/>
  <c r="L2633" i="16"/>
  <c r="P2631" i="16"/>
  <c r="R2633" i="16"/>
  <c r="P2632" i="16"/>
  <c r="N2631" i="16"/>
  <c r="Q2634" i="16"/>
  <c r="K2631" i="16"/>
  <c r="V2633" i="16"/>
  <c r="R2631" i="16"/>
  <c r="U2634" i="16"/>
  <c r="M2634" i="16"/>
  <c r="S2633" i="16"/>
  <c r="Q2632" i="16"/>
  <c r="W2631" i="16"/>
  <c r="O2631" i="16"/>
  <c r="S2634" i="16"/>
  <c r="K2634" i="16"/>
  <c r="Q2633" i="16"/>
  <c r="W2632" i="16"/>
  <c r="O2632" i="16"/>
  <c r="U2631" i="16"/>
  <c r="M2631" i="16"/>
  <c r="R2634" i="16"/>
  <c r="P2633" i="16"/>
  <c r="V2632" i="16"/>
  <c r="N2632" i="16"/>
  <c r="T2631" i="16"/>
  <c r="L2631" i="16"/>
  <c r="W2633" i="16"/>
  <c r="U2632" i="16"/>
  <c r="S2631" i="16"/>
  <c r="N2633" i="16"/>
  <c r="T2632" i="16"/>
  <c r="W2627" i="16"/>
  <c r="K2625" i="16"/>
  <c r="K2627" i="16" s="1"/>
  <c r="V2627" i="16"/>
  <c r="R2627" i="16"/>
  <c r="L2624" i="16"/>
  <c r="K2624" i="16"/>
  <c r="L2625" i="16"/>
  <c r="U2627" i="16"/>
  <c r="N2625" i="16"/>
  <c r="N2627" i="16" s="1"/>
  <c r="P2627" i="16"/>
  <c r="T2627" i="16"/>
  <c r="N2624" i="16"/>
  <c r="S2627" i="16"/>
  <c r="M2624" i="16"/>
  <c r="Q2627" i="16"/>
  <c r="M2625" i="16"/>
  <c r="M2627" i="16" s="1"/>
  <c r="K2332" i="16"/>
  <c r="K2334" i="16" s="1"/>
  <c r="K2331" i="16"/>
  <c r="L2331" i="16" s="1"/>
  <c r="D3155" i="16"/>
  <c r="G3156" i="16" s="1"/>
  <c r="K2012" i="16"/>
  <c r="D2765" i="16"/>
  <c r="G2766" i="16" s="1"/>
  <c r="K1605" i="16"/>
  <c r="L1937" i="16"/>
  <c r="L1458" i="16"/>
  <c r="L1451" i="16"/>
  <c r="L1300" i="16"/>
  <c r="L1411" i="16"/>
  <c r="M1407" i="16"/>
  <c r="M1296" i="16"/>
  <c r="M1400" i="16"/>
  <c r="M1563" i="16"/>
  <c r="M516" i="16" s="1"/>
  <c r="M2012" i="16"/>
  <c r="M1984" i="16"/>
  <c r="M1916" i="16"/>
  <c r="M1991" i="16"/>
  <c r="M1923" i="16"/>
  <c r="M1998" i="16"/>
  <c r="M1930" i="16"/>
  <c r="M1902" i="16"/>
  <c r="M2005" i="16"/>
  <c r="M1977" i="16"/>
  <c r="M1937" i="16"/>
  <c r="M1909" i="16"/>
  <c r="M1895" i="16"/>
  <c r="M1605" i="16"/>
  <c r="M1577" i="16"/>
  <c r="M1584" i="16"/>
  <c r="M1591" i="16"/>
  <c r="M1598" i="16"/>
  <c r="M1570" i="16"/>
  <c r="M3011" i="16"/>
  <c r="M2700" i="16"/>
  <c r="M3169" i="16"/>
  <c r="M3141" i="16"/>
  <c r="M3113" i="16"/>
  <c r="M3083" i="16"/>
  <c r="M3055" i="16"/>
  <c r="M2989" i="16"/>
  <c r="M2961" i="16"/>
  <c r="M2933" i="16"/>
  <c r="M2905" i="16"/>
  <c r="M2877" i="16"/>
  <c r="M3018" i="16"/>
  <c r="M2707" i="16"/>
  <c r="M3176" i="16"/>
  <c r="M3148" i="16"/>
  <c r="M3120" i="16"/>
  <c r="M3090" i="16"/>
  <c r="M3062" i="16"/>
  <c r="M2996" i="16"/>
  <c r="M2968" i="16"/>
  <c r="M2940" i="16"/>
  <c r="M2912" i="16"/>
  <c r="M2884" i="16"/>
  <c r="M3025" i="16"/>
  <c r="M2714" i="16"/>
  <c r="M2686" i="16"/>
  <c r="M3155" i="16"/>
  <c r="M3127" i="16"/>
  <c r="M3097" i="16"/>
  <c r="M3069" i="16"/>
  <c r="M3041" i="16"/>
  <c r="M2975" i="16"/>
  <c r="M2947" i="16"/>
  <c r="M2919" i="16"/>
  <c r="M2891" i="16"/>
  <c r="M3104" i="16"/>
  <c r="M2630" i="16"/>
  <c r="M2570" i="16"/>
  <c r="M2535" i="16"/>
  <c r="M2500" i="16"/>
  <c r="M3134" i="16"/>
  <c r="M2863" i="16"/>
  <c r="M2835" i="16"/>
  <c r="M2807" i="16"/>
  <c r="M2779" i="16"/>
  <c r="M2751" i="16"/>
  <c r="M2723" i="16"/>
  <c r="M2658" i="16"/>
  <c r="M3162" i="16"/>
  <c r="M2693" i="16"/>
  <c r="M2926" i="16"/>
  <c r="M2898" i="16"/>
  <c r="M2870" i="16"/>
  <c r="M2842" i="16"/>
  <c r="M2814" i="16"/>
  <c r="M2786" i="16"/>
  <c r="M2758" i="16"/>
  <c r="M2730" i="16"/>
  <c r="M2665" i="16"/>
  <c r="M2637" i="16"/>
  <c r="M2314" i="16"/>
  <c r="M2549" i="16"/>
  <c r="M2514" i="16"/>
  <c r="M2479" i="16"/>
  <c r="M2828" i="16"/>
  <c r="M2651" i="16"/>
  <c r="M2563" i="16"/>
  <c r="M2493" i="16"/>
  <c r="M3004" i="16"/>
  <c r="M2954" i="16"/>
  <c r="M2744" i="16"/>
  <c r="M2623" i="16"/>
  <c r="M2528" i="16"/>
  <c r="M3032" i="16"/>
  <c r="M2982" i="16"/>
  <c r="M2849" i="16"/>
  <c r="M2821" i="16"/>
  <c r="M2793" i="16"/>
  <c r="M2765" i="16"/>
  <c r="M2737" i="16"/>
  <c r="M2672" i="16"/>
  <c r="M2644" i="16"/>
  <c r="M2616" i="16"/>
  <c r="M2556" i="16"/>
  <c r="M2521" i="16"/>
  <c r="M2486" i="16"/>
  <c r="M2800" i="16"/>
  <c r="M2679" i="16"/>
  <c r="M3048" i="16"/>
  <c r="M3076" i="16"/>
  <c r="M2856" i="16"/>
  <c r="M2772" i="16"/>
  <c r="M2428" i="16"/>
  <c r="M2372" i="16"/>
  <c r="M2323" i="16"/>
  <c r="M2337" i="16"/>
  <c r="M2600" i="16"/>
  <c r="M2421" i="16"/>
  <c r="M2365" i="16"/>
  <c r="M2542" i="16"/>
  <c r="M2579" i="16"/>
  <c r="M2435" i="16"/>
  <c r="M2414" i="16"/>
  <c r="M2358" i="16"/>
  <c r="M2442" i="16"/>
  <c r="M2593" i="16"/>
  <c r="M2330" i="16"/>
  <c r="M2463" i="16"/>
  <c r="M2407" i="16"/>
  <c r="M2316" i="16"/>
  <c r="M2379" i="16"/>
  <c r="M2456" i="16"/>
  <c r="M2400" i="16"/>
  <c r="M2351" i="16"/>
  <c r="M2386" i="16"/>
  <c r="M2607" i="16"/>
  <c r="M2586" i="16"/>
  <c r="M2507" i="16"/>
  <c r="M2449" i="16"/>
  <c r="M2393" i="16"/>
  <c r="M2344" i="16"/>
  <c r="M2472" i="16"/>
  <c r="M1289" i="16"/>
  <c r="M1440" i="16"/>
  <c r="M391" i="16" s="1"/>
  <c r="K1447" i="16"/>
  <c r="G2345" i="16"/>
  <c r="G2487" i="16"/>
  <c r="G2594" i="16"/>
  <c r="K1407" i="16"/>
  <c r="K1296" i="16"/>
  <c r="D1168" i="16"/>
  <c r="D2361" i="16" s="1"/>
  <c r="D2349" i="16"/>
  <c r="E2349" i="16" s="1"/>
  <c r="L1296" i="16"/>
  <c r="D2598" i="16"/>
  <c r="E2598" i="16" s="1"/>
  <c r="F1417" i="16"/>
  <c r="F2602" i="16" s="1"/>
  <c r="F1306" i="16"/>
  <c r="D2491" i="16"/>
  <c r="E2491" i="16" s="1"/>
  <c r="F2608" i="16"/>
  <c r="D1425" i="16"/>
  <c r="D2610" i="16" s="1"/>
  <c r="E2610" i="16" s="1"/>
  <c r="K1289" i="16"/>
  <c r="E2741" i="16"/>
  <c r="H2739" i="16" s="1"/>
  <c r="D1472" i="16"/>
  <c r="D2654" i="16" s="1"/>
  <c r="G2334" i="16"/>
  <c r="F2334" i="16"/>
  <c r="D2642" i="16"/>
  <c r="E2642" i="16" s="1"/>
  <c r="G2638" i="16"/>
  <c r="G2634" i="16"/>
  <c r="F2634" i="16"/>
  <c r="F2627" i="16"/>
  <c r="G2627" i="16"/>
  <c r="E3071" i="16"/>
  <c r="E2348" i="16"/>
  <c r="D1175" i="16"/>
  <c r="D2368" i="16" s="1"/>
  <c r="F2352" i="16"/>
  <c r="F1160" i="16"/>
  <c r="F2353" i="16" s="1"/>
  <c r="D2354" i="16"/>
  <c r="E2354" i="16" s="1"/>
  <c r="F2346" i="16"/>
  <c r="D3083" i="16"/>
  <c r="G3084" i="16" s="1"/>
  <c r="D3067" i="16"/>
  <c r="E3067" i="16" s="1"/>
  <c r="D3066" i="16"/>
  <c r="H3063" i="16" s="1"/>
  <c r="F1925" i="16" a="1"/>
  <c r="F1925" i="16" s="1"/>
  <c r="E3077" i="16"/>
  <c r="F1918" i="16" a="1"/>
  <c r="F1918" i="16" s="1"/>
  <c r="E3070" i="16"/>
  <c r="E3072" i="16"/>
  <c r="D3074" i="16" s="1"/>
  <c r="E3074" i="16" s="1"/>
  <c r="F3070" i="16"/>
  <c r="D1899" i="16"/>
  <c r="D3051" i="16" s="1"/>
  <c r="D3050" i="16"/>
  <c r="H3051" i="16" s="1"/>
  <c r="D1891" i="16"/>
  <c r="D3043" i="16" s="1"/>
  <c r="F1593" i="16" a="1"/>
  <c r="F1593" i="16" s="1"/>
  <c r="E2759" i="16"/>
  <c r="D2748" i="16"/>
  <c r="H2745" i="16" s="1"/>
  <c r="D1594" i="16"/>
  <c r="D2760" i="16" s="1"/>
  <c r="E2760" i="16"/>
  <c r="F2752" i="16"/>
  <c r="E2754" i="16"/>
  <c r="D2756" i="16" s="1"/>
  <c r="E2756" i="16" s="1"/>
  <c r="K1574" i="16"/>
  <c r="F2739" i="16"/>
  <c r="F1587" i="16"/>
  <c r="F2753" i="16" s="1"/>
  <c r="E2641" i="16"/>
  <c r="D2497" i="16"/>
  <c r="D2502" i="16"/>
  <c r="E2490" i="16"/>
  <c r="D2604" i="16"/>
  <c r="E2597" i="16"/>
  <c r="K2145" i="16"/>
  <c r="K1316" i="16"/>
  <c r="K1315" i="16"/>
  <c r="F1464" i="16"/>
  <c r="F2646" i="16" s="1"/>
  <c r="B1325" i="16"/>
  <c r="B2514" i="16" s="1"/>
  <c r="L346" i="16"/>
  <c r="L349" i="16" s="1"/>
  <c r="L123" i="20" s="1"/>
  <c r="K1418" i="16"/>
  <c r="F1477" i="16" a="1"/>
  <c r="F1477" i="16" s="1"/>
  <c r="D1320" i="16"/>
  <c r="D2509" i="16" s="1"/>
  <c r="F1319" i="16" a="1"/>
  <c r="F1319" i="16" s="1"/>
  <c r="D1314" i="16"/>
  <c r="D2503" i="16" s="1"/>
  <c r="M1286" i="16"/>
  <c r="L307" i="16"/>
  <c r="C409" i="20"/>
  <c r="C410" i="20" s="1"/>
  <c r="D408" i="20"/>
  <c r="E408" i="20" s="1"/>
  <c r="D409" i="20"/>
  <c r="D407" i="20"/>
  <c r="M134" i="8"/>
  <c r="J76" i="10"/>
  <c r="J94" i="10" s="1"/>
  <c r="K21" i="22"/>
  <c r="K23" i="22" s="1"/>
  <c r="K41" i="16"/>
  <c r="K17" i="16"/>
  <c r="G421" i="10"/>
  <c r="I135" i="10"/>
  <c r="L406" i="16"/>
  <c r="L146" i="20" s="1"/>
  <c r="L561" i="16"/>
  <c r="L199" i="20" s="1"/>
  <c r="K561" i="16"/>
  <c r="K199" i="20" s="1"/>
  <c r="L762" i="16"/>
  <c r="L258" i="20" s="1"/>
  <c r="L744" i="16"/>
  <c r="L240" i="20" s="1"/>
  <c r="Q42" i="22"/>
  <c r="Q46" i="22" s="1"/>
  <c r="Q47" i="22" s="1"/>
  <c r="R48" i="22" s="1"/>
  <c r="P48" i="22"/>
  <c r="Q106" i="22"/>
  <c r="Q110" i="22" s="1"/>
  <c r="Q111" i="22" s="1"/>
  <c r="R112" i="22" s="1"/>
  <c r="P112" i="22"/>
  <c r="Q116" i="22"/>
  <c r="Q120" i="22" s="1"/>
  <c r="Q121" i="22" s="1"/>
  <c r="R122" i="22" s="1"/>
  <c r="P122" i="22"/>
  <c r="Q130" i="22"/>
  <c r="L1164" i="16"/>
  <c r="L248" i="16" s="1"/>
  <c r="K1141" i="16"/>
  <c r="K1142" i="16" s="1"/>
  <c r="L11" i="11"/>
  <c r="L11" i="20"/>
  <c r="L11" i="18"/>
  <c r="L11" i="22"/>
  <c r="L12" i="25" s="1"/>
  <c r="L11" i="10"/>
  <c r="L11" i="16"/>
  <c r="L1583" i="16"/>
  <c r="E1326" i="16"/>
  <c r="E2515" i="16" s="1"/>
  <c r="D1326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8" i="12"/>
  <c r="I96" i="10"/>
  <c r="I422" i="10"/>
  <c r="I436" i="10"/>
  <c r="I381" i="10"/>
  <c r="I423" i="10" s="1"/>
  <c r="I95" i="10"/>
  <c r="G94" i="10"/>
  <c r="G136" i="10"/>
  <c r="G150" i="10"/>
  <c r="H1192" i="16"/>
  <c r="I1185" i="16" a="1"/>
  <c r="I1185" i="16" s="1"/>
  <c r="H1944" i="16"/>
  <c r="I1937" i="16" a="1"/>
  <c r="I1937" i="16" s="1"/>
  <c r="H1612" i="16"/>
  <c r="I1605" i="16" a="1"/>
  <c r="I1605" i="16" s="1"/>
  <c r="H1338" i="16"/>
  <c r="I1331" i="16" a="1"/>
  <c r="I1331" i="16" s="1"/>
  <c r="H1489" i="16"/>
  <c r="I1482" i="16" a="1"/>
  <c r="I1482" i="16" s="1"/>
  <c r="H2019" i="16"/>
  <c r="I2012" i="16" a="1"/>
  <c r="I2012" i="16" s="1"/>
  <c r="J927" i="20" a="1"/>
  <c r="J927" i="20" s="1"/>
  <c r="D931" i="20"/>
  <c r="L1699" i="12"/>
  <c r="M157" i="16"/>
  <c r="L136" i="16"/>
  <c r="N380" i="10"/>
  <c r="N370" i="10"/>
  <c r="L2070" i="16"/>
  <c r="L2098" i="16" s="1"/>
  <c r="L2101" i="16"/>
  <c r="L2060" i="16"/>
  <c r="K1234" i="12"/>
  <c r="K1399" i="12" s="1"/>
  <c r="L2058" i="16"/>
  <c r="L2053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05" i="16"/>
  <c r="D3057" i="16" s="1"/>
  <c r="H3058" i="16" s="1"/>
  <c r="L2055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F1898" i="16"/>
  <c r="F1919" i="16"/>
  <c r="E1926" i="16"/>
  <c r="E3078" i="16" s="1"/>
  <c r="K2100" i="16"/>
  <c r="D1595" i="16"/>
  <c r="D2761" i="16" s="1"/>
  <c r="L110" i="18"/>
  <c r="L18" i="18"/>
  <c r="L23" i="18" s="1"/>
  <c r="L2056" i="16"/>
  <c r="L101" i="18"/>
  <c r="L77" i="18"/>
  <c r="L119" i="18"/>
  <c r="L86" i="18"/>
  <c r="L33" i="18"/>
  <c r="L38" i="18" s="1"/>
  <c r="L48" i="18"/>
  <c r="L53" i="18" s="1"/>
  <c r="K2098" i="16"/>
  <c r="L2054" i="16"/>
  <c r="K1459" i="12"/>
  <c r="K1446" i="12"/>
  <c r="L2069" i="16"/>
  <c r="L2083" i="16" s="1"/>
  <c r="K1493" i="12"/>
  <c r="K1564" i="12"/>
  <c r="L2064" i="16"/>
  <c r="K1549" i="12"/>
  <c r="K1527" i="12"/>
  <c r="L2059" i="16"/>
  <c r="K1595" i="12"/>
  <c r="K1473" i="12"/>
  <c r="K1570" i="12"/>
  <c r="K1447" i="12"/>
  <c r="K1497" i="12"/>
  <c r="K1587" i="12"/>
  <c r="K1488" i="12"/>
  <c r="K1536" i="12"/>
  <c r="L2086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40" i="16"/>
  <c r="L2119" i="16" s="1"/>
  <c r="K1171" i="16"/>
  <c r="K249" i="16" s="1"/>
  <c r="K1157" i="16"/>
  <c r="K247" i="16" s="1"/>
  <c r="L1154" i="16"/>
  <c r="M880" i="16"/>
  <c r="J930" i="16"/>
  <c r="B925" i="16"/>
  <c r="K1143" i="16"/>
  <c r="K245" i="16" s="1"/>
  <c r="K1148" i="16"/>
  <c r="K1150" i="16"/>
  <c r="K246" i="16" s="1"/>
  <c r="K1178" i="16"/>
  <c r="K250" i="16" s="1"/>
  <c r="K1155" i="16"/>
  <c r="K1156" i="16"/>
  <c r="D1332" i="16"/>
  <c r="E1327" i="16"/>
  <c r="E2516" i="16" s="1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094" i="16"/>
  <c r="K1144" i="12"/>
  <c r="K1164" i="12" s="1"/>
  <c r="K264" i="12"/>
  <c r="K161" i="12"/>
  <c r="K221" i="12"/>
  <c r="L2052" i="16"/>
  <c r="K1002" i="12"/>
  <c r="K1159" i="12" s="1"/>
  <c r="M518" i="16"/>
  <c r="L1803" i="12"/>
  <c r="L1762" i="12"/>
  <c r="L1672" i="12"/>
  <c r="L1805" i="12"/>
  <c r="L1885" i="12"/>
  <c r="L1924" i="12" s="1"/>
  <c r="M98" i="16"/>
  <c r="L1703" i="12"/>
  <c r="M91" i="20"/>
  <c r="M168" i="20"/>
  <c r="M456" i="16"/>
  <c r="M104" i="20"/>
  <c r="M2041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453" i="16"/>
  <c r="M169" i="20"/>
  <c r="M576" i="16"/>
  <c r="M325" i="16"/>
  <c r="L1696" i="12"/>
  <c r="L1800" i="12"/>
  <c r="L1709" i="12"/>
  <c r="M51" i="22"/>
  <c r="M186" i="20"/>
  <c r="M619" i="16"/>
  <c r="L1822" i="12"/>
  <c r="L1777" i="12"/>
  <c r="L1843" i="12"/>
  <c r="M455" i="16"/>
  <c r="M438" i="16"/>
  <c r="M203" i="20"/>
  <c r="L1738" i="12"/>
  <c r="L1701" i="12"/>
  <c r="M180" i="11"/>
  <c r="M166" i="20"/>
  <c r="L1842" i="12"/>
  <c r="L1679" i="12"/>
  <c r="M35" i="11"/>
  <c r="M93" i="20"/>
  <c r="L1812" i="12"/>
  <c r="M892" i="16"/>
  <c r="M886" i="16"/>
  <c r="M99" i="16"/>
  <c r="M413" i="10"/>
  <c r="M363" i="10"/>
  <c r="M132" i="20"/>
  <c r="M107" i="18"/>
  <c r="M12" i="20"/>
  <c r="M53" i="20" s="1"/>
  <c r="M189" i="20"/>
  <c r="M181" i="20"/>
  <c r="M136" i="20"/>
  <c r="M188" i="20"/>
  <c r="M622" i="16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091" i="16"/>
  <c r="M578" i="16"/>
  <c r="L1846" i="12"/>
  <c r="L1801" i="12"/>
  <c r="L1680" i="12"/>
  <c r="M208" i="20"/>
  <c r="M583" i="16"/>
  <c r="M272" i="16"/>
  <c r="L1753" i="12"/>
  <c r="L1791" i="12"/>
  <c r="M84" i="22"/>
  <c r="M226" i="20"/>
  <c r="M447" i="16"/>
  <c r="M426" i="16"/>
  <c r="L1884" i="12"/>
  <c r="L1922" i="12" s="1"/>
  <c r="L1697" i="12"/>
  <c r="M539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451" i="16"/>
  <c r="M330" i="16"/>
  <c r="M22" i="16"/>
  <c r="L1713" i="12"/>
  <c r="M227" i="20"/>
  <c r="M2042" i="16"/>
  <c r="M2068" i="16" s="1"/>
  <c r="M446" i="16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M624" i="16"/>
  <c r="L1708" i="12"/>
  <c r="M444" i="16"/>
  <c r="L1789" i="12"/>
  <c r="L1405" i="12"/>
  <c r="M231" i="11"/>
  <c r="M2050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40" i="16"/>
  <c r="M433" i="16"/>
  <c r="L1734" i="12"/>
  <c r="L1840" i="12"/>
  <c r="L1687" i="12"/>
  <c r="M154" i="20"/>
  <c r="M450" i="16"/>
  <c r="L1830" i="12"/>
  <c r="L1785" i="12"/>
  <c r="M422" i="16"/>
  <c r="M185" i="20"/>
  <c r="M801" i="16"/>
  <c r="M197" i="16"/>
  <c r="L1746" i="12"/>
  <c r="L1684" i="12"/>
  <c r="L1886" i="12"/>
  <c r="L1925" i="12" s="1"/>
  <c r="M167" i="20"/>
  <c r="M623" i="16"/>
  <c r="M427" i="16"/>
  <c r="L1829" i="12"/>
  <c r="L1706" i="12"/>
  <c r="M2038" i="16"/>
  <c r="M2051" i="16" s="1"/>
  <c r="L1754" i="12"/>
  <c r="L1767" i="12"/>
  <c r="M12" i="11"/>
  <c r="M183" i="20"/>
  <c r="M428" i="16"/>
  <c r="M38" i="16"/>
  <c r="L946" i="12"/>
  <c r="M63" i="18"/>
  <c r="M429" i="16"/>
  <c r="L1836" i="12"/>
  <c r="M448" i="16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37" i="16"/>
  <c r="L1744" i="12"/>
  <c r="M95" i="11"/>
  <c r="M2044" i="16"/>
  <c r="M2070" i="16" s="1"/>
  <c r="M2098" i="16" s="1"/>
  <c r="L1702" i="12"/>
  <c r="L617" i="12"/>
  <c r="M452" i="16"/>
  <c r="L1678" i="12"/>
  <c r="M194" i="20"/>
  <c r="M425" i="16"/>
  <c r="L1675" i="12"/>
  <c r="M276" i="16"/>
  <c r="L1645" i="12"/>
  <c r="L1410" i="12"/>
  <c r="M105" i="20"/>
  <c r="M46" i="16"/>
  <c r="M74" i="11"/>
  <c r="M180" i="20"/>
  <c r="L1729" i="12"/>
  <c r="M449" i="16"/>
  <c r="L1747" i="12"/>
  <c r="M201" i="11"/>
  <c r="L1187" i="12"/>
  <c r="M457" i="16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579" i="16"/>
  <c r="M420" i="16"/>
  <c r="M280" i="16"/>
  <c r="M209" i="20"/>
  <c r="M581" i="16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M582" i="16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616" i="16"/>
  <c r="M329" i="16"/>
  <c r="L1748" i="12"/>
  <c r="M277" i="16"/>
  <c r="M116" i="20"/>
  <c r="L1650" i="12"/>
  <c r="M156" i="20"/>
  <c r="M269" i="16"/>
  <c r="L1728" i="12"/>
  <c r="M521" i="16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M574" i="16"/>
  <c r="M445" i="16"/>
  <c r="L1780" i="12"/>
  <c r="L1760" i="12"/>
  <c r="L1404" i="12"/>
  <c r="M300" i="10"/>
  <c r="M204" i="20"/>
  <c r="M270" i="16"/>
  <c r="L1694" i="12"/>
  <c r="M602" i="16"/>
  <c r="L1695" i="12"/>
  <c r="M164" i="20"/>
  <c r="M334" i="10"/>
  <c r="M106" i="20"/>
  <c r="L1721" i="12"/>
  <c r="M161" i="20"/>
  <c r="L1700" i="12"/>
  <c r="M103" i="20"/>
  <c r="L1782" i="12"/>
  <c r="M786" i="16"/>
  <c r="M577" i="16"/>
  <c r="L1764" i="12"/>
  <c r="M439" i="16"/>
  <c r="L1773" i="12"/>
  <c r="M30" i="16"/>
  <c r="M101" i="20"/>
  <c r="L1712" i="12"/>
  <c r="M102" i="20"/>
  <c r="L1793" i="12"/>
  <c r="M231" i="20"/>
  <c r="L1757" i="12"/>
  <c r="L1644" i="12"/>
  <c r="M195" i="20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063" i="16"/>
  <c r="L1821" i="12"/>
  <c r="M698" i="16"/>
  <c r="L1688" i="12"/>
  <c r="M95" i="20"/>
  <c r="L1833" i="12"/>
  <c r="M625" i="16"/>
  <c r="M279" i="16"/>
  <c r="L1732" i="12"/>
  <c r="L1790" i="12"/>
  <c r="M61" i="22"/>
  <c r="L1774" i="12"/>
  <c r="L1673" i="12"/>
  <c r="M133" i="20"/>
  <c r="L1765" i="12"/>
  <c r="L100" i="12"/>
  <c r="M2077" i="16"/>
  <c r="L1832" i="12"/>
  <c r="M620" i="16"/>
  <c r="L1828" i="12"/>
  <c r="M190" i="10"/>
  <c r="M417" i="16"/>
  <c r="L1682" i="12"/>
  <c r="L629" i="12"/>
  <c r="M96" i="20"/>
  <c r="L1758" i="12"/>
  <c r="L1779" i="12"/>
  <c r="N28" i="8"/>
  <c r="N595" i="12" s="1"/>
  <c r="L1827" i="12"/>
  <c r="M207" i="20"/>
  <c r="M151" i="20"/>
  <c r="L63" i="12"/>
  <c r="M117" i="20"/>
  <c r="M603" i="16"/>
  <c r="M326" i="16"/>
  <c r="M79" i="16"/>
  <c r="M222" i="20"/>
  <c r="M225" i="20"/>
  <c r="M83" i="18"/>
  <c r="M617" i="16"/>
  <c r="L1756" i="12"/>
  <c r="M580" i="16"/>
  <c r="L1824" i="12"/>
  <c r="M2039" i="16"/>
  <c r="M2065" i="16" s="1"/>
  <c r="L1749" i="12"/>
  <c r="M2047" i="16"/>
  <c r="M2073" i="16" s="1"/>
  <c r="M2087" i="16" s="1"/>
  <c r="L1742" i="12"/>
  <c r="L1763" i="12"/>
  <c r="M134" i="22"/>
  <c r="L1841" i="12"/>
  <c r="M119" i="20"/>
  <c r="L1825" i="12"/>
  <c r="M98" i="20"/>
  <c r="L1839" i="12"/>
  <c r="M162" i="11"/>
  <c r="M2046" i="16"/>
  <c r="L1823" i="12"/>
  <c r="M454" i="16"/>
  <c r="L1808" i="12"/>
  <c r="M212" i="20"/>
  <c r="L1795" i="12"/>
  <c r="L32" i="12"/>
  <c r="M97" i="20"/>
  <c r="L1755" i="12"/>
  <c r="L1806" i="12"/>
  <c r="M171" i="11"/>
  <c r="M575" i="16"/>
  <c r="L1685" i="12"/>
  <c r="L1792" i="12"/>
  <c r="M618" i="16"/>
  <c r="L1820" i="12"/>
  <c r="M221" i="20"/>
  <c r="M621" i="16"/>
  <c r="M2045" i="16"/>
  <c r="L1807" i="12"/>
  <c r="L1676" i="12"/>
  <c r="M278" i="16"/>
  <c r="M44" i="18"/>
  <c r="M128" i="20"/>
  <c r="L91" i="12"/>
  <c r="M421" i="16"/>
  <c r="M2043" i="16"/>
  <c r="M2069" i="16" s="1"/>
  <c r="M174" i="20"/>
  <c r="M1913" i="16"/>
  <c r="M1293" i="16"/>
  <c r="L284" i="16"/>
  <c r="L804" i="16" s="1"/>
  <c r="M885" i="20"/>
  <c r="M1404" i="16"/>
  <c r="M525" i="20"/>
  <c r="L807" i="16"/>
  <c r="L232" i="20"/>
  <c r="L1249" i="20" s="1"/>
  <c r="L120" i="20"/>
  <c r="L1245" i="20" s="1"/>
  <c r="L626" i="16"/>
  <c r="L810" i="16" s="1"/>
  <c r="L921" i="12"/>
  <c r="L1936" i="12" s="1"/>
  <c r="M898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584" i="16"/>
  <c r="L809" i="16" s="1"/>
  <c r="L107" i="20"/>
  <c r="L1243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48" i="20" s="1"/>
  <c r="L2048" i="16"/>
  <c r="L811" i="16" s="1"/>
  <c r="L331" i="16"/>
  <c r="L806" i="16" s="1"/>
  <c r="K1126" i="12"/>
  <c r="K1162" i="12" s="1"/>
  <c r="K520" i="12"/>
  <c r="K585" i="12"/>
  <c r="K206" i="12"/>
  <c r="K116" i="12"/>
  <c r="K594" i="12"/>
  <c r="L881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L808" i="16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26" i="20"/>
  <c r="L527" i="20" s="1"/>
  <c r="M1567" i="16"/>
  <c r="L1568" i="16"/>
  <c r="L1569" i="16" s="1"/>
  <c r="L2159" i="16"/>
  <c r="L1405" i="16"/>
  <c r="L1406" i="16" s="1"/>
  <c r="L887" i="20"/>
  <c r="L540" i="20"/>
  <c r="L541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34" i="20"/>
  <c r="M532" i="20"/>
  <c r="L886" i="20"/>
  <c r="L1398" i="16"/>
  <c r="L1399" i="16" s="1"/>
  <c r="L1294" i="16"/>
  <c r="L1295" i="16" s="1"/>
  <c r="L2142" i="16"/>
  <c r="M1437" i="16"/>
  <c r="L2165" i="16"/>
  <c r="M511" i="20"/>
  <c r="L512" i="20"/>
  <c r="L513" i="20" s="1"/>
  <c r="M518" i="20"/>
  <c r="L519" i="20"/>
  <c r="L520" i="20" s="1"/>
  <c r="L1445" i="16"/>
  <c r="L1446" i="16" s="1"/>
  <c r="M1444" i="16"/>
  <c r="L2158" i="16"/>
  <c r="M1397" i="16"/>
  <c r="L1438" i="16"/>
  <c r="L1439" i="16" s="1"/>
  <c r="K699" i="16"/>
  <c r="J1483" i="12"/>
  <c r="J1640" i="12" s="1"/>
  <c r="L1287" i="16"/>
  <c r="L1288" i="16" s="1"/>
  <c r="J1573" i="12"/>
  <c r="J1642" i="12" s="1"/>
  <c r="L2141" i="16"/>
  <c r="J1607" i="12"/>
  <c r="J1643" i="12" s="1"/>
  <c r="J1528" i="12"/>
  <c r="J1641" i="12" s="1"/>
  <c r="J1474" i="12"/>
  <c r="J1639" i="12" s="1"/>
  <c r="C1219" i="20"/>
  <c r="C1220" i="20" s="1"/>
  <c r="L547" i="20"/>
  <c r="M546" i="20"/>
  <c r="L1147" i="16"/>
  <c r="L2120" i="16" s="1"/>
  <c r="K2092" i="16"/>
  <c r="L904" i="16"/>
  <c r="M904" i="16" s="1"/>
  <c r="K2079" i="16"/>
  <c r="L2079" i="16" s="1"/>
  <c r="K2093" i="16"/>
  <c r="L1582" i="16"/>
  <c r="L2185" i="16"/>
  <c r="L893" i="16"/>
  <c r="L894" i="16" s="1"/>
  <c r="M1581" i="16"/>
  <c r="L2232" i="16"/>
  <c r="L1915" i="16"/>
  <c r="L1914" i="16"/>
  <c r="K2186" i="16"/>
  <c r="K1589" i="16"/>
  <c r="K1590" i="16" s="1"/>
  <c r="E559" i="20"/>
  <c r="K560" i="20" s="1"/>
  <c r="L553" i="20"/>
  <c r="K554" i="20"/>
  <c r="K555" i="20" s="1"/>
  <c r="E933" i="20"/>
  <c r="K934" i="20" s="1"/>
  <c r="C945" i="20"/>
  <c r="C939" i="20"/>
  <c r="C940" i="20"/>
  <c r="C941" i="20" s="1"/>
  <c r="D939" i="20"/>
  <c r="E939" i="20" s="1"/>
  <c r="C571" i="20"/>
  <c r="D566" i="20"/>
  <c r="D565" i="20"/>
  <c r="E565" i="20" s="1"/>
  <c r="C565" i="20"/>
  <c r="C566" i="20"/>
  <c r="C567" i="20" s="1"/>
  <c r="K910" i="16"/>
  <c r="K900" i="16"/>
  <c r="L899" i="16"/>
  <c r="L1588" i="16"/>
  <c r="L887" i="16"/>
  <c r="L888" i="16" s="1"/>
  <c r="D1932" i="16"/>
  <c r="D1938" i="16"/>
  <c r="K906" i="16"/>
  <c r="E1932" i="16"/>
  <c r="E1933" i="16"/>
  <c r="B1931" i="16"/>
  <c r="B3083" i="16" s="1"/>
  <c r="E927" i="16"/>
  <c r="E926" i="16"/>
  <c r="F926" i="16" s="1" a="1"/>
  <c r="F926" i="16" s="1"/>
  <c r="C928" i="16"/>
  <c r="D926" i="16"/>
  <c r="D916" i="16"/>
  <c r="F915" i="16" s="1"/>
  <c r="D931" i="16"/>
  <c r="D937" i="16" s="1"/>
  <c r="D921" i="16"/>
  <c r="K805" i="16"/>
  <c r="K2061" i="16"/>
  <c r="K796" i="16" s="1"/>
  <c r="K2081" i="16"/>
  <c r="K2095" i="16"/>
  <c r="K2096" i="16"/>
  <c r="K2082" i="16"/>
  <c r="L2082" i="16" s="1"/>
  <c r="K2074" i="16"/>
  <c r="K2075" i="16" s="1"/>
  <c r="K1595" i="16"/>
  <c r="E1600" i="16"/>
  <c r="D1600" i="16"/>
  <c r="B1599" i="16"/>
  <c r="B2765" i="16" s="1"/>
  <c r="E1601" i="16"/>
  <c r="D1606" i="16"/>
  <c r="D2013" i="16"/>
  <c r="B2006" i="16"/>
  <c r="B3155" i="16" s="1"/>
  <c r="D1490" i="16"/>
  <c r="B1483" i="16"/>
  <c r="B2665" i="16" s="1"/>
  <c r="D1484" i="16"/>
  <c r="E1485" i="16"/>
  <c r="E2667" i="16" s="1"/>
  <c r="E1484" i="16"/>
  <c r="E2666" i="16" s="1"/>
  <c r="D1478" i="16"/>
  <c r="D2660" i="16" s="1"/>
  <c r="L2080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149" i="16"/>
  <c r="O33" i="22"/>
  <c r="O37" i="22" s="1"/>
  <c r="N38" i="22"/>
  <c r="N106" i="11" s="1"/>
  <c r="O52" i="22"/>
  <c r="O56" i="22" s="1"/>
  <c r="M67" i="22"/>
  <c r="L36" i="10" s="1"/>
  <c r="O62" i="22"/>
  <c r="N66" i="22"/>
  <c r="Q25" i="20"/>
  <c r="Q54" i="20" s="1"/>
  <c r="Q56" i="20" s="1"/>
  <c r="L2099" i="16"/>
  <c r="L2085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N2482" i="16" l="1"/>
  <c r="P2483" i="16"/>
  <c r="Q2481" i="16"/>
  <c r="R2481" i="16" s="1"/>
  <c r="S2481" i="16" s="1"/>
  <c r="P2474" i="16"/>
  <c r="O2475" i="16"/>
  <c r="P2473" i="16"/>
  <c r="P2480" i="16"/>
  <c r="M92" i="12"/>
  <c r="N35" i="8"/>
  <c r="Q131" i="22"/>
  <c r="R131" i="22"/>
  <c r="M2166" i="16"/>
  <c r="M2185" i="16"/>
  <c r="AD2639" i="16"/>
  <c r="AD2641" i="16"/>
  <c r="AE2639" i="16"/>
  <c r="AE2641" i="16"/>
  <c r="AC2638" i="16"/>
  <c r="AC2640" i="16"/>
  <c r="AD2638" i="16"/>
  <c r="AD2640" i="16"/>
  <c r="AE2638" i="16"/>
  <c r="AE2640" i="16"/>
  <c r="AB2641" i="16"/>
  <c r="AC2641" i="16"/>
  <c r="AB2638" i="16"/>
  <c r="AB2639" i="16"/>
  <c r="AC2639" i="16"/>
  <c r="AB2640" i="16"/>
  <c r="AD2767" i="16"/>
  <c r="AD2769" i="16"/>
  <c r="AC2766" i="16"/>
  <c r="AC2768" i="16"/>
  <c r="AD2766" i="16"/>
  <c r="AD2768" i="16"/>
  <c r="AE2766" i="16"/>
  <c r="AE2768" i="16"/>
  <c r="AB2769" i="16"/>
  <c r="AC2769" i="16"/>
  <c r="AE2769" i="16"/>
  <c r="AB2766" i="16"/>
  <c r="AB2767" i="16"/>
  <c r="AC2767" i="16"/>
  <c r="AE2767" i="16"/>
  <c r="AB2768" i="16"/>
  <c r="AD2595" i="16"/>
  <c r="AD2597" i="16"/>
  <c r="AE2595" i="16"/>
  <c r="AE2597" i="16"/>
  <c r="AC2594" i="16"/>
  <c r="AC2596" i="16"/>
  <c r="AD2594" i="16"/>
  <c r="AD2596" i="16"/>
  <c r="AE2594" i="16"/>
  <c r="AE2596" i="16"/>
  <c r="AB2594" i="16"/>
  <c r="AB2595" i="16"/>
  <c r="AC2595" i="16"/>
  <c r="AB2596" i="16"/>
  <c r="AB2597" i="16"/>
  <c r="AC2597" i="16"/>
  <c r="AE3157" i="16"/>
  <c r="AE3159" i="16"/>
  <c r="AB3156" i="16"/>
  <c r="AB3158" i="16"/>
  <c r="AC3156" i="16"/>
  <c r="AC3158" i="16"/>
  <c r="AD3156" i="16"/>
  <c r="AD3158" i="16"/>
  <c r="AE3156" i="16"/>
  <c r="AE3158" i="16"/>
  <c r="AC3157" i="16"/>
  <c r="AB3157" i="16"/>
  <c r="AD3157" i="16"/>
  <c r="AB3159" i="16"/>
  <c r="AC3159" i="16"/>
  <c r="AD3159" i="16"/>
  <c r="AB2490" i="16"/>
  <c r="AC2490" i="16"/>
  <c r="AD2490" i="16"/>
  <c r="AE2490" i="16"/>
  <c r="AE3085" i="16"/>
  <c r="AE3087" i="16"/>
  <c r="AB3084" i="16"/>
  <c r="AB3086" i="16"/>
  <c r="AC3084" i="16"/>
  <c r="AC3086" i="16"/>
  <c r="AD3084" i="16"/>
  <c r="AD3086" i="16"/>
  <c r="AE3084" i="16"/>
  <c r="AE3086" i="16"/>
  <c r="AB3085" i="16"/>
  <c r="AB3087" i="16"/>
  <c r="AC3085" i="16"/>
  <c r="AD3085" i="16"/>
  <c r="AC3087" i="16"/>
  <c r="AD3087" i="16"/>
  <c r="AC2345" i="16"/>
  <c r="AC2347" i="16"/>
  <c r="AD2345" i="16"/>
  <c r="AD2347" i="16"/>
  <c r="AE2345" i="16"/>
  <c r="AE2347" i="16"/>
  <c r="AB2345" i="16"/>
  <c r="AD2348" i="16"/>
  <c r="AB2346" i="16"/>
  <c r="AE2348" i="16"/>
  <c r="AC2346" i="16"/>
  <c r="AD2346" i="16"/>
  <c r="AE2346" i="16"/>
  <c r="AB2347" i="16"/>
  <c r="AB2348" i="16"/>
  <c r="AC2348" i="16"/>
  <c r="M62" i="25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19" i="16"/>
  <c r="M83" i="25"/>
  <c r="M82" i="25"/>
  <c r="M11" i="22"/>
  <c r="M12" i="25" s="1"/>
  <c r="M11" i="12"/>
  <c r="L1275" i="20"/>
  <c r="L1288" i="20" s="1"/>
  <c r="C415" i="20"/>
  <c r="K1473" i="16"/>
  <c r="K1474" i="16" s="1"/>
  <c r="Z2638" i="16"/>
  <c r="AA2641" i="16"/>
  <c r="AA2638" i="16"/>
  <c r="Z2640" i="16"/>
  <c r="AA2640" i="16"/>
  <c r="Z2639" i="16"/>
  <c r="AA2639" i="16"/>
  <c r="Z2641" i="16"/>
  <c r="AA2767" i="16"/>
  <c r="Z2766" i="16"/>
  <c r="AA2769" i="16"/>
  <c r="Z2768" i="16"/>
  <c r="AA2766" i="16"/>
  <c r="Z2767" i="16"/>
  <c r="AA2768" i="16"/>
  <c r="Z2769" i="16"/>
  <c r="Z3087" i="16"/>
  <c r="Z3084" i="16"/>
  <c r="AA3087" i="16"/>
  <c r="AA3084" i="16"/>
  <c r="Z3086" i="16"/>
  <c r="AA3086" i="16"/>
  <c r="Z3085" i="16"/>
  <c r="AA3085" i="16"/>
  <c r="Z2490" i="16"/>
  <c r="AA2490" i="16"/>
  <c r="Z2594" i="16"/>
  <c r="AA2594" i="16"/>
  <c r="AA2595" i="16"/>
  <c r="Z2597" i="16"/>
  <c r="AA2597" i="16"/>
  <c r="Z2596" i="16"/>
  <c r="AA2596" i="16"/>
  <c r="Z2595" i="16"/>
  <c r="Z2348" i="16"/>
  <c r="Z2345" i="16"/>
  <c r="AA2348" i="16"/>
  <c r="AA2345" i="16"/>
  <c r="Z2347" i="16"/>
  <c r="AA2347" i="16"/>
  <c r="Z2346" i="16"/>
  <c r="AA2346" i="16"/>
  <c r="AA3157" i="16"/>
  <c r="Z3159" i="16"/>
  <c r="Z3156" i="16"/>
  <c r="AA3159" i="16"/>
  <c r="AA3156" i="16"/>
  <c r="Z3158" i="16"/>
  <c r="AA3158" i="16"/>
  <c r="Z3157" i="16"/>
  <c r="L2332" i="16"/>
  <c r="L2334" i="16" s="1"/>
  <c r="K29" i="8"/>
  <c r="K135" i="8" s="1"/>
  <c r="K410" i="20"/>
  <c r="K411" i="20" s="1"/>
  <c r="E2654" i="16"/>
  <c r="D2655" i="16" s="1"/>
  <c r="E2655" i="16" s="1"/>
  <c r="N74" i="25"/>
  <c r="N13" i="25"/>
  <c r="E402" i="20"/>
  <c r="K2333" i="16"/>
  <c r="M2331" i="16"/>
  <c r="L2333" i="16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1191" i="12" s="1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4" i="22"/>
  <c r="N171" i="22" s="1"/>
  <c r="N29" i="8"/>
  <c r="N135" i="8" s="1"/>
  <c r="N27" i="8"/>
  <c r="M29" i="8"/>
  <c r="M135" i="8" s="1"/>
  <c r="L29" i="8"/>
  <c r="L135" i="8" s="1"/>
  <c r="K1170" i="16"/>
  <c r="M1588" i="16"/>
  <c r="J2237" i="16"/>
  <c r="M1612" i="16"/>
  <c r="K1169" i="16"/>
  <c r="L2121" i="16"/>
  <c r="D2372" i="16"/>
  <c r="J2149" i="16"/>
  <c r="D2672" i="16"/>
  <c r="H2761" i="16"/>
  <c r="J2190" i="16"/>
  <c r="M2165" i="16"/>
  <c r="M2159" i="16"/>
  <c r="M142" i="22"/>
  <c r="D2521" i="16"/>
  <c r="D1174" i="16"/>
  <c r="D2367" i="16" s="1"/>
  <c r="E2368" i="16" s="1"/>
  <c r="J2249" i="16"/>
  <c r="J2173" i="16"/>
  <c r="J2125" i="16"/>
  <c r="D1186" i="16"/>
  <c r="L2182" i="16"/>
  <c r="K376" i="20"/>
  <c r="K377" i="20" s="1"/>
  <c r="L368" i="20"/>
  <c r="K390" i="20"/>
  <c r="K391" i="20" s="1"/>
  <c r="K502" i="20"/>
  <c r="K503" i="20" s="1"/>
  <c r="K3086" i="16"/>
  <c r="X3085" i="16"/>
  <c r="Y3085" i="16"/>
  <c r="X3086" i="16"/>
  <c r="Y3086" i="16"/>
  <c r="X3084" i="16"/>
  <c r="Y3084" i="16"/>
  <c r="X3087" i="16"/>
  <c r="Y3087" i="16"/>
  <c r="Y2490" i="16"/>
  <c r="X2490" i="16"/>
  <c r="K2347" i="16"/>
  <c r="X2347" i="16"/>
  <c r="Y2347" i="16"/>
  <c r="X2345" i="16"/>
  <c r="Y2345" i="16"/>
  <c r="X2348" i="16"/>
  <c r="Y2348" i="16"/>
  <c r="X2346" i="16"/>
  <c r="Y2346" i="16"/>
  <c r="K2640" i="16"/>
  <c r="Y2640" i="16"/>
  <c r="X2638" i="16"/>
  <c r="Y2638" i="16"/>
  <c r="X2641" i="16"/>
  <c r="Y2641" i="16"/>
  <c r="X2639" i="16"/>
  <c r="Y2639" i="16"/>
  <c r="X2640" i="16"/>
  <c r="K2768" i="16"/>
  <c r="X2766" i="16"/>
  <c r="Y2766" i="16"/>
  <c r="X2769" i="16"/>
  <c r="X2767" i="16"/>
  <c r="Y2767" i="16"/>
  <c r="X2768" i="16"/>
  <c r="Y2768" i="16"/>
  <c r="Y2769" i="16"/>
  <c r="K2596" i="16"/>
  <c r="Y2594" i="16"/>
  <c r="X2597" i="16"/>
  <c r="Y2597" i="16"/>
  <c r="X2595" i="16"/>
  <c r="Y2595" i="16"/>
  <c r="X2594" i="16"/>
  <c r="X2596" i="16"/>
  <c r="Y2596" i="16"/>
  <c r="K3158" i="16"/>
  <c r="X3158" i="16"/>
  <c r="Y3158" i="16"/>
  <c r="X3156" i="16"/>
  <c r="Y3156" i="16"/>
  <c r="X3159" i="16"/>
  <c r="Y3159" i="16"/>
  <c r="X3157" i="16"/>
  <c r="Y3157" i="16"/>
  <c r="D3084" i="16"/>
  <c r="L2168" i="16"/>
  <c r="M2183" i="16"/>
  <c r="D2666" i="16"/>
  <c r="K2184" i="16"/>
  <c r="D2766" i="16"/>
  <c r="L2167" i="16"/>
  <c r="L2160" i="16"/>
  <c r="M344" i="16"/>
  <c r="D2515" i="16"/>
  <c r="L2122" i="16"/>
  <c r="D2366" i="16"/>
  <c r="K911" i="16"/>
  <c r="K912" i="16" s="1"/>
  <c r="N2626" i="16"/>
  <c r="O2624" i="16"/>
  <c r="O2626" i="16" s="1"/>
  <c r="K2626" i="16"/>
  <c r="L2627" i="16"/>
  <c r="O2625" i="16"/>
  <c r="P2625" i="16" s="1"/>
  <c r="Q2625" i="16" s="1"/>
  <c r="M2626" i="16"/>
  <c r="L2626" i="16"/>
  <c r="K85" i="25"/>
  <c r="K93" i="25" s="1"/>
  <c r="O57" i="22"/>
  <c r="O58" i="22" s="1"/>
  <c r="K1175" i="16"/>
  <c r="K2124" i="16" s="1"/>
  <c r="D1180" i="16"/>
  <c r="E1180" i="16"/>
  <c r="B1179" i="16"/>
  <c r="B2372" i="16" s="1"/>
  <c r="E1181" i="16"/>
  <c r="E2361" i="16"/>
  <c r="D2362" i="16" s="1"/>
  <c r="E2366" i="16"/>
  <c r="F1173" i="16" a="1"/>
  <c r="F1173" i="16" s="1"/>
  <c r="L375" i="20"/>
  <c r="L389" i="20"/>
  <c r="L391" i="20" s="1"/>
  <c r="L501" i="20"/>
  <c r="L503" i="20" s="1"/>
  <c r="L396" i="20"/>
  <c r="M117" i="10"/>
  <c r="M116" i="10"/>
  <c r="K369" i="20"/>
  <c r="K370" i="20" s="1"/>
  <c r="K398" i="20"/>
  <c r="D415" i="20"/>
  <c r="E415" i="20" s="1"/>
  <c r="D416" i="20"/>
  <c r="C416" i="20"/>
  <c r="C417" i="20" s="1"/>
  <c r="D414" i="20"/>
  <c r="M59" i="20"/>
  <c r="M1228" i="20" s="1"/>
  <c r="M1262" i="20" s="1"/>
  <c r="M47" i="20"/>
  <c r="N2617" i="16"/>
  <c r="N2618" i="16"/>
  <c r="N2620" i="16" s="1"/>
  <c r="L1561" i="16"/>
  <c r="L1562" i="16" s="1"/>
  <c r="L1162" i="16"/>
  <c r="L1163" i="16" s="1"/>
  <c r="M1161" i="16"/>
  <c r="M2732" i="16"/>
  <c r="M2734" i="16" s="1"/>
  <c r="N2731" i="16"/>
  <c r="N2733" i="16" s="1"/>
  <c r="N2724" i="16"/>
  <c r="N2726" i="16" s="1"/>
  <c r="N2725" i="16"/>
  <c r="N2727" i="16" s="1"/>
  <c r="J150" i="10"/>
  <c r="N2588" i="16"/>
  <c r="M2589" i="16"/>
  <c r="N2587" i="16"/>
  <c r="N2582" i="16"/>
  <c r="O2580" i="16"/>
  <c r="M2583" i="16"/>
  <c r="N2581" i="16"/>
  <c r="P3159" i="16"/>
  <c r="L3157" i="16"/>
  <c r="W3159" i="16"/>
  <c r="O3159" i="16"/>
  <c r="U3158" i="16"/>
  <c r="V3159" i="16"/>
  <c r="N3159" i="16"/>
  <c r="T3158" i="16"/>
  <c r="L3158" i="16"/>
  <c r="R3157" i="16"/>
  <c r="P3156" i="16"/>
  <c r="U3159" i="16"/>
  <c r="M3159" i="16"/>
  <c r="S3158" i="16"/>
  <c r="Q3157" i="16"/>
  <c r="W3156" i="16"/>
  <c r="O3156" i="16"/>
  <c r="P3158" i="16"/>
  <c r="T3156" i="16"/>
  <c r="W3158" i="16"/>
  <c r="M3157" i="16"/>
  <c r="V3158" i="16"/>
  <c r="R3156" i="16"/>
  <c r="S3157" i="16"/>
  <c r="Q3156" i="16"/>
  <c r="T3159" i="16"/>
  <c r="L3159" i="16"/>
  <c r="R3158" i="16"/>
  <c r="P3157" i="16"/>
  <c r="V3156" i="16"/>
  <c r="N3156" i="16"/>
  <c r="V3157" i="16"/>
  <c r="L3156" i="16"/>
  <c r="O3158" i="16"/>
  <c r="S3156" i="16"/>
  <c r="N3158" i="16"/>
  <c r="K3157" i="16"/>
  <c r="S3159" i="16"/>
  <c r="K3159" i="16"/>
  <c r="Q3158" i="16"/>
  <c r="W3157" i="16"/>
  <c r="O3157" i="16"/>
  <c r="U3156" i="16"/>
  <c r="M3156" i="16"/>
  <c r="R3159" i="16"/>
  <c r="N3157" i="16"/>
  <c r="Q3159" i="16"/>
  <c r="U3157" i="16"/>
  <c r="K3156" i="16"/>
  <c r="T3157" i="16"/>
  <c r="M3158" i="16"/>
  <c r="P3087" i="16"/>
  <c r="V3086" i="16"/>
  <c r="N3086" i="16"/>
  <c r="T3085" i="16"/>
  <c r="L3085" i="16"/>
  <c r="R3084" i="16"/>
  <c r="N3087" i="16"/>
  <c r="L3086" i="16"/>
  <c r="R3085" i="16"/>
  <c r="U3085" i="16"/>
  <c r="K3084" i="16"/>
  <c r="W3087" i="16"/>
  <c r="O3087" i="16"/>
  <c r="U3086" i="16"/>
  <c r="M3086" i="16"/>
  <c r="S3085" i="16"/>
  <c r="K3085" i="16"/>
  <c r="Q3084" i="16"/>
  <c r="M3085" i="16"/>
  <c r="V3087" i="16"/>
  <c r="T3086" i="16"/>
  <c r="P3084" i="16"/>
  <c r="U3087" i="16"/>
  <c r="M3087" i="16"/>
  <c r="S3086" i="16"/>
  <c r="Q3085" i="16"/>
  <c r="W3084" i="16"/>
  <c r="O3084" i="16"/>
  <c r="T3084" i="16"/>
  <c r="O3086" i="16"/>
  <c r="T3087" i="16"/>
  <c r="L3087" i="16"/>
  <c r="R3086" i="16"/>
  <c r="P3085" i="16"/>
  <c r="V3084" i="16"/>
  <c r="N3084" i="16"/>
  <c r="V3085" i="16"/>
  <c r="W3086" i="16"/>
  <c r="S3087" i="16"/>
  <c r="K3087" i="16"/>
  <c r="Q3086" i="16"/>
  <c r="W3085" i="16"/>
  <c r="O3085" i="16"/>
  <c r="U3084" i="16"/>
  <c r="M3084" i="16"/>
  <c r="R3087" i="16"/>
  <c r="P3086" i="16"/>
  <c r="N3085" i="16"/>
  <c r="L3084" i="16"/>
  <c r="Q3087" i="16"/>
  <c r="S3084" i="16"/>
  <c r="P2769" i="16"/>
  <c r="V2768" i="16"/>
  <c r="N2768" i="16"/>
  <c r="T2767" i="16"/>
  <c r="L2767" i="16"/>
  <c r="R2766" i="16"/>
  <c r="L2766" i="16"/>
  <c r="S2766" i="16"/>
  <c r="W2769" i="16"/>
  <c r="O2769" i="16"/>
  <c r="U2768" i="16"/>
  <c r="M2768" i="16"/>
  <c r="S2767" i="16"/>
  <c r="K2767" i="16"/>
  <c r="Q2766" i="16"/>
  <c r="N2767" i="16"/>
  <c r="O2768" i="16"/>
  <c r="K2766" i="16"/>
  <c r="V2769" i="16"/>
  <c r="N2769" i="16"/>
  <c r="T2768" i="16"/>
  <c r="L2768" i="16"/>
  <c r="R2767" i="16"/>
  <c r="P2766" i="16"/>
  <c r="U2767" i="16"/>
  <c r="U2769" i="16"/>
  <c r="M2769" i="16"/>
  <c r="S2768" i="16"/>
  <c r="Q2767" i="16"/>
  <c r="W2766" i="16"/>
  <c r="O2766" i="16"/>
  <c r="M2766" i="16"/>
  <c r="Q2769" i="16"/>
  <c r="T2769" i="16"/>
  <c r="L2769" i="16"/>
  <c r="R2768" i="16"/>
  <c r="P2767" i="16"/>
  <c r="V2766" i="16"/>
  <c r="N2766" i="16"/>
  <c r="U2766" i="16"/>
  <c r="M2767" i="16"/>
  <c r="S2769" i="16"/>
  <c r="K2769" i="16"/>
  <c r="Q2768" i="16"/>
  <c r="W2767" i="16"/>
  <c r="O2767" i="16"/>
  <c r="W2768" i="16"/>
  <c r="R2769" i="16"/>
  <c r="P2768" i="16"/>
  <c r="V2767" i="16"/>
  <c r="T2766" i="16"/>
  <c r="W2641" i="16"/>
  <c r="O2641" i="16"/>
  <c r="U2640" i="16"/>
  <c r="M2640" i="16"/>
  <c r="S2639" i="16"/>
  <c r="K2639" i="16"/>
  <c r="Q2638" i="16"/>
  <c r="W2639" i="16"/>
  <c r="P2640" i="16"/>
  <c r="L2638" i="16"/>
  <c r="U2639" i="16"/>
  <c r="V2641" i="16"/>
  <c r="N2641" i="16"/>
  <c r="T2640" i="16"/>
  <c r="L2640" i="16"/>
  <c r="R2639" i="16"/>
  <c r="P2638" i="16"/>
  <c r="Q2640" i="16"/>
  <c r="O2639" i="16"/>
  <c r="R2641" i="16"/>
  <c r="T2638" i="16"/>
  <c r="W2640" i="16"/>
  <c r="M2639" i="16"/>
  <c r="P2641" i="16"/>
  <c r="R2638" i="16"/>
  <c r="U2641" i="16"/>
  <c r="M2641" i="16"/>
  <c r="S2640" i="16"/>
  <c r="Q2639" i="16"/>
  <c r="W2638" i="16"/>
  <c r="O2638" i="16"/>
  <c r="K2641" i="16"/>
  <c r="U2638" i="16"/>
  <c r="N2639" i="16"/>
  <c r="O2640" i="16"/>
  <c r="K2638" i="16"/>
  <c r="N2640" i="16"/>
  <c r="L2639" i="16"/>
  <c r="T2641" i="16"/>
  <c r="L2641" i="16"/>
  <c r="R2640" i="16"/>
  <c r="P2639" i="16"/>
  <c r="V2638" i="16"/>
  <c r="N2638" i="16"/>
  <c r="S2641" i="16"/>
  <c r="M2638" i="16"/>
  <c r="V2639" i="16"/>
  <c r="Q2641" i="16"/>
  <c r="S2638" i="16"/>
  <c r="V2640" i="16"/>
  <c r="T2639" i="16"/>
  <c r="L2595" i="16"/>
  <c r="W2597" i="16"/>
  <c r="V2597" i="16"/>
  <c r="K2595" i="16"/>
  <c r="K2597" i="16" s="1"/>
  <c r="U2597" i="16"/>
  <c r="T2597" i="16"/>
  <c r="L2594" i="16"/>
  <c r="S2597" i="16"/>
  <c r="R2597" i="16"/>
  <c r="K2594" i="16"/>
  <c r="G2490" i="16"/>
  <c r="W2490" i="16"/>
  <c r="K2488" i="16"/>
  <c r="T2490" i="16"/>
  <c r="K2487" i="16"/>
  <c r="V2490" i="16"/>
  <c r="N2487" i="16"/>
  <c r="Q2490" i="16"/>
  <c r="M2488" i="16"/>
  <c r="M2490" i="16" s="1"/>
  <c r="U2490" i="16"/>
  <c r="O2487" i="16"/>
  <c r="L2487" i="16"/>
  <c r="S2490" i="16"/>
  <c r="O2488" i="16"/>
  <c r="O2490" i="16" s="1"/>
  <c r="M2487" i="16"/>
  <c r="R2490" i="16"/>
  <c r="N2488" i="16"/>
  <c r="N2490" i="16" s="1"/>
  <c r="L2488" i="16"/>
  <c r="L1452" i="16"/>
  <c r="L1453" i="16" s="1"/>
  <c r="M1458" i="16"/>
  <c r="M2168" i="16" s="1"/>
  <c r="G2348" i="16"/>
  <c r="P2348" i="16"/>
  <c r="V2347" i="16"/>
  <c r="N2347" i="16"/>
  <c r="T2346" i="16"/>
  <c r="L2346" i="16"/>
  <c r="R2345" i="16"/>
  <c r="W2345" i="16"/>
  <c r="P2347" i="16"/>
  <c r="T2345" i="16"/>
  <c r="U2346" i="16"/>
  <c r="W2348" i="16"/>
  <c r="O2348" i="16"/>
  <c r="U2347" i="16"/>
  <c r="M2347" i="16"/>
  <c r="S2346" i="16"/>
  <c r="K2346" i="16"/>
  <c r="Q2345" i="16"/>
  <c r="Q2346" i="16"/>
  <c r="Q2348" i="16"/>
  <c r="K2345" i="16"/>
  <c r="V2348" i="16"/>
  <c r="N2348" i="16"/>
  <c r="T2347" i="16"/>
  <c r="L2347" i="16"/>
  <c r="R2346" i="16"/>
  <c r="P2345" i="16"/>
  <c r="N2346" i="16"/>
  <c r="W2347" i="16"/>
  <c r="U2348" i="16"/>
  <c r="M2348" i="16"/>
  <c r="S2347" i="16"/>
  <c r="O2345" i="16"/>
  <c r="S2345" i="16"/>
  <c r="T2348" i="16"/>
  <c r="L2348" i="16"/>
  <c r="R2347" i="16"/>
  <c r="P2346" i="16"/>
  <c r="V2345" i="16"/>
  <c r="N2345" i="16"/>
  <c r="U2345" i="16"/>
  <c r="R2348" i="16"/>
  <c r="L2345" i="16"/>
  <c r="M2346" i="16"/>
  <c r="S2348" i="16"/>
  <c r="K2348" i="16"/>
  <c r="Q2347" i="16"/>
  <c r="W2346" i="16"/>
  <c r="O2346" i="16"/>
  <c r="M2345" i="16"/>
  <c r="V2346" i="16"/>
  <c r="O2347" i="16"/>
  <c r="L1412" i="16"/>
  <c r="L1413" i="16" s="1"/>
  <c r="L1459" i="16"/>
  <c r="L1460" i="16" s="1"/>
  <c r="L1168" i="16"/>
  <c r="F3159" i="16"/>
  <c r="G2769" i="16"/>
  <c r="K403" i="20"/>
  <c r="G3159" i="16"/>
  <c r="L1301" i="16"/>
  <c r="L1302" i="16" s="1"/>
  <c r="M1451" i="16"/>
  <c r="M2167" i="16" s="1"/>
  <c r="F2769" i="16"/>
  <c r="M1300" i="16"/>
  <c r="N1300" i="16" s="1"/>
  <c r="K1944" i="16"/>
  <c r="L1944" i="16"/>
  <c r="D2772" i="16"/>
  <c r="G2773" i="16" s="1"/>
  <c r="K1612" i="16"/>
  <c r="L1612" i="16"/>
  <c r="L2143" i="16"/>
  <c r="D3162" i="16"/>
  <c r="G3163" i="16" s="1"/>
  <c r="K2019" i="16"/>
  <c r="L2019" i="16"/>
  <c r="M2019" i="16"/>
  <c r="M1944" i="16"/>
  <c r="L1314" i="16"/>
  <c r="M1411" i="16"/>
  <c r="N1411" i="16" s="1"/>
  <c r="N2160" i="16" s="1"/>
  <c r="L1465" i="16"/>
  <c r="M1454" i="16"/>
  <c r="M393" i="16" s="1"/>
  <c r="M1447" i="16"/>
  <c r="M392" i="16" s="1"/>
  <c r="F2495" i="16"/>
  <c r="L1307" i="16"/>
  <c r="N1400" i="16"/>
  <c r="N1895" i="16"/>
  <c r="N2019" i="16"/>
  <c r="N1991" i="16"/>
  <c r="N1923" i="16"/>
  <c r="N1998" i="16"/>
  <c r="N1930" i="16"/>
  <c r="N1902" i="16"/>
  <c r="N2005" i="16"/>
  <c r="N1977" i="16"/>
  <c r="N1937" i="16"/>
  <c r="N1909" i="16"/>
  <c r="N2012" i="16"/>
  <c r="N1984" i="16"/>
  <c r="N1944" i="16"/>
  <c r="N1916" i="16"/>
  <c r="N1612" i="16"/>
  <c r="N1584" i="16"/>
  <c r="N1591" i="16"/>
  <c r="N1598" i="16"/>
  <c r="N1570" i="16"/>
  <c r="N1605" i="16"/>
  <c r="N1577" i="16"/>
  <c r="N3011" i="16"/>
  <c r="N2700" i="16"/>
  <c r="N3169" i="16"/>
  <c r="N3141" i="16"/>
  <c r="N3113" i="16"/>
  <c r="N3083" i="16"/>
  <c r="N3055" i="16"/>
  <c r="N2989" i="16"/>
  <c r="N2961" i="16"/>
  <c r="N2933" i="16"/>
  <c r="N2905" i="16"/>
  <c r="N2877" i="16"/>
  <c r="N3018" i="16"/>
  <c r="N2707" i="16"/>
  <c r="N3176" i="16"/>
  <c r="N3148" i="16"/>
  <c r="N3120" i="16"/>
  <c r="N3090" i="16"/>
  <c r="N3062" i="16"/>
  <c r="N2996" i="16"/>
  <c r="N2968" i="16"/>
  <c r="N2940" i="16"/>
  <c r="N2912" i="16"/>
  <c r="N3025" i="16"/>
  <c r="N2714" i="16"/>
  <c r="N2686" i="16"/>
  <c r="N3155" i="16"/>
  <c r="N3127" i="16"/>
  <c r="N3097" i="16"/>
  <c r="N3069" i="16"/>
  <c r="N3041" i="16"/>
  <c r="N2975" i="16"/>
  <c r="N2947" i="16"/>
  <c r="N2919" i="16"/>
  <c r="N2891" i="16"/>
  <c r="N3032" i="16"/>
  <c r="N3004" i="16"/>
  <c r="N2693" i="16"/>
  <c r="N3162" i="16"/>
  <c r="N3134" i="16"/>
  <c r="N3104" i="16"/>
  <c r="N3076" i="16"/>
  <c r="N3048" i="16"/>
  <c r="N2982" i="16"/>
  <c r="N2954" i="16"/>
  <c r="N2926" i="16"/>
  <c r="N2898" i="16"/>
  <c r="N2863" i="16"/>
  <c r="N2835" i="16"/>
  <c r="N2807" i="16"/>
  <c r="N2779" i="16"/>
  <c r="N2751" i="16"/>
  <c r="N2723" i="16"/>
  <c r="N2658" i="16"/>
  <c r="N2630" i="16"/>
  <c r="N2570" i="16"/>
  <c r="N2535" i="16"/>
  <c r="N2500" i="16"/>
  <c r="N2884" i="16"/>
  <c r="N2870" i="16"/>
  <c r="N2842" i="16"/>
  <c r="N2814" i="16"/>
  <c r="N2786" i="16"/>
  <c r="N2758" i="16"/>
  <c r="N2730" i="16"/>
  <c r="N2665" i="16"/>
  <c r="N2637" i="16"/>
  <c r="N2314" i="16"/>
  <c r="N2549" i="16"/>
  <c r="N2514" i="16"/>
  <c r="N2479" i="16"/>
  <c r="N2486" i="16"/>
  <c r="N2849" i="16"/>
  <c r="N2821" i="16"/>
  <c r="N2793" i="16"/>
  <c r="N2765" i="16"/>
  <c r="N2737" i="16"/>
  <c r="N2672" i="16"/>
  <c r="N2644" i="16"/>
  <c r="N2616" i="16"/>
  <c r="N2556" i="16"/>
  <c r="N2521" i="16"/>
  <c r="N2856" i="16"/>
  <c r="N2828" i="16"/>
  <c r="N2800" i="16"/>
  <c r="N2772" i="16"/>
  <c r="N2744" i="16"/>
  <c r="N2679" i="16"/>
  <c r="N2651" i="16"/>
  <c r="N2623" i="16"/>
  <c r="N2563" i="16"/>
  <c r="N2528" i="16"/>
  <c r="N2493" i="16"/>
  <c r="N2421" i="16"/>
  <c r="N2365" i="16"/>
  <c r="N2542" i="16"/>
  <c r="N2428" i="16"/>
  <c r="N2414" i="16"/>
  <c r="N2358" i="16"/>
  <c r="N2435" i="16"/>
  <c r="N2323" i="16"/>
  <c r="N2463" i="16"/>
  <c r="N2407" i="16"/>
  <c r="N2316" i="16"/>
  <c r="N2379" i="16"/>
  <c r="N2372" i="16"/>
  <c r="N2456" i="16"/>
  <c r="N2400" i="16"/>
  <c r="N2351" i="16"/>
  <c r="N2449" i="16"/>
  <c r="N2393" i="16"/>
  <c r="N2344" i="16"/>
  <c r="N2472" i="16"/>
  <c r="N2507" i="16"/>
  <c r="N2442" i="16"/>
  <c r="N2386" i="16"/>
  <c r="N2337" i="16"/>
  <c r="N2607" i="16"/>
  <c r="N2600" i="16"/>
  <c r="N2593" i="16"/>
  <c r="N2586" i="16"/>
  <c r="N2579" i="16"/>
  <c r="N2330" i="16"/>
  <c r="N1563" i="16"/>
  <c r="N516" i="16" s="1"/>
  <c r="N1407" i="16"/>
  <c r="N1440" i="16"/>
  <c r="N391" i="16" s="1"/>
  <c r="D1892" i="16"/>
  <c r="D3044" i="16" s="1"/>
  <c r="E3044" i="16" s="1"/>
  <c r="L1454" i="16"/>
  <c r="L1461" i="16"/>
  <c r="K1461" i="16"/>
  <c r="K1454" i="16"/>
  <c r="L1447" i="16"/>
  <c r="G2597" i="16"/>
  <c r="G2338" i="16"/>
  <c r="F2348" i="16"/>
  <c r="F2597" i="16"/>
  <c r="F2490" i="16"/>
  <c r="G2494" i="16"/>
  <c r="G2601" i="16"/>
  <c r="F1167" i="16"/>
  <c r="F2360" i="16" s="1"/>
  <c r="D2342" i="16"/>
  <c r="E2342" i="16" s="1"/>
  <c r="D2605" i="16"/>
  <c r="E2605" i="16" s="1"/>
  <c r="F1424" i="16"/>
  <c r="F2609" i="16" s="1"/>
  <c r="D2498" i="16"/>
  <c r="E2498" i="16" s="1"/>
  <c r="F1313" i="16"/>
  <c r="F2502" i="16" s="1"/>
  <c r="M308" i="16"/>
  <c r="D2611" i="16"/>
  <c r="N1296" i="16"/>
  <c r="F1471" i="16"/>
  <c r="G2652" i="16"/>
  <c r="E2748" i="16"/>
  <c r="H2746" i="16" s="1"/>
  <c r="E3066" i="16"/>
  <c r="H3064" i="16" s="1"/>
  <c r="G2641" i="16"/>
  <c r="F2641" i="16"/>
  <c r="E2648" i="16"/>
  <c r="G2645" i="16"/>
  <c r="E2341" i="16"/>
  <c r="D2355" i="16"/>
  <c r="L1574" i="16"/>
  <c r="L2184" i="16" s="1"/>
  <c r="D3090" i="16"/>
  <c r="G3091" i="16" s="1"/>
  <c r="G3087" i="16"/>
  <c r="F3087" i="16"/>
  <c r="D1933" i="16"/>
  <c r="D3085" i="16" s="1"/>
  <c r="E3085" i="16"/>
  <c r="F1932" i="16" a="1"/>
  <c r="F1932" i="16" s="1"/>
  <c r="E3084" i="16"/>
  <c r="K1920" i="16"/>
  <c r="F3071" i="16"/>
  <c r="D3073" i="16"/>
  <c r="H3070" i="16" s="1"/>
  <c r="F3056" i="16"/>
  <c r="K1899" i="16"/>
  <c r="F3050" i="16"/>
  <c r="E3051" i="16"/>
  <c r="D3053" i="16" s="1"/>
  <c r="E3053" i="16" s="1"/>
  <c r="F3049" i="16"/>
  <c r="F3042" i="16"/>
  <c r="K1892" i="16"/>
  <c r="K1575" i="16"/>
  <c r="K1576" i="16"/>
  <c r="D2755" i="16"/>
  <c r="H2752" i="16" s="1"/>
  <c r="F1600" i="16" a="1"/>
  <c r="F1600" i="16" s="1"/>
  <c r="E2766" i="16"/>
  <c r="D1601" i="16"/>
  <c r="D2767" i="16" s="1"/>
  <c r="E2767" i="16"/>
  <c r="E2761" i="16"/>
  <c r="D2762" i="16" s="1"/>
  <c r="H2759" i="16" s="1"/>
  <c r="F2759" i="16"/>
  <c r="F1594" i="16"/>
  <c r="F2760" i="16" s="1"/>
  <c r="F2659" i="16"/>
  <c r="D2649" i="16"/>
  <c r="E2649" i="16" s="1"/>
  <c r="F2508" i="16"/>
  <c r="E2497" i="16"/>
  <c r="E2503" i="16"/>
  <c r="F2501" i="16"/>
  <c r="E2604" i="16"/>
  <c r="M345" i="16"/>
  <c r="L1418" i="16"/>
  <c r="M1418" i="16" s="1"/>
  <c r="M2161" i="16" s="1"/>
  <c r="K1425" i="16"/>
  <c r="K2161" i="16"/>
  <c r="K1419" i="16"/>
  <c r="K1420" i="16" s="1"/>
  <c r="F1484" i="16" a="1"/>
  <c r="F1484" i="16" s="1"/>
  <c r="D1321" i="16"/>
  <c r="D2510" i="16" s="1"/>
  <c r="E2510" i="16" s="1"/>
  <c r="D2511" i="16" s="1"/>
  <c r="F1326" i="16" a="1"/>
  <c r="F1326" i="16" s="1"/>
  <c r="D1327" i="16"/>
  <c r="D2516" i="16" s="1"/>
  <c r="M307" i="16"/>
  <c r="C422" i="20"/>
  <c r="D423" i="20"/>
  <c r="D422" i="20"/>
  <c r="E422" i="20" s="1"/>
  <c r="E409" i="20"/>
  <c r="N134" i="8"/>
  <c r="M612" i="16"/>
  <c r="M217" i="20" s="1"/>
  <c r="L31" i="10"/>
  <c r="L89" i="10"/>
  <c r="L113" i="10" s="1"/>
  <c r="L79" i="10"/>
  <c r="L91" i="10"/>
  <c r="L105" i="10" s="1"/>
  <c r="M77" i="10"/>
  <c r="M115" i="10"/>
  <c r="M119" i="10"/>
  <c r="M110" i="10"/>
  <c r="M397" i="10" s="1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48" i="22"/>
  <c r="Q112" i="22"/>
  <c r="Q122" i="22"/>
  <c r="L1171" i="16"/>
  <c r="L249" i="16" s="1"/>
  <c r="L1157" i="16"/>
  <c r="L247" i="16" s="1"/>
  <c r="L1143" i="16"/>
  <c r="L245" i="16" s="1"/>
  <c r="M2058" i="16"/>
  <c r="M11" i="10"/>
  <c r="M11" i="16"/>
  <c r="M11" i="11"/>
  <c r="M11" i="20"/>
  <c r="M11" i="18"/>
  <c r="D1906" i="16"/>
  <c r="D3058" i="16" s="1"/>
  <c r="E3058" i="16" s="1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8" i="12"/>
  <c r="L2084" i="16"/>
  <c r="M2084" i="16" s="1"/>
  <c r="M2053" i="16"/>
  <c r="N26" i="22"/>
  <c r="I421" i="10"/>
  <c r="G135" i="10"/>
  <c r="G96" i="10"/>
  <c r="G95" i="10"/>
  <c r="G137" i="10"/>
  <c r="H1619" i="16"/>
  <c r="I1612" i="16" a="1"/>
  <c r="I1612" i="16" s="1"/>
  <c r="H1345" i="16"/>
  <c r="I1338" i="16" a="1"/>
  <c r="I1338" i="16" s="1"/>
  <c r="H2026" i="16"/>
  <c r="I2019" i="16" a="1"/>
  <c r="I2019" i="16" s="1"/>
  <c r="H1951" i="16"/>
  <c r="I1944" i="16" a="1"/>
  <c r="I1944" i="16" s="1"/>
  <c r="H1496" i="16"/>
  <c r="I1489" i="16" a="1"/>
  <c r="I1489" i="16" s="1"/>
  <c r="H1199" i="16"/>
  <c r="I1192" i="16" a="1"/>
  <c r="I1192" i="16" s="1"/>
  <c r="M2057" i="16"/>
  <c r="J934" i="20" a="1"/>
  <c r="J934" i="20" s="1"/>
  <c r="D938" i="20"/>
  <c r="C428" i="20"/>
  <c r="M2079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195" i="20"/>
  <c r="N801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O595" i="12" s="1"/>
  <c r="M1694" i="12"/>
  <c r="N439" i="16"/>
  <c r="M1735" i="12"/>
  <c r="M1793" i="12"/>
  <c r="M1886" i="12"/>
  <c r="M1925" i="12" s="1"/>
  <c r="M2083" i="16"/>
  <c r="K280" i="20"/>
  <c r="L266" i="20"/>
  <c r="F1905" i="16"/>
  <c r="F3057" i="16" s="1"/>
  <c r="D1479" i="16"/>
  <c r="D2661" i="16" s="1"/>
  <c r="E2661" i="16" s="1"/>
  <c r="D2662" i="16" s="1"/>
  <c r="E566" i="20"/>
  <c r="D848" i="20"/>
  <c r="E848" i="20" s="1"/>
  <c r="C848" i="20"/>
  <c r="D1926" i="16"/>
  <c r="D3078" i="16" s="1"/>
  <c r="H3079" i="16" s="1"/>
  <c r="D1602" i="16"/>
  <c r="D2768" i="16" s="1"/>
  <c r="D1934" i="16"/>
  <c r="N521" i="16"/>
  <c r="N135" i="20"/>
  <c r="M1405" i="12"/>
  <c r="M1803" i="12"/>
  <c r="M1825" i="12"/>
  <c r="M1823" i="12"/>
  <c r="M1807" i="12"/>
  <c r="M1806" i="12"/>
  <c r="M1833" i="12"/>
  <c r="M82" i="12"/>
  <c r="M1673" i="12"/>
  <c r="N518" i="16"/>
  <c r="N151" i="20"/>
  <c r="M1832" i="12"/>
  <c r="M63" i="12"/>
  <c r="M1884" i="12"/>
  <c r="M1922" i="12" s="1"/>
  <c r="N449" i="16"/>
  <c r="N2077" i="16"/>
  <c r="M1687" i="12"/>
  <c r="N65" i="20"/>
  <c r="N455" i="16"/>
  <c r="N96" i="16"/>
  <c r="N144" i="16" s="1"/>
  <c r="N452" i="16"/>
  <c r="N113" i="11"/>
  <c r="M1786" i="12"/>
  <c r="N786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616" i="16"/>
  <c r="N279" i="16"/>
  <c r="M1808" i="12"/>
  <c r="N2042" i="16"/>
  <c r="N2068" i="16" s="1"/>
  <c r="N98" i="20"/>
  <c r="M1696" i="12"/>
  <c r="N277" i="16"/>
  <c r="M1645" i="12"/>
  <c r="N444" i="16"/>
  <c r="N180" i="11"/>
  <c r="M1667" i="12"/>
  <c r="N2047" i="16"/>
  <c r="N2073" i="16" s="1"/>
  <c r="N216" i="16"/>
  <c r="N92" i="20"/>
  <c r="M1732" i="12"/>
  <c r="M1685" i="12"/>
  <c r="N576" i="16"/>
  <c r="M1650" i="12"/>
  <c r="N161" i="20"/>
  <c r="N223" i="20"/>
  <c r="N38" i="16"/>
  <c r="N239" i="20"/>
  <c r="N114" i="20"/>
  <c r="M1844" i="12"/>
  <c r="N446" i="16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N622" i="16"/>
  <c r="N625" i="16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617" i="16"/>
  <c r="N158" i="20"/>
  <c r="M1744" i="12"/>
  <c r="N96" i="22"/>
  <c r="N300" i="10"/>
  <c r="N428" i="16"/>
  <c r="N2038" i="16"/>
  <c r="N2064" i="16" s="1"/>
  <c r="N105" i="22"/>
  <c r="M921" i="12"/>
  <c r="M1936" i="12" s="1"/>
  <c r="N141" i="16"/>
  <c r="N101" i="16"/>
  <c r="N102" i="16"/>
  <c r="N230" i="20"/>
  <c r="N91" i="20"/>
  <c r="N454" i="16"/>
  <c r="N61" i="22"/>
  <c r="N102" i="20"/>
  <c r="N98" i="10"/>
  <c r="N96" i="20"/>
  <c r="N29" i="18"/>
  <c r="N226" i="20"/>
  <c r="N623" i="16"/>
  <c r="N359" i="16"/>
  <c r="M1733" i="12"/>
  <c r="M1831" i="12"/>
  <c r="M1742" i="12"/>
  <c r="M1834" i="12"/>
  <c r="N107" i="18"/>
  <c r="N206" i="20"/>
  <c r="N619" i="16"/>
  <c r="N276" i="16"/>
  <c r="N221" i="20"/>
  <c r="N2050" i="16"/>
  <c r="N426" i="16"/>
  <c r="M1688" i="12"/>
  <c r="M1676" i="12"/>
  <c r="N575" i="16"/>
  <c r="M1689" i="12"/>
  <c r="M1767" i="12"/>
  <c r="M73" i="12"/>
  <c r="N356" i="16"/>
  <c r="M1711" i="12"/>
  <c r="M1705" i="12"/>
  <c r="M1169" i="12"/>
  <c r="N222" i="20"/>
  <c r="N618" i="16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43" i="16"/>
  <c r="N2069" i="16" s="1"/>
  <c r="N12" i="18"/>
  <c r="N105" i="20"/>
  <c r="N134" i="22"/>
  <c r="N142" i="22" s="1"/>
  <c r="N183" i="20"/>
  <c r="N179" i="20"/>
  <c r="N224" i="20"/>
  <c r="N582" i="16"/>
  <c r="N280" i="16"/>
  <c r="M1797" i="12"/>
  <c r="M1751" i="12"/>
  <c r="N32" i="22"/>
  <c r="N181" i="20"/>
  <c r="N578" i="16"/>
  <c r="M1718" i="12"/>
  <c r="N203" i="20"/>
  <c r="N2040" i="16"/>
  <c r="N2066" i="16" s="1"/>
  <c r="N620" i="16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39" i="16"/>
  <c r="N2065" i="16" s="1"/>
  <c r="N440" i="16"/>
  <c r="N190" i="20"/>
  <c r="N213" i="20"/>
  <c r="N116" i="18"/>
  <c r="M1817" i="12"/>
  <c r="N231" i="20"/>
  <c r="N2046" i="16"/>
  <c r="N2072" i="16" s="1"/>
  <c r="N443" i="16"/>
  <c r="N275" i="16"/>
  <c r="M1840" i="12"/>
  <c r="M1811" i="12"/>
  <c r="N44" i="18"/>
  <c r="N93" i="20"/>
  <c r="N457" i="16"/>
  <c r="N46" i="10"/>
  <c r="N172" i="20"/>
  <c r="N2044" i="16"/>
  <c r="N2070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574" i="16"/>
  <c r="N132" i="20"/>
  <c r="M1890" i="12"/>
  <c r="M1784" i="12"/>
  <c r="N2091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621" i="16"/>
  <c r="N268" i="16"/>
  <c r="N12" i="16"/>
  <c r="N192" i="16" s="1"/>
  <c r="N453" i="16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41" i="16"/>
  <c r="N2067" i="16" s="1"/>
  <c r="N198" i="16"/>
  <c r="M91" i="12"/>
  <c r="N274" i="16"/>
  <c r="M1728" i="12"/>
  <c r="M1782" i="12"/>
  <c r="N35" i="11"/>
  <c r="M1672" i="12"/>
  <c r="N2045" i="16"/>
  <c r="N2071" i="16" s="1"/>
  <c r="M1163" i="12"/>
  <c r="N118" i="20"/>
  <c r="N242" i="10"/>
  <c r="N577" i="16"/>
  <c r="N115" i="22"/>
  <c r="N2037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194" i="20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N450" i="16"/>
  <c r="M1804" i="12"/>
  <c r="M1679" i="12"/>
  <c r="M1798" i="12"/>
  <c r="N583" i="16"/>
  <c r="M1671" i="12"/>
  <c r="N222" i="11"/>
  <c r="N2063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N579" i="16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602" i="16"/>
  <c r="N603" i="16"/>
  <c r="N212" i="20"/>
  <c r="M1749" i="12"/>
  <c r="N418" i="16"/>
  <c r="M1712" i="12"/>
  <c r="N354" i="16"/>
  <c r="M946" i="12"/>
  <c r="N79" i="16"/>
  <c r="N127" i="10"/>
  <c r="N581" i="16"/>
  <c r="N177" i="20"/>
  <c r="N187" i="20"/>
  <c r="N229" i="20"/>
  <c r="N580" i="16"/>
  <c r="M1756" i="12"/>
  <c r="M1775" i="12"/>
  <c r="N186" i="20"/>
  <c r="N424" i="16"/>
  <c r="N150" i="20"/>
  <c r="N456" i="16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448" i="16"/>
  <c r="N104" i="20"/>
  <c r="N169" i="20"/>
  <c r="N165" i="20"/>
  <c r="N624" i="16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N451" i="16"/>
  <c r="M1824" i="12"/>
  <c r="N130" i="20"/>
  <c r="N447" i="16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11" i="20"/>
  <c r="N1397" i="16"/>
  <c r="N344" i="16" s="1"/>
  <c r="N904" i="16"/>
  <c r="N898" i="16"/>
  <c r="M1140" i="16"/>
  <c r="D421" i="20"/>
  <c r="C423" i="20"/>
  <c r="C424" i="20" s="1"/>
  <c r="L2074" i="16"/>
  <c r="L2075" i="16" s="1"/>
  <c r="L1141" i="16"/>
  <c r="L1142" i="16" s="1"/>
  <c r="M2055" i="16"/>
  <c r="M2082" i="16"/>
  <c r="N525" i="20"/>
  <c r="M2054" i="16"/>
  <c r="M2067" i="16"/>
  <c r="L2078" i="16"/>
  <c r="L116" i="12"/>
  <c r="M2059" i="16"/>
  <c r="L161" i="12"/>
  <c r="M2056" i="16"/>
  <c r="L264" i="12"/>
  <c r="L206" i="12"/>
  <c r="L434" i="12"/>
  <c r="L594" i="12"/>
  <c r="L585" i="12"/>
  <c r="L221" i="12"/>
  <c r="L306" i="12"/>
  <c r="M2071" i="16"/>
  <c r="M2099" i="16" s="1"/>
  <c r="N1286" i="16"/>
  <c r="M2072" i="16"/>
  <c r="M2100" i="16" s="1"/>
  <c r="M2052" i="16"/>
  <c r="N880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261" i="16" s="1"/>
  <c r="K2273" i="16" s="1"/>
  <c r="K2255" i="16"/>
  <c r="K25" i="16"/>
  <c r="K2256" i="16" s="1"/>
  <c r="K2268" i="16" s="1"/>
  <c r="K73" i="16"/>
  <c r="K2262" i="16" s="1"/>
  <c r="K2274" i="16" s="1"/>
  <c r="K2286" i="16" s="1"/>
  <c r="K76" i="16" s="1"/>
  <c r="K89" i="16" s="1"/>
  <c r="K2259" i="16"/>
  <c r="K2271" i="16" s="1"/>
  <c r="K2258" i="16"/>
  <c r="K2270" i="16" s="1"/>
  <c r="K2260" i="16"/>
  <c r="K2272" i="16" s="1"/>
  <c r="K33" i="16"/>
  <c r="K2257" i="16" s="1"/>
  <c r="K2269" i="16" s="1"/>
  <c r="N1913" i="16"/>
  <c r="L1155" i="16"/>
  <c r="L1156" i="16" s="1"/>
  <c r="M1164" i="16"/>
  <c r="M248" i="16" s="1"/>
  <c r="M1154" i="16"/>
  <c r="M881" i="16"/>
  <c r="L882" i="16"/>
  <c r="J936" i="16"/>
  <c r="B931" i="16"/>
  <c r="M1147" i="16"/>
  <c r="L1150" i="16"/>
  <c r="L246" i="16" s="1"/>
  <c r="K1185" i="16"/>
  <c r="K251" i="16" s="1"/>
  <c r="D1339" i="16"/>
  <c r="B1332" i="16"/>
  <c r="B2521" i="16" s="1"/>
  <c r="D1333" i="16"/>
  <c r="E1333" i="16"/>
  <c r="E2522" i="16" s="1"/>
  <c r="E1334" i="16"/>
  <c r="E2523" i="16" s="1"/>
  <c r="D1182" i="16"/>
  <c r="D2375" i="16" s="1"/>
  <c r="M757" i="16"/>
  <c r="L699" i="16"/>
  <c r="N892" i="16"/>
  <c r="N886" i="16"/>
  <c r="N1293" i="16"/>
  <c r="N885" i="20"/>
  <c r="M762" i="16"/>
  <c r="M750" i="16"/>
  <c r="M246" i="20" s="1"/>
  <c r="M768" i="16"/>
  <c r="M264" i="20" s="1"/>
  <c r="M781" i="16"/>
  <c r="M277" i="20" s="1"/>
  <c r="M2232" i="16"/>
  <c r="N1404" i="16"/>
  <c r="M540" i="20"/>
  <c r="M541" i="20" s="1"/>
  <c r="M1405" i="16"/>
  <c r="M1406" i="16" s="1"/>
  <c r="N539" i="20"/>
  <c r="L1714" i="12"/>
  <c r="L1879" i="12" s="1"/>
  <c r="L1917" i="12" s="1"/>
  <c r="M584" i="16"/>
  <c r="M809" i="16" s="1"/>
  <c r="M48" i="18"/>
  <c r="M53" i="18" s="1"/>
  <c r="M101" i="18"/>
  <c r="M119" i="18"/>
  <c r="M33" i="18"/>
  <c r="M38" i="18" s="1"/>
  <c r="M110" i="18"/>
  <c r="M18" i="18"/>
  <c r="M23" i="18" s="1"/>
  <c r="M86" i="18"/>
  <c r="M2142" i="16"/>
  <c r="M1294" i="16"/>
  <c r="M1914" i="16"/>
  <c r="M1915" i="16" s="1"/>
  <c r="M886" i="20"/>
  <c r="M887" i="20" s="1"/>
  <c r="M107" i="20"/>
  <c r="M1243" i="20" s="1"/>
  <c r="M214" i="20"/>
  <c r="M1248" i="20" s="1"/>
  <c r="M331" i="16"/>
  <c r="M806" i="16" s="1"/>
  <c r="L1144" i="12"/>
  <c r="L1164" i="12" s="1"/>
  <c r="L902" i="12"/>
  <c r="L922" i="12" s="1"/>
  <c r="L1938" i="12" s="1"/>
  <c r="M120" i="20"/>
  <c r="M1245" i="20" s="1"/>
  <c r="M2048" i="16"/>
  <c r="M811" i="16" s="1"/>
  <c r="M2064" i="16"/>
  <c r="L1126" i="12"/>
  <c r="L1162" i="12" s="1"/>
  <c r="L1153" i="12"/>
  <c r="L1165" i="12" s="1"/>
  <c r="M626" i="16"/>
  <c r="M810" i="16" s="1"/>
  <c r="L1092" i="12"/>
  <c r="L1161" i="12" s="1"/>
  <c r="M807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04" i="16" s="1"/>
  <c r="M232" i="20"/>
  <c r="M1249" i="20" s="1"/>
  <c r="L993" i="12"/>
  <c r="L1158" i="12" s="1"/>
  <c r="L1723" i="12"/>
  <c r="L1880" i="12" s="1"/>
  <c r="L1918" i="12" s="1"/>
  <c r="M808" i="16"/>
  <c r="L1813" i="12"/>
  <c r="L1882" i="12" s="1"/>
  <c r="L1920" i="12" s="1"/>
  <c r="L2061" i="16"/>
  <c r="L796" i="16" s="1"/>
  <c r="M2060" i="16"/>
  <c r="M2066" i="16"/>
  <c r="M2101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41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287" i="16"/>
  <c r="L805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26" i="20"/>
  <c r="L751" i="12"/>
  <c r="L916" i="12" s="1"/>
  <c r="L1931" i="12" s="1"/>
  <c r="L850" i="12"/>
  <c r="L919" i="12" s="1"/>
  <c r="L1934" i="12" s="1"/>
  <c r="L805" i="12"/>
  <c r="L918" i="12" s="1"/>
  <c r="L1933" i="12" s="1"/>
  <c r="N1560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567" i="16"/>
  <c r="M1568" i="16"/>
  <c r="M1569" i="16" s="1"/>
  <c r="K1934" i="12"/>
  <c r="K1938" i="12"/>
  <c r="K1931" i="12"/>
  <c r="K80" i="10"/>
  <c r="K500" i="10"/>
  <c r="M533" i="20"/>
  <c r="M534" i="20" s="1"/>
  <c r="N532" i="20"/>
  <c r="J1933" i="12"/>
  <c r="N1437" i="16"/>
  <c r="M1398" i="16"/>
  <c r="M1399" i="16" s="1"/>
  <c r="M512" i="20"/>
  <c r="M513" i="20" s="1"/>
  <c r="M519" i="20"/>
  <c r="M520" i="20" s="1"/>
  <c r="M1438" i="16"/>
  <c r="M1439" i="16" s="1"/>
  <c r="N518" i="20"/>
  <c r="N1444" i="16"/>
  <c r="N2166" i="16" s="1"/>
  <c r="M1445" i="16"/>
  <c r="M1446" i="16" s="1"/>
  <c r="M2158" i="16"/>
  <c r="C200" i="8"/>
  <c r="N546" i="20"/>
  <c r="M547" i="20"/>
  <c r="M548" i="20" s="1"/>
  <c r="L1148" i="16"/>
  <c r="L1149" i="16" s="1"/>
  <c r="L905" i="16"/>
  <c r="M905" i="16" s="1"/>
  <c r="L900" i="16"/>
  <c r="L910" i="16"/>
  <c r="M910" i="16" s="1"/>
  <c r="M1582" i="16"/>
  <c r="M1583" i="16" s="1"/>
  <c r="K152" i="16"/>
  <c r="K169" i="16" s="1"/>
  <c r="K186" i="16" s="1"/>
  <c r="K146" i="16"/>
  <c r="K162" i="16" s="1"/>
  <c r="K179" i="16" s="1"/>
  <c r="L554" i="20"/>
  <c r="M899" i="16"/>
  <c r="N1581" i="16"/>
  <c r="L1590" i="16"/>
  <c r="L560" i="20"/>
  <c r="L934" i="20"/>
  <c r="L1589" i="16"/>
  <c r="L2186" i="16"/>
  <c r="L555" i="20"/>
  <c r="M553" i="20"/>
  <c r="C578" i="20"/>
  <c r="D940" i="20" s="1"/>
  <c r="E940" i="20" s="1"/>
  <c r="K941" i="20" s="1"/>
  <c r="K942" i="20" s="1"/>
  <c r="D573" i="20"/>
  <c r="D572" i="20"/>
  <c r="E572" i="20" s="1"/>
  <c r="C573" i="20"/>
  <c r="C574" i="20" s="1"/>
  <c r="C572" i="20"/>
  <c r="K561" i="20"/>
  <c r="K567" i="20"/>
  <c r="C952" i="20"/>
  <c r="C947" i="20"/>
  <c r="C948" i="20" s="1"/>
  <c r="K935" i="20"/>
  <c r="L1595" i="16"/>
  <c r="K916" i="16"/>
  <c r="K1934" i="16"/>
  <c r="M887" i="16"/>
  <c r="M888" i="16" s="1"/>
  <c r="D1945" i="16"/>
  <c r="E1939" i="16"/>
  <c r="E1940" i="16"/>
  <c r="B1938" i="16"/>
  <c r="B3090" i="16" s="1"/>
  <c r="D1939" i="16"/>
  <c r="M893" i="16"/>
  <c r="E933" i="16"/>
  <c r="E932" i="16"/>
  <c r="F932" i="16" s="1" a="1"/>
  <c r="F932" i="16" s="1"/>
  <c r="C934" i="16"/>
  <c r="D932" i="16"/>
  <c r="D922" i="16"/>
  <c r="D927" i="16"/>
  <c r="K2102" i="16"/>
  <c r="L2081" i="16"/>
  <c r="K2088" i="16"/>
  <c r="K290" i="20" s="1"/>
  <c r="E1608" i="16"/>
  <c r="E1607" i="16"/>
  <c r="D1607" i="16"/>
  <c r="D1613" i="16"/>
  <c r="B1606" i="16"/>
  <c r="B2772" i="16" s="1"/>
  <c r="K2187" i="16"/>
  <c r="K1596" i="16"/>
  <c r="K1597" i="16" s="1"/>
  <c r="K1602" i="16"/>
  <c r="D2020" i="16"/>
  <c r="D1485" i="16"/>
  <c r="D2667" i="16" s="1"/>
  <c r="B1490" i="16"/>
  <c r="B2672" i="16" s="1"/>
  <c r="E1492" i="16"/>
  <c r="E2674" i="16" s="1"/>
  <c r="E1491" i="16"/>
  <c r="E2673" i="16" s="1"/>
  <c r="D1491" i="16"/>
  <c r="D1497" i="16"/>
  <c r="J422" i="10"/>
  <c r="J436" i="10"/>
  <c r="J381" i="10"/>
  <c r="N67" i="22"/>
  <c r="M36" i="10" s="1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P2475" i="16" l="1"/>
  <c r="Q2474" i="16"/>
  <c r="R2474" i="16" s="1"/>
  <c r="S2474" i="16" s="1"/>
  <c r="P2476" i="16"/>
  <c r="P2487" i="16"/>
  <c r="P2489" i="16" s="1"/>
  <c r="L2489" i="16"/>
  <c r="K2490" i="16"/>
  <c r="K1303" i="16" s="1"/>
  <c r="K2489" i="16"/>
  <c r="T2481" i="16"/>
  <c r="P2488" i="16"/>
  <c r="P2490" i="16" s="1"/>
  <c r="P2482" i="16"/>
  <c r="Q2473" i="16"/>
  <c r="L2490" i="16"/>
  <c r="N2489" i="16"/>
  <c r="M2489" i="16"/>
  <c r="Q2480" i="16"/>
  <c r="O291" i="20"/>
  <c r="N92" i="12"/>
  <c r="O35" i="8"/>
  <c r="D1498" i="16"/>
  <c r="AD2653" i="16"/>
  <c r="AD2655" i="16"/>
  <c r="AE2653" i="16"/>
  <c r="AE2655" i="16"/>
  <c r="AC2652" i="16"/>
  <c r="AC2654" i="16"/>
  <c r="AD2652" i="16"/>
  <c r="AD2654" i="16"/>
  <c r="AE2652" i="16"/>
  <c r="AE2654" i="16"/>
  <c r="AB2652" i="16"/>
  <c r="AB2653" i="16"/>
  <c r="AC2653" i="16"/>
  <c r="AB2654" i="16"/>
  <c r="AB2655" i="16"/>
  <c r="AC2655" i="16"/>
  <c r="AC2339" i="16"/>
  <c r="AC2341" i="16"/>
  <c r="AD2339" i="16"/>
  <c r="AD2341" i="16"/>
  <c r="AE2339" i="16"/>
  <c r="AE2341" i="16"/>
  <c r="AC2340" i="16"/>
  <c r="AD2340" i="16"/>
  <c r="AB2338" i="16"/>
  <c r="AE2340" i="16"/>
  <c r="AC2338" i="16"/>
  <c r="AB2341" i="16"/>
  <c r="AD2338" i="16"/>
  <c r="AE2338" i="16"/>
  <c r="AB2340" i="16"/>
  <c r="AB2339" i="16"/>
  <c r="AE3163" i="16"/>
  <c r="AE3165" i="16"/>
  <c r="AB3164" i="16"/>
  <c r="AB3166" i="16"/>
  <c r="AC3164" i="16"/>
  <c r="AC3166" i="16"/>
  <c r="AD3164" i="16"/>
  <c r="AD3166" i="16"/>
  <c r="AE3164" i="16"/>
  <c r="AE3166" i="16"/>
  <c r="AB3163" i="16"/>
  <c r="AC3163" i="16"/>
  <c r="AD3163" i="16"/>
  <c r="AB3165" i="16"/>
  <c r="AC3165" i="16"/>
  <c r="AD3165" i="16"/>
  <c r="AD2645" i="16"/>
  <c r="AD2647" i="16"/>
  <c r="AE2645" i="16"/>
  <c r="AE2647" i="16"/>
  <c r="AC2646" i="16"/>
  <c r="AC2648" i="16"/>
  <c r="AD2646" i="16"/>
  <c r="AD2648" i="16"/>
  <c r="AE2646" i="16"/>
  <c r="AE2648" i="16"/>
  <c r="AB2646" i="16"/>
  <c r="AB2647" i="16"/>
  <c r="AC2647" i="16"/>
  <c r="AB2648" i="16"/>
  <c r="AC2645" i="16"/>
  <c r="AB2645" i="16"/>
  <c r="AD2601" i="16"/>
  <c r="AD2603" i="16"/>
  <c r="AE2601" i="16"/>
  <c r="AE2603" i="16"/>
  <c r="AC2602" i="16"/>
  <c r="AC2604" i="16"/>
  <c r="AD2602" i="16"/>
  <c r="AD2604" i="16"/>
  <c r="AE2602" i="16"/>
  <c r="AE2604" i="16"/>
  <c r="AB2601" i="16"/>
  <c r="AC2601" i="16"/>
  <c r="AB2602" i="16"/>
  <c r="AB2603" i="16"/>
  <c r="AC2603" i="16"/>
  <c r="AB2604" i="16"/>
  <c r="AD2495" i="16"/>
  <c r="AD2497" i="16"/>
  <c r="AE2495" i="16"/>
  <c r="AE2497" i="16"/>
  <c r="AB2494" i="16"/>
  <c r="AB2496" i="16"/>
  <c r="AC2494" i="16"/>
  <c r="AC2496" i="16"/>
  <c r="AD2494" i="16"/>
  <c r="AD2496" i="16"/>
  <c r="AE2494" i="16"/>
  <c r="AE2496" i="16"/>
  <c r="AC2495" i="16"/>
  <c r="AB2497" i="16"/>
  <c r="AC2497" i="16"/>
  <c r="AB2495" i="16"/>
  <c r="AD2773" i="16"/>
  <c r="AD2775" i="16"/>
  <c r="AC2774" i="16"/>
  <c r="AC2776" i="16"/>
  <c r="AD2774" i="16"/>
  <c r="AD2776" i="16"/>
  <c r="AE2774" i="16"/>
  <c r="AE2776" i="16"/>
  <c r="AC2773" i="16"/>
  <c r="AE2773" i="16"/>
  <c r="AB2774" i="16"/>
  <c r="AB2775" i="16"/>
  <c r="AC2775" i="16"/>
  <c r="AE2775" i="16"/>
  <c r="AB2773" i="16"/>
  <c r="AB2776" i="16"/>
  <c r="AE3091" i="16"/>
  <c r="AE3093" i="16"/>
  <c r="AB3092" i="16"/>
  <c r="AB3094" i="16"/>
  <c r="AC3092" i="16"/>
  <c r="AC3094" i="16"/>
  <c r="AD3092" i="16"/>
  <c r="AD3094" i="16"/>
  <c r="AE3092" i="16"/>
  <c r="AE3094" i="16"/>
  <c r="AB3091" i="16"/>
  <c r="AB3093" i="16"/>
  <c r="AC3091" i="16"/>
  <c r="AD3091" i="16"/>
  <c r="AC3093" i="16"/>
  <c r="AD3093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62" i="25"/>
  <c r="N2165" i="16"/>
  <c r="N2619" i="16"/>
  <c r="K412" i="20"/>
  <c r="N83" i="25"/>
  <c r="N82" i="25"/>
  <c r="M1275" i="20"/>
  <c r="M1288" i="20" s="1"/>
  <c r="N11" i="11"/>
  <c r="N11" i="12"/>
  <c r="K417" i="20"/>
  <c r="K418" i="20" s="1"/>
  <c r="F1174" i="16"/>
  <c r="F2367" i="16" s="1"/>
  <c r="E1188" i="16"/>
  <c r="E2381" i="16" s="1"/>
  <c r="L410" i="20"/>
  <c r="L412" i="20" s="1"/>
  <c r="Z2602" i="16"/>
  <c r="AA2602" i="16"/>
  <c r="Z2604" i="16"/>
  <c r="Z2601" i="16"/>
  <c r="AA2604" i="16"/>
  <c r="AA2601" i="16"/>
  <c r="Z2603" i="16"/>
  <c r="AA2603" i="16"/>
  <c r="N1588" i="16"/>
  <c r="O1588" i="16" s="1"/>
  <c r="O2186" i="16" s="1"/>
  <c r="Z2495" i="16"/>
  <c r="AA2495" i="16"/>
  <c r="Z2497" i="16"/>
  <c r="Z2494" i="16"/>
  <c r="AA2497" i="16"/>
  <c r="Z2496" i="16"/>
  <c r="AA2496" i="16"/>
  <c r="AA2494" i="16"/>
  <c r="Z2774" i="16"/>
  <c r="Z2776" i="16"/>
  <c r="AA2773" i="16"/>
  <c r="AA2775" i="16"/>
  <c r="AA2774" i="16"/>
  <c r="Z2775" i="16"/>
  <c r="Z2773" i="16"/>
  <c r="AA2776" i="16"/>
  <c r="AA3092" i="16"/>
  <c r="Z3094" i="16"/>
  <c r="Z3091" i="16"/>
  <c r="AA3094" i="16"/>
  <c r="AA3091" i="16"/>
  <c r="Z3093" i="16"/>
  <c r="AA3093" i="16"/>
  <c r="Z3092" i="16"/>
  <c r="M2333" i="16"/>
  <c r="M2121" i="16"/>
  <c r="K2233" i="16"/>
  <c r="M2122" i="16"/>
  <c r="AA2653" i="16"/>
  <c r="Z2655" i="16"/>
  <c r="Z2652" i="16"/>
  <c r="AA2655" i="16"/>
  <c r="AA2652" i="16"/>
  <c r="Z2654" i="16"/>
  <c r="AA2654" i="16"/>
  <c r="Z2653" i="16"/>
  <c r="Z3164" i="16"/>
  <c r="AA3164" i="16"/>
  <c r="Z3166" i="16"/>
  <c r="Z3163" i="16"/>
  <c r="AA3166" i="16"/>
  <c r="AA3163" i="16"/>
  <c r="Z3165" i="16"/>
  <c r="AA3165" i="16"/>
  <c r="Z2648" i="16"/>
  <c r="Z2645" i="16"/>
  <c r="AA2648" i="16"/>
  <c r="AA2645" i="16"/>
  <c r="Z2647" i="16"/>
  <c r="AA2647" i="16"/>
  <c r="Z2646" i="16"/>
  <c r="AA2646" i="16"/>
  <c r="D1187" i="16"/>
  <c r="D2379" i="16"/>
  <c r="M2332" i="16"/>
  <c r="D2656" i="16"/>
  <c r="E2656" i="16" s="1"/>
  <c r="O74" i="25"/>
  <c r="O13" i="25"/>
  <c r="N2331" i="16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M2186" i="16"/>
  <c r="O29" i="8"/>
  <c r="O135" i="8" s="1"/>
  <c r="O27" i="8"/>
  <c r="M1589" i="16"/>
  <c r="F2366" i="16"/>
  <c r="J2126" i="16"/>
  <c r="J2174" i="16"/>
  <c r="J2238" i="16"/>
  <c r="J2250" i="16"/>
  <c r="D1193" i="16"/>
  <c r="N2159" i="16"/>
  <c r="M264" i="12"/>
  <c r="E1187" i="16"/>
  <c r="E2380" i="16" s="1"/>
  <c r="J2150" i="16"/>
  <c r="D2528" i="16"/>
  <c r="N2026" i="16"/>
  <c r="B1186" i="16"/>
  <c r="B2379" i="16" s="1"/>
  <c r="D2679" i="16"/>
  <c r="J2191" i="16"/>
  <c r="M368" i="20"/>
  <c r="N553" i="20"/>
  <c r="M396" i="20"/>
  <c r="N887" i="20"/>
  <c r="K2654" i="16"/>
  <c r="Y2652" i="16"/>
  <c r="X2655" i="16"/>
  <c r="Y2655" i="16"/>
  <c r="X2653" i="16"/>
  <c r="Y2653" i="16"/>
  <c r="X2652" i="16"/>
  <c r="X2654" i="16"/>
  <c r="Y2654" i="16"/>
  <c r="K2647" i="16"/>
  <c r="X2645" i="16"/>
  <c r="Y2645" i="16"/>
  <c r="X2648" i="16"/>
  <c r="Y2648" i="16"/>
  <c r="X2646" i="16"/>
  <c r="Y2646" i="16"/>
  <c r="X2647" i="16"/>
  <c r="Y2647" i="16"/>
  <c r="K3165" i="16"/>
  <c r="X3165" i="16"/>
  <c r="Y3165" i="16"/>
  <c r="X3163" i="16"/>
  <c r="Y3163" i="16"/>
  <c r="X3166" i="16"/>
  <c r="Y3166" i="16"/>
  <c r="X3164" i="16"/>
  <c r="Y3164" i="16"/>
  <c r="K3093" i="16"/>
  <c r="Y3092" i="16"/>
  <c r="X3093" i="16"/>
  <c r="Y3093" i="16"/>
  <c r="X3091" i="16"/>
  <c r="Y3091" i="16"/>
  <c r="X3094" i="16"/>
  <c r="Y3094" i="16"/>
  <c r="X3092" i="16"/>
  <c r="K2603" i="16"/>
  <c r="Y2604" i="16"/>
  <c r="X2602" i="16"/>
  <c r="Y2602" i="16"/>
  <c r="X2601" i="16"/>
  <c r="Y2601" i="16"/>
  <c r="X2603" i="16"/>
  <c r="Y2603" i="16"/>
  <c r="X2604" i="16"/>
  <c r="K2496" i="16"/>
  <c r="X2495" i="16"/>
  <c r="Y2495" i="16"/>
  <c r="X2496" i="16"/>
  <c r="Y2496" i="16"/>
  <c r="X2494" i="16"/>
  <c r="Y2497" i="16"/>
  <c r="Y2494" i="16"/>
  <c r="X2497" i="16"/>
  <c r="K2775" i="16"/>
  <c r="Y2773" i="16"/>
  <c r="X2776" i="16"/>
  <c r="Y2776" i="16"/>
  <c r="Y2774" i="16"/>
  <c r="X2775" i="16"/>
  <c r="X2773" i="16"/>
  <c r="X2774" i="16"/>
  <c r="Y2775" i="16"/>
  <c r="N2232" i="16"/>
  <c r="D3091" i="16"/>
  <c r="L1899" i="16"/>
  <c r="L2230" i="16" s="1"/>
  <c r="D2673" i="16"/>
  <c r="D2773" i="16"/>
  <c r="N2183" i="16"/>
  <c r="N2182" i="16"/>
  <c r="L1466" i="16"/>
  <c r="L1467" i="16" s="1"/>
  <c r="D2522" i="16"/>
  <c r="L2145" i="16"/>
  <c r="M1307" i="16"/>
  <c r="M2144" i="16" s="1"/>
  <c r="M2120" i="16"/>
  <c r="M2119" i="16"/>
  <c r="L2123" i="16"/>
  <c r="K917" i="16"/>
  <c r="K918" i="16" s="1"/>
  <c r="P2624" i="16"/>
  <c r="P2626" i="16" s="1"/>
  <c r="O2627" i="16"/>
  <c r="R2625" i="16"/>
  <c r="L85" i="25"/>
  <c r="L93" i="25" s="1"/>
  <c r="P57" i="22"/>
  <c r="P58" i="22" s="1"/>
  <c r="L1175" i="16"/>
  <c r="K1176" i="16"/>
  <c r="K1177" i="16" s="1"/>
  <c r="E2374" i="16"/>
  <c r="D1181" i="16"/>
  <c r="D2374" i="16" s="1"/>
  <c r="F2373" i="16" s="1"/>
  <c r="F1180" i="16" a="1"/>
  <c r="F1180" i="16" s="1"/>
  <c r="E2373" i="16"/>
  <c r="D2373" i="16"/>
  <c r="K1182" i="16"/>
  <c r="L376" i="20"/>
  <c r="L377" i="20" s="1"/>
  <c r="L397" i="20"/>
  <c r="L390" i="20"/>
  <c r="M375" i="20"/>
  <c r="M389" i="20"/>
  <c r="L502" i="20"/>
  <c r="M501" i="20"/>
  <c r="L369" i="20"/>
  <c r="L370" i="20" s="1"/>
  <c r="L398" i="20"/>
  <c r="N92" i="10"/>
  <c r="N91" i="10" s="1"/>
  <c r="N117" i="10"/>
  <c r="E416" i="20"/>
  <c r="N59" i="20"/>
  <c r="N1228" i="20" s="1"/>
  <c r="N1262" i="20" s="1"/>
  <c r="N47" i="20"/>
  <c r="M1561" i="16"/>
  <c r="M1562" i="16" s="1"/>
  <c r="O2617" i="16"/>
  <c r="O2618" i="16"/>
  <c r="M1162" i="16"/>
  <c r="M1163" i="16" s="1"/>
  <c r="N1161" i="16"/>
  <c r="N2732" i="16"/>
  <c r="N2734" i="16" s="1"/>
  <c r="O2731" i="16"/>
  <c r="O2725" i="16"/>
  <c r="O2727" i="16" s="1"/>
  <c r="O2724" i="16"/>
  <c r="O2726" i="16" s="1"/>
  <c r="N2590" i="16"/>
  <c r="O2588" i="16"/>
  <c r="O2590" i="16" s="1"/>
  <c r="M2594" i="16"/>
  <c r="L2596" i="16"/>
  <c r="L2597" i="16"/>
  <c r="M2595" i="16"/>
  <c r="N2589" i="16"/>
  <c r="O2587" i="16"/>
  <c r="N1458" i="16"/>
  <c r="N2583" i="16"/>
  <c r="O2582" i="16"/>
  <c r="P2580" i="16"/>
  <c r="O2581" i="16"/>
  <c r="N1451" i="16"/>
  <c r="O1451" i="16" s="1"/>
  <c r="O2167" i="16" s="1"/>
  <c r="M1452" i="16"/>
  <c r="M1453" i="16" s="1"/>
  <c r="P3166" i="16"/>
  <c r="V3165" i="16"/>
  <c r="N3165" i="16"/>
  <c r="T3164" i="16"/>
  <c r="L3164" i="16"/>
  <c r="R3163" i="16"/>
  <c r="W3163" i="16"/>
  <c r="L3166" i="16"/>
  <c r="V3163" i="16"/>
  <c r="W3164" i="16"/>
  <c r="M3163" i="16"/>
  <c r="W3166" i="16"/>
  <c r="O3166" i="16"/>
  <c r="U3165" i="16"/>
  <c r="M3165" i="16"/>
  <c r="S3164" i="16"/>
  <c r="K3164" i="16"/>
  <c r="Q3163" i="16"/>
  <c r="T3166" i="16"/>
  <c r="K3166" i="16"/>
  <c r="O3164" i="16"/>
  <c r="V3166" i="16"/>
  <c r="N3166" i="16"/>
  <c r="T3165" i="16"/>
  <c r="L3165" i="16"/>
  <c r="R3164" i="16"/>
  <c r="P3163" i="16"/>
  <c r="Q3164" i="16"/>
  <c r="R3165" i="16"/>
  <c r="P3164" i="16"/>
  <c r="S3166" i="16"/>
  <c r="U3163" i="16"/>
  <c r="U3166" i="16"/>
  <c r="M3166" i="16"/>
  <c r="S3165" i="16"/>
  <c r="O3163" i="16"/>
  <c r="N3163" i="16"/>
  <c r="Q3165" i="16"/>
  <c r="R3166" i="16"/>
  <c r="P3165" i="16"/>
  <c r="V3164" i="16"/>
  <c r="N3164" i="16"/>
  <c r="T3163" i="16"/>
  <c r="L3163" i="16"/>
  <c r="Q3166" i="16"/>
  <c r="W3165" i="16"/>
  <c r="O3165" i="16"/>
  <c r="U3164" i="16"/>
  <c r="M3164" i="16"/>
  <c r="S3163" i="16"/>
  <c r="K3163" i="16"/>
  <c r="P3094" i="16"/>
  <c r="V3093" i="16"/>
  <c r="N3093" i="16"/>
  <c r="T3092" i="16"/>
  <c r="L3092" i="16"/>
  <c r="R3091" i="16"/>
  <c r="W3094" i="16"/>
  <c r="O3094" i="16"/>
  <c r="M3093" i="16"/>
  <c r="S3092" i="16"/>
  <c r="K3092" i="16"/>
  <c r="Q3091" i="16"/>
  <c r="N3094" i="16"/>
  <c r="T3093" i="16"/>
  <c r="R3092" i="16"/>
  <c r="P3091" i="16"/>
  <c r="U3094" i="16"/>
  <c r="M3094" i="16"/>
  <c r="S3093" i="16"/>
  <c r="W3091" i="16"/>
  <c r="O3091" i="16"/>
  <c r="L3091" i="16"/>
  <c r="U3092" i="16"/>
  <c r="K3091" i="16"/>
  <c r="U3093" i="16"/>
  <c r="Q3092" i="16"/>
  <c r="V3092" i="16"/>
  <c r="O3093" i="16"/>
  <c r="V3094" i="16"/>
  <c r="L3093" i="16"/>
  <c r="N3092" i="16"/>
  <c r="W3093" i="16"/>
  <c r="T3094" i="16"/>
  <c r="L3094" i="16"/>
  <c r="R3093" i="16"/>
  <c r="P3092" i="16"/>
  <c r="V3091" i="16"/>
  <c r="N3091" i="16"/>
  <c r="T3091" i="16"/>
  <c r="M3092" i="16"/>
  <c r="S3094" i="16"/>
  <c r="K3094" i="16"/>
  <c r="Q3093" i="16"/>
  <c r="W3092" i="16"/>
  <c r="O3092" i="16"/>
  <c r="U3091" i="16"/>
  <c r="M3091" i="16"/>
  <c r="R3094" i="16"/>
  <c r="P3093" i="16"/>
  <c r="Q3094" i="16"/>
  <c r="S3091" i="16"/>
  <c r="M1459" i="16"/>
  <c r="M1460" i="16" s="1"/>
  <c r="P2776" i="16"/>
  <c r="V2775" i="16"/>
  <c r="N2775" i="16"/>
  <c r="T2774" i="16"/>
  <c r="L2774" i="16"/>
  <c r="R2773" i="16"/>
  <c r="O2776" i="16"/>
  <c r="M2775" i="16"/>
  <c r="S2774" i="16"/>
  <c r="Q2773" i="16"/>
  <c r="T2776" i="16"/>
  <c r="P2774" i="16"/>
  <c r="S2776" i="16"/>
  <c r="W2774" i="16"/>
  <c r="V2774" i="16"/>
  <c r="W2776" i="16"/>
  <c r="U2775" i="16"/>
  <c r="K2774" i="16"/>
  <c r="O2774" i="16"/>
  <c r="V2776" i="16"/>
  <c r="N2776" i="16"/>
  <c r="T2775" i="16"/>
  <c r="L2775" i="16"/>
  <c r="R2774" i="16"/>
  <c r="P2773" i="16"/>
  <c r="U2776" i="16"/>
  <c r="M2776" i="16"/>
  <c r="S2775" i="16"/>
  <c r="W2773" i="16"/>
  <c r="O2773" i="16"/>
  <c r="L2776" i="16"/>
  <c r="V2773" i="16"/>
  <c r="Q2775" i="16"/>
  <c r="U2773" i="16"/>
  <c r="P2775" i="16"/>
  <c r="T2773" i="16"/>
  <c r="Q2774" i="16"/>
  <c r="R2775" i="16"/>
  <c r="L2773" i="16"/>
  <c r="R2776" i="16"/>
  <c r="Q2776" i="16"/>
  <c r="W2775" i="16"/>
  <c r="O2775" i="16"/>
  <c r="U2774" i="16"/>
  <c r="M2774" i="16"/>
  <c r="S2773" i="16"/>
  <c r="K2773" i="16"/>
  <c r="N2773" i="16"/>
  <c r="K2776" i="16"/>
  <c r="M2773" i="16"/>
  <c r="N2774" i="16"/>
  <c r="P2655" i="16"/>
  <c r="V2654" i="16"/>
  <c r="N2654" i="16"/>
  <c r="T2653" i="16"/>
  <c r="L2653" i="16"/>
  <c r="R2652" i="16"/>
  <c r="W2655" i="16"/>
  <c r="O2655" i="16"/>
  <c r="U2654" i="16"/>
  <c r="M2654" i="16"/>
  <c r="S2653" i="16"/>
  <c r="K2653" i="16"/>
  <c r="Q2652" i="16"/>
  <c r="P2653" i="16"/>
  <c r="Q2654" i="16"/>
  <c r="U2652" i="16"/>
  <c r="O2654" i="16"/>
  <c r="M2653" i="16"/>
  <c r="V2655" i="16"/>
  <c r="N2655" i="16"/>
  <c r="T2654" i="16"/>
  <c r="L2654" i="16"/>
  <c r="R2653" i="16"/>
  <c r="P2652" i="16"/>
  <c r="S2655" i="16"/>
  <c r="O2653" i="16"/>
  <c r="V2653" i="16"/>
  <c r="W2654" i="16"/>
  <c r="S2652" i="16"/>
  <c r="U2655" i="16"/>
  <c r="M2655" i="16"/>
  <c r="S2654" i="16"/>
  <c r="Q2653" i="16"/>
  <c r="W2652" i="16"/>
  <c r="O2652" i="16"/>
  <c r="R2654" i="16"/>
  <c r="N2652" i="16"/>
  <c r="K2655" i="16"/>
  <c r="W2653" i="16"/>
  <c r="N2653" i="16"/>
  <c r="T2652" i="16"/>
  <c r="Q2655" i="16"/>
  <c r="T2655" i="16"/>
  <c r="L2655" i="16"/>
  <c r="V2652" i="16"/>
  <c r="M2652" i="16"/>
  <c r="P2654" i="16"/>
  <c r="L2652" i="16"/>
  <c r="U2653" i="16"/>
  <c r="K2652" i="16"/>
  <c r="R2655" i="16"/>
  <c r="R2645" i="16"/>
  <c r="W2648" i="16"/>
  <c r="O2648" i="16"/>
  <c r="U2647" i="16"/>
  <c r="M2647" i="16"/>
  <c r="S2646" i="16"/>
  <c r="K2646" i="16"/>
  <c r="Q2645" i="16"/>
  <c r="V2648" i="16"/>
  <c r="N2648" i="16"/>
  <c r="T2647" i="16"/>
  <c r="L2647" i="16"/>
  <c r="R2646" i="16"/>
  <c r="P2645" i="16"/>
  <c r="S2647" i="16"/>
  <c r="Q2646" i="16"/>
  <c r="O2645" i="16"/>
  <c r="N2647" i="16"/>
  <c r="U2648" i="16"/>
  <c r="M2648" i="16"/>
  <c r="W2645" i="16"/>
  <c r="T2648" i="16"/>
  <c r="L2648" i="16"/>
  <c r="R2647" i="16"/>
  <c r="P2646" i="16"/>
  <c r="V2645" i="16"/>
  <c r="N2645" i="16"/>
  <c r="R2648" i="16"/>
  <c r="P2647" i="16"/>
  <c r="V2646" i="16"/>
  <c r="T2645" i="16"/>
  <c r="Q2648" i="16"/>
  <c r="O2647" i="16"/>
  <c r="M2646" i="16"/>
  <c r="K2645" i="16"/>
  <c r="P2648" i="16"/>
  <c r="T2646" i="16"/>
  <c r="S2648" i="16"/>
  <c r="K2648" i="16"/>
  <c r="Q2647" i="16"/>
  <c r="W2646" i="16"/>
  <c r="O2646" i="16"/>
  <c r="U2645" i="16"/>
  <c r="M2645" i="16"/>
  <c r="N2646" i="16"/>
  <c r="L2645" i="16"/>
  <c r="W2647" i="16"/>
  <c r="U2646" i="16"/>
  <c r="S2645" i="16"/>
  <c r="V2647" i="16"/>
  <c r="L2646" i="16"/>
  <c r="L2602" i="16"/>
  <c r="L2604" i="16" s="1"/>
  <c r="U2604" i="16"/>
  <c r="W2604" i="16"/>
  <c r="K2602" i="16"/>
  <c r="K2604" i="16" s="1"/>
  <c r="L2601" i="16"/>
  <c r="V2604" i="16"/>
  <c r="R2604" i="16"/>
  <c r="K2601" i="16"/>
  <c r="T2604" i="16"/>
  <c r="S2604" i="16"/>
  <c r="G2497" i="16"/>
  <c r="P2497" i="16"/>
  <c r="V2496" i="16"/>
  <c r="N2496" i="16"/>
  <c r="T2495" i="16"/>
  <c r="L2495" i="16"/>
  <c r="R2494" i="16"/>
  <c r="W2494" i="16"/>
  <c r="K2497" i="16"/>
  <c r="U2494" i="16"/>
  <c r="K2494" i="16"/>
  <c r="W2497" i="16"/>
  <c r="O2497" i="16"/>
  <c r="U2496" i="16"/>
  <c r="M2496" i="16"/>
  <c r="S2495" i="16"/>
  <c r="K2495" i="16"/>
  <c r="Q2494" i="16"/>
  <c r="O2494" i="16"/>
  <c r="S2497" i="16"/>
  <c r="M2494" i="16"/>
  <c r="V2497" i="16"/>
  <c r="N2497" i="16"/>
  <c r="T2496" i="16"/>
  <c r="L2496" i="16"/>
  <c r="R2495" i="16"/>
  <c r="P2494" i="16"/>
  <c r="U2497" i="16"/>
  <c r="M2497" i="16"/>
  <c r="S2496" i="16"/>
  <c r="Q2495" i="16"/>
  <c r="O2495" i="16"/>
  <c r="T2497" i="16"/>
  <c r="L2497" i="16"/>
  <c r="R2496" i="16"/>
  <c r="P2495" i="16"/>
  <c r="V2494" i="16"/>
  <c r="N2494" i="16"/>
  <c r="Q2496" i="16"/>
  <c r="W2495" i="16"/>
  <c r="T2494" i="16"/>
  <c r="R2497" i="16"/>
  <c r="P2496" i="16"/>
  <c r="V2495" i="16"/>
  <c r="N2495" i="16"/>
  <c r="L2494" i="16"/>
  <c r="Q2497" i="16"/>
  <c r="W2496" i="16"/>
  <c r="O2496" i="16"/>
  <c r="U2495" i="16"/>
  <c r="M2495" i="16"/>
  <c r="S2494" i="16"/>
  <c r="L1169" i="16"/>
  <c r="L1170" i="16" s="1"/>
  <c r="M1168" i="16"/>
  <c r="M2123" i="16" s="1"/>
  <c r="F2341" i="16"/>
  <c r="K2339" i="16"/>
  <c r="K2341" i="16" s="1"/>
  <c r="L2339" i="16"/>
  <c r="L2341" i="16" s="1"/>
  <c r="L2338" i="16"/>
  <c r="K2338" i="16"/>
  <c r="K404" i="20"/>
  <c r="K405" i="20" s="1"/>
  <c r="L403" i="20"/>
  <c r="G3166" i="16"/>
  <c r="F3166" i="16"/>
  <c r="M2143" i="16"/>
  <c r="M1301" i="16"/>
  <c r="M1302" i="16" s="1"/>
  <c r="G2776" i="16"/>
  <c r="F2776" i="16"/>
  <c r="M1412" i="16"/>
  <c r="M1413" i="16" s="1"/>
  <c r="M2160" i="16"/>
  <c r="H2768" i="16"/>
  <c r="D2779" i="16"/>
  <c r="G2780" i="16" s="1"/>
  <c r="K1619" i="16"/>
  <c r="L1619" i="16"/>
  <c r="M1619" i="16"/>
  <c r="K1951" i="16"/>
  <c r="L1951" i="16"/>
  <c r="M1951" i="16"/>
  <c r="N1951" i="16"/>
  <c r="D3169" i="16"/>
  <c r="G3170" i="16" s="1"/>
  <c r="K2026" i="16"/>
  <c r="L2026" i="16"/>
  <c r="M2026" i="16"/>
  <c r="N1619" i="16"/>
  <c r="M1314" i="16"/>
  <c r="N1314" i="16" s="1"/>
  <c r="L1316" i="16"/>
  <c r="L1315" i="16"/>
  <c r="N1454" i="16"/>
  <c r="N393" i="16" s="1"/>
  <c r="M1465" i="16"/>
  <c r="N1465" i="16" s="1"/>
  <c r="N2169" i="16" s="1"/>
  <c r="L2169" i="16"/>
  <c r="N1447" i="16"/>
  <c r="N392" i="16" s="1"/>
  <c r="M1414" i="16"/>
  <c r="M346" i="16" s="1"/>
  <c r="M1303" i="16"/>
  <c r="M309" i="16" s="1"/>
  <c r="F2653" i="16"/>
  <c r="L1472" i="16"/>
  <c r="L2144" i="16"/>
  <c r="L1308" i="16"/>
  <c r="L1309" i="16" s="1"/>
  <c r="O1400" i="16"/>
  <c r="O1289" i="16"/>
  <c r="O2019" i="16"/>
  <c r="O1991" i="16"/>
  <c r="O1951" i="16"/>
  <c r="O1923" i="16"/>
  <c r="O1895" i="16"/>
  <c r="O2026" i="16"/>
  <c r="O1998" i="16"/>
  <c r="O1930" i="16"/>
  <c r="O1902" i="16"/>
  <c r="O2005" i="16"/>
  <c r="O1977" i="16"/>
  <c r="O1937" i="16"/>
  <c r="O1909" i="16"/>
  <c r="O2012" i="16"/>
  <c r="O1984" i="16"/>
  <c r="O1944" i="16"/>
  <c r="O1916" i="16"/>
  <c r="O1619" i="16"/>
  <c r="O1591" i="16"/>
  <c r="O1598" i="16"/>
  <c r="O1570" i="16"/>
  <c r="O1605" i="16"/>
  <c r="O1577" i="16"/>
  <c r="O1612" i="16"/>
  <c r="O1584" i="16"/>
  <c r="O3018" i="16"/>
  <c r="O2707" i="16"/>
  <c r="O3176" i="16"/>
  <c r="O3148" i="16"/>
  <c r="O3120" i="16"/>
  <c r="O3090" i="16"/>
  <c r="O3062" i="16"/>
  <c r="O2996" i="16"/>
  <c r="O2968" i="16"/>
  <c r="O2940" i="16"/>
  <c r="O2912" i="16"/>
  <c r="O2884" i="16"/>
  <c r="O3025" i="16"/>
  <c r="O2714" i="16"/>
  <c r="O2686" i="16"/>
  <c r="O3155" i="16"/>
  <c r="O3127" i="16"/>
  <c r="O3097" i="16"/>
  <c r="O3069" i="16"/>
  <c r="O3041" i="16"/>
  <c r="O2975" i="16"/>
  <c r="O2947" i="16"/>
  <c r="O2919" i="16"/>
  <c r="O2891" i="16"/>
  <c r="O3032" i="16"/>
  <c r="O3004" i="16"/>
  <c r="O2693" i="16"/>
  <c r="O3162" i="16"/>
  <c r="O3134" i="16"/>
  <c r="O3104" i="16"/>
  <c r="O3076" i="16"/>
  <c r="O3048" i="16"/>
  <c r="O2982" i="16"/>
  <c r="O2954" i="16"/>
  <c r="O2926" i="16"/>
  <c r="O2898" i="16"/>
  <c r="O2870" i="16"/>
  <c r="O3169" i="16"/>
  <c r="O2905" i="16"/>
  <c r="O2314" i="16"/>
  <c r="O2549" i="16"/>
  <c r="O2514" i="16"/>
  <c r="O2700" i="16"/>
  <c r="O2933" i="16"/>
  <c r="O2842" i="16"/>
  <c r="O2814" i="16"/>
  <c r="O2786" i="16"/>
  <c r="O2758" i="16"/>
  <c r="O2730" i="16"/>
  <c r="O2665" i="16"/>
  <c r="O2637" i="16"/>
  <c r="O3011" i="16"/>
  <c r="O2961" i="16"/>
  <c r="O2989" i="16"/>
  <c r="O2849" i="16"/>
  <c r="O2821" i="16"/>
  <c r="O2793" i="16"/>
  <c r="O2765" i="16"/>
  <c r="O2737" i="16"/>
  <c r="O2672" i="16"/>
  <c r="O2644" i="16"/>
  <c r="O2616" i="16"/>
  <c r="O2556" i="16"/>
  <c r="O2521" i="16"/>
  <c r="O2486" i="16"/>
  <c r="O2807" i="16"/>
  <c r="O2723" i="16"/>
  <c r="O2630" i="16"/>
  <c r="O2479" i="16"/>
  <c r="O3055" i="16"/>
  <c r="O3141" i="16"/>
  <c r="O2835" i="16"/>
  <c r="O2779" i="16"/>
  <c r="O2751" i="16"/>
  <c r="O2658" i="16"/>
  <c r="O2570" i="16"/>
  <c r="O3083" i="16"/>
  <c r="O2877" i="16"/>
  <c r="O2856" i="16"/>
  <c r="O2828" i="16"/>
  <c r="O2800" i="16"/>
  <c r="O2772" i="16"/>
  <c r="O2744" i="16"/>
  <c r="O2679" i="16"/>
  <c r="O2651" i="16"/>
  <c r="O2623" i="16"/>
  <c r="O2563" i="16"/>
  <c r="O2528" i="16"/>
  <c r="O2493" i="16"/>
  <c r="O2863" i="16"/>
  <c r="O2500" i="16"/>
  <c r="O3113" i="16"/>
  <c r="O2535" i="16"/>
  <c r="O2414" i="16"/>
  <c r="O2358" i="16"/>
  <c r="O2463" i="16"/>
  <c r="O2407" i="16"/>
  <c r="O2316" i="16"/>
  <c r="O2542" i="16"/>
  <c r="O2456" i="16"/>
  <c r="O2400" i="16"/>
  <c r="O2351" i="16"/>
  <c r="O2449" i="16"/>
  <c r="O2393" i="16"/>
  <c r="O2344" i="16"/>
  <c r="O2472" i="16"/>
  <c r="O2372" i="16"/>
  <c r="O2421" i="16"/>
  <c r="O2442" i="16"/>
  <c r="O2386" i="16"/>
  <c r="O2337" i="16"/>
  <c r="O2607" i="16"/>
  <c r="O2600" i="16"/>
  <c r="O2593" i="16"/>
  <c r="O2586" i="16"/>
  <c r="O2579" i="16"/>
  <c r="O2323" i="16"/>
  <c r="O2435" i="16"/>
  <c r="O2379" i="16"/>
  <c r="O2330" i="16"/>
  <c r="O2507" i="16"/>
  <c r="O2428" i="16"/>
  <c r="O2365" i="16"/>
  <c r="O1563" i="16"/>
  <c r="O516" i="16" s="1"/>
  <c r="N1289" i="16"/>
  <c r="N307" i="16" s="1"/>
  <c r="O1440" i="16"/>
  <c r="O391" i="16" s="1"/>
  <c r="F1891" i="16"/>
  <c r="F3043" i="16" s="1"/>
  <c r="L1303" i="16"/>
  <c r="L309" i="16" s="1"/>
  <c r="H3086" i="16"/>
  <c r="L1475" i="16"/>
  <c r="K1475" i="16"/>
  <c r="K1468" i="16"/>
  <c r="G2341" i="16"/>
  <c r="G2352" i="16"/>
  <c r="G2359" i="16"/>
  <c r="F2497" i="16"/>
  <c r="G2604" i="16"/>
  <c r="F2604" i="16"/>
  <c r="O1407" i="16"/>
  <c r="G2655" i="16"/>
  <c r="L1178" i="16"/>
  <c r="L250" i="16" s="1"/>
  <c r="D2356" i="16"/>
  <c r="E2356" i="16" s="1"/>
  <c r="D2363" i="16"/>
  <c r="E2363" i="16" s="1"/>
  <c r="N1418" i="16"/>
  <c r="L1414" i="16"/>
  <c r="E2611" i="16"/>
  <c r="G2608" i="16"/>
  <c r="D2612" i="16"/>
  <c r="E2612" i="16" s="1"/>
  <c r="N308" i="16"/>
  <c r="O1296" i="16"/>
  <c r="F2655" i="16"/>
  <c r="K1414" i="16"/>
  <c r="G2659" i="16"/>
  <c r="E3073" i="16"/>
  <c r="H3071" i="16" s="1"/>
  <c r="E2755" i="16"/>
  <c r="H2753" i="16" s="1"/>
  <c r="E2762" i="16"/>
  <c r="H2760" i="16" s="1"/>
  <c r="G2648" i="16"/>
  <c r="F2648" i="16"/>
  <c r="E2355" i="16"/>
  <c r="E2362" i="16"/>
  <c r="L1575" i="16"/>
  <c r="D1189" i="16"/>
  <c r="D1196" i="16"/>
  <c r="D2369" i="16"/>
  <c r="M1574" i="16"/>
  <c r="L1576" i="16"/>
  <c r="L1920" i="16"/>
  <c r="M1920" i="16" s="1"/>
  <c r="M2233" i="16" s="1"/>
  <c r="K1900" i="16"/>
  <c r="K1901" i="16" s="1"/>
  <c r="K2230" i="16"/>
  <c r="G3094" i="16"/>
  <c r="F3094" i="16"/>
  <c r="D3097" i="16"/>
  <c r="G3098" i="16" s="1"/>
  <c r="K2229" i="16"/>
  <c r="K1893" i="16"/>
  <c r="K1894" i="16" s="1"/>
  <c r="D1940" i="16"/>
  <c r="D3092" i="16" s="1"/>
  <c r="E3092" i="16"/>
  <c r="F1939" i="16" a="1"/>
  <c r="F1939" i="16" s="1"/>
  <c r="E3091" i="16"/>
  <c r="K1921" i="16"/>
  <c r="K1922" i="16" s="1"/>
  <c r="F1933" i="16"/>
  <c r="F3085" i="16" s="1"/>
  <c r="D3086" i="16"/>
  <c r="E3086" i="16" s="1"/>
  <c r="F3077" i="16"/>
  <c r="F3084" i="16"/>
  <c r="D3060" i="16"/>
  <c r="E3060" i="16" s="1"/>
  <c r="D3059" i="16"/>
  <c r="H3056" i="16" s="1"/>
  <c r="D3052" i="16"/>
  <c r="H3049" i="16" s="1"/>
  <c r="D3045" i="16"/>
  <c r="F1607" i="16" a="1"/>
  <c r="F1607" i="16" s="1"/>
  <c r="E2773" i="16"/>
  <c r="D2763" i="16"/>
  <c r="E2763" i="16" s="1"/>
  <c r="D1608" i="16"/>
  <c r="D2774" i="16" s="1"/>
  <c r="E2774" i="16"/>
  <c r="F2766" i="16"/>
  <c r="E2768" i="16"/>
  <c r="D2769" i="16" s="1"/>
  <c r="H2766" i="16" s="1"/>
  <c r="F1601" i="16"/>
  <c r="F2767" i="16" s="1"/>
  <c r="E2662" i="16"/>
  <c r="D2663" i="16"/>
  <c r="E2663" i="16" s="1"/>
  <c r="F2666" i="16"/>
  <c r="E2511" i="16"/>
  <c r="D2512" i="16"/>
  <c r="E2512" i="16" s="1"/>
  <c r="G2508" i="16"/>
  <c r="F2515" i="16"/>
  <c r="D2504" i="16"/>
  <c r="K332" i="16"/>
  <c r="N345" i="16"/>
  <c r="L2161" i="16"/>
  <c r="L1419" i="16"/>
  <c r="M1419" i="16" s="1"/>
  <c r="K2162" i="16"/>
  <c r="L1425" i="16"/>
  <c r="K1426" i="16"/>
  <c r="F1320" i="16"/>
  <c r="F2509" i="16" s="1"/>
  <c r="F1491" i="16" a="1"/>
  <c r="F1491" i="16" s="1"/>
  <c r="D1492" i="16"/>
  <c r="D2674" i="16" s="1"/>
  <c r="F1478" i="16"/>
  <c r="F2660" i="16" s="1"/>
  <c r="D1328" i="16"/>
  <c r="F1333" i="16" a="1"/>
  <c r="F1333" i="16" s="1"/>
  <c r="D1334" i="16"/>
  <c r="D2523" i="16" s="1"/>
  <c r="K1321" i="16"/>
  <c r="L312" i="16"/>
  <c r="E423" i="20"/>
  <c r="N2141" i="16"/>
  <c r="C430" i="20"/>
  <c r="C431" i="20" s="1"/>
  <c r="D430" i="20"/>
  <c r="D429" i="20"/>
  <c r="E429" i="20" s="1"/>
  <c r="K424" i="20"/>
  <c r="K425" i="20" s="1"/>
  <c r="N612" i="16"/>
  <c r="N21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397" i="10" s="1"/>
  <c r="N89" i="10"/>
  <c r="N113" i="10" s="1"/>
  <c r="N31" i="10"/>
  <c r="N71" i="10"/>
  <c r="N116" i="10"/>
  <c r="M1143" i="16"/>
  <c r="M245" i="16" s="1"/>
  <c r="N1164" i="16"/>
  <c r="N248" i="16" s="1"/>
  <c r="N2143" i="16"/>
  <c r="M1150" i="16"/>
  <c r="M246" i="16" s="1"/>
  <c r="N1140" i="16"/>
  <c r="O134" i="8"/>
  <c r="N11" i="18"/>
  <c r="N11" i="22"/>
  <c r="N12" i="25" s="1"/>
  <c r="N11" i="10"/>
  <c r="N11" i="20"/>
  <c r="N11" i="16"/>
  <c r="K1906" i="16"/>
  <c r="N777" i="16"/>
  <c r="N273" i="20" s="1"/>
  <c r="C435" i="20"/>
  <c r="D428" i="20"/>
  <c r="C429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1958" i="16"/>
  <c r="I1958" i="16" s="1" a="1"/>
  <c r="I1958" i="16" s="1"/>
  <c r="I1951" i="16" a="1"/>
  <c r="I1951" i="16" s="1"/>
  <c r="H2033" i="16"/>
  <c r="I2033" i="16" s="1" a="1"/>
  <c r="I2033" i="16" s="1"/>
  <c r="I2026" i="16" a="1"/>
  <c r="I2026" i="16" s="1"/>
  <c r="H1206" i="16"/>
  <c r="I1199" i="16" a="1"/>
  <c r="I1199" i="16" s="1"/>
  <c r="H1352" i="16"/>
  <c r="I1345" i="16" a="1"/>
  <c r="I1345" i="16" s="1"/>
  <c r="H1503" i="16"/>
  <c r="I1496" i="16" a="1"/>
  <c r="I1496" i="16" s="1"/>
  <c r="H1626" i="16"/>
  <c r="I1619" i="16" a="1"/>
  <c r="I1619" i="16" s="1"/>
  <c r="O83" i="20"/>
  <c r="N1776" i="12"/>
  <c r="N1746" i="12"/>
  <c r="N1764" i="12"/>
  <c r="N1682" i="12"/>
  <c r="J941" i="20" a="1"/>
  <c r="J941" i="20" s="1"/>
  <c r="D945" i="20"/>
  <c r="M2085" i="16"/>
  <c r="N2085" i="16" s="1"/>
  <c r="N1731" i="12"/>
  <c r="N1700" i="12"/>
  <c r="O422" i="16"/>
  <c r="N1845" i="12"/>
  <c r="O102" i="20"/>
  <c r="O2039" i="16"/>
  <c r="O2065" i="16" s="1"/>
  <c r="N1781" i="12"/>
  <c r="N1679" i="12"/>
  <c r="N629" i="12"/>
  <c r="O213" i="20"/>
  <c r="O438" i="16"/>
  <c r="O104" i="11"/>
  <c r="O2077" i="16"/>
  <c r="N1644" i="12"/>
  <c r="N1709" i="12"/>
  <c r="O128" i="20"/>
  <c r="N1695" i="12"/>
  <c r="N1163" i="12"/>
  <c r="N1824" i="12"/>
  <c r="O2037" i="16"/>
  <c r="O268" i="16"/>
  <c r="N1844" i="12"/>
  <c r="O418" i="16"/>
  <c r="N42" i="12"/>
  <c r="N1777" i="12"/>
  <c r="O330" i="16"/>
  <c r="O133" i="20"/>
  <c r="N1809" i="12"/>
  <c r="O328" i="16"/>
  <c r="N1739" i="12"/>
  <c r="O619" i="16"/>
  <c r="N1671" i="12"/>
  <c r="O96" i="18"/>
  <c r="O67" i="20"/>
  <c r="O212" i="16"/>
  <c r="O521" i="16"/>
  <c r="O231" i="11"/>
  <c r="O2044" i="16"/>
  <c r="O2070" i="16" s="1"/>
  <c r="O444" i="16"/>
  <c r="O355" i="16"/>
  <c r="O100" i="20"/>
  <c r="N2053" i="16"/>
  <c r="N2056" i="16"/>
  <c r="M1568" i="12"/>
  <c r="O38" i="16"/>
  <c r="O360" i="16"/>
  <c r="N1792" i="12"/>
  <c r="N1884" i="12"/>
  <c r="N1922" i="12" s="1"/>
  <c r="O455" i="16"/>
  <c r="N1427" i="12"/>
  <c r="N1599" i="12" s="1"/>
  <c r="O573" i="16"/>
  <c r="O279" i="16"/>
  <c r="O204" i="20"/>
  <c r="N1843" i="12"/>
  <c r="O20" i="22"/>
  <c r="O425" i="16"/>
  <c r="O801" i="16"/>
  <c r="N1730" i="12"/>
  <c r="O176" i="20"/>
  <c r="N1406" i="12"/>
  <c r="N1829" i="12"/>
  <c r="O269" i="16"/>
  <c r="O282" i="16"/>
  <c r="O454" i="16"/>
  <c r="O113" i="11"/>
  <c r="N1890" i="12"/>
  <c r="O132" i="20"/>
  <c r="N1736" i="12"/>
  <c r="O283" i="16"/>
  <c r="O576" i="16"/>
  <c r="O64" i="20"/>
  <c r="N1650" i="12"/>
  <c r="N1719" i="12"/>
  <c r="N1837" i="12"/>
  <c r="O581" i="16"/>
  <c r="O104" i="20"/>
  <c r="O41" i="22"/>
  <c r="N73" i="12"/>
  <c r="N1787" i="12"/>
  <c r="N1757" i="12"/>
  <c r="O622" i="16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616" i="16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618" i="16"/>
  <c r="O583" i="16"/>
  <c r="O97" i="20"/>
  <c r="N1734" i="12"/>
  <c r="N1804" i="12"/>
  <c r="O329" i="16"/>
  <c r="O621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O448" i="16"/>
  <c r="N1169" i="12"/>
  <c r="O433" i="16"/>
  <c r="O206" i="20"/>
  <c r="O219" i="10"/>
  <c r="O100" i="16"/>
  <c r="O76" i="20"/>
  <c r="O127" i="16"/>
  <c r="N1722" i="12"/>
  <c r="O44" i="11"/>
  <c r="O222" i="11"/>
  <c r="O2047" i="16"/>
  <c r="O2073" i="16" s="1"/>
  <c r="N1818" i="12"/>
  <c r="N1767" i="12"/>
  <c r="O124" i="11"/>
  <c r="O603" i="16"/>
  <c r="I575" i="16" s="1"/>
  <c r="N1773" i="12"/>
  <c r="N1842" i="12"/>
  <c r="P28" i="8"/>
  <c r="P595" i="12" s="1"/>
  <c r="O12" i="11"/>
  <c r="N1741" i="12"/>
  <c r="O222" i="20"/>
  <c r="N1803" i="12"/>
  <c r="O169" i="20"/>
  <c r="N1702" i="12"/>
  <c r="O115" i="20"/>
  <c r="N1704" i="12"/>
  <c r="O457" i="16"/>
  <c r="O92" i="20"/>
  <c r="N1838" i="12"/>
  <c r="O129" i="20"/>
  <c r="O95" i="11"/>
  <c r="N1796" i="12"/>
  <c r="O51" i="22"/>
  <c r="O441" i="16"/>
  <c r="O280" i="16"/>
  <c r="O620" i="16"/>
  <c r="O150" i="20"/>
  <c r="O429" i="16"/>
  <c r="N1740" i="12"/>
  <c r="O354" i="16"/>
  <c r="O617" i="16"/>
  <c r="O127" i="20"/>
  <c r="N1694" i="12"/>
  <c r="N1742" i="12"/>
  <c r="O270" i="16"/>
  <c r="O357" i="16"/>
  <c r="O623" i="16"/>
  <c r="O574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41" i="16"/>
  <c r="N1713" i="12"/>
  <c r="O450" i="16"/>
  <c r="O99" i="20"/>
  <c r="O127" i="10"/>
  <c r="O125" i="16"/>
  <c r="O209" i="16"/>
  <c r="O326" i="16"/>
  <c r="O195" i="20"/>
  <c r="O194" i="20"/>
  <c r="O2046" i="16"/>
  <c r="O2072" i="16" s="1"/>
  <c r="N1410" i="12"/>
  <c r="O424" i="16"/>
  <c r="O352" i="16"/>
  <c r="N114" i="12"/>
  <c r="O275" i="16"/>
  <c r="O408" i="16"/>
  <c r="O70" i="16"/>
  <c r="O575" i="16"/>
  <c r="N704" i="12"/>
  <c r="O452" i="16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O624" i="16"/>
  <c r="N1805" i="12"/>
  <c r="N1738" i="12"/>
  <c r="O602" i="16"/>
  <c r="O518" i="16"/>
  <c r="N1846" i="12"/>
  <c r="O2043" i="16"/>
  <c r="O2069" i="16" s="1"/>
  <c r="O95" i="20"/>
  <c r="O158" i="20"/>
  <c r="N1696" i="12"/>
  <c r="O786" i="16"/>
  <c r="N946" i="12"/>
  <c r="O417" i="16"/>
  <c r="O65" i="20"/>
  <c r="O453" i="16"/>
  <c r="O35" i="11"/>
  <c r="N1706" i="12"/>
  <c r="O207" i="20"/>
  <c r="N1708" i="12"/>
  <c r="O197" i="16"/>
  <c r="N1684" i="12"/>
  <c r="O578" i="16"/>
  <c r="N1710" i="12"/>
  <c r="N1833" i="12"/>
  <c r="O580" i="16"/>
  <c r="O152" i="20"/>
  <c r="O115" i="22"/>
  <c r="N1743" i="12"/>
  <c r="O22" i="16"/>
  <c r="O428" i="16"/>
  <c r="O96" i="20"/>
  <c r="O239" i="20"/>
  <c r="N32" i="12"/>
  <c r="N1762" i="12"/>
  <c r="N1828" i="12"/>
  <c r="O625" i="16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O579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582" i="16"/>
  <c r="O119" i="20"/>
  <c r="O413" i="10"/>
  <c r="N1823" i="12"/>
  <c r="N1753" i="12"/>
  <c r="O577" i="16"/>
  <c r="O2038" i="16"/>
  <c r="O2064" i="16" s="1"/>
  <c r="O228" i="20"/>
  <c r="O74" i="11"/>
  <c r="N1701" i="12"/>
  <c r="N1699" i="12"/>
  <c r="O2045" i="16"/>
  <c r="O2071" i="16" s="1"/>
  <c r="O136" i="20"/>
  <c r="N1405" i="12"/>
  <c r="N1780" i="12"/>
  <c r="O442" i="16"/>
  <c r="N1680" i="12"/>
  <c r="O46" i="16"/>
  <c r="O167" i="20"/>
  <c r="N1756" i="12"/>
  <c r="O2091" i="16"/>
  <c r="O300" i="10"/>
  <c r="O116" i="18"/>
  <c r="N921" i="12"/>
  <c r="N1936" i="12" s="1"/>
  <c r="O81" i="20"/>
  <c r="O111" i="16"/>
  <c r="O904" i="16"/>
  <c r="N2084" i="16"/>
  <c r="N2051" i="16"/>
  <c r="N2057" i="16"/>
  <c r="N2054" i="16"/>
  <c r="M206" i="12"/>
  <c r="N767" i="16"/>
  <c r="N263" i="20" s="1"/>
  <c r="M585" i="12"/>
  <c r="N136" i="16"/>
  <c r="O880" i="16"/>
  <c r="P380" i="10"/>
  <c r="P370" i="10"/>
  <c r="N110" i="18"/>
  <c r="N2059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079" i="16"/>
  <c r="N2052" i="16"/>
  <c r="N2055" i="16"/>
  <c r="M2078" i="16"/>
  <c r="N2078" i="16" s="1"/>
  <c r="N2058" i="16"/>
  <c r="N2060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O449" i="16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42" i="16"/>
  <c r="O2068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40" i="16"/>
  <c r="O2066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063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451" i="16"/>
  <c r="O271" i="16"/>
  <c r="N1885" i="12"/>
  <c r="N1924" i="12" s="1"/>
  <c r="N1806" i="12"/>
  <c r="N617" i="12"/>
  <c r="O159" i="20"/>
  <c r="O447" i="16"/>
  <c r="O456" i="16"/>
  <c r="N1784" i="12"/>
  <c r="N1675" i="12"/>
  <c r="N927" i="12"/>
  <c r="O154" i="20"/>
  <c r="O2050" i="16"/>
  <c r="N1761" i="12"/>
  <c r="N1683" i="12"/>
  <c r="N1766" i="12"/>
  <c r="N91" i="12"/>
  <c r="O98" i="10"/>
  <c r="O209" i="20"/>
  <c r="O898" i="16"/>
  <c r="O1397" i="16"/>
  <c r="O886" i="16"/>
  <c r="O892" i="16"/>
  <c r="O511" i="20"/>
  <c r="O518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882" i="16"/>
  <c r="M276" i="20"/>
  <c r="M256" i="20"/>
  <c r="M269" i="20"/>
  <c r="M243" i="20"/>
  <c r="M249" i="20"/>
  <c r="M244" i="20"/>
  <c r="M253" i="20"/>
  <c r="M275" i="20"/>
  <c r="M258" i="20"/>
  <c r="D1941" i="16"/>
  <c r="M1590" i="16"/>
  <c r="D1486" i="16"/>
  <c r="D2668" i="16" s="1"/>
  <c r="E2668" i="16" s="1"/>
  <c r="D2669" i="16" s="1"/>
  <c r="M1002" i="12"/>
  <c r="M1159" i="12" s="1"/>
  <c r="E573" i="20"/>
  <c r="K574" i="20" s="1"/>
  <c r="D897" i="20"/>
  <c r="E897" i="20" s="1"/>
  <c r="C897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D1609" i="16"/>
  <c r="D2775" i="16" s="1"/>
  <c r="D1927" i="16"/>
  <c r="D3079" i="16" s="1"/>
  <c r="E3079" i="16" s="1"/>
  <c r="N120" i="20"/>
  <c r="N1245" i="20" s="1"/>
  <c r="N1398" i="16"/>
  <c r="D1340" i="16"/>
  <c r="N331" i="16"/>
  <c r="N806" i="16" s="1"/>
  <c r="N214" i="20"/>
  <c r="N1248" i="20" s="1"/>
  <c r="N584" i="16"/>
  <c r="N809" i="16" s="1"/>
  <c r="N232" i="20"/>
  <c r="N1249" i="20" s="1"/>
  <c r="N107" i="20"/>
  <c r="N1243" i="20" s="1"/>
  <c r="N626" i="16"/>
  <c r="N810" i="16" s="1"/>
  <c r="N807" i="16"/>
  <c r="O1411" i="16"/>
  <c r="N2158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04" i="16" s="1"/>
  <c r="M1813" i="12"/>
  <c r="M1882" i="12" s="1"/>
  <c r="M1920" i="12" s="1"/>
  <c r="M1092" i="12"/>
  <c r="M1161" i="12" s="1"/>
  <c r="N808" i="16"/>
  <c r="M1768" i="12"/>
  <c r="M1881" i="12" s="1"/>
  <c r="M1919" i="12" s="1"/>
  <c r="M1714" i="12"/>
  <c r="M1879" i="12" s="1"/>
  <c r="M1917" i="12" s="1"/>
  <c r="N2048" i="16"/>
  <c r="N811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41" i="16"/>
  <c r="M1142" i="16" s="1"/>
  <c r="O1286" i="16"/>
  <c r="L2088" i="16"/>
  <c r="L290" i="20" s="1"/>
  <c r="O525" i="20"/>
  <c r="N526" i="20"/>
  <c r="N527" i="20" s="1"/>
  <c r="N1287" i="16"/>
  <c r="M2086" i="16"/>
  <c r="N2086" i="16" s="1"/>
  <c r="K222" i="10"/>
  <c r="N881" i="16"/>
  <c r="M2061" i="16"/>
  <c r="M796" i="16" s="1"/>
  <c r="O1913" i="16"/>
  <c r="O2232" i="16" s="1"/>
  <c r="K43" i="16"/>
  <c r="L41" i="16" s="1"/>
  <c r="L2258" i="16" s="1"/>
  <c r="L2270" i="16" s="1"/>
  <c r="K2282" i="16"/>
  <c r="K44" i="16" s="1"/>
  <c r="K85" i="16" s="1"/>
  <c r="N1914" i="16"/>
  <c r="N1915" i="16" s="1"/>
  <c r="K27" i="16"/>
  <c r="L25" i="16" s="1"/>
  <c r="L2256" i="16" s="1"/>
  <c r="L2268" i="16" s="1"/>
  <c r="L27" i="16" s="1"/>
  <c r="K2280" i="16"/>
  <c r="K28" i="16" s="1"/>
  <c r="K82" i="16" s="1"/>
  <c r="K51" i="16"/>
  <c r="L49" i="16" s="1"/>
  <c r="L2259" i="16" s="1"/>
  <c r="L2271" i="16" s="1"/>
  <c r="K2283" i="16"/>
  <c r="K52" i="16" s="1"/>
  <c r="K86" i="16" s="1"/>
  <c r="K2267" i="16"/>
  <c r="K2263" i="16"/>
  <c r="K91" i="16" s="1"/>
  <c r="K35" i="16"/>
  <c r="L33" i="16" s="1"/>
  <c r="L2257" i="16" s="1"/>
  <c r="L2269" i="16" s="1"/>
  <c r="K2281" i="16"/>
  <c r="K36" i="16" s="1"/>
  <c r="K83" i="16" s="1"/>
  <c r="K75" i="16"/>
  <c r="L73" i="16" s="1"/>
  <c r="L2262" i="16" s="1"/>
  <c r="L2274" i="16" s="1"/>
  <c r="K59" i="16"/>
  <c r="L57" i="16" s="1"/>
  <c r="K2284" i="16"/>
  <c r="K60" i="16" s="1"/>
  <c r="K87" i="16" s="1"/>
  <c r="K67" i="16"/>
  <c r="L65" i="16" s="1"/>
  <c r="L2261" i="16" s="1"/>
  <c r="L2273" i="16" s="1"/>
  <c r="K2285" i="16"/>
  <c r="K68" i="16" s="1"/>
  <c r="K88" i="16" s="1"/>
  <c r="M1155" i="16"/>
  <c r="M1156" i="16" s="1"/>
  <c r="M1171" i="16"/>
  <c r="M249" i="16" s="1"/>
  <c r="M1157" i="16"/>
  <c r="M247" i="16" s="1"/>
  <c r="N1154" i="16"/>
  <c r="N2121" i="16" s="1"/>
  <c r="E938" i="16"/>
  <c r="F938" i="16" s="1" a="1"/>
  <c r="F938" i="16" s="1"/>
  <c r="D938" i="16"/>
  <c r="C940" i="16"/>
  <c r="B937" i="16"/>
  <c r="D943" i="16"/>
  <c r="J942" i="16"/>
  <c r="E939" i="16"/>
  <c r="E1340" i="16"/>
  <c r="E2529" i="16" s="1"/>
  <c r="B1339" i="16"/>
  <c r="B2528" i="16" s="1"/>
  <c r="E1341" i="16"/>
  <c r="E2530" i="16" s="1"/>
  <c r="D1346" i="16"/>
  <c r="N1147" i="16"/>
  <c r="N2120" i="16" s="1"/>
  <c r="M1148" i="16"/>
  <c r="M1149" i="16" s="1"/>
  <c r="K1199" i="16"/>
  <c r="K253" i="16" s="1"/>
  <c r="K1192" i="16"/>
  <c r="K252" i="16" s="1"/>
  <c r="M527" i="20"/>
  <c r="M1288" i="16"/>
  <c r="N893" i="16"/>
  <c r="D1952" i="16"/>
  <c r="O1293" i="16"/>
  <c r="N2142" i="16"/>
  <c r="N886" i="20"/>
  <c r="O885" i="20"/>
  <c r="O887" i="20" s="1"/>
  <c r="N1294" i="16"/>
  <c r="M1295" i="16"/>
  <c r="O1404" i="16"/>
  <c r="O2159" i="16" s="1"/>
  <c r="B1945" i="16"/>
  <c r="B3097" i="16" s="1"/>
  <c r="M2074" i="16"/>
  <c r="M2075" i="16" s="1"/>
  <c r="N1405" i="16"/>
  <c r="N1406" i="16" s="1"/>
  <c r="N540" i="20"/>
  <c r="N541" i="20" s="1"/>
  <c r="O539" i="20"/>
  <c r="M805" i="16"/>
  <c r="M2080" i="16"/>
  <c r="N2080" i="16" s="1"/>
  <c r="M699" i="16"/>
  <c r="O1560" i="16"/>
  <c r="O2182" i="16" s="1"/>
  <c r="O1567" i="16"/>
  <c r="N1568" i="16"/>
  <c r="N1569" i="16" s="1"/>
  <c r="K1935" i="12"/>
  <c r="N533" i="20"/>
  <c r="N534" i="20" s="1"/>
  <c r="O532" i="20"/>
  <c r="N512" i="20"/>
  <c r="N513" i="20" s="1"/>
  <c r="O1300" i="16"/>
  <c r="N1438" i="16"/>
  <c r="N1439" i="16" s="1"/>
  <c r="O1437" i="16"/>
  <c r="O2165" i="16" s="1"/>
  <c r="N519" i="20"/>
  <c r="O1444" i="16"/>
  <c r="N1445" i="16"/>
  <c r="N1446" i="16" s="1"/>
  <c r="L906" i="16"/>
  <c r="M906" i="16" s="1"/>
  <c r="N547" i="20"/>
  <c r="N548" i="20" s="1"/>
  <c r="O546" i="20"/>
  <c r="L152" i="16"/>
  <c r="M900" i="16"/>
  <c r="L911" i="16"/>
  <c r="M911" i="16" s="1"/>
  <c r="L916" i="16"/>
  <c r="M916" i="16" s="1"/>
  <c r="N916" i="16" s="1"/>
  <c r="N899" i="16"/>
  <c r="N1582" i="16"/>
  <c r="N1583" i="16" s="1"/>
  <c r="K52" i="10"/>
  <c r="K340" i="10" s="1"/>
  <c r="L146" i="16"/>
  <c r="L162" i="16" s="1"/>
  <c r="L179" i="16" s="1"/>
  <c r="O1581" i="16"/>
  <c r="N2185" i="16"/>
  <c r="M934" i="20"/>
  <c r="K2235" i="16"/>
  <c r="L567" i="20"/>
  <c r="M560" i="20"/>
  <c r="M554" i="20"/>
  <c r="L941" i="20"/>
  <c r="K1935" i="16"/>
  <c r="K1936" i="16" s="1"/>
  <c r="L936" i="20"/>
  <c r="L562" i="20"/>
  <c r="K943" i="20"/>
  <c r="K562" i="20"/>
  <c r="L561" i="20"/>
  <c r="K936" i="20"/>
  <c r="L935" i="20"/>
  <c r="C959" i="20"/>
  <c r="C954" i="20"/>
  <c r="C955" i="20" s="1"/>
  <c r="C579" i="20"/>
  <c r="C585" i="20"/>
  <c r="D579" i="20"/>
  <c r="E579" i="20" s="1"/>
  <c r="C580" i="20"/>
  <c r="C581" i="20" s="1"/>
  <c r="D580" i="20"/>
  <c r="D953" i="20" s="1"/>
  <c r="E953" i="20" s="1"/>
  <c r="K568" i="20"/>
  <c r="K569" i="20" s="1"/>
  <c r="L1934" i="16"/>
  <c r="K1941" i="16"/>
  <c r="L1602" i="16"/>
  <c r="M1602" i="16" s="1"/>
  <c r="N910" i="16"/>
  <c r="O910" i="16" s="1"/>
  <c r="L1596" i="16"/>
  <c r="L1597" i="16"/>
  <c r="K1609" i="16"/>
  <c r="M1595" i="16"/>
  <c r="N1595" i="16" s="1"/>
  <c r="L2187" i="16"/>
  <c r="E1947" i="16"/>
  <c r="D1946" i="16"/>
  <c r="K60" i="10"/>
  <c r="M894" i="16"/>
  <c r="N887" i="16"/>
  <c r="E1946" i="16"/>
  <c r="N905" i="16"/>
  <c r="D928" i="16"/>
  <c r="F927" i="16" s="1"/>
  <c r="F921" i="16"/>
  <c r="D933" i="16"/>
  <c r="M2081" i="16"/>
  <c r="N2081" i="16" s="1"/>
  <c r="K2188" i="16"/>
  <c r="K1603" i="16"/>
  <c r="K1604" i="16" s="1"/>
  <c r="E1614" i="16"/>
  <c r="D1620" i="16"/>
  <c r="B1613" i="16"/>
  <c r="B2779" i="16" s="1"/>
  <c r="E1615" i="16"/>
  <c r="D1614" i="16"/>
  <c r="D2027" i="16"/>
  <c r="B2020" i="16"/>
  <c r="B3169" i="16" s="1"/>
  <c r="B1497" i="16"/>
  <c r="B2679" i="16" s="1"/>
  <c r="E1498" i="16"/>
  <c r="E2680" i="16" s="1"/>
  <c r="E1499" i="16"/>
  <c r="E2681" i="16" s="1"/>
  <c r="K1493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N36" i="10" s="1"/>
  <c r="S25" i="20"/>
  <c r="S54" i="20" s="1"/>
  <c r="S56" i="20" s="1"/>
  <c r="N2082" i="16"/>
  <c r="N2096" i="16"/>
  <c r="N2101" i="16"/>
  <c r="N2087" i="16"/>
  <c r="N2074" i="16"/>
  <c r="N2083" i="16"/>
  <c r="N165" i="18"/>
  <c r="O165" i="18" s="1"/>
  <c r="N167" i="18"/>
  <c r="N166" i="18"/>
  <c r="O166" i="18" s="1"/>
  <c r="O2489" i="16" l="1"/>
  <c r="Q2482" i="16"/>
  <c r="Q2487" i="16"/>
  <c r="R2487" i="16" s="1"/>
  <c r="L322" i="16"/>
  <c r="L110" i="20" s="1"/>
  <c r="Q2475" i="16"/>
  <c r="R2473" i="16"/>
  <c r="T2474" i="16"/>
  <c r="U2474" i="16" s="1"/>
  <c r="Q2489" i="16"/>
  <c r="R2489" i="16" s="1"/>
  <c r="R2480" i="16"/>
  <c r="R2482" i="16" s="1"/>
  <c r="U2481" i="16"/>
  <c r="Q2488" i="16"/>
  <c r="P291" i="20"/>
  <c r="O92" i="12"/>
  <c r="J101" i="12"/>
  <c r="K101" i="12"/>
  <c r="S33" i="22"/>
  <c r="S37" i="22" s="1"/>
  <c r="R38" i="22"/>
  <c r="R106" i="11" s="1"/>
  <c r="R66" i="22"/>
  <c r="S62" i="22"/>
  <c r="S52" i="22"/>
  <c r="S56" i="22" s="1"/>
  <c r="R57" i="22"/>
  <c r="P35" i="8"/>
  <c r="P104" i="11"/>
  <c r="P113" i="11"/>
  <c r="N934" i="20"/>
  <c r="N936" i="20" s="1"/>
  <c r="O548" i="20"/>
  <c r="AC2359" i="16"/>
  <c r="AC2361" i="16"/>
  <c r="AD2359" i="16"/>
  <c r="AD2361" i="16"/>
  <c r="AE2359" i="16"/>
  <c r="AE2361" i="16"/>
  <c r="AE2360" i="16"/>
  <c r="AB2361" i="16"/>
  <c r="AB2362" i="16"/>
  <c r="AC2362" i="16"/>
  <c r="AB2359" i="16"/>
  <c r="AD2362" i="16"/>
  <c r="AB2360" i="16"/>
  <c r="AE2362" i="16"/>
  <c r="AC2360" i="16"/>
  <c r="AD2360" i="16"/>
  <c r="AC2353" i="16"/>
  <c r="AC2355" i="16"/>
  <c r="AD2353" i="16"/>
  <c r="AD2355" i="16"/>
  <c r="AE2353" i="16"/>
  <c r="AE2355" i="16"/>
  <c r="AD2352" i="16"/>
  <c r="AE2352" i="16"/>
  <c r="AB2353" i="16"/>
  <c r="AB2354" i="16"/>
  <c r="AC2354" i="16"/>
  <c r="AD2354" i="16"/>
  <c r="AB2352" i="16"/>
  <c r="AC2352" i="16"/>
  <c r="AE2354" i="16"/>
  <c r="AB2355" i="16"/>
  <c r="AE3099" i="16"/>
  <c r="AE3101" i="16"/>
  <c r="AB3098" i="16"/>
  <c r="AB3100" i="16"/>
  <c r="AC3098" i="16"/>
  <c r="AC3100" i="16"/>
  <c r="AD3098" i="16"/>
  <c r="AD3100" i="16"/>
  <c r="AE3098" i="16"/>
  <c r="AE3100" i="16"/>
  <c r="AB3099" i="16"/>
  <c r="AB3101" i="16"/>
  <c r="AC3099" i="16"/>
  <c r="AD3099" i="16"/>
  <c r="AC3101" i="16"/>
  <c r="AD3101" i="16"/>
  <c r="AD2609" i="16"/>
  <c r="AD2611" i="16"/>
  <c r="AE2609" i="16"/>
  <c r="AE2611" i="16"/>
  <c r="AC2608" i="16"/>
  <c r="AC2610" i="16"/>
  <c r="AD2608" i="16"/>
  <c r="AD2610" i="16"/>
  <c r="AE2608" i="16"/>
  <c r="AE2610" i="16"/>
  <c r="AB2611" i="16"/>
  <c r="AC2611" i="16"/>
  <c r="AB2608" i="16"/>
  <c r="AB2609" i="16"/>
  <c r="AC2609" i="16"/>
  <c r="AB2610" i="16"/>
  <c r="AE3171" i="16"/>
  <c r="AE3173" i="16"/>
  <c r="AB3170" i="16"/>
  <c r="AB3172" i="16"/>
  <c r="AC3170" i="16"/>
  <c r="AC3172" i="16"/>
  <c r="AD3170" i="16"/>
  <c r="AD3172" i="16"/>
  <c r="AE3170" i="16"/>
  <c r="AE3172" i="16"/>
  <c r="AD3173" i="16"/>
  <c r="AB3171" i="16"/>
  <c r="AC3171" i="16"/>
  <c r="AD3171" i="16"/>
  <c r="AC3173" i="16"/>
  <c r="AB3173" i="16"/>
  <c r="AD2781" i="16"/>
  <c r="AD2783" i="16"/>
  <c r="AC2780" i="16"/>
  <c r="AC2782" i="16"/>
  <c r="AD2780" i="16"/>
  <c r="AD2782" i="16"/>
  <c r="AE2780" i="16"/>
  <c r="AE2782" i="16"/>
  <c r="AB2783" i="16"/>
  <c r="AC2783" i="16"/>
  <c r="AE2783" i="16"/>
  <c r="AB2780" i="16"/>
  <c r="AB2781" i="16"/>
  <c r="AC2781" i="16"/>
  <c r="AE2781" i="16"/>
  <c r="AB2782" i="16"/>
  <c r="K1189" i="16"/>
  <c r="K2126" i="16" s="1"/>
  <c r="AD2509" i="16"/>
  <c r="AD2511" i="16"/>
  <c r="AE2509" i="16"/>
  <c r="AE2511" i="16"/>
  <c r="AC2508" i="16"/>
  <c r="AC2510" i="16"/>
  <c r="AD2508" i="16"/>
  <c r="AD2510" i="16"/>
  <c r="AE2508" i="16"/>
  <c r="AE2510" i="16"/>
  <c r="AB2508" i="16"/>
  <c r="AB2509" i="16"/>
  <c r="AC2509" i="16"/>
  <c r="AB2510" i="16"/>
  <c r="AB2511" i="16"/>
  <c r="AC2511" i="16"/>
  <c r="AD2659" i="16"/>
  <c r="AD2661" i="16"/>
  <c r="AE2659" i="16"/>
  <c r="AE2661" i="16"/>
  <c r="AC2660" i="16"/>
  <c r="AC2662" i="16"/>
  <c r="AD2660" i="16"/>
  <c r="AD2662" i="16"/>
  <c r="AE2660" i="16"/>
  <c r="AE2662" i="16"/>
  <c r="AB2659" i="16"/>
  <c r="AC2659" i="16"/>
  <c r="AB2660" i="16"/>
  <c r="AB2661" i="16"/>
  <c r="AC2661" i="16"/>
  <c r="AB2662" i="16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62" i="25"/>
  <c r="O2620" i="16"/>
  <c r="O2619" i="16"/>
  <c r="L417" i="20"/>
  <c r="O83" i="25"/>
  <c r="O82" i="25"/>
  <c r="K419" i="20"/>
  <c r="L411" i="20"/>
  <c r="N1275" i="20"/>
  <c r="N1288" i="20" s="1"/>
  <c r="O11" i="11"/>
  <c r="O11" i="12"/>
  <c r="L405" i="20"/>
  <c r="M410" i="20"/>
  <c r="D1188" i="16"/>
  <c r="D2381" i="16" s="1"/>
  <c r="F2380" i="16" s="1"/>
  <c r="N1589" i="16"/>
  <c r="O1589" i="16" s="1"/>
  <c r="AA2510" i="16"/>
  <c r="Z2509" i="16"/>
  <c r="AA2509" i="16"/>
  <c r="Z2510" i="16"/>
  <c r="Z2511" i="16"/>
  <c r="Z2508" i="16"/>
  <c r="AA2511" i="16"/>
  <c r="AA2508" i="16"/>
  <c r="Z2660" i="16"/>
  <c r="AA2660" i="16"/>
  <c r="Z2662" i="16"/>
  <c r="Z2659" i="16"/>
  <c r="AA2662" i="16"/>
  <c r="AA2659" i="16"/>
  <c r="Z2661" i="16"/>
  <c r="AA2661" i="16"/>
  <c r="M2334" i="16"/>
  <c r="N2186" i="16"/>
  <c r="D2380" i="16"/>
  <c r="N2122" i="16"/>
  <c r="N2333" i="16"/>
  <c r="AA2353" i="16"/>
  <c r="Z2352" i="16"/>
  <c r="AA2355" i="16"/>
  <c r="AA2352" i="16"/>
  <c r="Z2354" i="16"/>
  <c r="AA2354" i="16"/>
  <c r="Z2353" i="16"/>
  <c r="Z2355" i="16"/>
  <c r="AA3099" i="16"/>
  <c r="Z3101" i="16"/>
  <c r="Z3098" i="16"/>
  <c r="AA3101" i="16"/>
  <c r="AA3098" i="16"/>
  <c r="Z3100" i="16"/>
  <c r="AA3100" i="16"/>
  <c r="Z3099" i="16"/>
  <c r="Z2360" i="16"/>
  <c r="Z2362" i="16"/>
  <c r="Z2359" i="16"/>
  <c r="AA2362" i="16"/>
  <c r="AA2359" i="16"/>
  <c r="Z2361" i="16"/>
  <c r="AA2361" i="16"/>
  <c r="AA2360" i="16"/>
  <c r="Z2609" i="16"/>
  <c r="AA2609" i="16"/>
  <c r="Z2611" i="16"/>
  <c r="Z2608" i="16"/>
  <c r="AA2611" i="16"/>
  <c r="AA2608" i="16"/>
  <c r="Z2610" i="16"/>
  <c r="AA2610" i="16"/>
  <c r="Z3171" i="16"/>
  <c r="AA3171" i="16"/>
  <c r="Z3173" i="16"/>
  <c r="Z3170" i="16"/>
  <c r="AA3173" i="16"/>
  <c r="AA3170" i="16"/>
  <c r="Z3172" i="16"/>
  <c r="AA3172" i="16"/>
  <c r="AA2781" i="16"/>
  <c r="Z2780" i="16"/>
  <c r="AA2783" i="16"/>
  <c r="Z2782" i="16"/>
  <c r="Z2781" i="16"/>
  <c r="AA2782" i="16"/>
  <c r="AA2780" i="16"/>
  <c r="Z2783" i="16"/>
  <c r="N2119" i="16"/>
  <c r="N2332" i="16"/>
  <c r="M2338" i="16"/>
  <c r="N2338" i="16" s="1"/>
  <c r="N2340" i="16" s="1"/>
  <c r="M2339" i="16"/>
  <c r="N2339" i="16" s="1"/>
  <c r="N2341" i="16" s="1"/>
  <c r="P74" i="25"/>
  <c r="P13" i="25"/>
  <c r="K2340" i="16"/>
  <c r="L2340" i="16"/>
  <c r="O2331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F1187" i="16" a="1"/>
  <c r="F1187" i="16" s="1"/>
  <c r="N2168" i="16"/>
  <c r="D3176" i="16"/>
  <c r="O142" i="22"/>
  <c r="J2192" i="16"/>
  <c r="M398" i="20"/>
  <c r="M2184" i="16"/>
  <c r="N2161" i="16"/>
  <c r="J2151" i="16"/>
  <c r="E1195" i="16"/>
  <c r="E1194" i="16"/>
  <c r="D2386" i="16"/>
  <c r="B1193" i="16"/>
  <c r="B2386" i="16" s="1"/>
  <c r="D1200" i="16"/>
  <c r="D1194" i="16"/>
  <c r="J2127" i="16"/>
  <c r="O1958" i="16"/>
  <c r="O1626" i="16"/>
  <c r="D2535" i="16"/>
  <c r="M1899" i="16"/>
  <c r="L1901" i="16"/>
  <c r="N1307" i="16"/>
  <c r="N368" i="20"/>
  <c r="M369" i="20"/>
  <c r="M370" i="20" s="1"/>
  <c r="M397" i="20"/>
  <c r="N396" i="20"/>
  <c r="L942" i="20"/>
  <c r="O553" i="20"/>
  <c r="N554" i="20"/>
  <c r="N555" i="20" s="1"/>
  <c r="M503" i="20"/>
  <c r="D947" i="20"/>
  <c r="M391" i="20"/>
  <c r="K2510" i="16"/>
  <c r="X2510" i="16"/>
  <c r="Y2510" i="16"/>
  <c r="X2508" i="16"/>
  <c r="Y2508" i="16"/>
  <c r="X2511" i="16"/>
  <c r="X2509" i="16"/>
  <c r="Y2509" i="16"/>
  <c r="Y2511" i="16"/>
  <c r="K2361" i="16"/>
  <c r="X2359" i="16"/>
  <c r="Y2359" i="16"/>
  <c r="X2362" i="16"/>
  <c r="Y2362" i="16"/>
  <c r="X2360" i="16"/>
  <c r="Y2360" i="16"/>
  <c r="X2361" i="16"/>
  <c r="Y2361" i="16"/>
  <c r="K2661" i="16"/>
  <c r="Y2662" i="16"/>
  <c r="X2660" i="16"/>
  <c r="Y2660" i="16"/>
  <c r="X2659" i="16"/>
  <c r="Y2659" i="16"/>
  <c r="X2661" i="16"/>
  <c r="Y2661" i="16"/>
  <c r="X2662" i="16"/>
  <c r="K2610" i="16"/>
  <c r="X2609" i="16"/>
  <c r="Y2609" i="16"/>
  <c r="X2610" i="16"/>
  <c r="X2611" i="16"/>
  <c r="Y2611" i="16"/>
  <c r="X2608" i="16"/>
  <c r="Y2608" i="16"/>
  <c r="Y2610" i="16"/>
  <c r="K3172" i="16"/>
  <c r="Y3172" i="16"/>
  <c r="X3170" i="16"/>
  <c r="Y3170" i="16"/>
  <c r="X3173" i="16"/>
  <c r="Y3173" i="16"/>
  <c r="X3171" i="16"/>
  <c r="Y3171" i="16"/>
  <c r="X3172" i="16"/>
  <c r="K2782" i="16"/>
  <c r="Y2783" i="16"/>
  <c r="X2781" i="16"/>
  <c r="X2782" i="16"/>
  <c r="Y2782" i="16"/>
  <c r="X2780" i="16"/>
  <c r="Y2780" i="16"/>
  <c r="Y2781" i="16"/>
  <c r="X2783" i="16"/>
  <c r="K2354" i="16"/>
  <c r="Y2354" i="16"/>
  <c r="X2352" i="16"/>
  <c r="Y2352" i="16"/>
  <c r="X2355" i="16"/>
  <c r="Y2355" i="16"/>
  <c r="X2353" i="16"/>
  <c r="Y2353" i="16"/>
  <c r="X2354" i="16"/>
  <c r="K3100" i="16"/>
  <c r="X3100" i="16"/>
  <c r="Y3100" i="16"/>
  <c r="X3098" i="16"/>
  <c r="Y3098" i="16"/>
  <c r="X3101" i="16"/>
  <c r="Y3101" i="16"/>
  <c r="X3099" i="16"/>
  <c r="Y3099" i="16"/>
  <c r="D3098" i="16"/>
  <c r="D2780" i="16"/>
  <c r="M1472" i="16"/>
  <c r="N1472" i="16" s="1"/>
  <c r="O2183" i="16"/>
  <c r="D2680" i="16"/>
  <c r="D2529" i="16"/>
  <c r="L1321" i="16"/>
  <c r="L2146" i="16" s="1"/>
  <c r="L2124" i="16"/>
  <c r="Q2624" i="16"/>
  <c r="Q2626" i="16" s="1"/>
  <c r="S2625" i="16"/>
  <c r="M85" i="25"/>
  <c r="M93" i="25" s="1"/>
  <c r="M1175" i="16"/>
  <c r="F1181" i="16"/>
  <c r="F2374" i="16" s="1"/>
  <c r="Q57" i="22"/>
  <c r="L1176" i="16"/>
  <c r="L1177" i="16" s="1"/>
  <c r="K2125" i="16"/>
  <c r="K1183" i="16"/>
  <c r="K1184" i="16" s="1"/>
  <c r="E2375" i="16"/>
  <c r="D2376" i="16" s="1"/>
  <c r="E2376" i="16" s="1"/>
  <c r="M376" i="20"/>
  <c r="M377" i="20" s="1"/>
  <c r="N375" i="20"/>
  <c r="N389" i="20"/>
  <c r="M390" i="20"/>
  <c r="N105" i="10"/>
  <c r="M502" i="20"/>
  <c r="N501" i="20"/>
  <c r="N503" i="20" s="1"/>
  <c r="O92" i="10"/>
  <c r="O91" i="10" s="1"/>
  <c r="O117" i="10"/>
  <c r="O59" i="20"/>
  <c r="O1228" i="20" s="1"/>
  <c r="O1262" i="20" s="1"/>
  <c r="O47" i="20"/>
  <c r="L2260" i="16"/>
  <c r="L2272" i="16" s="1"/>
  <c r="N1561" i="16"/>
  <c r="N1562" i="16" s="1"/>
  <c r="N1162" i="16"/>
  <c r="K426" i="20"/>
  <c r="O1161" i="16"/>
  <c r="P2618" i="16"/>
  <c r="P2620" i="16" s="1"/>
  <c r="P2617" i="16"/>
  <c r="O2732" i="16"/>
  <c r="P2731" i="16"/>
  <c r="P2733" i="16" s="1"/>
  <c r="O2733" i="16"/>
  <c r="P2725" i="16"/>
  <c r="P2727" i="16" s="1"/>
  <c r="P2724" i="16"/>
  <c r="P2726" i="16" s="1"/>
  <c r="M2602" i="16"/>
  <c r="M2604" i="16" s="1"/>
  <c r="M2601" i="16"/>
  <c r="N2601" i="16" s="1"/>
  <c r="P2588" i="16"/>
  <c r="L2603" i="16"/>
  <c r="N2595" i="16"/>
  <c r="N2597" i="16" s="1"/>
  <c r="O1458" i="16"/>
  <c r="M2597" i="16"/>
  <c r="M2596" i="16"/>
  <c r="N2594" i="16"/>
  <c r="N2596" i="16" s="1"/>
  <c r="P2587" i="16"/>
  <c r="Q2587" i="16" s="1"/>
  <c r="O2589" i="16"/>
  <c r="N1452" i="16"/>
  <c r="O1452" i="16" s="1"/>
  <c r="N2167" i="16"/>
  <c r="N1459" i="16"/>
  <c r="P2582" i="16"/>
  <c r="O2583" i="16"/>
  <c r="Q2580" i="16"/>
  <c r="P2581" i="16"/>
  <c r="N1168" i="16"/>
  <c r="K431" i="20"/>
  <c r="K432" i="20" s="1"/>
  <c r="P3173" i="16"/>
  <c r="V3172" i="16"/>
  <c r="N3172" i="16"/>
  <c r="T3171" i="16"/>
  <c r="L3171" i="16"/>
  <c r="R3170" i="16"/>
  <c r="W3171" i="16"/>
  <c r="M3171" i="16"/>
  <c r="W3173" i="16"/>
  <c r="O3173" i="16"/>
  <c r="U3172" i="16"/>
  <c r="M3172" i="16"/>
  <c r="S3171" i="16"/>
  <c r="K3171" i="16"/>
  <c r="Q3170" i="16"/>
  <c r="Q3172" i="16"/>
  <c r="O3172" i="16"/>
  <c r="V3173" i="16"/>
  <c r="N3173" i="16"/>
  <c r="T3172" i="16"/>
  <c r="L3172" i="16"/>
  <c r="R3171" i="16"/>
  <c r="P3170" i="16"/>
  <c r="O3171" i="16"/>
  <c r="U3171" i="16"/>
  <c r="U3173" i="16"/>
  <c r="M3173" i="16"/>
  <c r="S3172" i="16"/>
  <c r="Q3171" i="16"/>
  <c r="W3170" i="16"/>
  <c r="O3170" i="16"/>
  <c r="K3173" i="16"/>
  <c r="M3170" i="16"/>
  <c r="T3173" i="16"/>
  <c r="L3173" i="16"/>
  <c r="R3172" i="16"/>
  <c r="P3171" i="16"/>
  <c r="V3170" i="16"/>
  <c r="N3170" i="16"/>
  <c r="S3173" i="16"/>
  <c r="U3170" i="16"/>
  <c r="K3170" i="16"/>
  <c r="R3173" i="16"/>
  <c r="P3172" i="16"/>
  <c r="V3171" i="16"/>
  <c r="N3171" i="16"/>
  <c r="T3170" i="16"/>
  <c r="L3170" i="16"/>
  <c r="Q3173" i="16"/>
  <c r="W3172" i="16"/>
  <c r="S3170" i="16"/>
  <c r="P3101" i="16"/>
  <c r="V3100" i="16"/>
  <c r="N3100" i="16"/>
  <c r="T3099" i="16"/>
  <c r="L3099" i="16"/>
  <c r="R3098" i="16"/>
  <c r="W3101" i="16"/>
  <c r="O3101" i="16"/>
  <c r="U3100" i="16"/>
  <c r="M3100" i="16"/>
  <c r="S3099" i="16"/>
  <c r="K3099" i="16"/>
  <c r="Q3098" i="16"/>
  <c r="V3101" i="16"/>
  <c r="N3101" i="16"/>
  <c r="T3100" i="16"/>
  <c r="L3100" i="16"/>
  <c r="R3099" i="16"/>
  <c r="P3098" i="16"/>
  <c r="R3100" i="16"/>
  <c r="V3098" i="16"/>
  <c r="S3101" i="16"/>
  <c r="Q3100" i="16"/>
  <c r="U3098" i="16"/>
  <c r="Q3101" i="16"/>
  <c r="U3099" i="16"/>
  <c r="L3101" i="16"/>
  <c r="O3099" i="16"/>
  <c r="W3100" i="16"/>
  <c r="M3099" i="16"/>
  <c r="M3098" i="16"/>
  <c r="U3101" i="16"/>
  <c r="M3101" i="16"/>
  <c r="S3100" i="16"/>
  <c r="Q3099" i="16"/>
  <c r="W3098" i="16"/>
  <c r="O3098" i="16"/>
  <c r="T3101" i="16"/>
  <c r="P3099" i="16"/>
  <c r="K3101" i="16"/>
  <c r="W3099" i="16"/>
  <c r="L3098" i="16"/>
  <c r="O3100" i="16"/>
  <c r="K3098" i="16"/>
  <c r="N3098" i="16"/>
  <c r="R3101" i="16"/>
  <c r="P3100" i="16"/>
  <c r="V3099" i="16"/>
  <c r="N3099" i="16"/>
  <c r="T3098" i="16"/>
  <c r="S3098" i="16"/>
  <c r="W2783" i="16"/>
  <c r="O2783" i="16"/>
  <c r="U2782" i="16"/>
  <c r="M2782" i="16"/>
  <c r="S2781" i="16"/>
  <c r="K2781" i="16"/>
  <c r="Q2780" i="16"/>
  <c r="V2783" i="16"/>
  <c r="N2783" i="16"/>
  <c r="T2782" i="16"/>
  <c r="L2782" i="16"/>
  <c r="R2781" i="16"/>
  <c r="P2780" i="16"/>
  <c r="T2781" i="16"/>
  <c r="U2783" i="16"/>
  <c r="M2783" i="16"/>
  <c r="S2782" i="16"/>
  <c r="Q2781" i="16"/>
  <c r="W2780" i="16"/>
  <c r="O2780" i="16"/>
  <c r="K2783" i="16"/>
  <c r="Q2782" i="16"/>
  <c r="O2781" i="16"/>
  <c r="M2780" i="16"/>
  <c r="K2780" i="16"/>
  <c r="V2782" i="16"/>
  <c r="T2783" i="16"/>
  <c r="L2783" i="16"/>
  <c r="R2782" i="16"/>
  <c r="P2781" i="16"/>
  <c r="V2780" i="16"/>
  <c r="N2780" i="16"/>
  <c r="S2783" i="16"/>
  <c r="W2781" i="16"/>
  <c r="U2780" i="16"/>
  <c r="M2781" i="16"/>
  <c r="N2782" i="16"/>
  <c r="R2780" i="16"/>
  <c r="R2783" i="16"/>
  <c r="P2782" i="16"/>
  <c r="V2781" i="16"/>
  <c r="N2781" i="16"/>
  <c r="T2780" i="16"/>
  <c r="L2780" i="16"/>
  <c r="Q2783" i="16"/>
  <c r="W2782" i="16"/>
  <c r="O2782" i="16"/>
  <c r="U2781" i="16"/>
  <c r="S2780" i="16"/>
  <c r="P2783" i="16"/>
  <c r="L2781" i="16"/>
  <c r="P2662" i="16"/>
  <c r="V2661" i="16"/>
  <c r="N2661" i="16"/>
  <c r="T2660" i="16"/>
  <c r="L2660" i="16"/>
  <c r="R2659" i="16"/>
  <c r="W2662" i="16"/>
  <c r="O2662" i="16"/>
  <c r="U2661" i="16"/>
  <c r="M2661" i="16"/>
  <c r="S2660" i="16"/>
  <c r="K2660" i="16"/>
  <c r="Q2659" i="16"/>
  <c r="O2660" i="16"/>
  <c r="M2659" i="16"/>
  <c r="U2660" i="16"/>
  <c r="K2659" i="16"/>
  <c r="V2662" i="16"/>
  <c r="N2662" i="16"/>
  <c r="T2661" i="16"/>
  <c r="L2661" i="16"/>
  <c r="R2660" i="16"/>
  <c r="P2659" i="16"/>
  <c r="L2662" i="16"/>
  <c r="V2659" i="16"/>
  <c r="K2662" i="16"/>
  <c r="W2660" i="16"/>
  <c r="O2661" i="16"/>
  <c r="S2659" i="16"/>
  <c r="U2662" i="16"/>
  <c r="M2662" i="16"/>
  <c r="S2661" i="16"/>
  <c r="Q2660" i="16"/>
  <c r="W2659" i="16"/>
  <c r="O2659" i="16"/>
  <c r="T2662" i="16"/>
  <c r="R2661" i="16"/>
  <c r="P2660" i="16"/>
  <c r="N2659" i="16"/>
  <c r="S2662" i="16"/>
  <c r="Q2661" i="16"/>
  <c r="U2659" i="16"/>
  <c r="W2661" i="16"/>
  <c r="M2660" i="16"/>
  <c r="R2662" i="16"/>
  <c r="P2661" i="16"/>
  <c r="V2660" i="16"/>
  <c r="N2660" i="16"/>
  <c r="T2659" i="16"/>
  <c r="L2659" i="16"/>
  <c r="Q2662" i="16"/>
  <c r="N1301" i="16"/>
  <c r="N1302" i="16" s="1"/>
  <c r="L2609" i="16"/>
  <c r="L2608" i="16"/>
  <c r="W2611" i="16"/>
  <c r="K2609" i="16"/>
  <c r="K2611" i="16" s="1"/>
  <c r="V2611" i="16"/>
  <c r="S2611" i="16"/>
  <c r="K2608" i="16"/>
  <c r="U2611" i="16"/>
  <c r="T2611" i="16"/>
  <c r="R2611" i="16"/>
  <c r="M1169" i="16"/>
  <c r="M1170" i="16" s="1"/>
  <c r="P2511" i="16"/>
  <c r="V2510" i="16"/>
  <c r="N2510" i="16"/>
  <c r="T2509" i="16"/>
  <c r="L2509" i="16"/>
  <c r="R2508" i="16"/>
  <c r="V2508" i="16"/>
  <c r="K2511" i="16"/>
  <c r="M2508" i="16"/>
  <c r="M2509" i="16"/>
  <c r="K2508" i="16"/>
  <c r="W2511" i="16"/>
  <c r="O2511" i="16"/>
  <c r="U2510" i="16"/>
  <c r="M2510" i="16"/>
  <c r="S2509" i="16"/>
  <c r="K2509" i="16"/>
  <c r="Q2508" i="16"/>
  <c r="R2510" i="16"/>
  <c r="S2511" i="16"/>
  <c r="O2510" i="16"/>
  <c r="V2511" i="16"/>
  <c r="N2511" i="16"/>
  <c r="T2510" i="16"/>
  <c r="L2510" i="16"/>
  <c r="R2509" i="16"/>
  <c r="P2508" i="16"/>
  <c r="L2511" i="16"/>
  <c r="N2508" i="16"/>
  <c r="W2509" i="16"/>
  <c r="U2508" i="16"/>
  <c r="U2509" i="16"/>
  <c r="U2511" i="16"/>
  <c r="M2511" i="16"/>
  <c r="S2510" i="16"/>
  <c r="Q2509" i="16"/>
  <c r="W2508" i="16"/>
  <c r="O2508" i="16"/>
  <c r="T2511" i="16"/>
  <c r="P2509" i="16"/>
  <c r="Q2510" i="16"/>
  <c r="O2509" i="16"/>
  <c r="W2510" i="16"/>
  <c r="S2508" i="16"/>
  <c r="R2511" i="16"/>
  <c r="P2510" i="16"/>
  <c r="V2509" i="16"/>
  <c r="N2509" i="16"/>
  <c r="T2508" i="16"/>
  <c r="L2508" i="16"/>
  <c r="Q2511" i="16"/>
  <c r="N1412" i="16"/>
  <c r="O1412" i="16" s="1"/>
  <c r="M2145" i="16"/>
  <c r="F2362" i="16"/>
  <c r="V2361" i="16"/>
  <c r="W2362" i="16"/>
  <c r="V2362" i="16"/>
  <c r="N2362" i="16"/>
  <c r="T2361" i="16"/>
  <c r="L2361" i="16"/>
  <c r="R2360" i="16"/>
  <c r="P2359" i="16"/>
  <c r="N2359" i="16"/>
  <c r="N2360" i="16"/>
  <c r="O2361" i="16"/>
  <c r="R2359" i="16"/>
  <c r="M2361" i="16"/>
  <c r="U2362" i="16"/>
  <c r="M2362" i="16"/>
  <c r="S2361" i="16"/>
  <c r="Q2360" i="16"/>
  <c r="W2359" i="16"/>
  <c r="O2359" i="16"/>
  <c r="P2360" i="16"/>
  <c r="V2360" i="16"/>
  <c r="T2359" i="16"/>
  <c r="W2361" i="16"/>
  <c r="U2360" i="16"/>
  <c r="K2359" i="16"/>
  <c r="T2360" i="16"/>
  <c r="U2361" i="16"/>
  <c r="K2360" i="16"/>
  <c r="T2362" i="16"/>
  <c r="L2362" i="16"/>
  <c r="R2361" i="16"/>
  <c r="V2359" i="16"/>
  <c r="S2359" i="16"/>
  <c r="N2361" i="16"/>
  <c r="S2360" i="16"/>
  <c r="S2362" i="16"/>
  <c r="K2362" i="16"/>
  <c r="Q2361" i="16"/>
  <c r="W2360" i="16"/>
  <c r="O2360" i="16"/>
  <c r="U2359" i="16"/>
  <c r="M2359" i="16"/>
  <c r="R2362" i="16"/>
  <c r="P2361" i="16"/>
  <c r="L2359" i="16"/>
  <c r="Q2362" i="16"/>
  <c r="M2360" i="16"/>
  <c r="P2362" i="16"/>
  <c r="L2360" i="16"/>
  <c r="O2362" i="16"/>
  <c r="Q2359" i="16"/>
  <c r="F2355" i="16"/>
  <c r="P2355" i="16"/>
  <c r="V2354" i="16"/>
  <c r="N2354" i="16"/>
  <c r="T2353" i="16"/>
  <c r="L2353" i="16"/>
  <c r="R2352" i="16"/>
  <c r="O2352" i="16"/>
  <c r="T2355" i="16"/>
  <c r="V2352" i="16"/>
  <c r="Q2354" i="16"/>
  <c r="T2352" i="16"/>
  <c r="U2353" i="16"/>
  <c r="S2352" i="16"/>
  <c r="W2355" i="16"/>
  <c r="O2355" i="16"/>
  <c r="U2354" i="16"/>
  <c r="M2354" i="16"/>
  <c r="S2353" i="16"/>
  <c r="K2353" i="16"/>
  <c r="Q2352" i="16"/>
  <c r="W2352" i="16"/>
  <c r="S2355" i="16"/>
  <c r="O2353" i="16"/>
  <c r="R2355" i="16"/>
  <c r="N2353" i="16"/>
  <c r="O2354" i="16"/>
  <c r="K2352" i="16"/>
  <c r="V2355" i="16"/>
  <c r="N2355" i="16"/>
  <c r="T2354" i="16"/>
  <c r="L2354" i="16"/>
  <c r="R2353" i="16"/>
  <c r="P2352" i="16"/>
  <c r="Q2353" i="16"/>
  <c r="L2355" i="16"/>
  <c r="P2353" i="16"/>
  <c r="K2355" i="16"/>
  <c r="U2352" i="16"/>
  <c r="P2354" i="16"/>
  <c r="L2352" i="16"/>
  <c r="W2354" i="16"/>
  <c r="U2355" i="16"/>
  <c r="M2355" i="16"/>
  <c r="S2354" i="16"/>
  <c r="R2354" i="16"/>
  <c r="N2352" i="16"/>
  <c r="W2353" i="16"/>
  <c r="M2352" i="16"/>
  <c r="V2353" i="16"/>
  <c r="Q2355" i="16"/>
  <c r="M2353" i="16"/>
  <c r="M1315" i="16"/>
  <c r="M1316" i="16" s="1"/>
  <c r="L404" i="20"/>
  <c r="M403" i="20"/>
  <c r="F3173" i="16"/>
  <c r="H2775" i="16"/>
  <c r="F2783" i="16"/>
  <c r="G2783" i="16"/>
  <c r="G3173" i="16"/>
  <c r="D2786" i="16"/>
  <c r="K1626" i="16"/>
  <c r="L1626" i="16"/>
  <c r="M1626" i="16"/>
  <c r="N1626" i="16"/>
  <c r="K1958" i="16"/>
  <c r="L1958" i="16"/>
  <c r="M1958" i="16"/>
  <c r="N1958" i="16"/>
  <c r="M2169" i="16"/>
  <c r="O1465" i="16"/>
  <c r="M1466" i="16"/>
  <c r="M1467" i="16" s="1"/>
  <c r="N1414" i="16"/>
  <c r="N346" i="16" s="1"/>
  <c r="O1447" i="16"/>
  <c r="O392" i="16" s="1"/>
  <c r="I354" i="16" s="1"/>
  <c r="G129" i="20" s="1"/>
  <c r="O1454" i="16"/>
  <c r="O393" i="16" s="1"/>
  <c r="M1308" i="16"/>
  <c r="M1309" i="16" s="1"/>
  <c r="M1421" i="16"/>
  <c r="M347" i="16" s="1"/>
  <c r="L1892" i="16"/>
  <c r="M1461" i="16"/>
  <c r="M394" i="16" s="1"/>
  <c r="L1420" i="16"/>
  <c r="M1420" i="16" s="1"/>
  <c r="L2170" i="16"/>
  <c r="L1473" i="16"/>
  <c r="L1474" i="16" s="1"/>
  <c r="M1310" i="16"/>
  <c r="M310" i="16" s="1"/>
  <c r="M1475" i="16"/>
  <c r="M396" i="16" s="1"/>
  <c r="N2099" i="16"/>
  <c r="M1468" i="16"/>
  <c r="M395" i="16" s="1"/>
  <c r="N2100" i="16"/>
  <c r="P1862" i="16"/>
  <c r="P2026" i="16"/>
  <c r="P1998" i="16"/>
  <c r="P1958" i="16"/>
  <c r="P1930" i="16"/>
  <c r="P1902" i="16"/>
  <c r="P1855" i="16"/>
  <c r="P1895" i="16"/>
  <c r="P2005" i="16"/>
  <c r="P1977" i="16"/>
  <c r="P1937" i="16"/>
  <c r="P1909" i="16"/>
  <c r="P2012" i="16"/>
  <c r="P1984" i="16"/>
  <c r="P1944" i="16"/>
  <c r="P1916" i="16"/>
  <c r="P1883" i="16"/>
  <c r="P1876" i="16"/>
  <c r="P2019" i="16"/>
  <c r="P1991" i="16"/>
  <c r="P1951" i="16"/>
  <c r="P1923" i="16"/>
  <c r="P1869" i="16"/>
  <c r="P1619" i="16"/>
  <c r="P1591" i="16"/>
  <c r="P1563" i="16"/>
  <c r="P1489" i="16"/>
  <c r="P1550" i="16"/>
  <c r="P1482" i="16"/>
  <c r="P1626" i="16"/>
  <c r="P1598" i="16"/>
  <c r="P1570" i="16"/>
  <c r="P1543" i="16"/>
  <c r="P1475" i="16"/>
  <c r="P1536" i="16"/>
  <c r="P1468" i="16"/>
  <c r="P1605" i="16"/>
  <c r="P1577" i="16"/>
  <c r="P1529" i="16"/>
  <c r="P1461" i="16"/>
  <c r="P1496" i="16"/>
  <c r="P1522" i="16"/>
  <c r="P1454" i="16"/>
  <c r="P1612" i="16"/>
  <c r="P1584" i="16"/>
  <c r="P1503" i="16"/>
  <c r="P3018" i="16"/>
  <c r="P2707" i="16"/>
  <c r="P3176" i="16"/>
  <c r="P3148" i="16"/>
  <c r="P3120" i="16"/>
  <c r="P3090" i="16"/>
  <c r="P3062" i="16"/>
  <c r="P2996" i="16"/>
  <c r="P2968" i="16"/>
  <c r="P2940" i="16"/>
  <c r="P2912" i="16"/>
  <c r="P2884" i="16"/>
  <c r="P3025" i="16"/>
  <c r="P2714" i="16"/>
  <c r="P2686" i="16"/>
  <c r="P3155" i="16"/>
  <c r="P3127" i="16"/>
  <c r="P3097" i="16"/>
  <c r="P3069" i="16"/>
  <c r="P3041" i="16"/>
  <c r="P2975" i="16"/>
  <c r="P2947" i="16"/>
  <c r="P2919" i="16"/>
  <c r="P3032" i="16"/>
  <c r="P3004" i="16"/>
  <c r="P2693" i="16"/>
  <c r="P3162" i="16"/>
  <c r="P3134" i="16"/>
  <c r="P3104" i="16"/>
  <c r="P3076" i="16"/>
  <c r="P3048" i="16"/>
  <c r="P2982" i="16"/>
  <c r="P2954" i="16"/>
  <c r="P2926" i="16"/>
  <c r="P2898" i="16"/>
  <c r="P3011" i="16"/>
  <c r="P2700" i="16"/>
  <c r="P3169" i="16"/>
  <c r="P3141" i="16"/>
  <c r="P3113" i="16"/>
  <c r="P3083" i="16"/>
  <c r="P3055" i="16"/>
  <c r="P2989" i="16"/>
  <c r="P2961" i="16"/>
  <c r="P2933" i="16"/>
  <c r="P2905" i="16"/>
  <c r="P2877" i="16"/>
  <c r="P2842" i="16"/>
  <c r="P2814" i="16"/>
  <c r="P2786" i="16"/>
  <c r="P2758" i="16"/>
  <c r="P2730" i="16"/>
  <c r="P2665" i="16"/>
  <c r="P2637" i="16"/>
  <c r="P2314" i="16"/>
  <c r="P2549" i="16"/>
  <c r="P2514" i="16"/>
  <c r="P2479" i="16"/>
  <c r="P2870" i="16"/>
  <c r="P2849" i="16"/>
  <c r="P2821" i="16"/>
  <c r="P2793" i="16"/>
  <c r="P2765" i="16"/>
  <c r="P2737" i="16"/>
  <c r="P2672" i="16"/>
  <c r="P2644" i="16"/>
  <c r="P2616" i="16"/>
  <c r="P2556" i="16"/>
  <c r="P2521" i="16"/>
  <c r="P2486" i="16"/>
  <c r="P2856" i="16"/>
  <c r="P2828" i="16"/>
  <c r="P2800" i="16"/>
  <c r="P2772" i="16"/>
  <c r="P2744" i="16"/>
  <c r="P2679" i="16"/>
  <c r="P2651" i="16"/>
  <c r="P2623" i="16"/>
  <c r="P2563" i="16"/>
  <c r="P2528" i="16"/>
  <c r="P2493" i="16"/>
  <c r="P2891" i="16"/>
  <c r="P2863" i="16"/>
  <c r="P2835" i="16"/>
  <c r="P2807" i="16"/>
  <c r="P2779" i="16"/>
  <c r="P2751" i="16"/>
  <c r="P2723" i="16"/>
  <c r="P2658" i="16"/>
  <c r="P2630" i="16"/>
  <c r="P2570" i="16"/>
  <c r="P2535" i="16"/>
  <c r="P2500" i="16"/>
  <c r="P2463" i="16"/>
  <c r="P2407" i="16"/>
  <c r="P2316" i="16"/>
  <c r="P2421" i="16"/>
  <c r="P2456" i="16"/>
  <c r="P2400" i="16"/>
  <c r="P2351" i="16"/>
  <c r="P2365" i="16"/>
  <c r="P2414" i="16"/>
  <c r="P1296" i="16"/>
  <c r="P2449" i="16"/>
  <c r="P2393" i="16"/>
  <c r="P2344" i="16"/>
  <c r="P2472" i="16"/>
  <c r="P1289" i="16"/>
  <c r="P2442" i="16"/>
  <c r="P2386" i="16"/>
  <c r="P2337" i="16"/>
  <c r="P2607" i="16"/>
  <c r="P2600" i="16"/>
  <c r="P2593" i="16"/>
  <c r="P2586" i="16"/>
  <c r="P2579" i="16"/>
  <c r="P2542" i="16"/>
  <c r="P2435" i="16"/>
  <c r="P2379" i="16"/>
  <c r="P2330" i="16"/>
  <c r="P2507" i="16"/>
  <c r="P2358" i="16"/>
  <c r="P2428" i="16"/>
  <c r="P2372" i="16"/>
  <c r="P2323" i="16"/>
  <c r="P1970" i="16"/>
  <c r="P1428" i="16"/>
  <c r="P348" i="16" s="1"/>
  <c r="P1352" i="16"/>
  <c r="P1407" i="16"/>
  <c r="P1331" i="16"/>
  <c r="P2033" i="16"/>
  <c r="P1310" i="16"/>
  <c r="P1421" i="16"/>
  <c r="P1345" i="16"/>
  <c r="P1440" i="16"/>
  <c r="P1324" i="16"/>
  <c r="P1303" i="16"/>
  <c r="P309" i="16" s="1"/>
  <c r="P1400" i="16"/>
  <c r="P1447" i="16"/>
  <c r="P1338" i="16"/>
  <c r="P1414" i="16"/>
  <c r="P1317" i="16"/>
  <c r="N1461" i="16"/>
  <c r="N394" i="16" s="1"/>
  <c r="N2095" i="16"/>
  <c r="G3042" i="16"/>
  <c r="D3046" i="16"/>
  <c r="E3046" i="16" s="1"/>
  <c r="O2101" i="16"/>
  <c r="H3093" i="16"/>
  <c r="L1482" i="16"/>
  <c r="L1468" i="16"/>
  <c r="G2355" i="16"/>
  <c r="G2362" i="16"/>
  <c r="G2366" i="16"/>
  <c r="G2373" i="16"/>
  <c r="G2501" i="16"/>
  <c r="K1421" i="16"/>
  <c r="K1310" i="16"/>
  <c r="M1178" i="16"/>
  <c r="M250" i="16" s="1"/>
  <c r="F2662" i="16"/>
  <c r="O1418" i="16"/>
  <c r="O2161" i="16" s="1"/>
  <c r="D2370" i="16"/>
  <c r="E2370" i="16" s="1"/>
  <c r="L1421" i="16"/>
  <c r="G2611" i="16"/>
  <c r="F2611" i="16"/>
  <c r="D2505" i="16"/>
  <c r="E2505" i="16" s="1"/>
  <c r="O308" i="16"/>
  <c r="I270" i="16" s="1"/>
  <c r="G93" i="20" s="1"/>
  <c r="O344" i="16"/>
  <c r="G2662" i="16"/>
  <c r="O612" i="16"/>
  <c r="O217" i="20" s="1"/>
  <c r="E3045" i="16"/>
  <c r="E2769" i="16"/>
  <c r="H2767" i="16" s="1"/>
  <c r="E3052" i="16"/>
  <c r="H3050" i="16" s="1"/>
  <c r="G2666" i="16"/>
  <c r="E3059" i="16"/>
  <c r="H3057" i="16" s="1"/>
  <c r="D1493" i="16"/>
  <c r="D2675" i="16" s="1"/>
  <c r="E2675" i="16" s="1"/>
  <c r="D2676" i="16" s="1"/>
  <c r="E2369" i="16"/>
  <c r="N1574" i="16"/>
  <c r="L1900" i="16"/>
  <c r="N1920" i="16"/>
  <c r="L2233" i="16"/>
  <c r="D2389" i="16"/>
  <c r="D2382" i="16"/>
  <c r="L1182" i="16"/>
  <c r="L2125" i="16" s="1"/>
  <c r="L1922" i="16"/>
  <c r="M1922" i="16" s="1"/>
  <c r="M1575" i="16"/>
  <c r="M1576" i="16"/>
  <c r="G3101" i="16"/>
  <c r="F3101" i="16"/>
  <c r="D3104" i="16"/>
  <c r="G3105" i="16" s="1"/>
  <c r="D3088" i="16"/>
  <c r="E3088" i="16" s="1"/>
  <c r="D3087" i="16"/>
  <c r="H3084" i="16" s="1"/>
  <c r="D3081" i="16"/>
  <c r="E3081" i="16" s="1"/>
  <c r="D3080" i="16"/>
  <c r="H3077" i="16" s="1"/>
  <c r="F1940" i="16"/>
  <c r="F3092" i="16" s="1"/>
  <c r="D3093" i="16"/>
  <c r="E3093" i="16" s="1"/>
  <c r="L1921" i="16"/>
  <c r="M1921" i="16" s="1"/>
  <c r="D1947" i="16"/>
  <c r="D3099" i="16" s="1"/>
  <c r="E3099" i="16"/>
  <c r="F1946" i="16" a="1"/>
  <c r="F1946" i="16" s="1"/>
  <c r="E3098" i="16"/>
  <c r="F3091" i="16"/>
  <c r="D2770" i="16"/>
  <c r="E2770" i="16" s="1"/>
  <c r="D1615" i="16"/>
  <c r="D2781" i="16" s="1"/>
  <c r="E2781" i="16"/>
  <c r="F1614" i="16" a="1"/>
  <c r="F1614" i="16" s="1"/>
  <c r="E2780" i="16"/>
  <c r="E2775" i="16"/>
  <c r="D2777" i="16" s="1"/>
  <c r="E2777" i="16" s="1"/>
  <c r="F2773" i="16"/>
  <c r="F1608" i="16"/>
  <c r="F2774" i="16" s="1"/>
  <c r="E2669" i="16"/>
  <c r="D2670" i="16"/>
  <c r="E2670" i="16" s="1"/>
  <c r="F2673" i="16"/>
  <c r="N2145" i="16"/>
  <c r="O1314" i="16"/>
  <c r="G2511" i="16"/>
  <c r="F2511" i="16"/>
  <c r="F2522" i="16"/>
  <c r="F1327" i="16"/>
  <c r="F2516" i="16" s="1"/>
  <c r="D2517" i="16"/>
  <c r="E2517" i="16" s="1"/>
  <c r="D2518" i="16" s="1"/>
  <c r="E2504" i="16"/>
  <c r="F1498" i="16" a="1"/>
  <c r="F1498" i="16" s="1"/>
  <c r="D1499" i="16"/>
  <c r="D2681" i="16" s="1"/>
  <c r="O345" i="16"/>
  <c r="N1419" i="16"/>
  <c r="K1427" i="16"/>
  <c r="K334" i="16" s="1"/>
  <c r="K791" i="16" s="1"/>
  <c r="K333" i="16"/>
  <c r="L1426" i="16"/>
  <c r="M1425" i="16"/>
  <c r="L332" i="16"/>
  <c r="L2162" i="16"/>
  <c r="K1479" i="16"/>
  <c r="F1485" i="16"/>
  <c r="F2667" i="16" s="1"/>
  <c r="D1335" i="16"/>
  <c r="D1341" i="16"/>
  <c r="D2530" i="16" s="1"/>
  <c r="K1328" i="16"/>
  <c r="F1340" i="16" a="1"/>
  <c r="F1340" i="16" s="1"/>
  <c r="K312" i="16"/>
  <c r="K322" i="16" s="1"/>
  <c r="K110" i="20" s="1"/>
  <c r="K1323" i="16"/>
  <c r="K1322" i="16"/>
  <c r="K2146" i="16"/>
  <c r="O2141" i="16"/>
  <c r="E430" i="20"/>
  <c r="C437" i="20"/>
  <c r="C438" i="20" s="1"/>
  <c r="D437" i="20"/>
  <c r="D436" i="20"/>
  <c r="E436" i="20" s="1"/>
  <c r="L424" i="20"/>
  <c r="C442" i="20"/>
  <c r="D442" i="20" s="1"/>
  <c r="O2059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397" i="10" s="1"/>
  <c r="O89" i="10"/>
  <c r="O113" i="10" s="1"/>
  <c r="O1164" i="16"/>
  <c r="O248" i="16" s="1"/>
  <c r="L1192" i="16"/>
  <c r="L252" i="16" s="1"/>
  <c r="L1199" i="16"/>
  <c r="L253" i="16" s="1"/>
  <c r="O1140" i="16"/>
  <c r="O2142" i="16"/>
  <c r="N1143" i="16"/>
  <c r="N245" i="16" s="1"/>
  <c r="N1150" i="16"/>
  <c r="N246" i="16" s="1"/>
  <c r="O2100" i="16"/>
  <c r="C436" i="20"/>
  <c r="P134" i="8"/>
  <c r="O11" i="16"/>
  <c r="O11" i="10"/>
  <c r="O11" i="20"/>
  <c r="O11" i="18"/>
  <c r="O11" i="22"/>
  <c r="O12" i="25" s="1"/>
  <c r="D435" i="20"/>
  <c r="K2231" i="16"/>
  <c r="K1907" i="16"/>
  <c r="L1936" i="16"/>
  <c r="K1342" i="16"/>
  <c r="L1906" i="16"/>
  <c r="M1906" i="16" s="1"/>
  <c r="M2231" i="16" s="1"/>
  <c r="N1171" i="16"/>
  <c r="N249" i="16" s="1"/>
  <c r="O1154" i="16"/>
  <c r="N1157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O1700" i="12"/>
  <c r="P216" i="16"/>
  <c r="N1590" i="12"/>
  <c r="N1606" i="12"/>
  <c r="O2057" i="16"/>
  <c r="O2086" i="16"/>
  <c r="O2052" i="16"/>
  <c r="O2085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359" i="16"/>
  <c r="I1352" i="16" a="1"/>
  <c r="I1352" i="16" s="1"/>
  <c r="H1213" i="16"/>
  <c r="I1206" i="16" a="1"/>
  <c r="I1206" i="16" s="1"/>
  <c r="H1633" i="16"/>
  <c r="I1626" i="16" a="1"/>
  <c r="I1626" i="16" s="1"/>
  <c r="H1522" i="16"/>
  <c r="I1503" i="16" a="1"/>
  <c r="I1503" i="16" s="1"/>
  <c r="P46" i="10"/>
  <c r="P206" i="20"/>
  <c r="P271" i="10"/>
  <c r="P518" i="20"/>
  <c r="P616" i="16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43" i="16"/>
  <c r="P462" i="16" s="1"/>
  <c r="P74" i="18"/>
  <c r="O1751" i="12"/>
  <c r="P173" i="20"/>
  <c r="O2084" i="16"/>
  <c r="P1840" i="16"/>
  <c r="P459" i="16" s="1"/>
  <c r="P137" i="20"/>
  <c r="O1673" i="12"/>
  <c r="P2044" i="16"/>
  <c r="P2070" i="16" s="1"/>
  <c r="O1754" i="12"/>
  <c r="N161" i="12"/>
  <c r="P222" i="11"/>
  <c r="P102" i="20"/>
  <c r="O1704" i="12"/>
  <c r="O1846" i="12"/>
  <c r="J948" i="20" a="1"/>
  <c r="J948" i="20" s="1"/>
  <c r="D952" i="20"/>
  <c r="P1150" i="16"/>
  <c r="P246" i="16" s="1"/>
  <c r="P1841" i="16"/>
  <c r="P460" i="16" s="1"/>
  <c r="O1645" i="12"/>
  <c r="O1679" i="12"/>
  <c r="O1708" i="12"/>
  <c r="P2041" i="16"/>
  <c r="P2067" i="16" s="1"/>
  <c r="P2095" i="16" s="1"/>
  <c r="O1169" i="12"/>
  <c r="P456" i="16"/>
  <c r="P95" i="11"/>
  <c r="P442" i="16"/>
  <c r="P46" i="16"/>
  <c r="P180" i="20"/>
  <c r="O1818" i="12"/>
  <c r="O32" i="12"/>
  <c r="P2039" i="16"/>
  <c r="P2065" i="16" s="1"/>
  <c r="P2093" i="16" s="1"/>
  <c r="O1829" i="12"/>
  <c r="P96" i="20"/>
  <c r="O100" i="12"/>
  <c r="O1677" i="12"/>
  <c r="O1783" i="12"/>
  <c r="P270" i="16"/>
  <c r="P618" i="16"/>
  <c r="P133" i="20"/>
  <c r="P1507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43" i="16"/>
  <c r="P2069" i="16" s="1"/>
  <c r="P2097" i="16" s="1"/>
  <c r="P448" i="16"/>
  <c r="P391" i="16"/>
  <c r="I353" i="16" s="1"/>
  <c r="G128" i="20" s="1"/>
  <c r="P116" i="20"/>
  <c r="O1678" i="12"/>
  <c r="O1742" i="12"/>
  <c r="P162" i="20"/>
  <c r="P1510" i="16"/>
  <c r="P367" i="16" s="1"/>
  <c r="P2045" i="16"/>
  <c r="P2071" i="16" s="1"/>
  <c r="P2099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42" i="16"/>
  <c r="P2068" i="16" s="1"/>
  <c r="P2096" i="16" s="1"/>
  <c r="P221" i="20"/>
  <c r="O704" i="12"/>
  <c r="O1759" i="12"/>
  <c r="P194" i="20"/>
  <c r="P182" i="20"/>
  <c r="P2077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42" i="16"/>
  <c r="P461" i="16" s="1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76" i="16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P582" i="16"/>
  <c r="O1687" i="12"/>
  <c r="O1779" i="12"/>
  <c r="O1738" i="12"/>
  <c r="O1804" i="12"/>
  <c r="P100" i="20"/>
  <c r="P363" i="10"/>
  <c r="O1836" i="12"/>
  <c r="O1890" i="12"/>
  <c r="O1808" i="12"/>
  <c r="P2046" i="16"/>
  <c r="P344" i="16"/>
  <c r="P312" i="16"/>
  <c r="P396" i="16"/>
  <c r="P44" i="18"/>
  <c r="O1782" i="12"/>
  <c r="Q28" i="8"/>
  <c r="Q595" i="12" s="1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050" i="16"/>
  <c r="P156" i="10"/>
  <c r="O1786" i="12"/>
  <c r="O1789" i="12"/>
  <c r="O617" i="12"/>
  <c r="O1699" i="12"/>
  <c r="P432" i="16"/>
  <c r="P120" i="16"/>
  <c r="P128" i="20"/>
  <c r="P1839" i="16"/>
  <c r="P458" i="16" s="1"/>
  <c r="P170" i="20"/>
  <c r="P74" i="11"/>
  <c r="P358" i="16"/>
  <c r="P171" i="11"/>
  <c r="O1777" i="12"/>
  <c r="P204" i="20"/>
  <c r="O1800" i="12"/>
  <c r="O91" i="12"/>
  <c r="P450" i="16"/>
  <c r="O1667" i="12"/>
  <c r="P413" i="10"/>
  <c r="P197" i="16"/>
  <c r="P325" i="16"/>
  <c r="P574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P451" i="16"/>
  <c r="P619" i="16"/>
  <c r="O1806" i="12"/>
  <c r="P452" i="16"/>
  <c r="O1774" i="12"/>
  <c r="P362" i="16"/>
  <c r="P355" i="16"/>
  <c r="O1884" i="12"/>
  <c r="O1922" i="12" s="1"/>
  <c r="O1410" i="12"/>
  <c r="P134" i="20"/>
  <c r="O1825" i="12"/>
  <c r="O1694" i="12"/>
  <c r="P419" i="16"/>
  <c r="O1790" i="12"/>
  <c r="P578" i="16"/>
  <c r="P162" i="11"/>
  <c r="O1681" i="12"/>
  <c r="O1697" i="12"/>
  <c r="O1781" i="12"/>
  <c r="P583" i="16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199" i="16"/>
  <c r="P174" i="16"/>
  <c r="P79" i="16"/>
  <c r="P104" i="16"/>
  <c r="P61" i="22"/>
  <c r="P176" i="20"/>
  <c r="P617" i="16"/>
  <c r="P438" i="16"/>
  <c r="O1732" i="12"/>
  <c r="P125" i="22"/>
  <c r="P131" i="20"/>
  <c r="P163" i="20"/>
  <c r="P1508" i="16"/>
  <c r="P365" i="16" s="1"/>
  <c r="O1840" i="12"/>
  <c r="P26" i="22"/>
  <c r="P184" i="20"/>
  <c r="P1506" i="16"/>
  <c r="P363" i="16" s="1"/>
  <c r="O1792" i="12"/>
  <c r="O1734" i="12"/>
  <c r="O1187" i="12"/>
  <c r="P334" i="10"/>
  <c r="P83" i="20"/>
  <c r="P444" i="16"/>
  <c r="O1736" i="12"/>
  <c r="O1730" i="12"/>
  <c r="P165" i="20"/>
  <c r="P2038" i="16"/>
  <c r="P2064" i="16" s="1"/>
  <c r="P2092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623" i="16"/>
  <c r="P283" i="16"/>
  <c r="O1796" i="12"/>
  <c r="P41" i="22"/>
  <c r="P159" i="20"/>
  <c r="P622" i="16"/>
  <c r="P272" i="16"/>
  <c r="O1756" i="12"/>
  <c r="P212" i="20"/>
  <c r="P2047" i="16"/>
  <c r="P2073" i="16" s="1"/>
  <c r="P2101" i="16" s="1"/>
  <c r="P330" i="16"/>
  <c r="O1683" i="12"/>
  <c r="O1696" i="12"/>
  <c r="P360" i="16"/>
  <c r="P84" i="22"/>
  <c r="P103" i="20"/>
  <c r="P359" i="16"/>
  <c r="O1784" i="12"/>
  <c r="P346" i="16"/>
  <c r="P105" i="20"/>
  <c r="P581" i="16"/>
  <c r="P425" i="16"/>
  <c r="O1731" i="12"/>
  <c r="P53" i="11"/>
  <c r="P223" i="20"/>
  <c r="P580" i="16"/>
  <c r="P421" i="16"/>
  <c r="O1705" i="12"/>
  <c r="P199" i="16"/>
  <c r="P202" i="16"/>
  <c r="P213" i="16"/>
  <c r="P130" i="16"/>
  <c r="P106" i="16"/>
  <c r="P131" i="16"/>
  <c r="P74" i="20"/>
  <c r="P77" i="20"/>
  <c r="P904" i="16"/>
  <c r="P102" i="16"/>
  <c r="P96" i="16"/>
  <c r="P144" i="16" s="1"/>
  <c r="P190" i="20"/>
  <c r="P95" i="20"/>
  <c r="P454" i="16"/>
  <c r="P198" i="16"/>
  <c r="O1706" i="12"/>
  <c r="P174" i="20"/>
  <c r="P96" i="18"/>
  <c r="P577" i="16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164" i="16"/>
  <c r="P99" i="16"/>
  <c r="P98" i="16"/>
  <c r="P169" i="20"/>
  <c r="P98" i="20"/>
  <c r="P449" i="16"/>
  <c r="P282" i="16"/>
  <c r="O1843" i="12"/>
  <c r="P70" i="22"/>
  <c r="P155" i="20"/>
  <c r="P455" i="16"/>
  <c r="P275" i="16"/>
  <c r="O1788" i="12"/>
  <c r="P226" i="20"/>
  <c r="P625" i="16"/>
  <c r="P433" i="16"/>
  <c r="O1739" i="12"/>
  <c r="O1685" i="12"/>
  <c r="O63" i="12"/>
  <c r="P210" i="20"/>
  <c r="P158" i="20"/>
  <c r="P271" i="16"/>
  <c r="O1735" i="12"/>
  <c r="P96" i="22"/>
  <c r="P2091" i="16"/>
  <c r="P457" i="16"/>
  <c r="O1688" i="12"/>
  <c r="O1709" i="12"/>
  <c r="P207" i="16"/>
  <c r="P210" i="16"/>
  <c r="P212" i="16"/>
  <c r="P105" i="16"/>
  <c r="P108" i="16"/>
  <c r="P118" i="16"/>
  <c r="P82" i="20"/>
  <c r="P69" i="20"/>
  <c r="P1171" i="16"/>
  <c r="P135" i="16"/>
  <c r="P188" i="20"/>
  <c r="P2063" i="16"/>
  <c r="P440" i="16"/>
  <c r="O1801" i="12"/>
  <c r="O603" i="12"/>
  <c r="P172" i="20"/>
  <c r="P132" i="20"/>
  <c r="P446" i="16"/>
  <c r="P441" i="16"/>
  <c r="O1698" i="12"/>
  <c r="P227" i="20"/>
  <c r="P579" i="16"/>
  <c r="O1809" i="12"/>
  <c r="O1803" i="12"/>
  <c r="O1845" i="12"/>
  <c r="O73" i="12"/>
  <c r="P20" i="22"/>
  <c r="P624" i="16"/>
  <c r="P429" i="16"/>
  <c r="O1799" i="12"/>
  <c r="P105" i="22"/>
  <c r="P114" i="20"/>
  <c r="P436" i="16"/>
  <c r="O1824" i="12"/>
  <c r="O1838" i="12"/>
  <c r="O1686" i="12"/>
  <c r="P1509" i="16"/>
  <c r="P366" i="16" s="1"/>
  <c r="P97" i="20"/>
  <c r="P453" i="16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178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192" i="16"/>
  <c r="P141" i="16"/>
  <c r="P103" i="16"/>
  <c r="P75" i="10"/>
  <c r="P94" i="20"/>
  <c r="P615" i="16"/>
  <c r="P280" i="16"/>
  <c r="O1764" i="12"/>
  <c r="P90" i="22"/>
  <c r="P136" i="20"/>
  <c r="P2037" i="16"/>
  <c r="P273" i="16"/>
  <c r="O1703" i="12"/>
  <c r="P115" i="22"/>
  <c r="P119" i="20"/>
  <c r="P277" i="16"/>
  <c r="O1740" i="12"/>
  <c r="O1766" i="12"/>
  <c r="O1406" i="12"/>
  <c r="P195" i="20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P575" i="16"/>
  <c r="O1644" i="12"/>
  <c r="P156" i="20"/>
  <c r="P160" i="20"/>
  <c r="P204" i="16"/>
  <c r="P1185" i="16"/>
  <c r="P215" i="16"/>
  <c r="P357" i="16"/>
  <c r="P153" i="20"/>
  <c r="O1802" i="12"/>
  <c r="P352" i="16"/>
  <c r="O1762" i="12"/>
  <c r="P621" i="16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01" i="16"/>
  <c r="P786" i="16"/>
  <c r="P187" i="20"/>
  <c r="P92" i="20"/>
  <c r="O1680" i="12"/>
  <c r="O1791" i="12"/>
  <c r="P435" i="16"/>
  <c r="P134" i="22"/>
  <c r="P142" i="22" s="1"/>
  <c r="O1837" i="12"/>
  <c r="P620" i="16"/>
  <c r="O1713" i="12"/>
  <c r="P213" i="20"/>
  <c r="O1707" i="12"/>
  <c r="P274" i="16"/>
  <c r="P2040" i="16"/>
  <c r="P2066" i="16" s="1"/>
  <c r="P2094" i="16" s="1"/>
  <c r="P107" i="16"/>
  <c r="P1411" i="16"/>
  <c r="P2160" i="16" s="1"/>
  <c r="P886" i="16"/>
  <c r="P532" i="20"/>
  <c r="P892" i="16"/>
  <c r="P1397" i="16"/>
  <c r="P2158" i="16" s="1"/>
  <c r="P898" i="16"/>
  <c r="P1581" i="16"/>
  <c r="P1300" i="16"/>
  <c r="P1444" i="16"/>
  <c r="P511" i="20"/>
  <c r="P880" i="16"/>
  <c r="O120" i="20"/>
  <c r="O1245" i="20" s="1"/>
  <c r="O905" i="16"/>
  <c r="O2053" i="16"/>
  <c r="O2087" i="16"/>
  <c r="O2080" i="16"/>
  <c r="O2058" i="16"/>
  <c r="O331" i="16"/>
  <c r="O806" i="16" s="1"/>
  <c r="O2054" i="16"/>
  <c r="O749" i="16"/>
  <c r="O245" i="20" s="1"/>
  <c r="O772" i="16"/>
  <c r="O268" i="20" s="1"/>
  <c r="O778" i="16"/>
  <c r="O274" i="20" s="1"/>
  <c r="O2067" i="16"/>
  <c r="O2081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078" i="16"/>
  <c r="O2051" i="16"/>
  <c r="N1723" i="12"/>
  <c r="N1880" i="12" s="1"/>
  <c r="N1918" i="12" s="1"/>
  <c r="O110" i="18"/>
  <c r="O584" i="16"/>
  <c r="O809" i="16" s="1"/>
  <c r="N306" i="12"/>
  <c r="O626" i="16"/>
  <c r="O810" i="16" s="1"/>
  <c r="O2083" i="16"/>
  <c r="N585" i="12"/>
  <c r="O77" i="18"/>
  <c r="N594" i="12"/>
  <c r="O101" i="18"/>
  <c r="O68" i="18"/>
  <c r="O2055" i="16"/>
  <c r="O86" i="18"/>
  <c r="O2056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43" i="20" s="1"/>
  <c r="O807" i="16"/>
  <c r="L169" i="16"/>
  <c r="L186" i="16" s="1"/>
  <c r="L60" i="10" s="1"/>
  <c r="O136" i="16"/>
  <c r="O881" i="16"/>
  <c r="K84" i="16"/>
  <c r="Q380" i="10"/>
  <c r="Q370" i="10"/>
  <c r="N902" i="12"/>
  <c r="N922" i="12" s="1"/>
  <c r="N1938" i="12" s="1"/>
  <c r="N1714" i="12"/>
  <c r="N1879" i="12" s="1"/>
  <c r="N1917" i="12" s="1"/>
  <c r="N2061" i="16"/>
  <c r="N796" i="16" s="1"/>
  <c r="O2060" i="16"/>
  <c r="N699" i="16"/>
  <c r="O1398" i="16"/>
  <c r="O893" i="16"/>
  <c r="O899" i="16"/>
  <c r="O2158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19" i="20"/>
  <c r="O520" i="20" s="1"/>
  <c r="P1451" i="16"/>
  <c r="P2167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04" i="16" s="1"/>
  <c r="O214" i="20"/>
  <c r="O1248" i="20" s="1"/>
  <c r="O808" i="16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49" i="20" s="1"/>
  <c r="O2048" i="16"/>
  <c r="O811" i="16" s="1"/>
  <c r="M1483" i="12"/>
  <c r="M1640" i="12" s="1"/>
  <c r="N280" i="20"/>
  <c r="N882" i="16"/>
  <c r="M280" i="20"/>
  <c r="N1590" i="16"/>
  <c r="N1288" i="16"/>
  <c r="N1399" i="16"/>
  <c r="N1453" i="16"/>
  <c r="N1460" i="16"/>
  <c r="L574" i="20"/>
  <c r="N1163" i="16"/>
  <c r="M555" i="20"/>
  <c r="D954" i="20"/>
  <c r="C953" i="20"/>
  <c r="E580" i="20"/>
  <c r="K581" i="20" s="1"/>
  <c r="K582" i="20" s="1"/>
  <c r="D946" i="20"/>
  <c r="E946" i="20" s="1"/>
  <c r="C946" i="20"/>
  <c r="M1573" i="12"/>
  <c r="M1642" i="12" s="1"/>
  <c r="M1607" i="12"/>
  <c r="M1643" i="12" s="1"/>
  <c r="M1474" i="12"/>
  <c r="M1639" i="12" s="1"/>
  <c r="M1528" i="12"/>
  <c r="M1641" i="12" s="1"/>
  <c r="L1609" i="16"/>
  <c r="F1926" i="16"/>
  <c r="F3078" i="16" s="1"/>
  <c r="D1616" i="16"/>
  <c r="D1948" i="16"/>
  <c r="E1347" i="16"/>
  <c r="E2536" i="16" s="1"/>
  <c r="D1347" i="16"/>
  <c r="B1346" i="16"/>
  <c r="B2535" i="16" s="1"/>
  <c r="E1348" i="16"/>
  <c r="E2537" i="16" s="1"/>
  <c r="D1353" i="16"/>
  <c r="N805" i="16"/>
  <c r="O2160" i="16"/>
  <c r="P1286" i="16"/>
  <c r="N1141" i="16"/>
  <c r="O1287" i="16"/>
  <c r="O526" i="20"/>
  <c r="O527" i="20" s="1"/>
  <c r="P525" i="20"/>
  <c r="P1913" i="16"/>
  <c r="P2232" i="16" s="1"/>
  <c r="O1914" i="16"/>
  <c r="O1915" i="16" s="1"/>
  <c r="L75" i="16"/>
  <c r="M73" i="16" s="1"/>
  <c r="M2262" i="16" s="1"/>
  <c r="M2274" i="16" s="1"/>
  <c r="L2286" i="16"/>
  <c r="L76" i="16" s="1"/>
  <c r="L89" i="16" s="1"/>
  <c r="L51" i="16"/>
  <c r="M49" i="16" s="1"/>
  <c r="M2259" i="16" s="1"/>
  <c r="M2271" i="16" s="1"/>
  <c r="L2283" i="16"/>
  <c r="L52" i="16" s="1"/>
  <c r="L86" i="16" s="1"/>
  <c r="L35" i="16"/>
  <c r="M33" i="16" s="1"/>
  <c r="M2257" i="16" s="1"/>
  <c r="M2269" i="16" s="1"/>
  <c r="L2281" i="16"/>
  <c r="L36" i="16" s="1"/>
  <c r="L83" i="16" s="1"/>
  <c r="L2280" i="16"/>
  <c r="L28" i="16" s="1"/>
  <c r="L67" i="16"/>
  <c r="M65" i="16" s="1"/>
  <c r="M2261" i="16" s="1"/>
  <c r="M2273" i="16" s="1"/>
  <c r="L2285" i="16"/>
  <c r="L68" i="16" s="1"/>
  <c r="L88" i="16" s="1"/>
  <c r="K19" i="16"/>
  <c r="L17" i="16" s="1"/>
  <c r="L2255" i="16" s="1"/>
  <c r="K2279" i="16"/>
  <c r="K2275" i="16"/>
  <c r="L43" i="16"/>
  <c r="M41" i="16" s="1"/>
  <c r="M2258" i="16" s="1"/>
  <c r="M2270" i="16" s="1"/>
  <c r="L2282" i="16"/>
  <c r="L44" i="16" s="1"/>
  <c r="N1155" i="16"/>
  <c r="O1147" i="16"/>
  <c r="D949" i="16"/>
  <c r="J948" i="16"/>
  <c r="E945" i="16"/>
  <c r="E944" i="16"/>
  <c r="F944" i="16" s="1" a="1"/>
  <c r="F944" i="16" s="1"/>
  <c r="D944" i="16"/>
  <c r="C946" i="16"/>
  <c r="B943" i="16"/>
  <c r="D939" i="16"/>
  <c r="N1148" i="16"/>
  <c r="D1953" i="16"/>
  <c r="B1952" i="16"/>
  <c r="B3104" i="16" s="1"/>
  <c r="E1953" i="16"/>
  <c r="E1954" i="16"/>
  <c r="P1293" i="16"/>
  <c r="O1294" i="16"/>
  <c r="O886" i="20"/>
  <c r="P885" i="20"/>
  <c r="N1295" i="16"/>
  <c r="P1404" i="16"/>
  <c r="P2159" i="16" s="1"/>
  <c r="N520" i="20"/>
  <c r="O1405" i="16"/>
  <c r="O1406" i="16" s="1"/>
  <c r="O540" i="20"/>
  <c r="O541" i="20" s="1"/>
  <c r="P539" i="20"/>
  <c r="P1560" i="16"/>
  <c r="P1567" i="16"/>
  <c r="P2183" i="16" s="1"/>
  <c r="O1568" i="16"/>
  <c r="O1569" i="16" s="1"/>
  <c r="O533" i="20"/>
  <c r="O534" i="20" s="1"/>
  <c r="N2075" i="16"/>
  <c r="O1438" i="16"/>
  <c r="O1439" i="16" s="1"/>
  <c r="P1437" i="16"/>
  <c r="O2143" i="16"/>
  <c r="O512" i="20"/>
  <c r="O513" i="20" s="1"/>
  <c r="O1445" i="16"/>
  <c r="O2166" i="16"/>
  <c r="L912" i="16"/>
  <c r="M152" i="16"/>
  <c r="M169" i="16" s="1"/>
  <c r="M186" i="16" s="1"/>
  <c r="M60" i="10" s="1"/>
  <c r="P546" i="20"/>
  <c r="P548" i="20" s="1"/>
  <c r="O547" i="20"/>
  <c r="N900" i="16"/>
  <c r="L917" i="16"/>
  <c r="O2082" i="16"/>
  <c r="O1582" i="16"/>
  <c r="L52" i="10"/>
  <c r="L340" i="10" s="1"/>
  <c r="M146" i="16"/>
  <c r="L568" i="20"/>
  <c r="M935" i="20"/>
  <c r="L2235" i="16"/>
  <c r="K1611" i="16"/>
  <c r="M561" i="20"/>
  <c r="M562" i="20" s="1"/>
  <c r="K1610" i="16"/>
  <c r="K2236" i="16"/>
  <c r="O2185" i="16"/>
  <c r="K1942" i="16"/>
  <c r="K1943" i="16" s="1"/>
  <c r="K2189" i="16"/>
  <c r="M2187" i="16"/>
  <c r="M1596" i="16"/>
  <c r="N1596" i="16" s="1"/>
  <c r="P1588" i="16"/>
  <c r="L1935" i="16"/>
  <c r="N560" i="20"/>
  <c r="L569" i="20"/>
  <c r="L943" i="20"/>
  <c r="M941" i="20"/>
  <c r="M567" i="20"/>
  <c r="C592" i="20"/>
  <c r="C586" i="20"/>
  <c r="D586" i="20"/>
  <c r="E586" i="20" s="1"/>
  <c r="C587" i="20"/>
  <c r="C588" i="20" s="1"/>
  <c r="K575" i="20"/>
  <c r="K576" i="20" s="1"/>
  <c r="C966" i="20"/>
  <c r="C961" i="20"/>
  <c r="C962" i="20" s="1"/>
  <c r="K1948" i="16"/>
  <c r="M1934" i="16"/>
  <c r="K922" i="16"/>
  <c r="L1941" i="16"/>
  <c r="K928" i="16"/>
  <c r="O1595" i="16"/>
  <c r="P910" i="16"/>
  <c r="O916" i="16"/>
  <c r="N1602" i="16"/>
  <c r="O1602" i="16" s="1"/>
  <c r="N894" i="16"/>
  <c r="O887" i="16"/>
  <c r="N888" i="16"/>
  <c r="M2088" i="16"/>
  <c r="M290" i="20" s="1"/>
  <c r="N906" i="16"/>
  <c r="N911" i="16"/>
  <c r="D934" i="16"/>
  <c r="F933" i="16" s="1"/>
  <c r="K1616" i="16"/>
  <c r="L2188" i="16"/>
  <c r="L1604" i="16"/>
  <c r="L1603" i="16"/>
  <c r="N2187" i="16"/>
  <c r="D1627" i="16"/>
  <c r="B1620" i="16"/>
  <c r="B2786" i="16" s="1"/>
  <c r="E1622" i="16"/>
  <c r="E1621" i="16"/>
  <c r="D1621" i="16"/>
  <c r="K1500" i="16"/>
  <c r="K2173" i="16"/>
  <c r="K1494" i="16"/>
  <c r="K1495" i="16" s="1"/>
  <c r="P1143" i="16"/>
  <c r="P245" i="16" s="1"/>
  <c r="Q66" i="22"/>
  <c r="P67" i="22"/>
  <c r="O36" i="10" s="1"/>
  <c r="Q38" i="22"/>
  <c r="Q106" i="11" s="1"/>
  <c r="T25" i="20"/>
  <c r="T54" i="20" s="1"/>
  <c r="T56" i="20" s="1"/>
  <c r="N2088" i="16"/>
  <c r="N290" i="20" s="1"/>
  <c r="O2079" i="16"/>
  <c r="O167" i="18"/>
  <c r="P166" i="18"/>
  <c r="P165" i="18"/>
  <c r="S2487" i="16" l="1"/>
  <c r="S2489" i="16" s="1"/>
  <c r="S2480" i="16"/>
  <c r="S2482" i="16" s="1"/>
  <c r="V2481" i="16"/>
  <c r="R2475" i="16"/>
  <c r="S2473" i="16"/>
  <c r="V2474" i="16"/>
  <c r="W2474" i="16" s="1"/>
  <c r="X2474" i="16" s="1"/>
  <c r="Y2474" i="16" s="1"/>
  <c r="Z2474" i="16" s="1"/>
  <c r="R2488" i="16"/>
  <c r="S2488" i="16" s="1"/>
  <c r="Q291" i="20"/>
  <c r="R67" i="22"/>
  <c r="P92" i="12"/>
  <c r="O934" i="20"/>
  <c r="P934" i="20" s="1"/>
  <c r="Q934" i="20" s="1"/>
  <c r="N935" i="20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35" i="8"/>
  <c r="Q104" i="11"/>
  <c r="Q113" i="11"/>
  <c r="K1190" i="16"/>
  <c r="K1191" i="16" s="1"/>
  <c r="Q58" i="22"/>
  <c r="R58" i="22"/>
  <c r="R92" i="12" s="1"/>
  <c r="L419" i="20"/>
  <c r="AE3105" i="16"/>
  <c r="AE3107" i="16"/>
  <c r="AB3106" i="16"/>
  <c r="AB3108" i="16"/>
  <c r="AC3106" i="16"/>
  <c r="AC3108" i="16"/>
  <c r="AD3106" i="16"/>
  <c r="AD3108" i="16"/>
  <c r="AE3106" i="16"/>
  <c r="AE3108" i="16"/>
  <c r="AB3105" i="16"/>
  <c r="AB3107" i="16"/>
  <c r="AC3105" i="16"/>
  <c r="AD3105" i="16"/>
  <c r="AC3107" i="16"/>
  <c r="AD3107" i="16"/>
  <c r="AD2501" i="16"/>
  <c r="AD2503" i="16"/>
  <c r="AE2501" i="16"/>
  <c r="AE2503" i="16"/>
  <c r="AB2502" i="16"/>
  <c r="AC2502" i="16"/>
  <c r="AC2504" i="16"/>
  <c r="AD2502" i="16"/>
  <c r="AD2504" i="16"/>
  <c r="AE2502" i="16"/>
  <c r="AE2504" i="16"/>
  <c r="AC2501" i="16"/>
  <c r="AB2503" i="16"/>
  <c r="AC2503" i="16"/>
  <c r="AB2504" i="16"/>
  <c r="AB2501" i="16"/>
  <c r="AD2667" i="16"/>
  <c r="AD2669" i="16"/>
  <c r="AE2667" i="16"/>
  <c r="AE2669" i="16"/>
  <c r="AC2666" i="16"/>
  <c r="AC2668" i="16"/>
  <c r="AD2666" i="16"/>
  <c r="AD2668" i="16"/>
  <c r="AE2666" i="16"/>
  <c r="AE2668" i="16"/>
  <c r="AB2669" i="16"/>
  <c r="AC2669" i="16"/>
  <c r="AB2666" i="16"/>
  <c r="AB2667" i="16"/>
  <c r="AB2668" i="16"/>
  <c r="AC2667" i="16"/>
  <c r="AC2373" i="16"/>
  <c r="AC2375" i="16"/>
  <c r="AD2373" i="16"/>
  <c r="AD2375" i="16"/>
  <c r="AE2373" i="16"/>
  <c r="AE2375" i="16"/>
  <c r="AB2373" i="16"/>
  <c r="AD2376" i="16"/>
  <c r="AB2374" i="16"/>
  <c r="AE2376" i="16"/>
  <c r="AC2374" i="16"/>
  <c r="AD2374" i="16"/>
  <c r="AE2374" i="16"/>
  <c r="AB2375" i="16"/>
  <c r="AC2376" i="16"/>
  <c r="AB2376" i="16"/>
  <c r="AC2367" i="16"/>
  <c r="AC2369" i="16"/>
  <c r="AD2367" i="16"/>
  <c r="AD2369" i="16"/>
  <c r="AE2367" i="16"/>
  <c r="AE2369" i="16"/>
  <c r="AC2368" i="16"/>
  <c r="AD2368" i="16"/>
  <c r="AB2366" i="16"/>
  <c r="AE2368" i="16"/>
  <c r="AC2366" i="16"/>
  <c r="AB2369" i="16"/>
  <c r="AD2366" i="16"/>
  <c r="AE2366" i="16"/>
  <c r="AB2367" i="16"/>
  <c r="AB2368" i="16"/>
  <c r="AE3043" i="16"/>
  <c r="AE3045" i="16"/>
  <c r="AB3042" i="16"/>
  <c r="AB3044" i="16"/>
  <c r="AC3042" i="16"/>
  <c r="AC3044" i="16"/>
  <c r="AD3042" i="16"/>
  <c r="AD3044" i="16"/>
  <c r="AE3042" i="16"/>
  <c r="AE3044" i="16"/>
  <c r="AB3043" i="16"/>
  <c r="AB3045" i="16"/>
  <c r="AC3043" i="16"/>
  <c r="AD3043" i="16"/>
  <c r="AC3045" i="16"/>
  <c r="AD3045" i="16"/>
  <c r="P1595" i="16"/>
  <c r="Q1595" i="16" s="1"/>
  <c r="M417" i="20"/>
  <c r="M419" i="20" s="1"/>
  <c r="L418" i="20"/>
  <c r="P62" i="25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19" i="16"/>
  <c r="P82" i="25"/>
  <c r="P83" i="25"/>
  <c r="O1275" i="20"/>
  <c r="O1288" i="20" s="1"/>
  <c r="O555" i="20"/>
  <c r="N410" i="20"/>
  <c r="M412" i="20"/>
  <c r="M411" i="20"/>
  <c r="E2382" i="16"/>
  <c r="D2383" i="16" s="1"/>
  <c r="L576" i="20"/>
  <c r="F1188" i="16"/>
  <c r="F2381" i="16" s="1"/>
  <c r="N398" i="20"/>
  <c r="L1189" i="16"/>
  <c r="D1203" i="16"/>
  <c r="D2396" i="16" s="1"/>
  <c r="AA2367" i="16"/>
  <c r="Z2369" i="16"/>
  <c r="Z2366" i="16"/>
  <c r="AA2369" i="16"/>
  <c r="AA2366" i="16"/>
  <c r="Z2368" i="16"/>
  <c r="Z2367" i="16"/>
  <c r="AA2368" i="16"/>
  <c r="N2123" i="16"/>
  <c r="AA2375" i="16"/>
  <c r="Z2374" i="16"/>
  <c r="AA2374" i="16"/>
  <c r="Z2376" i="16"/>
  <c r="Z2373" i="16"/>
  <c r="AA2376" i="16"/>
  <c r="AA2373" i="16"/>
  <c r="Z2375" i="16"/>
  <c r="Z3043" i="16"/>
  <c r="AA3043" i="16"/>
  <c r="Z3045" i="16"/>
  <c r="Z3042" i="16"/>
  <c r="AA3045" i="16"/>
  <c r="AA3042" i="16"/>
  <c r="Z3044" i="16"/>
  <c r="AA3044" i="16"/>
  <c r="Z3106" i="16"/>
  <c r="AA3106" i="16"/>
  <c r="Z3108" i="16"/>
  <c r="Z3105" i="16"/>
  <c r="AA3108" i="16"/>
  <c r="AA3105" i="16"/>
  <c r="Z3107" i="16"/>
  <c r="AA3107" i="16"/>
  <c r="O2333" i="16"/>
  <c r="M2341" i="16"/>
  <c r="L2189" i="16"/>
  <c r="Z2667" i="16"/>
  <c r="AA2667" i="16"/>
  <c r="Z2669" i="16"/>
  <c r="Z2666" i="16"/>
  <c r="AA2669" i="16"/>
  <c r="AA2666" i="16"/>
  <c r="Z2668" i="16"/>
  <c r="AA2668" i="16"/>
  <c r="N2334" i="16"/>
  <c r="O2169" i="16"/>
  <c r="N2184" i="16"/>
  <c r="O2120" i="16"/>
  <c r="P2185" i="16"/>
  <c r="Z2502" i="16"/>
  <c r="AA2502" i="16"/>
  <c r="Z2504" i="16"/>
  <c r="Z2503" i="16"/>
  <c r="AA2503" i="16"/>
  <c r="Z2501" i="16"/>
  <c r="AA2504" i="16"/>
  <c r="AA2501" i="16"/>
  <c r="P1206" i="16"/>
  <c r="K1206" i="16"/>
  <c r="K254" i="16" s="1"/>
  <c r="O2332" i="16"/>
  <c r="M2340" i="16"/>
  <c r="Q74" i="25"/>
  <c r="Q13" i="25"/>
  <c r="O2338" i="16"/>
  <c r="O2340" i="16" s="1"/>
  <c r="O2339" i="16"/>
  <c r="O2341" i="16" s="1"/>
  <c r="P2331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256" i="16" s="1"/>
  <c r="M2268" i="16" s="1"/>
  <c r="M27" i="16" s="1"/>
  <c r="J2128" i="16"/>
  <c r="F1194" i="16" a="1"/>
  <c r="F1194" i="16" s="1"/>
  <c r="E2387" i="16"/>
  <c r="O1307" i="16"/>
  <c r="M2230" i="16"/>
  <c r="O368" i="20"/>
  <c r="D2542" i="16"/>
  <c r="E2388" i="16"/>
  <c r="D1195" i="16"/>
  <c r="P1633" i="16"/>
  <c r="D2387" i="16"/>
  <c r="K1196" i="16"/>
  <c r="O2119" i="16"/>
  <c r="E1202" i="16"/>
  <c r="D1201" i="16"/>
  <c r="D1207" i="16"/>
  <c r="D2393" i="16"/>
  <c r="E1201" i="16"/>
  <c r="B1200" i="16"/>
  <c r="B2393" i="16" s="1"/>
  <c r="J2152" i="16"/>
  <c r="J2193" i="16"/>
  <c r="N370" i="20"/>
  <c r="M1900" i="16"/>
  <c r="N2144" i="16"/>
  <c r="M1901" i="16"/>
  <c r="N1899" i="16"/>
  <c r="N2230" i="16" s="1"/>
  <c r="N369" i="20"/>
  <c r="O396" i="20"/>
  <c r="M942" i="20"/>
  <c r="N397" i="20"/>
  <c r="P553" i="20"/>
  <c r="P555" i="20" s="1"/>
  <c r="M2170" i="16"/>
  <c r="O554" i="20"/>
  <c r="M405" i="20"/>
  <c r="N391" i="20"/>
  <c r="M1321" i="16"/>
  <c r="L1322" i="16"/>
  <c r="K2375" i="16"/>
  <c r="Y2376" i="16"/>
  <c r="X2374" i="16"/>
  <c r="Y2374" i="16"/>
  <c r="X2375" i="16"/>
  <c r="Y2375" i="16"/>
  <c r="X2376" i="16"/>
  <c r="X2373" i="16"/>
  <c r="Y2373" i="16"/>
  <c r="K2503" i="16"/>
  <c r="Y2502" i="16"/>
  <c r="X2503" i="16"/>
  <c r="Y2503" i="16"/>
  <c r="X2501" i="16"/>
  <c r="Y2501" i="16"/>
  <c r="X2504" i="16"/>
  <c r="X2502" i="16"/>
  <c r="Y2504" i="16"/>
  <c r="K2668" i="16"/>
  <c r="X2667" i="16"/>
  <c r="Y2667" i="16"/>
  <c r="X2668" i="16"/>
  <c r="X2669" i="16"/>
  <c r="Y2669" i="16"/>
  <c r="X2666" i="16"/>
  <c r="Y2666" i="16"/>
  <c r="Y2668" i="16"/>
  <c r="K3107" i="16"/>
  <c r="X3107" i="16"/>
  <c r="Y3107" i="16"/>
  <c r="X3105" i="16"/>
  <c r="Y3105" i="16"/>
  <c r="X3108" i="16"/>
  <c r="Y3108" i="16"/>
  <c r="X3106" i="16"/>
  <c r="Y3106" i="16"/>
  <c r="K2368" i="16"/>
  <c r="Y2366" i="16"/>
  <c r="X2369" i="16"/>
  <c r="Y2369" i="16"/>
  <c r="X2367" i="16"/>
  <c r="Y2367" i="16"/>
  <c r="X2368" i="16"/>
  <c r="X2366" i="16"/>
  <c r="Y2368" i="16"/>
  <c r="K3044" i="16"/>
  <c r="X3044" i="16"/>
  <c r="Y3044" i="16"/>
  <c r="X3042" i="16"/>
  <c r="Y3042" i="16"/>
  <c r="X3045" i="16"/>
  <c r="Y3045" i="16"/>
  <c r="X3043" i="16"/>
  <c r="Y3043" i="16"/>
  <c r="L2229" i="16"/>
  <c r="O1920" i="16"/>
  <c r="D3105" i="16"/>
  <c r="O2168" i="16"/>
  <c r="P2186" i="16"/>
  <c r="D2787" i="16"/>
  <c r="L1323" i="16"/>
  <c r="L1328" i="16"/>
  <c r="L2147" i="16" s="1"/>
  <c r="D2536" i="16"/>
  <c r="M2124" i="16"/>
  <c r="O2122" i="16"/>
  <c r="O2121" i="16"/>
  <c r="R2624" i="16"/>
  <c r="R2626" i="16" s="1"/>
  <c r="T2625" i="16"/>
  <c r="N1175" i="16"/>
  <c r="N85" i="25"/>
  <c r="N93" i="25" s="1"/>
  <c r="M1176" i="16"/>
  <c r="M1177" i="16" s="1"/>
  <c r="D2377" i="16"/>
  <c r="E2377" i="16" s="1"/>
  <c r="N376" i="20"/>
  <c r="N377" i="20" s="1"/>
  <c r="O389" i="20"/>
  <c r="O375" i="20"/>
  <c r="N390" i="20"/>
  <c r="O105" i="10"/>
  <c r="O501" i="20"/>
  <c r="O503" i="20" s="1"/>
  <c r="N502" i="20"/>
  <c r="P92" i="10"/>
  <c r="P91" i="10" s="1"/>
  <c r="P117" i="10"/>
  <c r="P59" i="20"/>
  <c r="P1228" i="20" s="1"/>
  <c r="P1262" i="20" s="1"/>
  <c r="P47" i="20"/>
  <c r="C449" i="20"/>
  <c r="C451" i="20" s="1"/>
  <c r="C452" i="20" s="1"/>
  <c r="O1561" i="16"/>
  <c r="O1562" i="16" s="1"/>
  <c r="L59" i="16"/>
  <c r="M57" i="16" s="1"/>
  <c r="L2284" i="16"/>
  <c r="L60" i="16" s="1"/>
  <c r="L87" i="16" s="1"/>
  <c r="O1162" i="16"/>
  <c r="P1161" i="16"/>
  <c r="P2122" i="16" s="1"/>
  <c r="K433" i="20"/>
  <c r="L425" i="20"/>
  <c r="L426" i="20"/>
  <c r="Q2618" i="16"/>
  <c r="Q2620" i="16" s="1"/>
  <c r="Q2617" i="16"/>
  <c r="P2732" i="16"/>
  <c r="P2734" i="16" s="1"/>
  <c r="O2734" i="16"/>
  <c r="Q2731" i="16"/>
  <c r="Q2733" i="16" s="1"/>
  <c r="Q2734" i="16"/>
  <c r="Q2727" i="16"/>
  <c r="Q2725" i="16"/>
  <c r="Q2724" i="16"/>
  <c r="Q2726" i="16" s="1"/>
  <c r="K438" i="20"/>
  <c r="K439" i="20" s="1"/>
  <c r="N2602" i="16"/>
  <c r="O2601" i="16"/>
  <c r="M2603" i="16"/>
  <c r="N2603" i="16" s="1"/>
  <c r="O1168" i="16"/>
  <c r="Q2588" i="16"/>
  <c r="R2588" i="16" s="1"/>
  <c r="P2590" i="16"/>
  <c r="N1413" i="16"/>
  <c r="O1413" i="16" s="1"/>
  <c r="L2611" i="16"/>
  <c r="M2609" i="16"/>
  <c r="L2610" i="16"/>
  <c r="M2608" i="16"/>
  <c r="M2610" i="16" s="1"/>
  <c r="O1459" i="16"/>
  <c r="P1458" i="16"/>
  <c r="P2168" i="16" s="1"/>
  <c r="P2601" i="16"/>
  <c r="O2595" i="16"/>
  <c r="N2604" i="16"/>
  <c r="O2602" i="16"/>
  <c r="R2587" i="16"/>
  <c r="R2589" i="16" s="1"/>
  <c r="O2594" i="16"/>
  <c r="O2596" i="16" s="1"/>
  <c r="P2589" i="16"/>
  <c r="Q2589" i="16" s="1"/>
  <c r="C443" i="20"/>
  <c r="O1301" i="16"/>
  <c r="P1301" i="16" s="1"/>
  <c r="L431" i="20"/>
  <c r="Q2582" i="16"/>
  <c r="Q2581" i="16"/>
  <c r="Q2583" i="16" s="1"/>
  <c r="P2583" i="16"/>
  <c r="R2580" i="16"/>
  <c r="R2582" i="16" s="1"/>
  <c r="V3108" i="16"/>
  <c r="N3108" i="16"/>
  <c r="T3107" i="16"/>
  <c r="L3107" i="16"/>
  <c r="R3106" i="16"/>
  <c r="P3105" i="16"/>
  <c r="V3105" i="16"/>
  <c r="S3108" i="16"/>
  <c r="Q3107" i="16"/>
  <c r="O3106" i="16"/>
  <c r="M3105" i="16"/>
  <c r="W3108" i="16"/>
  <c r="M3107" i="16"/>
  <c r="Q3105" i="16"/>
  <c r="U3108" i="16"/>
  <c r="M3108" i="16"/>
  <c r="S3107" i="16"/>
  <c r="Q3106" i="16"/>
  <c r="W3105" i="16"/>
  <c r="O3105" i="16"/>
  <c r="T3108" i="16"/>
  <c r="L3108" i="16"/>
  <c r="R3107" i="16"/>
  <c r="P3106" i="16"/>
  <c r="N3105" i="16"/>
  <c r="K3108" i="16"/>
  <c r="W3106" i="16"/>
  <c r="U3105" i="16"/>
  <c r="R3105" i="16"/>
  <c r="U3107" i="16"/>
  <c r="K3106" i="16"/>
  <c r="R3108" i="16"/>
  <c r="P3107" i="16"/>
  <c r="V3106" i="16"/>
  <c r="N3106" i="16"/>
  <c r="T3105" i="16"/>
  <c r="L3105" i="16"/>
  <c r="Q3108" i="16"/>
  <c r="W3107" i="16"/>
  <c r="O3107" i="16"/>
  <c r="U3106" i="16"/>
  <c r="M3106" i="16"/>
  <c r="S3105" i="16"/>
  <c r="K3105" i="16"/>
  <c r="P3108" i="16"/>
  <c r="V3107" i="16"/>
  <c r="N3107" i="16"/>
  <c r="T3106" i="16"/>
  <c r="L3106" i="16"/>
  <c r="O3108" i="16"/>
  <c r="S3106" i="16"/>
  <c r="P3045" i="16"/>
  <c r="V3044" i="16"/>
  <c r="N3044" i="16"/>
  <c r="T3043" i="16"/>
  <c r="L3043" i="16"/>
  <c r="W3045" i="16"/>
  <c r="O3045" i="16"/>
  <c r="U3044" i="16"/>
  <c r="M3044" i="16"/>
  <c r="S3043" i="16"/>
  <c r="K3043" i="16"/>
  <c r="Q3042" i="16"/>
  <c r="V3045" i="16"/>
  <c r="N3045" i="16"/>
  <c r="T3044" i="16"/>
  <c r="L3044" i="16"/>
  <c r="R3043" i="16"/>
  <c r="P3042" i="16"/>
  <c r="U3045" i="16"/>
  <c r="M3045" i="16"/>
  <c r="S3044" i="16"/>
  <c r="Q3043" i="16"/>
  <c r="W3042" i="16"/>
  <c r="O3042" i="16"/>
  <c r="K3045" i="16"/>
  <c r="W3043" i="16"/>
  <c r="U3042" i="16"/>
  <c r="S3042" i="16"/>
  <c r="T3045" i="16"/>
  <c r="L3045" i="16"/>
  <c r="R3044" i="16"/>
  <c r="P3043" i="16"/>
  <c r="V3042" i="16"/>
  <c r="N3042" i="16"/>
  <c r="S3045" i="16"/>
  <c r="Q3044" i="16"/>
  <c r="O3043" i="16"/>
  <c r="M3042" i="16"/>
  <c r="R3042" i="16"/>
  <c r="R3045" i="16"/>
  <c r="P3044" i="16"/>
  <c r="V3043" i="16"/>
  <c r="N3043" i="16"/>
  <c r="T3042" i="16"/>
  <c r="L3042" i="16"/>
  <c r="Q3045" i="16"/>
  <c r="W3044" i="16"/>
  <c r="O3044" i="16"/>
  <c r="U3043" i="16"/>
  <c r="M3043" i="16"/>
  <c r="K3042" i="16"/>
  <c r="N1169" i="16"/>
  <c r="P2669" i="16"/>
  <c r="V2668" i="16"/>
  <c r="N2668" i="16"/>
  <c r="T2667" i="16"/>
  <c r="L2667" i="16"/>
  <c r="R2666" i="16"/>
  <c r="S2666" i="16"/>
  <c r="W2669" i="16"/>
  <c r="O2669" i="16"/>
  <c r="U2668" i="16"/>
  <c r="M2668" i="16"/>
  <c r="S2667" i="16"/>
  <c r="K2667" i="16"/>
  <c r="Q2666" i="16"/>
  <c r="K2666" i="16"/>
  <c r="V2669" i="16"/>
  <c r="N2669" i="16"/>
  <c r="T2668" i="16"/>
  <c r="L2668" i="16"/>
  <c r="R2667" i="16"/>
  <c r="P2666" i="16"/>
  <c r="M2667" i="16"/>
  <c r="U2669" i="16"/>
  <c r="M2669" i="16"/>
  <c r="S2668" i="16"/>
  <c r="Q2667" i="16"/>
  <c r="W2666" i="16"/>
  <c r="O2666" i="16"/>
  <c r="U2667" i="16"/>
  <c r="T2669" i="16"/>
  <c r="L2669" i="16"/>
  <c r="R2668" i="16"/>
  <c r="P2667" i="16"/>
  <c r="V2666" i="16"/>
  <c r="N2666" i="16"/>
  <c r="W2668" i="16"/>
  <c r="S2669" i="16"/>
  <c r="K2669" i="16"/>
  <c r="Q2668" i="16"/>
  <c r="W2667" i="16"/>
  <c r="O2667" i="16"/>
  <c r="U2666" i="16"/>
  <c r="M2666" i="16"/>
  <c r="O2668" i="16"/>
  <c r="R2669" i="16"/>
  <c r="P2668" i="16"/>
  <c r="V2667" i="16"/>
  <c r="N2667" i="16"/>
  <c r="T2666" i="16"/>
  <c r="L2666" i="16"/>
  <c r="Q2669" i="16"/>
  <c r="G2504" i="16"/>
  <c r="P2504" i="16"/>
  <c r="V2503" i="16"/>
  <c r="N2503" i="16"/>
  <c r="T2502" i="16"/>
  <c r="L2502" i="16"/>
  <c r="R2501" i="16"/>
  <c r="T2503" i="16"/>
  <c r="R2502" i="16"/>
  <c r="W2504" i="16"/>
  <c r="O2504" i="16"/>
  <c r="U2503" i="16"/>
  <c r="M2503" i="16"/>
  <c r="S2502" i="16"/>
  <c r="K2502" i="16"/>
  <c r="Q2501" i="16"/>
  <c r="N2504" i="16"/>
  <c r="L2503" i="16"/>
  <c r="P2501" i="16"/>
  <c r="V2504" i="16"/>
  <c r="U2504" i="16"/>
  <c r="M2504" i="16"/>
  <c r="S2503" i="16"/>
  <c r="Q2502" i="16"/>
  <c r="W2501" i="16"/>
  <c r="O2501" i="16"/>
  <c r="K2504" i="16"/>
  <c r="O2502" i="16"/>
  <c r="M2501" i="16"/>
  <c r="T2504" i="16"/>
  <c r="L2504" i="16"/>
  <c r="R2503" i="16"/>
  <c r="P2502" i="16"/>
  <c r="V2501" i="16"/>
  <c r="N2501" i="16"/>
  <c r="S2504" i="16"/>
  <c r="Q2503" i="16"/>
  <c r="W2502" i="16"/>
  <c r="U2501" i="16"/>
  <c r="R2504" i="16"/>
  <c r="P2503" i="16"/>
  <c r="V2502" i="16"/>
  <c r="N2502" i="16"/>
  <c r="T2501" i="16"/>
  <c r="L2501" i="16"/>
  <c r="Q2504" i="16"/>
  <c r="W2503" i="16"/>
  <c r="O2503" i="16"/>
  <c r="U2502" i="16"/>
  <c r="M2502" i="16"/>
  <c r="S2501" i="16"/>
  <c r="K2501" i="16"/>
  <c r="N1315" i="16"/>
  <c r="N1316" i="16" s="1"/>
  <c r="G2376" i="16"/>
  <c r="P2376" i="16"/>
  <c r="V2375" i="16"/>
  <c r="N2375" i="16"/>
  <c r="T2374" i="16"/>
  <c r="L2374" i="16"/>
  <c r="R2373" i="16"/>
  <c r="O2376" i="16"/>
  <c r="K2374" i="16"/>
  <c r="W2374" i="16"/>
  <c r="V2376" i="16"/>
  <c r="N2376" i="16"/>
  <c r="T2375" i="16"/>
  <c r="L2375" i="16"/>
  <c r="R2374" i="16"/>
  <c r="P2373" i="16"/>
  <c r="T2376" i="16"/>
  <c r="R2375" i="16"/>
  <c r="P2374" i="16"/>
  <c r="N2373" i="16"/>
  <c r="Q2375" i="16"/>
  <c r="U2373" i="16"/>
  <c r="U2376" i="16"/>
  <c r="M2376" i="16"/>
  <c r="S2375" i="16"/>
  <c r="Q2374" i="16"/>
  <c r="W2373" i="16"/>
  <c r="O2373" i="16"/>
  <c r="L2376" i="16"/>
  <c r="V2373" i="16"/>
  <c r="O2374" i="16"/>
  <c r="R2376" i="16"/>
  <c r="P2375" i="16"/>
  <c r="V2374" i="16"/>
  <c r="N2374" i="16"/>
  <c r="T2373" i="16"/>
  <c r="L2373" i="16"/>
  <c r="U2375" i="16"/>
  <c r="S2374" i="16"/>
  <c r="K2376" i="16"/>
  <c r="M2373" i="16"/>
  <c r="Q2376" i="16"/>
  <c r="W2375" i="16"/>
  <c r="O2375" i="16"/>
  <c r="U2374" i="16"/>
  <c r="M2374" i="16"/>
  <c r="S2373" i="16"/>
  <c r="K2373" i="16"/>
  <c r="W2376" i="16"/>
  <c r="M2375" i="16"/>
  <c r="Q2373" i="16"/>
  <c r="S2376" i="16"/>
  <c r="F2369" i="16"/>
  <c r="V2369" i="16"/>
  <c r="N2369" i="16"/>
  <c r="T2368" i="16"/>
  <c r="L2368" i="16"/>
  <c r="R2367" i="16"/>
  <c r="P2366" i="16"/>
  <c r="L2369" i="16"/>
  <c r="V2366" i="16"/>
  <c r="K2369" i="16"/>
  <c r="O2367" i="16"/>
  <c r="M2366" i="16"/>
  <c r="L2367" i="16"/>
  <c r="O2369" i="16"/>
  <c r="U2369" i="16"/>
  <c r="M2369" i="16"/>
  <c r="S2368" i="16"/>
  <c r="Q2367" i="16"/>
  <c r="W2366" i="16"/>
  <c r="O2366" i="16"/>
  <c r="T2369" i="16"/>
  <c r="R2368" i="16"/>
  <c r="P2367" i="16"/>
  <c r="N2366" i="16"/>
  <c r="S2369" i="16"/>
  <c r="Q2368" i="16"/>
  <c r="W2367" i="16"/>
  <c r="U2366" i="16"/>
  <c r="N2368" i="16"/>
  <c r="R2366" i="16"/>
  <c r="M2368" i="16"/>
  <c r="K2367" i="16"/>
  <c r="R2369" i="16"/>
  <c r="P2368" i="16"/>
  <c r="V2367" i="16"/>
  <c r="N2367" i="16"/>
  <c r="T2366" i="16"/>
  <c r="L2366" i="16"/>
  <c r="Q2369" i="16"/>
  <c r="W2368" i="16"/>
  <c r="O2368" i="16"/>
  <c r="U2367" i="16"/>
  <c r="M2367" i="16"/>
  <c r="S2366" i="16"/>
  <c r="K2366" i="16"/>
  <c r="P2369" i="16"/>
  <c r="V2368" i="16"/>
  <c r="T2367" i="16"/>
  <c r="W2369" i="16"/>
  <c r="U2368" i="16"/>
  <c r="S2367" i="16"/>
  <c r="Q2366" i="16"/>
  <c r="M404" i="20"/>
  <c r="N403" i="20"/>
  <c r="N1466" i="16"/>
  <c r="N1467" i="16" s="1"/>
  <c r="P1465" i="16"/>
  <c r="H2782" i="16"/>
  <c r="N1308" i="16"/>
  <c r="N1309" i="16" s="1"/>
  <c r="P1359" i="16"/>
  <c r="D2793" i="16"/>
  <c r="G2794" i="16" s="1"/>
  <c r="K1633" i="16"/>
  <c r="L1633" i="16"/>
  <c r="M1633" i="16"/>
  <c r="N1633" i="16"/>
  <c r="O1633" i="16"/>
  <c r="M1473" i="16"/>
  <c r="N1473" i="16" s="1"/>
  <c r="M1892" i="16"/>
  <c r="N1892" i="16" s="1"/>
  <c r="N2229" i="16" s="1"/>
  <c r="L1893" i="16"/>
  <c r="L1894" i="16" s="1"/>
  <c r="M1482" i="16"/>
  <c r="M397" i="16" s="1"/>
  <c r="N1324" i="16"/>
  <c r="N312" i="16" s="1"/>
  <c r="Q2026" i="16"/>
  <c r="Q1998" i="16"/>
  <c r="Q1958" i="16"/>
  <c r="Q1930" i="16"/>
  <c r="Q1902" i="16"/>
  <c r="Q1855" i="16"/>
  <c r="Q2005" i="16"/>
  <c r="Q1977" i="16"/>
  <c r="Q1937" i="16"/>
  <c r="Q1909" i="16"/>
  <c r="Q1895" i="16"/>
  <c r="Q2012" i="16"/>
  <c r="Q1984" i="16"/>
  <c r="Q1944" i="16"/>
  <c r="Q1916" i="16"/>
  <c r="Q1883" i="16"/>
  <c r="Q1876" i="16"/>
  <c r="Q2019" i="16"/>
  <c r="Q1991" i="16"/>
  <c r="Q1951" i="16"/>
  <c r="Q1923" i="16"/>
  <c r="Q1869" i="16"/>
  <c r="Q1862" i="16"/>
  <c r="Q1550" i="16"/>
  <c r="Q1482" i="16"/>
  <c r="Q1626" i="16"/>
  <c r="Q1598" i="16"/>
  <c r="Q1570" i="16"/>
  <c r="Q1543" i="16"/>
  <c r="Q1475" i="16"/>
  <c r="Q1536" i="16"/>
  <c r="Q1468" i="16"/>
  <c r="Q1633" i="16"/>
  <c r="Q1605" i="16"/>
  <c r="Q1577" i="16"/>
  <c r="Q1529" i="16"/>
  <c r="Q1461" i="16"/>
  <c r="Q1522" i="16"/>
  <c r="Q1454" i="16"/>
  <c r="Q1612" i="16"/>
  <c r="Q1584" i="16"/>
  <c r="Q1503" i="16"/>
  <c r="Q1619" i="16"/>
  <c r="Q1591" i="16"/>
  <c r="Q1563" i="16"/>
  <c r="Q1496" i="16"/>
  <c r="Q1489" i="16"/>
  <c r="Q3025" i="16"/>
  <c r="Q2714" i="16"/>
  <c r="Q2686" i="16"/>
  <c r="Q3155" i="16"/>
  <c r="Q3127" i="16"/>
  <c r="Q3097" i="16"/>
  <c r="Q3069" i="16"/>
  <c r="Q3041" i="16"/>
  <c r="Q2975" i="16"/>
  <c r="Q2947" i="16"/>
  <c r="Q2919" i="16"/>
  <c r="Q2891" i="16"/>
  <c r="Q3032" i="16"/>
  <c r="Q3004" i="16"/>
  <c r="Q2693" i="16"/>
  <c r="Q3162" i="16"/>
  <c r="Q3134" i="16"/>
  <c r="Q3104" i="16"/>
  <c r="Q3076" i="16"/>
  <c r="Q3048" i="16"/>
  <c r="Q2982" i="16"/>
  <c r="Q2954" i="16"/>
  <c r="Q2926" i="16"/>
  <c r="Q2898" i="16"/>
  <c r="Q2870" i="16"/>
  <c r="Q3011" i="16"/>
  <c r="Q2700" i="16"/>
  <c r="Q3169" i="16"/>
  <c r="Q3141" i="16"/>
  <c r="Q3113" i="16"/>
  <c r="Q3083" i="16"/>
  <c r="Q3055" i="16"/>
  <c r="Q2989" i="16"/>
  <c r="Q2961" i="16"/>
  <c r="Q2933" i="16"/>
  <c r="Q2905" i="16"/>
  <c r="Q2877" i="16"/>
  <c r="Q3018" i="16"/>
  <c r="Q2968" i="16"/>
  <c r="Q2616" i="16"/>
  <c r="Q2556" i="16"/>
  <c r="Q2521" i="16"/>
  <c r="Q2486" i="16"/>
  <c r="Q2996" i="16"/>
  <c r="Q2884" i="16"/>
  <c r="Q2849" i="16"/>
  <c r="Q2821" i="16"/>
  <c r="Q2793" i="16"/>
  <c r="Q2765" i="16"/>
  <c r="Q2737" i="16"/>
  <c r="Q2672" i="16"/>
  <c r="Q2644" i="16"/>
  <c r="Q3062" i="16"/>
  <c r="Q3090" i="16"/>
  <c r="Q2856" i="16"/>
  <c r="Q2828" i="16"/>
  <c r="Q2800" i="16"/>
  <c r="Q2772" i="16"/>
  <c r="Q2744" i="16"/>
  <c r="Q2679" i="16"/>
  <c r="Q2651" i="16"/>
  <c r="Q2623" i="16"/>
  <c r="Q2563" i="16"/>
  <c r="Q2528" i="16"/>
  <c r="Q2493" i="16"/>
  <c r="Q2842" i="16"/>
  <c r="Q3120" i="16"/>
  <c r="Q2637" i="16"/>
  <c r="Q2479" i="16"/>
  <c r="Q3148" i="16"/>
  <c r="Q2863" i="16"/>
  <c r="Q2835" i="16"/>
  <c r="Q2807" i="16"/>
  <c r="Q2779" i="16"/>
  <c r="Q2751" i="16"/>
  <c r="Q2723" i="16"/>
  <c r="Q2658" i="16"/>
  <c r="Q2630" i="16"/>
  <c r="Q2570" i="16"/>
  <c r="Q2535" i="16"/>
  <c r="Q2500" i="16"/>
  <c r="Q2707" i="16"/>
  <c r="Q2814" i="16"/>
  <c r="Q2730" i="16"/>
  <c r="Q2665" i="16"/>
  <c r="Q2549" i="16"/>
  <c r="Q3176" i="16"/>
  <c r="Q2912" i="16"/>
  <c r="Q2940" i="16"/>
  <c r="Q2786" i="16"/>
  <c r="Q2758" i="16"/>
  <c r="Q2314" i="16"/>
  <c r="Q2514" i="16"/>
  <c r="Q2456" i="16"/>
  <c r="Q2400" i="16"/>
  <c r="Q2351" i="16"/>
  <c r="Q2358" i="16"/>
  <c r="Q2407" i="16"/>
  <c r="Q2316" i="16"/>
  <c r="Q1296" i="16"/>
  <c r="Q2449" i="16"/>
  <c r="Q2393" i="16"/>
  <c r="Q2344" i="16"/>
  <c r="Q2472" i="16"/>
  <c r="Q2442" i="16"/>
  <c r="Q2386" i="16"/>
  <c r="Q2337" i="16"/>
  <c r="Q2607" i="16"/>
  <c r="Q2600" i="16"/>
  <c r="Q2593" i="16"/>
  <c r="Q2586" i="16"/>
  <c r="Q2579" i="16"/>
  <c r="Q2435" i="16"/>
  <c r="Q2379" i="16"/>
  <c r="Q2330" i="16"/>
  <c r="Q2507" i="16"/>
  <c r="Q1289" i="16"/>
  <c r="Q2428" i="16"/>
  <c r="Q2372" i="16"/>
  <c r="Q2323" i="16"/>
  <c r="Q2414" i="16"/>
  <c r="Q2421" i="16"/>
  <c r="Q2365" i="16"/>
  <c r="Q2542" i="16"/>
  <c r="Q2463" i="16"/>
  <c r="Q1359" i="16"/>
  <c r="Q1310" i="16"/>
  <c r="Q2033" i="16"/>
  <c r="Q1421" i="16"/>
  <c r="Q1345" i="16"/>
  <c r="Q1324" i="16"/>
  <c r="Q1303" i="16"/>
  <c r="Q1970" i="16"/>
  <c r="Q1400" i="16"/>
  <c r="Q1414" i="16"/>
  <c r="Q1447" i="16"/>
  <c r="Q1352" i="16"/>
  <c r="Q1338" i="16"/>
  <c r="Q1317" i="16"/>
  <c r="Q1440" i="16"/>
  <c r="Q1428" i="16"/>
  <c r="Q1407" i="16"/>
  <c r="Q1331" i="16"/>
  <c r="L1310" i="16"/>
  <c r="N1303" i="16"/>
  <c r="N309" i="16" s="1"/>
  <c r="G3045" i="16"/>
  <c r="F3045" i="16"/>
  <c r="H3100" i="16"/>
  <c r="D1500" i="16"/>
  <c r="D2682" i="16" s="1"/>
  <c r="E2682" i="16" s="1"/>
  <c r="D2683" i="16" s="1"/>
  <c r="L1489" i="16"/>
  <c r="K1482" i="16"/>
  <c r="F2504" i="16"/>
  <c r="G2369" i="16"/>
  <c r="F2376" i="16"/>
  <c r="K1324" i="16"/>
  <c r="L1324" i="16"/>
  <c r="L1428" i="16"/>
  <c r="M1428" i="16"/>
  <c r="M348" i="16" s="1"/>
  <c r="M349" i="16" s="1"/>
  <c r="M123" i="20" s="1"/>
  <c r="K1428" i="16"/>
  <c r="N1420" i="16"/>
  <c r="L1185" i="16"/>
  <c r="L251" i="16" s="1"/>
  <c r="P1418" i="16"/>
  <c r="P2161" i="16" s="1"/>
  <c r="O1303" i="16"/>
  <c r="O309" i="16" s="1"/>
  <c r="G2669" i="16"/>
  <c r="N1178" i="16"/>
  <c r="N250" i="16" s="1"/>
  <c r="M1324" i="16"/>
  <c r="M312" i="16" s="1"/>
  <c r="I326" i="16"/>
  <c r="G115" i="20" s="1"/>
  <c r="N2170" i="16"/>
  <c r="O1472" i="16"/>
  <c r="F2669" i="16"/>
  <c r="E3080" i="16"/>
  <c r="H3078" i="16" s="1"/>
  <c r="E3087" i="16"/>
  <c r="H3085" i="16" s="1"/>
  <c r="G2673" i="16"/>
  <c r="F1492" i="16"/>
  <c r="N2233" i="16"/>
  <c r="N1921" i="16"/>
  <c r="N1922" i="16"/>
  <c r="O1574" i="16"/>
  <c r="N1576" i="16"/>
  <c r="N1575" i="16"/>
  <c r="M1182" i="16"/>
  <c r="M2125" i="16" s="1"/>
  <c r="D1210" i="16"/>
  <c r="D2403" i="16" s="1"/>
  <c r="L1183" i="16"/>
  <c r="L1184" i="16" s="1"/>
  <c r="G3108" i="16"/>
  <c r="F3108" i="16"/>
  <c r="D3094" i="16"/>
  <c r="H3091" i="16" s="1"/>
  <c r="D3095" i="16"/>
  <c r="E3095" i="16" s="1"/>
  <c r="F3098" i="16"/>
  <c r="F1953" i="16" a="1"/>
  <c r="F1953" i="16" s="1"/>
  <c r="E3105" i="16"/>
  <c r="D1954" i="16"/>
  <c r="D3106" i="16" s="1"/>
  <c r="E3106" i="16"/>
  <c r="F1947" i="16"/>
  <c r="F3099" i="16" s="1"/>
  <c r="D3100" i="16"/>
  <c r="E3100" i="16" s="1"/>
  <c r="D3102" i="16" s="1"/>
  <c r="E3102" i="16" s="1"/>
  <c r="D2776" i="16"/>
  <c r="H2773" i="16" s="1"/>
  <c r="D1622" i="16"/>
  <c r="D2788" i="16" s="1"/>
  <c r="E2788" i="16"/>
  <c r="F1615" i="16"/>
  <c r="F2781" i="16" s="1"/>
  <c r="D2782" i="16"/>
  <c r="E2782" i="16" s="1"/>
  <c r="F2780" i="16"/>
  <c r="F1621" i="16" a="1"/>
  <c r="F1621" i="16" s="1"/>
  <c r="E2787" i="16"/>
  <c r="E2676" i="16"/>
  <c r="D2677" i="16"/>
  <c r="E2677" i="16" s="1"/>
  <c r="F2680" i="16"/>
  <c r="N1310" i="16"/>
  <c r="N310" i="16" s="1"/>
  <c r="P1314" i="16"/>
  <c r="Q1314" i="16" s="1"/>
  <c r="O2145" i="16"/>
  <c r="E2518" i="16"/>
  <c r="D2519" i="16"/>
  <c r="E2519" i="16" s="1"/>
  <c r="G2515" i="16"/>
  <c r="F2529" i="16"/>
  <c r="F1334" i="16"/>
  <c r="F2523" i="16" s="1"/>
  <c r="D2524" i="16"/>
  <c r="E2524" i="16" s="1"/>
  <c r="D2525" i="16" s="1"/>
  <c r="O1419" i="16"/>
  <c r="O1399" i="16"/>
  <c r="I327" i="16"/>
  <c r="G116" i="20" s="1"/>
  <c r="L1427" i="16"/>
  <c r="L334" i="16" s="1"/>
  <c r="L791" i="16" s="1"/>
  <c r="N1425" i="16"/>
  <c r="M332" i="16"/>
  <c r="M2162" i="16"/>
  <c r="L333" i="16"/>
  <c r="M1426" i="16"/>
  <c r="K1486" i="16"/>
  <c r="D1342" i="16"/>
  <c r="L1342" i="16" s="1"/>
  <c r="K2171" i="16"/>
  <c r="K1480" i="16"/>
  <c r="K1481" i="16"/>
  <c r="L1479" i="16"/>
  <c r="F1347" i="16" a="1"/>
  <c r="F1347" i="16" s="1"/>
  <c r="K1335" i="16"/>
  <c r="K1329" i="16"/>
  <c r="K2147" i="16"/>
  <c r="K1343" i="16"/>
  <c r="K1344" i="16" s="1"/>
  <c r="O307" i="16"/>
  <c r="M424" i="20"/>
  <c r="P307" i="16"/>
  <c r="P322" i="16" s="1"/>
  <c r="P110" i="20" s="1"/>
  <c r="E437" i="20"/>
  <c r="C444" i="20"/>
  <c r="C445" i="20" s="1"/>
  <c r="D444" i="20"/>
  <c r="D443" i="20"/>
  <c r="E443" i="20" s="1"/>
  <c r="P2059" i="16"/>
  <c r="P349" i="16"/>
  <c r="P123" i="20" s="1"/>
  <c r="P406" i="16"/>
  <c r="P146" i="20" s="1"/>
  <c r="P561" i="16"/>
  <c r="P199" i="20" s="1"/>
  <c r="I418" i="16"/>
  <c r="G151" i="20" s="1"/>
  <c r="I574" i="16"/>
  <c r="I584" i="16" s="1"/>
  <c r="G204" i="20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P397" i="10" s="1"/>
  <c r="O79" i="10"/>
  <c r="N366" i="10"/>
  <c r="O1143" i="16"/>
  <c r="O245" i="16" s="1"/>
  <c r="M912" i="16"/>
  <c r="N912" i="16" s="1"/>
  <c r="L1206" i="16"/>
  <c r="L254" i="16" s="1"/>
  <c r="M1192" i="16"/>
  <c r="M252" i="16" s="1"/>
  <c r="O1171" i="16"/>
  <c r="O249" i="16" s="1"/>
  <c r="O1163" i="16"/>
  <c r="O1141" i="16"/>
  <c r="P1140" i="16"/>
  <c r="P2119" i="16" s="1"/>
  <c r="O1157" i="16"/>
  <c r="O247" i="16" s="1"/>
  <c r="O1150" i="16"/>
  <c r="O246" i="16" s="1"/>
  <c r="O1460" i="16"/>
  <c r="O1453" i="16"/>
  <c r="P1154" i="16"/>
  <c r="Q134" i="8"/>
  <c r="P11" i="22"/>
  <c r="P12" i="25" s="1"/>
  <c r="P11" i="10"/>
  <c r="P11" i="11"/>
  <c r="P11" i="20"/>
  <c r="P11" i="18"/>
  <c r="P11" i="16"/>
  <c r="P2087" i="16"/>
  <c r="P2055" i="16"/>
  <c r="P2051" i="16"/>
  <c r="P2057" i="16"/>
  <c r="P2078" i="16"/>
  <c r="P2056" i="16"/>
  <c r="P2058" i="16"/>
  <c r="K1908" i="16"/>
  <c r="L1908" i="16" s="1"/>
  <c r="L1907" i="16"/>
  <c r="M1907" i="16" s="1"/>
  <c r="K2149" i="16"/>
  <c r="L1943" i="16"/>
  <c r="K1927" i="16"/>
  <c r="L2231" i="16"/>
  <c r="N1906" i="16"/>
  <c r="N2231" i="16" s="1"/>
  <c r="O1155" i="16"/>
  <c r="O116" i="12"/>
  <c r="N1142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C450" i="20"/>
  <c r="P2085" i="16"/>
  <c r="P2052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451" i="16"/>
  <c r="Q1508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616" i="16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06" i="16"/>
  <c r="Q363" i="16" s="1"/>
  <c r="P1646" i="12"/>
  <c r="Q453" i="16"/>
  <c r="P1741" i="12"/>
  <c r="Q2039" i="16"/>
  <c r="Q2065" i="16" s="1"/>
  <c r="Q2093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Q195" i="20"/>
  <c r="P1754" i="12"/>
  <c r="Q175" i="20"/>
  <c r="Q2044" i="16"/>
  <c r="P758" i="16"/>
  <c r="P254" i="20" s="1"/>
  <c r="P764" i="16"/>
  <c r="P260" i="20" s="1"/>
  <c r="Q1843" i="16"/>
  <c r="Q462" i="16" s="1"/>
  <c r="P1890" i="12"/>
  <c r="P1706" i="12"/>
  <c r="Q53" i="11"/>
  <c r="P1742" i="12"/>
  <c r="P762" i="16"/>
  <c r="P258" i="20" s="1"/>
  <c r="P766" i="16"/>
  <c r="P262" i="20" s="1"/>
  <c r="P774" i="16"/>
  <c r="P270" i="20" s="1"/>
  <c r="Q582" i="16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072" i="16"/>
  <c r="P2074" i="16" s="1"/>
  <c r="P2054" i="16"/>
  <c r="P2081" i="16"/>
  <c r="P2080" i="16"/>
  <c r="P2053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29" i="16"/>
  <c r="I1522" i="16" a="1"/>
  <c r="I1522" i="16" s="1"/>
  <c r="H1640" i="16"/>
  <c r="I1633" i="16" a="1"/>
  <c r="I1633" i="16" s="1"/>
  <c r="H1220" i="16"/>
  <c r="I1213" i="16" a="1"/>
  <c r="I1213" i="16" s="1"/>
  <c r="H1366" i="16"/>
  <c r="I1359" i="16" a="1"/>
  <c r="I1359" i="16" s="1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083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43" i="16"/>
  <c r="Q2069" i="16" s="1"/>
  <c r="Q2097" i="16" s="1"/>
  <c r="P1710" i="12"/>
  <c r="Q205" i="20"/>
  <c r="Q131" i="20"/>
  <c r="Q354" i="16"/>
  <c r="Q2091" i="16"/>
  <c r="Q51" i="22"/>
  <c r="Q1509" i="16"/>
  <c r="Q366" i="16" s="1"/>
  <c r="P63" i="12"/>
  <c r="Q209" i="20"/>
  <c r="P1675" i="12"/>
  <c r="P1644" i="12"/>
  <c r="Q201" i="11"/>
  <c r="Q132" i="20"/>
  <c r="P1779" i="12"/>
  <c r="P1844" i="12"/>
  <c r="Q457" i="16"/>
  <c r="Q158" i="20"/>
  <c r="Q396" i="16"/>
  <c r="Q436" i="16"/>
  <c r="P1800" i="12"/>
  <c r="Q657" i="16"/>
  <c r="P1886" i="12"/>
  <c r="P1925" i="12" s="1"/>
  <c r="Q446" i="16"/>
  <c r="Q221" i="20"/>
  <c r="P1705" i="12"/>
  <c r="Q450" i="16"/>
  <c r="Q422" i="16"/>
  <c r="Q75" i="10"/>
  <c r="Q206" i="20"/>
  <c r="Q210" i="20"/>
  <c r="P1695" i="12"/>
  <c r="P1782" i="12"/>
  <c r="Q456" i="16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Q577" i="16"/>
  <c r="P1673" i="12"/>
  <c r="Q625" i="16"/>
  <c r="Q272" i="16"/>
  <c r="P1688" i="12"/>
  <c r="Q12" i="10"/>
  <c r="Q1507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R595" i="12" s="1"/>
  <c r="Q447" i="16"/>
  <c r="Q171" i="11"/>
  <c r="Q1150" i="16"/>
  <c r="Q246" i="16" s="1"/>
  <c r="P1707" i="12"/>
  <c r="P1817" i="12"/>
  <c r="P1830" i="12"/>
  <c r="Q124" i="11"/>
  <c r="Q177" i="20"/>
  <c r="P1765" i="12"/>
  <c r="P1811" i="12"/>
  <c r="Q282" i="16"/>
  <c r="Q1842" i="16"/>
  <c r="Q461" i="16" s="1"/>
  <c r="Q152" i="20"/>
  <c r="P1678" i="12"/>
  <c r="P1732" i="12"/>
  <c r="Q2063" i="16"/>
  <c r="P1743" i="12"/>
  <c r="Q576" i="16"/>
  <c r="Q83" i="18"/>
  <c r="P1791" i="12"/>
  <c r="Q786" i="16"/>
  <c r="P1187" i="12"/>
  <c r="Q330" i="16"/>
  <c r="Q190" i="10"/>
  <c r="Q156" i="10"/>
  <c r="Q26" i="22"/>
  <c r="Q1213" i="16"/>
  <c r="Q353" i="16"/>
  <c r="P1775" i="12"/>
  <c r="Q355" i="16"/>
  <c r="Q574" i="16"/>
  <c r="Q95" i="11"/>
  <c r="P1683" i="12"/>
  <c r="Q1841" i="16"/>
  <c r="Q460" i="16" s="1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39" i="16"/>
  <c r="Q458" i="16" s="1"/>
  <c r="Q212" i="20"/>
  <c r="Q432" i="16"/>
  <c r="P1764" i="12"/>
  <c r="Q2042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J955" i="20" a="1"/>
  <c r="J955" i="20" s="1"/>
  <c r="D959" i="20"/>
  <c r="Q199" i="16"/>
  <c r="Q157" i="16"/>
  <c r="Q211" i="16"/>
  <c r="Q205" i="16"/>
  <c r="Q108" i="16"/>
  <c r="Q131" i="16"/>
  <c r="Q120" i="16"/>
  <c r="Q121" i="16"/>
  <c r="Q67" i="20"/>
  <c r="Q75" i="20"/>
  <c r="Q1178" i="16"/>
  <c r="Q250" i="16" s="1"/>
  <c r="Q174" i="16"/>
  <c r="Q102" i="16"/>
  <c r="Q29" i="18"/>
  <c r="Q157" i="20"/>
  <c r="Q133" i="20"/>
  <c r="Q430" i="16"/>
  <c r="P1698" i="12"/>
  <c r="P1746" i="12"/>
  <c r="P1680" i="12"/>
  <c r="Q194" i="20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185" i="16"/>
  <c r="Q886" i="16"/>
  <c r="Q104" i="16"/>
  <c r="Q312" i="16"/>
  <c r="Q169" i="20"/>
  <c r="Q129" i="20"/>
  <c r="Q2040" i="16"/>
  <c r="Q579" i="16"/>
  <c r="P1839" i="12"/>
  <c r="P1810" i="12"/>
  <c r="P1410" i="12"/>
  <c r="Q1510" i="16"/>
  <c r="Q367" i="16" s="1"/>
  <c r="Q116" i="18"/>
  <c r="Q95" i="20"/>
  <c r="Q2050" i="16"/>
  <c r="Q270" i="16"/>
  <c r="P1799" i="12"/>
  <c r="P1720" i="12"/>
  <c r="Q223" i="20"/>
  <c r="Q93" i="20"/>
  <c r="Q454" i="16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199" i="16"/>
  <c r="Q518" i="20"/>
  <c r="Q79" i="16"/>
  <c r="Q100" i="16"/>
  <c r="Q164" i="20"/>
  <c r="Q102" i="20"/>
  <c r="Q2046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620" i="16"/>
  <c r="Q417" i="16"/>
  <c r="Q277" i="16"/>
  <c r="P1793" i="12"/>
  <c r="P946" i="12"/>
  <c r="Q413" i="10"/>
  <c r="Q156" i="20"/>
  <c r="Q2077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192" i="16"/>
  <c r="P921" i="12"/>
  <c r="P1936" i="12" s="1"/>
  <c r="Q95" i="16"/>
  <c r="Q96" i="16"/>
  <c r="Q144" i="16" s="1"/>
  <c r="Q211" i="20"/>
  <c r="Q184" i="20"/>
  <c r="Q449" i="16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38" i="16"/>
  <c r="Q2064" i="16" s="1"/>
  <c r="Q1840" i="16"/>
  <c r="Q459" i="16" s="1"/>
  <c r="P1776" i="12"/>
  <c r="P1766" i="12"/>
  <c r="Q206" i="16"/>
  <c r="Q204" i="16"/>
  <c r="Q113" i="16"/>
  <c r="Q118" i="16"/>
  <c r="Q123" i="16"/>
  <c r="Q80" i="20"/>
  <c r="Q77" i="20"/>
  <c r="Q72" i="20"/>
  <c r="Q1206" i="16"/>
  <c r="Q103" i="16"/>
  <c r="Q101" i="16"/>
  <c r="Q385" i="10"/>
  <c r="Q495" i="10" s="1"/>
  <c r="Q189" i="20"/>
  <c r="Q12" i="20"/>
  <c r="Q53" i="20" s="1"/>
  <c r="Q452" i="16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164" i="16"/>
  <c r="Q97" i="16"/>
  <c r="Q346" i="16"/>
  <c r="Q84" i="22"/>
  <c r="Q64" i="20"/>
  <c r="Q623" i="16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171" i="16"/>
  <c r="Q141" i="16"/>
  <c r="P68" i="18"/>
  <c r="P33" i="18"/>
  <c r="P38" i="18" s="1"/>
  <c r="P119" i="18"/>
  <c r="P48" i="18"/>
  <c r="P53" i="18" s="1"/>
  <c r="P110" i="18"/>
  <c r="P77" i="18"/>
  <c r="P86" i="18"/>
  <c r="Q617" i="16"/>
  <c r="Q618" i="16"/>
  <c r="Q127" i="20"/>
  <c r="Q96" i="22"/>
  <c r="Q180" i="11"/>
  <c r="P1825" i="12"/>
  <c r="P1739" i="12"/>
  <c r="Q421" i="16"/>
  <c r="Q575" i="16"/>
  <c r="Q230" i="20"/>
  <c r="Q63" i="18"/>
  <c r="P1833" i="12"/>
  <c r="P1762" i="12"/>
  <c r="P1804" i="12"/>
  <c r="Q423" i="16"/>
  <c r="Q2041" i="16"/>
  <c r="Q2067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621" i="16"/>
  <c r="Q134" i="20"/>
  <c r="Q12" i="22"/>
  <c r="P1677" i="12"/>
  <c r="P1842" i="12"/>
  <c r="P1736" i="12"/>
  <c r="Q443" i="16"/>
  <c r="Q94" i="20"/>
  <c r="Q170" i="20"/>
  <c r="Q309" i="16"/>
  <c r="P1712" i="12"/>
  <c r="Q273" i="16"/>
  <c r="Q624" i="16"/>
  <c r="Q134" i="22"/>
  <c r="Q142" i="22" s="1"/>
  <c r="P1884" i="12"/>
  <c r="P1922" i="12" s="1"/>
  <c r="P1780" i="12"/>
  <c r="Q801" i="16"/>
  <c r="Q176" i="20"/>
  <c r="P1676" i="12"/>
  <c r="Q619" i="16"/>
  <c r="Q46" i="16"/>
  <c r="Q578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47" i="16"/>
  <c r="Q2073" i="16" s="1"/>
  <c r="Q2101" i="16" s="1"/>
  <c r="Q183" i="20"/>
  <c r="P1798" i="12"/>
  <c r="P1740" i="12"/>
  <c r="Q580" i="16"/>
  <c r="Q159" i="20"/>
  <c r="P1802" i="12"/>
  <c r="P1812" i="12"/>
  <c r="Q2045" i="16"/>
  <c r="Q225" i="20"/>
  <c r="P1774" i="12"/>
  <c r="Q171" i="20"/>
  <c r="P1650" i="12"/>
  <c r="Q2037" i="16"/>
  <c r="Q393" i="16"/>
  <c r="I355" i="16" s="1"/>
  <c r="G130" i="20" s="1"/>
  <c r="P18" i="18"/>
  <c r="P23" i="18" s="1"/>
  <c r="Q115" i="16"/>
  <c r="Q455" i="16"/>
  <c r="Q622" i="16"/>
  <c r="Q106" i="20"/>
  <c r="Q334" i="10"/>
  <c r="P1685" i="12"/>
  <c r="P1787" i="12"/>
  <c r="Q356" i="16"/>
  <c r="Q581" i="16"/>
  <c r="Q182" i="20"/>
  <c r="Q203" i="20"/>
  <c r="P1169" i="12"/>
  <c r="P1734" i="12"/>
  <c r="P1824" i="12"/>
  <c r="Q615" i="16"/>
  <c r="Q213" i="20"/>
  <c r="P1738" i="12"/>
  <c r="P1744" i="12"/>
  <c r="Q583" i="16"/>
  <c r="Q70" i="22"/>
  <c r="P1806" i="12"/>
  <c r="Q187" i="20"/>
  <c r="P1826" i="12"/>
  <c r="Q103" i="20"/>
  <c r="P101" i="18"/>
  <c r="Q109" i="16"/>
  <c r="P120" i="20"/>
  <c r="P1245" i="20" s="1"/>
  <c r="Q532" i="20"/>
  <c r="Q885" i="20"/>
  <c r="Q1286" i="16"/>
  <c r="Q910" i="16"/>
  <c r="Q1437" i="16"/>
  <c r="Q2165" i="16" s="1"/>
  <c r="Q1560" i="16"/>
  <c r="Q2182" i="16" s="1"/>
  <c r="P232" i="20"/>
  <c r="P1249" i="20" s="1"/>
  <c r="P331" i="16"/>
  <c r="P806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1581" i="16"/>
  <c r="Q2185" i="16" s="1"/>
  <c r="Q880" i="16"/>
  <c r="Q898" i="16"/>
  <c r="Q511" i="20"/>
  <c r="Q1444" i="16"/>
  <c r="Q2166" i="16" s="1"/>
  <c r="O1153" i="12"/>
  <c r="O1165" i="12" s="1"/>
  <c r="Q892" i="16"/>
  <c r="O1047" i="12"/>
  <c r="O1160" i="12" s="1"/>
  <c r="O884" i="12"/>
  <c r="O920" i="12" s="1"/>
  <c r="O1935" i="12" s="1"/>
  <c r="P107" i="20"/>
  <c r="P1243" i="20" s="1"/>
  <c r="P284" i="16"/>
  <c r="P804" i="16" s="1"/>
  <c r="P626" i="16"/>
  <c r="P810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P808" i="16"/>
  <c r="O1813" i="12"/>
  <c r="O1882" i="12" s="1"/>
  <c r="O1920" i="12" s="1"/>
  <c r="P584" i="16"/>
  <c r="P809" i="16" s="1"/>
  <c r="P807" i="16"/>
  <c r="P214" i="20"/>
  <c r="P1248" i="20" s="1"/>
  <c r="P2048" i="16"/>
  <c r="P811" i="16" s="1"/>
  <c r="P1445" i="16"/>
  <c r="P1844" i="16"/>
  <c r="Q1300" i="16"/>
  <c r="Q1411" i="16"/>
  <c r="Q2160" i="16" s="1"/>
  <c r="P2143" i="16"/>
  <c r="P2166" i="16"/>
  <c r="Q1397" i="16"/>
  <c r="Q2158" i="16" s="1"/>
  <c r="P905" i="16"/>
  <c r="P1412" i="16"/>
  <c r="P899" i="16"/>
  <c r="P1398" i="16"/>
  <c r="P533" i="20"/>
  <c r="P534" i="20" s="1"/>
  <c r="Q904" i="16"/>
  <c r="P368" i="16"/>
  <c r="P1511" i="16"/>
  <c r="P463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893" i="16"/>
  <c r="P1582" i="16"/>
  <c r="P881" i="16"/>
  <c r="O2074" i="16"/>
  <c r="O2075" i="16" s="1"/>
  <c r="O699" i="16"/>
  <c r="O2061" i="16"/>
  <c r="O796" i="16" s="1"/>
  <c r="P2060" i="16"/>
  <c r="N146" i="16"/>
  <c r="N162" i="16" s="1"/>
  <c r="M162" i="16"/>
  <c r="O882" i="16"/>
  <c r="L85" i="16"/>
  <c r="R380" i="10"/>
  <c r="R370" i="10"/>
  <c r="O805" i="16"/>
  <c r="N152" i="16"/>
  <c r="O900" i="16"/>
  <c r="P1452" i="16"/>
  <c r="P519" i="20"/>
  <c r="P520" i="20" s="1"/>
  <c r="Q1451" i="16"/>
  <c r="Q2167" i="16" s="1"/>
  <c r="O280" i="20"/>
  <c r="M574" i="20"/>
  <c r="O1590" i="16"/>
  <c r="O1288" i="16"/>
  <c r="M1597" i="16"/>
  <c r="N1597" i="16" s="1"/>
  <c r="O1583" i="16"/>
  <c r="P1583" i="16" s="1"/>
  <c r="M936" i="20"/>
  <c r="L575" i="20"/>
  <c r="L1610" i="16"/>
  <c r="O1446" i="16"/>
  <c r="N1170" i="16"/>
  <c r="N1156" i="16"/>
  <c r="E954" i="20"/>
  <c r="K955" i="20" s="1"/>
  <c r="E947" i="20"/>
  <c r="K948" i="20" s="1"/>
  <c r="L1611" i="16"/>
  <c r="M1609" i="16"/>
  <c r="N1609" i="16" s="1"/>
  <c r="D1348" i="16"/>
  <c r="D2537" i="16" s="1"/>
  <c r="D1850" i="16"/>
  <c r="E1850" i="16"/>
  <c r="E3005" i="16" s="1"/>
  <c r="D1955" i="16"/>
  <c r="D3107" i="16" s="1"/>
  <c r="E1355" i="16"/>
  <c r="E2544" i="16" s="1"/>
  <c r="D1360" i="16"/>
  <c r="E1354" i="16"/>
  <c r="E2543" i="16" s="1"/>
  <c r="D1354" i="16"/>
  <c r="B1353" i="16"/>
  <c r="B2542" i="16" s="1"/>
  <c r="P2141" i="16"/>
  <c r="P1287" i="16"/>
  <c r="P526" i="20"/>
  <c r="P527" i="20" s="1"/>
  <c r="Q525" i="20"/>
  <c r="P1914" i="16"/>
  <c r="P1915" i="16" s="1"/>
  <c r="Q1913" i="16"/>
  <c r="Q2232" i="16" s="1"/>
  <c r="M51" i="16"/>
  <c r="N49" i="16" s="1"/>
  <c r="N2259" i="16" s="1"/>
  <c r="N2271" i="16" s="1"/>
  <c r="M2283" i="16"/>
  <c r="M52" i="16" s="1"/>
  <c r="K20" i="16"/>
  <c r="K81" i="16" s="1"/>
  <c r="K2287" i="16"/>
  <c r="L2267" i="16"/>
  <c r="L2263" i="16"/>
  <c r="L91" i="16" s="1"/>
  <c r="L101" i="12" s="1"/>
  <c r="M75" i="16"/>
  <c r="N73" i="16" s="1"/>
  <c r="N2262" i="16" s="1"/>
  <c r="N2274" i="16" s="1"/>
  <c r="M2286" i="16"/>
  <c r="M76" i="16" s="1"/>
  <c r="M89" i="16" s="1"/>
  <c r="M35" i="16"/>
  <c r="N33" i="16" s="1"/>
  <c r="N2257" i="16" s="1"/>
  <c r="N2269" i="16" s="1"/>
  <c r="M2281" i="16"/>
  <c r="M36" i="16" s="1"/>
  <c r="M43" i="16"/>
  <c r="N41" i="16" s="1"/>
  <c r="N2258" i="16" s="1"/>
  <c r="N2270" i="16" s="1"/>
  <c r="M2282" i="16"/>
  <c r="M44" i="16" s="1"/>
  <c r="M85" i="16" s="1"/>
  <c r="M67" i="16"/>
  <c r="N65" i="16" s="1"/>
  <c r="N2261" i="16" s="1"/>
  <c r="N2273" i="16" s="1"/>
  <c r="M2285" i="16"/>
  <c r="M68" i="16" s="1"/>
  <c r="M88" i="16" s="1"/>
  <c r="P1147" i="16"/>
  <c r="P2120" i="16" s="1"/>
  <c r="M1199" i="16"/>
  <c r="M253" i="16" s="1"/>
  <c r="L918" i="16"/>
  <c r="O1148" i="16"/>
  <c r="D940" i="16"/>
  <c r="F939" i="16" s="1"/>
  <c r="D945" i="16"/>
  <c r="D950" i="16"/>
  <c r="C952" i="16"/>
  <c r="B949" i="16"/>
  <c r="D955" i="16"/>
  <c r="J954" i="16"/>
  <c r="E951" i="16"/>
  <c r="E950" i="16"/>
  <c r="F950" i="16" s="1" a="1"/>
  <c r="F950" i="16" s="1"/>
  <c r="N1149" i="16"/>
  <c r="O252" i="16"/>
  <c r="K1213" i="16"/>
  <c r="K255" i="16" s="1"/>
  <c r="P886" i="20"/>
  <c r="Q1293" i="16"/>
  <c r="P887" i="20"/>
  <c r="P1294" i="16"/>
  <c r="P2142" i="16"/>
  <c r="O1295" i="16"/>
  <c r="Q1404" i="16"/>
  <c r="Q2159" i="16" s="1"/>
  <c r="P1405" i="16"/>
  <c r="P1406" i="16" s="1"/>
  <c r="P540" i="20"/>
  <c r="P541" i="20" s="1"/>
  <c r="Q539" i="20"/>
  <c r="P2182" i="16"/>
  <c r="P1568" i="16"/>
  <c r="P1569" i="16" s="1"/>
  <c r="Q1567" i="16"/>
  <c r="Q2183" i="16" s="1"/>
  <c r="P1438" i="16"/>
  <c r="P2165" i="16"/>
  <c r="P512" i="20"/>
  <c r="P513" i="20" s="1"/>
  <c r="P547" i="20"/>
  <c r="Q546" i="20"/>
  <c r="Q548" i="20" s="1"/>
  <c r="M917" i="16"/>
  <c r="K929" i="16"/>
  <c r="K930" i="16" s="1"/>
  <c r="L928" i="16"/>
  <c r="M928" i="16" s="1"/>
  <c r="N928" i="16" s="1"/>
  <c r="K923" i="16"/>
  <c r="L922" i="16"/>
  <c r="P1589" i="16"/>
  <c r="Q1588" i="16"/>
  <c r="L581" i="20"/>
  <c r="K1949" i="16"/>
  <c r="K1950" i="16" s="1"/>
  <c r="L2236" i="16"/>
  <c r="M1935" i="16"/>
  <c r="M1936" i="16" s="1"/>
  <c r="L1942" i="16"/>
  <c r="K2237" i="16"/>
  <c r="O560" i="20"/>
  <c r="M568" i="20"/>
  <c r="M569" i="20" s="1"/>
  <c r="M943" i="20"/>
  <c r="N941" i="20"/>
  <c r="N561" i="20"/>
  <c r="N562" i="20" s="1"/>
  <c r="N567" i="20"/>
  <c r="D593" i="20"/>
  <c r="E593" i="20" s="1"/>
  <c r="C593" i="20"/>
  <c r="C599" i="20"/>
  <c r="C594" i="20"/>
  <c r="C595" i="20" s="1"/>
  <c r="C973" i="20"/>
  <c r="C968" i="20"/>
  <c r="C969" i="20" s="1"/>
  <c r="D968" i="20"/>
  <c r="L1948" i="16"/>
  <c r="K583" i="20"/>
  <c r="L1616" i="16"/>
  <c r="P916" i="16"/>
  <c r="K934" i="16"/>
  <c r="M1941" i="16"/>
  <c r="P1602" i="16"/>
  <c r="M2235" i="16"/>
  <c r="N1934" i="16"/>
  <c r="O1934" i="16" s="1"/>
  <c r="O2235" i="16" s="1"/>
  <c r="O894" i="16"/>
  <c r="P887" i="16"/>
  <c r="O888" i="16"/>
  <c r="O906" i="16"/>
  <c r="K924" i="16"/>
  <c r="O911" i="16"/>
  <c r="M1603" i="16"/>
  <c r="N1603" i="16" s="1"/>
  <c r="E1629" i="16"/>
  <c r="E1628" i="16"/>
  <c r="B1627" i="16"/>
  <c r="B2793" i="16" s="1"/>
  <c r="D1628" i="16"/>
  <c r="D1634" i="16"/>
  <c r="O2187" i="16"/>
  <c r="K2190" i="16"/>
  <c r="K1617" i="16"/>
  <c r="K1618" i="16" s="1"/>
  <c r="M2188" i="16"/>
  <c r="N2188" i="16"/>
  <c r="O1596" i="16"/>
  <c r="K2174" i="16"/>
  <c r="K1501" i="16"/>
  <c r="K1502" i="16" s="1"/>
  <c r="P2082" i="16"/>
  <c r="Q1143" i="16"/>
  <c r="Q245" i="16" s="1"/>
  <c r="P2084" i="16"/>
  <c r="P2098" i="16"/>
  <c r="Q67" i="22"/>
  <c r="U25" i="20"/>
  <c r="U54" i="20" s="1"/>
  <c r="U56" i="20" s="1"/>
  <c r="P2079" i="16"/>
  <c r="O2088" i="16"/>
  <c r="O290" i="20" s="1"/>
  <c r="Q165" i="18"/>
  <c r="Q166" i="18"/>
  <c r="P167" i="18"/>
  <c r="T2487" i="16" l="1"/>
  <c r="T2489" i="16" s="1"/>
  <c r="T2480" i="16"/>
  <c r="T2482" i="16" s="1"/>
  <c r="T2473" i="16"/>
  <c r="AA2474" i="16"/>
  <c r="AB2474" i="16" s="1"/>
  <c r="AC2474" i="16" s="1"/>
  <c r="AD2474" i="16" s="1"/>
  <c r="AE2474" i="16" s="1"/>
  <c r="W2481" i="16"/>
  <c r="T2488" i="16"/>
  <c r="S2475" i="16"/>
  <c r="O1302" i="16"/>
  <c r="P1302" i="16" s="1"/>
  <c r="O936" i="20"/>
  <c r="R291" i="20"/>
  <c r="O935" i="20"/>
  <c r="P935" i="20" s="1"/>
  <c r="Q935" i="20" s="1"/>
  <c r="Q92" i="12"/>
  <c r="S92" i="12"/>
  <c r="P36" i="10"/>
  <c r="T38" i="22"/>
  <c r="T106" i="11" s="1"/>
  <c r="U33" i="22"/>
  <c r="U37" i="22" s="1"/>
  <c r="U62" i="22"/>
  <c r="T66" i="22"/>
  <c r="T67" i="22" s="1"/>
  <c r="T57" i="22"/>
  <c r="T58" i="22" s="1"/>
  <c r="U52" i="22"/>
  <c r="U56" i="22" s="1"/>
  <c r="R35" i="8"/>
  <c r="R90" i="22"/>
  <c r="R105" i="22"/>
  <c r="R26" i="22"/>
  <c r="R70" i="22"/>
  <c r="R84" i="22"/>
  <c r="R12" i="22"/>
  <c r="R20" i="22"/>
  <c r="R115" i="22"/>
  <c r="R125" i="22"/>
  <c r="R134" i="22"/>
  <c r="R142" i="22" s="1"/>
  <c r="R32" i="22"/>
  <c r="R104" i="11"/>
  <c r="R96" i="22"/>
  <c r="R113" i="11"/>
  <c r="R51" i="22"/>
  <c r="R61" i="22"/>
  <c r="R41" i="22"/>
  <c r="N412" i="20"/>
  <c r="C456" i="20"/>
  <c r="C463" i="20" s="1"/>
  <c r="C465" i="20" s="1"/>
  <c r="C466" i="20" s="1"/>
  <c r="D449" i="20"/>
  <c r="L2126" i="16"/>
  <c r="AD2515" i="16"/>
  <c r="AD2517" i="16"/>
  <c r="AE2515" i="16"/>
  <c r="AE2517" i="16"/>
  <c r="AC2516" i="16"/>
  <c r="AC2518" i="16"/>
  <c r="AD2516" i="16"/>
  <c r="AD2518" i="16"/>
  <c r="AE2516" i="16"/>
  <c r="AE2518" i="16"/>
  <c r="AB2515" i="16"/>
  <c r="AC2515" i="16"/>
  <c r="AB2516" i="16"/>
  <c r="AB2517" i="16"/>
  <c r="AC2517" i="16"/>
  <c r="AB2518" i="16"/>
  <c r="AD2795" i="16"/>
  <c r="AD2797" i="16"/>
  <c r="AC2794" i="16"/>
  <c r="AC2796" i="16"/>
  <c r="AD2794" i="16"/>
  <c r="AD2796" i="16"/>
  <c r="AE2794" i="16"/>
  <c r="AE2796" i="16"/>
  <c r="AB2797" i="16"/>
  <c r="AC2797" i="16"/>
  <c r="AE2797" i="16"/>
  <c r="AB2794" i="16"/>
  <c r="AB2795" i="16"/>
  <c r="AC2795" i="16"/>
  <c r="AE2795" i="16"/>
  <c r="AB2796" i="16"/>
  <c r="AD2673" i="16"/>
  <c r="AD2675" i="16"/>
  <c r="AE2673" i="16"/>
  <c r="AE2675" i="16"/>
  <c r="AC2674" i="16"/>
  <c r="AC2676" i="16"/>
  <c r="AD2674" i="16"/>
  <c r="AD2676" i="16"/>
  <c r="AE2674" i="16"/>
  <c r="AE2676" i="16"/>
  <c r="AB2674" i="16"/>
  <c r="AB2675" i="16"/>
  <c r="AC2675" i="16"/>
  <c r="AB2676" i="16"/>
  <c r="AB2673" i="16"/>
  <c r="AC2673" i="16"/>
  <c r="L1190" i="16"/>
  <c r="L1191" i="16" s="1"/>
  <c r="N417" i="20"/>
  <c r="O417" i="20" s="1"/>
  <c r="M418" i="20"/>
  <c r="Q62" i="25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19" i="16"/>
  <c r="O410" i="20"/>
  <c r="O412" i="20" s="1"/>
  <c r="Q82" i="25"/>
  <c r="Q83" i="25"/>
  <c r="N411" i="20"/>
  <c r="P1275" i="20"/>
  <c r="P1288" i="20" s="1"/>
  <c r="Q11" i="16"/>
  <c r="Q11" i="12"/>
  <c r="O370" i="20"/>
  <c r="N574" i="20"/>
  <c r="O574" i="20" s="1"/>
  <c r="O576" i="20" s="1"/>
  <c r="M1189" i="16"/>
  <c r="N1189" i="16" s="1"/>
  <c r="Z2517" i="16"/>
  <c r="AA2517" i="16"/>
  <c r="Z2516" i="16"/>
  <c r="Z2518" i="16"/>
  <c r="Z2515" i="16"/>
  <c r="AA2518" i="16"/>
  <c r="AA2515" i="16"/>
  <c r="AA2516" i="16"/>
  <c r="AA2675" i="16"/>
  <c r="Z2674" i="16"/>
  <c r="AA2674" i="16"/>
  <c r="Z2676" i="16"/>
  <c r="Z2673" i="16"/>
  <c r="AA2676" i="16"/>
  <c r="AA2673" i="16"/>
  <c r="Z2675" i="16"/>
  <c r="N2124" i="16"/>
  <c r="O2144" i="16"/>
  <c r="P2333" i="16"/>
  <c r="O2233" i="16"/>
  <c r="O2334" i="16"/>
  <c r="M2146" i="16"/>
  <c r="AA2795" i="16"/>
  <c r="Z2794" i="16"/>
  <c r="AA2797" i="16"/>
  <c r="AA2794" i="16"/>
  <c r="Z2797" i="16"/>
  <c r="Z2795" i="16"/>
  <c r="Z2796" i="16"/>
  <c r="AA2796" i="16"/>
  <c r="P2332" i="16"/>
  <c r="Q2332" i="16" s="1"/>
  <c r="Q2334" i="16" s="1"/>
  <c r="R74" i="25"/>
  <c r="R13" i="25"/>
  <c r="P2338" i="16"/>
  <c r="Q2331" i="16"/>
  <c r="P2339" i="16"/>
  <c r="M2280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P1307" i="16"/>
  <c r="Q1307" i="16" s="1"/>
  <c r="Q2144" i="16" s="1"/>
  <c r="N25" i="16"/>
  <c r="N2256" i="16" s="1"/>
  <c r="N2268" i="16" s="1"/>
  <c r="N27" i="16" s="1"/>
  <c r="O369" i="20"/>
  <c r="P368" i="20"/>
  <c r="Q368" i="20" s="1"/>
  <c r="D1214" i="16"/>
  <c r="B1207" i="16"/>
  <c r="B2400" i="16" s="1"/>
  <c r="E1209" i="16"/>
  <c r="D2400" i="16"/>
  <c r="D1208" i="16"/>
  <c r="E1208" i="16"/>
  <c r="P1213" i="16"/>
  <c r="L1196" i="16"/>
  <c r="D2394" i="16"/>
  <c r="K1203" i="16"/>
  <c r="K1205" i="16" s="1"/>
  <c r="J2153" i="16"/>
  <c r="K2127" i="16"/>
  <c r="K1197" i="16"/>
  <c r="D2388" i="16"/>
  <c r="F1195" i="16"/>
  <c r="F2388" i="16" s="1"/>
  <c r="J2194" i="16"/>
  <c r="E2395" i="16"/>
  <c r="D1202" i="16"/>
  <c r="J2129" i="16"/>
  <c r="O398" i="20"/>
  <c r="Q1640" i="16"/>
  <c r="F1201" i="16" a="1"/>
  <c r="F1201" i="16" s="1"/>
  <c r="E2394" i="16"/>
  <c r="O1899" i="16"/>
  <c r="O2230" i="16" s="1"/>
  <c r="N1900" i="16"/>
  <c r="N1901" i="16" s="1"/>
  <c r="Q553" i="20"/>
  <c r="Q555" i="20" s="1"/>
  <c r="P396" i="20"/>
  <c r="Q396" i="20" s="1"/>
  <c r="P554" i="20"/>
  <c r="O397" i="20"/>
  <c r="M1322" i="16"/>
  <c r="M1323" i="16"/>
  <c r="O391" i="20"/>
  <c r="O941" i="20"/>
  <c r="P941" i="20" s="1"/>
  <c r="Q941" i="20" s="1"/>
  <c r="L583" i="20"/>
  <c r="N1321" i="16"/>
  <c r="O1922" i="16"/>
  <c r="O1921" i="16"/>
  <c r="P1920" i="16"/>
  <c r="Q1920" i="16" s="1"/>
  <c r="Q2233" i="16" s="1"/>
  <c r="K2517" i="16"/>
  <c r="X2517" i="16"/>
  <c r="Y2517" i="16"/>
  <c r="X2515" i="16"/>
  <c r="Y2515" i="16"/>
  <c r="X2518" i="16"/>
  <c r="Y2518" i="16"/>
  <c r="X2516" i="16"/>
  <c r="Y2516" i="16"/>
  <c r="K2675" i="16"/>
  <c r="Y2674" i="16"/>
  <c r="X2675" i="16"/>
  <c r="Y2675" i="16"/>
  <c r="X2674" i="16"/>
  <c r="X2676" i="16"/>
  <c r="Y2676" i="16"/>
  <c r="X2673" i="16"/>
  <c r="Y2673" i="16"/>
  <c r="K2796" i="16"/>
  <c r="Y2795" i="16"/>
  <c r="Y2796" i="16"/>
  <c r="X2794" i="16"/>
  <c r="Y2794" i="16"/>
  <c r="X2797" i="16"/>
  <c r="X2795" i="16"/>
  <c r="X2796" i="16"/>
  <c r="Y2797" i="16"/>
  <c r="D3005" i="16"/>
  <c r="K2172" i="16"/>
  <c r="Q1602" i="16"/>
  <c r="R1602" i="16" s="1"/>
  <c r="L2190" i="16"/>
  <c r="P2169" i="16"/>
  <c r="O2184" i="16"/>
  <c r="D2794" i="16"/>
  <c r="M1328" i="16"/>
  <c r="D2543" i="16"/>
  <c r="L1335" i="16"/>
  <c r="L2148" i="16" s="1"/>
  <c r="O2123" i="16"/>
  <c r="Q916" i="16"/>
  <c r="D451" i="20"/>
  <c r="D450" i="20"/>
  <c r="E450" i="20" s="1"/>
  <c r="O1175" i="16"/>
  <c r="S2624" i="16"/>
  <c r="T2624" i="16" s="1"/>
  <c r="T2626" i="16" s="1"/>
  <c r="U2625" i="16"/>
  <c r="N1176" i="16"/>
  <c r="N1177" i="16" s="1"/>
  <c r="O85" i="25"/>
  <c r="O93" i="25" s="1"/>
  <c r="P105" i="10"/>
  <c r="O376" i="20"/>
  <c r="O377" i="20" s="1"/>
  <c r="P389" i="20"/>
  <c r="P391" i="20" s="1"/>
  <c r="O390" i="20"/>
  <c r="P375" i="20"/>
  <c r="O502" i="20"/>
  <c r="P501" i="20"/>
  <c r="Q92" i="10"/>
  <c r="Q91" i="10" s="1"/>
  <c r="Q117" i="10"/>
  <c r="Q59" i="20"/>
  <c r="Q1228" i="20" s="1"/>
  <c r="Q1262" i="20" s="1"/>
  <c r="Q47" i="20"/>
  <c r="P1561" i="16"/>
  <c r="Q1561" i="16" s="1"/>
  <c r="M2260" i="16"/>
  <c r="M2272" i="16" s="1"/>
  <c r="Q1161" i="16"/>
  <c r="P1162" i="16"/>
  <c r="K440" i="20"/>
  <c r="L432" i="20"/>
  <c r="L433" i="20"/>
  <c r="M425" i="20"/>
  <c r="M426" i="20"/>
  <c r="O403" i="20"/>
  <c r="N405" i="20"/>
  <c r="R2617" i="16"/>
  <c r="R2619" i="16" s="1"/>
  <c r="R2618" i="16"/>
  <c r="R2620" i="16" s="1"/>
  <c r="Q2732" i="16"/>
  <c r="P1168" i="16"/>
  <c r="P2123" i="16" s="1"/>
  <c r="L438" i="20"/>
  <c r="R2734" i="16"/>
  <c r="R2732" i="16"/>
  <c r="R2731" i="16"/>
  <c r="R2724" i="16"/>
  <c r="R2725" i="16"/>
  <c r="R2727" i="16"/>
  <c r="O1169" i="16"/>
  <c r="Q1458" i="16"/>
  <c r="Q2168" i="16" s="1"/>
  <c r="Q2057" i="16"/>
  <c r="P1459" i="16"/>
  <c r="O2603" i="16"/>
  <c r="O1315" i="16"/>
  <c r="O1316" i="16" s="1"/>
  <c r="Q2590" i="16"/>
  <c r="S2588" i="16"/>
  <c r="T2588" i="16" s="1"/>
  <c r="U2588" i="16" s="1"/>
  <c r="N2608" i="16"/>
  <c r="N2610" i="16" s="1"/>
  <c r="M2611" i="16"/>
  <c r="N2609" i="16"/>
  <c r="N2611" i="16" s="1"/>
  <c r="K445" i="20"/>
  <c r="P2603" i="16"/>
  <c r="Q2601" i="16"/>
  <c r="P2602" i="16"/>
  <c r="O2597" i="16"/>
  <c r="P2595" i="16"/>
  <c r="O2604" i="16"/>
  <c r="P2594" i="16"/>
  <c r="S2587" i="16"/>
  <c r="R2581" i="16"/>
  <c r="S2581" i="16" s="1"/>
  <c r="S2580" i="16"/>
  <c r="P2797" i="16"/>
  <c r="V2796" i="16"/>
  <c r="N2796" i="16"/>
  <c r="T2795" i="16"/>
  <c r="L2795" i="16"/>
  <c r="R2794" i="16"/>
  <c r="W2797" i="16"/>
  <c r="O2797" i="16"/>
  <c r="U2796" i="16"/>
  <c r="M2796" i="16"/>
  <c r="S2795" i="16"/>
  <c r="K2795" i="16"/>
  <c r="Q2794" i="16"/>
  <c r="V2795" i="16"/>
  <c r="L2794" i="16"/>
  <c r="O2796" i="16"/>
  <c r="S2794" i="16"/>
  <c r="V2797" i="16"/>
  <c r="N2797" i="16"/>
  <c r="T2796" i="16"/>
  <c r="L2796" i="16"/>
  <c r="R2795" i="16"/>
  <c r="P2794" i="16"/>
  <c r="L2797" i="16"/>
  <c r="V2794" i="16"/>
  <c r="O2795" i="16"/>
  <c r="M2794" i="16"/>
  <c r="T2794" i="16"/>
  <c r="W2796" i="16"/>
  <c r="M2795" i="16"/>
  <c r="U2797" i="16"/>
  <c r="M2797" i="16"/>
  <c r="S2796" i="16"/>
  <c r="Q2795" i="16"/>
  <c r="W2794" i="16"/>
  <c r="O2794" i="16"/>
  <c r="T2797" i="16"/>
  <c r="R2796" i="16"/>
  <c r="P2795" i="16"/>
  <c r="N2794" i="16"/>
  <c r="U2794" i="16"/>
  <c r="R2797" i="16"/>
  <c r="P2796" i="16"/>
  <c r="N2795" i="16"/>
  <c r="Q2797" i="16"/>
  <c r="U2795" i="16"/>
  <c r="K2794" i="16"/>
  <c r="S2797" i="16"/>
  <c r="K2797" i="16"/>
  <c r="Q2796" i="16"/>
  <c r="W2795" i="16"/>
  <c r="V2676" i="16"/>
  <c r="N2676" i="16"/>
  <c r="T2675" i="16"/>
  <c r="L2675" i="16"/>
  <c r="R2674" i="16"/>
  <c r="P2673" i="16"/>
  <c r="U2676" i="16"/>
  <c r="M2676" i="16"/>
  <c r="S2675" i="16"/>
  <c r="Q2674" i="16"/>
  <c r="W2673" i="16"/>
  <c r="O2673" i="16"/>
  <c r="R2673" i="16"/>
  <c r="U2675" i="16"/>
  <c r="T2676" i="16"/>
  <c r="L2676" i="16"/>
  <c r="R2675" i="16"/>
  <c r="P2674" i="16"/>
  <c r="V2673" i="16"/>
  <c r="N2673" i="16"/>
  <c r="S2676" i="16"/>
  <c r="K2676" i="16"/>
  <c r="Q2675" i="16"/>
  <c r="W2674" i="16"/>
  <c r="O2674" i="16"/>
  <c r="U2673" i="16"/>
  <c r="M2673" i="16"/>
  <c r="P2676" i="16"/>
  <c r="V2675" i="16"/>
  <c r="T2674" i="16"/>
  <c r="O2676" i="16"/>
  <c r="M2675" i="16"/>
  <c r="K2674" i="16"/>
  <c r="R2676" i="16"/>
  <c r="P2675" i="16"/>
  <c r="V2674" i="16"/>
  <c r="N2674" i="16"/>
  <c r="T2673" i="16"/>
  <c r="L2673" i="16"/>
  <c r="Q2676" i="16"/>
  <c r="W2675" i="16"/>
  <c r="O2675" i="16"/>
  <c r="U2674" i="16"/>
  <c r="M2674" i="16"/>
  <c r="S2673" i="16"/>
  <c r="K2673" i="16"/>
  <c r="N2675" i="16"/>
  <c r="L2674" i="16"/>
  <c r="W2676" i="16"/>
  <c r="S2674" i="16"/>
  <c r="Q2673" i="16"/>
  <c r="P2518" i="16"/>
  <c r="V2517" i="16"/>
  <c r="N2517" i="16"/>
  <c r="T2516" i="16"/>
  <c r="L2516" i="16"/>
  <c r="R2515" i="16"/>
  <c r="S2517" i="16"/>
  <c r="Q2516" i="16"/>
  <c r="T2515" i="16"/>
  <c r="U2516" i="16"/>
  <c r="W2518" i="16"/>
  <c r="O2518" i="16"/>
  <c r="U2517" i="16"/>
  <c r="M2517" i="16"/>
  <c r="S2516" i="16"/>
  <c r="K2516" i="16"/>
  <c r="Q2515" i="16"/>
  <c r="M2518" i="16"/>
  <c r="V2515" i="16"/>
  <c r="N2516" i="16"/>
  <c r="W2517" i="16"/>
  <c r="M2516" i="16"/>
  <c r="V2518" i="16"/>
  <c r="N2518" i="16"/>
  <c r="T2517" i="16"/>
  <c r="L2517" i="16"/>
  <c r="R2516" i="16"/>
  <c r="P2515" i="16"/>
  <c r="U2518" i="16"/>
  <c r="O2515" i="16"/>
  <c r="L2515" i="16"/>
  <c r="O2517" i="16"/>
  <c r="W2515" i="16"/>
  <c r="T2518" i="16"/>
  <c r="L2518" i="16"/>
  <c r="R2517" i="16"/>
  <c r="P2516" i="16"/>
  <c r="N2515" i="16"/>
  <c r="K2515" i="16"/>
  <c r="S2518" i="16"/>
  <c r="K2518" i="16"/>
  <c r="Q2517" i="16"/>
  <c r="W2516" i="16"/>
  <c r="O2516" i="16"/>
  <c r="U2515" i="16"/>
  <c r="M2515" i="16"/>
  <c r="R2518" i="16"/>
  <c r="P2517" i="16"/>
  <c r="V2516" i="16"/>
  <c r="Q2518" i="16"/>
  <c r="S2515" i="16"/>
  <c r="Q1465" i="16"/>
  <c r="Q2169" i="16" s="1"/>
  <c r="O1308" i="16"/>
  <c r="L1500" i="16"/>
  <c r="K452" i="20"/>
  <c r="K453" i="20" s="1"/>
  <c r="Q2059" i="16"/>
  <c r="O1466" i="16"/>
  <c r="O1467" i="16" s="1"/>
  <c r="N404" i="20"/>
  <c r="F2797" i="16"/>
  <c r="G2797" i="16"/>
  <c r="D2549" i="16"/>
  <c r="P1366" i="16"/>
  <c r="D2800" i="16"/>
  <c r="G2801" i="16" s="1"/>
  <c r="K1640" i="16"/>
  <c r="L1640" i="16"/>
  <c r="M1640" i="16"/>
  <c r="N1640" i="16"/>
  <c r="O1640" i="16"/>
  <c r="P1640" i="16"/>
  <c r="Q1366" i="16"/>
  <c r="M1474" i="16"/>
  <c r="N1474" i="16" s="1"/>
  <c r="N1421" i="16"/>
  <c r="N347" i="16" s="1"/>
  <c r="M1893" i="16"/>
  <c r="N1893" i="16" s="1"/>
  <c r="O1892" i="16"/>
  <c r="P1892" i="16" s="1"/>
  <c r="P2229" i="16" s="1"/>
  <c r="M2229" i="16"/>
  <c r="M1317" i="16"/>
  <c r="M311" i="16" s="1"/>
  <c r="F2674" i="16"/>
  <c r="L1493" i="16"/>
  <c r="R2005" i="16"/>
  <c r="R1977" i="16"/>
  <c r="R1937" i="16"/>
  <c r="R1909" i="16"/>
  <c r="R2012" i="16"/>
  <c r="R1984" i="16"/>
  <c r="R1944" i="16"/>
  <c r="R1916" i="16"/>
  <c r="R1883" i="16"/>
  <c r="R1895" i="16"/>
  <c r="R1876" i="16"/>
  <c r="R2019" i="16"/>
  <c r="R1991" i="16"/>
  <c r="R1951" i="16"/>
  <c r="R1923" i="16"/>
  <c r="R1869" i="16"/>
  <c r="R1862" i="16"/>
  <c r="R2026" i="16"/>
  <c r="R1998" i="16"/>
  <c r="R1958" i="16"/>
  <c r="R1930" i="16"/>
  <c r="R1902" i="16"/>
  <c r="R1855" i="16"/>
  <c r="R1626" i="16"/>
  <c r="R1598" i="16"/>
  <c r="R1570" i="16"/>
  <c r="R1543" i="16"/>
  <c r="R1475" i="16"/>
  <c r="R1536" i="16"/>
  <c r="R1468" i="16"/>
  <c r="R1633" i="16"/>
  <c r="R1605" i="16"/>
  <c r="R1577" i="16"/>
  <c r="R1529" i="16"/>
  <c r="R1461" i="16"/>
  <c r="R1482" i="16"/>
  <c r="R1522" i="16"/>
  <c r="R1454" i="16"/>
  <c r="R1640" i="16"/>
  <c r="R1612" i="16"/>
  <c r="R1584" i="16"/>
  <c r="R1503" i="16"/>
  <c r="R1550" i="16"/>
  <c r="R1496" i="16"/>
  <c r="R1619" i="16"/>
  <c r="R1591" i="16"/>
  <c r="R1563" i="16"/>
  <c r="R1489" i="16"/>
  <c r="R3025" i="16"/>
  <c r="R2714" i="16"/>
  <c r="R2686" i="16"/>
  <c r="R3155" i="16"/>
  <c r="R3127" i="16"/>
  <c r="R3097" i="16"/>
  <c r="R3069" i="16"/>
  <c r="R3041" i="16"/>
  <c r="R2975" i="16"/>
  <c r="R2947" i="16"/>
  <c r="R2919" i="16"/>
  <c r="R2891" i="16"/>
  <c r="R3032" i="16"/>
  <c r="R3004" i="16"/>
  <c r="R2693" i="16"/>
  <c r="R3162" i="16"/>
  <c r="R3134" i="16"/>
  <c r="R3104" i="16"/>
  <c r="R3076" i="16"/>
  <c r="R3048" i="16"/>
  <c r="R2982" i="16"/>
  <c r="R2954" i="16"/>
  <c r="R2926" i="16"/>
  <c r="R3011" i="16"/>
  <c r="R2700" i="16"/>
  <c r="R3169" i="16"/>
  <c r="R3141" i="16"/>
  <c r="R3113" i="16"/>
  <c r="R3083" i="16"/>
  <c r="R3055" i="16"/>
  <c r="R2989" i="16"/>
  <c r="R2961" i="16"/>
  <c r="R2933" i="16"/>
  <c r="R2905" i="16"/>
  <c r="R2877" i="16"/>
  <c r="R3018" i="16"/>
  <c r="R2707" i="16"/>
  <c r="R3176" i="16"/>
  <c r="R3148" i="16"/>
  <c r="R3120" i="16"/>
  <c r="R3090" i="16"/>
  <c r="R3062" i="16"/>
  <c r="R2996" i="16"/>
  <c r="R2968" i="16"/>
  <c r="R2940" i="16"/>
  <c r="R2912" i="16"/>
  <c r="R2884" i="16"/>
  <c r="R2870" i="16"/>
  <c r="R2849" i="16"/>
  <c r="R2821" i="16"/>
  <c r="R2793" i="16"/>
  <c r="R2765" i="16"/>
  <c r="R2737" i="16"/>
  <c r="R2672" i="16"/>
  <c r="R2644" i="16"/>
  <c r="R2616" i="16"/>
  <c r="R2556" i="16"/>
  <c r="R2521" i="16"/>
  <c r="R2486" i="16"/>
  <c r="R2898" i="16"/>
  <c r="R2856" i="16"/>
  <c r="R2828" i="16"/>
  <c r="R2800" i="16"/>
  <c r="R2772" i="16"/>
  <c r="R2744" i="16"/>
  <c r="R2679" i="16"/>
  <c r="R2651" i="16"/>
  <c r="R2623" i="16"/>
  <c r="R2563" i="16"/>
  <c r="R2528" i="16"/>
  <c r="R2493" i="16"/>
  <c r="R2863" i="16"/>
  <c r="R2835" i="16"/>
  <c r="R2807" i="16"/>
  <c r="R2779" i="16"/>
  <c r="R2751" i="16"/>
  <c r="R2723" i="16"/>
  <c r="R2658" i="16"/>
  <c r="R2630" i="16"/>
  <c r="R2570" i="16"/>
  <c r="R2535" i="16"/>
  <c r="R2500" i="16"/>
  <c r="R2842" i="16"/>
  <c r="R2814" i="16"/>
  <c r="R2786" i="16"/>
  <c r="R2758" i="16"/>
  <c r="R2730" i="16"/>
  <c r="R2665" i="16"/>
  <c r="R2637" i="16"/>
  <c r="R2314" i="16"/>
  <c r="R2549" i="16"/>
  <c r="R2514" i="16"/>
  <c r="R2479" i="16"/>
  <c r="R1296" i="16"/>
  <c r="R2449" i="16"/>
  <c r="R2393" i="16"/>
  <c r="R2344" i="16"/>
  <c r="R2472" i="16"/>
  <c r="R2463" i="16"/>
  <c r="R2442" i="16"/>
  <c r="R2386" i="16"/>
  <c r="R2337" i="16"/>
  <c r="R2607" i="16"/>
  <c r="R2600" i="16"/>
  <c r="R2593" i="16"/>
  <c r="R2586" i="16"/>
  <c r="R2579" i="16"/>
  <c r="R2407" i="16"/>
  <c r="R2435" i="16"/>
  <c r="R2379" i="16"/>
  <c r="R2330" i="16"/>
  <c r="R2507" i="16"/>
  <c r="R2316" i="16"/>
  <c r="R2456" i="16"/>
  <c r="R2351" i="16"/>
  <c r="R2428" i="16"/>
  <c r="R2372" i="16"/>
  <c r="R2323" i="16"/>
  <c r="R2400" i="16"/>
  <c r="R2421" i="16"/>
  <c r="R2365" i="16"/>
  <c r="R2542" i="16"/>
  <c r="R1289" i="16"/>
  <c r="R2414" i="16"/>
  <c r="R2358" i="16"/>
  <c r="R2033" i="16"/>
  <c r="R1440" i="16"/>
  <c r="R1366" i="16"/>
  <c r="R1345" i="16"/>
  <c r="R1970" i="16"/>
  <c r="R1421" i="16"/>
  <c r="R1324" i="16"/>
  <c r="R1303" i="16"/>
  <c r="R1400" i="16"/>
  <c r="R1414" i="16"/>
  <c r="R1447" i="16"/>
  <c r="R1352" i="16"/>
  <c r="R1338" i="16"/>
  <c r="R1317" i="16"/>
  <c r="R1428" i="16"/>
  <c r="R1407" i="16"/>
  <c r="R1359" i="16"/>
  <c r="R1331" i="16"/>
  <c r="R1310" i="16"/>
  <c r="N1475" i="16"/>
  <c r="N396" i="16" s="1"/>
  <c r="N1468" i="16"/>
  <c r="N395" i="16" s="1"/>
  <c r="O1468" i="16"/>
  <c r="O395" i="16" s="1"/>
  <c r="O1461" i="16"/>
  <c r="O394" i="16" s="1"/>
  <c r="I356" i="16" s="1"/>
  <c r="G131" i="20" s="1"/>
  <c r="F1499" i="16"/>
  <c r="F2681" i="16" s="1"/>
  <c r="H3107" i="16"/>
  <c r="L1496" i="16"/>
  <c r="K1496" i="16"/>
  <c r="K1489" i="16"/>
  <c r="G2380" i="16"/>
  <c r="G2387" i="16"/>
  <c r="M1331" i="16"/>
  <c r="M313" i="16" s="1"/>
  <c r="I271" i="16"/>
  <c r="G94" i="20" s="1"/>
  <c r="N1428" i="16"/>
  <c r="N348" i="16" s="1"/>
  <c r="Q1418" i="16"/>
  <c r="Q2161" i="16" s="1"/>
  <c r="O1178" i="16"/>
  <c r="O250" i="16" s="1"/>
  <c r="O1421" i="16"/>
  <c r="O347" i="16" s="1"/>
  <c r="I329" i="16" s="1"/>
  <c r="G118" i="20" s="1"/>
  <c r="M1185" i="16"/>
  <c r="M251" i="16" s="1"/>
  <c r="P1419" i="16"/>
  <c r="O1309" i="16"/>
  <c r="F2676" i="16"/>
  <c r="D2384" i="16"/>
  <c r="E2384" i="16" s="1"/>
  <c r="K1317" i="16"/>
  <c r="O1324" i="16"/>
  <c r="O312" i="16" s="1"/>
  <c r="P1413" i="16"/>
  <c r="O1420" i="16"/>
  <c r="O1414" i="16"/>
  <c r="O346" i="16" s="1"/>
  <c r="I328" i="16" s="1"/>
  <c r="G117" i="20" s="1"/>
  <c r="O2170" i="16"/>
  <c r="P1472" i="16"/>
  <c r="O1473" i="16"/>
  <c r="Q406" i="16"/>
  <c r="Q146" i="20" s="1"/>
  <c r="G2676" i="16"/>
  <c r="E2776" i="16"/>
  <c r="H2774" i="16" s="1"/>
  <c r="E3094" i="16"/>
  <c r="H3092" i="16" s="1"/>
  <c r="G2680" i="16"/>
  <c r="D1623" i="16"/>
  <c r="D2789" i="16" s="1"/>
  <c r="E2789" i="16" s="1"/>
  <c r="D2790" i="16" s="1"/>
  <c r="G2787" i="16"/>
  <c r="P1574" i="16"/>
  <c r="P2184" i="16" s="1"/>
  <c r="O1575" i="16"/>
  <c r="O1576" i="16" s="1"/>
  <c r="E2383" i="16"/>
  <c r="M1183" i="16"/>
  <c r="M1184" i="16" s="1"/>
  <c r="N1182" i="16"/>
  <c r="D3101" i="16"/>
  <c r="H3098" i="16" s="1"/>
  <c r="E3107" i="16"/>
  <c r="D3109" i="16" s="1"/>
  <c r="E3109" i="16" s="1"/>
  <c r="F3105" i="16"/>
  <c r="F1850" i="16" a="1"/>
  <c r="F1850" i="16" s="1"/>
  <c r="D1629" i="16"/>
  <c r="D2795" i="16" s="1"/>
  <c r="E2795" i="16"/>
  <c r="F1628" i="16" a="1"/>
  <c r="F1628" i="16" s="1"/>
  <c r="E2794" i="16"/>
  <c r="D2783" i="16"/>
  <c r="H2780" i="16" s="1"/>
  <c r="D2784" i="16"/>
  <c r="E2784" i="16" s="1"/>
  <c r="F1622" i="16"/>
  <c r="F2787" i="16"/>
  <c r="P2145" i="16"/>
  <c r="E2683" i="16"/>
  <c r="D2684" i="16"/>
  <c r="E2684" i="16" s="1"/>
  <c r="O1310" i="16"/>
  <c r="O310" i="16" s="1"/>
  <c r="I272" i="16" s="1"/>
  <c r="G95" i="20" s="1"/>
  <c r="E2525" i="16"/>
  <c r="G2522" i="16"/>
  <c r="D2526" i="16"/>
  <c r="E2526" i="16" s="1"/>
  <c r="F2536" i="16"/>
  <c r="F1341" i="16"/>
  <c r="F2530" i="16" s="1"/>
  <c r="D2531" i="16"/>
  <c r="E2531" i="16" s="1"/>
  <c r="D2532" i="16" s="1"/>
  <c r="G2518" i="16"/>
  <c r="F2518" i="16"/>
  <c r="P1399" i="16"/>
  <c r="Q349" i="16"/>
  <c r="Q123" i="20" s="1"/>
  <c r="O1425" i="16"/>
  <c r="M1427" i="16"/>
  <c r="M334" i="16" s="1"/>
  <c r="M791" i="16" s="1"/>
  <c r="N1426" i="16"/>
  <c r="M333" i="16"/>
  <c r="N332" i="16"/>
  <c r="N2162" i="16"/>
  <c r="M1479" i="16"/>
  <c r="L2171" i="16"/>
  <c r="L1480" i="16"/>
  <c r="L1481" i="16" s="1"/>
  <c r="K1487" i="16"/>
  <c r="L1486" i="16"/>
  <c r="D1349" i="16"/>
  <c r="D2538" i="16" s="1"/>
  <c r="E2538" i="16" s="1"/>
  <c r="D2539" i="16" s="1"/>
  <c r="F1354" i="16" a="1"/>
  <c r="F1354" i="16" s="1"/>
  <c r="D1355" i="16"/>
  <c r="D2544" i="16" s="1"/>
  <c r="K1330" i="16"/>
  <c r="L1330" i="16" s="1"/>
  <c r="L1329" i="16"/>
  <c r="K2148" i="16"/>
  <c r="K1336" i="16"/>
  <c r="L1343" i="16"/>
  <c r="N424" i="20"/>
  <c r="I269" i="16"/>
  <c r="G92" i="20" s="1"/>
  <c r="D464" i="20"/>
  <c r="E464" i="20" s="1"/>
  <c r="E444" i="20"/>
  <c r="C458" i="20"/>
  <c r="C459" i="20" s="1"/>
  <c r="D458" i="20"/>
  <c r="P2086" i="16"/>
  <c r="P2088" i="16" s="1"/>
  <c r="P290" i="20" s="1"/>
  <c r="Q2053" i="16"/>
  <c r="Q2055" i="16"/>
  <c r="Q322" i="16"/>
  <c r="Q110" i="20" s="1"/>
  <c r="Q561" i="16"/>
  <c r="Q199" i="20" s="1"/>
  <c r="I420" i="16"/>
  <c r="G153" i="20" s="1"/>
  <c r="P2121" i="16"/>
  <c r="P1157" i="16"/>
  <c r="P247" i="16" s="1"/>
  <c r="P265" i="16" s="1"/>
  <c r="P87" i="20" s="1"/>
  <c r="P114" i="10"/>
  <c r="P112" i="10" s="1"/>
  <c r="P79" i="10"/>
  <c r="O366" i="10"/>
  <c r="Q115" i="10"/>
  <c r="Q119" i="10"/>
  <c r="Q110" i="10"/>
  <c r="Q397" i="10" s="1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C457" i="20"/>
  <c r="O1142" i="16"/>
  <c r="P1163" i="16"/>
  <c r="P1141" i="16"/>
  <c r="M1206" i="16"/>
  <c r="M254" i="16" s="1"/>
  <c r="Q1140" i="16"/>
  <c r="Q2119" i="16" s="1"/>
  <c r="Q2143" i="16"/>
  <c r="Q1147" i="16"/>
  <c r="Q2120" i="16" s="1"/>
  <c r="Q1154" i="16"/>
  <c r="P1453" i="16"/>
  <c r="P1460" i="16"/>
  <c r="P1155" i="16"/>
  <c r="P882" i="16"/>
  <c r="O1156" i="16"/>
  <c r="P2100" i="16"/>
  <c r="P2102" i="16" s="1"/>
  <c r="Q2058" i="16"/>
  <c r="Q2078" i="16"/>
  <c r="R134" i="8"/>
  <c r="Q11" i="18"/>
  <c r="Q11" i="11"/>
  <c r="Q11" i="20"/>
  <c r="Q11" i="22"/>
  <c r="Q12" i="25" s="1"/>
  <c r="Q11" i="10"/>
  <c r="Q2092" i="16"/>
  <c r="Q2051" i="16"/>
  <c r="Q2066" i="16"/>
  <c r="Q2094" i="16" s="1"/>
  <c r="M1908" i="16"/>
  <c r="N1907" i="16"/>
  <c r="K940" i="16"/>
  <c r="O1906" i="16"/>
  <c r="L1950" i="16"/>
  <c r="K1929" i="16"/>
  <c r="K1928" i="16"/>
  <c r="K2234" i="16"/>
  <c r="L1927" i="16"/>
  <c r="M1927" i="16" s="1"/>
  <c r="P1446" i="16"/>
  <c r="O1170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070" i="16"/>
  <c r="Q2098" i="16" s="1"/>
  <c r="Q2056" i="16"/>
  <c r="Q2060" i="16"/>
  <c r="O1483" i="12"/>
  <c r="O1640" i="12" s="1"/>
  <c r="Q2052" i="16"/>
  <c r="Q2087" i="16"/>
  <c r="R81" i="20"/>
  <c r="O1474" i="12"/>
  <c r="O1639" i="12" s="1"/>
  <c r="R910" i="16"/>
  <c r="R448" i="16"/>
  <c r="Q1163" i="12"/>
  <c r="R187" i="20"/>
  <c r="Q1734" i="12"/>
  <c r="Q1684" i="12"/>
  <c r="R934" i="20"/>
  <c r="R328" i="16"/>
  <c r="Q1746" i="12"/>
  <c r="Q1812" i="12"/>
  <c r="R2037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41" i="16"/>
  <c r="R460" i="16" s="1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R622" i="16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588" i="16"/>
  <c r="R2186" i="16" s="1"/>
  <c r="R131" i="16"/>
  <c r="R353" i="16"/>
  <c r="R151" i="20"/>
  <c r="R96" i="20"/>
  <c r="R194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38" i="16"/>
  <c r="R2064" i="16" s="1"/>
  <c r="R2092" i="16" s="1"/>
  <c r="Q32" i="12"/>
  <c r="Q1838" i="12"/>
  <c r="R230" i="20"/>
  <c r="Q63" i="12"/>
  <c r="Q1689" i="12"/>
  <c r="R171" i="20"/>
  <c r="R222" i="11"/>
  <c r="R1839" i="16"/>
  <c r="R458" i="16" s="1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786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050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13" i="16"/>
  <c r="R255" i="16" s="1"/>
  <c r="Q1755" i="12"/>
  <c r="Q1686" i="12"/>
  <c r="Q1706" i="12"/>
  <c r="R12" i="18"/>
  <c r="R616" i="16"/>
  <c r="Q1709" i="12"/>
  <c r="R189" i="20"/>
  <c r="Q1645" i="12"/>
  <c r="Q1819" i="12"/>
  <c r="Q1728" i="12"/>
  <c r="Q1781" i="12"/>
  <c r="R432" i="16"/>
  <c r="R195" i="20"/>
  <c r="Q1711" i="12"/>
  <c r="Q1735" i="12"/>
  <c r="Q1695" i="12"/>
  <c r="Q1798" i="12"/>
  <c r="Q1679" i="12"/>
  <c r="Q1743" i="12"/>
  <c r="R575" i="16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R455" i="16"/>
  <c r="Q1685" i="12"/>
  <c r="R574" i="16"/>
  <c r="R329" i="16"/>
  <c r="Q1187" i="12"/>
  <c r="Q617" i="12"/>
  <c r="R621" i="16"/>
  <c r="Q1810" i="12"/>
  <c r="Q1736" i="12"/>
  <c r="Q1739" i="12"/>
  <c r="R1507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R451" i="16"/>
  <c r="P1534" i="12"/>
  <c r="P1480" i="12"/>
  <c r="R203" i="16"/>
  <c r="R205" i="16"/>
  <c r="R117" i="16"/>
  <c r="R122" i="16"/>
  <c r="R78" i="20"/>
  <c r="R68" i="20"/>
  <c r="R1178" i="16"/>
  <c r="R250" i="16" s="1"/>
  <c r="R135" i="16"/>
  <c r="R102" i="16"/>
  <c r="R159" i="20"/>
  <c r="R165" i="20"/>
  <c r="R1842" i="16"/>
  <c r="R461" i="16" s="1"/>
  <c r="R436" i="16"/>
  <c r="R116" i="18"/>
  <c r="R212" i="20"/>
  <c r="R158" i="20"/>
  <c r="R434" i="16"/>
  <c r="Q1839" i="12"/>
  <c r="Q1790" i="12"/>
  <c r="Q1680" i="12"/>
  <c r="R385" i="10"/>
  <c r="R495" i="10" s="1"/>
  <c r="R162" i="20"/>
  <c r="R2041" i="16"/>
  <c r="R2067" i="16" s="1"/>
  <c r="R2095" i="16" s="1"/>
  <c r="R447" i="16"/>
  <c r="Q1788" i="12"/>
  <c r="R134" i="20"/>
  <c r="R583" i="16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185" i="16"/>
  <c r="R103" i="16"/>
  <c r="R209" i="20"/>
  <c r="R2044" i="16"/>
  <c r="R441" i="16"/>
  <c r="R29" i="18"/>
  <c r="R177" i="20"/>
  <c r="R617" i="16"/>
  <c r="R271" i="16"/>
  <c r="Q1759" i="12"/>
  <c r="Q1704" i="12"/>
  <c r="Q1820" i="12"/>
  <c r="R46" i="10"/>
  <c r="R154" i="20"/>
  <c r="R163" i="20"/>
  <c r="R1508" i="16"/>
  <c r="R365" i="16" s="1"/>
  <c r="Q1698" i="12"/>
  <c r="R107" i="18"/>
  <c r="R164" i="20"/>
  <c r="R2045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199" i="16"/>
  <c r="R253" i="16" s="1"/>
  <c r="R98" i="16"/>
  <c r="R271" i="10"/>
  <c r="R210" i="20"/>
  <c r="R182" i="20"/>
  <c r="R618" i="16"/>
  <c r="R231" i="20"/>
  <c r="R93" i="20"/>
  <c r="R454" i="16"/>
  <c r="R197" i="16"/>
  <c r="R54" i="16"/>
  <c r="Q1833" i="12"/>
  <c r="Q1777" i="12"/>
  <c r="R179" i="20"/>
  <c r="R619" i="16"/>
  <c r="R430" i="16"/>
  <c r="Q1835" i="12"/>
  <c r="R166" i="20"/>
  <c r="R577" i="16"/>
  <c r="R110" i="16"/>
  <c r="R106" i="16"/>
  <c r="R128" i="16"/>
  <c r="R113" i="16"/>
  <c r="R73" i="20"/>
  <c r="R69" i="20"/>
  <c r="R1192" i="16"/>
  <c r="R252" i="16" s="1"/>
  <c r="Q921" i="12"/>
  <c r="Q1936" i="12" s="1"/>
  <c r="R97" i="16"/>
  <c r="R363" i="10"/>
  <c r="R64" i="20"/>
  <c r="R2046" i="16"/>
  <c r="R427" i="16"/>
  <c r="R239" i="20"/>
  <c r="R65" i="20"/>
  <c r="R582" i="16"/>
  <c r="R274" i="16"/>
  <c r="Q1791" i="12"/>
  <c r="Q1749" i="12"/>
  <c r="R44" i="18"/>
  <c r="R169" i="20"/>
  <c r="R2091" i="16"/>
  <c r="R1510" i="16"/>
  <c r="R367" i="16" s="1"/>
  <c r="R222" i="20"/>
  <c r="R174" i="20"/>
  <c r="R446" i="16"/>
  <c r="R420" i="16"/>
  <c r="Q1754" i="12"/>
  <c r="R227" i="20"/>
  <c r="R2063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43" i="16"/>
  <c r="R2069" i="16" s="1"/>
  <c r="Q1822" i="12"/>
  <c r="R200" i="16"/>
  <c r="R118" i="16"/>
  <c r="R120" i="16"/>
  <c r="R115" i="16"/>
  <c r="R114" i="16"/>
  <c r="R72" i="20"/>
  <c r="R71" i="20"/>
  <c r="R1206" i="16"/>
  <c r="R254" i="16" s="1"/>
  <c r="R104" i="16"/>
  <c r="R95" i="20"/>
  <c r="R801" i="16"/>
  <c r="R272" i="16"/>
  <c r="R211" i="20"/>
  <c r="R153" i="20"/>
  <c r="R456" i="16"/>
  <c r="R428" i="16"/>
  <c r="Q1705" i="12"/>
  <c r="Q1764" i="12"/>
  <c r="R223" i="20"/>
  <c r="R83" i="18"/>
  <c r="R581" i="16"/>
  <c r="R437" i="16"/>
  <c r="R213" i="20"/>
  <c r="R133" i="20"/>
  <c r="R457" i="16"/>
  <c r="Q1784" i="12"/>
  <c r="Q1890" i="12"/>
  <c r="R300" i="10"/>
  <c r="R100" i="20"/>
  <c r="R2039" i="16"/>
  <c r="R2065" i="16" s="1"/>
  <c r="R2093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40" i="16"/>
  <c r="R459" i="16" s="1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625" i="16"/>
  <c r="R216" i="16"/>
  <c r="R190" i="10"/>
  <c r="R176" i="20"/>
  <c r="R2042" i="16"/>
  <c r="R2068" i="16" s="1"/>
  <c r="R2096" i="16" s="1"/>
  <c r="R419" i="16"/>
  <c r="Q1792" i="12"/>
  <c r="Q1762" i="12"/>
  <c r="Q1752" i="12"/>
  <c r="R206" i="20"/>
  <c r="R150" i="20"/>
  <c r="R578" i="16"/>
  <c r="R424" i="16"/>
  <c r="R96" i="18"/>
  <c r="R106" i="20"/>
  <c r="R443" i="16"/>
  <c r="Q1831" i="12"/>
  <c r="R157" i="20"/>
  <c r="R579" i="16"/>
  <c r="R422" i="16"/>
  <c r="R75" i="10"/>
  <c r="R119" i="20"/>
  <c r="R624" i="16"/>
  <c r="R357" i="16"/>
  <c r="Q1807" i="12"/>
  <c r="Q1765" i="12"/>
  <c r="R156" i="10"/>
  <c r="R421" i="16"/>
  <c r="Q1700" i="12"/>
  <c r="R1150" i="16"/>
  <c r="R246" i="16" s="1"/>
  <c r="R620" i="16"/>
  <c r="Q1846" i="12"/>
  <c r="Q1676" i="12"/>
  <c r="S28" i="8"/>
  <c r="S595" i="12" s="1"/>
  <c r="R229" i="20"/>
  <c r="Q1827" i="12"/>
  <c r="Q1732" i="12"/>
  <c r="R1509" i="16"/>
  <c r="R366" i="16" s="1"/>
  <c r="R2047" i="16"/>
  <c r="Q1713" i="12"/>
  <c r="Q1801" i="12"/>
  <c r="R199" i="16"/>
  <c r="R210" i="16"/>
  <c r="R124" i="16"/>
  <c r="R119" i="16"/>
  <c r="R116" i="16"/>
  <c r="R80" i="20"/>
  <c r="R1171" i="16"/>
  <c r="R141" i="16"/>
  <c r="R101" i="16"/>
  <c r="R100" i="16"/>
  <c r="R180" i="20"/>
  <c r="R104" i="20"/>
  <c r="R580" i="16"/>
  <c r="R282" i="16"/>
  <c r="R127" i="10"/>
  <c r="R168" i="20"/>
  <c r="R623" i="16"/>
  <c r="R1506" i="16"/>
  <c r="R363" i="16" s="1"/>
  <c r="Q1702" i="12"/>
  <c r="Q1730" i="12"/>
  <c r="R62" i="16"/>
  <c r="R173" i="20"/>
  <c r="R221" i="20"/>
  <c r="R452" i="16"/>
  <c r="Q1885" i="12"/>
  <c r="Q1924" i="12" s="1"/>
  <c r="R131" i="20"/>
  <c r="R2040" i="16"/>
  <c r="R2066" i="16" s="1"/>
  <c r="R2094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43" i="16"/>
  <c r="R462" i="16" s="1"/>
  <c r="R273" i="16"/>
  <c r="R35" i="11"/>
  <c r="Q1828" i="12"/>
  <c r="Q1767" i="12"/>
  <c r="Q1720" i="12"/>
  <c r="R275" i="16"/>
  <c r="R115" i="20"/>
  <c r="Q1845" i="12"/>
  <c r="R576" i="16"/>
  <c r="R117" i="20"/>
  <c r="Q1884" i="12"/>
  <c r="Q1922" i="12" s="1"/>
  <c r="R440" i="16"/>
  <c r="R92" i="20"/>
  <c r="Q1747" i="12"/>
  <c r="Q1797" i="12"/>
  <c r="R325" i="16"/>
  <c r="R135" i="20"/>
  <c r="R453" i="16"/>
  <c r="R183" i="20"/>
  <c r="Q1687" i="12"/>
  <c r="R450" i="16"/>
  <c r="R2077" i="16"/>
  <c r="P1431" i="12"/>
  <c r="P1481" i="12"/>
  <c r="R1293" i="16"/>
  <c r="R127" i="16"/>
  <c r="R1595" i="16"/>
  <c r="R525" i="20"/>
  <c r="R1314" i="16"/>
  <c r="R880" i="16"/>
  <c r="R904" i="16"/>
  <c r="R892" i="16"/>
  <c r="Q2072" i="16"/>
  <c r="Q2100" i="16" s="1"/>
  <c r="Q2083" i="16"/>
  <c r="R1286" i="16"/>
  <c r="R885" i="20"/>
  <c r="R887" i="20" s="1"/>
  <c r="R1164" i="16"/>
  <c r="R82" i="20"/>
  <c r="R66" i="20"/>
  <c r="R130" i="16"/>
  <c r="R132" i="16"/>
  <c r="R107" i="16"/>
  <c r="R209" i="16"/>
  <c r="R201" i="16"/>
  <c r="R204" i="16"/>
  <c r="R511" i="20"/>
  <c r="R886" i="16"/>
  <c r="R898" i="16"/>
  <c r="R518" i="20"/>
  <c r="R76" i="20"/>
  <c r="R123" i="16"/>
  <c r="R133" i="16"/>
  <c r="R134" i="16"/>
  <c r="R214" i="16"/>
  <c r="R211" i="16"/>
  <c r="R157" i="16"/>
  <c r="P116" i="12"/>
  <c r="Q120" i="20"/>
  <c r="Q1245" i="20" s="1"/>
  <c r="P264" i="12"/>
  <c r="P585" i="12"/>
  <c r="P161" i="12"/>
  <c r="P306" i="12"/>
  <c r="P520" i="12"/>
  <c r="P594" i="12"/>
  <c r="P206" i="12"/>
  <c r="P434" i="12"/>
  <c r="O1573" i="12"/>
  <c r="O1642" i="12" s="1"/>
  <c r="Q807" i="16"/>
  <c r="Q368" i="16"/>
  <c r="H1373" i="16"/>
  <c r="I1366" i="16" a="1"/>
  <c r="I1366" i="16" s="1"/>
  <c r="H1227" i="16"/>
  <c r="I1220" i="16" a="1"/>
  <c r="I1220" i="16" s="1"/>
  <c r="H1647" i="16"/>
  <c r="I1640" i="16" a="1"/>
  <c r="I1640" i="16" s="1"/>
  <c r="H1536" i="16"/>
  <c r="I1529" i="16" a="1"/>
  <c r="I1529" i="16" s="1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06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071" i="16"/>
  <c r="Q2085" i="16" s="1"/>
  <c r="Q1511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068" i="16"/>
  <c r="Q2096" i="16" s="1"/>
  <c r="P1768" i="12"/>
  <c r="P1881" i="12" s="1"/>
  <c r="P1919" i="12" s="1"/>
  <c r="P1813" i="12"/>
  <c r="P1882" i="12" s="1"/>
  <c r="P1920" i="12" s="1"/>
  <c r="Q584" i="16"/>
  <c r="Q809" i="16" s="1"/>
  <c r="Q214" i="20"/>
  <c r="Q1248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054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48" i="16"/>
  <c r="Q811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Q626" i="16"/>
  <c r="Q810" i="16" s="1"/>
  <c r="D966" i="20"/>
  <c r="J962" i="20" a="1"/>
  <c r="J962" i="20" s="1"/>
  <c r="R1437" i="16"/>
  <c r="R2165" i="16" s="1"/>
  <c r="Q1438" i="16"/>
  <c r="R532" i="20"/>
  <c r="R1560" i="16"/>
  <c r="Q232" i="20"/>
  <c r="Q1249" i="20" s="1"/>
  <c r="Q107" i="20"/>
  <c r="Q1243" i="20" s="1"/>
  <c r="Q284" i="16"/>
  <c r="Q804" i="16" s="1"/>
  <c r="Q463" i="16"/>
  <c r="Q1844" i="16"/>
  <c r="Q808" i="16"/>
  <c r="P850" i="12"/>
  <c r="P919" i="12" s="1"/>
  <c r="P1934" i="12" s="1"/>
  <c r="Q886" i="20"/>
  <c r="Q887" i="20"/>
  <c r="Q2141" i="16"/>
  <c r="Q1287" i="16"/>
  <c r="Q533" i="20"/>
  <c r="Q534" i="20" s="1"/>
  <c r="P884" i="12"/>
  <c r="P920" i="12" s="1"/>
  <c r="P1935" i="12" s="1"/>
  <c r="R1581" i="16"/>
  <c r="R2185" i="16" s="1"/>
  <c r="R1444" i="16"/>
  <c r="Q1582" i="16"/>
  <c r="R1411" i="16"/>
  <c r="R2160" i="16" s="1"/>
  <c r="Q1445" i="16"/>
  <c r="R1300" i="16"/>
  <c r="P1126" i="12"/>
  <c r="P1162" i="12" s="1"/>
  <c r="P993" i="12"/>
  <c r="P1158" i="12" s="1"/>
  <c r="Q893" i="16"/>
  <c r="P1047" i="12"/>
  <c r="P1160" i="12" s="1"/>
  <c r="Q881" i="16"/>
  <c r="P805" i="16"/>
  <c r="P1092" i="12"/>
  <c r="P1161" i="12" s="1"/>
  <c r="Q899" i="16"/>
  <c r="Q1301" i="16"/>
  <c r="Q2145" i="16"/>
  <c r="R1397" i="16"/>
  <c r="R2158" i="16" s="1"/>
  <c r="Q1412" i="16"/>
  <c r="Q905" i="16"/>
  <c r="Q1398" i="16"/>
  <c r="P2061" i="16"/>
  <c r="P796" i="16" s="1"/>
  <c r="M179" i="16"/>
  <c r="N169" i="16"/>
  <c r="N179" i="16"/>
  <c r="L84" i="16"/>
  <c r="K80" i="16"/>
  <c r="M86" i="16"/>
  <c r="M83" i="16"/>
  <c r="S380" i="10"/>
  <c r="P900" i="16"/>
  <c r="S370" i="10"/>
  <c r="Q1452" i="16"/>
  <c r="Q519" i="20"/>
  <c r="Q520" i="20" s="1"/>
  <c r="R1451" i="16"/>
  <c r="K949" i="20"/>
  <c r="K950" i="20" s="1"/>
  <c r="L948" i="20"/>
  <c r="L950" i="20" s="1"/>
  <c r="L955" i="20"/>
  <c r="K956" i="20"/>
  <c r="K957" i="20" s="1"/>
  <c r="L2149" i="16"/>
  <c r="L1344" i="16"/>
  <c r="P1590" i="16"/>
  <c r="M575" i="20"/>
  <c r="M576" i="20" s="1"/>
  <c r="O1597" i="16"/>
  <c r="F1954" i="16"/>
  <c r="F3106" i="16" s="1"/>
  <c r="Q1583" i="16"/>
  <c r="P1562" i="16"/>
  <c r="M1604" i="16"/>
  <c r="N1604" i="16" s="1"/>
  <c r="P1288" i="16"/>
  <c r="O1149" i="16"/>
  <c r="O1609" i="16"/>
  <c r="M2189" i="16"/>
  <c r="M1610" i="16"/>
  <c r="N1610" i="16" s="1"/>
  <c r="E1362" i="16"/>
  <c r="E2551" i="16" s="1"/>
  <c r="D1630" i="16"/>
  <c r="B1360" i="16"/>
  <c r="B2549" i="16" s="1"/>
  <c r="D1361" i="16"/>
  <c r="E1361" i="16"/>
  <c r="E2550" i="16" s="1"/>
  <c r="D1367" i="16"/>
  <c r="P1439" i="16"/>
  <c r="Q526" i="20"/>
  <c r="Q527" i="20" s="1"/>
  <c r="R1913" i="16"/>
  <c r="R2232" i="16" s="1"/>
  <c r="Q1914" i="16"/>
  <c r="Q1915" i="16" s="1"/>
  <c r="N43" i="16"/>
  <c r="O41" i="16" s="1"/>
  <c r="O2258" i="16" s="1"/>
  <c r="O2270" i="16" s="1"/>
  <c r="N2282" i="16"/>
  <c r="N44" i="16" s="1"/>
  <c r="N85" i="16" s="1"/>
  <c r="N35" i="16"/>
  <c r="O33" i="16" s="1"/>
  <c r="O2257" i="16" s="1"/>
  <c r="O2269" i="16" s="1"/>
  <c r="N2281" i="16"/>
  <c r="N36" i="16" s="1"/>
  <c r="N75" i="16"/>
  <c r="O73" i="16" s="1"/>
  <c r="O2262" i="16" s="1"/>
  <c r="O2274" i="16" s="1"/>
  <c r="N2286" i="16"/>
  <c r="N76" i="16" s="1"/>
  <c r="N89" i="16" s="1"/>
  <c r="N51" i="16"/>
  <c r="O49" i="16" s="1"/>
  <c r="O2259" i="16" s="1"/>
  <c r="O2271" i="16" s="1"/>
  <c r="N2283" i="16"/>
  <c r="N52" i="16" s="1"/>
  <c r="N67" i="16"/>
  <c r="O65" i="16" s="1"/>
  <c r="O2261" i="16" s="1"/>
  <c r="O2273" i="16" s="1"/>
  <c r="N2285" i="16"/>
  <c r="N68" i="16" s="1"/>
  <c r="N88" i="16" s="1"/>
  <c r="L19" i="16"/>
  <c r="M17" i="16" s="1"/>
  <c r="M2255" i="16" s="1"/>
  <c r="L2279" i="16"/>
  <c r="L2275" i="16"/>
  <c r="P1148" i="16"/>
  <c r="N1192" i="16"/>
  <c r="N1199" i="16"/>
  <c r="N253" i="16" s="1"/>
  <c r="M918" i="16"/>
  <c r="M922" i="16"/>
  <c r="D946" i="16"/>
  <c r="F945" i="16" s="1"/>
  <c r="K946" i="16" s="1"/>
  <c r="E956" i="16"/>
  <c r="F956" i="16" s="1" a="1"/>
  <c r="F956" i="16" s="1"/>
  <c r="D956" i="16"/>
  <c r="C958" i="16"/>
  <c r="B955" i="16"/>
  <c r="D961" i="16"/>
  <c r="J960" i="16"/>
  <c r="E957" i="16"/>
  <c r="D951" i="16"/>
  <c r="O251" i="16"/>
  <c r="D463" i="20"/>
  <c r="C470" i="20"/>
  <c r="C464" i="20"/>
  <c r="Q2142" i="16"/>
  <c r="Q1294" i="16"/>
  <c r="Q1405" i="16"/>
  <c r="Q1406" i="16" s="1"/>
  <c r="R1404" i="16"/>
  <c r="P1295" i="16"/>
  <c r="Q540" i="20"/>
  <c r="Q541" i="20" s="1"/>
  <c r="R539" i="20"/>
  <c r="Q1568" i="16"/>
  <c r="Q1569" i="16" s="1"/>
  <c r="R1567" i="16"/>
  <c r="R2183" i="16" s="1"/>
  <c r="P2075" i="16"/>
  <c r="Q512" i="20"/>
  <c r="O152" i="16"/>
  <c r="R546" i="20"/>
  <c r="Q547" i="20"/>
  <c r="N917" i="16"/>
  <c r="M581" i="20"/>
  <c r="Q2186" i="16"/>
  <c r="L929" i="16"/>
  <c r="L930" i="16" s="1"/>
  <c r="O928" i="16"/>
  <c r="L923" i="16"/>
  <c r="L582" i="20"/>
  <c r="K935" i="16"/>
  <c r="L934" i="16"/>
  <c r="Q1589" i="16"/>
  <c r="O146" i="16"/>
  <c r="O162" i="16" s="1"/>
  <c r="O561" i="20"/>
  <c r="Q2187" i="16"/>
  <c r="L1949" i="16"/>
  <c r="L1618" i="16"/>
  <c r="P560" i="20"/>
  <c r="P562" i="20" s="1"/>
  <c r="N1935" i="16"/>
  <c r="O1935" i="16" s="1"/>
  <c r="L1617" i="16"/>
  <c r="O567" i="20"/>
  <c r="O569" i="20" s="1"/>
  <c r="N943" i="20"/>
  <c r="N942" i="20"/>
  <c r="M2236" i="16"/>
  <c r="O562" i="20"/>
  <c r="N568" i="20"/>
  <c r="N569" i="20" s="1"/>
  <c r="M1948" i="16"/>
  <c r="N1948" i="16" s="1"/>
  <c r="N2237" i="16" s="1"/>
  <c r="L2237" i="16"/>
  <c r="M1942" i="16"/>
  <c r="M1943" i="16" s="1"/>
  <c r="C606" i="20"/>
  <c r="D601" i="20"/>
  <c r="C600" i="20"/>
  <c r="C601" i="20"/>
  <c r="C602" i="20" s="1"/>
  <c r="D600" i="20"/>
  <c r="E600" i="20" s="1"/>
  <c r="P936" i="20"/>
  <c r="C980" i="20"/>
  <c r="C975" i="20"/>
  <c r="C976" i="20" s="1"/>
  <c r="N2235" i="16"/>
  <c r="M1616" i="16"/>
  <c r="N1941" i="16"/>
  <c r="P1934" i="16"/>
  <c r="P2235" i="16" s="1"/>
  <c r="P894" i="16"/>
  <c r="P888" i="16"/>
  <c r="Q887" i="16"/>
  <c r="K936" i="16"/>
  <c r="P911" i="16"/>
  <c r="Q911" i="16" s="1"/>
  <c r="P906" i="16"/>
  <c r="O912" i="16"/>
  <c r="P1596" i="16"/>
  <c r="Q1596" i="16" s="1"/>
  <c r="N2189" i="16"/>
  <c r="O2188" i="16"/>
  <c r="O1603" i="16"/>
  <c r="P2187" i="16"/>
  <c r="E1636" i="16"/>
  <c r="E1635" i="16"/>
  <c r="D1635" i="16"/>
  <c r="D1641" i="16"/>
  <c r="B1634" i="16"/>
  <c r="B2800" i="16" s="1"/>
  <c r="R1143" i="16"/>
  <c r="Q2081" i="16"/>
  <c r="Q2095" i="16"/>
  <c r="Q36" i="10"/>
  <c r="V25" i="20"/>
  <c r="V54" i="20" s="1"/>
  <c r="V56" i="20" s="1"/>
  <c r="Q2079" i="16"/>
  <c r="R166" i="18"/>
  <c r="R165" i="18"/>
  <c r="Q167" i="18"/>
  <c r="D456" i="20" l="1"/>
  <c r="D465" i="20"/>
  <c r="D457" i="20"/>
  <c r="E457" i="20" s="1"/>
  <c r="U2487" i="16"/>
  <c r="U2480" i="16"/>
  <c r="U2482" i="16" s="1"/>
  <c r="U2488" i="16"/>
  <c r="X2481" i="16"/>
  <c r="Y2481" i="16" s="1"/>
  <c r="Z2481" i="16" s="1"/>
  <c r="AA2481" i="16" s="1"/>
  <c r="AB2481" i="16" s="1"/>
  <c r="AC2481" i="16" s="1"/>
  <c r="AD2481" i="16" s="1"/>
  <c r="AE2481" i="16" s="1"/>
  <c r="T2475" i="16"/>
  <c r="U2473" i="16"/>
  <c r="S291" i="20"/>
  <c r="T92" i="12"/>
  <c r="P216" i="10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5" i="8"/>
  <c r="S32" i="22"/>
  <c r="S90" i="22"/>
  <c r="S105" i="22"/>
  <c r="S20" i="22"/>
  <c r="S41" i="22"/>
  <c r="S96" i="22"/>
  <c r="S115" i="22"/>
  <c r="S125" i="22"/>
  <c r="S134" i="22"/>
  <c r="S142" i="22" s="1"/>
  <c r="S12" i="22"/>
  <c r="S70" i="22"/>
  <c r="S84" i="22"/>
  <c r="S104" i="11"/>
  <c r="S61" i="22"/>
  <c r="S51" i="22"/>
  <c r="S26" i="22"/>
  <c r="S113" i="11"/>
  <c r="K1220" i="16"/>
  <c r="K256" i="16" s="1"/>
  <c r="D1217" i="16"/>
  <c r="D2410" i="16" s="1"/>
  <c r="R1220" i="16"/>
  <c r="R256" i="16" s="1"/>
  <c r="AC2381" i="16"/>
  <c r="AC2383" i="16"/>
  <c r="AD2381" i="16"/>
  <c r="AD2383" i="16"/>
  <c r="AE2381" i="16"/>
  <c r="AE2383" i="16"/>
  <c r="AD2380" i="16"/>
  <c r="AE2380" i="16"/>
  <c r="AB2381" i="16"/>
  <c r="AB2382" i="16"/>
  <c r="AC2382" i="16"/>
  <c r="AD2382" i="16"/>
  <c r="AB2383" i="16"/>
  <c r="AB2380" i="16"/>
  <c r="AE2382" i="16"/>
  <c r="AC2380" i="16"/>
  <c r="AD2801" i="16"/>
  <c r="AD2803" i="16"/>
  <c r="AC2802" i="16"/>
  <c r="AC2804" i="16"/>
  <c r="AD2802" i="16"/>
  <c r="AD2804" i="16"/>
  <c r="AE2802" i="16"/>
  <c r="AE2804" i="16"/>
  <c r="AC2801" i="16"/>
  <c r="AE2801" i="16"/>
  <c r="AB2802" i="16"/>
  <c r="AB2803" i="16"/>
  <c r="AC2803" i="16"/>
  <c r="AE2803" i="16"/>
  <c r="AB2801" i="16"/>
  <c r="AB2804" i="16"/>
  <c r="AD2523" i="16"/>
  <c r="AD2525" i="16"/>
  <c r="AE2523" i="16"/>
  <c r="AE2525" i="16"/>
  <c r="AC2522" i="16"/>
  <c r="AC2524" i="16"/>
  <c r="AD2522" i="16"/>
  <c r="AD2524" i="16"/>
  <c r="AE2522" i="16"/>
  <c r="AE2524" i="16"/>
  <c r="AB2525" i="16"/>
  <c r="AC2525" i="16"/>
  <c r="AB2522" i="16"/>
  <c r="AB2523" i="16"/>
  <c r="AC2523" i="16"/>
  <c r="AB2524" i="16"/>
  <c r="AD2787" i="16"/>
  <c r="AD2789" i="16"/>
  <c r="AC2788" i="16"/>
  <c r="AC2790" i="16"/>
  <c r="AD2788" i="16"/>
  <c r="AD2790" i="16"/>
  <c r="AE2788" i="16"/>
  <c r="AE2790" i="16"/>
  <c r="AC2787" i="16"/>
  <c r="AE2787" i="16"/>
  <c r="AB2788" i="16"/>
  <c r="AB2789" i="16"/>
  <c r="AC2789" i="16"/>
  <c r="AE2789" i="16"/>
  <c r="AB2790" i="16"/>
  <c r="AB2787" i="16"/>
  <c r="AD2681" i="16"/>
  <c r="AD2683" i="16"/>
  <c r="AE2681" i="16"/>
  <c r="AE2683" i="16"/>
  <c r="AC2680" i="16"/>
  <c r="AC2682" i="16"/>
  <c r="AD2680" i="16"/>
  <c r="AD2682" i="16"/>
  <c r="AE2680" i="16"/>
  <c r="AE2682" i="16"/>
  <c r="AB2680" i="16"/>
  <c r="AB2681" i="16"/>
  <c r="AC2681" i="16"/>
  <c r="AB2682" i="16"/>
  <c r="AB2683" i="16"/>
  <c r="AC2683" i="16"/>
  <c r="AC2387" i="16"/>
  <c r="AC2389" i="16"/>
  <c r="AD2387" i="16"/>
  <c r="AD2389" i="16"/>
  <c r="AE2387" i="16"/>
  <c r="AE2389" i="16"/>
  <c r="AE2388" i="16"/>
  <c r="AB2389" i="16"/>
  <c r="AB2390" i="16"/>
  <c r="AC2390" i="16"/>
  <c r="AB2387" i="16"/>
  <c r="AD2390" i="16"/>
  <c r="AB2388" i="16"/>
  <c r="AE2390" i="16"/>
  <c r="AC2388" i="16"/>
  <c r="AD2388" i="16"/>
  <c r="N419" i="20"/>
  <c r="N418" i="20"/>
  <c r="O418" i="20" s="1"/>
  <c r="P2334" i="16"/>
  <c r="R62" i="25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O411" i="20"/>
  <c r="P410" i="20"/>
  <c r="Q410" i="20" s="1"/>
  <c r="R82" i="25"/>
  <c r="R83" i="25"/>
  <c r="P574" i="20"/>
  <c r="Q574" i="20" s="1"/>
  <c r="Q576" i="20" s="1"/>
  <c r="Q1275" i="20"/>
  <c r="Q1288" i="20" s="1"/>
  <c r="R12" i="25"/>
  <c r="R11" i="12"/>
  <c r="M1190" i="16"/>
  <c r="M1191" i="16" s="1"/>
  <c r="M2126" i="16"/>
  <c r="L957" i="20"/>
  <c r="R916" i="16"/>
  <c r="S916" i="16" s="1"/>
  <c r="AA2522" i="16"/>
  <c r="Z2524" i="16"/>
  <c r="AA2524" i="16"/>
  <c r="Z2525" i="16"/>
  <c r="Z2522" i="16"/>
  <c r="AA2525" i="16"/>
  <c r="Z2523" i="16"/>
  <c r="AA2523" i="16"/>
  <c r="Z2788" i="16"/>
  <c r="Z2790" i="16"/>
  <c r="AA2787" i="16"/>
  <c r="AA2790" i="16"/>
  <c r="AA2788" i="16"/>
  <c r="Z2789" i="16"/>
  <c r="AA2789" i="16"/>
  <c r="Z2787" i="16"/>
  <c r="Q2333" i="16"/>
  <c r="Z2682" i="16"/>
  <c r="AA2682" i="16"/>
  <c r="Z2681" i="16"/>
  <c r="AA2681" i="16"/>
  <c r="Z2683" i="16"/>
  <c r="Z2680" i="16"/>
  <c r="AA2683" i="16"/>
  <c r="AA2680" i="16"/>
  <c r="AA2387" i="16"/>
  <c r="AA2389" i="16"/>
  <c r="Z2388" i="16"/>
  <c r="AA2388" i="16"/>
  <c r="Z2390" i="16"/>
  <c r="Z2387" i="16"/>
  <c r="Z2389" i="16"/>
  <c r="AA2390" i="16"/>
  <c r="Z2382" i="16"/>
  <c r="Z2381" i="16"/>
  <c r="AA2381" i="16"/>
  <c r="Z2383" i="16"/>
  <c r="Z2380" i="16"/>
  <c r="AA2383" i="16"/>
  <c r="AA2382" i="16"/>
  <c r="AA2380" i="16"/>
  <c r="AA2803" i="16"/>
  <c r="Z2802" i="16"/>
  <c r="Z2804" i="16"/>
  <c r="Z2803" i="16"/>
  <c r="Z2801" i="16"/>
  <c r="AA2801" i="16"/>
  <c r="AA2804" i="16"/>
  <c r="AA2802" i="16"/>
  <c r="O1321" i="16"/>
  <c r="P1321" i="16" s="1"/>
  <c r="M2147" i="16"/>
  <c r="R2332" i="16"/>
  <c r="R2334" i="16" s="1"/>
  <c r="Q2339" i="16"/>
  <c r="Q2341" i="16" s="1"/>
  <c r="P2341" i="16"/>
  <c r="S74" i="25"/>
  <c r="S13" i="25"/>
  <c r="R2331" i="16"/>
  <c r="R2333" i="16" s="1"/>
  <c r="P2340" i="16"/>
  <c r="Q2338" i="16"/>
  <c r="Q2340" i="16" s="1"/>
  <c r="N2280" i="16"/>
  <c r="N28" i="16" s="1"/>
  <c r="N82" i="16" s="1"/>
  <c r="R1307" i="16"/>
  <c r="S1307" i="16" s="1"/>
  <c r="P1309" i="16"/>
  <c r="Q1309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08" i="16"/>
  <c r="Q1308" i="16" s="1"/>
  <c r="P370" i="20"/>
  <c r="S27" i="8"/>
  <c r="S11" i="22" s="1"/>
  <c r="P2144" i="16"/>
  <c r="O25" i="16"/>
  <c r="O2256" i="16" s="1"/>
  <c r="O2268" i="16" s="1"/>
  <c r="Q2080" i="16"/>
  <c r="R2080" i="16" s="1"/>
  <c r="P369" i="20"/>
  <c r="Q369" i="20" s="1"/>
  <c r="L1203" i="16"/>
  <c r="L2128" i="16" s="1"/>
  <c r="L2127" i="16"/>
  <c r="M1196" i="16"/>
  <c r="F1208" i="16" a="1"/>
  <c r="F1208" i="16" s="1"/>
  <c r="E2401" i="16"/>
  <c r="K1198" i="16"/>
  <c r="L1197" i="16"/>
  <c r="K1210" i="16"/>
  <c r="K1212" i="16" s="1"/>
  <c r="D2401" i="16"/>
  <c r="K2128" i="16"/>
  <c r="K1204" i="16"/>
  <c r="N2126" i="16"/>
  <c r="J2195" i="16"/>
  <c r="J2130" i="16"/>
  <c r="E2402" i="16"/>
  <c r="D1209" i="16"/>
  <c r="D2395" i="16"/>
  <c r="F1202" i="16"/>
  <c r="F2395" i="16" s="1"/>
  <c r="F2387" i="16"/>
  <c r="E2389" i="16"/>
  <c r="D2391" i="16" s="1"/>
  <c r="E2391" i="16" s="1"/>
  <c r="J2154" i="16"/>
  <c r="R1647" i="16"/>
  <c r="P928" i="16"/>
  <c r="Q928" i="16" s="1"/>
  <c r="D1221" i="16"/>
  <c r="D1215" i="16"/>
  <c r="P1220" i="16"/>
  <c r="E1216" i="16"/>
  <c r="B1214" i="16"/>
  <c r="B2407" i="16" s="1"/>
  <c r="D2407" i="16"/>
  <c r="E1215" i="16"/>
  <c r="Q1220" i="16"/>
  <c r="N1479" i="16"/>
  <c r="O1479" i="16" s="1"/>
  <c r="P1479" i="16" s="1"/>
  <c r="R553" i="20"/>
  <c r="R555" i="20" s="1"/>
  <c r="O1900" i="16"/>
  <c r="O1901" i="16" s="1"/>
  <c r="P1899" i="16"/>
  <c r="P2230" i="16" s="1"/>
  <c r="R2057" i="16"/>
  <c r="P398" i="20"/>
  <c r="Q554" i="20"/>
  <c r="P397" i="20"/>
  <c r="Q397" i="20" s="1"/>
  <c r="P2233" i="16"/>
  <c r="P1921" i="16"/>
  <c r="Q1921" i="16" s="1"/>
  <c r="R1920" i="16"/>
  <c r="R2233" i="16" s="1"/>
  <c r="P1922" i="16"/>
  <c r="Q1922" i="16" s="1"/>
  <c r="O942" i="20"/>
  <c r="P942" i="20" s="1"/>
  <c r="Q942" i="20" s="1"/>
  <c r="O419" i="20"/>
  <c r="N2146" i="16"/>
  <c r="Q398" i="20"/>
  <c r="N1322" i="16"/>
  <c r="L440" i="20"/>
  <c r="Q370" i="20"/>
  <c r="N1323" i="16"/>
  <c r="O943" i="20"/>
  <c r="E451" i="20"/>
  <c r="K2524" i="16"/>
  <c r="Y2524" i="16"/>
  <c r="X2522" i="16"/>
  <c r="Y2522" i="16"/>
  <c r="X2525" i="16"/>
  <c r="Y2525" i="16"/>
  <c r="X2523" i="16"/>
  <c r="Y2523" i="16"/>
  <c r="X2524" i="16"/>
  <c r="K2382" i="16"/>
  <c r="X2381" i="16"/>
  <c r="Y2381" i="16"/>
  <c r="X2382" i="16"/>
  <c r="Y2382" i="16"/>
  <c r="X2380" i="16"/>
  <c r="Y2383" i="16"/>
  <c r="Y2380" i="16"/>
  <c r="X2383" i="16"/>
  <c r="K2389" i="16"/>
  <c r="Y2388" i="16"/>
  <c r="X2389" i="16"/>
  <c r="Y2389" i="16"/>
  <c r="X2387" i="16"/>
  <c r="Y2387" i="16"/>
  <c r="X2390" i="16"/>
  <c r="X2388" i="16"/>
  <c r="Y2390" i="16"/>
  <c r="K2789" i="16"/>
  <c r="X2788" i="16"/>
  <c r="Y2788" i="16"/>
  <c r="X2789" i="16"/>
  <c r="Y2789" i="16"/>
  <c r="X2787" i="16"/>
  <c r="Y2787" i="16"/>
  <c r="X2790" i="16"/>
  <c r="Y2790" i="16"/>
  <c r="K2803" i="16"/>
  <c r="X2803" i="16"/>
  <c r="X2801" i="16"/>
  <c r="Y2801" i="16"/>
  <c r="X2804" i="16"/>
  <c r="Y2804" i="16"/>
  <c r="X2802" i="16"/>
  <c r="Y2802" i="16"/>
  <c r="Y2803" i="16"/>
  <c r="K2682" i="16"/>
  <c r="X2682" i="16"/>
  <c r="Y2682" i="16"/>
  <c r="X2680" i="16"/>
  <c r="Y2680" i="16"/>
  <c r="X2681" i="16"/>
  <c r="Y2681" i="16"/>
  <c r="X2683" i="16"/>
  <c r="Y2683" i="16"/>
  <c r="O1189" i="16"/>
  <c r="M1335" i="16"/>
  <c r="M2148" i="16" s="1"/>
  <c r="D2801" i="16"/>
  <c r="M1329" i="16"/>
  <c r="L2174" i="16"/>
  <c r="P1609" i="16"/>
  <c r="M1493" i="16"/>
  <c r="N1493" i="16" s="1"/>
  <c r="N2173" i="16" s="1"/>
  <c r="N1328" i="16"/>
  <c r="D2550" i="16"/>
  <c r="Q2122" i="16"/>
  <c r="O2124" i="16"/>
  <c r="K941" i="16"/>
  <c r="K942" i="16" s="1"/>
  <c r="K947" i="16"/>
  <c r="K948" i="16" s="1"/>
  <c r="P1175" i="16"/>
  <c r="P2124" i="16" s="1"/>
  <c r="R2059" i="16"/>
  <c r="S2626" i="16"/>
  <c r="U2626" i="16" s="1"/>
  <c r="U2624" i="16"/>
  <c r="V2624" i="16" s="1"/>
  <c r="V2626" i="16" s="1"/>
  <c r="V2625" i="16"/>
  <c r="W2625" i="16" s="1"/>
  <c r="O1176" i="16"/>
  <c r="O1177" i="16"/>
  <c r="P85" i="25"/>
  <c r="P93" i="25" s="1"/>
  <c r="Q105" i="10"/>
  <c r="R368" i="20"/>
  <c r="R370" i="20" s="1"/>
  <c r="Q375" i="20"/>
  <c r="Q389" i="20"/>
  <c r="P390" i="20"/>
  <c r="P376" i="20"/>
  <c r="P377" i="20" s="1"/>
  <c r="P502" i="20"/>
  <c r="P503" i="20"/>
  <c r="Q501" i="20"/>
  <c r="R92" i="10"/>
  <c r="R91" i="10" s="1"/>
  <c r="R117" i="10"/>
  <c r="R396" i="20"/>
  <c r="R398" i="20" s="1"/>
  <c r="R59" i="20"/>
  <c r="R1228" i="20" s="1"/>
  <c r="R1262" i="20" s="1"/>
  <c r="R47" i="20"/>
  <c r="R1161" i="16"/>
  <c r="R2122" i="16" s="1"/>
  <c r="Q1162" i="16"/>
  <c r="M2284" i="16"/>
  <c r="M60" i="16" s="1"/>
  <c r="M87" i="16" s="1"/>
  <c r="M84" i="16" s="1"/>
  <c r="M59" i="16"/>
  <c r="N57" i="16" s="1"/>
  <c r="L439" i="20"/>
  <c r="M438" i="20"/>
  <c r="M440" i="20" s="1"/>
  <c r="P417" i="20"/>
  <c r="Q417" i="20" s="1"/>
  <c r="Q419" i="20" s="1"/>
  <c r="K454" i="20"/>
  <c r="O424" i="20"/>
  <c r="N426" i="20"/>
  <c r="P403" i="20"/>
  <c r="O405" i="20"/>
  <c r="Q1168" i="16"/>
  <c r="Q2123" i="16" s="1"/>
  <c r="S2617" i="16"/>
  <c r="S2619" i="16" s="1"/>
  <c r="S2618" i="16"/>
  <c r="S2620" i="16"/>
  <c r="P1169" i="16"/>
  <c r="S2732" i="16"/>
  <c r="S2731" i="16"/>
  <c r="S2734" i="16"/>
  <c r="Q1459" i="16"/>
  <c r="R1458" i="16"/>
  <c r="R2168" i="16" s="1"/>
  <c r="S2724" i="16"/>
  <c r="S2725" i="16"/>
  <c r="S2727" i="16"/>
  <c r="P1315" i="16"/>
  <c r="Q1315" i="16" s="1"/>
  <c r="R1315" i="16" s="1"/>
  <c r="L445" i="20"/>
  <c r="L447" i="20" s="1"/>
  <c r="V2588" i="16"/>
  <c r="W2588" i="16" s="1"/>
  <c r="O2608" i="16"/>
  <c r="P2608" i="16" s="1"/>
  <c r="O2609" i="16"/>
  <c r="O2611" i="16" s="1"/>
  <c r="K446" i="20"/>
  <c r="K447" i="20" s="1"/>
  <c r="O2610" i="16"/>
  <c r="P2609" i="16"/>
  <c r="P2611" i="16" s="1"/>
  <c r="P2597" i="16"/>
  <c r="P2604" i="16"/>
  <c r="Q2602" i="16"/>
  <c r="R2602" i="16" s="1"/>
  <c r="Q2603" i="16"/>
  <c r="Q2594" i="16"/>
  <c r="R2601" i="16"/>
  <c r="Q2595" i="16"/>
  <c r="Q2597" i="16" s="1"/>
  <c r="S2589" i="16"/>
  <c r="T2587" i="16"/>
  <c r="U2587" i="16" s="1"/>
  <c r="U2589" i="16" s="1"/>
  <c r="P2596" i="16"/>
  <c r="T2581" i="16"/>
  <c r="U2581" i="16" s="1"/>
  <c r="V2581" i="16" s="1"/>
  <c r="W2581" i="16" s="1"/>
  <c r="S2582" i="16"/>
  <c r="T2580" i="16"/>
  <c r="P2804" i="16"/>
  <c r="V2803" i="16"/>
  <c r="N2803" i="16"/>
  <c r="T2802" i="16"/>
  <c r="L2802" i="16"/>
  <c r="R2801" i="16"/>
  <c r="T2803" i="16"/>
  <c r="W2802" i="16"/>
  <c r="M2801" i="16"/>
  <c r="T2801" i="16"/>
  <c r="U2802" i="16"/>
  <c r="W2804" i="16"/>
  <c r="O2804" i="16"/>
  <c r="U2803" i="16"/>
  <c r="M2803" i="16"/>
  <c r="S2802" i="16"/>
  <c r="K2802" i="16"/>
  <c r="Q2801" i="16"/>
  <c r="N2804" i="16"/>
  <c r="L2803" i="16"/>
  <c r="P2801" i="16"/>
  <c r="K2804" i="16"/>
  <c r="U2801" i="16"/>
  <c r="P2803" i="16"/>
  <c r="W2803" i="16"/>
  <c r="V2804" i="16"/>
  <c r="R2802" i="16"/>
  <c r="L2801" i="16"/>
  <c r="K2801" i="16"/>
  <c r="U2804" i="16"/>
  <c r="M2804" i="16"/>
  <c r="S2803" i="16"/>
  <c r="Q2802" i="16"/>
  <c r="W2801" i="16"/>
  <c r="O2801" i="16"/>
  <c r="L2804" i="16"/>
  <c r="R2803" i="16"/>
  <c r="V2801" i="16"/>
  <c r="N2801" i="16"/>
  <c r="Q2803" i="16"/>
  <c r="O2802" i="16"/>
  <c r="O2803" i="16"/>
  <c r="T2804" i="16"/>
  <c r="P2802" i="16"/>
  <c r="N2802" i="16"/>
  <c r="S2801" i="16"/>
  <c r="S2804" i="16"/>
  <c r="Q2804" i="16"/>
  <c r="R2804" i="16"/>
  <c r="V2802" i="16"/>
  <c r="M2802" i="16"/>
  <c r="P2790" i="16"/>
  <c r="V2789" i="16"/>
  <c r="N2789" i="16"/>
  <c r="T2788" i="16"/>
  <c r="L2788" i="16"/>
  <c r="R2787" i="16"/>
  <c r="Q2790" i="16"/>
  <c r="W2790" i="16"/>
  <c r="O2790" i="16"/>
  <c r="U2789" i="16"/>
  <c r="M2789" i="16"/>
  <c r="S2788" i="16"/>
  <c r="K2788" i="16"/>
  <c r="Q2787" i="16"/>
  <c r="V2790" i="16"/>
  <c r="N2790" i="16"/>
  <c r="T2789" i="16"/>
  <c r="R2788" i="16"/>
  <c r="P2787" i="16"/>
  <c r="N2787" i="16"/>
  <c r="N2788" i="16"/>
  <c r="M2788" i="16"/>
  <c r="L2789" i="16"/>
  <c r="T2787" i="16"/>
  <c r="U2788" i="16"/>
  <c r="U2790" i="16"/>
  <c r="M2790" i="16"/>
  <c r="S2789" i="16"/>
  <c r="Q2788" i="16"/>
  <c r="W2787" i="16"/>
  <c r="O2787" i="16"/>
  <c r="R2790" i="16"/>
  <c r="L2787" i="16"/>
  <c r="S2787" i="16"/>
  <c r="T2790" i="16"/>
  <c r="L2790" i="16"/>
  <c r="R2789" i="16"/>
  <c r="P2788" i="16"/>
  <c r="V2787" i="16"/>
  <c r="V2788" i="16"/>
  <c r="W2789" i="16"/>
  <c r="S2790" i="16"/>
  <c r="K2790" i="16"/>
  <c r="Q2789" i="16"/>
  <c r="W2788" i="16"/>
  <c r="O2788" i="16"/>
  <c r="U2787" i="16"/>
  <c r="M2787" i="16"/>
  <c r="P2789" i="16"/>
  <c r="O2789" i="16"/>
  <c r="K2787" i="16"/>
  <c r="W2683" i="16"/>
  <c r="O2683" i="16"/>
  <c r="U2682" i="16"/>
  <c r="M2682" i="16"/>
  <c r="S2681" i="16"/>
  <c r="K2681" i="16"/>
  <c r="Q2680" i="16"/>
  <c r="V2683" i="16"/>
  <c r="N2683" i="16"/>
  <c r="T2682" i="16"/>
  <c r="L2682" i="16"/>
  <c r="R2681" i="16"/>
  <c r="P2680" i="16"/>
  <c r="U2683" i="16"/>
  <c r="M2683" i="16"/>
  <c r="S2682" i="16"/>
  <c r="Q2681" i="16"/>
  <c r="W2680" i="16"/>
  <c r="O2680" i="16"/>
  <c r="R2683" i="16"/>
  <c r="T2680" i="16"/>
  <c r="W2682" i="16"/>
  <c r="U2681" i="16"/>
  <c r="K2680" i="16"/>
  <c r="P2683" i="16"/>
  <c r="N2682" i="16"/>
  <c r="L2681" i="16"/>
  <c r="T2683" i="16"/>
  <c r="L2683" i="16"/>
  <c r="R2682" i="16"/>
  <c r="P2681" i="16"/>
  <c r="V2680" i="16"/>
  <c r="N2680" i="16"/>
  <c r="P2682" i="16"/>
  <c r="V2681" i="16"/>
  <c r="L2680" i="16"/>
  <c r="O2682" i="16"/>
  <c r="S2680" i="16"/>
  <c r="S2683" i="16"/>
  <c r="K2683" i="16"/>
  <c r="Q2682" i="16"/>
  <c r="W2681" i="16"/>
  <c r="O2681" i="16"/>
  <c r="U2680" i="16"/>
  <c r="M2680" i="16"/>
  <c r="N2681" i="16"/>
  <c r="Q2683" i="16"/>
  <c r="M2681" i="16"/>
  <c r="V2682" i="16"/>
  <c r="T2681" i="16"/>
  <c r="R2680" i="16"/>
  <c r="P2525" i="16"/>
  <c r="V2524" i="16"/>
  <c r="N2524" i="16"/>
  <c r="T2523" i="16"/>
  <c r="L2523" i="16"/>
  <c r="R2522" i="16"/>
  <c r="T2524" i="16"/>
  <c r="R2523" i="16"/>
  <c r="K2522" i="16"/>
  <c r="W2525" i="16"/>
  <c r="O2525" i="16"/>
  <c r="U2524" i="16"/>
  <c r="M2524" i="16"/>
  <c r="S2523" i="16"/>
  <c r="K2523" i="16"/>
  <c r="Q2522" i="16"/>
  <c r="N2525" i="16"/>
  <c r="L2524" i="16"/>
  <c r="S2522" i="16"/>
  <c r="V2525" i="16"/>
  <c r="P2522" i="16"/>
  <c r="U2525" i="16"/>
  <c r="M2525" i="16"/>
  <c r="S2524" i="16"/>
  <c r="Q2523" i="16"/>
  <c r="W2522" i="16"/>
  <c r="O2522" i="16"/>
  <c r="K2525" i="16"/>
  <c r="W2523" i="16"/>
  <c r="U2522" i="16"/>
  <c r="M2523" i="16"/>
  <c r="T2525" i="16"/>
  <c r="L2525" i="16"/>
  <c r="R2524" i="16"/>
  <c r="P2523" i="16"/>
  <c r="V2522" i="16"/>
  <c r="N2522" i="16"/>
  <c r="S2525" i="16"/>
  <c r="Q2524" i="16"/>
  <c r="O2523" i="16"/>
  <c r="M2522" i="16"/>
  <c r="R2525" i="16"/>
  <c r="P2524" i="16"/>
  <c r="V2523" i="16"/>
  <c r="N2523" i="16"/>
  <c r="T2522" i="16"/>
  <c r="L2522" i="16"/>
  <c r="Q2525" i="16"/>
  <c r="W2524" i="16"/>
  <c r="O2524" i="16"/>
  <c r="U2523" i="16"/>
  <c r="L1502" i="16"/>
  <c r="L1501" i="16"/>
  <c r="R1465" i="16"/>
  <c r="R2169" i="16" s="1"/>
  <c r="P2390" i="16"/>
  <c r="W2390" i="16"/>
  <c r="O2390" i="16"/>
  <c r="U2389" i="16"/>
  <c r="M2389" i="16"/>
  <c r="S2388" i="16"/>
  <c r="K2388" i="16"/>
  <c r="Q2387" i="16"/>
  <c r="W2388" i="16"/>
  <c r="O2388" i="16"/>
  <c r="M2388" i="16"/>
  <c r="N2389" i="16"/>
  <c r="R2387" i="16"/>
  <c r="V2390" i="16"/>
  <c r="N2390" i="16"/>
  <c r="T2389" i="16"/>
  <c r="L2389" i="16"/>
  <c r="R2388" i="16"/>
  <c r="P2387" i="16"/>
  <c r="Q2389" i="16"/>
  <c r="U2387" i="16"/>
  <c r="S2387" i="16"/>
  <c r="V2389" i="16"/>
  <c r="L2388" i="16"/>
  <c r="U2390" i="16"/>
  <c r="M2390" i="16"/>
  <c r="S2389" i="16"/>
  <c r="Q2388" i="16"/>
  <c r="W2387" i="16"/>
  <c r="O2387" i="16"/>
  <c r="K2390" i="16"/>
  <c r="K2387" i="16"/>
  <c r="T2390" i="16"/>
  <c r="L2390" i="16"/>
  <c r="R2389" i="16"/>
  <c r="P2388" i="16"/>
  <c r="V2387" i="16"/>
  <c r="N2387" i="16"/>
  <c r="S2390" i="16"/>
  <c r="M2387" i="16"/>
  <c r="R2390" i="16"/>
  <c r="P2389" i="16"/>
  <c r="V2388" i="16"/>
  <c r="N2388" i="16"/>
  <c r="T2387" i="16"/>
  <c r="L2387" i="16"/>
  <c r="Q2390" i="16"/>
  <c r="W2389" i="16"/>
  <c r="O2389" i="16"/>
  <c r="U2388" i="16"/>
  <c r="T2388" i="16"/>
  <c r="F2383" i="16"/>
  <c r="W2383" i="16"/>
  <c r="O2383" i="16"/>
  <c r="U2382" i="16"/>
  <c r="M2382" i="16"/>
  <c r="S2381" i="16"/>
  <c r="K2381" i="16"/>
  <c r="Q2380" i="16"/>
  <c r="U2383" i="16"/>
  <c r="S2382" i="16"/>
  <c r="Q2381" i="16"/>
  <c r="O2380" i="16"/>
  <c r="T2383" i="16"/>
  <c r="V2380" i="16"/>
  <c r="S2383" i="16"/>
  <c r="Q2382" i="16"/>
  <c r="O2381" i="16"/>
  <c r="M2380" i="16"/>
  <c r="T2381" i="16"/>
  <c r="R2380" i="16"/>
  <c r="V2383" i="16"/>
  <c r="N2383" i="16"/>
  <c r="T2382" i="16"/>
  <c r="L2382" i="16"/>
  <c r="R2381" i="16"/>
  <c r="P2380" i="16"/>
  <c r="M2383" i="16"/>
  <c r="W2380" i="16"/>
  <c r="L2383" i="16"/>
  <c r="R2382" i="16"/>
  <c r="P2381" i="16"/>
  <c r="N2380" i="16"/>
  <c r="K2383" i="16"/>
  <c r="W2381" i="16"/>
  <c r="U2380" i="16"/>
  <c r="L2381" i="16"/>
  <c r="R2383" i="16"/>
  <c r="P2382" i="16"/>
  <c r="V2381" i="16"/>
  <c r="N2381" i="16"/>
  <c r="T2380" i="16"/>
  <c r="L2380" i="16"/>
  <c r="Q2383" i="16"/>
  <c r="W2382" i="16"/>
  <c r="O2382" i="16"/>
  <c r="U2381" i="16"/>
  <c r="M2381" i="16"/>
  <c r="S2380" i="16"/>
  <c r="K2380" i="16"/>
  <c r="P2383" i="16"/>
  <c r="V2382" i="16"/>
  <c r="N2382" i="16"/>
  <c r="P1466" i="16"/>
  <c r="P1467" i="16" s="1"/>
  <c r="G2804" i="16"/>
  <c r="F2804" i="16"/>
  <c r="L452" i="20"/>
  <c r="O404" i="20"/>
  <c r="R2058" i="16"/>
  <c r="K459" i="20"/>
  <c r="K460" i="20" s="1"/>
  <c r="H2796" i="16"/>
  <c r="D2556" i="16"/>
  <c r="P1373" i="16"/>
  <c r="Q1373" i="16"/>
  <c r="D2807" i="16"/>
  <c r="G2808" i="16" s="1"/>
  <c r="K1647" i="16"/>
  <c r="L1647" i="16"/>
  <c r="M1647" i="16"/>
  <c r="N1647" i="16"/>
  <c r="O1647" i="16"/>
  <c r="P1647" i="16"/>
  <c r="Q1647" i="16"/>
  <c r="R1373" i="16"/>
  <c r="N1482" i="16"/>
  <c r="N397" i="16" s="1"/>
  <c r="M1894" i="16"/>
  <c r="N1894" i="16" s="1"/>
  <c r="M1500" i="16"/>
  <c r="O2229" i="16"/>
  <c r="Q1892" i="16"/>
  <c r="Q2229" i="16" s="1"/>
  <c r="O1893" i="16"/>
  <c r="P1893" i="16" s="1"/>
  <c r="M1496" i="16"/>
  <c r="M399" i="16" s="1"/>
  <c r="M1342" i="16"/>
  <c r="N1317" i="16"/>
  <c r="N311" i="16" s="1"/>
  <c r="M1330" i="16"/>
  <c r="N1331" i="16"/>
  <c r="N313" i="16" s="1"/>
  <c r="L2173" i="16"/>
  <c r="L1494" i="16"/>
  <c r="L1495" i="16" s="1"/>
  <c r="S2005" i="16"/>
  <c r="S1977" i="16"/>
  <c r="S1937" i="16"/>
  <c r="S1909" i="16"/>
  <c r="S2012" i="16"/>
  <c r="S1984" i="16"/>
  <c r="S1944" i="16"/>
  <c r="S1916" i="16"/>
  <c r="S1883" i="16"/>
  <c r="S1876" i="16"/>
  <c r="S2019" i="16"/>
  <c r="S1991" i="16"/>
  <c r="S1951" i="16"/>
  <c r="S1923" i="16"/>
  <c r="S1869" i="16"/>
  <c r="S1895" i="16"/>
  <c r="S1862" i="16"/>
  <c r="S2026" i="16"/>
  <c r="S1998" i="16"/>
  <c r="S1958" i="16"/>
  <c r="S1930" i="16"/>
  <c r="S1902" i="16"/>
  <c r="S1855" i="16"/>
  <c r="S1536" i="16"/>
  <c r="S1468" i="16"/>
  <c r="S1626" i="16"/>
  <c r="S1475" i="16"/>
  <c r="S1633" i="16"/>
  <c r="S1605" i="16"/>
  <c r="S1577" i="16"/>
  <c r="S1529" i="16"/>
  <c r="S1461" i="16"/>
  <c r="S1598" i="16"/>
  <c r="S1522" i="16"/>
  <c r="S1454" i="16"/>
  <c r="S1640" i="16"/>
  <c r="S1612" i="16"/>
  <c r="S1584" i="16"/>
  <c r="S1503" i="16"/>
  <c r="S1570" i="16"/>
  <c r="S1496" i="16"/>
  <c r="S1482" i="16"/>
  <c r="S1619" i="16"/>
  <c r="S1591" i="16"/>
  <c r="S1563" i="16"/>
  <c r="S1489" i="16"/>
  <c r="S1647" i="16"/>
  <c r="S1550" i="16"/>
  <c r="S1543" i="16"/>
  <c r="S3032" i="16"/>
  <c r="S3004" i="16"/>
  <c r="S2693" i="16"/>
  <c r="S3162" i="16"/>
  <c r="S3134" i="16"/>
  <c r="S3104" i="16"/>
  <c r="S3076" i="16"/>
  <c r="S3048" i="16"/>
  <c r="S2982" i="16"/>
  <c r="S2954" i="16"/>
  <c r="S2926" i="16"/>
  <c r="S2898" i="16"/>
  <c r="S2870" i="16"/>
  <c r="S3011" i="16"/>
  <c r="S2700" i="16"/>
  <c r="S3169" i="16"/>
  <c r="S3141" i="16"/>
  <c r="S3113" i="16"/>
  <c r="S3083" i="16"/>
  <c r="S3055" i="16"/>
  <c r="S2989" i="16"/>
  <c r="S2961" i="16"/>
  <c r="S2933" i="16"/>
  <c r="S2905" i="16"/>
  <c r="S2877" i="16"/>
  <c r="S3018" i="16"/>
  <c r="S2707" i="16"/>
  <c r="S3176" i="16"/>
  <c r="S3148" i="16"/>
  <c r="S3120" i="16"/>
  <c r="S3090" i="16"/>
  <c r="S3062" i="16"/>
  <c r="S2996" i="16"/>
  <c r="S2968" i="16"/>
  <c r="S2940" i="16"/>
  <c r="S2912" i="16"/>
  <c r="S2884" i="16"/>
  <c r="S3069" i="16"/>
  <c r="S2623" i="16"/>
  <c r="S2563" i="16"/>
  <c r="S2528" i="16"/>
  <c r="S2493" i="16"/>
  <c r="S3097" i="16"/>
  <c r="S2856" i="16"/>
  <c r="S2828" i="16"/>
  <c r="S2800" i="16"/>
  <c r="S2772" i="16"/>
  <c r="S2744" i="16"/>
  <c r="S2679" i="16"/>
  <c r="S2651" i="16"/>
  <c r="S3127" i="16"/>
  <c r="S3155" i="16"/>
  <c r="S2863" i="16"/>
  <c r="S2835" i="16"/>
  <c r="S2807" i="16"/>
  <c r="S2779" i="16"/>
  <c r="S2751" i="16"/>
  <c r="S2723" i="16"/>
  <c r="S2658" i="16"/>
  <c r="S2630" i="16"/>
  <c r="S2570" i="16"/>
  <c r="S2535" i="16"/>
  <c r="S2500" i="16"/>
  <c r="S2737" i="16"/>
  <c r="S2686" i="16"/>
  <c r="S2919" i="16"/>
  <c r="S2849" i="16"/>
  <c r="S2793" i="16"/>
  <c r="S2672" i="16"/>
  <c r="S2644" i="16"/>
  <c r="S2714" i="16"/>
  <c r="S2947" i="16"/>
  <c r="S2891" i="16"/>
  <c r="S2842" i="16"/>
  <c r="S2814" i="16"/>
  <c r="S2786" i="16"/>
  <c r="S2758" i="16"/>
  <c r="S2730" i="16"/>
  <c r="S2665" i="16"/>
  <c r="S2637" i="16"/>
  <c r="S2314" i="16"/>
  <c r="S2549" i="16"/>
  <c r="S2514" i="16"/>
  <c r="S2479" i="16"/>
  <c r="S3041" i="16"/>
  <c r="S2765" i="16"/>
  <c r="S2616" i="16"/>
  <c r="S2521" i="16"/>
  <c r="S3025" i="16"/>
  <c r="S2975" i="16"/>
  <c r="S2821" i="16"/>
  <c r="S2556" i="16"/>
  <c r="S2486" i="16"/>
  <c r="S2442" i="16"/>
  <c r="S2386" i="16"/>
  <c r="S2337" i="16"/>
  <c r="S2607" i="16"/>
  <c r="S2600" i="16"/>
  <c r="S2593" i="16"/>
  <c r="S2586" i="16"/>
  <c r="S2579" i="16"/>
  <c r="S2435" i="16"/>
  <c r="S2379" i="16"/>
  <c r="S2330" i="16"/>
  <c r="S2507" i="16"/>
  <c r="S2456" i="16"/>
  <c r="S2428" i="16"/>
  <c r="S2372" i="16"/>
  <c r="S2323" i="16"/>
  <c r="S2351" i="16"/>
  <c r="S2393" i="16"/>
  <c r="S2472" i="16"/>
  <c r="S2421" i="16"/>
  <c r="S2365" i="16"/>
  <c r="S2542" i="16"/>
  <c r="S1289" i="16"/>
  <c r="S2449" i="16"/>
  <c r="S2344" i="16"/>
  <c r="S2414" i="16"/>
  <c r="S2358" i="16"/>
  <c r="S1296" i="16"/>
  <c r="S2463" i="16"/>
  <c r="S2407" i="16"/>
  <c r="S2316" i="16"/>
  <c r="S2400" i="16"/>
  <c r="S1421" i="16"/>
  <c r="S1303" i="16"/>
  <c r="S1440" i="16"/>
  <c r="S1324" i="16"/>
  <c r="S1400" i="16"/>
  <c r="S1447" i="16"/>
  <c r="S1338" i="16"/>
  <c r="S1317" i="16"/>
  <c r="S1428" i="16"/>
  <c r="S1414" i="16"/>
  <c r="S1407" i="16"/>
  <c r="S1352" i="16"/>
  <c r="S1359" i="16"/>
  <c r="S1366" i="16"/>
  <c r="S1331" i="16"/>
  <c r="S1310" i="16"/>
  <c r="S2033" i="16"/>
  <c r="S1970" i="16"/>
  <c r="S1373" i="16"/>
  <c r="S1345" i="16"/>
  <c r="M1489" i="16"/>
  <c r="M398" i="16" s="1"/>
  <c r="O1489" i="16"/>
  <c r="O398" i="16" s="1"/>
  <c r="O1482" i="16"/>
  <c r="O397" i="16" s="1"/>
  <c r="O1475" i="16"/>
  <c r="O396" i="16" s="1"/>
  <c r="I357" i="16"/>
  <c r="G132" i="20" s="1"/>
  <c r="L1317" i="16"/>
  <c r="L1503" i="16"/>
  <c r="K1503" i="16"/>
  <c r="G2383" i="16"/>
  <c r="G2394" i="16"/>
  <c r="G2401" i="16"/>
  <c r="K1331" i="16"/>
  <c r="L1338" i="16"/>
  <c r="R1418" i="16"/>
  <c r="R2161" i="16" s="1"/>
  <c r="Q1413" i="16"/>
  <c r="Q1419" i="16"/>
  <c r="P1420" i="16"/>
  <c r="L1331" i="16"/>
  <c r="F2683" i="16"/>
  <c r="F2790" i="16"/>
  <c r="N2125" i="16"/>
  <c r="N1185" i="16"/>
  <c r="L1213" i="16"/>
  <c r="L255" i="16" s="1"/>
  <c r="O1428" i="16"/>
  <c r="O348" i="16" s="1"/>
  <c r="O349" i="16" s="1"/>
  <c r="O123" i="20" s="1"/>
  <c r="P1316" i="16"/>
  <c r="Q1316" i="16" s="1"/>
  <c r="P1473" i="16"/>
  <c r="O1474" i="16"/>
  <c r="P2170" i="16"/>
  <c r="Q1472" i="16"/>
  <c r="G2683" i="16"/>
  <c r="G2790" i="16"/>
  <c r="E2790" i="16"/>
  <c r="E2783" i="16"/>
  <c r="H2781" i="16" s="1"/>
  <c r="E3101" i="16"/>
  <c r="H3099" i="16" s="1"/>
  <c r="P1575" i="16"/>
  <c r="P1576" i="16" s="1"/>
  <c r="Q1574" i="16"/>
  <c r="Q2184" i="16" s="1"/>
  <c r="Q1460" i="16"/>
  <c r="N1183" i="16"/>
  <c r="N1184" i="16" s="1"/>
  <c r="O1182" i="16"/>
  <c r="O1199" i="16"/>
  <c r="O253" i="16" s="1"/>
  <c r="G2390" i="16"/>
  <c r="F2390" i="16"/>
  <c r="D3108" i="16"/>
  <c r="H3105" i="16" s="1"/>
  <c r="F1629" i="16"/>
  <c r="D2796" i="16"/>
  <c r="E2796" i="16" s="1"/>
  <c r="D1636" i="16"/>
  <c r="D2802" i="16" s="1"/>
  <c r="E2802" i="16"/>
  <c r="F1635" i="16" a="1"/>
  <c r="F1635" i="16" s="1"/>
  <c r="E2801" i="16"/>
  <c r="F2794" i="16"/>
  <c r="D2791" i="16"/>
  <c r="E2791" i="16" s="1"/>
  <c r="K1623" i="16"/>
  <c r="F2788" i="16"/>
  <c r="F2543" i="16"/>
  <c r="E2539" i="16"/>
  <c r="D2540" i="16"/>
  <c r="E2540" i="16" s="1"/>
  <c r="G2536" i="16"/>
  <c r="G2525" i="16"/>
  <c r="F2525" i="16"/>
  <c r="E2532" i="16"/>
  <c r="G2529" i="16"/>
  <c r="D2533" i="16"/>
  <c r="E2533" i="16" s="1"/>
  <c r="Q1399" i="16"/>
  <c r="P1425" i="16"/>
  <c r="P2162" i="16" s="1"/>
  <c r="N349" i="16"/>
  <c r="N123" i="20" s="1"/>
  <c r="O2162" i="16"/>
  <c r="O332" i="16"/>
  <c r="N1427" i="16"/>
  <c r="N334" i="16" s="1"/>
  <c r="N791" i="16" s="1"/>
  <c r="N333" i="16"/>
  <c r="O1426" i="16"/>
  <c r="M1480" i="16"/>
  <c r="F1348" i="16"/>
  <c r="F2537" i="16" s="1"/>
  <c r="M1486" i="16"/>
  <c r="L2172" i="16"/>
  <c r="M2171" i="16"/>
  <c r="K1488" i="16"/>
  <c r="L1487" i="16"/>
  <c r="D1356" i="16"/>
  <c r="D2545" i="16" s="1"/>
  <c r="E2545" i="16" s="1"/>
  <c r="D2546" i="16" s="1"/>
  <c r="D1362" i="16"/>
  <c r="D2551" i="16" s="1"/>
  <c r="K1349" i="16"/>
  <c r="F1361" i="16" a="1"/>
  <c r="F1361" i="16" s="1"/>
  <c r="K1337" i="16"/>
  <c r="L1337" i="16" s="1"/>
  <c r="L1336" i="16"/>
  <c r="N425" i="20"/>
  <c r="R2141" i="16"/>
  <c r="E465" i="20"/>
  <c r="E458" i="20"/>
  <c r="C472" i="20"/>
  <c r="C473" i="20" s="1"/>
  <c r="D472" i="20"/>
  <c r="D471" i="20"/>
  <c r="E471" i="20" s="1"/>
  <c r="R2060" i="16"/>
  <c r="Q2086" i="16"/>
  <c r="R2053" i="16"/>
  <c r="R2081" i="16"/>
  <c r="Q2082" i="16"/>
  <c r="R2082" i="16" s="1"/>
  <c r="Q114" i="10"/>
  <c r="Q112" i="10" s="1"/>
  <c r="Q2121" i="16"/>
  <c r="Q1157" i="16"/>
  <c r="Q247" i="16" s="1"/>
  <c r="Q265" i="16" s="1"/>
  <c r="Q87" i="20" s="1"/>
  <c r="M52" i="10"/>
  <c r="M340" i="10" s="1"/>
  <c r="R115" i="10"/>
  <c r="R119" i="10"/>
  <c r="R110" i="10"/>
  <c r="R397" i="10" s="1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42" i="16"/>
  <c r="Q1163" i="16"/>
  <c r="R1147" i="16"/>
  <c r="R2120" i="16" s="1"/>
  <c r="Q1141" i="16"/>
  <c r="Q1148" i="16"/>
  <c r="O1192" i="16"/>
  <c r="N1206" i="16"/>
  <c r="N254" i="16" s="1"/>
  <c r="L1220" i="16"/>
  <c r="L256" i="16" s="1"/>
  <c r="R1140" i="16"/>
  <c r="R2119" i="16" s="1"/>
  <c r="P1156" i="16"/>
  <c r="D1374" i="16"/>
  <c r="R1154" i="16"/>
  <c r="Q1155" i="16"/>
  <c r="R2143" i="16"/>
  <c r="Q1453" i="16"/>
  <c r="Q882" i="16"/>
  <c r="N252" i="16"/>
  <c r="S134" i="8"/>
  <c r="R11" i="11"/>
  <c r="R11" i="18"/>
  <c r="R11" i="20"/>
  <c r="R11" i="10"/>
  <c r="R11" i="16"/>
  <c r="R2056" i="16"/>
  <c r="R2051" i="16"/>
  <c r="R2078" i="16"/>
  <c r="R265" i="16"/>
  <c r="R87" i="20" s="1"/>
  <c r="Q2084" i="16"/>
  <c r="Q1446" i="16"/>
  <c r="Q1562" i="16"/>
  <c r="M2234" i="16"/>
  <c r="K1955" i="16"/>
  <c r="O2231" i="16"/>
  <c r="P1906" i="16"/>
  <c r="L2234" i="16"/>
  <c r="L1929" i="16"/>
  <c r="N1927" i="16"/>
  <c r="L940" i="16"/>
  <c r="L1928" i="16"/>
  <c r="M1928" i="16" s="1"/>
  <c r="N1908" i="16"/>
  <c r="O1907" i="16"/>
  <c r="P1170" i="16"/>
  <c r="Q1302" i="16"/>
  <c r="Q1439" i="16"/>
  <c r="Q161" i="12"/>
  <c r="E1368" i="16"/>
  <c r="E2557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061" i="16"/>
  <c r="Q796" i="16" s="1"/>
  <c r="R2052" i="16"/>
  <c r="R2079" i="16"/>
  <c r="R2083" i="16"/>
  <c r="R2072" i="16"/>
  <c r="R2100" i="16" s="1"/>
  <c r="R2054" i="16"/>
  <c r="R2070" i="16"/>
  <c r="R2098" i="16" s="1"/>
  <c r="R881" i="16"/>
  <c r="R2071" i="16"/>
  <c r="R2085" i="16" s="1"/>
  <c r="R2073" i="16"/>
  <c r="R2101" i="16" s="1"/>
  <c r="R2055" i="16"/>
  <c r="R2097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622" i="16"/>
  <c r="S134" i="20"/>
  <c r="S223" i="20"/>
  <c r="S440" i="16"/>
  <c r="S222" i="11"/>
  <c r="S175" i="20"/>
  <c r="S151" i="20"/>
  <c r="R927" i="12"/>
  <c r="S2039" i="16"/>
  <c r="S2065" i="16" s="1"/>
  <c r="S2093" i="16" s="1"/>
  <c r="S106" i="20"/>
  <c r="R1707" i="12"/>
  <c r="R1741" i="12"/>
  <c r="Q1517" i="12"/>
  <c r="Q1478" i="12"/>
  <c r="S621" i="16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063" i="16"/>
  <c r="R1797" i="12"/>
  <c r="Q1443" i="12"/>
  <c r="R1799" i="12"/>
  <c r="R1844" i="12"/>
  <c r="R1776" i="12"/>
  <c r="R1820" i="12"/>
  <c r="S1509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44" i="16"/>
  <c r="S623" i="16"/>
  <c r="R1798" i="12"/>
  <c r="R1754" i="12"/>
  <c r="R1812" i="12"/>
  <c r="R1731" i="12"/>
  <c r="S578" i="16"/>
  <c r="S450" i="16"/>
  <c r="R1841" i="12"/>
  <c r="S625" i="16"/>
  <c r="S131" i="20"/>
  <c r="Q1605" i="12"/>
  <c r="Q1572" i="12"/>
  <c r="S113" i="16"/>
  <c r="R1781" i="12"/>
  <c r="R1884" i="12"/>
  <c r="R1922" i="12" s="1"/>
  <c r="Q1570" i="12"/>
  <c r="R1750" i="12"/>
  <c r="R1801" i="12"/>
  <c r="S577" i="16"/>
  <c r="S521" i="16"/>
  <c r="S561" i="16" s="1"/>
  <c r="S199" i="20" s="1"/>
  <c r="S105" i="20"/>
  <c r="Q1498" i="12"/>
  <c r="R1589" i="16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619" i="16"/>
  <c r="S35" i="11"/>
  <c r="R603" i="12"/>
  <c r="S99" i="20"/>
  <c r="S657" i="16"/>
  <c r="S575" i="16"/>
  <c r="S429" i="16"/>
  <c r="S190" i="20"/>
  <c r="S421" i="16"/>
  <c r="S423" i="16"/>
  <c r="R42" i="12"/>
  <c r="S183" i="20"/>
  <c r="S178" i="20"/>
  <c r="Q1459" i="12"/>
  <c r="S157" i="16"/>
  <c r="R86" i="18"/>
  <c r="R77" i="18"/>
  <c r="R893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41" i="16"/>
  <c r="S2067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45" i="16"/>
  <c r="S2071" i="16" s="1"/>
  <c r="S2099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47" i="16"/>
  <c r="S2073" i="16" s="1"/>
  <c r="S2101" i="16" s="1"/>
  <c r="S1841" i="16"/>
  <c r="S460" i="16" s="1"/>
  <c r="R1650" i="12"/>
  <c r="R1688" i="12"/>
  <c r="R1705" i="12"/>
  <c r="S454" i="16"/>
  <c r="S136" i="20"/>
  <c r="R1778" i="12"/>
  <c r="S271" i="16"/>
  <c r="S182" i="20"/>
  <c r="S413" i="10"/>
  <c r="S240" i="11"/>
  <c r="S46" i="16"/>
  <c r="S446" i="16"/>
  <c r="S203" i="20"/>
  <c r="S1508" i="16"/>
  <c r="S365" i="16" s="1"/>
  <c r="S576" i="16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39" i="16"/>
  <c r="S458" i="16" s="1"/>
  <c r="S230" i="20"/>
  <c r="S1843" i="16"/>
  <c r="R1644" i="12"/>
  <c r="R1819" i="12"/>
  <c r="S160" i="20"/>
  <c r="R1796" i="12"/>
  <c r="R1823" i="12"/>
  <c r="S64" i="20"/>
  <c r="R1405" i="12"/>
  <c r="R1696" i="12"/>
  <c r="S2077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06" i="16"/>
  <c r="S254" i="16" s="1"/>
  <c r="S525" i="20"/>
  <c r="S1588" i="16"/>
  <c r="S2186" i="16" s="1"/>
  <c r="S99" i="16"/>
  <c r="S96" i="16"/>
  <c r="S144" i="16" s="1"/>
  <c r="S44" i="18"/>
  <c r="S93" i="20"/>
  <c r="S2046" i="16"/>
  <c r="S2072" i="16" s="1"/>
  <c r="S2100" i="16" s="1"/>
  <c r="S274" i="16"/>
  <c r="R1826" i="12"/>
  <c r="R1805" i="12"/>
  <c r="S179" i="20"/>
  <c r="S433" i="16"/>
  <c r="R1722" i="12"/>
  <c r="R1765" i="12"/>
  <c r="R1710" i="12"/>
  <c r="S616" i="16"/>
  <c r="S127" i="10"/>
  <c r="S137" i="20"/>
  <c r="S618" i="16"/>
  <c r="S425" i="16"/>
  <c r="R1709" i="12"/>
  <c r="R1757" i="12"/>
  <c r="S190" i="10"/>
  <c r="S29" i="18"/>
  <c r="S2050" i="16"/>
  <c r="S430" i="16"/>
  <c r="S54" i="16"/>
  <c r="R1685" i="12"/>
  <c r="R1706" i="12"/>
  <c r="R1824" i="12"/>
  <c r="S195" i="20"/>
  <c r="S181" i="20"/>
  <c r="S455" i="16"/>
  <c r="R1829" i="12"/>
  <c r="R629" i="12"/>
  <c r="S65" i="20"/>
  <c r="S428" i="16"/>
  <c r="R1809" i="12"/>
  <c r="S12" i="11"/>
  <c r="S801" i="16"/>
  <c r="R1890" i="12"/>
  <c r="S200" i="16"/>
  <c r="S215" i="16"/>
  <c r="S201" i="16"/>
  <c r="S116" i="16"/>
  <c r="S124" i="16"/>
  <c r="S122" i="16"/>
  <c r="S82" i="20"/>
  <c r="S77" i="20"/>
  <c r="S1213" i="16"/>
  <c r="S255" i="16" s="1"/>
  <c r="S880" i="16"/>
  <c r="S100" i="16"/>
  <c r="S98" i="16"/>
  <c r="S226" i="20"/>
  <c r="S12" i="20"/>
  <c r="S53" i="20" s="1"/>
  <c r="S583" i="16"/>
  <c r="S432" i="16"/>
  <c r="R1746" i="12"/>
  <c r="R1720" i="12"/>
  <c r="S271" i="10"/>
  <c r="S103" i="20"/>
  <c r="S210" i="20"/>
  <c r="S417" i="16"/>
  <c r="S30" i="16"/>
  <c r="R1733" i="12"/>
  <c r="R1792" i="12"/>
  <c r="S194" i="20"/>
  <c r="S152" i="20"/>
  <c r="S617" i="16"/>
  <c r="S356" i="16"/>
  <c r="R1842" i="12"/>
  <c r="S12" i="10"/>
  <c r="S204" i="16"/>
  <c r="S110" i="16"/>
  <c r="S205" i="16"/>
  <c r="S133" i="16"/>
  <c r="S109" i="16"/>
  <c r="S132" i="16"/>
  <c r="S74" i="20"/>
  <c r="S78" i="20"/>
  <c r="S1171" i="16"/>
  <c r="S1220" i="16"/>
  <c r="S256" i="16" s="1"/>
  <c r="S934" i="20"/>
  <c r="S1286" i="16"/>
  <c r="S97" i="16"/>
  <c r="S208" i="16"/>
  <c r="S118" i="16"/>
  <c r="S209" i="16"/>
  <c r="S111" i="16"/>
  <c r="S106" i="16"/>
  <c r="S117" i="16"/>
  <c r="S79" i="20"/>
  <c r="S80" i="20"/>
  <c r="S1164" i="16"/>
  <c r="S102" i="16"/>
  <c r="S212" i="16"/>
  <c r="S126" i="16"/>
  <c r="S213" i="16"/>
  <c r="S123" i="16"/>
  <c r="S131" i="16"/>
  <c r="S105" i="16"/>
  <c r="S81" i="20"/>
  <c r="S69" i="20"/>
  <c r="S1178" i="16"/>
  <c r="S250" i="16" s="1"/>
  <c r="S174" i="16"/>
  <c r="S101" i="16"/>
  <c r="S207" i="20"/>
  <c r="S83" i="20"/>
  <c r="S579" i="16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S580" i="16"/>
  <c r="R1831" i="12"/>
  <c r="R1810" i="12"/>
  <c r="S211" i="20"/>
  <c r="S163" i="20"/>
  <c r="S453" i="16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43" i="16"/>
  <c r="S169" i="20"/>
  <c r="R1835" i="12"/>
  <c r="S199" i="16"/>
  <c r="S202" i="16"/>
  <c r="S115" i="16"/>
  <c r="S120" i="16"/>
  <c r="S128" i="16"/>
  <c r="S134" i="16"/>
  <c r="S66" i="20"/>
  <c r="S73" i="20"/>
  <c r="S1185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S456" i="16"/>
  <c r="R1762" i="12"/>
  <c r="S2091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10" i="16"/>
  <c r="S367" i="16" s="1"/>
  <c r="S281" i="16"/>
  <c r="S100" i="20"/>
  <c r="S300" i="10"/>
  <c r="S1507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581" i="16"/>
  <c r="S98" i="20"/>
  <c r="R1795" i="12"/>
  <c r="S457" i="16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892" i="16"/>
  <c r="S1192" i="16"/>
  <c r="S252" i="16" s="1"/>
  <c r="S108" i="16"/>
  <c r="S207" i="16"/>
  <c r="R1711" i="12"/>
  <c r="R1834" i="12"/>
  <c r="S452" i="16"/>
  <c r="S158" i="20"/>
  <c r="S1150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42" i="16"/>
  <c r="S461" i="16" s="1"/>
  <c r="R1728" i="12"/>
  <c r="R1676" i="12"/>
  <c r="S2042" i="16"/>
  <c r="S2068" i="16" s="1"/>
  <c r="S2096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37" i="16"/>
  <c r="R1804" i="12"/>
  <c r="S436" i="16"/>
  <c r="R617" i="12"/>
  <c r="R1671" i="12"/>
  <c r="R1774" i="12"/>
  <c r="S276" i="16"/>
  <c r="S582" i="16"/>
  <c r="S172" i="20"/>
  <c r="S198" i="16"/>
  <c r="S2040" i="16"/>
  <c r="S2066" i="16" s="1"/>
  <c r="S2094" i="16" s="1"/>
  <c r="S83" i="18"/>
  <c r="S92" i="20"/>
  <c r="R1832" i="12"/>
  <c r="R1818" i="12"/>
  <c r="S624" i="16"/>
  <c r="S176" i="20"/>
  <c r="R1779" i="12"/>
  <c r="S620" i="16"/>
  <c r="S127" i="20"/>
  <c r="Q1546" i="12"/>
  <c r="Q1606" i="12"/>
  <c r="Q1567" i="12"/>
  <c r="Q1471" i="12"/>
  <c r="Q1470" i="12"/>
  <c r="Q1503" i="12"/>
  <c r="Q1566" i="12"/>
  <c r="Q1571" i="12"/>
  <c r="S95" i="16"/>
  <c r="S910" i="16"/>
  <c r="S546" i="20"/>
  <c r="S548" i="20" s="1"/>
  <c r="S1199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451" i="16"/>
  <c r="S157" i="20"/>
  <c r="R1800" i="12"/>
  <c r="R1782" i="12"/>
  <c r="S786" i="16"/>
  <c r="S442" i="16"/>
  <c r="S133" i="20"/>
  <c r="R1807" i="12"/>
  <c r="R1743" i="12"/>
  <c r="T28" i="8"/>
  <c r="T595" i="12" s="1"/>
  <c r="S219" i="10"/>
  <c r="S1506" i="16"/>
  <c r="S363" i="16" s="1"/>
  <c r="S204" i="20"/>
  <c r="R1672" i="12"/>
  <c r="R1846" i="12"/>
  <c r="S97" i="20"/>
  <c r="S574" i="16"/>
  <c r="S352" i="16"/>
  <c r="R1763" i="12"/>
  <c r="S91" i="20"/>
  <c r="R1163" i="12"/>
  <c r="S439" i="16"/>
  <c r="S118" i="20"/>
  <c r="S12" i="18"/>
  <c r="R1808" i="12"/>
  <c r="R1802" i="12"/>
  <c r="S1840" i="16"/>
  <c r="S459" i="16" s="1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43" i="16"/>
  <c r="S2069" i="16" s="1"/>
  <c r="S2097" i="16" s="1"/>
  <c r="S162" i="20"/>
  <c r="R1811" i="12"/>
  <c r="S2038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451" i="16"/>
  <c r="S2167" i="16" s="1"/>
  <c r="S1444" i="16"/>
  <c r="S2166" i="16" s="1"/>
  <c r="S518" i="20"/>
  <c r="S1602" i="16"/>
  <c r="S1560" i="16"/>
  <c r="S2182" i="16" s="1"/>
  <c r="S898" i="16"/>
  <c r="S532" i="20"/>
  <c r="S886" i="16"/>
  <c r="S1404" i="16"/>
  <c r="S2159" i="16" s="1"/>
  <c r="R526" i="20"/>
  <c r="R527" i="20" s="1"/>
  <c r="S511" i="20"/>
  <c r="S1314" i="16"/>
  <c r="R2145" i="16"/>
  <c r="Q206" i="12"/>
  <c r="R120" i="20"/>
  <c r="R1245" i="20" s="1"/>
  <c r="R331" i="16"/>
  <c r="R806" i="16" s="1"/>
  <c r="Q1144" i="12"/>
  <c r="Q1164" i="12" s="1"/>
  <c r="Q306" i="12"/>
  <c r="Q585" i="12"/>
  <c r="Q594" i="12"/>
  <c r="R1287" i="16"/>
  <c r="Q264" i="12"/>
  <c r="Q116" i="12"/>
  <c r="Q221" i="12"/>
  <c r="Q434" i="12"/>
  <c r="S904" i="16"/>
  <c r="S1293" i="16"/>
  <c r="R284" i="16"/>
  <c r="R804" i="16" s="1"/>
  <c r="P1528" i="12"/>
  <c r="P1641" i="12" s="1"/>
  <c r="P1483" i="12"/>
  <c r="P1640" i="12" s="1"/>
  <c r="Q520" i="12"/>
  <c r="Q760" i="12"/>
  <c r="Q917" i="12" s="1"/>
  <c r="Q1932" i="12" s="1"/>
  <c r="R2142" i="16"/>
  <c r="R905" i="16"/>
  <c r="R1294" i="16"/>
  <c r="Q993" i="12"/>
  <c r="Q1158" i="12" s="1"/>
  <c r="S1595" i="16"/>
  <c r="R584" i="16"/>
  <c r="R809" i="16" s="1"/>
  <c r="R626" i="16"/>
  <c r="R810" i="16" s="1"/>
  <c r="R214" i="20"/>
  <c r="R1248" i="20" s="1"/>
  <c r="R232" i="20"/>
  <c r="R1249" i="20" s="1"/>
  <c r="R463" i="16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43" i="20" s="1"/>
  <c r="Q902" i="12"/>
  <c r="Q922" i="12" s="1"/>
  <c r="Q1938" i="12" s="1"/>
  <c r="R808" i="16"/>
  <c r="R1844" i="16"/>
  <c r="R2187" i="16"/>
  <c r="R2048" i="16"/>
  <c r="R811" i="16" s="1"/>
  <c r="R807" i="16"/>
  <c r="R1511" i="16"/>
  <c r="R136" i="16"/>
  <c r="Q2074" i="16"/>
  <c r="Q2075" i="16" s="1"/>
  <c r="Q2099" i="16"/>
  <c r="Q2102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899" i="16"/>
  <c r="R886" i="20"/>
  <c r="S885" i="20"/>
  <c r="S887" i="20" s="1"/>
  <c r="H1543" i="16"/>
  <c r="I1536" i="16" a="1"/>
  <c r="I1536" i="16" s="1"/>
  <c r="H1654" i="16"/>
  <c r="I1647" i="16" a="1"/>
  <c r="I1647" i="16" s="1"/>
  <c r="H1234" i="16"/>
  <c r="I1227" i="16" a="1"/>
  <c r="I1227" i="16" s="1"/>
  <c r="H1380" i="16"/>
  <c r="I1373" i="16" a="1"/>
  <c r="I1373" i="16" s="1"/>
  <c r="Q805" i="16"/>
  <c r="Q699" i="16"/>
  <c r="Q280" i="20"/>
  <c r="S1437" i="16"/>
  <c r="S2165" i="16" s="1"/>
  <c r="Q1288" i="16"/>
  <c r="D973" i="20"/>
  <c r="J969" i="20" a="1"/>
  <c r="J969" i="20" s="1"/>
  <c r="R1438" i="16"/>
  <c r="R2182" i="16"/>
  <c r="R1561" i="16"/>
  <c r="R533" i="20"/>
  <c r="R534" i="20" s="1"/>
  <c r="S1581" i="16"/>
  <c r="S2185" i="16" s="1"/>
  <c r="R1582" i="16"/>
  <c r="S1411" i="16"/>
  <c r="R1412" i="16"/>
  <c r="R2166" i="16"/>
  <c r="R1301" i="16"/>
  <c r="R1445" i="16"/>
  <c r="S1300" i="16"/>
  <c r="S1397" i="16"/>
  <c r="R1398" i="16"/>
  <c r="O169" i="16"/>
  <c r="N186" i="16"/>
  <c r="N60" i="10" s="1"/>
  <c r="O179" i="16"/>
  <c r="N86" i="16"/>
  <c r="N83" i="16"/>
  <c r="Q900" i="16"/>
  <c r="T380" i="10"/>
  <c r="T370" i="10"/>
  <c r="M955" i="20"/>
  <c r="N955" i="20" s="1"/>
  <c r="O955" i="20" s="1"/>
  <c r="P955" i="20" s="1"/>
  <c r="R2167" i="16"/>
  <c r="R1452" i="16"/>
  <c r="D1368" i="16"/>
  <c r="E1369" i="16"/>
  <c r="E2558" i="16" s="1"/>
  <c r="B1367" i="16"/>
  <c r="B2556" i="16" s="1"/>
  <c r="R519" i="20"/>
  <c r="R520" i="20" s="1"/>
  <c r="M948" i="20"/>
  <c r="N948" i="20" s="1"/>
  <c r="N950" i="20" s="1"/>
  <c r="N575" i="20"/>
  <c r="L956" i="20"/>
  <c r="L949" i="20"/>
  <c r="R1583" i="16"/>
  <c r="P1597" i="16"/>
  <c r="Q1597" i="16" s="1"/>
  <c r="M1611" i="16"/>
  <c r="N1611" i="16" s="1"/>
  <c r="O1604" i="16"/>
  <c r="Q1590" i="16"/>
  <c r="R1590" i="16" s="1"/>
  <c r="N1936" i="16"/>
  <c r="O1936" i="16" s="1"/>
  <c r="P1149" i="16"/>
  <c r="Q1295" i="16"/>
  <c r="D1637" i="16"/>
  <c r="R1914" i="16"/>
  <c r="R1915" i="16" s="1"/>
  <c r="S1913" i="16"/>
  <c r="S2232" i="16" s="1"/>
  <c r="O75" i="16"/>
  <c r="P73" i="16" s="1"/>
  <c r="P2262" i="16" s="1"/>
  <c r="P2274" i="16" s="1"/>
  <c r="O2286" i="16"/>
  <c r="O76" i="16" s="1"/>
  <c r="O89" i="16" s="1"/>
  <c r="L20" i="16"/>
  <c r="L81" i="16" s="1"/>
  <c r="L2287" i="16"/>
  <c r="M2267" i="16"/>
  <c r="M2263" i="16"/>
  <c r="M91" i="16" s="1"/>
  <c r="M101" i="12" s="1"/>
  <c r="O51" i="16"/>
  <c r="P49" i="16" s="1"/>
  <c r="P2259" i="16" s="1"/>
  <c r="P2271" i="16" s="1"/>
  <c r="O2283" i="16"/>
  <c r="O52" i="16" s="1"/>
  <c r="O43" i="16"/>
  <c r="P41" i="16" s="1"/>
  <c r="P2258" i="16" s="1"/>
  <c r="P2270" i="16" s="1"/>
  <c r="O2282" i="16"/>
  <c r="O44" i="16" s="1"/>
  <c r="O85" i="16" s="1"/>
  <c r="O67" i="16"/>
  <c r="P65" i="16" s="1"/>
  <c r="P2261" i="16" s="1"/>
  <c r="P2273" i="16" s="1"/>
  <c r="O2285" i="16"/>
  <c r="O68" i="16" s="1"/>
  <c r="O88" i="16" s="1"/>
  <c r="O35" i="16"/>
  <c r="P33" i="16" s="1"/>
  <c r="P2257" i="16" s="1"/>
  <c r="P2269" i="16" s="1"/>
  <c r="O2281" i="16"/>
  <c r="O36" i="16" s="1"/>
  <c r="L946" i="16"/>
  <c r="N922" i="16"/>
  <c r="N918" i="16"/>
  <c r="M923" i="16"/>
  <c r="D952" i="16"/>
  <c r="F951" i="16" s="1"/>
  <c r="K952" i="16" s="1"/>
  <c r="D957" i="16"/>
  <c r="D958" i="16" s="1"/>
  <c r="C964" i="16"/>
  <c r="B961" i="16"/>
  <c r="D967" i="16"/>
  <c r="J966" i="16"/>
  <c r="E963" i="16"/>
  <c r="E962" i="16"/>
  <c r="F962" i="16" s="1" a="1"/>
  <c r="F962" i="16" s="1"/>
  <c r="D962" i="16"/>
  <c r="C471" i="20"/>
  <c r="D470" i="20"/>
  <c r="C477" i="20"/>
  <c r="K466" i="20"/>
  <c r="K467" i="20" s="1"/>
  <c r="R512" i="20"/>
  <c r="R513" i="20" s="1"/>
  <c r="Q513" i="20"/>
  <c r="R1405" i="16"/>
  <c r="R2159" i="16"/>
  <c r="R540" i="20"/>
  <c r="R541" i="20" s="1"/>
  <c r="S539" i="20"/>
  <c r="S1567" i="16"/>
  <c r="S2183" i="16" s="1"/>
  <c r="R1568" i="16"/>
  <c r="R1569" i="16" s="1"/>
  <c r="P1933" i="12"/>
  <c r="P152" i="16"/>
  <c r="R548" i="20"/>
  <c r="O917" i="16"/>
  <c r="R547" i="20"/>
  <c r="L924" i="16"/>
  <c r="N581" i="20"/>
  <c r="M582" i="20"/>
  <c r="M583" i="20" s="1"/>
  <c r="M929" i="16"/>
  <c r="M930" i="16" s="1"/>
  <c r="L935" i="16"/>
  <c r="M934" i="16"/>
  <c r="P146" i="16"/>
  <c r="P162" i="16" s="1"/>
  <c r="P943" i="20"/>
  <c r="P567" i="20"/>
  <c r="Q567" i="20" s="1"/>
  <c r="Q569" i="20" s="1"/>
  <c r="O568" i="20"/>
  <c r="M2237" i="16"/>
  <c r="M1949" i="16"/>
  <c r="N1949" i="16" s="1"/>
  <c r="P561" i="20"/>
  <c r="Q560" i="20"/>
  <c r="O1948" i="16"/>
  <c r="R941" i="20"/>
  <c r="E601" i="20"/>
  <c r="K602" i="20" s="1"/>
  <c r="Q943" i="20"/>
  <c r="D608" i="20"/>
  <c r="D607" i="20"/>
  <c r="E607" i="20" s="1"/>
  <c r="C608" i="20"/>
  <c r="C609" i="20" s="1"/>
  <c r="C607" i="20"/>
  <c r="C987" i="20"/>
  <c r="D982" i="20"/>
  <c r="C982" i="20"/>
  <c r="C983" i="20" s="1"/>
  <c r="Q936" i="20"/>
  <c r="M2190" i="16"/>
  <c r="N1616" i="16"/>
  <c r="N2236" i="16"/>
  <c r="N1942" i="16"/>
  <c r="N1943" i="16" s="1"/>
  <c r="O1941" i="16"/>
  <c r="P1941" i="16" s="1"/>
  <c r="Q894" i="16"/>
  <c r="M1617" i="16"/>
  <c r="M1618" i="16" s="1"/>
  <c r="Q1934" i="16"/>
  <c r="Q888" i="16"/>
  <c r="R887" i="16"/>
  <c r="P912" i="16"/>
  <c r="R911" i="16"/>
  <c r="Q906" i="16"/>
  <c r="R1596" i="16"/>
  <c r="O1610" i="16"/>
  <c r="O2189" i="16"/>
  <c r="Q2188" i="16"/>
  <c r="P1603" i="16"/>
  <c r="Q1603" i="16" s="1"/>
  <c r="E1642" i="16"/>
  <c r="B1641" i="16"/>
  <c r="B2807" i="16" s="1"/>
  <c r="E1643" i="16"/>
  <c r="D1642" i="16"/>
  <c r="D1648" i="16"/>
  <c r="P1935" i="16"/>
  <c r="P2188" i="16"/>
  <c r="R36" i="10"/>
  <c r="W25" i="20"/>
  <c r="S165" i="18"/>
  <c r="S166" i="18"/>
  <c r="R167" i="18"/>
  <c r="U2489" i="16" l="1"/>
  <c r="V2487" i="16"/>
  <c r="V2480" i="16"/>
  <c r="V2482" i="16" s="1"/>
  <c r="V2488" i="16"/>
  <c r="W2488" i="16" s="1"/>
  <c r="X2488" i="16" s="1"/>
  <c r="Y2488" i="16" s="1"/>
  <c r="U2475" i="16"/>
  <c r="V2473" i="16"/>
  <c r="T291" i="20"/>
  <c r="U92" i="12"/>
  <c r="Q216" i="10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V92" i="12" s="1"/>
  <c r="T35" i="8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2" i="22" s="1"/>
  <c r="T104" i="11"/>
  <c r="T84" i="22"/>
  <c r="T96" i="22"/>
  <c r="T26" i="22"/>
  <c r="T113" i="11"/>
  <c r="AD2529" i="16"/>
  <c r="AD2531" i="16"/>
  <c r="AE2529" i="16"/>
  <c r="AE2531" i="16"/>
  <c r="AC2530" i="16"/>
  <c r="AC2532" i="16"/>
  <c r="AD2530" i="16"/>
  <c r="AD2532" i="16"/>
  <c r="AE2530" i="16"/>
  <c r="AE2532" i="16"/>
  <c r="AB2530" i="16"/>
  <c r="AB2531" i="16"/>
  <c r="AC2531" i="16"/>
  <c r="AB2532" i="16"/>
  <c r="AC2529" i="16"/>
  <c r="AB2529" i="16"/>
  <c r="AC2401" i="16"/>
  <c r="AC2403" i="16"/>
  <c r="AD2401" i="16"/>
  <c r="AD2403" i="16"/>
  <c r="AB2403" i="16"/>
  <c r="AE2403" i="16"/>
  <c r="AB2401" i="16"/>
  <c r="AB2404" i="16"/>
  <c r="AE2401" i="16"/>
  <c r="AC2404" i="16"/>
  <c r="AB2402" i="16"/>
  <c r="AD2404" i="16"/>
  <c r="AC2402" i="16"/>
  <c r="AE2404" i="16"/>
  <c r="AD2402" i="16"/>
  <c r="AE2402" i="16"/>
  <c r="Q1609" i="16"/>
  <c r="R1609" i="16" s="1"/>
  <c r="S1609" i="16" s="1"/>
  <c r="AD2537" i="16"/>
  <c r="AD2539" i="16"/>
  <c r="AE2537" i="16"/>
  <c r="AE2539" i="16"/>
  <c r="AC2536" i="16"/>
  <c r="AC2538" i="16"/>
  <c r="AD2536" i="16"/>
  <c r="AD2538" i="16"/>
  <c r="AE2536" i="16"/>
  <c r="AE2538" i="16"/>
  <c r="AB2536" i="16"/>
  <c r="AB2537" i="16"/>
  <c r="AC2537" i="16"/>
  <c r="AB2538" i="16"/>
  <c r="AB2539" i="16"/>
  <c r="AC2539" i="16"/>
  <c r="AC2395" i="16"/>
  <c r="AC2397" i="16"/>
  <c r="AD2395" i="16"/>
  <c r="AD2397" i="16"/>
  <c r="AB2396" i="16"/>
  <c r="AC2396" i="16"/>
  <c r="AB2394" i="16"/>
  <c r="AD2396" i="16"/>
  <c r="AC2394" i="16"/>
  <c r="AE2396" i="16"/>
  <c r="AD2394" i="16"/>
  <c r="AB2397" i="16"/>
  <c r="AE2394" i="16"/>
  <c r="AE2397" i="16"/>
  <c r="AB2395" i="16"/>
  <c r="AE2395" i="16"/>
  <c r="AD2809" i="16"/>
  <c r="AD2811" i="16"/>
  <c r="AC2808" i="16"/>
  <c r="AC2810" i="16"/>
  <c r="AD2808" i="16"/>
  <c r="AD2810" i="16"/>
  <c r="AE2808" i="16"/>
  <c r="AE2810" i="16"/>
  <c r="AB2811" i="16"/>
  <c r="AC2811" i="16"/>
  <c r="AB2808" i="16"/>
  <c r="AE2811" i="16"/>
  <c r="AB2809" i="16"/>
  <c r="AC2809" i="16"/>
  <c r="AE2809" i="16"/>
  <c r="AB2810" i="16"/>
  <c r="N934" i="16"/>
  <c r="O934" i="16" s="1"/>
  <c r="P411" i="20"/>
  <c r="Q411" i="20" s="1"/>
  <c r="P412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62" i="25"/>
  <c r="P576" i="20"/>
  <c r="N1500" i="16"/>
  <c r="O1500" i="16" s="1"/>
  <c r="S82" i="25"/>
  <c r="S83" i="25"/>
  <c r="N1190" i="16"/>
  <c r="N1191" i="16" s="1"/>
  <c r="S11" i="11"/>
  <c r="S11" i="12"/>
  <c r="R1275" i="20"/>
  <c r="R1288" i="20" s="1"/>
  <c r="O1322" i="16"/>
  <c r="P1322" i="16" s="1"/>
  <c r="O1323" i="16"/>
  <c r="P1323" i="16" s="1"/>
  <c r="D1224" i="16"/>
  <c r="D2417" i="16" s="1"/>
  <c r="Z2529" i="16"/>
  <c r="AA2532" i="16"/>
  <c r="AA2529" i="16"/>
  <c r="Z2531" i="16"/>
  <c r="AA2531" i="16"/>
  <c r="Z2532" i="16"/>
  <c r="Z2530" i="16"/>
  <c r="AA2530" i="16"/>
  <c r="AA2809" i="16"/>
  <c r="Z2809" i="16"/>
  <c r="AA2811" i="16"/>
  <c r="Z2808" i="16"/>
  <c r="Z2810" i="16"/>
  <c r="AA2808" i="16"/>
  <c r="AA2810" i="16"/>
  <c r="Z2811" i="16"/>
  <c r="O2146" i="16"/>
  <c r="O1328" i="16"/>
  <c r="P1328" i="16" s="1"/>
  <c r="P2147" i="16" s="1"/>
  <c r="O2126" i="16"/>
  <c r="Z2404" i="16"/>
  <c r="AA2401" i="16"/>
  <c r="Z2403" i="16"/>
  <c r="AA2403" i="16"/>
  <c r="Z2402" i="16"/>
  <c r="AA2402" i="16"/>
  <c r="AA2404" i="16"/>
  <c r="Z2401" i="16"/>
  <c r="Z2539" i="16"/>
  <c r="Z2536" i="16"/>
  <c r="AA2539" i="16"/>
  <c r="AA2536" i="16"/>
  <c r="Z2538" i="16"/>
  <c r="Z2537" i="16"/>
  <c r="AA2537" i="16"/>
  <c r="AA2538" i="16"/>
  <c r="Z2394" i="16"/>
  <c r="AA2397" i="16"/>
  <c r="Z2396" i="16"/>
  <c r="AA2396" i="16"/>
  <c r="Z2395" i="16"/>
  <c r="AA2395" i="16"/>
  <c r="Z2397" i="16"/>
  <c r="AA2394" i="16"/>
  <c r="S2332" i="16"/>
  <c r="R2339" i="16"/>
  <c r="S2339" i="16" s="1"/>
  <c r="S2057" i="16"/>
  <c r="T74" i="25"/>
  <c r="T13" i="25"/>
  <c r="R2144" i="16"/>
  <c r="S2331" i="16"/>
  <c r="S2333" i="16" s="1"/>
  <c r="R2338" i="16"/>
  <c r="K1227" i="16"/>
  <c r="K257" i="16" s="1"/>
  <c r="S1227" i="16"/>
  <c r="R1308" i="16"/>
  <c r="S1308" i="16" s="1"/>
  <c r="S553" i="20"/>
  <c r="S555" i="20" s="1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280" i="16"/>
  <c r="O28" i="16" s="1"/>
  <c r="O82" i="16" s="1"/>
  <c r="O27" i="16"/>
  <c r="P25" i="16" s="1"/>
  <c r="P2256" i="16" s="1"/>
  <c r="P2268" i="16" s="1"/>
  <c r="T27" i="8"/>
  <c r="N2171" i="16"/>
  <c r="N1480" i="16"/>
  <c r="O1480" i="16" s="1"/>
  <c r="P1480" i="16" s="1"/>
  <c r="L1204" i="16"/>
  <c r="M1203" i="16"/>
  <c r="M2128" i="16" s="1"/>
  <c r="D2390" i="16"/>
  <c r="E2390" i="16" s="1"/>
  <c r="E2409" i="16"/>
  <c r="D1216" i="16"/>
  <c r="D2409" i="16" s="1"/>
  <c r="F2408" i="16" s="1"/>
  <c r="J2155" i="16"/>
  <c r="P1948" i="16"/>
  <c r="Q1948" i="16" s="1"/>
  <c r="Q2237" i="16" s="1"/>
  <c r="L1198" i="16"/>
  <c r="M1197" i="16"/>
  <c r="N2234" i="16"/>
  <c r="D2408" i="16"/>
  <c r="K1217" i="16"/>
  <c r="F2394" i="16"/>
  <c r="E2396" i="16"/>
  <c r="D2398" i="16" s="1"/>
  <c r="E2398" i="16" s="1"/>
  <c r="J2131" i="16"/>
  <c r="B1221" i="16"/>
  <c r="B2414" i="16" s="1"/>
  <c r="Q1227" i="16"/>
  <c r="P1227" i="16"/>
  <c r="E1223" i="16"/>
  <c r="E1222" i="16"/>
  <c r="D1228" i="16"/>
  <c r="D1222" i="16"/>
  <c r="D2414" i="16"/>
  <c r="R1227" i="16"/>
  <c r="K2129" i="16"/>
  <c r="K1211" i="16"/>
  <c r="L1205" i="16"/>
  <c r="E2408" i="16"/>
  <c r="F1215" i="16" a="1"/>
  <c r="F1215" i="16" s="1"/>
  <c r="D2402" i="16"/>
  <c r="F1209" i="16"/>
  <c r="F2402" i="16" s="1"/>
  <c r="M2127" i="16"/>
  <c r="N1196" i="16"/>
  <c r="L1210" i="16"/>
  <c r="J2196" i="16"/>
  <c r="R554" i="20"/>
  <c r="Q1899" i="16"/>
  <c r="R1899" i="16" s="1"/>
  <c r="R2230" i="16" s="1"/>
  <c r="P1900" i="16"/>
  <c r="P1901" i="16" s="1"/>
  <c r="R1921" i="16"/>
  <c r="W54" i="20"/>
  <c r="W56" i="20" s="1"/>
  <c r="X25" i="20"/>
  <c r="Y25" i="20" s="1"/>
  <c r="R1922" i="16"/>
  <c r="S1920" i="16"/>
  <c r="S2233" i="16" s="1"/>
  <c r="N1335" i="16"/>
  <c r="O1335" i="16" s="1"/>
  <c r="P1335" i="16" s="1"/>
  <c r="P2148" i="16" s="1"/>
  <c r="M1336" i="16"/>
  <c r="Q391" i="20"/>
  <c r="N2147" i="16"/>
  <c r="N1329" i="16"/>
  <c r="P1189" i="16"/>
  <c r="N1330" i="16"/>
  <c r="K2396" i="16"/>
  <c r="X2396" i="16"/>
  <c r="Y2396" i="16"/>
  <c r="X2394" i="16"/>
  <c r="Y2394" i="16"/>
  <c r="X2397" i="16"/>
  <c r="Y2397" i="16"/>
  <c r="X2395" i="16"/>
  <c r="Y2395" i="16"/>
  <c r="K2531" i="16"/>
  <c r="X2529" i="16"/>
  <c r="Y2529" i="16"/>
  <c r="X2532" i="16"/>
  <c r="Y2532" i="16"/>
  <c r="X2530" i="16"/>
  <c r="Y2530" i="16"/>
  <c r="X2531" i="16"/>
  <c r="Y2531" i="16"/>
  <c r="K2810" i="16"/>
  <c r="X2810" i="16"/>
  <c r="Y2810" i="16"/>
  <c r="Y2808" i="16"/>
  <c r="X2811" i="16"/>
  <c r="Y2811" i="16"/>
  <c r="X2809" i="16"/>
  <c r="X2808" i="16"/>
  <c r="Y2809" i="16"/>
  <c r="K2538" i="16"/>
  <c r="Y2536" i="16"/>
  <c r="X2539" i="16"/>
  <c r="Y2539" i="16"/>
  <c r="X2537" i="16"/>
  <c r="Y2537" i="16"/>
  <c r="Y2538" i="16"/>
  <c r="X2538" i="16"/>
  <c r="X2536" i="16"/>
  <c r="K2403" i="16"/>
  <c r="X2403" i="16"/>
  <c r="Y2403" i="16"/>
  <c r="X2401" i="16"/>
  <c r="Y2401" i="16"/>
  <c r="X2404" i="16"/>
  <c r="Y2404" i="16"/>
  <c r="X2402" i="16"/>
  <c r="Y2402" i="16"/>
  <c r="O1493" i="16"/>
  <c r="L947" i="16"/>
  <c r="L948" i="16" s="1"/>
  <c r="M2173" i="16"/>
  <c r="D2808" i="16"/>
  <c r="O1616" i="16"/>
  <c r="O2190" i="16" s="1"/>
  <c r="N1342" i="16"/>
  <c r="O1342" i="16" s="1"/>
  <c r="O2149" i="16" s="1"/>
  <c r="Q1321" i="16"/>
  <c r="Q2146" i="16" s="1"/>
  <c r="D2557" i="16"/>
  <c r="L1349" i="16"/>
  <c r="L2150" i="16" s="1"/>
  <c r="R928" i="16"/>
  <c r="K953" i="16"/>
  <c r="K954" i="16" s="1"/>
  <c r="Q1175" i="16"/>
  <c r="Q2124" i="16" s="1"/>
  <c r="P1176" i="16"/>
  <c r="P1177" i="16"/>
  <c r="W2624" i="16"/>
  <c r="W2626" i="16" s="1"/>
  <c r="Q85" i="25"/>
  <c r="Q93" i="25" s="1"/>
  <c r="R105" i="10"/>
  <c r="S368" i="20"/>
  <c r="S370" i="20" s="1"/>
  <c r="R369" i="20"/>
  <c r="R375" i="20"/>
  <c r="Q376" i="20"/>
  <c r="Q377" i="20" s="1"/>
  <c r="Q390" i="20"/>
  <c r="R389" i="20"/>
  <c r="R391" i="20" s="1"/>
  <c r="Q502" i="20"/>
  <c r="S396" i="20"/>
  <c r="S398" i="20" s="1"/>
  <c r="Q503" i="20"/>
  <c r="R501" i="20"/>
  <c r="S92" i="10"/>
  <c r="S91" i="10" s="1"/>
  <c r="S117" i="10"/>
  <c r="S1161" i="16"/>
  <c r="S2122" i="16" s="1"/>
  <c r="R397" i="20"/>
  <c r="S59" i="20"/>
  <c r="S1228" i="20" s="1"/>
  <c r="S1262" i="20" s="1"/>
  <c r="S47" i="20"/>
  <c r="R1162" i="16"/>
  <c r="N2260" i="16"/>
  <c r="N2272" i="16" s="1"/>
  <c r="N438" i="20"/>
  <c r="M439" i="20"/>
  <c r="P419" i="20"/>
  <c r="R417" i="20"/>
  <c r="R419" i="20" s="1"/>
  <c r="M445" i="20"/>
  <c r="M447" i="20" s="1"/>
  <c r="R1168" i="16"/>
  <c r="R2123" i="16" s="1"/>
  <c r="K468" i="20"/>
  <c r="K461" i="20"/>
  <c r="M452" i="20"/>
  <c r="L454" i="20"/>
  <c r="Q1169" i="16"/>
  <c r="P404" i="20"/>
  <c r="P424" i="20"/>
  <c r="O426" i="20"/>
  <c r="Q412" i="20"/>
  <c r="R410" i="20"/>
  <c r="P405" i="20"/>
  <c r="Q403" i="20"/>
  <c r="T2618" i="16"/>
  <c r="T2620" i="16" s="1"/>
  <c r="T2617" i="16"/>
  <c r="T2619" i="16" s="1"/>
  <c r="S1458" i="16"/>
  <c r="S2168" i="16" s="1"/>
  <c r="R1459" i="16"/>
  <c r="S1465" i="16"/>
  <c r="S2169" i="16" s="1"/>
  <c r="T2732" i="16"/>
  <c r="T2734" i="16"/>
  <c r="T2731" i="16"/>
  <c r="T2733" i="16" s="1"/>
  <c r="T2725" i="16"/>
  <c r="T2724" i="16"/>
  <c r="T2726" i="16" s="1"/>
  <c r="T2727" i="16"/>
  <c r="Q2596" i="16"/>
  <c r="L446" i="20"/>
  <c r="Q2609" i="16"/>
  <c r="R2609" i="16" s="1"/>
  <c r="P2610" i="16"/>
  <c r="Q2608" i="16"/>
  <c r="R2595" i="16"/>
  <c r="R2603" i="16"/>
  <c r="S2601" i="16"/>
  <c r="T2601" i="16" s="1"/>
  <c r="Q2604" i="16"/>
  <c r="S2602" i="16"/>
  <c r="T2602" i="16" s="1"/>
  <c r="U2602" i="16" s="1"/>
  <c r="V2602" i="16" s="1"/>
  <c r="R2594" i="16"/>
  <c r="T2589" i="16"/>
  <c r="V2587" i="16"/>
  <c r="P2146" i="16"/>
  <c r="T2582" i="16"/>
  <c r="U2580" i="16"/>
  <c r="P2811" i="16"/>
  <c r="V2810" i="16"/>
  <c r="N2810" i="16"/>
  <c r="T2809" i="16"/>
  <c r="L2809" i="16"/>
  <c r="R2808" i="16"/>
  <c r="W2808" i="16"/>
  <c r="L2811" i="16"/>
  <c r="N2808" i="16"/>
  <c r="O2809" i="16"/>
  <c r="T2808" i="16"/>
  <c r="O2810" i="16"/>
  <c r="W2811" i="16"/>
  <c r="O2811" i="16"/>
  <c r="U2810" i="16"/>
  <c r="M2810" i="16"/>
  <c r="S2809" i="16"/>
  <c r="K2809" i="16"/>
  <c r="Q2808" i="16"/>
  <c r="S2810" i="16"/>
  <c r="O2808" i="16"/>
  <c r="W2809" i="16"/>
  <c r="Q2811" i="16"/>
  <c r="K2808" i="16"/>
  <c r="V2811" i="16"/>
  <c r="N2811" i="16"/>
  <c r="T2810" i="16"/>
  <c r="L2810" i="16"/>
  <c r="R2809" i="16"/>
  <c r="P2808" i="16"/>
  <c r="M2811" i="16"/>
  <c r="Q2809" i="16"/>
  <c r="R2810" i="16"/>
  <c r="V2808" i="16"/>
  <c r="U2808" i="16"/>
  <c r="N2809" i="16"/>
  <c r="W2810" i="16"/>
  <c r="U2811" i="16"/>
  <c r="T2811" i="16"/>
  <c r="P2809" i="16"/>
  <c r="U2809" i="16"/>
  <c r="S2811" i="16"/>
  <c r="K2811" i="16"/>
  <c r="Q2810" i="16"/>
  <c r="M2808" i="16"/>
  <c r="M2809" i="16"/>
  <c r="R2811" i="16"/>
  <c r="P2810" i="16"/>
  <c r="V2809" i="16"/>
  <c r="L2808" i="16"/>
  <c r="S2808" i="16"/>
  <c r="P2539" i="16"/>
  <c r="V2538" i="16"/>
  <c r="N2538" i="16"/>
  <c r="T2537" i="16"/>
  <c r="L2537" i="16"/>
  <c r="R2536" i="16"/>
  <c r="N2539" i="16"/>
  <c r="T2538" i="16"/>
  <c r="T2539" i="16"/>
  <c r="N2536" i="16"/>
  <c r="Q2538" i="16"/>
  <c r="O2537" i="16"/>
  <c r="U2537" i="16"/>
  <c r="W2539" i="16"/>
  <c r="O2539" i="16"/>
  <c r="U2538" i="16"/>
  <c r="M2538" i="16"/>
  <c r="S2537" i="16"/>
  <c r="K2537" i="16"/>
  <c r="Q2536" i="16"/>
  <c r="R2537" i="16"/>
  <c r="L2539" i="16"/>
  <c r="P2537" i="16"/>
  <c r="W2537" i="16"/>
  <c r="M2537" i="16"/>
  <c r="V2539" i="16"/>
  <c r="L2538" i="16"/>
  <c r="P2536" i="16"/>
  <c r="V2536" i="16"/>
  <c r="S2539" i="16"/>
  <c r="U2536" i="16"/>
  <c r="S2536" i="16"/>
  <c r="U2539" i="16"/>
  <c r="M2539" i="16"/>
  <c r="S2538" i="16"/>
  <c r="Q2537" i="16"/>
  <c r="W2536" i="16"/>
  <c r="O2536" i="16"/>
  <c r="R2538" i="16"/>
  <c r="K2539" i="16"/>
  <c r="M2536" i="16"/>
  <c r="R2539" i="16"/>
  <c r="P2538" i="16"/>
  <c r="V2537" i="16"/>
  <c r="N2537" i="16"/>
  <c r="T2536" i="16"/>
  <c r="L2536" i="16"/>
  <c r="Q2539" i="16"/>
  <c r="W2538" i="16"/>
  <c r="O2538" i="16"/>
  <c r="K2536" i="16"/>
  <c r="P2532" i="16"/>
  <c r="V2531" i="16"/>
  <c r="N2531" i="16"/>
  <c r="T2530" i="16"/>
  <c r="L2530" i="16"/>
  <c r="R2529" i="16"/>
  <c r="O2530" i="16"/>
  <c r="L2529" i="16"/>
  <c r="M2530" i="16"/>
  <c r="W2532" i="16"/>
  <c r="O2532" i="16"/>
  <c r="U2531" i="16"/>
  <c r="M2531" i="16"/>
  <c r="S2530" i="16"/>
  <c r="K2530" i="16"/>
  <c r="Q2529" i="16"/>
  <c r="Q2531" i="16"/>
  <c r="M2529" i="16"/>
  <c r="T2529" i="16"/>
  <c r="U2530" i="16"/>
  <c r="V2532" i="16"/>
  <c r="N2532" i="16"/>
  <c r="T2531" i="16"/>
  <c r="L2531" i="16"/>
  <c r="R2530" i="16"/>
  <c r="P2529" i="16"/>
  <c r="W2530" i="16"/>
  <c r="N2530" i="16"/>
  <c r="W2531" i="16"/>
  <c r="U2532" i="16"/>
  <c r="M2532" i="16"/>
  <c r="S2531" i="16"/>
  <c r="Q2530" i="16"/>
  <c r="W2529" i="16"/>
  <c r="O2529" i="16"/>
  <c r="U2529" i="16"/>
  <c r="P2531" i="16"/>
  <c r="O2531" i="16"/>
  <c r="T2532" i="16"/>
  <c r="L2532" i="16"/>
  <c r="R2531" i="16"/>
  <c r="P2530" i="16"/>
  <c r="V2529" i="16"/>
  <c r="N2529" i="16"/>
  <c r="K2532" i="16"/>
  <c r="V2530" i="16"/>
  <c r="Q2532" i="16"/>
  <c r="S2529" i="16"/>
  <c r="S2532" i="16"/>
  <c r="K2529" i="16"/>
  <c r="R2532" i="16"/>
  <c r="G2404" i="16"/>
  <c r="P2404" i="16"/>
  <c r="V2403" i="16"/>
  <c r="N2403" i="16"/>
  <c r="T2402" i="16"/>
  <c r="L2402" i="16"/>
  <c r="R2401" i="16"/>
  <c r="O2402" i="16"/>
  <c r="O2403" i="16"/>
  <c r="W2404" i="16"/>
  <c r="O2404" i="16"/>
  <c r="U2403" i="16"/>
  <c r="M2403" i="16"/>
  <c r="S2402" i="16"/>
  <c r="K2402" i="16"/>
  <c r="Q2401" i="16"/>
  <c r="W2402" i="16"/>
  <c r="K2401" i="16"/>
  <c r="V2404" i="16"/>
  <c r="N2404" i="16"/>
  <c r="T2403" i="16"/>
  <c r="L2403" i="16"/>
  <c r="R2402" i="16"/>
  <c r="P2401" i="16"/>
  <c r="Q2403" i="16"/>
  <c r="U2402" i="16"/>
  <c r="U2404" i="16"/>
  <c r="M2404" i="16"/>
  <c r="S2403" i="16"/>
  <c r="Q2402" i="16"/>
  <c r="W2401" i="16"/>
  <c r="O2401" i="16"/>
  <c r="K2404" i="16"/>
  <c r="M2401" i="16"/>
  <c r="M2402" i="16"/>
  <c r="T2404" i="16"/>
  <c r="L2404" i="16"/>
  <c r="R2403" i="16"/>
  <c r="P2402" i="16"/>
  <c r="V2401" i="16"/>
  <c r="N2401" i="16"/>
  <c r="S2404" i="16"/>
  <c r="U2401" i="16"/>
  <c r="S2401" i="16"/>
  <c r="R2404" i="16"/>
  <c r="P2403" i="16"/>
  <c r="V2402" i="16"/>
  <c r="N2402" i="16"/>
  <c r="T2401" i="16"/>
  <c r="L2401" i="16"/>
  <c r="Q2404" i="16"/>
  <c r="W2403" i="16"/>
  <c r="F2397" i="16"/>
  <c r="P2397" i="16"/>
  <c r="V2396" i="16"/>
  <c r="N2396" i="16"/>
  <c r="T2395" i="16"/>
  <c r="L2395" i="16"/>
  <c r="R2394" i="16"/>
  <c r="U2397" i="16"/>
  <c r="O2394" i="16"/>
  <c r="Q2396" i="16"/>
  <c r="P2396" i="16"/>
  <c r="T2394" i="16"/>
  <c r="U2395" i="16"/>
  <c r="W2397" i="16"/>
  <c r="O2397" i="16"/>
  <c r="U2396" i="16"/>
  <c r="M2396" i="16"/>
  <c r="S2395" i="16"/>
  <c r="K2395" i="16"/>
  <c r="Q2394" i="16"/>
  <c r="M2397" i="16"/>
  <c r="Q2395" i="16"/>
  <c r="L2397" i="16"/>
  <c r="N2394" i="16"/>
  <c r="U2394" i="16"/>
  <c r="W2396" i="16"/>
  <c r="K2394" i="16"/>
  <c r="V2397" i="16"/>
  <c r="N2397" i="16"/>
  <c r="T2396" i="16"/>
  <c r="L2396" i="16"/>
  <c r="R2395" i="16"/>
  <c r="P2394" i="16"/>
  <c r="S2396" i="16"/>
  <c r="W2394" i="16"/>
  <c r="R2396" i="16"/>
  <c r="V2394" i="16"/>
  <c r="W2395" i="16"/>
  <c r="R2397" i="16"/>
  <c r="O2396" i="16"/>
  <c r="S2394" i="16"/>
  <c r="M2394" i="16"/>
  <c r="T2397" i="16"/>
  <c r="P2395" i="16"/>
  <c r="O2395" i="16"/>
  <c r="V2395" i="16"/>
  <c r="L2394" i="16"/>
  <c r="M2395" i="16"/>
  <c r="S2397" i="16"/>
  <c r="K2397" i="16"/>
  <c r="N2395" i="16"/>
  <c r="Q2397" i="16"/>
  <c r="Q1466" i="16"/>
  <c r="Q1467" i="16" s="1"/>
  <c r="L453" i="20"/>
  <c r="L459" i="20"/>
  <c r="H2803" i="16"/>
  <c r="F2811" i="16"/>
  <c r="G2811" i="16"/>
  <c r="D2814" i="16"/>
  <c r="G2815" i="16" s="1"/>
  <c r="K1654" i="16"/>
  <c r="L1654" i="16"/>
  <c r="M1654" i="16"/>
  <c r="N1654" i="16"/>
  <c r="O1654" i="16"/>
  <c r="P1654" i="16"/>
  <c r="Q1654" i="16"/>
  <c r="R1654" i="16"/>
  <c r="D2563" i="16"/>
  <c r="P1380" i="16"/>
  <c r="Q1380" i="16"/>
  <c r="R1380" i="16"/>
  <c r="S1654" i="16"/>
  <c r="S1380" i="16"/>
  <c r="M2174" i="16"/>
  <c r="M1501" i="16"/>
  <c r="M1343" i="16"/>
  <c r="M1344" i="16" s="1"/>
  <c r="M2149" i="16"/>
  <c r="M1494" i="16"/>
  <c r="N1494" i="16" s="1"/>
  <c r="Q1893" i="16"/>
  <c r="R1892" i="16"/>
  <c r="R2229" i="16" s="1"/>
  <c r="O1894" i="16"/>
  <c r="P1894" i="16" s="1"/>
  <c r="Q1894" i="16" s="1"/>
  <c r="L1488" i="16"/>
  <c r="N1338" i="16"/>
  <c r="N314" i="16" s="1"/>
  <c r="M1337" i="16"/>
  <c r="T2012" i="16"/>
  <c r="T1984" i="16"/>
  <c r="T1944" i="16"/>
  <c r="T1916" i="16"/>
  <c r="T1883" i="16"/>
  <c r="T1876" i="16"/>
  <c r="T2019" i="16"/>
  <c r="T1991" i="16"/>
  <c r="T1951" i="16"/>
  <c r="T1923" i="16"/>
  <c r="T1869" i="16"/>
  <c r="T1647" i="16"/>
  <c r="T1862" i="16"/>
  <c r="T2026" i="16"/>
  <c r="T1998" i="16"/>
  <c r="T1958" i="16"/>
  <c r="T1930" i="16"/>
  <c r="T1902" i="16"/>
  <c r="T1855" i="16"/>
  <c r="T1654" i="16"/>
  <c r="T1895" i="16"/>
  <c r="T2005" i="16"/>
  <c r="T1977" i="16"/>
  <c r="T1937" i="16"/>
  <c r="T1909" i="16"/>
  <c r="T1633" i="16"/>
  <c r="T1605" i="16"/>
  <c r="T1577" i="16"/>
  <c r="T1529" i="16"/>
  <c r="T1461" i="16"/>
  <c r="T1536" i="16"/>
  <c r="T1522" i="16"/>
  <c r="T1454" i="16"/>
  <c r="T1640" i="16"/>
  <c r="T1612" i="16"/>
  <c r="T1584" i="16"/>
  <c r="T1503" i="16"/>
  <c r="T1496" i="16"/>
  <c r="T1619" i="16"/>
  <c r="T1591" i="16"/>
  <c r="T1563" i="16"/>
  <c r="T1489" i="16"/>
  <c r="T1550" i="16"/>
  <c r="T1482" i="16"/>
  <c r="T1475" i="16"/>
  <c r="T1468" i="16"/>
  <c r="T1626" i="16"/>
  <c r="T1598" i="16"/>
  <c r="T1570" i="16"/>
  <c r="T1543" i="16"/>
  <c r="T3032" i="16"/>
  <c r="T3004" i="16"/>
  <c r="T2693" i="16"/>
  <c r="T3162" i="16"/>
  <c r="T3134" i="16"/>
  <c r="T3104" i="16"/>
  <c r="T3076" i="16"/>
  <c r="T3048" i="16"/>
  <c r="T2982" i="16"/>
  <c r="T2954" i="16"/>
  <c r="T2926" i="16"/>
  <c r="T2898" i="16"/>
  <c r="T2870" i="16"/>
  <c r="T3011" i="16"/>
  <c r="T2700" i="16"/>
  <c r="T3169" i="16"/>
  <c r="T3141" i="16"/>
  <c r="T3113" i="16"/>
  <c r="T3083" i="16"/>
  <c r="T3055" i="16"/>
  <c r="T2989" i="16"/>
  <c r="T2961" i="16"/>
  <c r="T2933" i="16"/>
  <c r="T2905" i="16"/>
  <c r="T3018" i="16"/>
  <c r="T2707" i="16"/>
  <c r="T3176" i="16"/>
  <c r="T3148" i="16"/>
  <c r="T3120" i="16"/>
  <c r="T3090" i="16"/>
  <c r="T3062" i="16"/>
  <c r="T2996" i="16"/>
  <c r="T2968" i="16"/>
  <c r="T2940" i="16"/>
  <c r="T2912" i="16"/>
  <c r="T2884" i="16"/>
  <c r="T3025" i="16"/>
  <c r="T2714" i="16"/>
  <c r="T2686" i="16"/>
  <c r="T3155" i="16"/>
  <c r="T3127" i="16"/>
  <c r="T3097" i="16"/>
  <c r="T3069" i="16"/>
  <c r="T3041" i="16"/>
  <c r="T2975" i="16"/>
  <c r="T2947" i="16"/>
  <c r="T2919" i="16"/>
  <c r="T2891" i="16"/>
  <c r="T2856" i="16"/>
  <c r="T2828" i="16"/>
  <c r="T2800" i="16"/>
  <c r="T2772" i="16"/>
  <c r="T2744" i="16"/>
  <c r="T2679" i="16"/>
  <c r="T2651" i="16"/>
  <c r="T2623" i="16"/>
  <c r="T2563" i="16"/>
  <c r="T2528" i="16"/>
  <c r="T2493" i="16"/>
  <c r="T2863" i="16"/>
  <c r="T2835" i="16"/>
  <c r="T2807" i="16"/>
  <c r="T2779" i="16"/>
  <c r="T2751" i="16"/>
  <c r="T2723" i="16"/>
  <c r="T2658" i="16"/>
  <c r="T2630" i="16"/>
  <c r="T2570" i="16"/>
  <c r="T2535" i="16"/>
  <c r="T2500" i="16"/>
  <c r="T2479" i="16"/>
  <c r="T2877" i="16"/>
  <c r="T2842" i="16"/>
  <c r="T2814" i="16"/>
  <c r="T2786" i="16"/>
  <c r="T2758" i="16"/>
  <c r="T2730" i="16"/>
  <c r="T2665" i="16"/>
  <c r="T2637" i="16"/>
  <c r="T2314" i="16"/>
  <c r="T2549" i="16"/>
  <c r="T2514" i="16"/>
  <c r="T2849" i="16"/>
  <c r="T2821" i="16"/>
  <c r="T2793" i="16"/>
  <c r="T2765" i="16"/>
  <c r="T2737" i="16"/>
  <c r="T2672" i="16"/>
  <c r="T2644" i="16"/>
  <c r="T2616" i="16"/>
  <c r="T2556" i="16"/>
  <c r="T2521" i="16"/>
  <c r="T2486" i="16"/>
  <c r="T2435" i="16"/>
  <c r="T2379" i="16"/>
  <c r="T2330" i="16"/>
  <c r="T2507" i="16"/>
  <c r="T2393" i="16"/>
  <c r="T2472" i="16"/>
  <c r="T1289" i="16"/>
  <c r="T2586" i="16"/>
  <c r="T2428" i="16"/>
  <c r="T2372" i="16"/>
  <c r="T2323" i="16"/>
  <c r="T2337" i="16"/>
  <c r="T2579" i="16"/>
  <c r="T2421" i="16"/>
  <c r="T2365" i="16"/>
  <c r="T2542" i="16"/>
  <c r="T2442" i="16"/>
  <c r="T2593" i="16"/>
  <c r="T2414" i="16"/>
  <c r="T2358" i="16"/>
  <c r="T2344" i="16"/>
  <c r="T2463" i="16"/>
  <c r="T2407" i="16"/>
  <c r="T2316" i="16"/>
  <c r="T1296" i="16"/>
  <c r="T2607" i="16"/>
  <c r="T2456" i="16"/>
  <c r="T2400" i="16"/>
  <c r="T2351" i="16"/>
  <c r="T2449" i="16"/>
  <c r="T2386" i="16"/>
  <c r="T2600" i="16"/>
  <c r="T1380" i="16"/>
  <c r="T1324" i="16"/>
  <c r="T1400" i="16"/>
  <c r="T1317" i="16"/>
  <c r="T1440" i="16"/>
  <c r="T1447" i="16"/>
  <c r="T1338" i="16"/>
  <c r="T1414" i="16"/>
  <c r="T1352" i="16"/>
  <c r="T1428" i="16"/>
  <c r="T1359" i="16"/>
  <c r="T1407" i="16"/>
  <c r="T1366" i="16"/>
  <c r="T1331" i="16"/>
  <c r="T1310" i="16"/>
  <c r="T1303" i="16"/>
  <c r="T2033" i="16"/>
  <c r="T1970" i="16"/>
  <c r="T1345" i="16"/>
  <c r="T1421" i="16"/>
  <c r="T1373" i="16"/>
  <c r="M1503" i="16"/>
  <c r="M400" i="16" s="1"/>
  <c r="O1496" i="16"/>
  <c r="O399" i="16" s="1"/>
  <c r="N1489" i="16"/>
  <c r="N398" i="16" s="1"/>
  <c r="I360" i="16" s="1"/>
  <c r="G135" i="20" s="1"/>
  <c r="I359" i="16"/>
  <c r="G134" i="20" s="1"/>
  <c r="F2404" i="16"/>
  <c r="G2397" i="16"/>
  <c r="K1338" i="16"/>
  <c r="R1413" i="16"/>
  <c r="S1418" i="16"/>
  <c r="S2161" i="16" s="1"/>
  <c r="Q1420" i="16"/>
  <c r="R1419" i="16"/>
  <c r="O1331" i="16"/>
  <c r="O313" i="16" s="1"/>
  <c r="I275" i="16" s="1"/>
  <c r="G98" i="20" s="1"/>
  <c r="M1213" i="16"/>
  <c r="M255" i="16" s="1"/>
  <c r="O2125" i="16"/>
  <c r="O1185" i="16"/>
  <c r="N251" i="16"/>
  <c r="I330" i="16"/>
  <c r="G119" i="20" s="1"/>
  <c r="G120" i="20" s="1"/>
  <c r="M1338" i="16"/>
  <c r="M314" i="16" s="1"/>
  <c r="R1574" i="16"/>
  <c r="S1574" i="16" s="1"/>
  <c r="S2184" i="16" s="1"/>
  <c r="P1474" i="16"/>
  <c r="Q2170" i="16"/>
  <c r="R1472" i="16"/>
  <c r="Q1473" i="16"/>
  <c r="R1460" i="16"/>
  <c r="Q1575" i="16"/>
  <c r="Q1576" i="16" s="1"/>
  <c r="E3108" i="16"/>
  <c r="H3106" i="16" s="1"/>
  <c r="M1481" i="16"/>
  <c r="N1481" i="16" s="1"/>
  <c r="P1182" i="16"/>
  <c r="P2125" i="16" s="1"/>
  <c r="O1183" i="16"/>
  <c r="O1184" i="16" s="1"/>
  <c r="D1381" i="16"/>
  <c r="D2798" i="16"/>
  <c r="E2798" i="16" s="1"/>
  <c r="D2797" i="16"/>
  <c r="H2794" i="16" s="1"/>
  <c r="D1643" i="16"/>
  <c r="D2809" i="16" s="1"/>
  <c r="E2809" i="16"/>
  <c r="F1636" i="16"/>
  <c r="D2803" i="16"/>
  <c r="E2803" i="16" s="1"/>
  <c r="F2801" i="16"/>
  <c r="F1642" i="16" a="1"/>
  <c r="F1642" i="16" s="1"/>
  <c r="E2808" i="16"/>
  <c r="K1630" i="16"/>
  <c r="F2795" i="16"/>
  <c r="K1624" i="16"/>
  <c r="L1623" i="16"/>
  <c r="K2191" i="16"/>
  <c r="E2546" i="16"/>
  <c r="G2543" i="16"/>
  <c r="D2547" i="16"/>
  <c r="E2547" i="16" s="1"/>
  <c r="F2550" i="16"/>
  <c r="G2539" i="16"/>
  <c r="F2539" i="16"/>
  <c r="G2532" i="16"/>
  <c r="F2532" i="16"/>
  <c r="R1399" i="16"/>
  <c r="Q1425" i="16"/>
  <c r="Q2162" i="16" s="1"/>
  <c r="P332" i="16"/>
  <c r="O1427" i="16"/>
  <c r="O334" i="16" s="1"/>
  <c r="O791" i="16" s="1"/>
  <c r="P1426" i="16"/>
  <c r="O333" i="16"/>
  <c r="N1486" i="16"/>
  <c r="M2172" i="16"/>
  <c r="M1487" i="16"/>
  <c r="Q1479" i="16"/>
  <c r="P2171" i="16"/>
  <c r="O2171" i="16"/>
  <c r="O425" i="20"/>
  <c r="D1363" i="16"/>
  <c r="D2552" i="16" s="1"/>
  <c r="E2552" i="16" s="1"/>
  <c r="D2553" i="16" s="1"/>
  <c r="D1369" i="16"/>
  <c r="D2558" i="16" s="1"/>
  <c r="F1368" i="16" a="1"/>
  <c r="F1368" i="16" s="1"/>
  <c r="K1350" i="16"/>
  <c r="K2150" i="16"/>
  <c r="K1351" i="16"/>
  <c r="F1355" i="16"/>
  <c r="F2544" i="16" s="1"/>
  <c r="O575" i="20"/>
  <c r="P575" i="20" s="1"/>
  <c r="Q575" i="20" s="1"/>
  <c r="N576" i="20"/>
  <c r="D1375" i="16"/>
  <c r="B1374" i="16"/>
  <c r="B2563" i="16" s="1"/>
  <c r="E1375" i="16"/>
  <c r="E2564" i="16" s="1"/>
  <c r="E1376" i="16"/>
  <c r="E2565" i="16" s="1"/>
  <c r="S2141" i="16"/>
  <c r="C479" i="20"/>
  <c r="C480" i="20" s="1"/>
  <c r="D479" i="20"/>
  <c r="D478" i="20"/>
  <c r="E478" i="20" s="1"/>
  <c r="E472" i="20"/>
  <c r="Q1170" i="16"/>
  <c r="S2058" i="16"/>
  <c r="S2051" i="16"/>
  <c r="S2054" i="16"/>
  <c r="R2087" i="16"/>
  <c r="S2087" i="16" s="1"/>
  <c r="S2060" i="16"/>
  <c r="S2070" i="16"/>
  <c r="S2098" i="16" s="1"/>
  <c r="R2086" i="16"/>
  <c r="S2086" i="16" s="1"/>
  <c r="Q2088" i="16"/>
  <c r="Q290" i="20" s="1"/>
  <c r="R2121" i="16"/>
  <c r="R1157" i="16"/>
  <c r="O52" i="10"/>
  <c r="O340" i="10" s="1"/>
  <c r="S115" i="10"/>
  <c r="S119" i="10"/>
  <c r="S110" i="10"/>
  <c r="S397" i="10" s="1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149" i="16"/>
  <c r="Q1142" i="16"/>
  <c r="R1163" i="16"/>
  <c r="S1147" i="16"/>
  <c r="S2120" i="16" s="1"/>
  <c r="R1148" i="16"/>
  <c r="L1227" i="16"/>
  <c r="L257" i="16" s="1"/>
  <c r="S1140" i="16"/>
  <c r="S2119" i="16" s="1"/>
  <c r="R1141" i="16"/>
  <c r="S1154" i="16"/>
  <c r="Q1156" i="16"/>
  <c r="R1155" i="16"/>
  <c r="R1453" i="16"/>
  <c r="S2144" i="16"/>
  <c r="R882" i="16"/>
  <c r="S11" i="20"/>
  <c r="S11" i="18"/>
  <c r="S11" i="16"/>
  <c r="S12" i="25"/>
  <c r="S11" i="10"/>
  <c r="S2080" i="16"/>
  <c r="T134" i="8"/>
  <c r="S2085" i="16"/>
  <c r="S2052" i="16"/>
  <c r="S2079" i="16"/>
  <c r="S2083" i="16"/>
  <c r="S2056" i="16"/>
  <c r="R2099" i="16"/>
  <c r="R2102" i="16" s="1"/>
  <c r="R1562" i="16"/>
  <c r="S2053" i="16"/>
  <c r="R1302" i="16"/>
  <c r="R2084" i="16"/>
  <c r="R1446" i="16"/>
  <c r="R1316" i="16"/>
  <c r="R1439" i="16"/>
  <c r="R1309" i="16"/>
  <c r="P2231" i="16"/>
  <c r="Q1906" i="16"/>
  <c r="K585" i="16"/>
  <c r="K1956" i="16"/>
  <c r="K2238" i="16"/>
  <c r="L1955" i="16"/>
  <c r="O1908" i="16"/>
  <c r="P1907" i="16"/>
  <c r="O1927" i="16"/>
  <c r="M1929" i="16"/>
  <c r="N1928" i="16"/>
  <c r="K1370" i="16"/>
  <c r="M940" i="16"/>
  <c r="L941" i="16"/>
  <c r="R1295" i="16"/>
  <c r="R1288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074" i="16"/>
  <c r="R2075" i="16" s="1"/>
  <c r="R2061" i="16"/>
  <c r="R796" i="16" s="1"/>
  <c r="S2064" i="16"/>
  <c r="S2078" i="16" s="1"/>
  <c r="R206" i="12"/>
  <c r="S881" i="16"/>
  <c r="S2082" i="16"/>
  <c r="S2059" i="16"/>
  <c r="R264" i="12"/>
  <c r="S2055" i="16"/>
  <c r="S2145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893" i="16"/>
  <c r="T128" i="20"/>
  <c r="T574" i="16"/>
  <c r="S927" i="12"/>
  <c r="T357" i="16"/>
  <c r="T92" i="20"/>
  <c r="S1746" i="12"/>
  <c r="S1811" i="12"/>
  <c r="T194" i="20"/>
  <c r="S1823" i="12"/>
  <c r="T185" i="20"/>
  <c r="S1169" i="12"/>
  <c r="T22" i="16"/>
  <c r="T423" i="16"/>
  <c r="S1794" i="12"/>
  <c r="T174" i="16"/>
  <c r="S48" i="18"/>
  <c r="S53" i="18" s="1"/>
  <c r="S1673" i="12"/>
  <c r="U28" i="8"/>
  <c r="U595" i="12" s="1"/>
  <c r="T425" i="16"/>
  <c r="T211" i="20"/>
  <c r="S526" i="20"/>
  <c r="S527" i="20" s="1"/>
  <c r="S1589" i="16"/>
  <c r="S1445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452" i="16"/>
  <c r="S1294" i="16"/>
  <c r="S2142" i="16"/>
  <c r="S1405" i="16"/>
  <c r="S899" i="16"/>
  <c r="S1287" i="16"/>
  <c r="S1561" i="16"/>
  <c r="S120" i="20"/>
  <c r="S1245" i="20" s="1"/>
  <c r="S331" i="16"/>
  <c r="S806" i="16" s="1"/>
  <c r="Q1607" i="12"/>
  <c r="Q1643" i="12" s="1"/>
  <c r="S232" i="20"/>
  <c r="S1249" i="20" s="1"/>
  <c r="S368" i="16"/>
  <c r="S1315" i="16"/>
  <c r="S284" i="16"/>
  <c r="S804" i="16" s="1"/>
  <c r="S1511" i="16"/>
  <c r="S807" i="16"/>
  <c r="S547" i="20"/>
  <c r="S2048" i="16"/>
  <c r="S811" i="16" s="1"/>
  <c r="S107" i="20"/>
  <c r="S1243" i="20" s="1"/>
  <c r="S214" i="20"/>
  <c r="S1248" i="20" s="1"/>
  <c r="S584" i="16"/>
  <c r="S809" i="16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S626" i="16"/>
  <c r="S810" i="16" s="1"/>
  <c r="R1723" i="12"/>
  <c r="R1880" i="12" s="1"/>
  <c r="R1918" i="12" s="1"/>
  <c r="Q1474" i="12"/>
  <c r="Q1639" i="12" s="1"/>
  <c r="S808" i="16"/>
  <c r="S462" i="16"/>
  <c r="S463" i="16" s="1"/>
  <c r="S1844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01" i="16"/>
  <c r="S1802" i="12"/>
  <c r="T131" i="20"/>
  <c r="S1406" i="12"/>
  <c r="T1842" i="16"/>
  <c r="T461" i="16" s="1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171" i="16"/>
  <c r="T1220" i="16"/>
  <c r="T256" i="16" s="1"/>
  <c r="T209" i="16"/>
  <c r="T203" i="16"/>
  <c r="T107" i="16"/>
  <c r="T120" i="16"/>
  <c r="T128" i="16"/>
  <c r="T118" i="16"/>
  <c r="T76" i="20"/>
  <c r="T82" i="20"/>
  <c r="T1164" i="16"/>
  <c r="T1227" i="16"/>
  <c r="S921" i="12"/>
  <c r="S1936" i="12" s="1"/>
  <c r="T511" i="20"/>
  <c r="T892" i="16"/>
  <c r="T898" i="16"/>
  <c r="T104" i="16"/>
  <c r="T213" i="16"/>
  <c r="T207" i="16"/>
  <c r="T112" i="16"/>
  <c r="T105" i="16"/>
  <c r="T113" i="16"/>
  <c r="T132" i="16"/>
  <c r="T74" i="20"/>
  <c r="T77" i="20"/>
  <c r="T1178" i="16"/>
  <c r="T250" i="16" s="1"/>
  <c r="T546" i="20"/>
  <c r="T548" i="20" s="1"/>
  <c r="T1560" i="16"/>
  <c r="T2182" i="16" s="1"/>
  <c r="T532" i="20"/>
  <c r="T99" i="16"/>
  <c r="T206" i="16"/>
  <c r="T211" i="16"/>
  <c r="T129" i="16"/>
  <c r="T126" i="16"/>
  <c r="T121" i="16"/>
  <c r="T117" i="16"/>
  <c r="T75" i="20"/>
  <c r="T72" i="20"/>
  <c r="T1185" i="16"/>
  <c r="T1588" i="16"/>
  <c r="T2186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192" i="16"/>
  <c r="T252" i="16" s="1"/>
  <c r="T886" i="16"/>
  <c r="T1451" i="16"/>
  <c r="T2167" i="16" s="1"/>
  <c r="T934" i="20"/>
  <c r="T1314" i="16"/>
  <c r="T79" i="16"/>
  <c r="T102" i="16"/>
  <c r="T207" i="20"/>
  <c r="T223" i="20"/>
  <c r="T625" i="16"/>
  <c r="T352" i="16"/>
  <c r="S1708" i="12"/>
  <c r="S1667" i="12"/>
  <c r="T96" i="20"/>
  <c r="T624" i="16"/>
  <c r="T176" i="20"/>
  <c r="T2044" i="16"/>
  <c r="T2057" i="16" s="1"/>
  <c r="T441" i="16"/>
  <c r="T273" i="16"/>
  <c r="T70" i="16"/>
  <c r="S1764" i="12"/>
  <c r="T300" i="10"/>
  <c r="T177" i="20"/>
  <c r="T580" i="16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45" i="16"/>
  <c r="T2071" i="16" s="1"/>
  <c r="T2099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199" i="16"/>
  <c r="T253" i="16" s="1"/>
  <c r="T208" i="16"/>
  <c r="T210" i="16"/>
  <c r="T116" i="16"/>
  <c r="T109" i="16"/>
  <c r="T111" i="16"/>
  <c r="T79" i="20"/>
  <c r="T78" i="20"/>
  <c r="T67" i="20"/>
  <c r="T1206" i="16"/>
  <c r="T254" i="16" s="1"/>
  <c r="T518" i="20"/>
  <c r="T1444" i="16"/>
  <c r="T2166" i="16" s="1"/>
  <c r="T141" i="16"/>
  <c r="T1307" i="16"/>
  <c r="T98" i="16"/>
  <c r="T101" i="16"/>
  <c r="T242" i="10"/>
  <c r="T98" i="20"/>
  <c r="T2047" i="16"/>
  <c r="T2073" i="16" s="1"/>
  <c r="T2101" i="16" s="1"/>
  <c r="T119" i="16"/>
  <c r="T1404" i="16"/>
  <c r="T95" i="16"/>
  <c r="T132" i="20"/>
  <c r="T583" i="16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618" i="16"/>
  <c r="T216" i="16"/>
  <c r="T179" i="20"/>
  <c r="T180" i="20"/>
  <c r="T450" i="16"/>
  <c r="S1779" i="12"/>
  <c r="S1884" i="12"/>
  <c r="S1922" i="12" s="1"/>
  <c r="T363" i="10"/>
  <c r="T93" i="20"/>
  <c r="T456" i="16"/>
  <c r="T276" i="16"/>
  <c r="S1829" i="12"/>
  <c r="S1788" i="12"/>
  <c r="T44" i="11"/>
  <c r="T225" i="20"/>
  <c r="T203" i="20"/>
  <c r="T437" i="16"/>
  <c r="S1830" i="12"/>
  <c r="S1840" i="12"/>
  <c r="S1839" i="12"/>
  <c r="T1150" i="16"/>
  <c r="T96" i="18"/>
  <c r="T160" i="20"/>
  <c r="T621" i="16"/>
  <c r="T419" i="16"/>
  <c r="S1821" i="12"/>
  <c r="S1739" i="12"/>
  <c r="T271" i="10"/>
  <c r="T161" i="20"/>
  <c r="T623" i="16"/>
  <c r="T408" i="16"/>
  <c r="S1721" i="12"/>
  <c r="S1784" i="12"/>
  <c r="S73" i="12"/>
  <c r="T435" i="16"/>
  <c r="T130" i="20"/>
  <c r="S1736" i="12"/>
  <c r="T44" i="18"/>
  <c r="S1835" i="12"/>
  <c r="T2046" i="16"/>
  <c r="T2072" i="16" s="1"/>
  <c r="T2100" i="16" s="1"/>
  <c r="T180" i="11"/>
  <c r="T325" i="16"/>
  <c r="T1507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08" i="16"/>
  <c r="T365" i="16" s="1"/>
  <c r="S1672" i="12"/>
  <c r="S1697" i="12"/>
  <c r="S1671" i="12"/>
  <c r="T240" i="11"/>
  <c r="T74" i="11"/>
  <c r="T66" i="20"/>
  <c r="T910" i="16"/>
  <c r="T916" i="16"/>
  <c r="T135" i="16"/>
  <c r="S603" i="12"/>
  <c r="T163" i="20"/>
  <c r="T617" i="16"/>
  <c r="S1787" i="12"/>
  <c r="T330" i="16"/>
  <c r="S1819" i="12"/>
  <c r="T385" i="10"/>
  <c r="T495" i="10" s="1"/>
  <c r="T228" i="20"/>
  <c r="T95" i="20"/>
  <c r="T208" i="20"/>
  <c r="T2043" i="16"/>
  <c r="T2069" i="16" s="1"/>
  <c r="T2097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57" i="16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579" i="16"/>
  <c r="T183" i="20"/>
  <c r="T582" i="16"/>
  <c r="T198" i="16"/>
  <c r="S1838" i="12"/>
  <c r="T62" i="16"/>
  <c r="T446" i="16"/>
  <c r="S1775" i="12"/>
  <c r="S1809" i="12"/>
  <c r="S1776" i="12"/>
  <c r="S1728" i="12"/>
  <c r="T413" i="10"/>
  <c r="T169" i="20"/>
  <c r="T576" i="16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39" i="16"/>
  <c r="T458" i="16" s="1"/>
  <c r="S1798" i="12"/>
  <c r="T178" i="20"/>
  <c r="S12" i="12"/>
  <c r="T453" i="16"/>
  <c r="S82" i="12"/>
  <c r="T54" i="16"/>
  <c r="T117" i="20"/>
  <c r="S1845" i="12"/>
  <c r="T219" i="10"/>
  <c r="S1735" i="12"/>
  <c r="T152" i="20"/>
  <c r="T35" i="11"/>
  <c r="S114" i="12"/>
  <c r="T212" i="16"/>
  <c r="T1213" i="16"/>
  <c r="T255" i="16" s="1"/>
  <c r="T525" i="20"/>
  <c r="T103" i="16"/>
  <c r="T103" i="20"/>
  <c r="T329" i="16"/>
  <c r="S1846" i="12"/>
  <c r="S1699" i="12"/>
  <c r="S1163" i="12"/>
  <c r="T158" i="20"/>
  <c r="T445" i="16"/>
  <c r="T127" i="10"/>
  <c r="T101" i="20"/>
  <c r="T2042" i="16"/>
  <c r="T2068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40" i="16"/>
  <c r="T2066" i="16" s="1"/>
  <c r="T573" i="16"/>
  <c r="S1778" i="12"/>
  <c r="S1680" i="12"/>
  <c r="T124" i="11"/>
  <c r="T63" i="18"/>
  <c r="T2050" i="16"/>
  <c r="T434" i="16"/>
  <c r="S1713" i="12"/>
  <c r="S1836" i="12"/>
  <c r="S1780" i="12"/>
  <c r="T355" i="16"/>
  <c r="T153" i="20"/>
  <c r="T444" i="16"/>
  <c r="S1795" i="12"/>
  <c r="S1797" i="12"/>
  <c r="S1404" i="12"/>
  <c r="T616" i="16"/>
  <c r="T214" i="16"/>
  <c r="T1602" i="16"/>
  <c r="T133" i="16"/>
  <c r="T880" i="16"/>
  <c r="T1286" i="16"/>
  <c r="T170" i="20"/>
  <c r="T698" i="16"/>
  <c r="T440" i="16"/>
  <c r="S1734" i="12"/>
  <c r="S1740" i="12"/>
  <c r="T224" i="20"/>
  <c r="T83" i="20"/>
  <c r="T577" i="16"/>
  <c r="T99" i="20"/>
  <c r="T575" i="16"/>
  <c r="T431" i="16"/>
  <c r="S1700" i="12"/>
  <c r="S1804" i="12"/>
  <c r="T168" i="20"/>
  <c r="T578" i="16"/>
  <c r="T274" i="16"/>
  <c r="S1890" i="12"/>
  <c r="S1702" i="12"/>
  <c r="S100" i="12"/>
  <c r="T1143" i="16"/>
  <c r="T213" i="20"/>
  <c r="T452" i="16"/>
  <c r="S1803" i="12"/>
  <c r="S1741" i="12"/>
  <c r="S1759" i="12"/>
  <c r="T12" i="11"/>
  <c r="T159" i="20"/>
  <c r="T2038" i="16"/>
  <c r="T2064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41" i="16"/>
  <c r="T460" i="16" s="1"/>
  <c r="S1712" i="12"/>
  <c r="T1509" i="16"/>
  <c r="T366" i="16" s="1"/>
  <c r="S1785" i="12"/>
  <c r="S1719" i="12"/>
  <c r="T277" i="16"/>
  <c r="T53" i="11"/>
  <c r="S1738" i="12"/>
  <c r="S1817" i="12"/>
  <c r="S1761" i="12"/>
  <c r="T619" i="16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37" i="16"/>
  <c r="T312" i="16"/>
  <c r="T322" i="16" s="1"/>
  <c r="T110" i="20" s="1"/>
  <c r="S1696" i="12"/>
  <c r="T134" i="20"/>
  <c r="S1646" i="12"/>
  <c r="T455" i="16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077" i="16"/>
  <c r="S1773" i="12"/>
  <c r="T222" i="11"/>
  <c r="S704" i="12"/>
  <c r="T360" i="16"/>
  <c r="T186" i="20"/>
  <c r="S1800" i="12"/>
  <c r="T119" i="20"/>
  <c r="S1805" i="12"/>
  <c r="T2063" i="16"/>
  <c r="S1782" i="12"/>
  <c r="T167" i="20"/>
  <c r="S1706" i="12"/>
  <c r="T581" i="16"/>
  <c r="T354" i="16"/>
  <c r="T786" i="16"/>
  <c r="S1688" i="12"/>
  <c r="T30" i="16"/>
  <c r="T157" i="20"/>
  <c r="S1755" i="12"/>
  <c r="S1760" i="12"/>
  <c r="T184" i="20"/>
  <c r="S77" i="18"/>
  <c r="T231" i="11"/>
  <c r="S1820" i="12"/>
  <c r="T2091" i="16"/>
  <c r="T190" i="20"/>
  <c r="T230" i="20"/>
  <c r="T204" i="20"/>
  <c r="S32" i="12"/>
  <c r="S1405" i="12"/>
  <c r="T429" i="16"/>
  <c r="S1752" i="12"/>
  <c r="T2039" i="16"/>
  <c r="T1843" i="16"/>
  <c r="T462" i="16" s="1"/>
  <c r="S1825" i="12"/>
  <c r="T172" i="20"/>
  <c r="T201" i="11"/>
  <c r="S1834" i="12"/>
  <c r="T171" i="20"/>
  <c r="S1749" i="12"/>
  <c r="T620" i="16"/>
  <c r="T454" i="16"/>
  <c r="T622" i="16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10" i="16"/>
  <c r="T367" i="16" s="1"/>
  <c r="T195" i="20"/>
  <c r="S1744" i="12"/>
  <c r="S1677" i="12"/>
  <c r="T1840" i="16"/>
  <c r="T459" i="16" s="1"/>
  <c r="S1685" i="12"/>
  <c r="T162" i="20"/>
  <c r="T151" i="20"/>
  <c r="T1506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41" i="16"/>
  <c r="S1774" i="12"/>
  <c r="T226" i="20"/>
  <c r="S629" i="12"/>
  <c r="S1722" i="12"/>
  <c r="T181" i="20"/>
  <c r="S1747" i="12"/>
  <c r="T359" i="16"/>
  <c r="S1786" i="12"/>
  <c r="T102" i="20"/>
  <c r="T97" i="20"/>
  <c r="S1824" i="12"/>
  <c r="T1300" i="16"/>
  <c r="S533" i="20"/>
  <c r="S534" i="20" s="1"/>
  <c r="T1595" i="16"/>
  <c r="T2187" i="16" s="1"/>
  <c r="T1293" i="16"/>
  <c r="T904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6"/>
  <c r="R805" i="12"/>
  <c r="R918" i="12" s="1"/>
  <c r="R760" i="12"/>
  <c r="R917" i="12" s="1"/>
  <c r="R1932" i="12" s="1"/>
  <c r="S905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187" i="16"/>
  <c r="S886" i="20"/>
  <c r="T885" i="20"/>
  <c r="T887" i="20" s="1"/>
  <c r="T1437" i="16"/>
  <c r="T2165" i="16" s="1"/>
  <c r="H1387" i="16"/>
  <c r="I1387" i="16" s="1" a="1"/>
  <c r="I1387" i="16" s="1"/>
  <c r="I1380" i="16" a="1"/>
  <c r="I1380" i="16" s="1"/>
  <c r="H1241" i="16"/>
  <c r="I1234" i="16" a="1"/>
  <c r="I1234" i="16" s="1"/>
  <c r="H1661" i="16"/>
  <c r="I1654" i="16" a="1"/>
  <c r="I1654" i="16" s="1"/>
  <c r="H1550" i="16"/>
  <c r="I1550" i="16" s="1" a="1"/>
  <c r="I1550" i="16" s="1"/>
  <c r="I1543" i="16" a="1"/>
  <c r="I1543" i="16" s="1"/>
  <c r="S1438" i="16"/>
  <c r="J976" i="20" a="1"/>
  <c r="J976" i="20" s="1"/>
  <c r="D980" i="20"/>
  <c r="T1581" i="16"/>
  <c r="T2185" i="16" s="1"/>
  <c r="S1582" i="16"/>
  <c r="S1398" i="16"/>
  <c r="S2143" i="16"/>
  <c r="T1397" i="16"/>
  <c r="T2158" i="16" s="1"/>
  <c r="S1412" i="16"/>
  <c r="S2158" i="16"/>
  <c r="T1411" i="16"/>
  <c r="T2160" i="16" s="1"/>
  <c r="S2160" i="16"/>
  <c r="S1301" i="16"/>
  <c r="P179" i="16"/>
  <c r="P169" i="16"/>
  <c r="O186" i="16"/>
  <c r="O60" i="10" s="1"/>
  <c r="L80" i="16"/>
  <c r="O86" i="16"/>
  <c r="O83" i="16"/>
  <c r="R900" i="16"/>
  <c r="U380" i="10"/>
  <c r="U370" i="10"/>
  <c r="M956" i="20"/>
  <c r="M957" i="20" s="1"/>
  <c r="S519" i="20"/>
  <c r="S520" i="20" s="1"/>
  <c r="O948" i="20"/>
  <c r="M949" i="20"/>
  <c r="M950" i="20" s="1"/>
  <c r="R280" i="20"/>
  <c r="P1604" i="16"/>
  <c r="Q1604" i="16" s="1"/>
  <c r="S1590" i="16"/>
  <c r="R1597" i="16"/>
  <c r="S1583" i="16"/>
  <c r="O1611" i="16"/>
  <c r="P1936" i="16"/>
  <c r="M1950" i="16"/>
  <c r="N1950" i="16" s="1"/>
  <c r="M1502" i="16"/>
  <c r="R1406" i="16"/>
  <c r="S1914" i="16"/>
  <c r="S1915" i="16" s="1"/>
  <c r="T1913" i="16"/>
  <c r="T2232" i="16" s="1"/>
  <c r="D1644" i="16"/>
  <c r="P35" i="16"/>
  <c r="Q33" i="16" s="1"/>
  <c r="Q2257" i="16" s="1"/>
  <c r="Q2269" i="16" s="1"/>
  <c r="P2281" i="16"/>
  <c r="P36" i="16" s="1"/>
  <c r="P75" i="16"/>
  <c r="Q73" i="16" s="1"/>
  <c r="Q2262" i="16" s="1"/>
  <c r="Q2274" i="16" s="1"/>
  <c r="P2286" i="16"/>
  <c r="P76" i="16" s="1"/>
  <c r="P89" i="16" s="1"/>
  <c r="P51" i="16"/>
  <c r="Q49" i="16" s="1"/>
  <c r="Q2259" i="16" s="1"/>
  <c r="Q2271" i="16" s="1"/>
  <c r="P2283" i="16"/>
  <c r="P52" i="16" s="1"/>
  <c r="P43" i="16"/>
  <c r="Q41" i="16" s="1"/>
  <c r="Q2258" i="16" s="1"/>
  <c r="Q2270" i="16" s="1"/>
  <c r="P2282" i="16"/>
  <c r="P44" i="16" s="1"/>
  <c r="P85" i="16" s="1"/>
  <c r="P67" i="16"/>
  <c r="Q65" i="16" s="1"/>
  <c r="Q2261" i="16" s="1"/>
  <c r="Q2273" i="16" s="1"/>
  <c r="P2285" i="16"/>
  <c r="P68" i="16" s="1"/>
  <c r="P88" i="16" s="1"/>
  <c r="M19" i="16"/>
  <c r="N17" i="16" s="1"/>
  <c r="N2255" i="16" s="1"/>
  <c r="M2279" i="16"/>
  <c r="M2275" i="16"/>
  <c r="P418" i="20"/>
  <c r="O1206" i="16"/>
  <c r="M946" i="16"/>
  <c r="N946" i="16" s="1"/>
  <c r="L466" i="20"/>
  <c r="L952" i="16"/>
  <c r="M1220" i="16"/>
  <c r="N923" i="16"/>
  <c r="P917" i="16"/>
  <c r="O922" i="16"/>
  <c r="L936" i="16"/>
  <c r="O918" i="16"/>
  <c r="F957" i="16"/>
  <c r="K958" i="16" s="1"/>
  <c r="E968" i="16"/>
  <c r="F968" i="16" s="1" a="1"/>
  <c r="F968" i="16" s="1"/>
  <c r="D968" i="16"/>
  <c r="C970" i="16"/>
  <c r="B967" i="16"/>
  <c r="D973" i="16"/>
  <c r="J972" i="16"/>
  <c r="E969" i="16"/>
  <c r="D963" i="16"/>
  <c r="S512" i="20"/>
  <c r="K473" i="20"/>
  <c r="K474" i="20" s="1"/>
  <c r="C478" i="20"/>
  <c r="D477" i="20"/>
  <c r="C484" i="20"/>
  <c r="C739" i="20"/>
  <c r="D739" i="20"/>
  <c r="E739" i="20" s="1"/>
  <c r="D704" i="20"/>
  <c r="E704" i="20" s="1"/>
  <c r="C704" i="20"/>
  <c r="D697" i="20"/>
  <c r="E697" i="20" s="1"/>
  <c r="C697" i="20"/>
  <c r="D645" i="20"/>
  <c r="E645" i="20" s="1"/>
  <c r="C645" i="20"/>
  <c r="C638" i="20"/>
  <c r="D638" i="20"/>
  <c r="E638" i="20" s="1"/>
  <c r="D870" i="20"/>
  <c r="C631" i="20"/>
  <c r="D631" i="20"/>
  <c r="E631" i="20" s="1"/>
  <c r="D618" i="20"/>
  <c r="D617" i="20"/>
  <c r="E617" i="20" s="1"/>
  <c r="C617" i="20"/>
  <c r="T539" i="20"/>
  <c r="S540" i="20"/>
  <c r="S541" i="20" s="1"/>
  <c r="T1567" i="16"/>
  <c r="T2183" i="16" s="1"/>
  <c r="S1568" i="16"/>
  <c r="S1569" i="16" s="1"/>
  <c r="Q152" i="16"/>
  <c r="M924" i="16"/>
  <c r="O581" i="20"/>
  <c r="N582" i="20"/>
  <c r="N583" i="20" s="1"/>
  <c r="N929" i="16"/>
  <c r="O929" i="16" s="1"/>
  <c r="P929" i="16" s="1"/>
  <c r="Q929" i="16" s="1"/>
  <c r="M935" i="16"/>
  <c r="O2237" i="16"/>
  <c r="Q146" i="16"/>
  <c r="Q162" i="16" s="1"/>
  <c r="N2190" i="16"/>
  <c r="N1617" i="16"/>
  <c r="O1949" i="16"/>
  <c r="Q561" i="20"/>
  <c r="R567" i="20"/>
  <c r="S567" i="20" s="1"/>
  <c r="T567" i="20" s="1"/>
  <c r="P569" i="20"/>
  <c r="P568" i="20"/>
  <c r="Q568" i="20" s="1"/>
  <c r="R894" i="16"/>
  <c r="O1942" i="16"/>
  <c r="P1942" i="16" s="1"/>
  <c r="R560" i="20"/>
  <c r="S560" i="20" s="1"/>
  <c r="S562" i="20" s="1"/>
  <c r="Q562" i="20"/>
  <c r="O957" i="20"/>
  <c r="Q1941" i="16"/>
  <c r="Q2236" i="16" s="1"/>
  <c r="P2236" i="16"/>
  <c r="R574" i="20"/>
  <c r="Q955" i="20"/>
  <c r="S941" i="20"/>
  <c r="T941" i="20" s="1"/>
  <c r="L602" i="20"/>
  <c r="N957" i="20"/>
  <c r="K603" i="20"/>
  <c r="K604" i="20" s="1"/>
  <c r="R942" i="20"/>
  <c r="E608" i="20"/>
  <c r="K609" i="20" s="1"/>
  <c r="C994" i="20"/>
  <c r="D988" i="20"/>
  <c r="E988" i="20" s="1"/>
  <c r="C989" i="20"/>
  <c r="C990" i="20" s="1"/>
  <c r="C988" i="20"/>
  <c r="P957" i="20"/>
  <c r="R936" i="20"/>
  <c r="R935" i="20"/>
  <c r="S935" i="20" s="1"/>
  <c r="R943" i="20"/>
  <c r="Q2235" i="16"/>
  <c r="R1934" i="16"/>
  <c r="R2235" i="16" s="1"/>
  <c r="O2236" i="16"/>
  <c r="Q912" i="16"/>
  <c r="S887" i="16"/>
  <c r="R888" i="16"/>
  <c r="R906" i="16"/>
  <c r="S911" i="16"/>
  <c r="S1596" i="16"/>
  <c r="P1610" i="16"/>
  <c r="P2189" i="16"/>
  <c r="R2188" i="16"/>
  <c r="Q1935" i="16"/>
  <c r="B1648" i="16"/>
  <c r="B2814" i="16" s="1"/>
  <c r="E1650" i="16"/>
  <c r="D1655" i="16"/>
  <c r="E1649" i="16"/>
  <c r="D1649" i="16"/>
  <c r="R1603" i="16"/>
  <c r="S36" i="10"/>
  <c r="S2081" i="16"/>
  <c r="S2095" i="16"/>
  <c r="T166" i="18"/>
  <c r="U166" i="18" s="1"/>
  <c r="T165" i="18"/>
  <c r="S167" i="18"/>
  <c r="W2487" i="16" l="1"/>
  <c r="X2487" i="16" s="1"/>
  <c r="X2489" i="16" s="1"/>
  <c r="V2489" i="16"/>
  <c r="W2480" i="16"/>
  <c r="W2482" i="16" s="1"/>
  <c r="Z2488" i="16"/>
  <c r="AA2488" i="16" s="1"/>
  <c r="AB2488" i="16" s="1"/>
  <c r="AC2488" i="16" s="1"/>
  <c r="AD2488" i="16" s="1"/>
  <c r="AE2488" i="16" s="1"/>
  <c r="V2475" i="16"/>
  <c r="W2473" i="16"/>
  <c r="U291" i="20"/>
  <c r="R216" i="10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T12" i="25" s="1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2" i="22" s="1"/>
  <c r="U61" i="22"/>
  <c r="U51" i="22"/>
  <c r="U113" i="11"/>
  <c r="U104" i="11"/>
  <c r="N440" i="20"/>
  <c r="AD2815" i="16"/>
  <c r="AD2817" i="16"/>
  <c r="AC2816" i="16"/>
  <c r="AB2815" i="16"/>
  <c r="AE2817" i="16"/>
  <c r="AC2815" i="16"/>
  <c r="AB2818" i="16"/>
  <c r="AE2815" i="16"/>
  <c r="AC2818" i="16"/>
  <c r="AB2816" i="16"/>
  <c r="AD2818" i="16"/>
  <c r="AD2816" i="16"/>
  <c r="AE2818" i="16"/>
  <c r="AE2816" i="16"/>
  <c r="AB2817" i="16"/>
  <c r="AC2817" i="16"/>
  <c r="AD2543" i="16"/>
  <c r="AD2545" i="16"/>
  <c r="AE2543" i="16"/>
  <c r="AE2545" i="16"/>
  <c r="AC2544" i="16"/>
  <c r="AC2546" i="16"/>
  <c r="AD2544" i="16"/>
  <c r="AD2546" i="16"/>
  <c r="AE2544" i="16"/>
  <c r="AE2546" i="16"/>
  <c r="AB2543" i="16"/>
  <c r="AC2543" i="16"/>
  <c r="AB2544" i="16"/>
  <c r="AB2545" i="16"/>
  <c r="AC2545" i="16"/>
  <c r="AB2546" i="16"/>
  <c r="R2341" i="16"/>
  <c r="T2332" i="16"/>
  <c r="T2334" i="16" s="1"/>
  <c r="S2334" i="16"/>
  <c r="N1501" i="16"/>
  <c r="O1501" i="16" s="1"/>
  <c r="T62" i="25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35" i="8"/>
  <c r="U13" i="25"/>
  <c r="U74" i="25"/>
  <c r="U85" i="25" s="1"/>
  <c r="U93" i="25" s="1"/>
  <c r="N2174" i="16"/>
  <c r="O1190" i="16"/>
  <c r="O1191" i="16" s="1"/>
  <c r="P1191" i="16" s="1"/>
  <c r="T83" i="25"/>
  <c r="T82" i="25"/>
  <c r="S1275" i="20"/>
  <c r="S1288" i="20" s="1"/>
  <c r="Y54" i="20"/>
  <c r="Y56" i="20" s="1"/>
  <c r="Z25" i="20"/>
  <c r="R576" i="20"/>
  <c r="O950" i="20"/>
  <c r="M454" i="20"/>
  <c r="Q1328" i="16"/>
  <c r="R1328" i="16" s="1"/>
  <c r="S1328" i="16" s="1"/>
  <c r="S2147" i="16" s="1"/>
  <c r="O1330" i="16"/>
  <c r="P1330" i="16" s="1"/>
  <c r="O2147" i="16"/>
  <c r="O1329" i="16"/>
  <c r="P1329" i="16" s="1"/>
  <c r="D1231" i="16"/>
  <c r="D2424" i="16" s="1"/>
  <c r="AA2544" i="16"/>
  <c r="Z2546" i="16"/>
  <c r="Z2543" i="16"/>
  <c r="AA2546" i="16"/>
  <c r="AA2543" i="16"/>
  <c r="Z2544" i="16"/>
  <c r="Z2545" i="16"/>
  <c r="AA2545" i="16"/>
  <c r="AA2817" i="16"/>
  <c r="Z2816" i="16"/>
  <c r="Z2815" i="16"/>
  <c r="Z2817" i="16"/>
  <c r="AA2815" i="16"/>
  <c r="Z2818" i="16"/>
  <c r="AA2816" i="16"/>
  <c r="AA2818" i="16"/>
  <c r="P1493" i="16"/>
  <c r="P2173" i="16" s="1"/>
  <c r="P2126" i="16"/>
  <c r="S2341" i="16"/>
  <c r="T2339" i="16"/>
  <c r="T553" i="20"/>
  <c r="T555" i="20" s="1"/>
  <c r="T2331" i="16"/>
  <c r="T2333" i="16" s="1"/>
  <c r="R2340" i="16"/>
  <c r="S2338" i="16"/>
  <c r="S554" i="20"/>
  <c r="U2334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280" i="16"/>
  <c r="P28" i="16" s="1"/>
  <c r="P82" i="16" s="1"/>
  <c r="P27" i="16"/>
  <c r="Q25" i="16" s="1"/>
  <c r="Q2256" i="16" s="1"/>
  <c r="Q2268" i="16" s="1"/>
  <c r="U27" i="8"/>
  <c r="U11" i="22" s="1"/>
  <c r="N1203" i="16"/>
  <c r="M1204" i="16"/>
  <c r="P1949" i="16"/>
  <c r="Q1949" i="16" s="1"/>
  <c r="R1948" i="16"/>
  <c r="S1948" i="16" s="1"/>
  <c r="S2237" i="16" s="1"/>
  <c r="P2237" i="16"/>
  <c r="F1216" i="16"/>
  <c r="F2409" i="16" s="1"/>
  <c r="D2421" i="16"/>
  <c r="P1234" i="16"/>
  <c r="B1228" i="16"/>
  <c r="B2421" i="16" s="1"/>
  <c r="E1230" i="16"/>
  <c r="R1234" i="16"/>
  <c r="E1229" i="16"/>
  <c r="D1235" i="16"/>
  <c r="D1229" i="16"/>
  <c r="Q1234" i="16"/>
  <c r="S1234" i="16"/>
  <c r="K1234" i="16"/>
  <c r="K258" i="16" s="1"/>
  <c r="F1222" i="16" a="1"/>
  <c r="F1222" i="16" s="1"/>
  <c r="E2415" i="16"/>
  <c r="K2130" i="16"/>
  <c r="K1218" i="16"/>
  <c r="M1198" i="16"/>
  <c r="N1197" i="16"/>
  <c r="O2174" i="16"/>
  <c r="E2416" i="16"/>
  <c r="D1223" i="16"/>
  <c r="D2416" i="16" s="1"/>
  <c r="F2415" i="16" s="1"/>
  <c r="T1387" i="16"/>
  <c r="E2403" i="16"/>
  <c r="D2404" i="16" s="1"/>
  <c r="E2404" i="16" s="1"/>
  <c r="F2401" i="16"/>
  <c r="T1234" i="16"/>
  <c r="J2132" i="16"/>
  <c r="E2410" i="16"/>
  <c r="D2411" i="16" s="1"/>
  <c r="E2411" i="16" s="1"/>
  <c r="M1205" i="16"/>
  <c r="J2197" i="16"/>
  <c r="L1217" i="16"/>
  <c r="M1217" i="16" s="1"/>
  <c r="M2130" i="16" s="1"/>
  <c r="M1210" i="16"/>
  <c r="L2129" i="16"/>
  <c r="D2397" i="16"/>
  <c r="E2397" i="16" s="1"/>
  <c r="N2127" i="16"/>
  <c r="O1196" i="16"/>
  <c r="L1211" i="16"/>
  <c r="K1224" i="16"/>
  <c r="K1226" i="16" s="1"/>
  <c r="D2415" i="16"/>
  <c r="S1899" i="16"/>
  <c r="S2230" i="16" s="1"/>
  <c r="Q2230" i="16"/>
  <c r="Q1901" i="16"/>
  <c r="R1901" i="16" s="1"/>
  <c r="Q1900" i="16"/>
  <c r="R1900" i="16" s="1"/>
  <c r="T2078" i="16"/>
  <c r="S1922" i="16"/>
  <c r="T1920" i="16"/>
  <c r="T2233" i="16" s="1"/>
  <c r="S1921" i="16"/>
  <c r="X54" i="20"/>
  <c r="X56" i="20" s="1"/>
  <c r="N2148" i="16"/>
  <c r="N1336" i="16"/>
  <c r="O1336" i="16" s="1"/>
  <c r="P1336" i="16" s="1"/>
  <c r="T1609" i="16"/>
  <c r="U1609" i="16" s="1"/>
  <c r="N1337" i="16"/>
  <c r="O1337" i="16" s="1"/>
  <c r="P1337" i="16" s="1"/>
  <c r="L1351" i="16"/>
  <c r="M1349" i="16"/>
  <c r="N1349" i="16" s="1"/>
  <c r="N2150" i="16" s="1"/>
  <c r="L1350" i="16"/>
  <c r="P581" i="20"/>
  <c r="Q581" i="20" s="1"/>
  <c r="R581" i="20" s="1"/>
  <c r="S581" i="20" s="1"/>
  <c r="S583" i="20" s="1"/>
  <c r="M602" i="20"/>
  <c r="Q957" i="20"/>
  <c r="D856" i="20"/>
  <c r="P1616" i="16"/>
  <c r="Q1616" i="16" s="1"/>
  <c r="O1617" i="16"/>
  <c r="Q1189" i="16"/>
  <c r="Q1335" i="16"/>
  <c r="O1494" i="16"/>
  <c r="O2148" i="16"/>
  <c r="O2173" i="16"/>
  <c r="K2817" i="16"/>
  <c r="Y2817" i="16"/>
  <c r="X2815" i="16"/>
  <c r="Y2818" i="16"/>
  <c r="X2816" i="16"/>
  <c r="Y2816" i="16"/>
  <c r="Y2815" i="16"/>
  <c r="X2817" i="16"/>
  <c r="X2818" i="16"/>
  <c r="K2545" i="16"/>
  <c r="Y2546" i="16"/>
  <c r="X2544" i="16"/>
  <c r="Y2544" i="16"/>
  <c r="X2545" i="16"/>
  <c r="X2546" i="16"/>
  <c r="X2543" i="16"/>
  <c r="Y2543" i="16"/>
  <c r="Y2545" i="16"/>
  <c r="L953" i="16"/>
  <c r="P1342" i="16"/>
  <c r="N2149" i="16"/>
  <c r="D2815" i="16"/>
  <c r="Q1176" i="16"/>
  <c r="Q1323" i="16"/>
  <c r="Q1322" i="16"/>
  <c r="D2564" i="16"/>
  <c r="R1321" i="16"/>
  <c r="R2146" i="16" s="1"/>
  <c r="R929" i="16"/>
  <c r="R1175" i="16"/>
  <c r="R2124" i="16" s="1"/>
  <c r="S928" i="16"/>
  <c r="K959" i="16"/>
  <c r="D1382" i="16"/>
  <c r="Q1177" i="16"/>
  <c r="R85" i="25"/>
  <c r="R93" i="25" s="1"/>
  <c r="T368" i="20"/>
  <c r="T370" i="20" s="1"/>
  <c r="S369" i="20"/>
  <c r="S375" i="20"/>
  <c r="T396" i="20"/>
  <c r="T398" i="20" s="1"/>
  <c r="R376" i="20"/>
  <c r="R377" i="20" s="1"/>
  <c r="S397" i="20"/>
  <c r="R390" i="20"/>
  <c r="S389" i="20"/>
  <c r="S391" i="20" s="1"/>
  <c r="S105" i="10"/>
  <c r="R503" i="20"/>
  <c r="S501" i="20"/>
  <c r="R502" i="20"/>
  <c r="T1161" i="16"/>
  <c r="T2122" i="16" s="1"/>
  <c r="T92" i="10"/>
  <c r="T91" i="10" s="1"/>
  <c r="T117" i="10"/>
  <c r="S1162" i="16"/>
  <c r="T59" i="20"/>
  <c r="T1228" i="20" s="1"/>
  <c r="T1262" i="20" s="1"/>
  <c r="T47" i="20"/>
  <c r="N439" i="20"/>
  <c r="O438" i="20"/>
  <c r="S1168" i="16"/>
  <c r="S2123" i="16" s="1"/>
  <c r="N59" i="16"/>
  <c r="N2284" i="16"/>
  <c r="N60" i="16" s="1"/>
  <c r="N87" i="16" s="1"/>
  <c r="N84" i="16" s="1"/>
  <c r="N445" i="20"/>
  <c r="N2263" i="16"/>
  <c r="N91" i="16" s="1"/>
  <c r="N101" i="12" s="1"/>
  <c r="M446" i="20"/>
  <c r="N452" i="20"/>
  <c r="S417" i="20"/>
  <c r="S419" i="20" s="1"/>
  <c r="R1169" i="16"/>
  <c r="Q404" i="20"/>
  <c r="K475" i="20"/>
  <c r="L467" i="20"/>
  <c r="L468" i="20"/>
  <c r="L460" i="20"/>
  <c r="L461" i="20"/>
  <c r="Q424" i="20"/>
  <c r="R424" i="20" s="1"/>
  <c r="P426" i="20"/>
  <c r="R412" i="20"/>
  <c r="S410" i="20"/>
  <c r="T1458" i="16"/>
  <c r="T2168" i="16" s="1"/>
  <c r="R403" i="20"/>
  <c r="S403" i="20" s="1"/>
  <c r="S405" i="20" s="1"/>
  <c r="Q405" i="20"/>
  <c r="U2618" i="16"/>
  <c r="U2620" i="16" s="1"/>
  <c r="U2617" i="16"/>
  <c r="U2619" i="16" s="1"/>
  <c r="S1459" i="16"/>
  <c r="E1382" i="16"/>
  <c r="E2571" i="16" s="1"/>
  <c r="E1383" i="16"/>
  <c r="E2572" i="16" s="1"/>
  <c r="B1381" i="16"/>
  <c r="B2570" i="16" s="1"/>
  <c r="E618" i="20"/>
  <c r="K619" i="20" s="1"/>
  <c r="T1465" i="16"/>
  <c r="T2169" i="16" s="1"/>
  <c r="U2732" i="16"/>
  <c r="U2734" i="16"/>
  <c r="U2731" i="16"/>
  <c r="U2733" i="16" s="1"/>
  <c r="U2727" i="16"/>
  <c r="U2724" i="16"/>
  <c r="U2726" i="16" s="1"/>
  <c r="U2725" i="16"/>
  <c r="V2589" i="16"/>
  <c r="S2609" i="16"/>
  <c r="T2609" i="16" s="1"/>
  <c r="U2609" i="16" s="1"/>
  <c r="V2609" i="16" s="1"/>
  <c r="W2609" i="16" s="1"/>
  <c r="Q2610" i="16"/>
  <c r="Q2611" i="16"/>
  <c r="R2608" i="16"/>
  <c r="T2603" i="16"/>
  <c r="U2601" i="16"/>
  <c r="W2602" i="16"/>
  <c r="R2596" i="16"/>
  <c r="S2594" i="16"/>
  <c r="S2596" i="16" s="1"/>
  <c r="S2595" i="16"/>
  <c r="S2603" i="16"/>
  <c r="W2587" i="16"/>
  <c r="W2589" i="16" s="1"/>
  <c r="U2582" i="16"/>
  <c r="V2580" i="16"/>
  <c r="T2054" i="16"/>
  <c r="P2818" i="16"/>
  <c r="V2817" i="16"/>
  <c r="N2817" i="16"/>
  <c r="T2816" i="16"/>
  <c r="L2816" i="16"/>
  <c r="R2815" i="16"/>
  <c r="R2817" i="16"/>
  <c r="N2815" i="16"/>
  <c r="Q2817" i="16"/>
  <c r="U2815" i="16"/>
  <c r="V2816" i="16"/>
  <c r="T2815" i="16"/>
  <c r="W2817" i="16"/>
  <c r="K2815" i="16"/>
  <c r="W2818" i="16"/>
  <c r="O2818" i="16"/>
  <c r="U2817" i="16"/>
  <c r="M2817" i="16"/>
  <c r="S2816" i="16"/>
  <c r="K2816" i="16"/>
  <c r="Q2815" i="16"/>
  <c r="T2818" i="16"/>
  <c r="V2815" i="16"/>
  <c r="K2818" i="16"/>
  <c r="R2818" i="16"/>
  <c r="N2816" i="16"/>
  <c r="U2816" i="16"/>
  <c r="V2818" i="16"/>
  <c r="N2818" i="16"/>
  <c r="T2817" i="16"/>
  <c r="L2817" i="16"/>
  <c r="R2816" i="16"/>
  <c r="P2815" i="16"/>
  <c r="L2818" i="16"/>
  <c r="P2816" i="16"/>
  <c r="W2816" i="16"/>
  <c r="L2815" i="16"/>
  <c r="O2817" i="16"/>
  <c r="M2816" i="16"/>
  <c r="U2818" i="16"/>
  <c r="M2818" i="16"/>
  <c r="S2817" i="16"/>
  <c r="Q2816" i="16"/>
  <c r="W2815" i="16"/>
  <c r="O2815" i="16"/>
  <c r="S2818" i="16"/>
  <c r="M2815" i="16"/>
  <c r="P2817" i="16"/>
  <c r="Q2818" i="16"/>
  <c r="S2815" i="16"/>
  <c r="O2816" i="16"/>
  <c r="M453" i="20"/>
  <c r="R1466" i="16"/>
  <c r="R1467" i="16" s="1"/>
  <c r="P2546" i="16"/>
  <c r="V2545" i="16"/>
  <c r="N2545" i="16"/>
  <c r="T2544" i="16"/>
  <c r="L2544" i="16"/>
  <c r="R2543" i="16"/>
  <c r="N2546" i="16"/>
  <c r="L2545" i="16"/>
  <c r="L2543" i="16"/>
  <c r="M2544" i="16"/>
  <c r="W2546" i="16"/>
  <c r="O2546" i="16"/>
  <c r="U2545" i="16"/>
  <c r="M2545" i="16"/>
  <c r="S2544" i="16"/>
  <c r="K2544" i="16"/>
  <c r="Q2543" i="16"/>
  <c r="V2546" i="16"/>
  <c r="T2545" i="16"/>
  <c r="R2544" i="16"/>
  <c r="P2543" i="16"/>
  <c r="W2545" i="16"/>
  <c r="U2546" i="16"/>
  <c r="M2546" i="16"/>
  <c r="S2545" i="16"/>
  <c r="Q2544" i="16"/>
  <c r="W2543" i="16"/>
  <c r="O2543" i="16"/>
  <c r="T2546" i="16"/>
  <c r="R2545" i="16"/>
  <c r="P2544" i="16"/>
  <c r="N2543" i="16"/>
  <c r="Q2546" i="16"/>
  <c r="K2543" i="16"/>
  <c r="L2546" i="16"/>
  <c r="V2543" i="16"/>
  <c r="U2544" i="16"/>
  <c r="S2546" i="16"/>
  <c r="K2546" i="16"/>
  <c r="Q2545" i="16"/>
  <c r="W2544" i="16"/>
  <c r="O2544" i="16"/>
  <c r="U2543" i="16"/>
  <c r="M2543" i="16"/>
  <c r="R2546" i="16"/>
  <c r="P2545" i="16"/>
  <c r="V2544" i="16"/>
  <c r="N2544" i="16"/>
  <c r="T2543" i="16"/>
  <c r="O2545" i="16"/>
  <c r="S2543" i="16"/>
  <c r="M459" i="20"/>
  <c r="F2818" i="16"/>
  <c r="G2818" i="16"/>
  <c r="N1343" i="16"/>
  <c r="N1344" i="16" s="1"/>
  <c r="H2810" i="16"/>
  <c r="D2570" i="16"/>
  <c r="P1387" i="16"/>
  <c r="Q1387" i="16"/>
  <c r="R1387" i="16"/>
  <c r="S1387" i="16"/>
  <c r="D2821" i="16"/>
  <c r="G2822" i="16" s="1"/>
  <c r="K1661" i="16"/>
  <c r="L1661" i="16"/>
  <c r="M1661" i="16"/>
  <c r="N1661" i="16"/>
  <c r="O1661" i="16"/>
  <c r="P1661" i="16"/>
  <c r="Q1661" i="16"/>
  <c r="R1661" i="16"/>
  <c r="S1661" i="16"/>
  <c r="T1661" i="16"/>
  <c r="R1894" i="16"/>
  <c r="M1495" i="16"/>
  <c r="N1495" i="16" s="1"/>
  <c r="O1495" i="16" s="1"/>
  <c r="N1496" i="16"/>
  <c r="N399" i="16" s="1"/>
  <c r="I361" i="16" s="1"/>
  <c r="G136" i="20" s="1"/>
  <c r="S1892" i="16"/>
  <c r="S2229" i="16" s="1"/>
  <c r="R1893" i="16"/>
  <c r="M1488" i="16"/>
  <c r="N1503" i="16"/>
  <c r="N400" i="16" s="1"/>
  <c r="N1345" i="16"/>
  <c r="N315" i="16" s="1"/>
  <c r="N1352" i="16"/>
  <c r="N316" i="16" s="1"/>
  <c r="U2012" i="16"/>
  <c r="U1984" i="16"/>
  <c r="U1944" i="16"/>
  <c r="U1916" i="16"/>
  <c r="U1883" i="16"/>
  <c r="U1876" i="16"/>
  <c r="U2019" i="16"/>
  <c r="U1991" i="16"/>
  <c r="U1951" i="16"/>
  <c r="U1923" i="16"/>
  <c r="U1869" i="16"/>
  <c r="U1647" i="16"/>
  <c r="U1862" i="16"/>
  <c r="U2026" i="16"/>
  <c r="U1998" i="16"/>
  <c r="U1958" i="16"/>
  <c r="U1930" i="16"/>
  <c r="U1902" i="16"/>
  <c r="U1855" i="16"/>
  <c r="U1654" i="16"/>
  <c r="U2005" i="16"/>
  <c r="U1977" i="16"/>
  <c r="U1937" i="16"/>
  <c r="U1909" i="16"/>
  <c r="U1895" i="16"/>
  <c r="U1522" i="16"/>
  <c r="U1454" i="16"/>
  <c r="U1468" i="16"/>
  <c r="U1640" i="16"/>
  <c r="U1612" i="16"/>
  <c r="U1584" i="16"/>
  <c r="U1503" i="16"/>
  <c r="U1661" i="16"/>
  <c r="U1496" i="16"/>
  <c r="U1605" i="16"/>
  <c r="U1577" i="16"/>
  <c r="U1529" i="16"/>
  <c r="U1619" i="16"/>
  <c r="U1591" i="16"/>
  <c r="U1563" i="16"/>
  <c r="U1489" i="16"/>
  <c r="U1633" i="16"/>
  <c r="U1550" i="16"/>
  <c r="U1482" i="16"/>
  <c r="U1461" i="16"/>
  <c r="U1626" i="16"/>
  <c r="U1598" i="16"/>
  <c r="U1570" i="16"/>
  <c r="U1543" i="16"/>
  <c r="U1475" i="16"/>
  <c r="U1536" i="16"/>
  <c r="U3011" i="16"/>
  <c r="U2700" i="16"/>
  <c r="U3169" i="16"/>
  <c r="U3141" i="16"/>
  <c r="U3113" i="16"/>
  <c r="U3083" i="16"/>
  <c r="U3055" i="16"/>
  <c r="U2989" i="16"/>
  <c r="U2961" i="16"/>
  <c r="U2933" i="16"/>
  <c r="U2905" i="16"/>
  <c r="U2877" i="16"/>
  <c r="U3018" i="16"/>
  <c r="U2707" i="16"/>
  <c r="U3176" i="16"/>
  <c r="U3148" i="16"/>
  <c r="U3120" i="16"/>
  <c r="U3090" i="16"/>
  <c r="U3062" i="16"/>
  <c r="U2996" i="16"/>
  <c r="U2968" i="16"/>
  <c r="U2940" i="16"/>
  <c r="U2912" i="16"/>
  <c r="U2884" i="16"/>
  <c r="U3025" i="16"/>
  <c r="U2714" i="16"/>
  <c r="U2686" i="16"/>
  <c r="U3155" i="16"/>
  <c r="U3127" i="16"/>
  <c r="U3097" i="16"/>
  <c r="U3069" i="16"/>
  <c r="U3041" i="16"/>
  <c r="U2975" i="16"/>
  <c r="U2947" i="16"/>
  <c r="U2919" i="16"/>
  <c r="U2891" i="16"/>
  <c r="U3134" i="16"/>
  <c r="U2570" i="16"/>
  <c r="U2535" i="16"/>
  <c r="U2500" i="16"/>
  <c r="U3162" i="16"/>
  <c r="U2898" i="16"/>
  <c r="U2863" i="16"/>
  <c r="U2835" i="16"/>
  <c r="U2807" i="16"/>
  <c r="U2779" i="16"/>
  <c r="U2751" i="16"/>
  <c r="U2723" i="16"/>
  <c r="U2658" i="16"/>
  <c r="U2630" i="16"/>
  <c r="U2693" i="16"/>
  <c r="U2926" i="16"/>
  <c r="U2528" i="16"/>
  <c r="U3004" i="16"/>
  <c r="U2954" i="16"/>
  <c r="U2842" i="16"/>
  <c r="U2814" i="16"/>
  <c r="U2786" i="16"/>
  <c r="U2758" i="16"/>
  <c r="U2730" i="16"/>
  <c r="U2665" i="16"/>
  <c r="U2637" i="16"/>
  <c r="U2314" i="16"/>
  <c r="U2549" i="16"/>
  <c r="U2514" i="16"/>
  <c r="U2479" i="16"/>
  <c r="U3104" i="16"/>
  <c r="U2856" i="16"/>
  <c r="U2772" i="16"/>
  <c r="U3032" i="16"/>
  <c r="U2982" i="16"/>
  <c r="U2493" i="16"/>
  <c r="U3048" i="16"/>
  <c r="U2849" i="16"/>
  <c r="U2821" i="16"/>
  <c r="U2793" i="16"/>
  <c r="U2765" i="16"/>
  <c r="U2737" i="16"/>
  <c r="U2672" i="16"/>
  <c r="U2644" i="16"/>
  <c r="U2616" i="16"/>
  <c r="U2556" i="16"/>
  <c r="U2521" i="16"/>
  <c r="U2486" i="16"/>
  <c r="U2828" i="16"/>
  <c r="U2744" i="16"/>
  <c r="U2651" i="16"/>
  <c r="U2563" i="16"/>
  <c r="U3076" i="16"/>
  <c r="U2870" i="16"/>
  <c r="U2800" i="16"/>
  <c r="U2679" i="16"/>
  <c r="U2623" i="16"/>
  <c r="U1289" i="16"/>
  <c r="U2428" i="16"/>
  <c r="U2372" i="16"/>
  <c r="U2323" i="16"/>
  <c r="U2579" i="16"/>
  <c r="U2379" i="16"/>
  <c r="U2421" i="16"/>
  <c r="U2365" i="16"/>
  <c r="U2542" i="16"/>
  <c r="U2386" i="16"/>
  <c r="U2593" i="16"/>
  <c r="U2414" i="16"/>
  <c r="U2358" i="16"/>
  <c r="U2337" i="16"/>
  <c r="U2463" i="16"/>
  <c r="U2407" i="16"/>
  <c r="U2316" i="16"/>
  <c r="U2600" i="16"/>
  <c r="U2456" i="16"/>
  <c r="U2400" i="16"/>
  <c r="U2351" i="16"/>
  <c r="U2330" i="16"/>
  <c r="U1296" i="16"/>
  <c r="U2449" i="16"/>
  <c r="U2393" i="16"/>
  <c r="U2344" i="16"/>
  <c r="U2472" i="16"/>
  <c r="U2442" i="16"/>
  <c r="U2607" i="16"/>
  <c r="U2586" i="16"/>
  <c r="U2435" i="16"/>
  <c r="U2507" i="16"/>
  <c r="U1400" i="16"/>
  <c r="U1447" i="16"/>
  <c r="U1338" i="16"/>
  <c r="U1414" i="16"/>
  <c r="U1387" i="16"/>
  <c r="U1352" i="16"/>
  <c r="U1380" i="16"/>
  <c r="U1428" i="16"/>
  <c r="U1359" i="16"/>
  <c r="U1317" i="16"/>
  <c r="U1970" i="16"/>
  <c r="U1407" i="16"/>
  <c r="U1366" i="16"/>
  <c r="U1331" i="16"/>
  <c r="U2033" i="16"/>
  <c r="U1345" i="16"/>
  <c r="U1310" i="16"/>
  <c r="U1421" i="16"/>
  <c r="U1373" i="16"/>
  <c r="U1440" i="16"/>
  <c r="U1324" i="16"/>
  <c r="U1303" i="16"/>
  <c r="P1500" i="16"/>
  <c r="P2174" i="16" s="1"/>
  <c r="N1502" i="16"/>
  <c r="S1413" i="16"/>
  <c r="O1317" i="16"/>
  <c r="O311" i="16" s="1"/>
  <c r="I273" i="16" s="1"/>
  <c r="G96" i="20" s="1"/>
  <c r="G2408" i="16"/>
  <c r="O1338" i="16"/>
  <c r="O314" i="16" s="1"/>
  <c r="I276" i="16" s="1"/>
  <c r="G99" i="20" s="1"/>
  <c r="K1345" i="16"/>
  <c r="K1359" i="16"/>
  <c r="T1418" i="16"/>
  <c r="T2161" i="16" s="1"/>
  <c r="S1419" i="16"/>
  <c r="R1420" i="16"/>
  <c r="N1213" i="16"/>
  <c r="N255" i="16"/>
  <c r="I331" i="16"/>
  <c r="M1345" i="16"/>
  <c r="M315" i="16" s="1"/>
  <c r="L1345" i="16"/>
  <c r="M1352" i="16"/>
  <c r="M316" i="16" s="1"/>
  <c r="R2184" i="16"/>
  <c r="R1576" i="16"/>
  <c r="S1576" i="16" s="1"/>
  <c r="T1574" i="16"/>
  <c r="T2184" i="16" s="1"/>
  <c r="S1460" i="16"/>
  <c r="Q1474" i="16"/>
  <c r="R1473" i="16"/>
  <c r="S1472" i="16"/>
  <c r="R2170" i="16"/>
  <c r="R1575" i="16"/>
  <c r="S1575" i="16" s="1"/>
  <c r="E2797" i="16"/>
  <c r="H2795" i="16" s="1"/>
  <c r="O1481" i="16"/>
  <c r="P1481" i="16" s="1"/>
  <c r="P1183" i="16"/>
  <c r="P1184" i="16" s="1"/>
  <c r="Q1182" i="16"/>
  <c r="Q2125" i="16" s="1"/>
  <c r="D2805" i="16"/>
  <c r="E2805" i="16" s="1"/>
  <c r="D2804" i="16"/>
  <c r="H2801" i="16" s="1"/>
  <c r="K1631" i="16"/>
  <c r="L1630" i="16"/>
  <c r="K2192" i="16"/>
  <c r="K1632" i="16"/>
  <c r="D1650" i="16"/>
  <c r="D2816" i="16" s="1"/>
  <c r="E2816" i="16"/>
  <c r="K1637" i="16"/>
  <c r="F2802" i="16"/>
  <c r="F1649" i="16" a="1"/>
  <c r="F1649" i="16" s="1"/>
  <c r="E2815" i="16"/>
  <c r="F1643" i="16"/>
  <c r="D2810" i="16"/>
  <c r="E2810" i="16" s="1"/>
  <c r="F2808" i="16"/>
  <c r="L2191" i="16"/>
  <c r="M1623" i="16"/>
  <c r="K1625" i="16"/>
  <c r="L1625" i="16" s="1"/>
  <c r="L1624" i="16"/>
  <c r="E2553" i="16"/>
  <c r="D2554" i="16"/>
  <c r="E2554" i="16" s="1"/>
  <c r="G2550" i="16"/>
  <c r="G2546" i="16"/>
  <c r="F2546" i="16"/>
  <c r="F2557" i="16"/>
  <c r="S1399" i="16"/>
  <c r="R1425" i="16"/>
  <c r="R2162" i="16" s="1"/>
  <c r="Q332" i="16"/>
  <c r="P425" i="20"/>
  <c r="S1406" i="16"/>
  <c r="P1427" i="16"/>
  <c r="P334" i="16" s="1"/>
  <c r="P791" i="16" s="1"/>
  <c r="P333" i="16"/>
  <c r="Q1426" i="16"/>
  <c r="Q2171" i="16"/>
  <c r="Q1480" i="16"/>
  <c r="N1487" i="16"/>
  <c r="R1479" i="16"/>
  <c r="R2171" i="16" s="1"/>
  <c r="O1486" i="16"/>
  <c r="N2172" i="16"/>
  <c r="F1362" i="16"/>
  <c r="F2551" i="16" s="1"/>
  <c r="D1370" i="16"/>
  <c r="D2559" i="16" s="1"/>
  <c r="E2559" i="16" s="1"/>
  <c r="D2560" i="16" s="1"/>
  <c r="F1375" i="16" a="1"/>
  <c r="F1375" i="16" s="1"/>
  <c r="K1377" i="16"/>
  <c r="D1376" i="16"/>
  <c r="D2565" i="16" s="1"/>
  <c r="K1356" i="16"/>
  <c r="K1363" i="16"/>
  <c r="K2153" i="16"/>
  <c r="T2141" i="16"/>
  <c r="C486" i="20"/>
  <c r="C487" i="20" s="1"/>
  <c r="D486" i="20"/>
  <c r="D485" i="20"/>
  <c r="E485" i="20" s="1"/>
  <c r="E479" i="20"/>
  <c r="T2092" i="16"/>
  <c r="Q418" i="20"/>
  <c r="R418" i="20" s="1"/>
  <c r="R1170" i="16"/>
  <c r="R411" i="20"/>
  <c r="T2082" i="16"/>
  <c r="T2052" i="16"/>
  <c r="T2083" i="16"/>
  <c r="T2060" i="16"/>
  <c r="T2051" i="16"/>
  <c r="S2092" i="16"/>
  <c r="S2102" i="16" s="1"/>
  <c r="T2080" i="16"/>
  <c r="R2088" i="16"/>
  <c r="R290" i="20" s="1"/>
  <c r="T2087" i="16"/>
  <c r="T2067" i="16"/>
  <c r="T2095" i="16" s="1"/>
  <c r="T2056" i="16"/>
  <c r="S2121" i="16"/>
  <c r="S1157" i="16"/>
  <c r="T776" i="16"/>
  <c r="T272" i="20" s="1"/>
  <c r="T744" i="16"/>
  <c r="T240" i="20" s="1"/>
  <c r="P52" i="10"/>
  <c r="P340" i="10" s="1"/>
  <c r="T115" i="10"/>
  <c r="T119" i="10"/>
  <c r="T110" i="10"/>
  <c r="T397" i="10" s="1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149" i="16"/>
  <c r="R1142" i="16"/>
  <c r="S1163" i="16"/>
  <c r="T1147" i="16"/>
  <c r="T2120" i="16" s="1"/>
  <c r="S1148" i="16"/>
  <c r="T1154" i="16"/>
  <c r="T1140" i="16"/>
  <c r="T2119" i="16" s="1"/>
  <c r="S1141" i="16"/>
  <c r="L1234" i="16"/>
  <c r="L258" i="16" s="1"/>
  <c r="N1220" i="16"/>
  <c r="N256" i="16" s="1"/>
  <c r="S1453" i="16"/>
  <c r="R1156" i="16"/>
  <c r="S1155" i="16"/>
  <c r="T2142" i="16"/>
  <c r="S2084" i="16"/>
  <c r="S2088" i="16" s="1"/>
  <c r="S290" i="20" s="1"/>
  <c r="T2070" i="16"/>
  <c r="T2098" i="16" s="1"/>
  <c r="S882" i="16"/>
  <c r="S1562" i="16"/>
  <c r="M256" i="16"/>
  <c r="O254" i="16"/>
  <c r="T11" i="11"/>
  <c r="T11" i="18"/>
  <c r="T11" i="20"/>
  <c r="T11" i="10"/>
  <c r="T11" i="16"/>
  <c r="U134" i="8"/>
  <c r="T2053" i="16"/>
  <c r="S1302" i="16"/>
  <c r="T2058" i="16"/>
  <c r="T2055" i="16"/>
  <c r="S1439" i="16"/>
  <c r="T2065" i="16"/>
  <c r="T2093" i="16" s="1"/>
  <c r="S1446" i="16"/>
  <c r="S1309" i="16"/>
  <c r="S1295" i="16"/>
  <c r="S1316" i="16"/>
  <c r="S1288" i="16"/>
  <c r="K960" i="16"/>
  <c r="K1957" i="16"/>
  <c r="K587" i="16" s="1"/>
  <c r="K794" i="16" s="1"/>
  <c r="K586" i="16"/>
  <c r="L1956" i="16"/>
  <c r="N1929" i="16"/>
  <c r="O1929" i="16" s="1"/>
  <c r="O1928" i="16"/>
  <c r="P1927" i="16"/>
  <c r="O2234" i="16"/>
  <c r="Q2231" i="16"/>
  <c r="R1906" i="16"/>
  <c r="R2231" i="16" s="1"/>
  <c r="P1908" i="16"/>
  <c r="Q1907" i="16"/>
  <c r="K1371" i="16"/>
  <c r="K1372" i="16" s="1"/>
  <c r="L942" i="16"/>
  <c r="M942" i="16" s="1"/>
  <c r="M941" i="16"/>
  <c r="L585" i="16"/>
  <c r="L2238" i="16"/>
  <c r="L958" i="16"/>
  <c r="N940" i="16"/>
  <c r="M1955" i="16"/>
  <c r="S594" i="12"/>
  <c r="T265" i="16"/>
  <c r="T87" i="20" s="1"/>
  <c r="S894" i="16"/>
  <c r="S900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074" i="16"/>
  <c r="S2075" i="16" s="1"/>
  <c r="S2061" i="16"/>
  <c r="S796" i="16" s="1"/>
  <c r="T927" i="12"/>
  <c r="U230" i="20"/>
  <c r="T1794" i="12"/>
  <c r="T2094" i="16"/>
  <c r="U197" i="16"/>
  <c r="U93" i="20"/>
  <c r="U151" i="20"/>
  <c r="U1841" i="16"/>
  <c r="U460" i="16" s="1"/>
  <c r="U190" i="10"/>
  <c r="U1588" i="16"/>
  <c r="U2186" i="16" s="1"/>
  <c r="U161" i="20"/>
  <c r="U180" i="20"/>
  <c r="U158" i="20"/>
  <c r="T1884" i="12"/>
  <c r="T1922" i="12" s="1"/>
  <c r="T1405" i="12"/>
  <c r="U168" i="20"/>
  <c r="U204" i="20"/>
  <c r="T1818" i="12"/>
  <c r="T2059" i="16"/>
  <c r="U904" i="16"/>
  <c r="T2086" i="16"/>
  <c r="T1743" i="12"/>
  <c r="T114" i="12"/>
  <c r="U2046" i="16"/>
  <c r="T1677" i="12"/>
  <c r="U616" i="16"/>
  <c r="T1427" i="12"/>
  <c r="T1458" i="12" s="1"/>
  <c r="T1671" i="12"/>
  <c r="T1820" i="12"/>
  <c r="U159" i="20"/>
  <c r="T1831" i="12"/>
  <c r="V28" i="8"/>
  <c r="V595" i="12" s="1"/>
  <c r="U95" i="11"/>
  <c r="U273" i="16"/>
  <c r="T1797" i="12"/>
  <c r="U1510" i="16"/>
  <c r="U367" i="16" s="1"/>
  <c r="U1227" i="16"/>
  <c r="T617" i="12"/>
  <c r="U582" i="16"/>
  <c r="T1793" i="12"/>
  <c r="U109" i="16"/>
  <c r="T1784" i="12"/>
  <c r="T1792" i="12"/>
  <c r="U448" i="16"/>
  <c r="U2050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U579" i="16"/>
  <c r="T1829" i="12"/>
  <c r="T1187" i="12"/>
  <c r="U105" i="20"/>
  <c r="U443" i="16"/>
  <c r="T1789" i="12"/>
  <c r="U451" i="16"/>
  <c r="T1796" i="12"/>
  <c r="U119" i="20"/>
  <c r="U618" i="16"/>
  <c r="U521" i="16"/>
  <c r="U446" i="16"/>
  <c r="T1823" i="12"/>
  <c r="T1841" i="12"/>
  <c r="T1731" i="12"/>
  <c r="T12" i="12"/>
  <c r="U698" i="16"/>
  <c r="U180" i="11"/>
  <c r="U240" i="11"/>
  <c r="T1645" i="12"/>
  <c r="U1843" i="16"/>
  <c r="U462" i="16" s="1"/>
  <c r="T1650" i="12"/>
  <c r="T1781" i="12"/>
  <c r="U222" i="20"/>
  <c r="U35" i="11"/>
  <c r="U92" i="20"/>
  <c r="T1780" i="12"/>
  <c r="U580" i="16"/>
  <c r="T100" i="12"/>
  <c r="T1735" i="12"/>
  <c r="T1758" i="12"/>
  <c r="U450" i="16"/>
  <c r="U231" i="20"/>
  <c r="T1759" i="12"/>
  <c r="T1699" i="12"/>
  <c r="U435" i="16"/>
  <c r="U624" i="16"/>
  <c r="U99" i="20"/>
  <c r="T1673" i="12"/>
  <c r="T1702" i="12"/>
  <c r="T1734" i="12"/>
  <c r="U623" i="16"/>
  <c r="U102" i="20"/>
  <c r="T63" i="12"/>
  <c r="T1706" i="12"/>
  <c r="T1738" i="12"/>
  <c r="U455" i="16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09" i="16"/>
  <c r="U366" i="16" s="1"/>
  <c r="U413" i="10"/>
  <c r="U106" i="16"/>
  <c r="U207" i="16"/>
  <c r="U622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41" i="16"/>
  <c r="U2067" i="16" s="1"/>
  <c r="U2095" i="16" s="1"/>
  <c r="U210" i="20"/>
  <c r="U426" i="16"/>
  <c r="T1832" i="12"/>
  <c r="T1846" i="12"/>
  <c r="U575" i="16"/>
  <c r="U185" i="20"/>
  <c r="T1667" i="12"/>
  <c r="T1836" i="12"/>
  <c r="U30" i="16"/>
  <c r="U137" i="20"/>
  <c r="U114" i="20"/>
  <c r="T1163" i="12"/>
  <c r="T1801" i="12"/>
  <c r="U421" i="16"/>
  <c r="U229" i="20"/>
  <c r="U1507" i="16"/>
  <c r="U364" i="16" s="1"/>
  <c r="T1720" i="12"/>
  <c r="U564" i="16"/>
  <c r="T1776" i="12"/>
  <c r="U361" i="16"/>
  <c r="U1150" i="16"/>
  <c r="U101" i="16"/>
  <c r="U115" i="16"/>
  <c r="U422" i="16"/>
  <c r="T1843" i="12"/>
  <c r="U154" i="20"/>
  <c r="U194" i="20"/>
  <c r="T1644" i="12"/>
  <c r="T1785" i="12"/>
  <c r="U272" i="16"/>
  <c r="U83" i="20"/>
  <c r="U190" i="20"/>
  <c r="T1672" i="12"/>
  <c r="T1708" i="12"/>
  <c r="U274" i="16"/>
  <c r="U2063" i="16"/>
  <c r="U160" i="20"/>
  <c r="U1842" i="16"/>
  <c r="U461" i="16" s="1"/>
  <c r="T1747" i="12"/>
  <c r="T1703" i="12"/>
  <c r="U358" i="16"/>
  <c r="U2037" i="16"/>
  <c r="U212" i="20"/>
  <c r="T1763" i="12"/>
  <c r="T1707" i="12"/>
  <c r="U362" i="16"/>
  <c r="U2039" i="16"/>
  <c r="U152" i="20"/>
  <c r="T1678" i="12"/>
  <c r="T1741" i="12"/>
  <c r="U329" i="16"/>
  <c r="U170" i="20"/>
  <c r="U130" i="20"/>
  <c r="T1745" i="12"/>
  <c r="U625" i="16"/>
  <c r="T1777" i="12"/>
  <c r="U444" i="16"/>
  <c r="U103" i="16"/>
  <c r="U1234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45" i="16"/>
  <c r="U2071" i="16" s="1"/>
  <c r="U2099" i="16" s="1"/>
  <c r="U181" i="20"/>
  <c r="T1410" i="12"/>
  <c r="T1885" i="12"/>
  <c r="T1924" i="12" s="1"/>
  <c r="T1730" i="12"/>
  <c r="U573" i="16"/>
  <c r="U172" i="20"/>
  <c r="U116" i="18"/>
  <c r="U195" i="20"/>
  <c r="T1783" i="12"/>
  <c r="T1733" i="12"/>
  <c r="U439" i="16"/>
  <c r="U2077" i="16"/>
  <c r="U209" i="20"/>
  <c r="T1799" i="12"/>
  <c r="T1737" i="12"/>
  <c r="U281" i="16"/>
  <c r="U2040" i="16"/>
  <c r="U225" i="20"/>
  <c r="T1681" i="12"/>
  <c r="T1774" i="12"/>
  <c r="U577" i="16"/>
  <c r="U221" i="20"/>
  <c r="T1791" i="12"/>
  <c r="T1689" i="12"/>
  <c r="U150" i="20"/>
  <c r="T1833" i="12"/>
  <c r="U153" i="20"/>
  <c r="U69" i="20"/>
  <c r="U117" i="16"/>
  <c r="U518" i="20"/>
  <c r="T42" i="12"/>
  <c r="U242" i="10"/>
  <c r="T1739" i="12"/>
  <c r="U162" i="20"/>
  <c r="T1744" i="12"/>
  <c r="T1762" i="12"/>
  <c r="U456" i="16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091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39" i="16"/>
  <c r="U458" i="16" s="1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43" i="16"/>
  <c r="S1599" i="12"/>
  <c r="S1568" i="12"/>
  <c r="S1545" i="12"/>
  <c r="T893" i="16"/>
  <c r="S1461" i="12"/>
  <c r="S1588" i="12"/>
  <c r="S1578" i="12"/>
  <c r="S1506" i="12"/>
  <c r="S1539" i="12"/>
  <c r="S1583" i="12"/>
  <c r="S1444" i="12"/>
  <c r="S1492" i="12"/>
  <c r="S1542" i="12"/>
  <c r="S1585" i="12"/>
  <c r="T2144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26" i="20"/>
  <c r="T527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33" i="20"/>
  <c r="T534" i="20" s="1"/>
  <c r="T1452" i="16"/>
  <c r="S116" i="12"/>
  <c r="S161" i="12"/>
  <c r="U208" i="16"/>
  <c r="U206" i="16"/>
  <c r="U111" i="16"/>
  <c r="U129" i="16"/>
  <c r="U118" i="16"/>
  <c r="U116" i="16"/>
  <c r="U82" i="20"/>
  <c r="U76" i="20"/>
  <c r="U1199" i="16"/>
  <c r="U253" i="16" s="1"/>
  <c r="U546" i="20"/>
  <c r="U548" i="20" s="1"/>
  <c r="U100" i="16"/>
  <c r="U83" i="18"/>
  <c r="U97" i="20"/>
  <c r="U442" i="16"/>
  <c r="U269" i="16"/>
  <c r="T1809" i="12"/>
  <c r="T1722" i="12"/>
  <c r="U171" i="11"/>
  <c r="U227" i="20"/>
  <c r="U239" i="20"/>
  <c r="U619" i="16"/>
  <c r="U1506" i="16"/>
  <c r="U363" i="16" s="1"/>
  <c r="T1805" i="12"/>
  <c r="T1701" i="12"/>
  <c r="T82" i="12"/>
  <c r="U75" i="10"/>
  <c r="U135" i="20"/>
  <c r="U621" i="16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06" i="16"/>
  <c r="U254" i="16" s="1"/>
  <c r="U141" i="16"/>
  <c r="U525" i="20"/>
  <c r="U79" i="16"/>
  <c r="U99" i="16"/>
  <c r="U157" i="16"/>
  <c r="U201" i="16"/>
  <c r="U199" i="16"/>
  <c r="U214" i="16"/>
  <c r="U125" i="16"/>
  <c r="U131" i="16"/>
  <c r="U126" i="16"/>
  <c r="U70" i="20"/>
  <c r="U80" i="20"/>
  <c r="U1213" i="16"/>
  <c r="U255" i="16" s="1"/>
  <c r="U174" i="16"/>
  <c r="U511" i="20"/>
  <c r="U95" i="16"/>
  <c r="U102" i="16"/>
  <c r="U187" i="20"/>
  <c r="U786" i="16"/>
  <c r="U429" i="16"/>
  <c r="T1750" i="12"/>
  <c r="U62" i="16"/>
  <c r="T1705" i="12"/>
  <c r="U1508" i="16"/>
  <c r="U365" i="16" s="1"/>
  <c r="U228" i="20"/>
  <c r="U29" i="18"/>
  <c r="U2043" i="16"/>
  <c r="U2069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171" i="16"/>
  <c r="U1220" i="16"/>
  <c r="U256" i="16" s="1"/>
  <c r="U1451" i="16"/>
  <c r="U2167" i="16" s="1"/>
  <c r="U1286" i="16"/>
  <c r="U96" i="16"/>
  <c r="U144" i="16" s="1"/>
  <c r="U104" i="16"/>
  <c r="T603" i="12"/>
  <c r="U174" i="20"/>
  <c r="U2047" i="16"/>
  <c r="U417" i="16"/>
  <c r="T1890" i="12"/>
  <c r="T1764" i="12"/>
  <c r="T1709" i="12"/>
  <c r="T1817" i="12"/>
  <c r="U363" i="10"/>
  <c r="U166" i="20"/>
  <c r="U2042" i="16"/>
  <c r="U2068" i="16" s="1"/>
  <c r="U357" i="16"/>
  <c r="T1810" i="12"/>
  <c r="U202" i="16"/>
  <c r="U132" i="16"/>
  <c r="U107" i="16"/>
  <c r="U77" i="20"/>
  <c r="U892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574" i="16"/>
  <c r="U219" i="10"/>
  <c r="U163" i="20"/>
  <c r="U2044" i="16"/>
  <c r="U2070" i="16" s="1"/>
  <c r="U2098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58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164" i="16"/>
  <c r="U1602" i="16"/>
  <c r="U98" i="16"/>
  <c r="U1143" i="16"/>
  <c r="U175" i="20"/>
  <c r="U453" i="16"/>
  <c r="T1808" i="12"/>
  <c r="U32" i="8"/>
  <c r="U31" i="8" s="1"/>
  <c r="U68" i="18" s="1"/>
  <c r="U95" i="20"/>
  <c r="U419" i="16"/>
  <c r="U457" i="16"/>
  <c r="U124" i="11"/>
  <c r="T1718" i="12"/>
  <c r="U107" i="18"/>
  <c r="U133" i="20"/>
  <c r="U208" i="20"/>
  <c r="T1822" i="12"/>
  <c r="T1840" i="12"/>
  <c r="T1819" i="12"/>
  <c r="U116" i="20"/>
  <c r="U118" i="20"/>
  <c r="U617" i="16"/>
  <c r="U440" i="16"/>
  <c r="T1721" i="12"/>
  <c r="U271" i="16"/>
  <c r="T1694" i="12"/>
  <c r="U104" i="20"/>
  <c r="U581" i="16"/>
  <c r="U277" i="16"/>
  <c r="T1712" i="12"/>
  <c r="U38" i="16"/>
  <c r="T1670" i="12"/>
  <c r="U12" i="11"/>
  <c r="U312" i="16"/>
  <c r="U322" i="16" s="1"/>
  <c r="U110" i="20" s="1"/>
  <c r="U129" i="20"/>
  <c r="U2038" i="16"/>
  <c r="U2064" i="16" s="1"/>
  <c r="U2092" i="16" s="1"/>
  <c r="U454" i="16"/>
  <c r="U330" i="16"/>
  <c r="T1729" i="12"/>
  <c r="T1751" i="12"/>
  <c r="T1687" i="12"/>
  <c r="U65" i="20"/>
  <c r="U620" i="16"/>
  <c r="U428" i="16"/>
  <c r="T1790" i="12"/>
  <c r="T1740" i="12"/>
  <c r="T1697" i="12"/>
  <c r="U327" i="16"/>
  <c r="T1700" i="12"/>
  <c r="U283" i="16"/>
  <c r="T1753" i="12"/>
  <c r="U1840" i="16"/>
  <c r="U459" i="16" s="1"/>
  <c r="U222" i="11"/>
  <c r="T1786" i="12"/>
  <c r="U801" i="16"/>
  <c r="U353" i="16"/>
  <c r="U213" i="16"/>
  <c r="U134" i="16"/>
  <c r="U108" i="16"/>
  <c r="U78" i="20"/>
  <c r="U1178" i="16"/>
  <c r="U250" i="16" s="1"/>
  <c r="U97" i="16"/>
  <c r="U96" i="18"/>
  <c r="U576" i="16"/>
  <c r="U200" i="16"/>
  <c r="U120" i="16"/>
  <c r="U105" i="16"/>
  <c r="U67" i="20"/>
  <c r="U1185" i="16"/>
  <c r="U44" i="18"/>
  <c r="U578" i="16"/>
  <c r="T1782" i="12"/>
  <c r="T1827" i="12"/>
  <c r="U179" i="20"/>
  <c r="U167" i="20"/>
  <c r="T1778" i="12"/>
  <c r="T1719" i="12"/>
  <c r="U115" i="20"/>
  <c r="U204" i="16"/>
  <c r="U114" i="16"/>
  <c r="U123" i="16"/>
  <c r="U74" i="20"/>
  <c r="U1192" i="16"/>
  <c r="U252" i="16" s="1"/>
  <c r="T766" i="16"/>
  <c r="T262" i="20" s="1"/>
  <c r="U567" i="20"/>
  <c r="U916" i="16"/>
  <c r="U1404" i="16"/>
  <c r="U2159" i="16" s="1"/>
  <c r="U910" i="16"/>
  <c r="U934" i="20"/>
  <c r="U880" i="16"/>
  <c r="U886" i="16"/>
  <c r="U941" i="20"/>
  <c r="U1595" i="16"/>
  <c r="U2187" i="16" s="1"/>
  <c r="T1287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899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44" i="16"/>
  <c r="U2166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45" i="16"/>
  <c r="T547" i="20"/>
  <c r="T2159" i="16"/>
  <c r="U1314" i="16"/>
  <c r="T2145" i="16"/>
  <c r="T1405" i="16"/>
  <c r="U898" i="16"/>
  <c r="U532" i="20"/>
  <c r="T881" i="16"/>
  <c r="T1308" i="16"/>
  <c r="T86" i="18"/>
  <c r="T68" i="18"/>
  <c r="T77" i="18"/>
  <c r="T110" i="18"/>
  <c r="U1307" i="16"/>
  <c r="T101" i="18"/>
  <c r="T33" i="18"/>
  <c r="T38" i="18" s="1"/>
  <c r="T18" i="18"/>
  <c r="T23" i="18" s="1"/>
  <c r="T1315" i="16"/>
  <c r="S751" i="12"/>
  <c r="S916" i="12" s="1"/>
  <c r="S1931" i="12" s="1"/>
  <c r="T584" i="16"/>
  <c r="T809" i="16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294" i="16"/>
  <c r="S221" i="12"/>
  <c r="S585" i="12"/>
  <c r="S206" i="12"/>
  <c r="S520" i="12"/>
  <c r="U1293" i="16"/>
  <c r="S434" i="12"/>
  <c r="T905" i="16"/>
  <c r="T120" i="20"/>
  <c r="T1245" i="20" s="1"/>
  <c r="T626" i="16"/>
  <c r="T810" i="16" s="1"/>
  <c r="T2048" i="16"/>
  <c r="T811" i="16" s="1"/>
  <c r="T136" i="16"/>
  <c r="S805" i="16"/>
  <c r="S850" i="12"/>
  <c r="S919" i="12" s="1"/>
  <c r="S1934" i="12" s="1"/>
  <c r="S1153" i="12"/>
  <c r="S1165" i="12" s="1"/>
  <c r="S1092" i="12"/>
  <c r="S1161" i="12" s="1"/>
  <c r="T807" i="16"/>
  <c r="T463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06" i="16" s="1"/>
  <c r="T284" i="16"/>
  <c r="T804" i="16" s="1"/>
  <c r="S1714" i="12"/>
  <c r="S1879" i="12" s="1"/>
  <c r="S1917" i="12" s="1"/>
  <c r="T107" i="20"/>
  <c r="T1243" i="20" s="1"/>
  <c r="T214" i="20"/>
  <c r="T1248" i="20" s="1"/>
  <c r="T232" i="20"/>
  <c r="T1249" i="20" s="1"/>
  <c r="T1589" i="16"/>
  <c r="U1300" i="16"/>
  <c r="U1560" i="16"/>
  <c r="U2182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11" i="16"/>
  <c r="T808" i="16"/>
  <c r="T1511" i="16"/>
  <c r="T1301" i="16"/>
  <c r="T1561" i="16"/>
  <c r="T1844" i="16"/>
  <c r="T886" i="20"/>
  <c r="U885" i="20"/>
  <c r="U1437" i="16"/>
  <c r="U2165" i="16" s="1"/>
  <c r="T1438" i="16"/>
  <c r="H1668" i="16"/>
  <c r="I1661" i="16" a="1"/>
  <c r="I1661" i="16" s="1"/>
  <c r="H1248" i="16"/>
  <c r="I1241" i="16" a="1"/>
  <c r="I1241" i="16" s="1"/>
  <c r="U1581" i="16"/>
  <c r="U2185" i="16" s="1"/>
  <c r="T1582" i="16"/>
  <c r="D987" i="20"/>
  <c r="J983" i="20" a="1"/>
  <c r="J983" i="20" s="1"/>
  <c r="U1397" i="16"/>
  <c r="T1398" i="16"/>
  <c r="U1411" i="16"/>
  <c r="U2160" i="16" s="1"/>
  <c r="T1412" i="16"/>
  <c r="S280" i="20"/>
  <c r="Q179" i="16"/>
  <c r="P186" i="16"/>
  <c r="P60" i="10" s="1"/>
  <c r="Q169" i="16"/>
  <c r="P86" i="16"/>
  <c r="P83" i="16"/>
  <c r="N956" i="20"/>
  <c r="O956" i="20" s="1"/>
  <c r="P956" i="20" s="1"/>
  <c r="Q956" i="20" s="1"/>
  <c r="V380" i="10"/>
  <c r="V370" i="10"/>
  <c r="T519" i="20"/>
  <c r="T520" i="20" s="1"/>
  <c r="P948" i="20"/>
  <c r="N949" i="20"/>
  <c r="O949" i="20" s="1"/>
  <c r="Q1936" i="16"/>
  <c r="T1590" i="16"/>
  <c r="R1604" i="16"/>
  <c r="S1597" i="16"/>
  <c r="P918" i="16"/>
  <c r="T1583" i="16"/>
  <c r="P1611" i="16"/>
  <c r="O1943" i="16"/>
  <c r="P1943" i="16" s="1"/>
  <c r="N1618" i="16"/>
  <c r="O1618" i="16" s="1"/>
  <c r="O1950" i="16"/>
  <c r="P1950" i="16" s="1"/>
  <c r="Q1950" i="16" s="1"/>
  <c r="U1913" i="16"/>
  <c r="U2232" i="16" s="1"/>
  <c r="T1914" i="16"/>
  <c r="T1915" i="16" s="1"/>
  <c r="D1651" i="16"/>
  <c r="N2267" i="16"/>
  <c r="N19" i="16" s="1"/>
  <c r="O17" i="16" s="1"/>
  <c r="O2255" i="16" s="1"/>
  <c r="Q51" i="16"/>
  <c r="R49" i="16" s="1"/>
  <c r="R2259" i="16" s="1"/>
  <c r="R2271" i="16" s="1"/>
  <c r="Q2283" i="16"/>
  <c r="Q52" i="16" s="1"/>
  <c r="Q67" i="16"/>
  <c r="R65" i="16" s="1"/>
  <c r="R2261" i="16" s="1"/>
  <c r="R2273" i="16" s="1"/>
  <c r="R67" i="16" s="1"/>
  <c r="Q2285" i="16"/>
  <c r="Q68" i="16" s="1"/>
  <c r="Q88" i="16" s="1"/>
  <c r="Q43" i="16"/>
  <c r="R41" i="16" s="1"/>
  <c r="R2258" i="16" s="1"/>
  <c r="R2270" i="16" s="1"/>
  <c r="Q2282" i="16"/>
  <c r="Q44" i="16" s="1"/>
  <c r="Q75" i="16"/>
  <c r="R73" i="16" s="1"/>
  <c r="R2262" i="16" s="1"/>
  <c r="R2274" i="16" s="1"/>
  <c r="Q2286" i="16"/>
  <c r="Q76" i="16" s="1"/>
  <c r="Q89" i="16" s="1"/>
  <c r="Q35" i="16"/>
  <c r="R33" i="16" s="1"/>
  <c r="R2257" i="16" s="1"/>
  <c r="R2269" i="16" s="1"/>
  <c r="Q2281" i="16"/>
  <c r="Q36" i="16" s="1"/>
  <c r="M2287" i="16"/>
  <c r="M20" i="16"/>
  <c r="M81" i="16" s="1"/>
  <c r="T512" i="20"/>
  <c r="T513" i="20" s="1"/>
  <c r="S513" i="20"/>
  <c r="M947" i="16"/>
  <c r="M948" i="16" s="1"/>
  <c r="O923" i="16"/>
  <c r="L954" i="16"/>
  <c r="M952" i="16"/>
  <c r="M1227" i="16"/>
  <c r="M257" i="16" s="1"/>
  <c r="L473" i="20"/>
  <c r="M466" i="20"/>
  <c r="Q917" i="16"/>
  <c r="P922" i="16"/>
  <c r="N930" i="16"/>
  <c r="D964" i="16"/>
  <c r="F963" i="16" s="1"/>
  <c r="K964" i="16" s="1"/>
  <c r="D969" i="16"/>
  <c r="D970" i="16" s="1"/>
  <c r="D979" i="16"/>
  <c r="J978" i="16"/>
  <c r="E975" i="16"/>
  <c r="E974" i="16"/>
  <c r="F974" i="16" s="1" a="1"/>
  <c r="F974" i="16" s="1"/>
  <c r="D974" i="16"/>
  <c r="C976" i="16"/>
  <c r="B973" i="16"/>
  <c r="O946" i="16"/>
  <c r="O257" i="16"/>
  <c r="D684" i="20"/>
  <c r="K480" i="20"/>
  <c r="K481" i="20" s="1"/>
  <c r="C725" i="20"/>
  <c r="D904" i="20"/>
  <c r="E904" i="20" s="1"/>
  <c r="C904" i="20"/>
  <c r="D676" i="20"/>
  <c r="E676" i="20" s="1"/>
  <c r="D855" i="20"/>
  <c r="E855" i="20" s="1"/>
  <c r="C855" i="20"/>
  <c r="C485" i="20"/>
  <c r="D484" i="20"/>
  <c r="C491" i="20"/>
  <c r="D719" i="20"/>
  <c r="C960" i="20"/>
  <c r="C711" i="20"/>
  <c r="D711" i="20"/>
  <c r="E711" i="20" s="1"/>
  <c r="D732" i="20"/>
  <c r="E732" i="20" s="1"/>
  <c r="C732" i="20"/>
  <c r="D725" i="20"/>
  <c r="E725" i="20" s="1"/>
  <c r="C669" i="20"/>
  <c r="D669" i="20"/>
  <c r="E669" i="20" s="1"/>
  <c r="D718" i="20"/>
  <c r="E718" i="20" s="1"/>
  <c r="C718" i="20"/>
  <c r="D655" i="20"/>
  <c r="E655" i="20" s="1"/>
  <c r="D662" i="20"/>
  <c r="E662" i="20" s="1"/>
  <c r="C662" i="20"/>
  <c r="D705" i="20"/>
  <c r="D712" i="20"/>
  <c r="C655" i="20"/>
  <c r="D989" i="20"/>
  <c r="E989" i="20" s="1"/>
  <c r="D656" i="20"/>
  <c r="D663" i="20"/>
  <c r="D690" i="20"/>
  <c r="E690" i="20" s="1"/>
  <c r="C690" i="20"/>
  <c r="D691" i="20"/>
  <c r="D698" i="20"/>
  <c r="D670" i="20"/>
  <c r="D677" i="20"/>
  <c r="C676" i="20"/>
  <c r="U539" i="20"/>
  <c r="T540" i="20"/>
  <c r="T541" i="20" s="1"/>
  <c r="N924" i="16"/>
  <c r="T1568" i="16"/>
  <c r="T1569" i="16" s="1"/>
  <c r="U1567" i="16"/>
  <c r="U2183" i="16" s="1"/>
  <c r="R1933" i="12"/>
  <c r="R152" i="16"/>
  <c r="O583" i="20"/>
  <c r="O582" i="20"/>
  <c r="M936" i="16"/>
  <c r="P934" i="16"/>
  <c r="N935" i="16"/>
  <c r="R146" i="16"/>
  <c r="R162" i="16" s="1"/>
  <c r="R575" i="20"/>
  <c r="R955" i="20"/>
  <c r="L604" i="20"/>
  <c r="S574" i="20"/>
  <c r="T574" i="20" s="1"/>
  <c r="U574" i="20" s="1"/>
  <c r="R569" i="20"/>
  <c r="L603" i="20"/>
  <c r="Q1942" i="16"/>
  <c r="R568" i="20"/>
  <c r="S568" i="20" s="1"/>
  <c r="R562" i="20"/>
  <c r="T560" i="20"/>
  <c r="T562" i="20" s="1"/>
  <c r="R561" i="20"/>
  <c r="S561" i="20" s="1"/>
  <c r="L609" i="20"/>
  <c r="R1941" i="16"/>
  <c r="S1941" i="16" s="1"/>
  <c r="S1934" i="16"/>
  <c r="S2235" i="16" s="1"/>
  <c r="S569" i="20"/>
  <c r="S942" i="20"/>
  <c r="K990" i="20"/>
  <c r="K991" i="20" s="1"/>
  <c r="S943" i="20"/>
  <c r="K610" i="20"/>
  <c r="K611" i="20" s="1"/>
  <c r="C1001" i="20"/>
  <c r="C996" i="20"/>
  <c r="C997" i="20" s="1"/>
  <c r="C995" i="20"/>
  <c r="D996" i="20"/>
  <c r="D995" i="20"/>
  <c r="E995" i="20" s="1"/>
  <c r="S936" i="20"/>
  <c r="K1651" i="16"/>
  <c r="R912" i="16"/>
  <c r="S888" i="16"/>
  <c r="T887" i="16"/>
  <c r="S906" i="16"/>
  <c r="T2096" i="16"/>
  <c r="T1596" i="16"/>
  <c r="Q1610" i="16"/>
  <c r="Q2189" i="16"/>
  <c r="R1935" i="16"/>
  <c r="D1656" i="16"/>
  <c r="D1662" i="16"/>
  <c r="E1657" i="16"/>
  <c r="E1656" i="16"/>
  <c r="B1655" i="16"/>
  <c r="B2821" i="16" s="1"/>
  <c r="S1603" i="16"/>
  <c r="S2188" i="16"/>
  <c r="T2085" i="16"/>
  <c r="T36" i="10"/>
  <c r="V166" i="18"/>
  <c r="U165" i="18"/>
  <c r="T167" i="18"/>
  <c r="U167" i="18" s="1"/>
  <c r="X2480" i="16" l="1"/>
  <c r="W2489" i="16"/>
  <c r="Y2487" i="16"/>
  <c r="W2475" i="16"/>
  <c r="X2473" i="16"/>
  <c r="X2482" i="16"/>
  <c r="Y2480" i="16"/>
  <c r="V291" i="20"/>
  <c r="W92" i="12"/>
  <c r="S216" i="10"/>
  <c r="S360" i="10" s="1"/>
  <c r="U2060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2" i="22" s="1"/>
  <c r="V90" i="22"/>
  <c r="V115" i="22"/>
  <c r="V84" i="22"/>
  <c r="V104" i="11"/>
  <c r="V70" i="22"/>
  <c r="N602" i="20"/>
  <c r="O602" i="20" s="1"/>
  <c r="AD2823" i="16"/>
  <c r="AD2825" i="16"/>
  <c r="AB2824" i="16"/>
  <c r="AB2822" i="16"/>
  <c r="AC2824" i="16"/>
  <c r="AC2822" i="16"/>
  <c r="AD2824" i="16"/>
  <c r="AD2822" i="16"/>
  <c r="AE2824" i="16"/>
  <c r="AE2822" i="16"/>
  <c r="AB2825" i="16"/>
  <c r="AB2823" i="16"/>
  <c r="AC2825" i="16"/>
  <c r="AC2823" i="16"/>
  <c r="AE2823" i="16"/>
  <c r="AE2825" i="16"/>
  <c r="AC2409" i="16"/>
  <c r="AC2411" i="16"/>
  <c r="AD2409" i="16"/>
  <c r="AD2411" i="16"/>
  <c r="AB2410" i="16"/>
  <c r="AC2410" i="16"/>
  <c r="AB2408" i="16"/>
  <c r="AD2410" i="16"/>
  <c r="AC2408" i="16"/>
  <c r="AE2410" i="16"/>
  <c r="AD2408" i="16"/>
  <c r="AB2411" i="16"/>
  <c r="AE2408" i="16"/>
  <c r="AE2411" i="16"/>
  <c r="AE2409" i="16"/>
  <c r="AB2409" i="16"/>
  <c r="AD2551" i="16"/>
  <c r="AD2553" i="16"/>
  <c r="AE2551" i="16"/>
  <c r="AE2553" i="16"/>
  <c r="AC2550" i="16"/>
  <c r="AC2552" i="16"/>
  <c r="AD2550" i="16"/>
  <c r="AD2552" i="16"/>
  <c r="AE2550" i="16"/>
  <c r="AE2552" i="16"/>
  <c r="AB2553" i="16"/>
  <c r="AC2553" i="16"/>
  <c r="AB2550" i="16"/>
  <c r="AB2551" i="16"/>
  <c r="AB2552" i="16"/>
  <c r="AC2551" i="16"/>
  <c r="P1190" i="16"/>
  <c r="Q1190" i="16" s="1"/>
  <c r="U2332" i="16"/>
  <c r="V2332" i="16" s="1"/>
  <c r="V2334" i="16" s="1"/>
  <c r="V35" i="8"/>
  <c r="V13" i="25"/>
  <c r="V74" i="25"/>
  <c r="V85" i="25" s="1"/>
  <c r="V93" i="25" s="1"/>
  <c r="U62" i="25"/>
  <c r="U83" i="25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275" i="20"/>
  <c r="T1288" i="20" s="1"/>
  <c r="U11" i="16"/>
  <c r="U11" i="12"/>
  <c r="T1328" i="16"/>
  <c r="U1328" i="16" s="1"/>
  <c r="Q1329" i="16"/>
  <c r="R1329" i="16" s="1"/>
  <c r="S1329" i="16" s="1"/>
  <c r="Q2147" i="16"/>
  <c r="R2147" i="16"/>
  <c r="Q1330" i="16"/>
  <c r="R1330" i="16" s="1"/>
  <c r="S1330" i="16" s="1"/>
  <c r="Z54" i="20"/>
  <c r="Z56" i="20" s="1"/>
  <c r="AA25" i="20"/>
  <c r="P1495" i="16"/>
  <c r="D1238" i="16"/>
  <c r="D2431" i="16" s="1"/>
  <c r="Q1493" i="16"/>
  <c r="R1493" i="16" s="1"/>
  <c r="R2173" i="16" s="1"/>
  <c r="T2341" i="16"/>
  <c r="Z2824" i="16"/>
  <c r="Z2823" i="16"/>
  <c r="Z2825" i="16"/>
  <c r="AA2823" i="16"/>
  <c r="AA2825" i="16"/>
  <c r="Z2822" i="16"/>
  <c r="AA2824" i="16"/>
  <c r="AA2822" i="16"/>
  <c r="Z2551" i="16"/>
  <c r="AA2551" i="16"/>
  <c r="Z2553" i="16"/>
  <c r="Z2550" i="16"/>
  <c r="AA2553" i="16"/>
  <c r="Z2552" i="16"/>
  <c r="AA2552" i="16"/>
  <c r="AA2550" i="16"/>
  <c r="AA2409" i="16"/>
  <c r="Z2408" i="16"/>
  <c r="AA2411" i="16"/>
  <c r="AA2408" i="16"/>
  <c r="Z2410" i="16"/>
  <c r="AA2410" i="16"/>
  <c r="Z2409" i="16"/>
  <c r="Z2411" i="16"/>
  <c r="P1494" i="16"/>
  <c r="P2149" i="16"/>
  <c r="Q2148" i="16"/>
  <c r="Q2126" i="16"/>
  <c r="K1241" i="16"/>
  <c r="K259" i="16" s="1"/>
  <c r="U1241" i="16"/>
  <c r="U2339" i="16"/>
  <c r="U2341" i="16" s="1"/>
  <c r="U553" i="20"/>
  <c r="U555" i="20" s="1"/>
  <c r="T554" i="20"/>
  <c r="U2331" i="16"/>
  <c r="U2333" i="16" s="1"/>
  <c r="S2340" i="16"/>
  <c r="T2338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R2237" i="16"/>
  <c r="Q2280" i="16"/>
  <c r="Q28" i="16" s="1"/>
  <c r="Q82" i="16" s="1"/>
  <c r="Q27" i="16"/>
  <c r="R25" i="16" s="1"/>
  <c r="R2256" i="16" s="1"/>
  <c r="R2268" i="16" s="1"/>
  <c r="R27" i="16" s="1"/>
  <c r="V27" i="8"/>
  <c r="V11" i="22" s="1"/>
  <c r="R1949" i="16"/>
  <c r="S1949" i="16" s="1"/>
  <c r="N1204" i="16"/>
  <c r="O1203" i="16"/>
  <c r="P1203" i="16" s="1"/>
  <c r="N2128" i="16"/>
  <c r="D2405" i="16"/>
  <c r="E2405" i="16" s="1"/>
  <c r="T1899" i="16"/>
  <c r="T2230" i="16" s="1"/>
  <c r="D2412" i="16"/>
  <c r="E2412" i="16" s="1"/>
  <c r="E2417" i="16"/>
  <c r="D2418" i="16" s="1"/>
  <c r="E2418" i="16" s="1"/>
  <c r="F1223" i="16"/>
  <c r="F2416" i="16" s="1"/>
  <c r="S1900" i="16"/>
  <c r="E1237" i="16"/>
  <c r="S1241" i="16"/>
  <c r="Q1241" i="16"/>
  <c r="R1241" i="16"/>
  <c r="D1236" i="16"/>
  <c r="D1242" i="16"/>
  <c r="D2428" i="16"/>
  <c r="E1236" i="16"/>
  <c r="B1235" i="16"/>
  <c r="B2428" i="16" s="1"/>
  <c r="P1241" i="16"/>
  <c r="T1241" i="16"/>
  <c r="L1224" i="16"/>
  <c r="M1224" i="16" s="1"/>
  <c r="M2131" i="16" s="1"/>
  <c r="F1229" i="16" a="1"/>
  <c r="F1229" i="16" s="1"/>
  <c r="E2422" i="16"/>
  <c r="K2131" i="16"/>
  <c r="K1225" i="16"/>
  <c r="J2198" i="16"/>
  <c r="S1901" i="16"/>
  <c r="P1196" i="16"/>
  <c r="O2127" i="16"/>
  <c r="E2423" i="16"/>
  <c r="D1230" i="16"/>
  <c r="N454" i="20"/>
  <c r="N1198" i="16"/>
  <c r="O1198" i="16" s="1"/>
  <c r="O1197" i="16"/>
  <c r="N1205" i="16"/>
  <c r="L2130" i="16"/>
  <c r="N1217" i="16"/>
  <c r="J2133" i="16"/>
  <c r="K1219" i="16"/>
  <c r="L1218" i="16"/>
  <c r="K1384" i="16"/>
  <c r="K2155" i="16" s="1"/>
  <c r="L1212" i="16"/>
  <c r="M1211" i="16"/>
  <c r="M2129" i="16"/>
  <c r="N1210" i="16"/>
  <c r="D2422" i="16"/>
  <c r="K1231" i="16"/>
  <c r="T1922" i="16"/>
  <c r="U1920" i="16"/>
  <c r="U2233" i="16" s="1"/>
  <c r="U2083" i="16"/>
  <c r="T1921" i="16"/>
  <c r="P2190" i="16"/>
  <c r="O1349" i="16"/>
  <c r="O2150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P1617" i="16"/>
  <c r="Q1617" i="16" s="1"/>
  <c r="M2150" i="16"/>
  <c r="M1351" i="16"/>
  <c r="N1351" i="16" s="1"/>
  <c r="S1321" i="16"/>
  <c r="T1321" i="16" s="1"/>
  <c r="T2146" i="16" s="1"/>
  <c r="M1350" i="16"/>
  <c r="N1350" i="16" s="1"/>
  <c r="M603" i="20"/>
  <c r="M604" i="20" s="1"/>
  <c r="R1189" i="16"/>
  <c r="R2126" i="16" s="1"/>
  <c r="P582" i="20"/>
  <c r="Q582" i="20" s="1"/>
  <c r="R582" i="20" s="1"/>
  <c r="S582" i="20" s="1"/>
  <c r="O445" i="20"/>
  <c r="Q948" i="20"/>
  <c r="Q950" i="20" s="1"/>
  <c r="Q1336" i="16"/>
  <c r="O440" i="20"/>
  <c r="P583" i="20"/>
  <c r="S955" i="20"/>
  <c r="T955" i="20" s="1"/>
  <c r="U955" i="20" s="1"/>
  <c r="R1335" i="16"/>
  <c r="S1335" i="16" s="1"/>
  <c r="S2148" i="16" s="1"/>
  <c r="Q1342" i="16"/>
  <c r="Q2149" i="16" s="1"/>
  <c r="R1323" i="16"/>
  <c r="K2552" i="16"/>
  <c r="X2551" i="16"/>
  <c r="Y2551" i="16"/>
  <c r="X2552" i="16"/>
  <c r="Y2552" i="16"/>
  <c r="X2553" i="16"/>
  <c r="Y2553" i="16"/>
  <c r="X2550" i="16"/>
  <c r="Y2550" i="16"/>
  <c r="K2824" i="16"/>
  <c r="X2822" i="16"/>
  <c r="Y2822" i="16"/>
  <c r="X2825" i="16"/>
  <c r="X2823" i="16"/>
  <c r="Y2823" i="16"/>
  <c r="X2824" i="16"/>
  <c r="Y2824" i="16"/>
  <c r="Y2825" i="16"/>
  <c r="K2410" i="16"/>
  <c r="Y2410" i="16"/>
  <c r="X2408" i="16"/>
  <c r="Y2408" i="16"/>
  <c r="X2411" i="16"/>
  <c r="Y2411" i="16"/>
  <c r="X2409" i="16"/>
  <c r="Y2409" i="16"/>
  <c r="X2410" i="16"/>
  <c r="D2822" i="16"/>
  <c r="R1322" i="16"/>
  <c r="S929" i="16"/>
  <c r="D2571" i="16"/>
  <c r="L1363" i="16"/>
  <c r="L2152" i="16" s="1"/>
  <c r="L1356" i="16"/>
  <c r="L2151" i="16" s="1"/>
  <c r="S1175" i="16"/>
  <c r="S2124" i="16" s="1"/>
  <c r="R1176" i="16"/>
  <c r="M953" i="16"/>
  <c r="K965" i="16"/>
  <c r="O940" i="16"/>
  <c r="P940" i="16" s="1"/>
  <c r="Q940" i="16" s="1"/>
  <c r="T928" i="16"/>
  <c r="L959" i="16"/>
  <c r="R1177" i="16"/>
  <c r="S85" i="25"/>
  <c r="S93" i="25" s="1"/>
  <c r="U368" i="20"/>
  <c r="U370" i="20" s="1"/>
  <c r="T369" i="20"/>
  <c r="O57" i="16"/>
  <c r="O2260" i="16" s="1"/>
  <c r="T375" i="20"/>
  <c r="U2082" i="16"/>
  <c r="T397" i="20"/>
  <c r="U396" i="20"/>
  <c r="U398" i="20" s="1"/>
  <c r="U1161" i="16"/>
  <c r="U2122" i="16" s="1"/>
  <c r="S376" i="20"/>
  <c r="S377" i="20" s="1"/>
  <c r="S390" i="20"/>
  <c r="T389" i="20"/>
  <c r="T391" i="20" s="1"/>
  <c r="T105" i="10"/>
  <c r="S502" i="20"/>
  <c r="S503" i="20"/>
  <c r="T501" i="20"/>
  <c r="T1162" i="16"/>
  <c r="U92" i="10"/>
  <c r="U91" i="10" s="1"/>
  <c r="U117" i="10"/>
  <c r="U59" i="20"/>
  <c r="U1228" i="20" s="1"/>
  <c r="U1262" i="20" s="1"/>
  <c r="U47" i="20"/>
  <c r="T1168" i="16"/>
  <c r="T2123" i="16" s="1"/>
  <c r="O439" i="20"/>
  <c r="P438" i="20"/>
  <c r="P440" i="20" s="1"/>
  <c r="N446" i="20"/>
  <c r="N447" i="20"/>
  <c r="S1169" i="16"/>
  <c r="O452" i="20"/>
  <c r="T417" i="20"/>
  <c r="T419" i="20" s="1"/>
  <c r="U1458" i="16"/>
  <c r="U2168" i="16" s="1"/>
  <c r="F1382" i="16" a="1"/>
  <c r="F1382" i="16" s="1"/>
  <c r="Q425" i="20"/>
  <c r="R425" i="20" s="1"/>
  <c r="R404" i="20"/>
  <c r="S404" i="20" s="1"/>
  <c r="T1459" i="16"/>
  <c r="K482" i="20"/>
  <c r="L474" i="20"/>
  <c r="L475" i="20"/>
  <c r="M467" i="20"/>
  <c r="M468" i="20"/>
  <c r="N459" i="20"/>
  <c r="M461" i="20"/>
  <c r="S424" i="20"/>
  <c r="T424" i="20" s="1"/>
  <c r="T426" i="20" s="1"/>
  <c r="R426" i="20"/>
  <c r="Q426" i="20"/>
  <c r="S412" i="20"/>
  <c r="T410" i="20"/>
  <c r="R405" i="20"/>
  <c r="T403" i="20"/>
  <c r="V2617" i="16"/>
  <c r="V2619" i="16" s="1"/>
  <c r="V2618" i="16"/>
  <c r="V2620" i="16" s="1"/>
  <c r="D1383" i="16"/>
  <c r="D2572" i="16" s="1"/>
  <c r="F2571" i="16" s="1"/>
  <c r="U1465" i="16"/>
  <c r="U2169" i="16" s="1"/>
  <c r="V2734" i="16"/>
  <c r="V2731" i="16"/>
  <c r="V2732" i="16"/>
  <c r="V2724" i="16"/>
  <c r="V2727" i="16"/>
  <c r="V2725" i="16"/>
  <c r="R2610" i="16"/>
  <c r="S2608" i="16"/>
  <c r="S2610" i="16" s="1"/>
  <c r="T2595" i="16"/>
  <c r="U2595" i="16" s="1"/>
  <c r="T2594" i="16"/>
  <c r="T2596" i="16" s="1"/>
  <c r="U2603" i="16"/>
  <c r="V2601" i="16"/>
  <c r="N453" i="20"/>
  <c r="V2582" i="16"/>
  <c r="W2580" i="16"/>
  <c r="M460" i="20"/>
  <c r="S1466" i="16"/>
  <c r="S1467" i="16" s="1"/>
  <c r="W2825" i="16"/>
  <c r="O2825" i="16"/>
  <c r="U2824" i="16"/>
  <c r="M2824" i="16"/>
  <c r="S2823" i="16"/>
  <c r="K2823" i="16"/>
  <c r="Q2822" i="16"/>
  <c r="V2825" i="16"/>
  <c r="N2825" i="16"/>
  <c r="T2824" i="16"/>
  <c r="L2824" i="16"/>
  <c r="R2823" i="16"/>
  <c r="P2822" i="16"/>
  <c r="R2825" i="16"/>
  <c r="V2823" i="16"/>
  <c r="O2824" i="16"/>
  <c r="T2823" i="16"/>
  <c r="U2825" i="16"/>
  <c r="M2825" i="16"/>
  <c r="S2824" i="16"/>
  <c r="Q2823" i="16"/>
  <c r="W2822" i="16"/>
  <c r="O2822" i="16"/>
  <c r="T2822" i="16"/>
  <c r="Q2825" i="16"/>
  <c r="M2823" i="16"/>
  <c r="V2824" i="16"/>
  <c r="T2825" i="16"/>
  <c r="L2825" i="16"/>
  <c r="R2824" i="16"/>
  <c r="P2823" i="16"/>
  <c r="V2822" i="16"/>
  <c r="N2822" i="16"/>
  <c r="N2823" i="16"/>
  <c r="W2824" i="16"/>
  <c r="K2822" i="16"/>
  <c r="N2824" i="16"/>
  <c r="R2822" i="16"/>
  <c r="S2825" i="16"/>
  <c r="K2825" i="16"/>
  <c r="Q2824" i="16"/>
  <c r="W2823" i="16"/>
  <c r="O2823" i="16"/>
  <c r="U2822" i="16"/>
  <c r="M2822" i="16"/>
  <c r="P2824" i="16"/>
  <c r="L2822" i="16"/>
  <c r="U2823" i="16"/>
  <c r="S2822" i="16"/>
  <c r="P2825" i="16"/>
  <c r="L2823" i="16"/>
  <c r="P2553" i="16"/>
  <c r="V2552" i="16"/>
  <c r="N2552" i="16"/>
  <c r="T2551" i="16"/>
  <c r="L2551" i="16"/>
  <c r="R2550" i="16"/>
  <c r="R2552" i="16"/>
  <c r="P2551" i="16"/>
  <c r="K2553" i="16"/>
  <c r="O2551" i="16"/>
  <c r="V2551" i="16"/>
  <c r="Q2553" i="16"/>
  <c r="S2550" i="16"/>
  <c r="W2553" i="16"/>
  <c r="O2553" i="16"/>
  <c r="U2552" i="16"/>
  <c r="M2552" i="16"/>
  <c r="S2551" i="16"/>
  <c r="K2551" i="16"/>
  <c r="Q2550" i="16"/>
  <c r="N2550" i="16"/>
  <c r="Q2552" i="16"/>
  <c r="U2550" i="16"/>
  <c r="N2551" i="16"/>
  <c r="W2552" i="16"/>
  <c r="M2551" i="16"/>
  <c r="V2553" i="16"/>
  <c r="N2553" i="16"/>
  <c r="T2552" i="16"/>
  <c r="L2552" i="16"/>
  <c r="R2551" i="16"/>
  <c r="P2550" i="16"/>
  <c r="L2553" i="16"/>
  <c r="V2550" i="16"/>
  <c r="S2553" i="16"/>
  <c r="W2551" i="16"/>
  <c r="M2550" i="16"/>
  <c r="L2550" i="16"/>
  <c r="O2552" i="16"/>
  <c r="K2550" i="16"/>
  <c r="U2553" i="16"/>
  <c r="M2553" i="16"/>
  <c r="S2552" i="16"/>
  <c r="Q2551" i="16"/>
  <c r="W2550" i="16"/>
  <c r="O2550" i="16"/>
  <c r="T2553" i="16"/>
  <c r="R2553" i="16"/>
  <c r="P2552" i="16"/>
  <c r="T2550" i="16"/>
  <c r="U2551" i="16"/>
  <c r="O1343" i="16"/>
  <c r="O1344" i="16" s="1"/>
  <c r="G2411" i="16"/>
  <c r="W2411" i="16"/>
  <c r="O2411" i="16"/>
  <c r="U2410" i="16"/>
  <c r="M2410" i="16"/>
  <c r="S2409" i="16"/>
  <c r="K2409" i="16"/>
  <c r="Q2408" i="16"/>
  <c r="V2411" i="16"/>
  <c r="N2411" i="16"/>
  <c r="T2410" i="16"/>
  <c r="L2410" i="16"/>
  <c r="R2409" i="16"/>
  <c r="P2408" i="16"/>
  <c r="V2410" i="16"/>
  <c r="R2408" i="16"/>
  <c r="U2411" i="16"/>
  <c r="M2411" i="16"/>
  <c r="S2410" i="16"/>
  <c r="Q2409" i="16"/>
  <c r="W2408" i="16"/>
  <c r="O2408" i="16"/>
  <c r="S2411" i="16"/>
  <c r="W2409" i="16"/>
  <c r="O2409" i="16"/>
  <c r="M2408" i="16"/>
  <c r="P2411" i="16"/>
  <c r="T2409" i="16"/>
  <c r="T2411" i="16"/>
  <c r="L2411" i="16"/>
  <c r="R2410" i="16"/>
  <c r="P2409" i="16"/>
  <c r="V2408" i="16"/>
  <c r="N2408" i="16"/>
  <c r="K2411" i="16"/>
  <c r="Q2410" i="16"/>
  <c r="U2408" i="16"/>
  <c r="L2409" i="16"/>
  <c r="R2411" i="16"/>
  <c r="P2410" i="16"/>
  <c r="V2409" i="16"/>
  <c r="N2409" i="16"/>
  <c r="T2408" i="16"/>
  <c r="L2408" i="16"/>
  <c r="Q2411" i="16"/>
  <c r="W2410" i="16"/>
  <c r="O2410" i="16"/>
  <c r="U2409" i="16"/>
  <c r="M2409" i="16"/>
  <c r="S2408" i="16"/>
  <c r="K2408" i="16"/>
  <c r="N2410" i="16"/>
  <c r="H2817" i="16"/>
  <c r="G2825" i="16"/>
  <c r="F2825" i="16"/>
  <c r="D2828" i="16"/>
  <c r="G2829" i="16" s="1"/>
  <c r="K1668" i="16"/>
  <c r="L1668" i="16"/>
  <c r="M1668" i="16"/>
  <c r="N1668" i="16"/>
  <c r="O1668" i="16"/>
  <c r="P1668" i="16"/>
  <c r="Q1668" i="16"/>
  <c r="R1668" i="16"/>
  <c r="S1668" i="16"/>
  <c r="T1668" i="16"/>
  <c r="U1668" i="16"/>
  <c r="L1370" i="16"/>
  <c r="T1892" i="16"/>
  <c r="T2229" i="16" s="1"/>
  <c r="S1894" i="16"/>
  <c r="S1893" i="16"/>
  <c r="N1488" i="16"/>
  <c r="Q1500" i="16"/>
  <c r="R1500" i="16" s="1"/>
  <c r="S1500" i="16" s="1"/>
  <c r="T1500" i="16" s="1"/>
  <c r="U1500" i="16" s="1"/>
  <c r="P1501" i="16"/>
  <c r="V1895" i="16"/>
  <c r="V1876" i="16"/>
  <c r="V2019" i="16"/>
  <c r="V1991" i="16"/>
  <c r="V1951" i="16"/>
  <c r="V1923" i="16"/>
  <c r="V1869" i="16"/>
  <c r="V1647" i="16"/>
  <c r="V1862" i="16"/>
  <c r="V2026" i="16"/>
  <c r="V1998" i="16"/>
  <c r="V1958" i="16"/>
  <c r="V1930" i="16"/>
  <c r="V1902" i="16"/>
  <c r="V1855" i="16"/>
  <c r="V1654" i="16"/>
  <c r="V2005" i="16"/>
  <c r="V1977" i="16"/>
  <c r="V1937" i="16"/>
  <c r="V1909" i="16"/>
  <c r="V1661" i="16"/>
  <c r="V2012" i="16"/>
  <c r="V1984" i="16"/>
  <c r="V1944" i="16"/>
  <c r="V1916" i="16"/>
  <c r="V1883" i="16"/>
  <c r="V1668" i="16"/>
  <c r="V1640" i="16"/>
  <c r="V1612" i="16"/>
  <c r="V1584" i="16"/>
  <c r="V1503" i="16"/>
  <c r="V1496" i="16"/>
  <c r="V1522" i="16"/>
  <c r="V1454" i="16"/>
  <c r="V1619" i="16"/>
  <c r="V1591" i="16"/>
  <c r="V1563" i="16"/>
  <c r="V1489" i="16"/>
  <c r="V1461" i="16"/>
  <c r="V1550" i="16"/>
  <c r="V1482" i="16"/>
  <c r="V1626" i="16"/>
  <c r="V1598" i="16"/>
  <c r="V1570" i="16"/>
  <c r="V1543" i="16"/>
  <c r="V1475" i="16"/>
  <c r="V1536" i="16"/>
  <c r="V1468" i="16"/>
  <c r="V1633" i="16"/>
  <c r="V1605" i="16"/>
  <c r="V1577" i="16"/>
  <c r="V1529" i="16"/>
  <c r="V3011" i="16"/>
  <c r="V2700" i="16"/>
  <c r="V3169" i="16"/>
  <c r="V3141" i="16"/>
  <c r="V3113" i="16"/>
  <c r="V3083" i="16"/>
  <c r="V3055" i="16"/>
  <c r="V2989" i="16"/>
  <c r="V2961" i="16"/>
  <c r="V2933" i="16"/>
  <c r="V2905" i="16"/>
  <c r="V2877" i="16"/>
  <c r="V3018" i="16"/>
  <c r="V2707" i="16"/>
  <c r="V3176" i="16"/>
  <c r="V3148" i="16"/>
  <c r="V3120" i="16"/>
  <c r="V3090" i="16"/>
  <c r="V3062" i="16"/>
  <c r="V2996" i="16"/>
  <c r="V2968" i="16"/>
  <c r="V2940" i="16"/>
  <c r="V2912" i="16"/>
  <c r="V3025" i="16"/>
  <c r="V2714" i="16"/>
  <c r="V2686" i="16"/>
  <c r="V3155" i="16"/>
  <c r="V3127" i="16"/>
  <c r="V3097" i="16"/>
  <c r="V3069" i="16"/>
  <c r="V3041" i="16"/>
  <c r="V2975" i="16"/>
  <c r="V2947" i="16"/>
  <c r="V2919" i="16"/>
  <c r="V2891" i="16"/>
  <c r="V3032" i="16"/>
  <c r="V3004" i="16"/>
  <c r="V2693" i="16"/>
  <c r="V3162" i="16"/>
  <c r="V3134" i="16"/>
  <c r="V3104" i="16"/>
  <c r="V3076" i="16"/>
  <c r="V3048" i="16"/>
  <c r="V2982" i="16"/>
  <c r="V2954" i="16"/>
  <c r="V2926" i="16"/>
  <c r="V2898" i="16"/>
  <c r="V2870" i="16"/>
  <c r="V2884" i="16"/>
  <c r="V2863" i="16"/>
  <c r="V2835" i="16"/>
  <c r="V2807" i="16"/>
  <c r="V2779" i="16"/>
  <c r="V2751" i="16"/>
  <c r="V2723" i="16"/>
  <c r="V2658" i="16"/>
  <c r="V2630" i="16"/>
  <c r="V2570" i="16"/>
  <c r="V2535" i="16"/>
  <c r="V2500" i="16"/>
  <c r="V2842" i="16"/>
  <c r="V2814" i="16"/>
  <c r="V2786" i="16"/>
  <c r="V2758" i="16"/>
  <c r="V2730" i="16"/>
  <c r="V2665" i="16"/>
  <c r="V2637" i="16"/>
  <c r="V2314" i="16"/>
  <c r="V2549" i="16"/>
  <c r="V2514" i="16"/>
  <c r="V2479" i="16"/>
  <c r="V2849" i="16"/>
  <c r="V2821" i="16"/>
  <c r="V2793" i="16"/>
  <c r="V2765" i="16"/>
  <c r="V2737" i="16"/>
  <c r="V2672" i="16"/>
  <c r="V2644" i="16"/>
  <c r="V2616" i="16"/>
  <c r="V2556" i="16"/>
  <c r="V2521" i="16"/>
  <c r="V2486" i="16"/>
  <c r="V2856" i="16"/>
  <c r="V2828" i="16"/>
  <c r="V2800" i="16"/>
  <c r="V2772" i="16"/>
  <c r="V2744" i="16"/>
  <c r="V2679" i="16"/>
  <c r="V2651" i="16"/>
  <c r="V2623" i="16"/>
  <c r="V2563" i="16"/>
  <c r="V2528" i="16"/>
  <c r="V2493" i="16"/>
  <c r="V2421" i="16"/>
  <c r="V2365" i="16"/>
  <c r="V2542" i="16"/>
  <c r="V2435" i="16"/>
  <c r="V1289" i="16"/>
  <c r="V2414" i="16"/>
  <c r="V2358" i="16"/>
  <c r="V2330" i="16"/>
  <c r="V2463" i="16"/>
  <c r="V2407" i="16"/>
  <c r="V2316" i="16"/>
  <c r="V2456" i="16"/>
  <c r="V2400" i="16"/>
  <c r="V2351" i="16"/>
  <c r="V2323" i="16"/>
  <c r="V1296" i="16"/>
  <c r="V2449" i="16"/>
  <c r="V2393" i="16"/>
  <c r="V2344" i="16"/>
  <c r="V2472" i="16"/>
  <c r="V2428" i="16"/>
  <c r="V2372" i="16"/>
  <c r="V2442" i="16"/>
  <c r="V2386" i="16"/>
  <c r="V2337" i="16"/>
  <c r="V2607" i="16"/>
  <c r="V2600" i="16"/>
  <c r="V2593" i="16"/>
  <c r="V2586" i="16"/>
  <c r="V2579" i="16"/>
  <c r="V2379" i="16"/>
  <c r="V2507" i="16"/>
  <c r="V1447" i="16"/>
  <c r="V1338" i="16"/>
  <c r="V1414" i="16"/>
  <c r="V1352" i="16"/>
  <c r="V1440" i="16"/>
  <c r="V1428" i="16"/>
  <c r="V1359" i="16"/>
  <c r="V1317" i="16"/>
  <c r="V1970" i="16"/>
  <c r="V1407" i="16"/>
  <c r="V1366" i="16"/>
  <c r="V1331" i="16"/>
  <c r="V2033" i="16"/>
  <c r="V1387" i="16"/>
  <c r="V1345" i="16"/>
  <c r="V1310" i="16"/>
  <c r="V1421" i="16"/>
  <c r="V1373" i="16"/>
  <c r="V1380" i="16"/>
  <c r="V1324" i="16"/>
  <c r="V1400" i="16"/>
  <c r="V1303" i="16"/>
  <c r="L1352" i="16"/>
  <c r="O1502" i="16"/>
  <c r="O1503" i="16"/>
  <c r="O400" i="16" s="1"/>
  <c r="I362" i="16" s="1"/>
  <c r="G137" i="20" s="1"/>
  <c r="I358" i="16"/>
  <c r="G133" i="20" s="1"/>
  <c r="T1413" i="16"/>
  <c r="S1420" i="16"/>
  <c r="T1316" i="16"/>
  <c r="F2411" i="16"/>
  <c r="G2415" i="16"/>
  <c r="L1366" i="16"/>
  <c r="U1418" i="16"/>
  <c r="U2161" i="16" s="1"/>
  <c r="T1419" i="16"/>
  <c r="K1352" i="16"/>
  <c r="O1345" i="16"/>
  <c r="O315" i="16" s="1"/>
  <c r="I277" i="16" s="1"/>
  <c r="G100" i="20" s="1"/>
  <c r="O1213" i="16"/>
  <c r="O255" i="16" s="1"/>
  <c r="L1241" i="16"/>
  <c r="L259" i="16" s="1"/>
  <c r="M1359" i="16"/>
  <c r="M317" i="16" s="1"/>
  <c r="L1359" i="16"/>
  <c r="T1576" i="16"/>
  <c r="U1574" i="16"/>
  <c r="U2184" i="16" s="1"/>
  <c r="T1575" i="16"/>
  <c r="T1460" i="16"/>
  <c r="R1182" i="16"/>
  <c r="R2125" i="16" s="1"/>
  <c r="S2170" i="16"/>
  <c r="T1472" i="16"/>
  <c r="T2170" i="16" s="1"/>
  <c r="R1474" i="16"/>
  <c r="S1473" i="16"/>
  <c r="Q1481" i="16"/>
  <c r="Q1183" i="16"/>
  <c r="Q1184" i="16" s="1"/>
  <c r="E2804" i="16"/>
  <c r="H2802" i="16" s="1"/>
  <c r="D2812" i="16"/>
  <c r="E2812" i="16" s="1"/>
  <c r="D2811" i="16"/>
  <c r="H2808" i="16" s="1"/>
  <c r="F2815" i="16"/>
  <c r="K2193" i="16"/>
  <c r="K1638" i="16"/>
  <c r="L1637" i="16"/>
  <c r="K1644" i="16"/>
  <c r="F2809" i="16"/>
  <c r="D1657" i="16"/>
  <c r="D2823" i="16" s="1"/>
  <c r="E2823" i="16"/>
  <c r="M1630" i="16"/>
  <c r="L2192" i="16"/>
  <c r="L1632" i="16"/>
  <c r="F1656" i="16" a="1"/>
  <c r="F1656" i="16" s="1"/>
  <c r="E2822" i="16"/>
  <c r="F1650" i="16"/>
  <c r="F2816" i="16" s="1"/>
  <c r="D2817" i="16"/>
  <c r="E2817" i="16" s="1"/>
  <c r="L1631" i="16"/>
  <c r="M1624" i="16"/>
  <c r="M2191" i="16"/>
  <c r="N1623" i="16"/>
  <c r="E2560" i="16"/>
  <c r="D2561" i="16"/>
  <c r="E2561" i="16" s="1"/>
  <c r="G2557" i="16"/>
  <c r="F2564" i="16"/>
  <c r="G2553" i="16"/>
  <c r="F2553" i="16"/>
  <c r="T1399" i="16"/>
  <c r="I274" i="16"/>
  <c r="G97" i="20" s="1"/>
  <c r="R332" i="16"/>
  <c r="S1425" i="16"/>
  <c r="S2162" i="16" s="1"/>
  <c r="T1406" i="16"/>
  <c r="Q1427" i="16"/>
  <c r="Q334" i="16" s="1"/>
  <c r="Q791" i="16" s="1"/>
  <c r="R1426" i="16"/>
  <c r="Q333" i="16"/>
  <c r="O1487" i="16"/>
  <c r="R1480" i="16"/>
  <c r="O2172" i="16"/>
  <c r="S1479" i="16"/>
  <c r="P1486" i="16"/>
  <c r="D1384" i="16"/>
  <c r="D2573" i="16" s="1"/>
  <c r="K2154" i="16"/>
  <c r="K1378" i="16"/>
  <c r="K1379" i="16" s="1"/>
  <c r="F1369" i="16"/>
  <c r="F2558" i="16" s="1"/>
  <c r="D1377" i="16"/>
  <c r="D2566" i="16" s="1"/>
  <c r="E2566" i="16" s="1"/>
  <c r="D2567" i="16" s="1"/>
  <c r="K2151" i="16"/>
  <c r="K1357" i="16"/>
  <c r="K2152" i="16"/>
  <c r="K1364" i="16"/>
  <c r="Q1337" i="16"/>
  <c r="U2141" i="16"/>
  <c r="C493" i="20"/>
  <c r="C494" i="20" s="1"/>
  <c r="D493" i="20"/>
  <c r="D492" i="20"/>
  <c r="E492" i="20" s="1"/>
  <c r="E486" i="20"/>
  <c r="T2081" i="16"/>
  <c r="U2081" i="16" s="1"/>
  <c r="U2052" i="16"/>
  <c r="S418" i="20"/>
  <c r="S1170" i="16"/>
  <c r="S411" i="20"/>
  <c r="Q1191" i="16"/>
  <c r="T2084" i="16"/>
  <c r="U2084" i="16" s="1"/>
  <c r="U2073" i="16"/>
  <c r="U2087" i="16" s="1"/>
  <c r="U2056" i="16"/>
  <c r="U2097" i="16"/>
  <c r="U561" i="16"/>
  <c r="U199" i="20" s="1"/>
  <c r="I423" i="16"/>
  <c r="G156" i="20" s="1"/>
  <c r="T2121" i="16"/>
  <c r="T1157" i="16"/>
  <c r="U77" i="10"/>
  <c r="U115" i="10"/>
  <c r="U119" i="10"/>
  <c r="U110" i="10"/>
  <c r="U397" i="10" s="1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42" i="16"/>
  <c r="S1149" i="16"/>
  <c r="T1163" i="16"/>
  <c r="U1147" i="16"/>
  <c r="U2120" i="16" s="1"/>
  <c r="T1148" i="16"/>
  <c r="O930" i="16"/>
  <c r="P930" i="16" s="1"/>
  <c r="U1154" i="16"/>
  <c r="U1140" i="16"/>
  <c r="U2119" i="16" s="1"/>
  <c r="T1155" i="16"/>
  <c r="T1141" i="16"/>
  <c r="S1156" i="16"/>
  <c r="N1227" i="16"/>
  <c r="T1453" i="16"/>
  <c r="M1234" i="16"/>
  <c r="M258" i="16" s="1"/>
  <c r="U2145" i="16"/>
  <c r="T882" i="16"/>
  <c r="T1562" i="16"/>
  <c r="O1220" i="16"/>
  <c r="O256" i="16" s="1"/>
  <c r="U11" i="11"/>
  <c r="U11" i="20"/>
  <c r="U11" i="18"/>
  <c r="U2057" i="16"/>
  <c r="U2065" i="16"/>
  <c r="U2093" i="16" s="1"/>
  <c r="U12" i="25"/>
  <c r="U2054" i="16"/>
  <c r="U2053" i="16"/>
  <c r="U11" i="10"/>
  <c r="V134" i="8"/>
  <c r="T2061" i="16"/>
  <c r="T796" i="16" s="1"/>
  <c r="T1302" i="16"/>
  <c r="U2059" i="16"/>
  <c r="T2079" i="16"/>
  <c r="T1439" i="16"/>
  <c r="T2074" i="16"/>
  <c r="T2075" i="16" s="1"/>
  <c r="T1295" i="16"/>
  <c r="T1288" i="16"/>
  <c r="T1309" i="16"/>
  <c r="T1446" i="16"/>
  <c r="U2051" i="16"/>
  <c r="U2078" i="16"/>
  <c r="L1957" i="16"/>
  <c r="L587" i="16" s="1"/>
  <c r="L794" i="16" s="1"/>
  <c r="S1906" i="16"/>
  <c r="K966" i="16"/>
  <c r="P1928" i="16"/>
  <c r="P2234" i="16"/>
  <c r="Q1927" i="16"/>
  <c r="Q1908" i="16"/>
  <c r="R1907" i="16"/>
  <c r="P1929" i="16"/>
  <c r="L586" i="16"/>
  <c r="M1956" i="16"/>
  <c r="M958" i="16"/>
  <c r="L960" i="16"/>
  <c r="N1955" i="16"/>
  <c r="M2238" i="16"/>
  <c r="M585" i="16"/>
  <c r="N941" i="16"/>
  <c r="T116" i="12"/>
  <c r="T894" i="16"/>
  <c r="U265" i="16"/>
  <c r="U87" i="20" s="1"/>
  <c r="T900" i="16"/>
  <c r="T1239" i="12"/>
  <c r="T1243" i="12" s="1"/>
  <c r="T1400" i="12" s="1"/>
  <c r="U911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589" i="16"/>
  <c r="T206" i="12"/>
  <c r="T594" i="12"/>
  <c r="T2102" i="16"/>
  <c r="T1506" i="12"/>
  <c r="V408" i="16"/>
  <c r="T1518" i="12"/>
  <c r="T1559" i="12"/>
  <c r="U1804" i="12"/>
  <c r="T1564" i="12"/>
  <c r="V455" i="16"/>
  <c r="V228" i="20"/>
  <c r="U905" i="16"/>
  <c r="V441" i="16"/>
  <c r="T1544" i="12"/>
  <c r="V579" i="16"/>
  <c r="T1438" i="12"/>
  <c r="U1749" i="12"/>
  <c r="V163" i="20"/>
  <c r="U1834" i="12"/>
  <c r="U2085" i="16"/>
  <c r="U2058" i="16"/>
  <c r="U2072" i="16"/>
  <c r="U2100" i="16" s="1"/>
  <c r="U2055" i="16"/>
  <c r="U2096" i="16"/>
  <c r="U2066" i="16"/>
  <c r="U2080" i="16" s="1"/>
  <c r="U1405" i="16"/>
  <c r="T1592" i="12"/>
  <c r="T1550" i="12"/>
  <c r="V449" i="16"/>
  <c r="U1730" i="12"/>
  <c r="U2142" i="16"/>
  <c r="V453" i="16"/>
  <c r="V179" i="20"/>
  <c r="V210" i="16"/>
  <c r="V213" i="16"/>
  <c r="V208" i="16"/>
  <c r="V134" i="16"/>
  <c r="V119" i="16"/>
  <c r="V127" i="16"/>
  <c r="V75" i="20"/>
  <c r="V81" i="20"/>
  <c r="V1171" i="16"/>
  <c r="V1227" i="16"/>
  <c r="V214" i="16"/>
  <c r="V116" i="16"/>
  <c r="V212" i="16"/>
  <c r="V111" i="16"/>
  <c r="V133" i="16"/>
  <c r="V109" i="16"/>
  <c r="V67" i="20"/>
  <c r="V72" i="20"/>
  <c r="V1178" i="16"/>
  <c r="V518" i="20"/>
  <c r="V215" i="16"/>
  <c r="V132" i="16"/>
  <c r="V120" i="16"/>
  <c r="V110" i="16"/>
  <c r="V108" i="16"/>
  <c r="V131" i="16"/>
  <c r="V80" i="20"/>
  <c r="V77" i="20"/>
  <c r="V1192" i="16"/>
  <c r="V1241" i="16"/>
  <c r="V904" i="16"/>
  <c r="V97" i="16"/>
  <c r="V230" i="20"/>
  <c r="V64" i="20"/>
  <c r="V582" i="16"/>
  <c r="V419" i="16"/>
  <c r="V182" i="20"/>
  <c r="V2040" i="16"/>
  <c r="V2066" i="16" s="1"/>
  <c r="V2094" i="16" s="1"/>
  <c r="V624" i="16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199" i="16"/>
  <c r="V201" i="16"/>
  <c r="V211" i="16"/>
  <c r="V107" i="16"/>
  <c r="V115" i="16"/>
  <c r="V105" i="16"/>
  <c r="V78" i="20"/>
  <c r="V69" i="20"/>
  <c r="V82" i="20"/>
  <c r="V1206" i="16"/>
  <c r="V174" i="16"/>
  <c r="V200" i="16"/>
  <c r="V118" i="16"/>
  <c r="V68" i="20"/>
  <c r="U921" i="12"/>
  <c r="U1936" i="12" s="1"/>
  <c r="V101" i="16"/>
  <c r="V363" i="10"/>
  <c r="V65" i="20"/>
  <c r="V2037" i="16"/>
  <c r="V428" i="16"/>
  <c r="V107" i="18"/>
  <c r="V2044" i="16"/>
  <c r="V2070" i="16" s="1"/>
  <c r="V2098" i="16" s="1"/>
  <c r="V417" i="16"/>
  <c r="V186" i="20"/>
  <c r="U603" i="12"/>
  <c r="V212" i="20"/>
  <c r="V2077" i="16"/>
  <c r="U1782" i="12"/>
  <c r="U1800" i="12"/>
  <c r="V176" i="20"/>
  <c r="V102" i="20"/>
  <c r="V450" i="16"/>
  <c r="V46" i="16"/>
  <c r="V188" i="20"/>
  <c r="V2050" i="16"/>
  <c r="V198" i="16"/>
  <c r="U1784" i="12"/>
  <c r="U1775" i="12"/>
  <c r="V162" i="11"/>
  <c r="V97" i="20"/>
  <c r="V423" i="16"/>
  <c r="U1824" i="12"/>
  <c r="U1679" i="12"/>
  <c r="U927" i="12"/>
  <c r="U1728" i="12"/>
  <c r="V577" i="16"/>
  <c r="U1712" i="12"/>
  <c r="U1735" i="12"/>
  <c r="V2046" i="16"/>
  <c r="V2072" i="16" s="1"/>
  <c r="V2100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164" i="16"/>
  <c r="V95" i="16"/>
  <c r="V135" i="16"/>
  <c r="V209" i="16"/>
  <c r="V74" i="20"/>
  <c r="V1234" i="16"/>
  <c r="V102" i="16"/>
  <c r="V219" i="10"/>
  <c r="V170" i="20"/>
  <c r="V620" i="16"/>
  <c r="V2045" i="16"/>
  <c r="V2071" i="16" s="1"/>
  <c r="V433" i="16"/>
  <c r="V334" i="10"/>
  <c r="V137" i="20"/>
  <c r="V44" i="18"/>
  <c r="V100" i="20"/>
  <c r="V426" i="16"/>
  <c r="U1736" i="12"/>
  <c r="V174" i="20"/>
  <c r="V124" i="16"/>
  <c r="V73" i="20"/>
  <c r="V1588" i="16"/>
  <c r="V2186" i="16" s="1"/>
  <c r="V104" i="16"/>
  <c r="V213" i="20"/>
  <c r="V1840" i="16"/>
  <c r="V459" i="16" s="1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V622" i="16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063" i="16"/>
  <c r="V187" i="20"/>
  <c r="V621" i="16"/>
  <c r="V564" i="16"/>
  <c r="V169" i="20"/>
  <c r="V161" i="20"/>
  <c r="U1696" i="12"/>
  <c r="V118" i="20"/>
  <c r="V207" i="20"/>
  <c r="V581" i="16"/>
  <c r="V279" i="16"/>
  <c r="U1788" i="12"/>
  <c r="V226" i="20"/>
  <c r="V625" i="16"/>
  <c r="U1753" i="12"/>
  <c r="U1783" i="12"/>
  <c r="U1822" i="12"/>
  <c r="V424" i="16"/>
  <c r="V38" i="16"/>
  <c r="U1670" i="12"/>
  <c r="V201" i="11"/>
  <c r="V104" i="20"/>
  <c r="V325" i="16"/>
  <c r="U1776" i="12"/>
  <c r="U1838" i="12"/>
  <c r="V2091" i="16"/>
  <c r="U1806" i="12"/>
  <c r="U1843" i="12"/>
  <c r="U1811" i="12"/>
  <c r="V194" i="20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46" i="20"/>
  <c r="V548" i="20" s="1"/>
  <c r="V125" i="16"/>
  <c r="V103" i="16"/>
  <c r="V129" i="16"/>
  <c r="V2042" i="16"/>
  <c r="V1506" i="16"/>
  <c r="V363" i="16" s="1"/>
  <c r="V133" i="20"/>
  <c r="V576" i="16"/>
  <c r="V155" i="20"/>
  <c r="V135" i="20"/>
  <c r="V99" i="20"/>
  <c r="U1745" i="12"/>
  <c r="V203" i="20"/>
  <c r="V356" i="16"/>
  <c r="U1840" i="12"/>
  <c r="V427" i="16"/>
  <c r="U1743" i="12"/>
  <c r="U629" i="12"/>
  <c r="V619" i="16"/>
  <c r="U1805" i="12"/>
  <c r="U1644" i="12"/>
  <c r="V1843" i="16"/>
  <c r="V462" i="16" s="1"/>
  <c r="V446" i="16"/>
  <c r="U1645" i="12"/>
  <c r="V281" i="16"/>
  <c r="U1731" i="12"/>
  <c r="V154" i="20"/>
  <c r="U1752" i="12"/>
  <c r="U1405" i="12"/>
  <c r="V283" i="16"/>
  <c r="U1701" i="12"/>
  <c r="V1841" i="16"/>
  <c r="V460" i="16" s="1"/>
  <c r="V440" i="16"/>
  <c r="U1796" i="12"/>
  <c r="U946" i="12"/>
  <c r="V35" i="11"/>
  <c r="U1799" i="12"/>
  <c r="V156" i="10"/>
  <c r="U1698" i="12"/>
  <c r="V1508" i="16"/>
  <c r="V365" i="16" s="1"/>
  <c r="V330" i="16"/>
  <c r="V2047" i="16"/>
  <c r="V2073" i="16" s="1"/>
  <c r="V2101" i="16" s="1"/>
  <c r="U1406" i="12"/>
  <c r="V434" i="16"/>
  <c r="U1750" i="12"/>
  <c r="U1708" i="12"/>
  <c r="V1842" i="16"/>
  <c r="V461" i="16" s="1"/>
  <c r="U1169" i="12"/>
  <c r="U1794" i="12"/>
  <c r="U1694" i="12"/>
  <c r="U1702" i="12"/>
  <c r="U1791" i="12"/>
  <c r="V114" i="16"/>
  <c r="V79" i="16"/>
  <c r="V183" i="20"/>
  <c r="V1143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39" i="16"/>
  <c r="V458" i="16" s="1"/>
  <c r="U1684" i="12"/>
  <c r="V83" i="20"/>
  <c r="V167" i="20"/>
  <c r="V352" i="16"/>
  <c r="U1778" i="12"/>
  <c r="U1787" i="12"/>
  <c r="V44" i="11"/>
  <c r="V454" i="16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786" i="16"/>
  <c r="U1705" i="12"/>
  <c r="U1792" i="12"/>
  <c r="V165" i="20"/>
  <c r="U1827" i="12"/>
  <c r="U1738" i="12"/>
  <c r="U1683" i="12"/>
  <c r="V276" i="16"/>
  <c r="V2038" i="16"/>
  <c r="V2064" i="16" s="1"/>
  <c r="V329" i="16"/>
  <c r="V190" i="10"/>
  <c r="V275" i="16"/>
  <c r="V54" i="16"/>
  <c r="V195" i="20"/>
  <c r="U1404" i="12"/>
  <c r="U1793" i="12"/>
  <c r="U1759" i="12"/>
  <c r="V2041" i="16"/>
  <c r="V2067" i="16" s="1"/>
  <c r="V2095" i="16" s="1"/>
  <c r="U12" i="12"/>
  <c r="U1790" i="12"/>
  <c r="U1830" i="12"/>
  <c r="V32" i="8"/>
  <c r="V31" i="8" s="1"/>
  <c r="V110" i="18" s="1"/>
  <c r="U1746" i="12"/>
  <c r="V1185" i="16"/>
  <c r="V98" i="16"/>
  <c r="V12" i="18"/>
  <c r="V98" i="20"/>
  <c r="V164" i="20"/>
  <c r="V457" i="16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10" i="16"/>
  <c r="V367" i="16" s="1"/>
  <c r="V269" i="16"/>
  <c r="V1213" i="16"/>
  <c r="V96" i="16"/>
  <c r="V144" i="16" s="1"/>
  <c r="V210" i="20"/>
  <c r="V623" i="16"/>
  <c r="V271" i="10"/>
  <c r="V93" i="20"/>
  <c r="V278" i="16"/>
  <c r="V801" i="16"/>
  <c r="U1765" i="12"/>
  <c r="V46" i="10"/>
  <c r="V136" i="20"/>
  <c r="U1707" i="12"/>
  <c r="U1667" i="12"/>
  <c r="U1718" i="12"/>
  <c r="V70" i="16"/>
  <c r="U1739" i="12"/>
  <c r="U1795" i="12"/>
  <c r="V103" i="20"/>
  <c r="U1741" i="12"/>
  <c r="V575" i="16"/>
  <c r="V30" i="16"/>
  <c r="V422" i="16"/>
  <c r="V1509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07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20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617" i="16"/>
  <c r="V153" i="20"/>
  <c r="T1537" i="12"/>
  <c r="U1187" i="12"/>
  <c r="T1569" i="12"/>
  <c r="V618" i="16"/>
  <c r="U114" i="12"/>
  <c r="U1767" i="12"/>
  <c r="V12" i="11"/>
  <c r="U1733" i="12"/>
  <c r="V127" i="10"/>
  <c r="V583" i="16"/>
  <c r="V180" i="20"/>
  <c r="V202" i="16"/>
  <c r="T1558" i="12"/>
  <c r="T1606" i="12"/>
  <c r="T1583" i="12"/>
  <c r="T1600" i="12"/>
  <c r="T1478" i="12"/>
  <c r="T1555" i="12"/>
  <c r="T1577" i="12"/>
  <c r="T1491" i="12"/>
  <c r="V180" i="11"/>
  <c r="V2039" i="16"/>
  <c r="V2065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16" i="16"/>
  <c r="T1501" i="12"/>
  <c r="T1479" i="12"/>
  <c r="V616" i="16"/>
  <c r="U1704" i="12"/>
  <c r="U1828" i="12"/>
  <c r="V456" i="16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80" i="16"/>
  <c r="V525" i="20"/>
  <c r="T1521" i="12"/>
  <c r="T1473" i="12"/>
  <c r="U1807" i="12"/>
  <c r="U1763" i="12"/>
  <c r="W28" i="8"/>
  <c r="W595" i="12" s="1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574" i="16"/>
  <c r="V282" i="16"/>
  <c r="U1766" i="12"/>
  <c r="U617" i="12"/>
  <c r="V578" i="16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43" i="16"/>
  <c r="V2069" i="16" s="1"/>
  <c r="V2097" i="16" s="1"/>
  <c r="V431" i="16"/>
  <c r="V185" i="20"/>
  <c r="V75" i="10"/>
  <c r="V1150" i="16"/>
  <c r="V1300" i="16"/>
  <c r="V574" i="20"/>
  <c r="V511" i="20"/>
  <c r="V1397" i="16"/>
  <c r="V2158" i="16" s="1"/>
  <c r="V941" i="20"/>
  <c r="V880" i="16"/>
  <c r="V934" i="20"/>
  <c r="V567" i="20"/>
  <c r="V1602" i="16"/>
  <c r="V910" i="16"/>
  <c r="V898" i="16"/>
  <c r="V1609" i="16"/>
  <c r="V886" i="16"/>
  <c r="V1451" i="16"/>
  <c r="V2167" i="16" s="1"/>
  <c r="U214" i="20"/>
  <c r="U1248" i="20" s="1"/>
  <c r="U547" i="20"/>
  <c r="U893" i="16"/>
  <c r="U526" i="20"/>
  <c r="U527" i="20" s="1"/>
  <c r="U1844" i="16"/>
  <c r="T911" i="12"/>
  <c r="T923" i="12" s="1"/>
  <c r="T1939" i="12" s="1"/>
  <c r="V1293" i="16"/>
  <c r="U1315" i="16"/>
  <c r="U1511" i="16"/>
  <c r="V1595" i="16"/>
  <c r="U1287" i="16"/>
  <c r="U807" i="16"/>
  <c r="V1286" i="16"/>
  <c r="V1404" i="16"/>
  <c r="V2159" i="16" s="1"/>
  <c r="T1002" i="12"/>
  <c r="T1159" i="12" s="1"/>
  <c r="U284" i="16"/>
  <c r="U804" i="16" s="1"/>
  <c r="U1452" i="16"/>
  <c r="U764" i="16"/>
  <c r="U260" i="20" s="1"/>
  <c r="U771" i="16"/>
  <c r="U267" i="20" s="1"/>
  <c r="U899" i="16"/>
  <c r="U781" i="16"/>
  <c r="U277" i="20" s="1"/>
  <c r="U881" i="16"/>
  <c r="V892" i="16"/>
  <c r="U749" i="16"/>
  <c r="U245" i="20" s="1"/>
  <c r="S1483" i="12"/>
  <c r="S1640" i="12" s="1"/>
  <c r="U759" i="16"/>
  <c r="U255" i="20" s="1"/>
  <c r="U107" i="20"/>
  <c r="U1243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U584" i="16"/>
  <c r="U809" i="16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U626" i="16"/>
  <c r="U810" i="16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294" i="16"/>
  <c r="T1153" i="12"/>
  <c r="T1165" i="12" s="1"/>
  <c r="T902" i="12"/>
  <c r="T922" i="12" s="1"/>
  <c r="T1938" i="12" s="1"/>
  <c r="T1144" i="12"/>
  <c r="T1164" i="12" s="1"/>
  <c r="U232" i="20"/>
  <c r="U1249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45" i="20" s="1"/>
  <c r="U331" i="16"/>
  <c r="U806" i="16" s="1"/>
  <c r="U808" i="16"/>
  <c r="T760" i="12"/>
  <c r="T917" i="12" s="1"/>
  <c r="T1932" i="12" s="1"/>
  <c r="V1314" i="16"/>
  <c r="U2048" i="16"/>
  <c r="U811" i="16" s="1"/>
  <c r="U2143" i="16"/>
  <c r="U463" i="16"/>
  <c r="U1301" i="16"/>
  <c r="U886" i="20"/>
  <c r="U1445" i="16"/>
  <c r="V1560" i="16"/>
  <c r="V2182" i="16" s="1"/>
  <c r="V1444" i="16"/>
  <c r="V2166" i="16" s="1"/>
  <c r="V885" i="20"/>
  <c r="V887" i="20" s="1"/>
  <c r="T699" i="16"/>
  <c r="U887" i="20"/>
  <c r="T280" i="20"/>
  <c r="U1308" i="16"/>
  <c r="U533" i="20"/>
  <c r="U534" i="20" s="1"/>
  <c r="V532" i="20"/>
  <c r="V1307" i="16"/>
  <c r="U2144" i="16"/>
  <c r="T805" i="16"/>
  <c r="U1561" i="16"/>
  <c r="U1438" i="16"/>
  <c r="V1437" i="16"/>
  <c r="V2165" i="16" s="1"/>
  <c r="V1581" i="16"/>
  <c r="U1582" i="16"/>
  <c r="H1255" i="16"/>
  <c r="I1248" i="16" a="1"/>
  <c r="I1248" i="16" s="1"/>
  <c r="H1675" i="16"/>
  <c r="I1668" i="16" a="1"/>
  <c r="I1668" i="16" s="1"/>
  <c r="J990" i="20" a="1"/>
  <c r="J990" i="20" s="1"/>
  <c r="D994" i="20"/>
  <c r="U2158" i="16"/>
  <c r="U1398" i="16"/>
  <c r="L611" i="20"/>
  <c r="V1411" i="16"/>
  <c r="V2160" i="16" s="1"/>
  <c r="U1412" i="16"/>
  <c r="R179" i="16"/>
  <c r="R169" i="16"/>
  <c r="Q186" i="16"/>
  <c r="Q60" i="10" s="1"/>
  <c r="M80" i="16"/>
  <c r="Q86" i="16"/>
  <c r="Q83" i="16"/>
  <c r="Q85" i="16"/>
  <c r="W380" i="10"/>
  <c r="W370" i="10"/>
  <c r="U519" i="20"/>
  <c r="U520" i="20" s="1"/>
  <c r="P950" i="20"/>
  <c r="P949" i="20"/>
  <c r="R1936" i="16"/>
  <c r="U1590" i="16"/>
  <c r="L619" i="20"/>
  <c r="K620" i="20"/>
  <c r="K621" i="20" s="1"/>
  <c r="S1604" i="16"/>
  <c r="T1597" i="16"/>
  <c r="U1583" i="16"/>
  <c r="Q1611" i="16"/>
  <c r="R1950" i="16"/>
  <c r="Q1943" i="16"/>
  <c r="P1618" i="16"/>
  <c r="U1914" i="16"/>
  <c r="U1915" i="16" s="1"/>
  <c r="V1913" i="16"/>
  <c r="L1651" i="16"/>
  <c r="D1658" i="16"/>
  <c r="N2279" i="16"/>
  <c r="N20" i="16" s="1"/>
  <c r="N81" i="16" s="1"/>
  <c r="N2275" i="16"/>
  <c r="R2285" i="16"/>
  <c r="R68" i="16" s="1"/>
  <c r="R88" i="16" s="1"/>
  <c r="R51" i="16"/>
  <c r="S49" i="16" s="1"/>
  <c r="S2259" i="16" s="1"/>
  <c r="S2271" i="16" s="1"/>
  <c r="R2283" i="16"/>
  <c r="R52" i="16" s="1"/>
  <c r="O2267" i="16"/>
  <c r="R35" i="16"/>
  <c r="S33" i="16" s="1"/>
  <c r="S2257" i="16" s="1"/>
  <c r="S2269" i="16" s="1"/>
  <c r="R2281" i="16"/>
  <c r="R36" i="16" s="1"/>
  <c r="R75" i="16"/>
  <c r="S73" i="16" s="1"/>
  <c r="S2262" i="16" s="1"/>
  <c r="S2274" i="16" s="1"/>
  <c r="R2286" i="16"/>
  <c r="R76" i="16" s="1"/>
  <c r="R89" i="16" s="1"/>
  <c r="R43" i="16"/>
  <c r="S41" i="16" s="1"/>
  <c r="S2258" i="16" s="1"/>
  <c r="S2270" i="16" s="1"/>
  <c r="R2282" i="16"/>
  <c r="R44" i="16" s="1"/>
  <c r="U512" i="20"/>
  <c r="U513" i="20" s="1"/>
  <c r="N947" i="16"/>
  <c r="N948" i="16" s="1"/>
  <c r="P923" i="16"/>
  <c r="M954" i="16"/>
  <c r="N952" i="16"/>
  <c r="N466" i="20"/>
  <c r="M473" i="20"/>
  <c r="L480" i="20"/>
  <c r="L964" i="16"/>
  <c r="R917" i="16"/>
  <c r="Q922" i="16"/>
  <c r="Q918" i="16"/>
  <c r="P946" i="16"/>
  <c r="F969" i="16"/>
  <c r="K970" i="16" s="1"/>
  <c r="D975" i="16"/>
  <c r="D976" i="16" s="1"/>
  <c r="C982" i="16"/>
  <c r="B979" i="16"/>
  <c r="D985" i="16"/>
  <c r="D991" i="16" s="1"/>
  <c r="J984" i="16"/>
  <c r="E981" i="16"/>
  <c r="E980" i="16"/>
  <c r="F980" i="16" s="1" a="1"/>
  <c r="F980" i="16" s="1"/>
  <c r="D980" i="16"/>
  <c r="E856" i="20"/>
  <c r="K857" i="20" s="1"/>
  <c r="L857" i="20" s="1"/>
  <c r="L859" i="20" s="1"/>
  <c r="E656" i="20"/>
  <c r="K657" i="20" s="1"/>
  <c r="K658" i="20" s="1"/>
  <c r="C974" i="20"/>
  <c r="D974" i="20"/>
  <c r="E974" i="20" s="1"/>
  <c r="D981" i="20"/>
  <c r="E981" i="20" s="1"/>
  <c r="C981" i="20"/>
  <c r="C492" i="20"/>
  <c r="D491" i="20"/>
  <c r="K487" i="20"/>
  <c r="K488" i="20" s="1"/>
  <c r="D960" i="20"/>
  <c r="E960" i="20" s="1"/>
  <c r="D961" i="20"/>
  <c r="C911" i="20"/>
  <c r="D911" i="20"/>
  <c r="E911" i="20" s="1"/>
  <c r="E705" i="20"/>
  <c r="K706" i="20" s="1"/>
  <c r="E719" i="20"/>
  <c r="K720" i="20" s="1"/>
  <c r="E712" i="20"/>
  <c r="K713" i="20" s="1"/>
  <c r="E663" i="20"/>
  <c r="K664" i="20" s="1"/>
  <c r="E691" i="20"/>
  <c r="K692" i="20" s="1"/>
  <c r="E698" i="20"/>
  <c r="K699" i="20" s="1"/>
  <c r="E677" i="20"/>
  <c r="K678" i="20" s="1"/>
  <c r="E670" i="20"/>
  <c r="K671" i="20" s="1"/>
  <c r="S65" i="16"/>
  <c r="S2261" i="16" s="1"/>
  <c r="S2273" i="16" s="1"/>
  <c r="S67" i="16" s="1"/>
  <c r="U540" i="20"/>
  <c r="U541" i="20" s="1"/>
  <c r="V539" i="20"/>
  <c r="O924" i="16"/>
  <c r="U1568" i="16"/>
  <c r="U1569" i="16" s="1"/>
  <c r="V1567" i="16"/>
  <c r="V2183" i="16" s="1"/>
  <c r="S152" i="16"/>
  <c r="Q583" i="20"/>
  <c r="R583" i="20"/>
  <c r="T581" i="20"/>
  <c r="U581" i="20" s="1"/>
  <c r="U583" i="20" s="1"/>
  <c r="O935" i="16"/>
  <c r="N936" i="16"/>
  <c r="Q934" i="16"/>
  <c r="S575" i="20"/>
  <c r="T575" i="20" s="1"/>
  <c r="U575" i="20" s="1"/>
  <c r="S576" i="20"/>
  <c r="U576" i="20"/>
  <c r="S146" i="16"/>
  <c r="S162" i="16" s="1"/>
  <c r="S912" i="16"/>
  <c r="T576" i="20"/>
  <c r="T1934" i="16"/>
  <c r="U1934" i="16" s="1"/>
  <c r="T561" i="20"/>
  <c r="U560" i="20"/>
  <c r="R2236" i="16"/>
  <c r="T1941" i="16"/>
  <c r="U1941" i="16" s="1"/>
  <c r="V1941" i="16" s="1"/>
  <c r="R1942" i="16"/>
  <c r="S1942" i="16" s="1"/>
  <c r="M609" i="20"/>
  <c r="L990" i="20"/>
  <c r="U569" i="20"/>
  <c r="T569" i="20"/>
  <c r="K2195" i="16"/>
  <c r="E996" i="20"/>
  <c r="K997" i="20" s="1"/>
  <c r="K998" i="20" s="1"/>
  <c r="K1652" i="16"/>
  <c r="T943" i="20"/>
  <c r="K992" i="20"/>
  <c r="C1008" i="20"/>
  <c r="D1003" i="20"/>
  <c r="C1003" i="20"/>
  <c r="C1004" i="20" s="1"/>
  <c r="L610" i="20"/>
  <c r="R956" i="20"/>
  <c r="T568" i="20"/>
  <c r="T942" i="20"/>
  <c r="K1653" i="16"/>
  <c r="R957" i="20"/>
  <c r="T936" i="20"/>
  <c r="T935" i="20"/>
  <c r="U935" i="20" s="1"/>
  <c r="R1616" i="16"/>
  <c r="Q2190" i="16"/>
  <c r="T1948" i="16"/>
  <c r="T888" i="16"/>
  <c r="U887" i="16"/>
  <c r="T906" i="16"/>
  <c r="U1596" i="16"/>
  <c r="R2189" i="16"/>
  <c r="R1610" i="16"/>
  <c r="T2188" i="16"/>
  <c r="E1663" i="16"/>
  <c r="D1669" i="16"/>
  <c r="B1662" i="16"/>
  <c r="D1663" i="16"/>
  <c r="E1664" i="16"/>
  <c r="E2830" i="16" s="1"/>
  <c r="S2236" i="16"/>
  <c r="K1658" i="16"/>
  <c r="S1935" i="16"/>
  <c r="T1603" i="16"/>
  <c r="U97" i="12"/>
  <c r="U111" i="12" s="1"/>
  <c r="U35" i="10" s="1"/>
  <c r="W166" i="18"/>
  <c r="V167" i="18"/>
  <c r="V165" i="18"/>
  <c r="Y2489" i="16" l="1"/>
  <c r="Z2487" i="16"/>
  <c r="Y2482" i="16"/>
  <c r="Z2480" i="16"/>
  <c r="X2475" i="16"/>
  <c r="Y2473" i="16"/>
  <c r="W291" i="20"/>
  <c r="X92" i="12"/>
  <c r="U36" i="10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2" i="22" s="1"/>
  <c r="W115" i="22"/>
  <c r="W104" i="11"/>
  <c r="W125" i="22"/>
  <c r="D1245" i="16"/>
  <c r="D2438" i="16" s="1"/>
  <c r="P452" i="20"/>
  <c r="Q452" i="20" s="1"/>
  <c r="AC2415" i="16"/>
  <c r="AC2417" i="16"/>
  <c r="AD2415" i="16"/>
  <c r="AD2417" i="16"/>
  <c r="AB2417" i="16"/>
  <c r="AE2417" i="16"/>
  <c r="AB2415" i="16"/>
  <c r="AB2418" i="16"/>
  <c r="AE2415" i="16"/>
  <c r="AC2418" i="16"/>
  <c r="AB2416" i="16"/>
  <c r="AD2418" i="16"/>
  <c r="AC2416" i="16"/>
  <c r="AE2418" i="16"/>
  <c r="AD2416" i="16"/>
  <c r="AE2416" i="16"/>
  <c r="AD2829" i="16"/>
  <c r="AD2831" i="16"/>
  <c r="AD2830" i="16"/>
  <c r="AE2832" i="16"/>
  <c r="AE2830" i="16"/>
  <c r="AB2831" i="16"/>
  <c r="AB2829" i="16"/>
  <c r="AC2831" i="16"/>
  <c r="AC2829" i="16"/>
  <c r="AE2831" i="16"/>
  <c r="AE2829" i="16"/>
  <c r="AB2832" i="16"/>
  <c r="AB2830" i="16"/>
  <c r="AC2830" i="16"/>
  <c r="AC2832" i="16"/>
  <c r="AD2832" i="16"/>
  <c r="AD2557" i="16"/>
  <c r="AD2559" i="16"/>
  <c r="AE2557" i="16"/>
  <c r="AE2559" i="16"/>
  <c r="AC2558" i="16"/>
  <c r="AC2560" i="16"/>
  <c r="AD2558" i="16"/>
  <c r="AD2560" i="16"/>
  <c r="AE2558" i="16"/>
  <c r="AE2560" i="16"/>
  <c r="AB2558" i="16"/>
  <c r="AB2559" i="16"/>
  <c r="AC2559" i="16"/>
  <c r="AB2560" i="16"/>
  <c r="AB2557" i="16"/>
  <c r="AC2557" i="16"/>
  <c r="W35" i="8"/>
  <c r="W13" i="25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62" i="25"/>
  <c r="V82" i="25"/>
  <c r="V83" i="25"/>
  <c r="V1328" i="16"/>
  <c r="W1328" i="16" s="1"/>
  <c r="T2147" i="16"/>
  <c r="V11" i="10"/>
  <c r="V11" i="12"/>
  <c r="U1275" i="20"/>
  <c r="U1288" i="20" s="1"/>
  <c r="T1329" i="16"/>
  <c r="U1329" i="16" s="1"/>
  <c r="AA54" i="20"/>
  <c r="AA56" i="20" s="1"/>
  <c r="N468" i="20"/>
  <c r="O447" i="20"/>
  <c r="Q1495" i="16"/>
  <c r="R1495" i="16" s="1"/>
  <c r="Q2173" i="16"/>
  <c r="Q1494" i="16"/>
  <c r="R1494" i="16" s="1"/>
  <c r="V1248" i="16"/>
  <c r="V553" i="20"/>
  <c r="V555" i="20" s="1"/>
  <c r="AA2829" i="16"/>
  <c r="AA2831" i="16"/>
  <c r="Z2831" i="16"/>
  <c r="Z2829" i="16"/>
  <c r="Z2830" i="16"/>
  <c r="Z2832" i="16"/>
  <c r="AA2830" i="16"/>
  <c r="AA2832" i="16"/>
  <c r="Z2416" i="16"/>
  <c r="Z2418" i="16"/>
  <c r="Z2415" i="16"/>
  <c r="AA2418" i="16"/>
  <c r="AA2415" i="16"/>
  <c r="Z2417" i="16"/>
  <c r="AA2417" i="16"/>
  <c r="AA2416" i="16"/>
  <c r="M1651" i="16"/>
  <c r="N1651" i="16" s="1"/>
  <c r="Z2558" i="16"/>
  <c r="AA2558" i="16"/>
  <c r="Z2560" i="16"/>
  <c r="Z2559" i="16"/>
  <c r="AA2559" i="16"/>
  <c r="Z2557" i="16"/>
  <c r="AA2560" i="16"/>
  <c r="AA2557" i="16"/>
  <c r="V2339" i="16"/>
  <c r="U554" i="20"/>
  <c r="V2331" i="16"/>
  <c r="W2331" i="16" s="1"/>
  <c r="T2340" i="16"/>
  <c r="U2338" i="16"/>
  <c r="U2340" i="16" s="1"/>
  <c r="W2332" i="16"/>
  <c r="W2334" i="16"/>
  <c r="K1248" i="16"/>
  <c r="K260" i="16" s="1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O2128" i="16"/>
  <c r="U1899" i="16"/>
  <c r="U2230" i="16" s="1"/>
  <c r="U1922" i="16"/>
  <c r="O1204" i="16"/>
  <c r="P1204" i="16" s="1"/>
  <c r="T1900" i="16"/>
  <c r="T1901" i="16"/>
  <c r="D2419" i="16"/>
  <c r="E2419" i="16" s="1"/>
  <c r="K1385" i="16"/>
  <c r="K1386" i="16" s="1"/>
  <c r="K285" i="16"/>
  <c r="P1197" i="16"/>
  <c r="V1920" i="16"/>
  <c r="V2233" i="16" s="1"/>
  <c r="L1225" i="16"/>
  <c r="M1225" i="16" s="1"/>
  <c r="K2132" i="16"/>
  <c r="K1232" i="16"/>
  <c r="O604" i="20"/>
  <c r="M1212" i="16"/>
  <c r="N1211" i="16"/>
  <c r="J2134" i="16"/>
  <c r="E2430" i="16"/>
  <c r="D1237" i="16"/>
  <c r="X166" i="18"/>
  <c r="N2130" i="16"/>
  <c r="O1217" i="16"/>
  <c r="F1236" i="16" a="1"/>
  <c r="F1236" i="16" s="1"/>
  <c r="E2429" i="16"/>
  <c r="V1675" i="16"/>
  <c r="P2127" i="16"/>
  <c r="Q1196" i="16"/>
  <c r="P1198" i="16"/>
  <c r="J2199" i="16"/>
  <c r="D2423" i="16"/>
  <c r="F1230" i="16"/>
  <c r="F2423" i="16" s="1"/>
  <c r="D1243" i="16"/>
  <c r="P1248" i="16"/>
  <c r="T1248" i="16"/>
  <c r="D1249" i="16"/>
  <c r="E1244" i="16"/>
  <c r="D2435" i="16"/>
  <c r="E1243" i="16"/>
  <c r="Q1248" i="16"/>
  <c r="B1242" i="16"/>
  <c r="B2435" i="16" s="1"/>
  <c r="S1248" i="16"/>
  <c r="R1248" i="16"/>
  <c r="U1248" i="16"/>
  <c r="L1231" i="16"/>
  <c r="L2132" i="16" s="1"/>
  <c r="L1219" i="16"/>
  <c r="M1218" i="16"/>
  <c r="P2128" i="16"/>
  <c r="Q1203" i="16"/>
  <c r="L1226" i="16"/>
  <c r="K1238" i="16"/>
  <c r="K1240" i="16" s="1"/>
  <c r="D2429" i="16"/>
  <c r="L2131" i="16"/>
  <c r="N1224" i="16"/>
  <c r="O1205" i="16"/>
  <c r="O1210" i="16"/>
  <c r="N2129" i="16"/>
  <c r="U1921" i="16"/>
  <c r="P1349" i="16"/>
  <c r="Q1349" i="16" s="1"/>
  <c r="Q2150" i="16" s="1"/>
  <c r="U2101" i="16"/>
  <c r="O1350" i="16"/>
  <c r="S1323" i="16"/>
  <c r="T1323" i="16" s="1"/>
  <c r="U1321" i="16"/>
  <c r="V1321" i="16" s="1"/>
  <c r="V2146" i="16" s="1"/>
  <c r="P445" i="20"/>
  <c r="P447" i="20" s="1"/>
  <c r="O446" i="20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46" i="16"/>
  <c r="S1322" i="16"/>
  <c r="T1322" i="16" s="1"/>
  <c r="N603" i="20"/>
  <c r="N604" i="20" s="1"/>
  <c r="R1190" i="16"/>
  <c r="S1189" i="16"/>
  <c r="S2126" i="16" s="1"/>
  <c r="S956" i="20"/>
  <c r="T956" i="20" s="1"/>
  <c r="U956" i="20" s="1"/>
  <c r="V955" i="20"/>
  <c r="V957" i="20" s="1"/>
  <c r="T957" i="20"/>
  <c r="R2148" i="16"/>
  <c r="R1342" i="16"/>
  <c r="S1342" i="16" s="1"/>
  <c r="Q949" i="20"/>
  <c r="R948" i="20"/>
  <c r="S948" i="20" s="1"/>
  <c r="R1336" i="16"/>
  <c r="S1336" i="16" s="1"/>
  <c r="N461" i="20"/>
  <c r="K707" i="20"/>
  <c r="K708" i="20" s="1"/>
  <c r="S1493" i="16"/>
  <c r="T1493" i="16" s="1"/>
  <c r="T2173" i="16" s="1"/>
  <c r="K700" i="20"/>
  <c r="K701" i="20" s="1"/>
  <c r="K2559" i="16"/>
  <c r="Y2558" i="16"/>
  <c r="X2559" i="16"/>
  <c r="Y2559" i="16"/>
  <c r="X2557" i="16"/>
  <c r="X2558" i="16"/>
  <c r="X2560" i="16"/>
  <c r="Y2560" i="16"/>
  <c r="Y2557" i="16"/>
  <c r="K2417" i="16"/>
  <c r="X2415" i="16"/>
  <c r="Y2415" i="16"/>
  <c r="X2418" i="16"/>
  <c r="Y2418" i="16"/>
  <c r="X2416" i="16"/>
  <c r="Y2416" i="16"/>
  <c r="X2417" i="16"/>
  <c r="Y2417" i="16"/>
  <c r="K2831" i="16"/>
  <c r="Y2829" i="16"/>
  <c r="X2832" i="16"/>
  <c r="Y2832" i="16"/>
  <c r="Y2830" i="16"/>
  <c r="X2831" i="16"/>
  <c r="Y2831" i="16"/>
  <c r="X2829" i="16"/>
  <c r="X2830" i="16"/>
  <c r="O941" i="16"/>
  <c r="P941" i="16" s="1"/>
  <c r="Q941" i="16" s="1"/>
  <c r="N1630" i="16"/>
  <c r="N2192" i="16" s="1"/>
  <c r="D2829" i="16"/>
  <c r="T1175" i="16"/>
  <c r="T2124" i="16" s="1"/>
  <c r="S1176" i="16"/>
  <c r="M1356" i="16"/>
  <c r="N1356" i="16" s="1"/>
  <c r="L1371" i="16"/>
  <c r="T1335" i="16"/>
  <c r="M1363" i="16"/>
  <c r="T929" i="16"/>
  <c r="U928" i="16"/>
  <c r="V928" i="16" s="1"/>
  <c r="W928" i="16" s="1"/>
  <c r="K971" i="16"/>
  <c r="N958" i="16"/>
  <c r="O958" i="16" s="1"/>
  <c r="P958" i="16" s="1"/>
  <c r="X28" i="8"/>
  <c r="X595" i="12" s="1"/>
  <c r="S1177" i="16"/>
  <c r="V368" i="20"/>
  <c r="V370" i="20" s="1"/>
  <c r="T85" i="25"/>
  <c r="T93" i="25" s="1"/>
  <c r="U369" i="20"/>
  <c r="O2272" i="16"/>
  <c r="O2275" i="16" s="1"/>
  <c r="O2263" i="16"/>
  <c r="O91" i="16" s="1"/>
  <c r="O101" i="12" s="1"/>
  <c r="U1162" i="16"/>
  <c r="T376" i="20"/>
  <c r="T377" i="20" s="1"/>
  <c r="V1161" i="16"/>
  <c r="V2122" i="16" s="1"/>
  <c r="U375" i="20"/>
  <c r="U397" i="20"/>
  <c r="V396" i="20"/>
  <c r="V398" i="20" s="1"/>
  <c r="T390" i="20"/>
  <c r="U389" i="20"/>
  <c r="U105" i="10"/>
  <c r="T503" i="20"/>
  <c r="U501" i="20"/>
  <c r="T502" i="20"/>
  <c r="V92" i="10"/>
  <c r="V91" i="10" s="1"/>
  <c r="V117" i="10"/>
  <c r="V2052" i="16"/>
  <c r="V59" i="20"/>
  <c r="V1228" i="20" s="1"/>
  <c r="V1262" i="20" s="1"/>
  <c r="V47" i="20"/>
  <c r="U1168" i="16"/>
  <c r="U2123" i="16" s="1"/>
  <c r="T1169" i="16"/>
  <c r="P439" i="20"/>
  <c r="Q438" i="20"/>
  <c r="Q440" i="20" s="1"/>
  <c r="T418" i="20"/>
  <c r="O454" i="20"/>
  <c r="U1459" i="16"/>
  <c r="V1458" i="16"/>
  <c r="V2168" i="16" s="1"/>
  <c r="U417" i="20"/>
  <c r="O459" i="20"/>
  <c r="E2573" i="16"/>
  <c r="D2574" i="16" s="1"/>
  <c r="E2574" i="16" s="1"/>
  <c r="K489" i="20"/>
  <c r="L481" i="20"/>
  <c r="L482" i="20"/>
  <c r="N473" i="20"/>
  <c r="N475" i="20" s="1"/>
  <c r="M475" i="20"/>
  <c r="S426" i="20"/>
  <c r="U424" i="20"/>
  <c r="T412" i="20"/>
  <c r="U410" i="20"/>
  <c r="T405" i="20"/>
  <c r="U403" i="20"/>
  <c r="V1465" i="16"/>
  <c r="V2169" i="16" s="1"/>
  <c r="W2617" i="16"/>
  <c r="W2618" i="16"/>
  <c r="W2620" i="16" s="1"/>
  <c r="W2734" i="16"/>
  <c r="W2731" i="16"/>
  <c r="W2733" i="16" s="1"/>
  <c r="W2732" i="16"/>
  <c r="W2727" i="16"/>
  <c r="W2725" i="16"/>
  <c r="W2724" i="16"/>
  <c r="W2726" i="16" s="1"/>
  <c r="N460" i="20"/>
  <c r="O453" i="20"/>
  <c r="U2594" i="16"/>
  <c r="U2596" i="16" s="1"/>
  <c r="T2608" i="16"/>
  <c r="V2595" i="16"/>
  <c r="W2595" i="16" s="1"/>
  <c r="V2603" i="16"/>
  <c r="W2601" i="16"/>
  <c r="W2603" i="16" s="1"/>
  <c r="T1466" i="16"/>
  <c r="U1466" i="16" s="1"/>
  <c r="M619" i="20"/>
  <c r="P1343" i="16"/>
  <c r="P1344" i="16" s="1"/>
  <c r="W2582" i="16"/>
  <c r="P2832" i="16"/>
  <c r="V2831" i="16"/>
  <c r="N2831" i="16"/>
  <c r="T2830" i="16"/>
  <c r="L2830" i="16"/>
  <c r="R2829" i="16"/>
  <c r="W2832" i="16"/>
  <c r="O2832" i="16"/>
  <c r="U2831" i="16"/>
  <c r="M2831" i="16"/>
  <c r="S2830" i="16"/>
  <c r="K2830" i="16"/>
  <c r="Q2829" i="16"/>
  <c r="U2829" i="16"/>
  <c r="W2831" i="16"/>
  <c r="K2829" i="16"/>
  <c r="V2832" i="16"/>
  <c r="N2832" i="16"/>
  <c r="T2831" i="16"/>
  <c r="L2831" i="16"/>
  <c r="R2830" i="16"/>
  <c r="P2829" i="16"/>
  <c r="T2832" i="16"/>
  <c r="P2830" i="16"/>
  <c r="N2829" i="16"/>
  <c r="S2832" i="16"/>
  <c r="Q2831" i="16"/>
  <c r="O2830" i="16"/>
  <c r="O2831" i="16"/>
  <c r="S2829" i="16"/>
  <c r="U2832" i="16"/>
  <c r="M2832" i="16"/>
  <c r="S2831" i="16"/>
  <c r="Q2830" i="16"/>
  <c r="W2829" i="16"/>
  <c r="O2829" i="16"/>
  <c r="L2832" i="16"/>
  <c r="R2831" i="16"/>
  <c r="V2829" i="16"/>
  <c r="K2832" i="16"/>
  <c r="W2830" i="16"/>
  <c r="M2829" i="16"/>
  <c r="U2830" i="16"/>
  <c r="R2832" i="16"/>
  <c r="P2831" i="16"/>
  <c r="V2830" i="16"/>
  <c r="N2830" i="16"/>
  <c r="T2829" i="16"/>
  <c r="L2829" i="16"/>
  <c r="Q2832" i="16"/>
  <c r="M2830" i="16"/>
  <c r="P2560" i="16"/>
  <c r="V2559" i="16"/>
  <c r="N2559" i="16"/>
  <c r="T2558" i="16"/>
  <c r="L2558" i="16"/>
  <c r="R2557" i="16"/>
  <c r="V2557" i="16"/>
  <c r="S2560" i="16"/>
  <c r="U2557" i="16"/>
  <c r="W2560" i="16"/>
  <c r="O2560" i="16"/>
  <c r="U2559" i="16"/>
  <c r="M2559" i="16"/>
  <c r="S2558" i="16"/>
  <c r="K2558" i="16"/>
  <c r="Q2557" i="16"/>
  <c r="R2559" i="16"/>
  <c r="N2557" i="16"/>
  <c r="W2558" i="16"/>
  <c r="M2557" i="16"/>
  <c r="V2560" i="16"/>
  <c r="N2560" i="16"/>
  <c r="T2559" i="16"/>
  <c r="L2559" i="16"/>
  <c r="R2558" i="16"/>
  <c r="P2557" i="16"/>
  <c r="L2560" i="16"/>
  <c r="K2560" i="16"/>
  <c r="U2560" i="16"/>
  <c r="M2560" i="16"/>
  <c r="S2559" i="16"/>
  <c r="Q2558" i="16"/>
  <c r="W2557" i="16"/>
  <c r="O2557" i="16"/>
  <c r="T2560" i="16"/>
  <c r="P2558" i="16"/>
  <c r="Q2559" i="16"/>
  <c r="O2558" i="16"/>
  <c r="R2560" i="16"/>
  <c r="P2559" i="16"/>
  <c r="V2558" i="16"/>
  <c r="N2558" i="16"/>
  <c r="T2557" i="16"/>
  <c r="L2557" i="16"/>
  <c r="Q2560" i="16"/>
  <c r="W2559" i="16"/>
  <c r="O2559" i="16"/>
  <c r="M2558" i="16"/>
  <c r="S2557" i="16"/>
  <c r="K2557" i="16"/>
  <c r="U2558" i="16"/>
  <c r="G2832" i="16"/>
  <c r="F2832" i="16"/>
  <c r="G2418" i="16"/>
  <c r="W2418" i="16"/>
  <c r="O2418" i="16"/>
  <c r="U2417" i="16"/>
  <c r="M2417" i="16"/>
  <c r="S2416" i="16"/>
  <c r="K2416" i="16"/>
  <c r="Q2415" i="16"/>
  <c r="V2416" i="16"/>
  <c r="Q2418" i="16"/>
  <c r="K2415" i="16"/>
  <c r="R2415" i="16"/>
  <c r="V2418" i="16"/>
  <c r="N2418" i="16"/>
  <c r="T2417" i="16"/>
  <c r="L2417" i="16"/>
  <c r="R2416" i="16"/>
  <c r="P2415" i="16"/>
  <c r="P2417" i="16"/>
  <c r="W2417" i="16"/>
  <c r="M2416" i="16"/>
  <c r="P2418" i="16"/>
  <c r="T2416" i="16"/>
  <c r="U2418" i="16"/>
  <c r="M2418" i="16"/>
  <c r="S2417" i="16"/>
  <c r="Q2416" i="16"/>
  <c r="W2415" i="16"/>
  <c r="O2415" i="16"/>
  <c r="N2416" i="16"/>
  <c r="T2415" i="16"/>
  <c r="O2417" i="16"/>
  <c r="S2415" i="16"/>
  <c r="V2417" i="16"/>
  <c r="L2416" i="16"/>
  <c r="T2418" i="16"/>
  <c r="L2418" i="16"/>
  <c r="R2417" i="16"/>
  <c r="P2416" i="16"/>
  <c r="V2415" i="16"/>
  <c r="N2415" i="16"/>
  <c r="S2418" i="16"/>
  <c r="K2418" i="16"/>
  <c r="Q2417" i="16"/>
  <c r="W2416" i="16"/>
  <c r="O2416" i="16"/>
  <c r="U2415" i="16"/>
  <c r="M2415" i="16"/>
  <c r="R2418" i="16"/>
  <c r="L2415" i="16"/>
  <c r="U2416" i="16"/>
  <c r="N2417" i="16"/>
  <c r="T404" i="20"/>
  <c r="L1372" i="16"/>
  <c r="L2153" i="16"/>
  <c r="H2824" i="16"/>
  <c r="D2835" i="16"/>
  <c r="G2836" i="16" s="1"/>
  <c r="K1675" i="16"/>
  <c r="L1675" i="16"/>
  <c r="M1675" i="16"/>
  <c r="N1675" i="16"/>
  <c r="O1675" i="16"/>
  <c r="P1675" i="16"/>
  <c r="Q1675" i="16"/>
  <c r="R1675" i="16"/>
  <c r="S1675" i="16"/>
  <c r="T1675" i="16"/>
  <c r="U1675" i="16"/>
  <c r="L1384" i="16"/>
  <c r="L1377" i="16"/>
  <c r="T1894" i="16"/>
  <c r="U1892" i="16"/>
  <c r="T1893" i="16"/>
  <c r="S2174" i="16"/>
  <c r="T2174" i="16"/>
  <c r="R2174" i="16"/>
  <c r="Q2174" i="16"/>
  <c r="V1500" i="16"/>
  <c r="W1500" i="16" s="1"/>
  <c r="O1488" i="16"/>
  <c r="N1359" i="16"/>
  <c r="N317" i="16" s="1"/>
  <c r="Q1501" i="16"/>
  <c r="R1501" i="16" s="1"/>
  <c r="S1501" i="16" s="1"/>
  <c r="T1501" i="16" s="1"/>
  <c r="P1502" i="16"/>
  <c r="Q1502" i="16" s="1"/>
  <c r="R1502" i="16" s="1"/>
  <c r="S1502" i="16" s="1"/>
  <c r="M1370" i="16"/>
  <c r="N1370" i="16" s="1"/>
  <c r="N1366" i="16"/>
  <c r="N318" i="16" s="1"/>
  <c r="W2019" i="16"/>
  <c r="W1991" i="16"/>
  <c r="W1951" i="16"/>
  <c r="W1923" i="16"/>
  <c r="W1869" i="16"/>
  <c r="W1675" i="16"/>
  <c r="W1647" i="16"/>
  <c r="W1895" i="16"/>
  <c r="W1862" i="16"/>
  <c r="W2026" i="16"/>
  <c r="W1998" i="16"/>
  <c r="W1958" i="16"/>
  <c r="W1930" i="16"/>
  <c r="W1902" i="16"/>
  <c r="W1855" i="16"/>
  <c r="W1654" i="16"/>
  <c r="W2005" i="16"/>
  <c r="W1977" i="16"/>
  <c r="W1937" i="16"/>
  <c r="W1909" i="16"/>
  <c r="W1661" i="16"/>
  <c r="W2012" i="16"/>
  <c r="W1984" i="16"/>
  <c r="W1944" i="16"/>
  <c r="W1916" i="16"/>
  <c r="W1883" i="16"/>
  <c r="W1668" i="16"/>
  <c r="W1876" i="16"/>
  <c r="W1496" i="16"/>
  <c r="W1619" i="16"/>
  <c r="W1591" i="16"/>
  <c r="W1563" i="16"/>
  <c r="W1489" i="16"/>
  <c r="W1550" i="16"/>
  <c r="W1482" i="16"/>
  <c r="W1626" i="16"/>
  <c r="W1598" i="16"/>
  <c r="W1570" i="16"/>
  <c r="W1543" i="16"/>
  <c r="W1475" i="16"/>
  <c r="W1503" i="16"/>
  <c r="W1536" i="16"/>
  <c r="W1468" i="16"/>
  <c r="W1640" i="16"/>
  <c r="W1612" i="16"/>
  <c r="W1584" i="16"/>
  <c r="W1633" i="16"/>
  <c r="W1605" i="16"/>
  <c r="W1577" i="16"/>
  <c r="W1529" i="16"/>
  <c r="W1461" i="16"/>
  <c r="W1522" i="16"/>
  <c r="W1454" i="16"/>
  <c r="W3018" i="16"/>
  <c r="W2707" i="16"/>
  <c r="W3176" i="16"/>
  <c r="W3148" i="16"/>
  <c r="W3120" i="16"/>
  <c r="W3090" i="16"/>
  <c r="W3062" i="16"/>
  <c r="W2996" i="16"/>
  <c r="W2968" i="16"/>
  <c r="W2940" i="16"/>
  <c r="W2912" i="16"/>
  <c r="W2884" i="16"/>
  <c r="W3025" i="16"/>
  <c r="W2714" i="16"/>
  <c r="W2686" i="16"/>
  <c r="W3155" i="16"/>
  <c r="W3127" i="16"/>
  <c r="W3097" i="16"/>
  <c r="W3069" i="16"/>
  <c r="W3041" i="16"/>
  <c r="W2975" i="16"/>
  <c r="W2947" i="16"/>
  <c r="W2919" i="16"/>
  <c r="W2891" i="16"/>
  <c r="W3032" i="16"/>
  <c r="W3004" i="16"/>
  <c r="W2693" i="16"/>
  <c r="W3162" i="16"/>
  <c r="W3134" i="16"/>
  <c r="W3104" i="16"/>
  <c r="W3076" i="16"/>
  <c r="W3048" i="16"/>
  <c r="W2982" i="16"/>
  <c r="W2954" i="16"/>
  <c r="W2926" i="16"/>
  <c r="W2898" i="16"/>
  <c r="W2870" i="16"/>
  <c r="W2700" i="16"/>
  <c r="W2933" i="16"/>
  <c r="W2314" i="16"/>
  <c r="W2549" i="16"/>
  <c r="W2514" i="16"/>
  <c r="W3011" i="16"/>
  <c r="W2961" i="16"/>
  <c r="W2842" i="16"/>
  <c r="W2814" i="16"/>
  <c r="W2786" i="16"/>
  <c r="W2758" i="16"/>
  <c r="W2730" i="16"/>
  <c r="W2665" i="16"/>
  <c r="W2637" i="16"/>
  <c r="W2989" i="16"/>
  <c r="W3055" i="16"/>
  <c r="W2877" i="16"/>
  <c r="W2849" i="16"/>
  <c r="W2821" i="16"/>
  <c r="W2793" i="16"/>
  <c r="W2765" i="16"/>
  <c r="W2737" i="16"/>
  <c r="W2672" i="16"/>
  <c r="W2644" i="16"/>
  <c r="W2616" i="16"/>
  <c r="W2556" i="16"/>
  <c r="W2521" i="16"/>
  <c r="W2486" i="16"/>
  <c r="W3169" i="16"/>
  <c r="W2751" i="16"/>
  <c r="W2535" i="16"/>
  <c r="W3083" i="16"/>
  <c r="W2807" i="16"/>
  <c r="W2723" i="16"/>
  <c r="W2570" i="16"/>
  <c r="W2500" i="16"/>
  <c r="W3113" i="16"/>
  <c r="W2856" i="16"/>
  <c r="W2828" i="16"/>
  <c r="W2800" i="16"/>
  <c r="W2772" i="16"/>
  <c r="W2744" i="16"/>
  <c r="W2679" i="16"/>
  <c r="W2651" i="16"/>
  <c r="W2623" i="16"/>
  <c r="W2563" i="16"/>
  <c r="W2528" i="16"/>
  <c r="W2493" i="16"/>
  <c r="W2905" i="16"/>
  <c r="W2863" i="16"/>
  <c r="W2779" i="16"/>
  <c r="W2630" i="16"/>
  <c r="W3141" i="16"/>
  <c r="W2835" i="16"/>
  <c r="W2658" i="16"/>
  <c r="W2479" i="16"/>
  <c r="W2414" i="16"/>
  <c r="W2358" i="16"/>
  <c r="W2372" i="16"/>
  <c r="W2542" i="16"/>
  <c r="W2463" i="16"/>
  <c r="W2407" i="16"/>
  <c r="W2316" i="16"/>
  <c r="W2365" i="16"/>
  <c r="W1289" i="16"/>
  <c r="W2456" i="16"/>
  <c r="W2400" i="16"/>
  <c r="W2351" i="16"/>
  <c r="W2421" i="16"/>
  <c r="W1296" i="16"/>
  <c r="W2449" i="16"/>
  <c r="W2393" i="16"/>
  <c r="W2344" i="16"/>
  <c r="W2472" i="16"/>
  <c r="W2428" i="16"/>
  <c r="W2323" i="16"/>
  <c r="W2442" i="16"/>
  <c r="W2386" i="16"/>
  <c r="W2337" i="16"/>
  <c r="W2607" i="16"/>
  <c r="W2600" i="16"/>
  <c r="W2593" i="16"/>
  <c r="W2586" i="16"/>
  <c r="W2579" i="16"/>
  <c r="W2435" i="16"/>
  <c r="W2379" i="16"/>
  <c r="W2330" i="16"/>
  <c r="W2507" i="16"/>
  <c r="W1414" i="16"/>
  <c r="W1373" i="16"/>
  <c r="W1317" i="16"/>
  <c r="W1428" i="16"/>
  <c r="W1352" i="16"/>
  <c r="W1359" i="16"/>
  <c r="W1366" i="16"/>
  <c r="W1970" i="16"/>
  <c r="W1407" i="16"/>
  <c r="W1331" i="16"/>
  <c r="W2033" i="16"/>
  <c r="W1440" i="16"/>
  <c r="W1387" i="16"/>
  <c r="W1345" i="16"/>
  <c r="W1310" i="16"/>
  <c r="W1421" i="16"/>
  <c r="W1324" i="16"/>
  <c r="W1400" i="16"/>
  <c r="W1303" i="16"/>
  <c r="W1447" i="16"/>
  <c r="W1380" i="16"/>
  <c r="W1338" i="16"/>
  <c r="U1413" i="16"/>
  <c r="O1352" i="16"/>
  <c r="O316" i="16" s="1"/>
  <c r="I278" i="16" s="1"/>
  <c r="T1420" i="16"/>
  <c r="U1316" i="16"/>
  <c r="T1467" i="16"/>
  <c r="U1467" i="16" s="1"/>
  <c r="R1337" i="16"/>
  <c r="S1337" i="16" s="1"/>
  <c r="F2418" i="16"/>
  <c r="G2422" i="16"/>
  <c r="V1418" i="16"/>
  <c r="V2161" i="16" s="1"/>
  <c r="M1366" i="16"/>
  <c r="M318" i="16" s="1"/>
  <c r="U1419" i="16"/>
  <c r="O1359" i="16"/>
  <c r="O317" i="16" s="1"/>
  <c r="N257" i="16"/>
  <c r="O1227" i="16"/>
  <c r="V1574" i="16"/>
  <c r="V2184" i="16" s="1"/>
  <c r="U1575" i="16"/>
  <c r="U1576" i="16"/>
  <c r="U1460" i="16"/>
  <c r="S1182" i="16"/>
  <c r="S2125" i="16" s="1"/>
  <c r="R1183" i="16"/>
  <c r="R1184" i="16" s="1"/>
  <c r="U1472" i="16"/>
  <c r="S1474" i="16"/>
  <c r="T1473" i="16"/>
  <c r="R1481" i="16"/>
  <c r="E2811" i="16"/>
  <c r="H2809" i="16" s="1"/>
  <c r="U1453" i="16"/>
  <c r="D2819" i="16"/>
  <c r="E2819" i="16" s="1"/>
  <c r="D2818" i="16"/>
  <c r="H2815" i="16" s="1"/>
  <c r="F2822" i="16"/>
  <c r="B1964" i="16"/>
  <c r="B3113" i="16" s="1"/>
  <c r="B2828" i="16"/>
  <c r="M2192" i="16"/>
  <c r="M1632" i="16"/>
  <c r="F1663" i="16" a="1"/>
  <c r="F1663" i="16" s="1"/>
  <c r="E2829" i="16"/>
  <c r="K2194" i="16"/>
  <c r="L1644" i="16"/>
  <c r="K1645" i="16"/>
  <c r="M1631" i="16"/>
  <c r="F1657" i="16"/>
  <c r="F2823" i="16" s="1"/>
  <c r="D2824" i="16"/>
  <c r="E2824" i="16" s="1"/>
  <c r="M1637" i="16"/>
  <c r="L2193" i="16"/>
  <c r="K1639" i="16"/>
  <c r="L1639" i="16" s="1"/>
  <c r="L1638" i="16"/>
  <c r="O1623" i="16"/>
  <c r="P1623" i="16" s="1"/>
  <c r="N2191" i="16"/>
  <c r="M1625" i="16"/>
  <c r="N1624" i="16"/>
  <c r="K1366" i="16"/>
  <c r="D2568" i="16"/>
  <c r="E2568" i="16" s="1"/>
  <c r="U1399" i="16"/>
  <c r="G2571" i="16"/>
  <c r="G2564" i="16"/>
  <c r="G2560" i="16"/>
  <c r="F2560" i="16"/>
  <c r="E2567" i="16"/>
  <c r="U1406" i="16"/>
  <c r="S332" i="16"/>
  <c r="T1425" i="16"/>
  <c r="T2162" i="16" s="1"/>
  <c r="F1383" i="16"/>
  <c r="F2572" i="16" s="1"/>
  <c r="O1351" i="16"/>
  <c r="R1427" i="16"/>
  <c r="R334" i="16" s="1"/>
  <c r="R791" i="16" s="1"/>
  <c r="R199" i="10" s="1"/>
  <c r="R333" i="16"/>
  <c r="S1426" i="16"/>
  <c r="S1480" i="16"/>
  <c r="S2171" i="16"/>
  <c r="T1479" i="16"/>
  <c r="T2171" i="16" s="1"/>
  <c r="P1487" i="16"/>
  <c r="Q1486" i="16"/>
  <c r="P2172" i="16"/>
  <c r="F1376" i="16"/>
  <c r="K1358" i="16"/>
  <c r="L1358" i="16" s="1"/>
  <c r="L1357" i="16"/>
  <c r="K1365" i="16"/>
  <c r="L1365" i="16" s="1"/>
  <c r="L1364" i="16"/>
  <c r="E493" i="20"/>
  <c r="T1170" i="16"/>
  <c r="R1191" i="16"/>
  <c r="S425" i="20"/>
  <c r="T411" i="20"/>
  <c r="T2088" i="16"/>
  <c r="T290" i="20" s="1"/>
  <c r="V2051" i="16"/>
  <c r="V2056" i="16"/>
  <c r="V2053" i="16"/>
  <c r="V2054" i="16"/>
  <c r="U2079" i="16"/>
  <c r="V2079" i="16" s="1"/>
  <c r="U2121" i="16"/>
  <c r="U1157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397" i="10" s="1"/>
  <c r="V89" i="10"/>
  <c r="V113" i="10" s="1"/>
  <c r="V31" i="10"/>
  <c r="V71" i="10"/>
  <c r="V116" i="10"/>
  <c r="T1156" i="16"/>
  <c r="T1142" i="16"/>
  <c r="T1149" i="16"/>
  <c r="V1147" i="16"/>
  <c r="V2120" i="16" s="1"/>
  <c r="U1163" i="16"/>
  <c r="U1148" i="16"/>
  <c r="N942" i="16"/>
  <c r="O942" i="16" s="1"/>
  <c r="V1154" i="16"/>
  <c r="U1155" i="16"/>
  <c r="U1141" i="16"/>
  <c r="V1140" i="16"/>
  <c r="V2119" i="16" s="1"/>
  <c r="N1234" i="16"/>
  <c r="N258" i="16" s="1"/>
  <c r="M1241" i="16"/>
  <c r="M259" i="16" s="1"/>
  <c r="V2144" i="16"/>
  <c r="V2055" i="16"/>
  <c r="U882" i="16"/>
  <c r="U1562" i="16"/>
  <c r="V11" i="16"/>
  <c r="V11" i="11"/>
  <c r="V11" i="20"/>
  <c r="V11" i="18"/>
  <c r="V12" i="25"/>
  <c r="U2094" i="16"/>
  <c r="V2085" i="16"/>
  <c r="W134" i="8"/>
  <c r="U1302" i="16"/>
  <c r="U1439" i="16"/>
  <c r="V2083" i="16"/>
  <c r="U1295" i="16"/>
  <c r="U2086" i="16"/>
  <c r="V2086" i="16" s="1"/>
  <c r="U1309" i="16"/>
  <c r="U1288" i="16"/>
  <c r="U1446" i="16"/>
  <c r="U894" i="16"/>
  <c r="M959" i="16"/>
  <c r="S2231" i="16"/>
  <c r="T1906" i="16"/>
  <c r="L970" i="16"/>
  <c r="K972" i="16"/>
  <c r="R940" i="16"/>
  <c r="R1908" i="16"/>
  <c r="S1907" i="16"/>
  <c r="N2238" i="16"/>
  <c r="N585" i="16"/>
  <c r="O1955" i="16"/>
  <c r="Q2234" i="16"/>
  <c r="Q1929" i="16"/>
  <c r="R1927" i="16"/>
  <c r="M1957" i="16"/>
  <c r="M587" i="16" s="1"/>
  <c r="M794" i="16" s="1"/>
  <c r="M202" i="10" s="1"/>
  <c r="N1956" i="16"/>
  <c r="M586" i="16"/>
  <c r="Q1928" i="16"/>
  <c r="U900" i="16"/>
  <c r="U264" i="12"/>
  <c r="V911" i="16"/>
  <c r="U1239" i="12"/>
  <c r="U1243" i="12" s="1"/>
  <c r="U1400" i="12" s="1"/>
  <c r="W1286" i="16"/>
  <c r="W1609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05" i="16"/>
  <c r="V86" i="18"/>
  <c r="U206" i="12"/>
  <c r="U585" i="12"/>
  <c r="U161" i="12"/>
  <c r="W616" i="16"/>
  <c r="W457" i="16"/>
  <c r="W1840" i="16"/>
  <c r="W459" i="16" s="1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061" i="16"/>
  <c r="U796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068" i="16"/>
  <c r="V2074" i="16" s="1"/>
  <c r="U1545" i="12"/>
  <c r="U1491" i="12"/>
  <c r="U1439" i="12"/>
  <c r="U1512" i="12"/>
  <c r="U1546" i="12"/>
  <c r="U2074" i="16"/>
  <c r="U2075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099" i="16"/>
  <c r="V2058" i="16"/>
  <c r="V526" i="20"/>
  <c r="V527" i="20" s="1"/>
  <c r="U636" i="12"/>
  <c r="V1730" i="12"/>
  <c r="V1746" i="12"/>
  <c r="W1510" i="16"/>
  <c r="W367" i="16" s="1"/>
  <c r="W221" i="10"/>
  <c r="W328" i="16"/>
  <c r="V1705" i="12"/>
  <c r="V1673" i="12"/>
  <c r="W426" i="16"/>
  <c r="V1721" i="12"/>
  <c r="W1509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576" i="16"/>
  <c r="W137" i="20"/>
  <c r="W2037" i="16"/>
  <c r="W98" i="20"/>
  <c r="W205" i="20"/>
  <c r="W200" i="16"/>
  <c r="W214" i="16"/>
  <c r="W204" i="16"/>
  <c r="W133" i="16"/>
  <c r="W109" i="16"/>
  <c r="W114" i="16"/>
  <c r="W115" i="16"/>
  <c r="W82" i="20"/>
  <c r="W77" i="20"/>
  <c r="W1192" i="16"/>
  <c r="W1241" i="16"/>
  <c r="W941" i="20"/>
  <c r="W96" i="16"/>
  <c r="W144" i="16" s="1"/>
  <c r="W101" i="16"/>
  <c r="W201" i="16"/>
  <c r="W208" i="16"/>
  <c r="W130" i="16"/>
  <c r="W106" i="16"/>
  <c r="W107" i="16"/>
  <c r="W80" i="20"/>
  <c r="W67" i="20"/>
  <c r="W70" i="20"/>
  <c r="W1206" i="16"/>
  <c r="W1248" i="16"/>
  <c r="W104" i="16"/>
  <c r="W103" i="16"/>
  <c r="W212" i="20"/>
  <c r="W2091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13" i="16"/>
  <c r="V921" i="12"/>
  <c r="V1936" i="12" s="1"/>
  <c r="W880" i="16"/>
  <c r="W99" i="16"/>
  <c r="W221" i="20"/>
  <c r="W96" i="20"/>
  <c r="W440" i="16"/>
  <c r="V1757" i="12"/>
  <c r="W421" i="16"/>
  <c r="V1798" i="12"/>
  <c r="V617" i="12"/>
  <c r="W131" i="20"/>
  <c r="W583" i="16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171" i="16"/>
  <c r="W1220" i="16"/>
  <c r="W174" i="16"/>
  <c r="W904" i="16"/>
  <c r="W98" i="16"/>
  <c r="W223" i="20"/>
  <c r="W101" i="20"/>
  <c r="W281" i="16"/>
  <c r="W22" i="16"/>
  <c r="V1831" i="12"/>
  <c r="V1670" i="12"/>
  <c r="W53" i="11"/>
  <c r="W44" i="18"/>
  <c r="W162" i="20"/>
  <c r="W2041" i="16"/>
  <c r="W2067" i="16" s="1"/>
  <c r="W2095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164" i="16"/>
  <c r="W1227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185" i="16"/>
  <c r="W567" i="20"/>
  <c r="W79" i="16"/>
  <c r="W97" i="16"/>
  <c r="W207" i="16"/>
  <c r="W78" i="20"/>
  <c r="W100" i="16"/>
  <c r="W178" i="20"/>
  <c r="W357" i="16"/>
  <c r="V1778" i="12"/>
  <c r="W327" i="16"/>
  <c r="W208" i="20"/>
  <c r="W2043" i="16"/>
  <c r="W329" i="16"/>
  <c r="W274" i="16"/>
  <c r="V1742" i="12"/>
  <c r="W1841" i="16"/>
  <c r="W460" i="16" s="1"/>
  <c r="W203" i="20"/>
  <c r="W2045" i="16"/>
  <c r="W358" i="16"/>
  <c r="V1732" i="12"/>
  <c r="V1754" i="12"/>
  <c r="W204" i="20"/>
  <c r="W207" i="20"/>
  <c r="W134" i="20"/>
  <c r="W577" i="16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050" i="16"/>
  <c r="W272" i="16"/>
  <c r="V1832" i="12"/>
  <c r="V1713" i="12"/>
  <c r="V1410" i="12"/>
  <c r="W574" i="16"/>
  <c r="W116" i="18"/>
  <c r="W355" i="16"/>
  <c r="V1789" i="12"/>
  <c r="W228" i="20"/>
  <c r="V1694" i="12"/>
  <c r="W201" i="11"/>
  <c r="W430" i="16"/>
  <c r="W242" i="10"/>
  <c r="W260" i="10"/>
  <c r="W353" i="16"/>
  <c r="W581" i="16"/>
  <c r="V1810" i="12"/>
  <c r="W209" i="20"/>
  <c r="W240" i="11"/>
  <c r="W206" i="20"/>
  <c r="W215" i="16"/>
  <c r="W75" i="20"/>
  <c r="W135" i="16"/>
  <c r="W46" i="10"/>
  <c r="W619" i="16"/>
  <c r="V1688" i="12"/>
  <c r="V1838" i="12"/>
  <c r="W1506" i="16"/>
  <c r="W363" i="16" s="1"/>
  <c r="W183" i="20"/>
  <c r="W104" i="20"/>
  <c r="V1837" i="12"/>
  <c r="V1827" i="12"/>
  <c r="V1822" i="12"/>
  <c r="W230" i="10"/>
  <c r="W373" i="10" s="1"/>
  <c r="W181" i="20"/>
  <c r="W579" i="16"/>
  <c r="W354" i="16"/>
  <c r="V1800" i="12"/>
  <c r="W282" i="16"/>
  <c r="W194" i="20"/>
  <c r="W182" i="20"/>
  <c r="W161" i="20"/>
  <c r="W564" i="16"/>
  <c r="V1745" i="12"/>
  <c r="W12" i="16"/>
  <c r="W192" i="16" s="1"/>
  <c r="V1738" i="12"/>
  <c r="W117" i="20"/>
  <c r="W105" i="20"/>
  <c r="W2039" i="16"/>
  <c r="W280" i="16"/>
  <c r="V1840" i="12"/>
  <c r="V1775" i="12"/>
  <c r="V1685" i="12"/>
  <c r="W107" i="18"/>
  <c r="W2042" i="16"/>
  <c r="W2068" i="16" s="1"/>
  <c r="W2096" i="16" s="1"/>
  <c r="W420" i="16"/>
  <c r="V1737" i="12"/>
  <c r="V1843" i="12"/>
  <c r="V1686" i="12"/>
  <c r="V1405" i="12"/>
  <c r="W195" i="20"/>
  <c r="W229" i="20"/>
  <c r="W434" i="16"/>
  <c r="V1748" i="12"/>
  <c r="V1404" i="12"/>
  <c r="W92" i="20"/>
  <c r="W229" i="10"/>
  <c r="V1755" i="12"/>
  <c r="W231" i="20"/>
  <c r="W150" i="20"/>
  <c r="W105" i="16"/>
  <c r="W69" i="20"/>
  <c r="W916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39" i="16"/>
  <c r="W458" i="16" s="1"/>
  <c r="W177" i="20"/>
  <c r="W2046" i="16"/>
  <c r="W2072" i="16" s="1"/>
  <c r="W2100" i="16" s="1"/>
  <c r="W428" i="16"/>
  <c r="V1805" i="12"/>
  <c r="V1819" i="12"/>
  <c r="W30" i="16"/>
  <c r="W418" i="16"/>
  <c r="W12" i="18"/>
  <c r="W83" i="20"/>
  <c r="W621" i="16"/>
  <c r="W456" i="16"/>
  <c r="V1756" i="12"/>
  <c r="V1842" i="12"/>
  <c r="V629" i="12"/>
  <c r="W385" i="10"/>
  <c r="W495" i="10" s="1"/>
  <c r="W172" i="20"/>
  <c r="W786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W580" i="16"/>
  <c r="V591" i="12"/>
  <c r="V613" i="12" s="1"/>
  <c r="W1842" i="16"/>
  <c r="W461" i="16" s="1"/>
  <c r="V1786" i="12"/>
  <c r="W455" i="16"/>
  <c r="W2040" i="16"/>
  <c r="W2066" i="16" s="1"/>
  <c r="W2094" i="16" s="1"/>
  <c r="W168" i="11"/>
  <c r="W242" i="11" s="1"/>
  <c r="W161" i="10" s="1"/>
  <c r="V1709" i="12"/>
  <c r="W2047" i="16"/>
  <c r="W2073" i="16" s="1"/>
  <c r="W2101" i="16" s="1"/>
  <c r="W2063" i="16"/>
  <c r="W130" i="20"/>
  <c r="W128" i="20"/>
  <c r="W111" i="16"/>
  <c r="W71" i="20"/>
  <c r="W451" i="16"/>
  <c r="V1740" i="12"/>
  <c r="V1406" i="12"/>
  <c r="W334" i="10"/>
  <c r="W156" i="20"/>
  <c r="W618" i="16"/>
  <c r="V1884" i="12"/>
  <c r="V1922" i="12" s="1"/>
  <c r="V1886" i="12"/>
  <c r="V1925" i="12" s="1"/>
  <c r="W35" i="11"/>
  <c r="W1150" i="16"/>
  <c r="W136" i="20"/>
  <c r="W2044" i="16"/>
  <c r="W2070" i="16" s="1"/>
  <c r="W2098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625" i="16"/>
  <c r="W279" i="16"/>
  <c r="W38" i="16"/>
  <c r="W429" i="16"/>
  <c r="W219" i="10"/>
  <c r="W163" i="20"/>
  <c r="W93" i="20"/>
  <c r="W419" i="16"/>
  <c r="V1707" i="12"/>
  <c r="V1731" i="12"/>
  <c r="V1667" i="12"/>
  <c r="W44" i="11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43" i="16"/>
  <c r="W462" i="16" s="1"/>
  <c r="V1699" i="12"/>
  <c r="W446" i="16"/>
  <c r="V946" i="12"/>
  <c r="W578" i="16"/>
  <c r="W325" i="16"/>
  <c r="V1689" i="12"/>
  <c r="W202" i="16"/>
  <c r="W110" i="16"/>
  <c r="W1178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617" i="16"/>
  <c r="W197" i="16"/>
  <c r="V1792" i="12"/>
  <c r="V1646" i="12"/>
  <c r="W12" i="10"/>
  <c r="W186" i="20"/>
  <c r="W624" i="16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199" i="16"/>
  <c r="W1143" i="16"/>
  <c r="W133" i="20"/>
  <c r="W1507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077" i="16"/>
  <c r="W330" i="16"/>
  <c r="V1760" i="12"/>
  <c r="V1779" i="12"/>
  <c r="V1696" i="12"/>
  <c r="V1773" i="12"/>
  <c r="W169" i="20"/>
  <c r="W801" i="16"/>
  <c r="W417" i="16"/>
  <c r="V1825" i="12"/>
  <c r="V1702" i="12"/>
  <c r="V1704" i="12"/>
  <c r="W97" i="20"/>
  <c r="W582" i="16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623" i="16"/>
  <c r="W225" i="20"/>
  <c r="V431" i="12"/>
  <c r="V608" i="12" s="1"/>
  <c r="V1890" i="12"/>
  <c r="V1828" i="12"/>
  <c r="W92" i="11"/>
  <c r="W108" i="12" s="1"/>
  <c r="V1812" i="12"/>
  <c r="W165" i="20"/>
  <c r="W124" i="16"/>
  <c r="W126" i="16"/>
  <c r="W1234" i="16"/>
  <c r="W160" i="20"/>
  <c r="W452" i="16"/>
  <c r="V1791" i="12"/>
  <c r="W180" i="11"/>
  <c r="W210" i="20"/>
  <c r="W2038" i="16"/>
  <c r="W2064" i="16" s="1"/>
  <c r="W2092" i="16" s="1"/>
  <c r="W277" i="16"/>
  <c r="V1804" i="12"/>
  <c r="V1782" i="12"/>
  <c r="W162" i="11"/>
  <c r="W230" i="20"/>
  <c r="W135" i="20"/>
  <c r="W431" i="16"/>
  <c r="W62" i="16"/>
  <c r="V1750" i="12"/>
  <c r="W106" i="20"/>
  <c r="W575" i="16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W620" i="16"/>
  <c r="W622" i="16"/>
  <c r="V1793" i="12"/>
  <c r="W425" i="16"/>
  <c r="V1644" i="12"/>
  <c r="W1508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02" i="16"/>
  <c r="U1002" i="12"/>
  <c r="U1159" i="12" s="1"/>
  <c r="U902" i="12"/>
  <c r="U922" i="12" s="1"/>
  <c r="U1938" i="12" s="1"/>
  <c r="W1293" i="16"/>
  <c r="W898" i="16"/>
  <c r="W1913" i="16"/>
  <c r="W1941" i="16"/>
  <c r="W886" i="16"/>
  <c r="W1581" i="16"/>
  <c r="W574" i="20"/>
  <c r="W1300" i="16"/>
  <c r="W525" i="20"/>
  <c r="V584" i="16"/>
  <c r="V809" i="16" s="1"/>
  <c r="W511" i="20"/>
  <c r="V807" i="16"/>
  <c r="U1144" i="12"/>
  <c r="U1164" i="12" s="1"/>
  <c r="U911" i="12"/>
  <c r="U923" i="12" s="1"/>
  <c r="U1939" i="12" s="1"/>
  <c r="W1588" i="16"/>
  <c r="V2143" i="16"/>
  <c r="U1847" i="12"/>
  <c r="U1883" i="12" s="1"/>
  <c r="U1921" i="12" s="1"/>
  <c r="W546" i="20"/>
  <c r="V2057" i="16"/>
  <c r="V2060" i="16"/>
  <c r="V1589" i="16"/>
  <c r="V2059" i="16"/>
  <c r="W910" i="16"/>
  <c r="W934" i="20"/>
  <c r="V1301" i="16"/>
  <c r="V2084" i="16"/>
  <c r="V547" i="20"/>
  <c r="V575" i="20"/>
  <c r="V1398" i="16"/>
  <c r="V881" i="16"/>
  <c r="W1595" i="16"/>
  <c r="W1397" i="16"/>
  <c r="U594" i="12"/>
  <c r="U221" i="12"/>
  <c r="U434" i="12"/>
  <c r="U306" i="12"/>
  <c r="V576" i="20"/>
  <c r="T1483" i="12"/>
  <c r="T1640" i="12" s="1"/>
  <c r="U1723" i="12"/>
  <c r="U1880" i="12" s="1"/>
  <c r="U1918" i="12" s="1"/>
  <c r="U1047" i="12"/>
  <c r="U1160" i="12" s="1"/>
  <c r="V120" i="20"/>
  <c r="V1245" i="20" s="1"/>
  <c r="U760" i="12"/>
  <c r="U917" i="12" s="1"/>
  <c r="U1932" i="12" s="1"/>
  <c r="W518" i="20"/>
  <c r="U520" i="12"/>
  <c r="U116" i="12"/>
  <c r="W892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49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06" i="16" s="1"/>
  <c r="U1768" i="12"/>
  <c r="U1881" i="12" s="1"/>
  <c r="U1919" i="12" s="1"/>
  <c r="V626" i="16"/>
  <c r="V810" i="16" s="1"/>
  <c r="V2048" i="16"/>
  <c r="V811" i="16" s="1"/>
  <c r="V463" i="16"/>
  <c r="U1714" i="12"/>
  <c r="U1879" i="12" s="1"/>
  <c r="U1917" i="12" s="1"/>
  <c r="U993" i="12"/>
  <c r="U1158" i="12" s="1"/>
  <c r="U1126" i="12"/>
  <c r="U1162" i="12" s="1"/>
  <c r="V284" i="16"/>
  <c r="V804" i="16" s="1"/>
  <c r="V107" i="20"/>
  <c r="V1243" i="20" s="1"/>
  <c r="V214" i="20"/>
  <c r="V1248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11" i="16"/>
  <c r="V777" i="16"/>
  <c r="V273" i="20" s="1"/>
  <c r="V759" i="16"/>
  <c r="V255" i="20" s="1"/>
  <c r="V808" i="16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44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899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451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452" i="16"/>
  <c r="V2142" i="16"/>
  <c r="V1287" i="16"/>
  <c r="V1294" i="16"/>
  <c r="V2187" i="16"/>
  <c r="W1444" i="16"/>
  <c r="V1445" i="16"/>
  <c r="V893" i="16"/>
  <c r="W1560" i="16"/>
  <c r="W1307" i="16"/>
  <c r="V1561" i="16"/>
  <c r="V2141" i="16"/>
  <c r="V1405" i="16"/>
  <c r="W1404" i="16"/>
  <c r="U699" i="16"/>
  <c r="U280" i="20"/>
  <c r="U285" i="20" s="1"/>
  <c r="U69" i="25" s="1"/>
  <c r="W1314" i="16"/>
  <c r="V2145" i="16"/>
  <c r="V1315" i="16"/>
  <c r="V1308" i="16"/>
  <c r="U805" i="16"/>
  <c r="V886" i="20"/>
  <c r="W885" i="20"/>
  <c r="W532" i="20"/>
  <c r="V533" i="20"/>
  <c r="V534" i="20" s="1"/>
  <c r="W1437" i="16"/>
  <c r="V1438" i="16"/>
  <c r="V2185" i="16"/>
  <c r="V1582" i="16"/>
  <c r="H1682" i="16"/>
  <c r="I1675" i="16" a="1"/>
  <c r="I1675" i="16" s="1"/>
  <c r="H1262" i="16"/>
  <c r="I1255" i="16" a="1"/>
  <c r="I1255" i="16" s="1"/>
  <c r="D1001" i="20"/>
  <c r="J997" i="20" a="1"/>
  <c r="J997" i="20" s="1"/>
  <c r="W1411" i="16"/>
  <c r="V1412" i="16"/>
  <c r="S179" i="16"/>
  <c r="R186" i="16"/>
  <c r="R60" i="10" s="1"/>
  <c r="S169" i="16"/>
  <c r="N80" i="16"/>
  <c r="N953" i="16"/>
  <c r="N954" i="16" s="1"/>
  <c r="R922" i="16"/>
  <c r="S922" i="16" s="1"/>
  <c r="L965" i="16"/>
  <c r="R86" i="16"/>
  <c r="R85" i="16"/>
  <c r="R83" i="16"/>
  <c r="V519" i="20"/>
  <c r="V520" i="20" s="1"/>
  <c r="S1936" i="16"/>
  <c r="V1590" i="16"/>
  <c r="L620" i="20"/>
  <c r="L706" i="20"/>
  <c r="M706" i="20" s="1"/>
  <c r="T1604" i="16"/>
  <c r="L699" i="20"/>
  <c r="L671" i="20"/>
  <c r="K672" i="20"/>
  <c r="K673" i="20" s="1"/>
  <c r="K665" i="20"/>
  <c r="K666" i="20" s="1"/>
  <c r="L664" i="20"/>
  <c r="K679" i="20"/>
  <c r="K680" i="20" s="1"/>
  <c r="L678" i="20"/>
  <c r="K714" i="20"/>
  <c r="K715" i="20" s="1"/>
  <c r="L713" i="20"/>
  <c r="K721" i="20"/>
  <c r="K722" i="20" s="1"/>
  <c r="L720" i="20"/>
  <c r="K693" i="20"/>
  <c r="K694" i="20" s="1"/>
  <c r="L692" i="20"/>
  <c r="U1597" i="16"/>
  <c r="T1330" i="16"/>
  <c r="V1583" i="16"/>
  <c r="R1611" i="16"/>
  <c r="S1950" i="16"/>
  <c r="R918" i="16"/>
  <c r="Q1618" i="16"/>
  <c r="V1914" i="16"/>
  <c r="R1943" i="16"/>
  <c r="S1943" i="16" s="1"/>
  <c r="M1509" i="16"/>
  <c r="M366" i="16" s="1"/>
  <c r="M1507" i="16"/>
  <c r="M364" i="16" s="1"/>
  <c r="G2042" i="16"/>
  <c r="G2096" i="16" s="1"/>
  <c r="M1510" i="16"/>
  <c r="M367" i="16" s="1"/>
  <c r="V2232" i="16"/>
  <c r="N2287" i="16"/>
  <c r="L2195" i="16"/>
  <c r="L1652" i="16"/>
  <c r="L1653" i="16"/>
  <c r="M1840" i="16"/>
  <c r="M459" i="16" s="1"/>
  <c r="M1843" i="16"/>
  <c r="M462" i="16" s="1"/>
  <c r="M1841" i="16"/>
  <c r="M460" i="16" s="1"/>
  <c r="M1842" i="16"/>
  <c r="M461" i="16" s="1"/>
  <c r="E2014" i="16"/>
  <c r="D2014" i="16"/>
  <c r="E1965" i="16"/>
  <c r="D1965" i="16"/>
  <c r="E1972" i="16"/>
  <c r="D1972" i="16"/>
  <c r="D1664" i="16"/>
  <c r="D2830" i="16" s="1"/>
  <c r="E1979" i="16"/>
  <c r="D1979" i="16"/>
  <c r="V2087" i="16"/>
  <c r="S51" i="16"/>
  <c r="T49" i="16" s="1"/>
  <c r="T2259" i="16" s="1"/>
  <c r="T2271" i="16" s="1"/>
  <c r="S2283" i="16"/>
  <c r="S52" i="16" s="1"/>
  <c r="S43" i="16"/>
  <c r="T41" i="16" s="1"/>
  <c r="T2258" i="16" s="1"/>
  <c r="T2270" i="16" s="1"/>
  <c r="S2282" i="16"/>
  <c r="S44" i="16" s="1"/>
  <c r="S75" i="16"/>
  <c r="T73" i="16" s="1"/>
  <c r="T2262" i="16" s="1"/>
  <c r="T2274" i="16" s="1"/>
  <c r="S2286" i="16"/>
  <c r="S76" i="16" s="1"/>
  <c r="S89" i="16" s="1"/>
  <c r="O2279" i="16"/>
  <c r="O19" i="16"/>
  <c r="P17" i="16" s="1"/>
  <c r="P2255" i="16" s="1"/>
  <c r="S35" i="16"/>
  <c r="T33" i="16" s="1"/>
  <c r="T2257" i="16" s="1"/>
  <c r="T2269" i="16" s="1"/>
  <c r="S2281" i="16"/>
  <c r="S36" i="16" s="1"/>
  <c r="V512" i="20"/>
  <c r="V513" i="20" s="1"/>
  <c r="O947" i="16"/>
  <c r="O948" i="16" s="1"/>
  <c r="O952" i="16"/>
  <c r="N467" i="20"/>
  <c r="M964" i="16"/>
  <c r="O466" i="20"/>
  <c r="L1248" i="16"/>
  <c r="L260" i="16" s="1"/>
  <c r="L487" i="20"/>
  <c r="L966" i="16"/>
  <c r="M480" i="20"/>
  <c r="M474" i="20"/>
  <c r="Q923" i="16"/>
  <c r="P924" i="16"/>
  <c r="S917" i="16"/>
  <c r="M960" i="16"/>
  <c r="F975" i="16"/>
  <c r="K976" i="16" s="1"/>
  <c r="D981" i="16"/>
  <c r="Q946" i="16"/>
  <c r="E986" i="16"/>
  <c r="F986" i="16" s="1" a="1"/>
  <c r="F986" i="16" s="1"/>
  <c r="D986" i="16"/>
  <c r="C988" i="16"/>
  <c r="B985" i="16"/>
  <c r="J990" i="16"/>
  <c r="E987" i="16"/>
  <c r="O259" i="16"/>
  <c r="E982" i="20"/>
  <c r="K983" i="20" s="1"/>
  <c r="L983" i="20" s="1"/>
  <c r="M857" i="20"/>
  <c r="K858" i="20"/>
  <c r="L858" i="20" s="1"/>
  <c r="K494" i="20"/>
  <c r="K495" i="20" s="1"/>
  <c r="D625" i="20"/>
  <c r="E961" i="20"/>
  <c r="K962" i="20" s="1"/>
  <c r="L657" i="20"/>
  <c r="M657" i="20" s="1"/>
  <c r="K659" i="20"/>
  <c r="S2285" i="16"/>
  <c r="S68" i="16" s="1"/>
  <c r="S88" i="16" s="1"/>
  <c r="R2280" i="16"/>
  <c r="V540" i="20"/>
  <c r="V541" i="20" s="1"/>
  <c r="W539" i="20"/>
  <c r="V1568" i="16"/>
  <c r="V1569" i="16" s="1"/>
  <c r="W1567" i="16"/>
  <c r="T1933" i="12"/>
  <c r="T152" i="16"/>
  <c r="T583" i="20"/>
  <c r="V581" i="20"/>
  <c r="W581" i="20" s="1"/>
  <c r="P935" i="16"/>
  <c r="T582" i="20"/>
  <c r="U582" i="20" s="1"/>
  <c r="O936" i="16"/>
  <c r="R934" i="16"/>
  <c r="T2236" i="16"/>
  <c r="T912" i="16"/>
  <c r="T2235" i="16"/>
  <c r="T146" i="16"/>
  <c r="T162" i="16" s="1"/>
  <c r="U561" i="20"/>
  <c r="T1942" i="16"/>
  <c r="U1942" i="16" s="1"/>
  <c r="V560" i="20"/>
  <c r="L997" i="20"/>
  <c r="U562" i="20"/>
  <c r="M990" i="20"/>
  <c r="N990" i="20" s="1"/>
  <c r="L991" i="20"/>
  <c r="N609" i="20"/>
  <c r="K999" i="20"/>
  <c r="P602" i="20"/>
  <c r="M610" i="20"/>
  <c r="M611" i="20" s="1"/>
  <c r="U943" i="20"/>
  <c r="U957" i="20"/>
  <c r="U942" i="20"/>
  <c r="R1617" i="16"/>
  <c r="S957" i="20"/>
  <c r="U568" i="20"/>
  <c r="V568" i="20" s="1"/>
  <c r="V569" i="20"/>
  <c r="V1934" i="16"/>
  <c r="U2235" i="16"/>
  <c r="L992" i="20"/>
  <c r="U936" i="20"/>
  <c r="C1015" i="20"/>
  <c r="C1010" i="20"/>
  <c r="C1011" i="20" s="1"/>
  <c r="D1009" i="20"/>
  <c r="E1009" i="20" s="1"/>
  <c r="D1010" i="20"/>
  <c r="C1009" i="20"/>
  <c r="T2237" i="16"/>
  <c r="U1948" i="16"/>
  <c r="T1949" i="16"/>
  <c r="L1658" i="16"/>
  <c r="M1658" i="16" s="1"/>
  <c r="R2190" i="16"/>
  <c r="S1616" i="16"/>
  <c r="U888" i="16"/>
  <c r="V887" i="16"/>
  <c r="Q930" i="16"/>
  <c r="U906" i="16"/>
  <c r="V2081" i="16"/>
  <c r="V1596" i="16"/>
  <c r="U2174" i="16"/>
  <c r="S1610" i="16"/>
  <c r="S2189" i="16"/>
  <c r="U1603" i="16"/>
  <c r="K1660" i="16"/>
  <c r="T1935" i="16"/>
  <c r="U2236" i="16"/>
  <c r="U2188" i="16"/>
  <c r="K2196" i="16"/>
  <c r="K1659" i="16"/>
  <c r="D1676" i="16"/>
  <c r="D1670" i="16"/>
  <c r="B1669" i="16"/>
  <c r="E1671" i="16"/>
  <c r="E2837" i="16" s="1"/>
  <c r="E1670" i="16"/>
  <c r="U2147" i="16"/>
  <c r="W234" i="10"/>
  <c r="W377" i="10" s="1"/>
  <c r="W215" i="10"/>
  <c r="T285" i="20"/>
  <c r="T69" i="25" s="1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38" i="12"/>
  <c r="K88" i="12"/>
  <c r="L259" i="10"/>
  <c r="L402" i="10" s="1"/>
  <c r="L50" i="11"/>
  <c r="L262" i="10"/>
  <c r="L405" i="10" s="1"/>
  <c r="J636" i="12"/>
  <c r="L234" i="10"/>
  <c r="L377" i="10" s="1"/>
  <c r="L92" i="11"/>
  <c r="L108" i="12" s="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M108" i="12" s="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N108" i="12" s="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202" i="10"/>
  <c r="L199" i="10"/>
  <c r="L633" i="12"/>
  <c r="O101" i="11"/>
  <c r="O259" i="10"/>
  <c r="O402" i="10" s="1"/>
  <c r="O92" i="11"/>
  <c r="O108" i="12" s="1"/>
  <c r="O71" i="11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88" i="12"/>
  <c r="P101" i="11"/>
  <c r="P120" i="11" s="1"/>
  <c r="M199" i="10"/>
  <c r="M97" i="12"/>
  <c r="M631" i="12"/>
  <c r="M632" i="12"/>
  <c r="O137" i="12"/>
  <c r="O605" i="12" s="1"/>
  <c r="P92" i="1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S137" i="12"/>
  <c r="S605" i="12" s="1"/>
  <c r="S591" i="12"/>
  <c r="S613" i="12" s="1"/>
  <c r="S1952" i="12" s="1"/>
  <c r="S1910" i="12" s="1"/>
  <c r="T234" i="10"/>
  <c r="T377" i="10" s="1"/>
  <c r="T92" i="11"/>
  <c r="T101" i="11"/>
  <c r="T120" i="11" s="1"/>
  <c r="Q285" i="20"/>
  <c r="Q69" i="25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R285" i="20"/>
  <c r="R69" i="25" s="1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233" i="10"/>
  <c r="U215" i="10"/>
  <c r="U359" i="10" s="1"/>
  <c r="T182" i="12"/>
  <c r="T606" i="12" s="1"/>
  <c r="T1945" i="12" s="1"/>
  <c r="T1903" i="12" s="1"/>
  <c r="S97" i="12"/>
  <c r="V262" i="10"/>
  <c r="V92" i="11"/>
  <c r="V108" i="12" s="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180" i="10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S285" i="20"/>
  <c r="S69" i="25" s="1"/>
  <c r="T204" i="10"/>
  <c r="T634" i="12"/>
  <c r="V215" i="10"/>
  <c r="V101" i="11"/>
  <c r="V120" i="11" s="1"/>
  <c r="U476" i="12"/>
  <c r="U609" i="12" s="1"/>
  <c r="V2078" i="16"/>
  <c r="V2092" i="16"/>
  <c r="V2080" i="16"/>
  <c r="V2093" i="16"/>
  <c r="W167" i="18"/>
  <c r="W165" i="18"/>
  <c r="Z2489" i="16" l="1"/>
  <c r="AA2487" i="16"/>
  <c r="Y2475" i="16"/>
  <c r="Z2473" i="16"/>
  <c r="Z2482" i="16"/>
  <c r="AA2480" i="16"/>
  <c r="X291" i="20"/>
  <c r="P454" i="20"/>
  <c r="U119" i="11"/>
  <c r="U108" i="12"/>
  <c r="Y92" i="12"/>
  <c r="T119" i="11"/>
  <c r="T108" i="12"/>
  <c r="T28" i="10" s="1"/>
  <c r="Q119" i="11"/>
  <c r="Q108" i="12"/>
  <c r="Q28" i="10" s="1"/>
  <c r="P119" i="11"/>
  <c r="P108" i="12"/>
  <c r="R119" i="11"/>
  <c r="R108" i="12"/>
  <c r="S119" i="11"/>
  <c r="S108" i="12"/>
  <c r="S28" i="10" s="1"/>
  <c r="K119" i="11"/>
  <c r="K108" i="12"/>
  <c r="U216" i="10"/>
  <c r="U360" i="10" s="1"/>
  <c r="S180" i="10"/>
  <c r="S324" i="10" s="1"/>
  <c r="V600" i="12"/>
  <c r="V614" i="12" s="1"/>
  <c r="V180" i="10"/>
  <c r="M180" i="10"/>
  <c r="M324" i="10" s="1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P453" i="20"/>
  <c r="Q453" i="2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W12" i="25" s="1"/>
  <c r="U28" i="10"/>
  <c r="V119" i="11"/>
  <c r="V28" i="10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2" i="22" s="1"/>
  <c r="X125" i="22"/>
  <c r="AD2571" i="16"/>
  <c r="AD2573" i="16"/>
  <c r="AE2571" i="16"/>
  <c r="AE2573" i="16"/>
  <c r="AC2572" i="16"/>
  <c r="AC2574" i="16"/>
  <c r="AD2572" i="16"/>
  <c r="AD2574" i="16"/>
  <c r="AE2572" i="16"/>
  <c r="AE2574" i="16"/>
  <c r="AB2571" i="16"/>
  <c r="AC2571" i="16"/>
  <c r="AB2572" i="16"/>
  <c r="AB2573" i="16"/>
  <c r="AC2573" i="16"/>
  <c r="AB2574" i="16"/>
  <c r="AE2836" i="16"/>
  <c r="AE2838" i="16"/>
  <c r="AB2837" i="16"/>
  <c r="AB2839" i="16"/>
  <c r="AC2837" i="16"/>
  <c r="AC2839" i="16"/>
  <c r="AD2837" i="16"/>
  <c r="AD2839" i="16"/>
  <c r="AE2837" i="16"/>
  <c r="AE2839" i="16"/>
  <c r="AB2836" i="16"/>
  <c r="AB2838" i="16"/>
  <c r="AC2836" i="16"/>
  <c r="AD2836" i="16"/>
  <c r="AC2838" i="16"/>
  <c r="AD2838" i="16"/>
  <c r="AC2423" i="16"/>
  <c r="AC2425" i="16"/>
  <c r="AD2423" i="16"/>
  <c r="AD2425" i="16"/>
  <c r="AB2424" i="16"/>
  <c r="AC2424" i="16"/>
  <c r="AB2422" i="16"/>
  <c r="AD2424" i="16"/>
  <c r="AC2422" i="16"/>
  <c r="AE2424" i="16"/>
  <c r="AD2422" i="16"/>
  <c r="AB2425" i="16"/>
  <c r="AE2422" i="16"/>
  <c r="AE2425" i="16"/>
  <c r="AB2423" i="16"/>
  <c r="AE2423" i="16"/>
  <c r="AD2565" i="16"/>
  <c r="AD2567" i="16"/>
  <c r="AE2565" i="16"/>
  <c r="AE2567" i="16"/>
  <c r="AC2564" i="16"/>
  <c r="AC2566" i="16"/>
  <c r="AD2564" i="16"/>
  <c r="AD2566" i="16"/>
  <c r="AE2564" i="16"/>
  <c r="AE2566" i="16"/>
  <c r="AB2564" i="16"/>
  <c r="AB2565" i="16"/>
  <c r="AC2565" i="16"/>
  <c r="AB2566" i="16"/>
  <c r="AB2567" i="16"/>
  <c r="AC2567" i="16"/>
  <c r="J609" i="12"/>
  <c r="J1948" i="12" s="1"/>
  <c r="J1906" i="12" s="1"/>
  <c r="P258" i="10"/>
  <c r="P401" i="10" s="1"/>
  <c r="W2339" i="16"/>
  <c r="W2341" i="16" s="1"/>
  <c r="V2341" i="16"/>
  <c r="X2618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180" i="10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215" i="10"/>
  <c r="X219" i="10"/>
  <c r="X262" i="10"/>
  <c r="X74" i="25"/>
  <c r="X85" i="25" s="1"/>
  <c r="X93" i="25" s="1"/>
  <c r="X2620" i="16"/>
  <c r="W83" i="25"/>
  <c r="W62" i="25"/>
  <c r="W82" i="25"/>
  <c r="W2619" i="16"/>
  <c r="X2617" i="16"/>
  <c r="V1275" i="20"/>
  <c r="V1288" i="20" s="1"/>
  <c r="X35" i="8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1191" i="12" s="1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L722" i="20"/>
  <c r="O461" i="20"/>
  <c r="W553" i="20"/>
  <c r="X553" i="20" s="1"/>
  <c r="M2195" i="16"/>
  <c r="O1651" i="16"/>
  <c r="M1652" i="16"/>
  <c r="N1652" i="16" s="1"/>
  <c r="K1255" i="16"/>
  <c r="K261" i="16" s="1"/>
  <c r="V554" i="20"/>
  <c r="AA2566" i="16"/>
  <c r="Z2565" i="16"/>
  <c r="AA2565" i="16"/>
  <c r="Z2566" i="16"/>
  <c r="Z2567" i="16"/>
  <c r="Z2564" i="16"/>
  <c r="AA2567" i="16"/>
  <c r="AA2564" i="16"/>
  <c r="Z2573" i="16"/>
  <c r="AA2573" i="16"/>
  <c r="Z2572" i="16"/>
  <c r="Z2574" i="16"/>
  <c r="Z2571" i="16"/>
  <c r="AA2574" i="16"/>
  <c r="AA2571" i="16"/>
  <c r="AA2572" i="16"/>
  <c r="Z2836" i="16"/>
  <c r="AA2839" i="16"/>
  <c r="Z2838" i="16"/>
  <c r="AA2837" i="16"/>
  <c r="AA2838" i="16"/>
  <c r="AA2836" i="16"/>
  <c r="Z2837" i="16"/>
  <c r="Z2839" i="16"/>
  <c r="AA2423" i="16"/>
  <c r="Z2425" i="16"/>
  <c r="Z2422" i="16"/>
  <c r="AA2425" i="16"/>
  <c r="AA2422" i="16"/>
  <c r="Z2424" i="16"/>
  <c r="Z2423" i="16"/>
  <c r="AA2424" i="16"/>
  <c r="W1255" i="16"/>
  <c r="D1252" i="16"/>
  <c r="D2445" i="16" s="1"/>
  <c r="W2333" i="16"/>
  <c r="V2333" i="16"/>
  <c r="V2338" i="16"/>
  <c r="X2339" i="16"/>
  <c r="X2341" i="16" s="1"/>
  <c r="X2332" i="16"/>
  <c r="X2334" i="16" s="1"/>
  <c r="X2331" i="16"/>
  <c r="X2333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1191" i="12" s="1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U1900" i="16"/>
  <c r="V1899" i="16"/>
  <c r="V2230" i="16" s="1"/>
  <c r="U1901" i="16"/>
  <c r="K286" i="16"/>
  <c r="W1920" i="16"/>
  <c r="W2233" i="16" s="1"/>
  <c r="V1921" i="16"/>
  <c r="V1922" i="16"/>
  <c r="L1386" i="16"/>
  <c r="L1238" i="16"/>
  <c r="L2133" i="16" s="1"/>
  <c r="D2436" i="16"/>
  <c r="K1245" i="16"/>
  <c r="K1247" i="16" s="1"/>
  <c r="D2430" i="16"/>
  <c r="F1237" i="16"/>
  <c r="F2430" i="16" s="1"/>
  <c r="K1233" i="16"/>
  <c r="L1232" i="16"/>
  <c r="R1196" i="16"/>
  <c r="S1196" i="16" s="1"/>
  <c r="S2127" i="16" s="1"/>
  <c r="Q1198" i="16"/>
  <c r="Q2127" i="16"/>
  <c r="Q1197" i="16"/>
  <c r="O2129" i="16"/>
  <c r="P1210" i="16"/>
  <c r="Q2128" i="16"/>
  <c r="R1203" i="16"/>
  <c r="F1243" i="16" a="1"/>
  <c r="F1243" i="16" s="1"/>
  <c r="E2436" i="16"/>
  <c r="M1231" i="16"/>
  <c r="O2130" i="16"/>
  <c r="P1217" i="16"/>
  <c r="X167" i="18"/>
  <c r="M2152" i="16"/>
  <c r="P1205" i="16"/>
  <c r="Q1204" i="16"/>
  <c r="M1226" i="16"/>
  <c r="N1226" i="16" s="1"/>
  <c r="N1225" i="16"/>
  <c r="M1219" i="16"/>
  <c r="N1218" i="16"/>
  <c r="E2437" i="16"/>
  <c r="D1244" i="16"/>
  <c r="J2200" i="16"/>
  <c r="N1212" i="16"/>
  <c r="O1211" i="16"/>
  <c r="T1255" i="16"/>
  <c r="S1255" i="16"/>
  <c r="E1250" i="16"/>
  <c r="E1251" i="16"/>
  <c r="D1250" i="16"/>
  <c r="P1255" i="16"/>
  <c r="D2442" i="16"/>
  <c r="Q1255" i="16"/>
  <c r="B1249" i="16"/>
  <c r="B2442" i="16" s="1"/>
  <c r="D1256" i="16"/>
  <c r="U1255" i="16"/>
  <c r="R1255" i="16"/>
  <c r="V1255" i="16"/>
  <c r="J2135" i="16"/>
  <c r="W1682" i="16"/>
  <c r="N2131" i="16"/>
  <c r="O1224" i="16"/>
  <c r="K2133" i="16"/>
  <c r="K1239" i="16"/>
  <c r="F2422" i="16"/>
  <c r="E2424" i="16"/>
  <c r="D2426" i="16" s="1"/>
  <c r="E2426" i="16" s="1"/>
  <c r="P2150" i="16"/>
  <c r="W36" i="10"/>
  <c r="P1350" i="16"/>
  <c r="Q1350" i="16" s="1"/>
  <c r="U2102" i="16"/>
  <c r="X1328" i="16"/>
  <c r="X2147" i="16" s="1"/>
  <c r="U1323" i="16"/>
  <c r="V1323" i="16" s="1"/>
  <c r="X581" i="20"/>
  <c r="X910" i="16"/>
  <c r="X941" i="20"/>
  <c r="W1321" i="16"/>
  <c r="W2146" i="16" s="1"/>
  <c r="X518" i="20"/>
  <c r="X886" i="16"/>
  <c r="X1602" i="16"/>
  <c r="X2188" i="16" s="1"/>
  <c r="X1437" i="16"/>
  <c r="X2165" i="16" s="1"/>
  <c r="X1941" i="16"/>
  <c r="X2236" i="16" s="1"/>
  <c r="X904" i="16"/>
  <c r="X1500" i="16"/>
  <c r="X2174" i="16" s="1"/>
  <c r="X1314" i="16"/>
  <c r="X2145" i="16" s="1"/>
  <c r="X1307" i="16"/>
  <c r="X2144" i="16" s="1"/>
  <c r="X511" i="20"/>
  <c r="X916" i="16"/>
  <c r="X532" i="20"/>
  <c r="X898" i="16"/>
  <c r="X525" i="20"/>
  <c r="X1293" i="16"/>
  <c r="X2142" i="16" s="1"/>
  <c r="X880" i="16"/>
  <c r="X1609" i="16"/>
  <c r="X2189" i="16" s="1"/>
  <c r="X539" i="20"/>
  <c r="X892" i="16"/>
  <c r="X934" i="20"/>
  <c r="X1300" i="16"/>
  <c r="X2143" i="16" s="1"/>
  <c r="X567" i="20"/>
  <c r="X1286" i="16"/>
  <c r="X2141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U2146" i="16"/>
  <c r="Q445" i="20"/>
  <c r="Q447" i="20" s="1"/>
  <c r="U1322" i="16"/>
  <c r="V1322" i="16" s="1"/>
  <c r="P446" i="20"/>
  <c r="X928" i="16"/>
  <c r="V257" i="10"/>
  <c r="V400" i="10" s="1"/>
  <c r="Y28" i="8"/>
  <c r="Y595" i="12" s="1"/>
  <c r="X134" i="8"/>
  <c r="R2149" i="16"/>
  <c r="O603" i="20"/>
  <c r="P603" i="20" s="1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194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14" i="16"/>
  <c r="X2365" i="16"/>
  <c r="X2421" i="16"/>
  <c r="X2479" i="16"/>
  <c r="X2535" i="16"/>
  <c r="X2593" i="16"/>
  <c r="X2651" i="16"/>
  <c r="X2707" i="16"/>
  <c r="X2765" i="16"/>
  <c r="X2821" i="16"/>
  <c r="X2877" i="16"/>
  <c r="X2933" i="16"/>
  <c r="X2989" i="16"/>
  <c r="X3048" i="16"/>
  <c r="X3104" i="16"/>
  <c r="X3162" i="16"/>
  <c r="X2038" i="16"/>
  <c r="X2064" i="16" s="1"/>
  <c r="X2092" i="16" s="1"/>
  <c r="X2046" i="16"/>
  <c r="X2072" i="16" s="1"/>
  <c r="X2100" i="16" s="1"/>
  <c r="X2077" i="16"/>
  <c r="X1508" i="16"/>
  <c r="X365" i="16" s="1"/>
  <c r="X1841" i="16"/>
  <c r="X460" i="16" s="1"/>
  <c r="X698" i="16"/>
  <c r="X135" i="20"/>
  <c r="X163" i="20"/>
  <c r="X179" i="20"/>
  <c r="X195" i="20"/>
  <c r="X206" i="20"/>
  <c r="X231" i="20"/>
  <c r="X2330" i="16"/>
  <c r="X2386" i="16"/>
  <c r="X2442" i="16"/>
  <c r="X2500" i="16"/>
  <c r="X2556" i="16"/>
  <c r="X2616" i="16"/>
  <c r="X2672" i="16"/>
  <c r="X2730" i="16"/>
  <c r="X2786" i="16"/>
  <c r="X2842" i="16"/>
  <c r="X2898" i="16"/>
  <c r="X2954" i="16"/>
  <c r="X3011" i="16"/>
  <c r="X3069" i="16"/>
  <c r="X3127" i="16"/>
  <c r="X2041" i="16"/>
  <c r="X2067" i="16" s="1"/>
  <c r="X2095" i="16" s="1"/>
  <c r="X2091" i="16"/>
  <c r="X657" i="16"/>
  <c r="X75" i="20"/>
  <c r="X106" i="20"/>
  <c r="X127" i="20"/>
  <c r="X158" i="20"/>
  <c r="X174" i="20"/>
  <c r="X190" i="20"/>
  <c r="X223" i="20"/>
  <c r="X2351" i="16"/>
  <c r="X2407" i="16"/>
  <c r="X2463" i="16"/>
  <c r="X2521" i="16"/>
  <c r="X2579" i="16"/>
  <c r="X2637" i="16"/>
  <c r="X2693" i="16"/>
  <c r="X2751" i="16"/>
  <c r="X2807" i="16"/>
  <c r="X2863" i="16"/>
  <c r="X2919" i="16"/>
  <c r="X2975" i="16"/>
  <c r="X3032" i="16"/>
  <c r="X3090" i="16"/>
  <c r="X3148" i="16"/>
  <c r="X2044" i="16"/>
  <c r="X2070" i="16" s="1"/>
  <c r="X2098" i="16" s="1"/>
  <c r="X1506" i="16"/>
  <c r="X363" i="16" s="1"/>
  <c r="X1839" i="16"/>
  <c r="X458" i="16" s="1"/>
  <c r="X78" i="20"/>
  <c r="X95" i="20"/>
  <c r="X129" i="20"/>
  <c r="X153" i="20"/>
  <c r="X169" i="20"/>
  <c r="X185" i="20"/>
  <c r="X212" i="20"/>
  <c r="X228" i="20"/>
  <c r="X2316" i="16"/>
  <c r="X2372" i="16"/>
  <c r="X2428" i="16"/>
  <c r="X2486" i="16"/>
  <c r="X2542" i="16"/>
  <c r="X2600" i="16"/>
  <c r="X2658" i="16"/>
  <c r="X2714" i="16"/>
  <c r="X2772" i="16"/>
  <c r="X2828" i="16"/>
  <c r="X2884" i="16"/>
  <c r="X2940" i="16"/>
  <c r="X2996" i="16"/>
  <c r="X3055" i="16"/>
  <c r="X3113" i="16"/>
  <c r="X3169" i="16"/>
  <c r="X2039" i="16"/>
  <c r="X2065" i="16" s="1"/>
  <c r="X2093" i="16" s="1"/>
  <c r="X2047" i="16"/>
  <c r="X2073" i="16" s="1"/>
  <c r="X2101" i="16" s="1"/>
  <c r="X1509" i="16"/>
  <c r="X366" i="16" s="1"/>
  <c r="X1842" i="16"/>
  <c r="X461" i="16" s="1"/>
  <c r="X69" i="20"/>
  <c r="X117" i="20"/>
  <c r="X132" i="20"/>
  <c r="X150" i="20"/>
  <c r="X166" i="20"/>
  <c r="X182" i="20"/>
  <c r="X209" i="20"/>
  <c r="X229" i="20"/>
  <c r="X2323" i="16"/>
  <c r="X2379" i="16"/>
  <c r="X2435" i="16"/>
  <c r="X2493" i="16"/>
  <c r="X2549" i="16"/>
  <c r="X2607" i="16"/>
  <c r="X2665" i="16"/>
  <c r="X2723" i="16"/>
  <c r="X2779" i="16"/>
  <c r="X2835" i="16"/>
  <c r="X2891" i="16"/>
  <c r="X79" i="20"/>
  <c r="X118" i="20"/>
  <c r="X164" i="20"/>
  <c r="X177" i="20"/>
  <c r="X2393" i="16"/>
  <c r="X2644" i="16"/>
  <c r="X2744" i="16"/>
  <c r="X2849" i="16"/>
  <c r="X2968" i="16"/>
  <c r="X3083" i="16"/>
  <c r="X786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44" i="16"/>
  <c r="X2449" i="16"/>
  <c r="X2700" i="16"/>
  <c r="X2800" i="16"/>
  <c r="X2905" i="16"/>
  <c r="X3018" i="16"/>
  <c r="X3134" i="16"/>
  <c r="X2042" i="16"/>
  <c r="X2068" i="16" s="1"/>
  <c r="X2096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00" i="16"/>
  <c r="X2507" i="16"/>
  <c r="X2758" i="16"/>
  <c r="X2856" i="16"/>
  <c r="X2982" i="16"/>
  <c r="X3097" i="16"/>
  <c r="X2037" i="16"/>
  <c r="X801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358" i="16"/>
  <c r="X2456" i="16"/>
  <c r="X2563" i="16"/>
  <c r="X2814" i="16"/>
  <c r="X2947" i="16"/>
  <c r="X3062" i="16"/>
  <c r="X3176" i="16"/>
  <c r="X2050" i="16"/>
  <c r="X1510" i="16"/>
  <c r="X367" i="16" s="1"/>
  <c r="X1843" i="16"/>
  <c r="X462" i="16" s="1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14" i="16"/>
  <c r="X2514" i="16"/>
  <c r="X2623" i="16"/>
  <c r="X2870" i="16"/>
  <c r="X2912" i="16"/>
  <c r="X3025" i="16"/>
  <c r="X3141" i="16"/>
  <c r="X2043" i="16"/>
  <c r="X2063" i="16"/>
  <c r="X12" i="18"/>
  <c r="X114" i="20"/>
  <c r="X2528" i="16"/>
  <c r="X2630" i="16"/>
  <c r="X2737" i="16"/>
  <c r="X2926" i="16"/>
  <c r="X3041" i="16"/>
  <c r="X3155" i="16"/>
  <c r="X2045" i="16"/>
  <c r="X2071" i="16" s="1"/>
  <c r="X2099" i="16" s="1"/>
  <c r="X1507" i="16"/>
  <c r="X364" i="16" s="1"/>
  <c r="X1840" i="16"/>
  <c r="X459" i="16" s="1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076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37" i="16"/>
  <c r="X2040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570" i="16"/>
  <c r="X2961" i="16"/>
  <c r="X2586" i="16"/>
  <c r="X2793" i="16"/>
  <c r="X3120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472" i="16"/>
  <c r="X2679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686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04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199" i="16"/>
  <c r="X1192" i="16"/>
  <c r="X1185" i="16"/>
  <c r="X1206" i="16"/>
  <c r="X1248" i="16"/>
  <c r="X1213" i="16"/>
  <c r="X1227" i="16"/>
  <c r="X1220" i="16"/>
  <c r="X1171" i="16"/>
  <c r="X1157" i="16"/>
  <c r="X1241" i="16"/>
  <c r="X1234" i="16"/>
  <c r="X1255" i="16"/>
  <c r="X1178" i="16"/>
  <c r="X1164" i="16"/>
  <c r="X1345" i="16"/>
  <c r="X1661" i="16"/>
  <c r="X450" i="16"/>
  <c r="X576" i="16"/>
  <c r="X1570" i="16"/>
  <c r="X451" i="16"/>
  <c r="X618" i="16"/>
  <c r="X281" i="16"/>
  <c r="X452" i="16"/>
  <c r="X1991" i="16"/>
  <c r="X448" i="16"/>
  <c r="X1296" i="16"/>
  <c r="X1902" i="16"/>
  <c r="X434" i="16"/>
  <c r="X282" i="16"/>
  <c r="X1454" i="16"/>
  <c r="X445" i="16"/>
  <c r="X1143" i="16"/>
  <c r="X1895" i="16"/>
  <c r="X426" i="16"/>
  <c r="X275" i="16"/>
  <c r="X356" i="16"/>
  <c r="X1591" i="16"/>
  <c r="X1150" i="16"/>
  <c r="X625" i="16"/>
  <c r="X622" i="16"/>
  <c r="X1612" i="16"/>
  <c r="X575" i="16"/>
  <c r="X1489" i="16"/>
  <c r="X1909" i="16"/>
  <c r="X1310" i="16"/>
  <c r="X1440" i="16"/>
  <c r="X361" i="16"/>
  <c r="X443" i="16"/>
  <c r="X1876" i="16"/>
  <c r="X418" i="16"/>
  <c r="X436" i="16"/>
  <c r="X578" i="16"/>
  <c r="X1475" i="16"/>
  <c r="X433" i="16"/>
  <c r="X2026" i="16"/>
  <c r="X274" i="16"/>
  <c r="X1380" i="16"/>
  <c r="X437" i="16"/>
  <c r="X1998" i="16"/>
  <c r="X278" i="16"/>
  <c r="X457" i="16"/>
  <c r="X1970" i="16"/>
  <c r="X1338" i="16"/>
  <c r="X357" i="16"/>
  <c r="X617" i="16"/>
  <c r="X354" i="16"/>
  <c r="X454" i="16"/>
  <c r="X1289" i="16"/>
  <c r="X329" i="16"/>
  <c r="X422" i="16"/>
  <c r="X423" i="16"/>
  <c r="X1944" i="16"/>
  <c r="X277" i="16"/>
  <c r="X582" i="16"/>
  <c r="X435" i="16"/>
  <c r="X273" i="16"/>
  <c r="X444" i="16"/>
  <c r="X1668" i="16"/>
  <c r="X1324" i="16"/>
  <c r="X1407" i="16"/>
  <c r="X429" i="16"/>
  <c r="X424" i="16"/>
  <c r="X623" i="16"/>
  <c r="X1303" i="16"/>
  <c r="X1461" i="16"/>
  <c r="X1937" i="16"/>
  <c r="X2005" i="16"/>
  <c r="X440" i="16"/>
  <c r="X280" i="16"/>
  <c r="X427" i="16"/>
  <c r="X428" i="16"/>
  <c r="X270" i="16"/>
  <c r="X421" i="16"/>
  <c r="X1605" i="16"/>
  <c r="X583" i="16"/>
  <c r="X1654" i="16"/>
  <c r="X1352" i="16"/>
  <c r="X1503" i="16"/>
  <c r="X355" i="16"/>
  <c r="X1428" i="16"/>
  <c r="X2033" i="16"/>
  <c r="X455" i="16"/>
  <c r="X432" i="16"/>
  <c r="X2019" i="16"/>
  <c r="X580" i="16"/>
  <c r="X1421" i="16"/>
  <c r="X449" i="16"/>
  <c r="X353" i="16"/>
  <c r="X1359" i="16"/>
  <c r="X362" i="16"/>
  <c r="X420" i="16"/>
  <c r="X1923" i="16"/>
  <c r="X358" i="16"/>
  <c r="X620" i="16"/>
  <c r="X1958" i="16"/>
  <c r="X1619" i="16"/>
  <c r="X1387" i="16"/>
  <c r="X1414" i="16"/>
  <c r="X446" i="16"/>
  <c r="X621" i="16"/>
  <c r="X276" i="16"/>
  <c r="X1598" i="16"/>
  <c r="X447" i="16"/>
  <c r="X1366" i="16"/>
  <c r="X1626" i="16"/>
  <c r="X425" i="16"/>
  <c r="X1563" i="16"/>
  <c r="X1640" i="16"/>
  <c r="X453" i="16"/>
  <c r="X1930" i="16"/>
  <c r="X430" i="16"/>
  <c r="X359" i="16"/>
  <c r="X326" i="16"/>
  <c r="X624" i="16"/>
  <c r="X1584" i="16"/>
  <c r="X1482" i="16"/>
  <c r="X360" i="16"/>
  <c r="X272" i="16"/>
  <c r="X419" i="16"/>
  <c r="X1682" i="16"/>
  <c r="X577" i="16"/>
  <c r="X1984" i="16"/>
  <c r="X1373" i="16"/>
  <c r="X1400" i="16"/>
  <c r="X1447" i="16"/>
  <c r="X1577" i="16"/>
  <c r="X1633" i="16"/>
  <c r="X1675" i="16"/>
  <c r="X327" i="16"/>
  <c r="X579" i="16"/>
  <c r="X330" i="16"/>
  <c r="X574" i="16"/>
  <c r="X441" i="16"/>
  <c r="X271" i="16"/>
  <c r="X438" i="16"/>
  <c r="X442" i="16"/>
  <c r="X1468" i="16"/>
  <c r="X439" i="16"/>
  <c r="X2012" i="16"/>
  <c r="X1951" i="16"/>
  <c r="X1977" i="16"/>
  <c r="X1496" i="16"/>
  <c r="X1916" i="16"/>
  <c r="X456" i="16"/>
  <c r="X279" i="16"/>
  <c r="X619" i="16"/>
  <c r="X1331" i="16"/>
  <c r="X328" i="16"/>
  <c r="X269" i="16"/>
  <c r="X581" i="16"/>
  <c r="X1317" i="16"/>
  <c r="X283" i="16"/>
  <c r="X1647" i="16"/>
  <c r="X616" i="16"/>
  <c r="X431" i="16"/>
  <c r="X1883" i="16"/>
  <c r="X1543" i="16"/>
  <c r="X1862" i="16"/>
  <c r="X1529" i="16"/>
  <c r="X1550" i="16"/>
  <c r="X1522" i="16"/>
  <c r="X1869" i="16"/>
  <c r="X1855" i="16"/>
  <c r="X1536" i="16"/>
  <c r="W180" i="10"/>
  <c r="X32" i="8"/>
  <c r="X31" i="8" s="1"/>
  <c r="S1190" i="16"/>
  <c r="T1189" i="16"/>
  <c r="U1189" i="16" s="1"/>
  <c r="U2126" i="16" s="1"/>
  <c r="R949" i="20"/>
  <c r="S949" i="20" s="1"/>
  <c r="V956" i="20"/>
  <c r="W955" i="20"/>
  <c r="X955" i="20" s="1"/>
  <c r="R950" i="20"/>
  <c r="S2173" i="16"/>
  <c r="T1176" i="16"/>
  <c r="O1630" i="16"/>
  <c r="U1493" i="16"/>
  <c r="V1493" i="16" s="1"/>
  <c r="V2173" i="16" s="1"/>
  <c r="L971" i="16"/>
  <c r="N1632" i="16"/>
  <c r="S1494" i="16"/>
  <c r="T1494" i="16" s="1"/>
  <c r="N1631" i="16"/>
  <c r="X165" i="18"/>
  <c r="L998" i="20"/>
  <c r="L489" i="20"/>
  <c r="U1175" i="16"/>
  <c r="U2124" i="16" s="1"/>
  <c r="W576" i="20"/>
  <c r="X574" i="20"/>
  <c r="L962" i="20"/>
  <c r="W887" i="20"/>
  <c r="X885" i="20"/>
  <c r="W548" i="20"/>
  <c r="X546" i="20"/>
  <c r="M699" i="20"/>
  <c r="O468" i="20"/>
  <c r="M664" i="20"/>
  <c r="N619" i="20"/>
  <c r="O619" i="20" s="1"/>
  <c r="M1357" i="16"/>
  <c r="N1357" i="16" s="1"/>
  <c r="K2566" i="16"/>
  <c r="X2566" i="16"/>
  <c r="Y2566" i="16"/>
  <c r="X2564" i="16"/>
  <c r="Y2564" i="16"/>
  <c r="X2567" i="16"/>
  <c r="X2565" i="16"/>
  <c r="Y2565" i="16"/>
  <c r="Y2567" i="16"/>
  <c r="K2838" i="16"/>
  <c r="Y2839" i="16"/>
  <c r="X2837" i="16"/>
  <c r="X2838" i="16"/>
  <c r="Y2838" i="16"/>
  <c r="Y2837" i="16"/>
  <c r="X2839" i="16"/>
  <c r="X2836" i="16"/>
  <c r="Y2836" i="16"/>
  <c r="K2573" i="16"/>
  <c r="X2573" i="16"/>
  <c r="Y2573" i="16"/>
  <c r="X2571" i="16"/>
  <c r="Y2571" i="16"/>
  <c r="X2574" i="16"/>
  <c r="Y2574" i="16"/>
  <c r="Y2572" i="16"/>
  <c r="X2572" i="16"/>
  <c r="K2424" i="16"/>
  <c r="Y2422" i="16"/>
  <c r="X2425" i="16"/>
  <c r="Y2425" i="16"/>
  <c r="X2423" i="16"/>
  <c r="Y2423" i="16"/>
  <c r="X2424" i="16"/>
  <c r="X2422" i="16"/>
  <c r="Y2424" i="16"/>
  <c r="D3128" i="16"/>
  <c r="W2232" i="16"/>
  <c r="X1913" i="16"/>
  <c r="X2232" i="16" s="1"/>
  <c r="D3163" i="16"/>
  <c r="N1363" i="16"/>
  <c r="N2152" i="16" s="1"/>
  <c r="D3114" i="16"/>
  <c r="M1364" i="16"/>
  <c r="D3121" i="16"/>
  <c r="W2166" i="16"/>
  <c r="X1444" i="16"/>
  <c r="X2166" i="16" s="1"/>
  <c r="W2187" i="16"/>
  <c r="X1595" i="16"/>
  <c r="X2187" i="16" s="1"/>
  <c r="W2167" i="16"/>
  <c r="X1451" i="16"/>
  <c r="X2167" i="16" s="1"/>
  <c r="W2186" i="16"/>
  <c r="X1588" i="16"/>
  <c r="X2186" i="16" s="1"/>
  <c r="W2185" i="16"/>
  <c r="X1581" i="16"/>
  <c r="X2185" i="16" s="1"/>
  <c r="W2183" i="16"/>
  <c r="X1567" i="16"/>
  <c r="X2183" i="16" s="1"/>
  <c r="W2182" i="16"/>
  <c r="X1560" i="16"/>
  <c r="X2182" i="16" s="1"/>
  <c r="W2158" i="16"/>
  <c r="X1397" i="16"/>
  <c r="X2158" i="16" s="1"/>
  <c r="T1336" i="16"/>
  <c r="W2160" i="16"/>
  <c r="X1411" i="16"/>
  <c r="X2160" i="16" s="1"/>
  <c r="W2159" i="16"/>
  <c r="X1404" i="16"/>
  <c r="X2159" i="16" s="1"/>
  <c r="N959" i="16"/>
  <c r="O959" i="16" s="1"/>
  <c r="L2154" i="16"/>
  <c r="T2148" i="16"/>
  <c r="U1335" i="16"/>
  <c r="V1335" i="16" s="1"/>
  <c r="M2151" i="16"/>
  <c r="S940" i="16"/>
  <c r="T940" i="16" s="1"/>
  <c r="U940" i="16" s="1"/>
  <c r="U929" i="16"/>
  <c r="V929" i="16" s="1"/>
  <c r="W929" i="16" s="1"/>
  <c r="K977" i="16"/>
  <c r="W11" i="20"/>
  <c r="T1177" i="16"/>
  <c r="O258" i="10"/>
  <c r="O401" i="10" s="1"/>
  <c r="Q258" i="10"/>
  <c r="Q401" i="10" s="1"/>
  <c r="W368" i="20"/>
  <c r="W2056" i="16"/>
  <c r="M258" i="10"/>
  <c r="M401" i="10" s="1"/>
  <c r="W2052" i="16"/>
  <c r="L257" i="10"/>
  <c r="L400" i="10" s="1"/>
  <c r="U258" i="10"/>
  <c r="U401" i="10" s="1"/>
  <c r="S257" i="10"/>
  <c r="S400" i="10" s="1"/>
  <c r="P257" i="10"/>
  <c r="P400" i="10" s="1"/>
  <c r="V369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284" i="16"/>
  <c r="O60" i="16" s="1"/>
  <c r="O87" i="16" s="1"/>
  <c r="O84" i="16" s="1"/>
  <c r="O59" i="16"/>
  <c r="W1161" i="16"/>
  <c r="V1162" i="16"/>
  <c r="U376" i="20"/>
  <c r="U377" i="20" s="1"/>
  <c r="V375" i="20"/>
  <c r="W396" i="20"/>
  <c r="V397" i="20"/>
  <c r="U391" i="20"/>
  <c r="V389" i="20"/>
  <c r="U390" i="20"/>
  <c r="V105" i="10"/>
  <c r="U502" i="20"/>
  <c r="U503" i="20"/>
  <c r="V501" i="20"/>
  <c r="W92" i="10"/>
  <c r="W91" i="10" s="1"/>
  <c r="W117" i="10"/>
  <c r="W59" i="20"/>
  <c r="W1228" i="20" s="1"/>
  <c r="W1262" i="20" s="1"/>
  <c r="W47" i="20"/>
  <c r="V1168" i="16"/>
  <c r="V2123" i="16" s="1"/>
  <c r="U1169" i="16"/>
  <c r="V1459" i="16"/>
  <c r="W1458" i="16"/>
  <c r="R438" i="20"/>
  <c r="S438" i="20" s="1"/>
  <c r="S440" i="20" s="1"/>
  <c r="Q439" i="20"/>
  <c r="U418" i="20"/>
  <c r="U419" i="20"/>
  <c r="V417" i="20"/>
  <c r="O473" i="20"/>
  <c r="N474" i="20"/>
  <c r="P459" i="20"/>
  <c r="D2575" i="16"/>
  <c r="E2575" i="16" s="1"/>
  <c r="K496" i="20"/>
  <c r="M481" i="20"/>
  <c r="M482" i="20"/>
  <c r="R452" i="20"/>
  <c r="Q454" i="20"/>
  <c r="V1466" i="16"/>
  <c r="W1465" i="16"/>
  <c r="U426" i="20"/>
  <c r="V424" i="20"/>
  <c r="U412" i="20"/>
  <c r="V410" i="20"/>
  <c r="U405" i="20"/>
  <c r="V403" i="20"/>
  <c r="Q1343" i="16"/>
  <c r="Q1344" i="16" s="1"/>
  <c r="O460" i="20"/>
  <c r="H2731" i="16"/>
  <c r="H2732" i="16"/>
  <c r="H2725" i="16"/>
  <c r="V2594" i="16"/>
  <c r="V2596" i="16" s="1"/>
  <c r="M620" i="20"/>
  <c r="T2610" i="16"/>
  <c r="U2608" i="16"/>
  <c r="P2839" i="16"/>
  <c r="V2838" i="16"/>
  <c r="N2838" i="16"/>
  <c r="T2837" i="16"/>
  <c r="L2837" i="16"/>
  <c r="R2836" i="16"/>
  <c r="V2839" i="16"/>
  <c r="N2839" i="16"/>
  <c r="T2838" i="16"/>
  <c r="L2838" i="16"/>
  <c r="R2837" i="16"/>
  <c r="P2836" i="16"/>
  <c r="U2839" i="16"/>
  <c r="M2839" i="16"/>
  <c r="S2838" i="16"/>
  <c r="O2836" i="16"/>
  <c r="W2839" i="16"/>
  <c r="O2839" i="16"/>
  <c r="U2838" i="16"/>
  <c r="M2838" i="16"/>
  <c r="S2837" i="16"/>
  <c r="K2837" i="16"/>
  <c r="Q2836" i="16"/>
  <c r="T2839" i="16"/>
  <c r="L2839" i="16"/>
  <c r="R2838" i="16"/>
  <c r="P2837" i="16"/>
  <c r="V2836" i="16"/>
  <c r="N2836" i="16"/>
  <c r="R2839" i="16"/>
  <c r="V2837" i="16"/>
  <c r="T2836" i="16"/>
  <c r="Q2839" i="16"/>
  <c r="U2837" i="16"/>
  <c r="M2837" i="16"/>
  <c r="K2836" i="16"/>
  <c r="W2836" i="16"/>
  <c r="S2839" i="16"/>
  <c r="K2839" i="16"/>
  <c r="Q2838" i="16"/>
  <c r="W2837" i="16"/>
  <c r="O2837" i="16"/>
  <c r="U2836" i="16"/>
  <c r="M2836" i="16"/>
  <c r="P2838" i="16"/>
  <c r="N2837" i="16"/>
  <c r="L2836" i="16"/>
  <c r="W2838" i="16"/>
  <c r="O2838" i="16"/>
  <c r="S2836" i="16"/>
  <c r="Q2837" i="16"/>
  <c r="P2574" i="16"/>
  <c r="V2573" i="16"/>
  <c r="N2573" i="16"/>
  <c r="T2572" i="16"/>
  <c r="L2572" i="16"/>
  <c r="R2571" i="16"/>
  <c r="W2571" i="16"/>
  <c r="T2574" i="16"/>
  <c r="V2571" i="16"/>
  <c r="S2574" i="16"/>
  <c r="O2572" i="16"/>
  <c r="P2573" i="16"/>
  <c r="L2571" i="16"/>
  <c r="S2571" i="16"/>
  <c r="W2574" i="16"/>
  <c r="O2574" i="16"/>
  <c r="U2573" i="16"/>
  <c r="M2573" i="16"/>
  <c r="S2572" i="16"/>
  <c r="K2572" i="16"/>
  <c r="Q2571" i="16"/>
  <c r="M2574" i="16"/>
  <c r="Q2572" i="16"/>
  <c r="L2574" i="16"/>
  <c r="N2571" i="16"/>
  <c r="K2574" i="16"/>
  <c r="U2571" i="16"/>
  <c r="N2572" i="16"/>
  <c r="U2572" i="16"/>
  <c r="V2574" i="16"/>
  <c r="N2574" i="16"/>
  <c r="T2573" i="16"/>
  <c r="L2573" i="16"/>
  <c r="R2572" i="16"/>
  <c r="P2571" i="16"/>
  <c r="U2574" i="16"/>
  <c r="O2571" i="16"/>
  <c r="R2573" i="16"/>
  <c r="P2572" i="16"/>
  <c r="Q2573" i="16"/>
  <c r="W2572" i="16"/>
  <c r="M2571" i="16"/>
  <c r="V2572" i="16"/>
  <c r="T2571" i="16"/>
  <c r="M2572" i="16"/>
  <c r="S2573" i="16"/>
  <c r="Q2574" i="16"/>
  <c r="W2573" i="16"/>
  <c r="O2573" i="16"/>
  <c r="R2574" i="16"/>
  <c r="K2571" i="16"/>
  <c r="P2567" i="16"/>
  <c r="V2566" i="16"/>
  <c r="N2566" i="16"/>
  <c r="T2565" i="16"/>
  <c r="L2565" i="16"/>
  <c r="R2564" i="16"/>
  <c r="W2565" i="16"/>
  <c r="S2564" i="16"/>
  <c r="W2567" i="16"/>
  <c r="O2567" i="16"/>
  <c r="U2566" i="16"/>
  <c r="M2566" i="16"/>
  <c r="S2565" i="16"/>
  <c r="K2565" i="16"/>
  <c r="Q2564" i="16"/>
  <c r="K2567" i="16"/>
  <c r="V2567" i="16"/>
  <c r="N2567" i="16"/>
  <c r="T2566" i="16"/>
  <c r="L2566" i="16"/>
  <c r="R2565" i="16"/>
  <c r="P2564" i="16"/>
  <c r="O2565" i="16"/>
  <c r="K2564" i="16"/>
  <c r="U2567" i="16"/>
  <c r="M2567" i="16"/>
  <c r="S2566" i="16"/>
  <c r="Q2565" i="16"/>
  <c r="W2564" i="16"/>
  <c r="O2564" i="16"/>
  <c r="N2564" i="16"/>
  <c r="Q2566" i="16"/>
  <c r="U2564" i="16"/>
  <c r="T2567" i="16"/>
  <c r="L2567" i="16"/>
  <c r="R2566" i="16"/>
  <c r="P2565" i="16"/>
  <c r="V2564" i="16"/>
  <c r="M2564" i="16"/>
  <c r="S2567" i="16"/>
  <c r="R2567" i="16"/>
  <c r="P2566" i="16"/>
  <c r="V2565" i="16"/>
  <c r="N2565" i="16"/>
  <c r="T2564" i="16"/>
  <c r="L2564" i="16"/>
  <c r="Q2567" i="16"/>
  <c r="W2566" i="16"/>
  <c r="O2566" i="16"/>
  <c r="U2565" i="16"/>
  <c r="M2565" i="16"/>
  <c r="G2425" i="16"/>
  <c r="P2425" i="16"/>
  <c r="V2424" i="16"/>
  <c r="N2424" i="16"/>
  <c r="T2423" i="16"/>
  <c r="L2423" i="16"/>
  <c r="R2422" i="16"/>
  <c r="O2423" i="16"/>
  <c r="P2424" i="16"/>
  <c r="W2424" i="16"/>
  <c r="W2425" i="16"/>
  <c r="O2425" i="16"/>
  <c r="U2424" i="16"/>
  <c r="M2424" i="16"/>
  <c r="S2423" i="16"/>
  <c r="K2423" i="16"/>
  <c r="Q2422" i="16"/>
  <c r="U2422" i="16"/>
  <c r="N2423" i="16"/>
  <c r="Q2425" i="16"/>
  <c r="V2425" i="16"/>
  <c r="N2425" i="16"/>
  <c r="T2424" i="16"/>
  <c r="L2424" i="16"/>
  <c r="R2423" i="16"/>
  <c r="P2422" i="16"/>
  <c r="W2423" i="16"/>
  <c r="U2423" i="16"/>
  <c r="K2422" i="16"/>
  <c r="U2425" i="16"/>
  <c r="M2425" i="16"/>
  <c r="S2424" i="16"/>
  <c r="Q2423" i="16"/>
  <c r="W2422" i="16"/>
  <c r="O2422" i="16"/>
  <c r="Q2424" i="16"/>
  <c r="V2423" i="16"/>
  <c r="O2424" i="16"/>
  <c r="T2425" i="16"/>
  <c r="L2425" i="16"/>
  <c r="R2424" i="16"/>
  <c r="P2423" i="16"/>
  <c r="V2422" i="16"/>
  <c r="N2422" i="16"/>
  <c r="K2425" i="16"/>
  <c r="R2425" i="16"/>
  <c r="L2422" i="16"/>
  <c r="S2422" i="16"/>
  <c r="S2425" i="16"/>
  <c r="M2422" i="16"/>
  <c r="T2422" i="16"/>
  <c r="M2423" i="16"/>
  <c r="H2831" i="16"/>
  <c r="U404" i="20"/>
  <c r="W2055" i="16"/>
  <c r="G2839" i="16"/>
  <c r="L2155" i="16"/>
  <c r="F2839" i="16"/>
  <c r="L1385" i="16"/>
  <c r="L1378" i="16"/>
  <c r="L285" i="16"/>
  <c r="D2842" i="16"/>
  <c r="G2843" i="16" s="1"/>
  <c r="K1682" i="16"/>
  <c r="L1682" i="16"/>
  <c r="M1682" i="16"/>
  <c r="N1682" i="16"/>
  <c r="O1682" i="16"/>
  <c r="P1682" i="16"/>
  <c r="Q1682" i="16"/>
  <c r="R1682" i="16"/>
  <c r="S1682" i="16"/>
  <c r="T1682" i="16"/>
  <c r="U1682" i="16"/>
  <c r="V1682" i="16"/>
  <c r="L1379" i="16"/>
  <c r="N2151" i="16"/>
  <c r="O1356" i="16"/>
  <c r="M1371" i="16"/>
  <c r="M1372" i="16" s="1"/>
  <c r="U1893" i="16"/>
  <c r="U2229" i="16"/>
  <c r="V1892" i="16"/>
  <c r="U1894" i="16"/>
  <c r="M2153" i="16"/>
  <c r="P1488" i="16"/>
  <c r="I279" i="16"/>
  <c r="G102" i="20" s="1"/>
  <c r="M1384" i="16"/>
  <c r="M2155" i="16" s="1"/>
  <c r="N1373" i="16"/>
  <c r="N319" i="16" s="1"/>
  <c r="N1843" i="16"/>
  <c r="N462" i="16" s="1"/>
  <c r="N1842" i="16"/>
  <c r="N461" i="16" s="1"/>
  <c r="N1510" i="16"/>
  <c r="N367" i="16" s="1"/>
  <c r="M1508" i="16"/>
  <c r="M365" i="16" s="1"/>
  <c r="N1841" i="16"/>
  <c r="N460" i="16" s="1"/>
  <c r="F2565" i="16"/>
  <c r="M1377" i="16"/>
  <c r="M2154" i="16" s="1"/>
  <c r="L621" i="20"/>
  <c r="M1365" i="16"/>
  <c r="V1413" i="16"/>
  <c r="H2346" i="16"/>
  <c r="H2374" i="16"/>
  <c r="H2345" i="16"/>
  <c r="H2624" i="16"/>
  <c r="H2495" i="16"/>
  <c r="H2588" i="16"/>
  <c r="H3043" i="16"/>
  <c r="H2502" i="16"/>
  <c r="H2581" i="16"/>
  <c r="H2474" i="16"/>
  <c r="H2509" i="16"/>
  <c r="H2580" i="16"/>
  <c r="H2660" i="16"/>
  <c r="H2633" i="16"/>
  <c r="H2488" i="16"/>
  <c r="H2516" i="16"/>
  <c r="H2609" i="16"/>
  <c r="H2646" i="16"/>
  <c r="H2602" i="16"/>
  <c r="H2632" i="16"/>
  <c r="H2653" i="16"/>
  <c r="H2481" i="16"/>
  <c r="H2367" i="16"/>
  <c r="H2667" i="16"/>
  <c r="H2360" i="16"/>
  <c r="H2353" i="16"/>
  <c r="H2625" i="16"/>
  <c r="H2595" i="16"/>
  <c r="H2537" i="16"/>
  <c r="H2639" i="16"/>
  <c r="H2674" i="16"/>
  <c r="U1420" i="16"/>
  <c r="V1316" i="16"/>
  <c r="T1337" i="16"/>
  <c r="S1495" i="16"/>
  <c r="T1495" i="16" s="1"/>
  <c r="N1509" i="16"/>
  <c r="N366" i="16" s="1"/>
  <c r="O1843" i="16"/>
  <c r="O462" i="16" s="1"/>
  <c r="H2638" i="16"/>
  <c r="O1510" i="16"/>
  <c r="O367" i="16" s="1"/>
  <c r="M2096" i="16"/>
  <c r="O2096" i="16"/>
  <c r="I412" i="16"/>
  <c r="I411" i="16"/>
  <c r="N1508" i="16"/>
  <c r="N365" i="16" s="1"/>
  <c r="H2788" i="16"/>
  <c r="H2654" i="16"/>
  <c r="H2381" i="16"/>
  <c r="F2425" i="16"/>
  <c r="W1418" i="16"/>
  <c r="G2429" i="16"/>
  <c r="G2443" i="16"/>
  <c r="V1419" i="16"/>
  <c r="H2523" i="16"/>
  <c r="O1366" i="16"/>
  <c r="O318" i="16" s="1"/>
  <c r="I280" i="16" s="1"/>
  <c r="M1373" i="16"/>
  <c r="M319" i="16" s="1"/>
  <c r="K1373" i="16"/>
  <c r="L1380" i="16"/>
  <c r="K1387" i="16"/>
  <c r="L1255" i="16"/>
  <c r="L261" i="16" s="1"/>
  <c r="V1575" i="16"/>
  <c r="W1574" i="16"/>
  <c r="V1576" i="16"/>
  <c r="V1460" i="16"/>
  <c r="S1183" i="16"/>
  <c r="S1184" i="16" s="1"/>
  <c r="T1182" i="16"/>
  <c r="T2125" i="16" s="1"/>
  <c r="S1481" i="16"/>
  <c r="U2170" i="16"/>
  <c r="V1472" i="16"/>
  <c r="T1474" i="16"/>
  <c r="U1473" i="16"/>
  <c r="V1453" i="16"/>
  <c r="E2818" i="16"/>
  <c r="H2816" i="16" s="1"/>
  <c r="F2014" i="16" a="1"/>
  <c r="F2014" i="16" s="1"/>
  <c r="E3163" i="16"/>
  <c r="F1979" i="16" a="1"/>
  <c r="F1979" i="16" s="1"/>
  <c r="E3128" i="16"/>
  <c r="F1972" i="16" a="1"/>
  <c r="F1972" i="16" s="1"/>
  <c r="E3121" i="16"/>
  <c r="F1965" i="16" a="1"/>
  <c r="F1965" i="16" s="1"/>
  <c r="E3114" i="16"/>
  <c r="D2826" i="16"/>
  <c r="E2826" i="16" s="1"/>
  <c r="D2825" i="16"/>
  <c r="H2822" i="16" s="1"/>
  <c r="N1637" i="16"/>
  <c r="O1637" i="16" s="1"/>
  <c r="M2193" i="16"/>
  <c r="M1639" i="16"/>
  <c r="F1670" i="16" a="1"/>
  <c r="F1670" i="16" s="1"/>
  <c r="E2836" i="16"/>
  <c r="B2013" i="16"/>
  <c r="B3162" i="16" s="1"/>
  <c r="B2835" i="16"/>
  <c r="E2022" i="16"/>
  <c r="D2836" i="16"/>
  <c r="M1638" i="16"/>
  <c r="F2829" i="16"/>
  <c r="K1646" i="16"/>
  <c r="L1646" i="16" s="1"/>
  <c r="L1645" i="16"/>
  <c r="L2194" i="16"/>
  <c r="M1644" i="16"/>
  <c r="Q1623" i="16"/>
  <c r="Q2191" i="16" s="1"/>
  <c r="P2191" i="16"/>
  <c r="N1625" i="16"/>
  <c r="O1624" i="16"/>
  <c r="O2191" i="16"/>
  <c r="L1373" i="16"/>
  <c r="V1399" i="16"/>
  <c r="G2567" i="16"/>
  <c r="F2567" i="16"/>
  <c r="G2574" i="16"/>
  <c r="F2574" i="16"/>
  <c r="V1406" i="16"/>
  <c r="U1425" i="16"/>
  <c r="V1425" i="16" s="1"/>
  <c r="V2162" i="16" s="1"/>
  <c r="T332" i="16"/>
  <c r="S1427" i="16"/>
  <c r="S333" i="16"/>
  <c r="T1426" i="16"/>
  <c r="Q1487" i="16"/>
  <c r="Q2172" i="16"/>
  <c r="R1486" i="16"/>
  <c r="U1479" i="16"/>
  <c r="T1480" i="16"/>
  <c r="K287" i="16"/>
  <c r="K789" i="16" s="1"/>
  <c r="K195" i="10" s="1"/>
  <c r="M1358" i="16"/>
  <c r="G101" i="20"/>
  <c r="P1351" i="16"/>
  <c r="N2153" i="16"/>
  <c r="O1370" i="16"/>
  <c r="O2153" i="16" s="1"/>
  <c r="R1349" i="16"/>
  <c r="W2141" i="16"/>
  <c r="U1170" i="16"/>
  <c r="S1191" i="16"/>
  <c r="U411" i="20"/>
  <c r="T425" i="20"/>
  <c r="W2054" i="16"/>
  <c r="W2081" i="16"/>
  <c r="V365" i="10"/>
  <c r="V359" i="10"/>
  <c r="W2065" i="16"/>
  <c r="W2093" i="16" s="1"/>
  <c r="V403" i="10"/>
  <c r="U2088" i="16"/>
  <c r="U290" i="20" s="1"/>
  <c r="D462" i="16"/>
  <c r="C195" i="20" s="1"/>
  <c r="N1839" i="16"/>
  <c r="N1840" i="16"/>
  <c r="N459" i="16" s="1"/>
  <c r="N1507" i="16"/>
  <c r="N364" i="16" s="1"/>
  <c r="N1506" i="16"/>
  <c r="V376" i="10"/>
  <c r="V405" i="10"/>
  <c r="V402" i="10"/>
  <c r="V2121" i="16"/>
  <c r="V1157" i="16"/>
  <c r="V114" i="10"/>
  <c r="V112" i="10" s="1"/>
  <c r="V79" i="10"/>
  <c r="V366" i="10" s="1"/>
  <c r="U366" i="10"/>
  <c r="W116" i="10"/>
  <c r="W403" i="10" s="1"/>
  <c r="W110" i="10"/>
  <c r="W397" i="10" s="1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156" i="16"/>
  <c r="U1149" i="16"/>
  <c r="U1142" i="16"/>
  <c r="V1148" i="16"/>
  <c r="W1147" i="16"/>
  <c r="V1163" i="16"/>
  <c r="V1155" i="16"/>
  <c r="W1154" i="16"/>
  <c r="X1154" i="16" s="1"/>
  <c r="X2121" i="16" s="1"/>
  <c r="W1140" i="16"/>
  <c r="P942" i="16"/>
  <c r="Q942" i="16" s="1"/>
  <c r="V1141" i="16"/>
  <c r="O1234" i="16"/>
  <c r="O258" i="16" s="1"/>
  <c r="V882" i="16"/>
  <c r="W2143" i="16"/>
  <c r="W2142" i="16"/>
  <c r="W2053" i="16"/>
  <c r="V1562" i="16"/>
  <c r="O1508" i="16"/>
  <c r="O365" i="16" s="1"/>
  <c r="G2040" i="16"/>
  <c r="G2094" i="16" s="1"/>
  <c r="N2094" i="16" s="1"/>
  <c r="O1507" i="16"/>
  <c r="O364" i="16" s="1"/>
  <c r="I410" i="16"/>
  <c r="G2039" i="16" s="1"/>
  <c r="G2093" i="16" s="1"/>
  <c r="N2093" i="16" s="1"/>
  <c r="O1509" i="16"/>
  <c r="O366" i="16" s="1"/>
  <c r="G2041" i="16"/>
  <c r="G2095" i="16" s="1"/>
  <c r="O1841" i="16"/>
  <c r="O460" i="16" s="1"/>
  <c r="D460" i="16"/>
  <c r="C193" i="20" s="1"/>
  <c r="F193" i="20" s="1"/>
  <c r="O1842" i="16"/>
  <c r="O461" i="16" s="1"/>
  <c r="D461" i="16"/>
  <c r="C194" i="20" s="1"/>
  <c r="O1840" i="16"/>
  <c r="O459" i="16" s="1"/>
  <c r="D459" i="16"/>
  <c r="C192" i="20" s="1"/>
  <c r="F192" i="20" s="1"/>
  <c r="O1839" i="16"/>
  <c r="O1506" i="16"/>
  <c r="W11" i="18"/>
  <c r="W11" i="10"/>
  <c r="W11" i="16"/>
  <c r="W11" i="11"/>
  <c r="V1302" i="16"/>
  <c r="V1439" i="16"/>
  <c r="V636" i="12"/>
  <c r="V894" i="16"/>
  <c r="V1295" i="16"/>
  <c r="V1309" i="16"/>
  <c r="W2087" i="16"/>
  <c r="W2058" i="16"/>
  <c r="W2059" i="16"/>
  <c r="U638" i="12"/>
  <c r="V1446" i="16"/>
  <c r="V1288" i="16"/>
  <c r="W2057" i="16"/>
  <c r="W2080" i="16"/>
  <c r="Q958" i="16"/>
  <c r="R958" i="16" s="1"/>
  <c r="W2051" i="16"/>
  <c r="M970" i="16"/>
  <c r="L972" i="16"/>
  <c r="V1467" i="16"/>
  <c r="R941" i="16"/>
  <c r="U1906" i="16"/>
  <c r="T2231" i="16"/>
  <c r="L976" i="16"/>
  <c r="K978" i="16"/>
  <c r="P1955" i="16"/>
  <c r="Q1955" i="16" s="1"/>
  <c r="O2238" i="16"/>
  <c r="O585" i="16"/>
  <c r="R2234" i="16"/>
  <c r="R1929" i="16"/>
  <c r="S1908" i="16"/>
  <c r="T1907" i="16"/>
  <c r="N1957" i="16"/>
  <c r="N587" i="16" s="1"/>
  <c r="N794" i="16" s="1"/>
  <c r="N202" i="10" s="1"/>
  <c r="O1956" i="16"/>
  <c r="N586" i="16"/>
  <c r="R1928" i="16"/>
  <c r="S1927" i="16"/>
  <c r="V900" i="16"/>
  <c r="V206" i="12"/>
  <c r="W228" i="10"/>
  <c r="V1239" i="12"/>
  <c r="V1243" i="12" s="1"/>
  <c r="V1400" i="12" s="1"/>
  <c r="V1234" i="12"/>
  <c r="V1399" i="12" s="1"/>
  <c r="W1287" i="16"/>
  <c r="V1288" i="12"/>
  <c r="V1401" i="12" s="1"/>
  <c r="V1367" i="12"/>
  <c r="V1403" i="12" s="1"/>
  <c r="V1333" i="12"/>
  <c r="V1402" i="12" s="1"/>
  <c r="V936" i="12"/>
  <c r="W905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I197" i="16"/>
  <c r="G64" i="20" s="1"/>
  <c r="I202" i="16"/>
  <c r="G69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W626" i="16"/>
  <c r="W810" i="16" s="1"/>
  <c r="U1528" i="12"/>
  <c r="U1641" i="12" s="1"/>
  <c r="U1607" i="12"/>
  <c r="U1643" i="12" s="1"/>
  <c r="U1573" i="12"/>
  <c r="U1642" i="12" s="1"/>
  <c r="U1474" i="12"/>
  <c r="U1639" i="12" s="1"/>
  <c r="V116" i="12"/>
  <c r="W2071" i="16"/>
  <c r="W2085" i="16" s="1"/>
  <c r="W2069" i="16"/>
  <c r="W2097" i="16" s="1"/>
  <c r="V264" i="12"/>
  <c r="V2096" i="16"/>
  <c r="V2102" i="16" s="1"/>
  <c r="V520" i="12"/>
  <c r="V594" i="12"/>
  <c r="V306" i="12"/>
  <c r="V2082" i="16"/>
  <c r="W2082" i="16" s="1"/>
  <c r="V221" i="12"/>
  <c r="V585" i="12"/>
  <c r="W2048" i="16"/>
  <c r="W811" i="16" s="1"/>
  <c r="V161" i="12"/>
  <c r="W331" i="16"/>
  <c r="W806" i="16" s="1"/>
  <c r="V1153" i="12"/>
  <c r="V1165" i="12" s="1"/>
  <c r="W881" i="16"/>
  <c r="V1723" i="12"/>
  <c r="V1880" i="12" s="1"/>
  <c r="V1918" i="12" s="1"/>
  <c r="W232" i="20"/>
  <c r="W1249" i="20" s="1"/>
  <c r="V1847" i="12"/>
  <c r="V1883" i="12" s="1"/>
  <c r="V1921" i="12" s="1"/>
  <c r="W463" i="16"/>
  <c r="W284" i="16"/>
  <c r="W804" i="16" s="1"/>
  <c r="W807" i="16"/>
  <c r="W214" i="20"/>
  <c r="W1248" i="20" s="1"/>
  <c r="W120" i="20"/>
  <c r="W1245" i="20" s="1"/>
  <c r="W584" i="16"/>
  <c r="W809" i="16" s="1"/>
  <c r="W899" i="16"/>
  <c r="W136" i="16"/>
  <c r="I203" i="16"/>
  <c r="G70" i="20" s="1"/>
  <c r="I198" i="16"/>
  <c r="G65" i="20" s="1"/>
  <c r="I205" i="16"/>
  <c r="G72" i="20" s="1"/>
  <c r="I204" i="16"/>
  <c r="G71" i="20" s="1"/>
  <c r="I206" i="16"/>
  <c r="G73" i="20" s="1"/>
  <c r="I207" i="16"/>
  <c r="G74" i="20" s="1"/>
  <c r="I200" i="16"/>
  <c r="G67" i="20" s="1"/>
  <c r="I208" i="16"/>
  <c r="G75" i="20" s="1"/>
  <c r="I201" i="16"/>
  <c r="G68" i="20" s="1"/>
  <c r="I209" i="16"/>
  <c r="G76" i="20" s="1"/>
  <c r="W48" i="18"/>
  <c r="W53" i="18" s="1"/>
  <c r="W110" i="18"/>
  <c r="W68" i="18"/>
  <c r="W33" i="18"/>
  <c r="W38" i="18" s="1"/>
  <c r="W119" i="18"/>
  <c r="W86" i="18"/>
  <c r="W101" i="18"/>
  <c r="W107" i="20"/>
  <c r="W1243" i="20" s="1"/>
  <c r="V1813" i="12"/>
  <c r="V1882" i="12" s="1"/>
  <c r="V1920" i="12" s="1"/>
  <c r="W77" i="18"/>
  <c r="W18" i="18"/>
  <c r="W23" i="18" s="1"/>
  <c r="W1914" i="16"/>
  <c r="W575" i="20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808" i="16"/>
  <c r="W1844" i="16"/>
  <c r="W1511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850" i="12"/>
  <c r="V919" i="12" s="1"/>
  <c r="V1934" i="12" s="1"/>
  <c r="V1144" i="12"/>
  <c r="V1164" i="12" s="1"/>
  <c r="W1301" i="16"/>
  <c r="W1582" i="16"/>
  <c r="W547" i="20"/>
  <c r="W911" i="16"/>
  <c r="V159" i="11"/>
  <c r="V241" i="11" s="1"/>
  <c r="V219" i="11"/>
  <c r="V246" i="11" s="1"/>
  <c r="V1126" i="12"/>
  <c r="V1162" i="12" s="1"/>
  <c r="W1294" i="16"/>
  <c r="W526" i="20"/>
  <c r="V2061" i="16"/>
  <c r="V796" i="16" s="1"/>
  <c r="V204" i="10" s="1"/>
  <c r="W1589" i="16"/>
  <c r="V805" i="16"/>
  <c r="W2060" i="16"/>
  <c r="V198" i="11"/>
  <c r="V244" i="11" s="1"/>
  <c r="V163" i="10" s="1"/>
  <c r="W1398" i="16"/>
  <c r="W893" i="16"/>
  <c r="W1452" i="16"/>
  <c r="V699" i="16"/>
  <c r="V240" i="20"/>
  <c r="V280" i="20" s="1"/>
  <c r="V285" i="20" s="1"/>
  <c r="V69" i="25" s="1"/>
  <c r="W1561" i="16"/>
  <c r="W1445" i="16"/>
  <c r="W1315" i="16"/>
  <c r="W1308" i="16"/>
  <c r="W2144" i="16"/>
  <c r="W1405" i="16"/>
  <c r="W886" i="20"/>
  <c r="W2145" i="16"/>
  <c r="W533" i="20"/>
  <c r="W2165" i="16"/>
  <c r="W1438" i="16"/>
  <c r="H1269" i="16"/>
  <c r="I1262" i="16" a="1"/>
  <c r="I1262" i="16" s="1"/>
  <c r="H1689" i="16"/>
  <c r="I1682" i="16" a="1"/>
  <c r="I1682" i="16" s="1"/>
  <c r="J1004" i="20" a="1"/>
  <c r="J1004" i="20" s="1"/>
  <c r="D1008" i="20"/>
  <c r="W1412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P28" i="10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28" i="10"/>
  <c r="O119" i="11"/>
  <c r="N106" i="12"/>
  <c r="N26" i="10" s="1"/>
  <c r="L119" i="11"/>
  <c r="L116" i="11"/>
  <c r="K105" i="12"/>
  <c r="K117" i="11"/>
  <c r="K19" i="10" s="1"/>
  <c r="T107" i="12"/>
  <c r="T27" i="10" s="1"/>
  <c r="R28" i="10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28" i="10"/>
  <c r="N119" i="11"/>
  <c r="M115" i="11"/>
  <c r="M17" i="10" s="1"/>
  <c r="K116" i="11"/>
  <c r="K18" i="10" s="1"/>
  <c r="K306" i="10" s="1"/>
  <c r="T111" i="12"/>
  <c r="T35" i="10" s="1"/>
  <c r="T179" i="16"/>
  <c r="V17" i="10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28" i="10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4" i="12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28" i="10"/>
  <c r="M119" i="11"/>
  <c r="L104" i="12"/>
  <c r="L24" i="10" s="1"/>
  <c r="L117" i="11"/>
  <c r="L19" i="10" s="1"/>
  <c r="S186" i="16"/>
  <c r="T922" i="16"/>
  <c r="O953" i="16"/>
  <c r="O954" i="16" s="1"/>
  <c r="R923" i="16"/>
  <c r="S923" i="16" s="1"/>
  <c r="M965" i="16"/>
  <c r="S83" i="16"/>
  <c r="S86" i="16"/>
  <c r="S85" i="16"/>
  <c r="W519" i="20"/>
  <c r="S2149" i="16"/>
  <c r="T1342" i="16"/>
  <c r="U1342" i="16" s="1"/>
  <c r="T1936" i="16"/>
  <c r="W1590" i="16"/>
  <c r="L721" i="20"/>
  <c r="M671" i="20"/>
  <c r="U1604" i="16"/>
  <c r="M621" i="20"/>
  <c r="L707" i="20"/>
  <c r="M707" i="20" s="1"/>
  <c r="M708" i="20" s="1"/>
  <c r="N706" i="20"/>
  <c r="L714" i="20"/>
  <c r="L715" i="20" s="1"/>
  <c r="M713" i="20"/>
  <c r="L700" i="20"/>
  <c r="U633" i="12"/>
  <c r="U621" i="12" s="1"/>
  <c r="L672" i="20"/>
  <c r="L673" i="20" s="1"/>
  <c r="M720" i="20"/>
  <c r="M692" i="20"/>
  <c r="L693" i="20"/>
  <c r="L694" i="20" s="1"/>
  <c r="L665" i="20"/>
  <c r="M678" i="20"/>
  <c r="N678" i="20" s="1"/>
  <c r="O678" i="20" s="1"/>
  <c r="O680" i="20" s="1"/>
  <c r="L679" i="20"/>
  <c r="L680" i="20" s="1"/>
  <c r="K963" i="20"/>
  <c r="K859" i="20"/>
  <c r="V1597" i="16"/>
  <c r="U1330" i="16"/>
  <c r="R1618" i="16"/>
  <c r="S918" i="16"/>
  <c r="V2075" i="16"/>
  <c r="W1583" i="16"/>
  <c r="S1611" i="16"/>
  <c r="T1950" i="16"/>
  <c r="Q924" i="16"/>
  <c r="V1915" i="16"/>
  <c r="W1915" i="16" s="1"/>
  <c r="T1502" i="16"/>
  <c r="M1653" i="16"/>
  <c r="T1943" i="16"/>
  <c r="U1943" i="16" s="1"/>
  <c r="D919" i="20"/>
  <c r="F142" i="20"/>
  <c r="E1973" i="16"/>
  <c r="K644" i="16"/>
  <c r="L644" i="16"/>
  <c r="P644" i="16"/>
  <c r="D1665" i="16"/>
  <c r="D2831" i="16" s="1"/>
  <c r="E2831" i="16" s="1"/>
  <c r="K646" i="16"/>
  <c r="L646" i="16"/>
  <c r="M646" i="16"/>
  <c r="N646" i="16"/>
  <c r="O646" i="16"/>
  <c r="P646" i="16"/>
  <c r="D2021" i="16"/>
  <c r="D2023" i="16"/>
  <c r="D3172" i="16" s="1"/>
  <c r="E2021" i="16"/>
  <c r="D1671" i="16"/>
  <c r="D2028" i="16"/>
  <c r="E2028" i="16"/>
  <c r="K645" i="16"/>
  <c r="L645" i="16"/>
  <c r="M645" i="16"/>
  <c r="O645" i="16"/>
  <c r="N645" i="16"/>
  <c r="P645" i="16"/>
  <c r="E1980" i="16"/>
  <c r="E3129" i="16" s="1"/>
  <c r="U637" i="12"/>
  <c r="U625" i="12" s="1"/>
  <c r="U176" i="10" s="1"/>
  <c r="W512" i="20"/>
  <c r="U634" i="12"/>
  <c r="U622" i="12" s="1"/>
  <c r="T75" i="16"/>
  <c r="U73" i="16" s="1"/>
  <c r="U2262" i="16" s="1"/>
  <c r="U2274" i="16" s="1"/>
  <c r="T2286" i="16"/>
  <c r="T76" i="16" s="1"/>
  <c r="T89" i="16" s="1"/>
  <c r="T51" i="16"/>
  <c r="U49" i="16" s="1"/>
  <c r="U2259" i="16" s="1"/>
  <c r="U2271" i="16" s="1"/>
  <c r="T2283" i="16"/>
  <c r="T52" i="16" s="1"/>
  <c r="T43" i="16"/>
  <c r="U41" i="16" s="1"/>
  <c r="U2258" i="16" s="1"/>
  <c r="U2270" i="16" s="1"/>
  <c r="U43" i="16" s="1"/>
  <c r="V41" i="16" s="1"/>
  <c r="V2258" i="16" s="1"/>
  <c r="T2282" i="16"/>
  <c r="T44" i="16" s="1"/>
  <c r="T35" i="16"/>
  <c r="U33" i="16" s="1"/>
  <c r="U2257" i="16" s="1"/>
  <c r="U2269" i="16" s="1"/>
  <c r="T2281" i="16"/>
  <c r="T36" i="16" s="1"/>
  <c r="P2267" i="16"/>
  <c r="O20" i="16"/>
  <c r="O81" i="16" s="1"/>
  <c r="P947" i="16"/>
  <c r="P948" i="16" s="1"/>
  <c r="P952" i="16"/>
  <c r="N480" i="20"/>
  <c r="M966" i="16"/>
  <c r="O467" i="20"/>
  <c r="N964" i="16"/>
  <c r="N1241" i="16"/>
  <c r="N259" i="16" s="1"/>
  <c r="L494" i="20"/>
  <c r="P466" i="20"/>
  <c r="L488" i="20"/>
  <c r="M1248" i="16"/>
  <c r="M487" i="20"/>
  <c r="N960" i="16"/>
  <c r="T917" i="16"/>
  <c r="D982" i="16"/>
  <c r="F981" i="16" s="1"/>
  <c r="K982" i="16" s="1"/>
  <c r="D997" i="16"/>
  <c r="J996" i="16"/>
  <c r="E993" i="16"/>
  <c r="E992" i="16"/>
  <c r="F992" i="16" s="1" a="1"/>
  <c r="F992" i="16" s="1"/>
  <c r="D992" i="16"/>
  <c r="C994" i="16"/>
  <c r="B991" i="16"/>
  <c r="R946" i="16"/>
  <c r="D987" i="16"/>
  <c r="L985" i="20"/>
  <c r="N857" i="20"/>
  <c r="D912" i="20"/>
  <c r="D905" i="20"/>
  <c r="M858" i="20"/>
  <c r="M859" i="20" s="1"/>
  <c r="K984" i="20"/>
  <c r="L984" i="20" s="1"/>
  <c r="D898" i="20"/>
  <c r="M983" i="20"/>
  <c r="C624" i="20"/>
  <c r="D624" i="20"/>
  <c r="E624" i="20" s="1"/>
  <c r="E625" i="20" s="1"/>
  <c r="L658" i="20"/>
  <c r="M658" i="20" s="1"/>
  <c r="M659" i="20" s="1"/>
  <c r="N657" i="20"/>
  <c r="R28" i="16"/>
  <c r="W540" i="20"/>
  <c r="T65" i="16"/>
  <c r="T2261" i="16" s="1"/>
  <c r="T2273" i="16" s="1"/>
  <c r="T67" i="16" s="1"/>
  <c r="W1568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35" i="16"/>
  <c r="P936" i="16"/>
  <c r="S934" i="16"/>
  <c r="T934" i="16" s="1"/>
  <c r="U912" i="16"/>
  <c r="S625" i="12"/>
  <c r="S176" i="10" s="1"/>
  <c r="M997" i="20"/>
  <c r="N997" i="20" s="1"/>
  <c r="N999" i="20" s="1"/>
  <c r="V561" i="20"/>
  <c r="U146" i="16"/>
  <c r="U162" i="16" s="1"/>
  <c r="W560" i="20"/>
  <c r="X560" i="20" s="1"/>
  <c r="V562" i="20"/>
  <c r="L2196" i="16"/>
  <c r="V888" i="16"/>
  <c r="L1659" i="16"/>
  <c r="M1659" i="16" s="1"/>
  <c r="L1660" i="16"/>
  <c r="P604" i="20"/>
  <c r="Q602" i="20"/>
  <c r="O609" i="20"/>
  <c r="M991" i="20"/>
  <c r="N991" i="20" s="1"/>
  <c r="O990" i="20"/>
  <c r="T948" i="20"/>
  <c r="S950" i="20"/>
  <c r="E1010" i="20"/>
  <c r="K1011" i="20" s="1"/>
  <c r="K1012" i="20" s="1"/>
  <c r="V943" i="20"/>
  <c r="W1934" i="16"/>
  <c r="X1934" i="16" s="1"/>
  <c r="X2235" i="16" s="1"/>
  <c r="V2235" i="16"/>
  <c r="C1022" i="20"/>
  <c r="C1017" i="20"/>
  <c r="C1018" i="20" s="1"/>
  <c r="D1017" i="20"/>
  <c r="N610" i="20"/>
  <c r="N611" i="20" s="1"/>
  <c r="V583" i="20"/>
  <c r="V582" i="20"/>
  <c r="W582" i="20" s="1"/>
  <c r="W583" i="20"/>
  <c r="N1658" i="16"/>
  <c r="O1658" i="16" s="1"/>
  <c r="P1658" i="16" s="1"/>
  <c r="V936" i="20"/>
  <c r="V935" i="20"/>
  <c r="W935" i="20" s="1"/>
  <c r="N992" i="20"/>
  <c r="V942" i="20"/>
  <c r="W942" i="20" s="1"/>
  <c r="L999" i="20"/>
  <c r="U2237" i="16"/>
  <c r="V1948" i="16"/>
  <c r="U1949" i="16"/>
  <c r="T1616" i="16"/>
  <c r="S2190" i="16"/>
  <c r="S1617" i="16"/>
  <c r="W887" i="16"/>
  <c r="R930" i="16"/>
  <c r="V906" i="16"/>
  <c r="W2086" i="16"/>
  <c r="W1596" i="16"/>
  <c r="M621" i="12"/>
  <c r="W2084" i="16"/>
  <c r="M620" i="12"/>
  <c r="U1501" i="16"/>
  <c r="V1942" i="16"/>
  <c r="T2189" i="16"/>
  <c r="T1610" i="16"/>
  <c r="N2195" i="16"/>
  <c r="M2196" i="16"/>
  <c r="E1677" i="16"/>
  <c r="D1677" i="16"/>
  <c r="E1678" i="16"/>
  <c r="E2844" i="16" s="1"/>
  <c r="B1676" i="16"/>
  <c r="D1683" i="16"/>
  <c r="V2236" i="16"/>
  <c r="V2188" i="16"/>
  <c r="V1603" i="16"/>
  <c r="U1935" i="16"/>
  <c r="V1329" i="16"/>
  <c r="V2147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198" i="11"/>
  <c r="M244" i="11" s="1"/>
  <c r="M163" i="10" s="1"/>
  <c r="M219" i="11"/>
  <c r="M246" i="11" s="1"/>
  <c r="K219" i="11"/>
  <c r="K246" i="11" s="1"/>
  <c r="Q621" i="12"/>
  <c r="R621" i="12"/>
  <c r="R625" i="12"/>
  <c r="R176" i="10" s="1"/>
  <c r="J621" i="12"/>
  <c r="S620" i="12"/>
  <c r="O219" i="11"/>
  <c r="O246" i="11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L621" i="12"/>
  <c r="K159" i="11"/>
  <c r="K241" i="11" s="1"/>
  <c r="Q622" i="12"/>
  <c r="R622" i="12"/>
  <c r="R219" i="11"/>
  <c r="R246" i="11" s="1"/>
  <c r="O198" i="11"/>
  <c r="O244" i="11" s="1"/>
  <c r="O163" i="10" s="1"/>
  <c r="J623" i="12"/>
  <c r="R620" i="12"/>
  <c r="K619" i="12"/>
  <c r="S219" i="11"/>
  <c r="S246" i="11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T198" i="11"/>
  <c r="T244" i="11" s="1"/>
  <c r="T163" i="10" s="1"/>
  <c r="R600" i="12"/>
  <c r="R614" i="12" s="1"/>
  <c r="Q159" i="11"/>
  <c r="Q241" i="11" s="1"/>
  <c r="U219" i="11"/>
  <c r="U246" i="11" s="1"/>
  <c r="U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078" i="16"/>
  <c r="AA2489" i="16" l="1"/>
  <c r="AB2487" i="16"/>
  <c r="AA2482" i="16"/>
  <c r="AB2480" i="16"/>
  <c r="Z2475" i="16"/>
  <c r="AA2473" i="16"/>
  <c r="J611" i="12"/>
  <c r="J624" i="12" s="1"/>
  <c r="K611" i="12"/>
  <c r="K624" i="12" s="1"/>
  <c r="K172" i="10" s="1"/>
  <c r="K61" i="25" s="1"/>
  <c r="Q611" i="12"/>
  <c r="Q624" i="12" s="1"/>
  <c r="Q172" i="10" s="1"/>
  <c r="Q61" i="25" s="1"/>
  <c r="P611" i="12"/>
  <c r="P624" i="12" s="1"/>
  <c r="P172" i="10" s="1"/>
  <c r="P61" i="25" s="1"/>
  <c r="L611" i="12"/>
  <c r="L624" i="12" s="1"/>
  <c r="L172" i="10" s="1"/>
  <c r="L61" i="25" s="1"/>
  <c r="M611" i="12"/>
  <c r="M1950" i="12" s="1"/>
  <c r="M1908" i="12" s="1"/>
  <c r="O611" i="12"/>
  <c r="O624" i="12" s="1"/>
  <c r="O172" i="10" s="1"/>
  <c r="O61" i="25" s="1"/>
  <c r="T611" i="12"/>
  <c r="T1950" i="12" s="1"/>
  <c r="R611" i="12"/>
  <c r="R1950" i="12" s="1"/>
  <c r="R1908" i="12" s="1"/>
  <c r="N611" i="12"/>
  <c r="N624" i="12" s="1"/>
  <c r="N172" i="10" s="1"/>
  <c r="N61" i="25" s="1"/>
  <c r="U1950" i="12"/>
  <c r="V611" i="12"/>
  <c r="S611" i="12"/>
  <c r="S624" i="12" s="1"/>
  <c r="S172" i="10" s="1"/>
  <c r="Y291" i="20"/>
  <c r="Z92" i="12"/>
  <c r="X119" i="11"/>
  <c r="X108" i="12"/>
  <c r="V1953" i="12"/>
  <c r="V1911" i="12" s="1"/>
  <c r="X36" i="10"/>
  <c r="X324" i="10" s="1"/>
  <c r="V97" i="12"/>
  <c r="V111" i="12" s="1"/>
  <c r="V35" i="10" s="1"/>
  <c r="V36" i="10"/>
  <c r="V324" i="10" s="1"/>
  <c r="V216" i="10"/>
  <c r="V360" i="10" s="1"/>
  <c r="K176" i="10"/>
  <c r="O168" i="10"/>
  <c r="O57" i="25" s="1"/>
  <c r="N167" i="10"/>
  <c r="N56" i="25" s="1"/>
  <c r="L167" i="10"/>
  <c r="L311" i="10" s="1"/>
  <c r="R168" i="10"/>
  <c r="R57" i="25" s="1"/>
  <c r="P168" i="10"/>
  <c r="P57" i="25" s="1"/>
  <c r="O169" i="10"/>
  <c r="O58" i="25" s="1"/>
  <c r="L171" i="10"/>
  <c r="L60" i="25" s="1"/>
  <c r="P169" i="10"/>
  <c r="P58" i="25" s="1"/>
  <c r="N171" i="10"/>
  <c r="N60" i="25" s="1"/>
  <c r="V169" i="10"/>
  <c r="V58" i="25" s="1"/>
  <c r="N170" i="10"/>
  <c r="N59" i="25" s="1"/>
  <c r="S171" i="10"/>
  <c r="S60" i="25" s="1"/>
  <c r="Q171" i="10"/>
  <c r="Q315" i="10" s="1"/>
  <c r="R171" i="10"/>
  <c r="R60" i="25" s="1"/>
  <c r="S167" i="10"/>
  <c r="S56" i="25" s="1"/>
  <c r="M170" i="10"/>
  <c r="M59" i="25" s="1"/>
  <c r="L170" i="10"/>
  <c r="L59" i="25" s="1"/>
  <c r="P170" i="10"/>
  <c r="P59" i="25" s="1"/>
  <c r="T168" i="10"/>
  <c r="T57" i="25" s="1"/>
  <c r="M167" i="10"/>
  <c r="M311" i="10" s="1"/>
  <c r="U170" i="10"/>
  <c r="U59" i="25" s="1"/>
  <c r="L169" i="10"/>
  <c r="L58" i="25" s="1"/>
  <c r="Q169" i="10"/>
  <c r="Q58" i="25" s="1"/>
  <c r="S169" i="10"/>
  <c r="S58" i="25" s="1"/>
  <c r="S168" i="10"/>
  <c r="S57" i="25" s="1"/>
  <c r="N169" i="10"/>
  <c r="N313" i="10" s="1"/>
  <c r="U167" i="10"/>
  <c r="U56" i="25" s="1"/>
  <c r="R170" i="10"/>
  <c r="R59" i="25" s="1"/>
  <c r="S170" i="10"/>
  <c r="S59" i="25" s="1"/>
  <c r="O171" i="10"/>
  <c r="O315" i="10" s="1"/>
  <c r="Q168" i="10"/>
  <c r="Q57" i="25" s="1"/>
  <c r="O167" i="10"/>
  <c r="O56" i="25" s="1"/>
  <c r="P167" i="10"/>
  <c r="P56" i="25" s="1"/>
  <c r="M168" i="10"/>
  <c r="U171" i="10"/>
  <c r="U60" i="25" s="1"/>
  <c r="Q170" i="10"/>
  <c r="Q59" i="25" s="1"/>
  <c r="P171" i="10"/>
  <c r="P315" i="10" s="1"/>
  <c r="U169" i="10"/>
  <c r="U58" i="25" s="1"/>
  <c r="T167" i="10"/>
  <c r="T56" i="25" s="1"/>
  <c r="T170" i="10"/>
  <c r="T59" i="25" s="1"/>
  <c r="T171" i="10"/>
  <c r="T315" i="10" s="1"/>
  <c r="R167" i="10"/>
  <c r="R56" i="25" s="1"/>
  <c r="R169" i="10"/>
  <c r="R58" i="25" s="1"/>
  <c r="Q167" i="10"/>
  <c r="Q56" i="25" s="1"/>
  <c r="N168" i="10"/>
  <c r="N312" i="10" s="1"/>
  <c r="T169" i="10"/>
  <c r="T58" i="25" s="1"/>
  <c r="O170" i="10"/>
  <c r="O59" i="25" s="1"/>
  <c r="M171" i="10"/>
  <c r="M60" i="25" s="1"/>
  <c r="M169" i="10"/>
  <c r="M58" i="25" s="1"/>
  <c r="U168" i="10"/>
  <c r="U57" i="25" s="1"/>
  <c r="K171" i="10"/>
  <c r="K60" i="25" s="1"/>
  <c r="K170" i="10"/>
  <c r="K169" i="10"/>
  <c r="K58" i="25" s="1"/>
  <c r="K168" i="10"/>
  <c r="K57" i="25" s="1"/>
  <c r="K167" i="10"/>
  <c r="K35" i="10"/>
  <c r="X32" i="10"/>
  <c r="K32" i="10"/>
  <c r="X27" i="10"/>
  <c r="X23" i="10"/>
  <c r="X25" i="10"/>
  <c r="X26" i="10"/>
  <c r="X24" i="10"/>
  <c r="K25" i="10"/>
  <c r="K27" i="10"/>
  <c r="K28" i="10"/>
  <c r="K26" i="10"/>
  <c r="K24" i="10"/>
  <c r="K23" i="10"/>
  <c r="X22" i="10"/>
  <c r="AB52" i="22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X11" i="10"/>
  <c r="X11" i="22"/>
  <c r="X12" i="25" s="1"/>
  <c r="Y90" i="22"/>
  <c r="Y105" i="22"/>
  <c r="Y26" i="22"/>
  <c r="Y70" i="22"/>
  <c r="Y84" i="22"/>
  <c r="Y51" i="22"/>
  <c r="Y61" i="22"/>
  <c r="Y32" i="22"/>
  <c r="Y115" i="22"/>
  <c r="Y125" i="22"/>
  <c r="Y134" i="22"/>
  <c r="Y142" i="22" s="1"/>
  <c r="Y41" i="22"/>
  <c r="Y259" i="10"/>
  <c r="Y334" i="10"/>
  <c r="Y413" i="10"/>
  <c r="Y104" i="11"/>
  <c r="Y98" i="10"/>
  <c r="Y271" i="10"/>
  <c r="Y13" i="25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AD2443" i="16"/>
  <c r="AD2445" i="16"/>
  <c r="AE2443" i="16"/>
  <c r="AE2445" i="16"/>
  <c r="AB2444" i="16"/>
  <c r="AB2446" i="16"/>
  <c r="AC2444" i="16"/>
  <c r="AC2446" i="16"/>
  <c r="AD2444" i="16"/>
  <c r="AD2446" i="16"/>
  <c r="AE2444" i="16"/>
  <c r="AE2446" i="16"/>
  <c r="AC2443" i="16"/>
  <c r="AB2445" i="16"/>
  <c r="AC2445" i="16"/>
  <c r="AB2443" i="16"/>
  <c r="AC2429" i="16"/>
  <c r="AC2431" i="16"/>
  <c r="AD2429" i="16"/>
  <c r="AD2431" i="16"/>
  <c r="AB2431" i="16"/>
  <c r="AE2431" i="16"/>
  <c r="AB2429" i="16"/>
  <c r="AB2432" i="16"/>
  <c r="AE2429" i="16"/>
  <c r="AC2432" i="16"/>
  <c r="AB2430" i="16"/>
  <c r="AD2432" i="16"/>
  <c r="AC2430" i="16"/>
  <c r="AE2432" i="16"/>
  <c r="AD2430" i="16"/>
  <c r="AE2430" i="16"/>
  <c r="P1651" i="16"/>
  <c r="Q1651" i="16" s="1"/>
  <c r="R1651" i="16" s="1"/>
  <c r="S1651" i="16" s="1"/>
  <c r="T1651" i="16" s="1"/>
  <c r="AE2844" i="16"/>
  <c r="AE2846" i="16"/>
  <c r="AB2843" i="16"/>
  <c r="AB2845" i="16"/>
  <c r="AC2843" i="16"/>
  <c r="AC2845" i="16"/>
  <c r="AD2843" i="16"/>
  <c r="AD2845" i="16"/>
  <c r="AE2843" i="16"/>
  <c r="AE2845" i="16"/>
  <c r="AB2844" i="16"/>
  <c r="AB2846" i="16"/>
  <c r="AC2844" i="16"/>
  <c r="AD2844" i="16"/>
  <c r="AC2846" i="16"/>
  <c r="AD2846" i="16"/>
  <c r="Y560" i="20"/>
  <c r="Y562" i="20" s="1"/>
  <c r="X2058" i="16"/>
  <c r="X119" i="10"/>
  <c r="X636" i="12"/>
  <c r="Y885" i="20"/>
  <c r="Y887" i="20" s="1"/>
  <c r="Y574" i="20"/>
  <c r="Y576" i="20" s="1"/>
  <c r="Y546" i="20"/>
  <c r="Y548" i="20" s="1"/>
  <c r="X760" i="12"/>
  <c r="X917" i="12" s="1"/>
  <c r="X1932" i="12" s="1"/>
  <c r="X1144" i="12"/>
  <c r="X1164" i="12" s="1"/>
  <c r="X911" i="12"/>
  <c r="X923" i="12" s="1"/>
  <c r="X1939" i="12" s="1"/>
  <c r="X62" i="25"/>
  <c r="X82" i="25"/>
  <c r="X83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97" i="10" s="1"/>
  <c r="X31" i="10"/>
  <c r="X19" i="10"/>
  <c r="X77" i="10"/>
  <c r="X365" i="10" s="1"/>
  <c r="X85" i="10"/>
  <c r="X71" i="10"/>
  <c r="X359" i="10" s="1"/>
  <c r="X89" i="10"/>
  <c r="Y2617" i="16"/>
  <c r="Y2619" i="16" s="1"/>
  <c r="Y12" i="11"/>
  <c r="Y222" i="11"/>
  <c r="Y41" i="11"/>
  <c r="Y115" i="11" s="1"/>
  <c r="Y74" i="11"/>
  <c r="Y92" i="1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18" i="16"/>
  <c r="Y2620" i="16" s="1"/>
  <c r="X2619" i="16"/>
  <c r="W555" i="20"/>
  <c r="W113" i="10"/>
  <c r="W400" i="10" s="1"/>
  <c r="W97" i="12"/>
  <c r="W111" i="12" s="1"/>
  <c r="W35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275" i="20"/>
  <c r="W1288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1191" i="12" s="1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94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195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180" i="10"/>
  <c r="Y553" i="20"/>
  <c r="Y555" i="20" s="1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O2195" i="16"/>
  <c r="Y167" i="18"/>
  <c r="Y142" i="20"/>
  <c r="Y192" i="20"/>
  <c r="Y193" i="20"/>
  <c r="X957" i="20"/>
  <c r="Y955" i="20"/>
  <c r="X520" i="20"/>
  <c r="Y518" i="20"/>
  <c r="N859" i="20"/>
  <c r="X943" i="20"/>
  <c r="Y941" i="20"/>
  <c r="X569" i="20"/>
  <c r="Y567" i="20"/>
  <c r="X527" i="20"/>
  <c r="Y525" i="20"/>
  <c r="N699" i="20"/>
  <c r="O699" i="20" s="1"/>
  <c r="N720" i="20"/>
  <c r="O720" i="20" s="1"/>
  <c r="X583" i="20"/>
  <c r="Y581" i="20"/>
  <c r="X936" i="20"/>
  <c r="Y934" i="20"/>
  <c r="X534" i="20"/>
  <c r="Y532" i="20"/>
  <c r="N671" i="20"/>
  <c r="O671" i="20" s="1"/>
  <c r="O673" i="20" s="1"/>
  <c r="M962" i="20"/>
  <c r="N962" i="20" s="1"/>
  <c r="X541" i="20"/>
  <c r="Y539" i="20"/>
  <c r="X513" i="20"/>
  <c r="Y511" i="20"/>
  <c r="O1652" i="16"/>
  <c r="W554" i="20"/>
  <c r="X554" i="20" s="1"/>
  <c r="X1262" i="16"/>
  <c r="AA2443" i="16"/>
  <c r="AA2445" i="16"/>
  <c r="Z2444" i="16"/>
  <c r="AA2444" i="16"/>
  <c r="Z2446" i="16"/>
  <c r="Z2443" i="16"/>
  <c r="Z2445" i="16"/>
  <c r="AA2446" i="16"/>
  <c r="Z2846" i="16"/>
  <c r="AA2843" i="16"/>
  <c r="Z2844" i="16"/>
  <c r="AA2846" i="16"/>
  <c r="AA2844" i="16"/>
  <c r="Z2845" i="16"/>
  <c r="Z2843" i="16"/>
  <c r="AA2845" i="16"/>
  <c r="AA2431" i="16"/>
  <c r="Z2430" i="16"/>
  <c r="AA2430" i="16"/>
  <c r="Z2432" i="16"/>
  <c r="Z2429" i="16"/>
  <c r="AA2432" i="16"/>
  <c r="AA2429" i="16"/>
  <c r="Z2431" i="16"/>
  <c r="Y35" i="8"/>
  <c r="W1234" i="12"/>
  <c r="W1399" i="12" s="1"/>
  <c r="V2340" i="16"/>
  <c r="W2338" i="16"/>
  <c r="Y2339" i="16"/>
  <c r="Y2332" i="16"/>
  <c r="Y2331" i="16"/>
  <c r="W1899" i="16"/>
  <c r="X1899" i="16" s="1"/>
  <c r="X2230" i="16" s="1"/>
  <c r="V1900" i="16"/>
  <c r="Y29" i="8"/>
  <c r="Y135" i="8" s="1"/>
  <c r="V1901" i="16"/>
  <c r="Y27" i="8"/>
  <c r="R82" i="16"/>
  <c r="S25" i="16"/>
  <c r="S2256" i="16" s="1"/>
  <c r="S2268" i="16" s="1"/>
  <c r="X1920" i="16"/>
  <c r="X2233" i="16" s="1"/>
  <c r="W1921" i="16"/>
  <c r="W1922" i="16"/>
  <c r="L287" i="16"/>
  <c r="L789" i="16" s="1"/>
  <c r="L195" i="10" s="1"/>
  <c r="X2059" i="16"/>
  <c r="X2060" i="16"/>
  <c r="L1239" i="16"/>
  <c r="M1238" i="16"/>
  <c r="M2133" i="16" s="1"/>
  <c r="R1197" i="16"/>
  <c r="S1197" i="16" s="1"/>
  <c r="O1225" i="16"/>
  <c r="O1226" i="16"/>
  <c r="N664" i="20"/>
  <c r="O664" i="20" s="1"/>
  <c r="P664" i="20" s="1"/>
  <c r="E2444" i="16"/>
  <c r="D1251" i="16"/>
  <c r="M2132" i="16"/>
  <c r="N1231" i="16"/>
  <c r="X192" i="20"/>
  <c r="D2443" i="16"/>
  <c r="K1252" i="16"/>
  <c r="K1254" i="16" s="1"/>
  <c r="F1250" i="16" a="1"/>
  <c r="F1250" i="16" s="1"/>
  <c r="E2443" i="16"/>
  <c r="J2201" i="16"/>
  <c r="P2129" i="16"/>
  <c r="Q1210" i="16"/>
  <c r="Q2129" i="16" s="1"/>
  <c r="L1233" i="16"/>
  <c r="M1232" i="16"/>
  <c r="K2134" i="16"/>
  <c r="K1246" i="16"/>
  <c r="L1240" i="16"/>
  <c r="L1245" i="16"/>
  <c r="B1256" i="16"/>
  <c r="B2449" i="16" s="1"/>
  <c r="R1262" i="16"/>
  <c r="D1257" i="16"/>
  <c r="D2449" i="16"/>
  <c r="Q1262" i="16"/>
  <c r="V1262" i="16"/>
  <c r="D1263" i="16"/>
  <c r="E1257" i="16"/>
  <c r="U1262" i="16"/>
  <c r="P1262" i="16"/>
  <c r="S1262" i="16"/>
  <c r="T1262" i="16"/>
  <c r="E1258" i="16"/>
  <c r="K1262" i="16"/>
  <c r="K262" i="16" s="1"/>
  <c r="D1259" i="16"/>
  <c r="D2452" i="16" s="1"/>
  <c r="W1262" i="16"/>
  <c r="D2437" i="16"/>
  <c r="F1244" i="16"/>
  <c r="F2437" i="16" s="1"/>
  <c r="Q1205" i="16"/>
  <c r="R1205" i="16" s="1"/>
  <c r="R1204" i="16"/>
  <c r="N970" i="16"/>
  <c r="P2130" i="16"/>
  <c r="Q1217" i="16"/>
  <c r="R2127" i="16"/>
  <c r="R1198" i="16"/>
  <c r="S1198" i="16" s="1"/>
  <c r="T1196" i="16"/>
  <c r="T2127" i="16" s="1"/>
  <c r="X1689" i="16"/>
  <c r="J2136" i="16"/>
  <c r="O1212" i="16"/>
  <c r="P1211" i="16"/>
  <c r="F2429" i="16"/>
  <c r="E2431" i="16"/>
  <c r="D2433" i="16" s="1"/>
  <c r="E2433" i="16" s="1"/>
  <c r="X142" i="20"/>
  <c r="D2425" i="16"/>
  <c r="E2425" i="16" s="1"/>
  <c r="O2131" i="16"/>
  <c r="P1224" i="16"/>
  <c r="N1219" i="16"/>
  <c r="O1219" i="16" s="1"/>
  <c r="P1219" i="16" s="1"/>
  <c r="O1218" i="16"/>
  <c r="P1218" i="16" s="1"/>
  <c r="R2128" i="16"/>
  <c r="S1203" i="16"/>
  <c r="Z28" i="8"/>
  <c r="Z595" i="12" s="1"/>
  <c r="X2085" i="16"/>
  <c r="X2057" i="16"/>
  <c r="X942" i="20"/>
  <c r="X582" i="20"/>
  <c r="X2082" i="16"/>
  <c r="X2055" i="16"/>
  <c r="X2051" i="16"/>
  <c r="X2078" i="16"/>
  <c r="X2086" i="16"/>
  <c r="X2087" i="16"/>
  <c r="X911" i="16"/>
  <c r="X1301" i="16"/>
  <c r="X899" i="16"/>
  <c r="W1322" i="16"/>
  <c r="X2084" i="16"/>
  <c r="X2053" i="16"/>
  <c r="X2056" i="16"/>
  <c r="X2081" i="16"/>
  <c r="X2054" i="16"/>
  <c r="X2052" i="16"/>
  <c r="X2069" i="16"/>
  <c r="X2097" i="16" s="1"/>
  <c r="X2066" i="16"/>
  <c r="X2094" i="16" s="1"/>
  <c r="X1321" i="16"/>
  <c r="X2146" i="16" s="1"/>
  <c r="X887" i="16"/>
  <c r="X1438" i="16"/>
  <c r="X935" i="20"/>
  <c r="Y360" i="16"/>
  <c r="Y1612" i="16"/>
  <c r="Y2012" i="16"/>
  <c r="Y275" i="16"/>
  <c r="Y112" i="16"/>
  <c r="Y1482" i="16"/>
  <c r="Y419" i="16"/>
  <c r="Y129" i="16"/>
  <c r="Y117" i="16"/>
  <c r="Y355" i="16"/>
  <c r="Y206" i="16"/>
  <c r="Y1506" i="16"/>
  <c r="Y363" i="16" s="1"/>
  <c r="Y3134" i="16"/>
  <c r="Y427" i="16"/>
  <c r="Y1213" i="16"/>
  <c r="Y2723" i="16"/>
  <c r="Y880" i="16"/>
  <c r="Y2005" i="16"/>
  <c r="Y282" i="16"/>
  <c r="Y1536" i="16"/>
  <c r="Y442" i="16"/>
  <c r="Y575" i="16"/>
  <c r="Y577" i="16"/>
  <c r="Y1640" i="16"/>
  <c r="Y615" i="16"/>
  <c r="Y2905" i="16"/>
  <c r="Y1468" i="16"/>
  <c r="Y578" i="16"/>
  <c r="Y448" i="16"/>
  <c r="Y1414" i="16"/>
  <c r="Y1199" i="16"/>
  <c r="Y1909" i="16"/>
  <c r="Y1675" i="16"/>
  <c r="Y1185" i="16"/>
  <c r="Y3004" i="16"/>
  <c r="Y2314" i="16"/>
  <c r="Y1314" i="16"/>
  <c r="Y418" i="16"/>
  <c r="Y1400" i="16"/>
  <c r="Y270" i="16"/>
  <c r="Y619" i="16"/>
  <c r="Y439" i="16"/>
  <c r="Y1619" i="16"/>
  <c r="Y214" i="16"/>
  <c r="Y2884" i="16"/>
  <c r="Y1842" i="16"/>
  <c r="Y461" i="16" s="1"/>
  <c r="Y2033" i="16"/>
  <c r="Y444" i="16"/>
  <c r="Y1407" i="16"/>
  <c r="Y424" i="16"/>
  <c r="X1287" i="16"/>
  <c r="Y437" i="16"/>
  <c r="Y1937" i="16"/>
  <c r="Y438" i="16"/>
  <c r="Y1366" i="16"/>
  <c r="Y273" i="16"/>
  <c r="Y1248" i="16"/>
  <c r="Y118" i="16"/>
  <c r="Y2814" i="16"/>
  <c r="X881" i="16"/>
  <c r="Y32" i="8"/>
  <c r="Y31" i="8" s="1"/>
  <c r="Y1941" i="16"/>
  <c r="Y1883" i="16"/>
  <c r="Y1324" i="16"/>
  <c r="Y426" i="16"/>
  <c r="Y450" i="16"/>
  <c r="Y327" i="16"/>
  <c r="Y1605" i="16"/>
  <c r="Y280" i="16"/>
  <c r="Y1930" i="16"/>
  <c r="Y1489" i="16"/>
  <c r="Y456" i="16"/>
  <c r="Y1951" i="16"/>
  <c r="Y211" i="16"/>
  <c r="Y2772" i="16"/>
  <c r="Y216" i="16"/>
  <c r="Y2898" i="16"/>
  <c r="Y616" i="16"/>
  <c r="Y100" i="16"/>
  <c r="Y2637" i="16"/>
  <c r="Y904" i="16"/>
  <c r="Y446" i="16"/>
  <c r="Y1991" i="16"/>
  <c r="Y1461" i="16"/>
  <c r="Y1359" i="16"/>
  <c r="Y1522" i="16"/>
  <c r="Y1289" i="16"/>
  <c r="Y271" i="16"/>
  <c r="Y428" i="16"/>
  <c r="Y1570" i="16"/>
  <c r="Y353" i="16"/>
  <c r="Y2091" i="16"/>
  <c r="Y886" i="16"/>
  <c r="Y1543" i="16"/>
  <c r="Y356" i="16"/>
  <c r="Y330" i="16"/>
  <c r="Y451" i="16"/>
  <c r="Y1998" i="16"/>
  <c r="Y1977" i="16"/>
  <c r="Y359" i="16"/>
  <c r="X1315" i="16"/>
  <c r="X905" i="16"/>
  <c r="Y910" i="16"/>
  <c r="Y1855" i="16"/>
  <c r="Y1373" i="16"/>
  <c r="Y1958" i="16"/>
  <c r="Y279" i="16"/>
  <c r="Y1923" i="16"/>
  <c r="Y1428" i="16"/>
  <c r="Y277" i="16"/>
  <c r="Y452" i="16"/>
  <c r="Y357" i="16"/>
  <c r="Y2026" i="16"/>
  <c r="Y440" i="16"/>
  <c r="Y621" i="16"/>
  <c r="Y1633" i="16"/>
  <c r="Y583" i="16"/>
  <c r="Y1262" i="16"/>
  <c r="Y203" i="16"/>
  <c r="Y325" i="16"/>
  <c r="Y62" i="16"/>
  <c r="Y2665" i="16"/>
  <c r="Y54" i="16"/>
  <c r="Y141" i="16"/>
  <c r="Y786" i="16"/>
  <c r="Y2442" i="16"/>
  <c r="Y3083" i="16"/>
  <c r="Y2344" i="16"/>
  <c r="Y2800" i="16"/>
  <c r="Y2365" i="16"/>
  <c r="Y2821" i="16"/>
  <c r="Y2046" i="16"/>
  <c r="Y2059" i="16" s="1"/>
  <c r="Y698" i="16"/>
  <c r="Y2616" i="16"/>
  <c r="Y3069" i="16"/>
  <c r="Y2407" i="16"/>
  <c r="Y2863" i="16"/>
  <c r="Y2472" i="16"/>
  <c r="Y2400" i="16"/>
  <c r="Y2856" i="16"/>
  <c r="Y2063" i="16"/>
  <c r="Y2421" i="16"/>
  <c r="Y2877" i="16"/>
  <c r="Y2672" i="16"/>
  <c r="Y3127" i="16"/>
  <c r="Y2463" i="16"/>
  <c r="Y2919" i="16"/>
  <c r="Y2528" i="16"/>
  <c r="Y2040" i="16"/>
  <c r="Y215" i="16"/>
  <c r="Y3055" i="16"/>
  <c r="Y210" i="16"/>
  <c r="Y79" i="16"/>
  <c r="Y2449" i="16"/>
  <c r="Y123" i="16"/>
  <c r="Y2714" i="16"/>
  <c r="Y564" i="16"/>
  <c r="Y126" i="16"/>
  <c r="Y2050" i="16"/>
  <c r="Y2323" i="16"/>
  <c r="Y127" i="16"/>
  <c r="Y106" i="16"/>
  <c r="Y113" i="16"/>
  <c r="Y3113" i="16"/>
  <c r="Y174" i="16"/>
  <c r="Y108" i="16"/>
  <c r="Y97" i="16"/>
  <c r="Y1840" i="16"/>
  <c r="Y459" i="16" s="1"/>
  <c r="Y2456" i="16"/>
  <c r="Y2912" i="16"/>
  <c r="Y2479" i="16"/>
  <c r="Y2933" i="16"/>
  <c r="Y2730" i="16"/>
  <c r="Y2041" i="16"/>
  <c r="Y2521" i="16"/>
  <c r="Y2975" i="16"/>
  <c r="Y2586" i="16"/>
  <c r="Y2337" i="16"/>
  <c r="Y101" i="16"/>
  <c r="Y3169" i="16"/>
  <c r="Y96" i="16"/>
  <c r="Y2549" i="16"/>
  <c r="Y131" i="16"/>
  <c r="Y2982" i="16"/>
  <c r="Y417" i="16"/>
  <c r="Y134" i="16"/>
  <c r="Y2316" i="16"/>
  <c r="Y2428" i="16"/>
  <c r="Y135" i="16"/>
  <c r="Y2514" i="16"/>
  <c r="Y2968" i="16"/>
  <c r="Y2535" i="16"/>
  <c r="Y2989" i="16"/>
  <c r="Y2077" i="16"/>
  <c r="Y2330" i="16"/>
  <c r="Y2786" i="16"/>
  <c r="Y2579" i="16"/>
  <c r="Y3032" i="16"/>
  <c r="Y2644" i="16"/>
  <c r="Y2435" i="16"/>
  <c r="Y109" i="16"/>
  <c r="Y2047" i="16"/>
  <c r="Y2073" i="16" s="1"/>
  <c r="Y104" i="16"/>
  <c r="Y2658" i="16"/>
  <c r="Y197" i="16"/>
  <c r="Y157" i="16"/>
  <c r="Y3097" i="16"/>
  <c r="Y200" i="16"/>
  <c r="Y2563" i="16"/>
  <c r="Y3025" i="16"/>
  <c r="Y3048" i="16"/>
  <c r="Y2842" i="16"/>
  <c r="Y3090" i="16"/>
  <c r="Y268" i="16"/>
  <c r="Y2493" i="16"/>
  <c r="Y202" i="16"/>
  <c r="Y2042" i="16"/>
  <c r="Y2068" i="16" s="1"/>
  <c r="Y2096" i="16" s="1"/>
  <c r="Y208" i="16"/>
  <c r="Y3176" i="16"/>
  <c r="Y2779" i="16"/>
  <c r="Y103" i="16"/>
  <c r="Y198" i="16"/>
  <c r="Y2926" i="16"/>
  <c r="Y121" i="16"/>
  <c r="Y114" i="16"/>
  <c r="Y124" i="16"/>
  <c r="Y3041" i="16"/>
  <c r="Y204" i="16"/>
  <c r="Y3155" i="16"/>
  <c r="Y3141" i="16"/>
  <c r="Y3162" i="16"/>
  <c r="Y2954" i="16"/>
  <c r="Y2044" i="16"/>
  <c r="Y2358" i="16"/>
  <c r="Y2793" i="16"/>
  <c r="Y207" i="16"/>
  <c r="Y2849" i="16"/>
  <c r="Y120" i="16"/>
  <c r="Y205" i="16"/>
  <c r="Y2607" i="16"/>
  <c r="Y102" i="16"/>
  <c r="Y1510" i="16"/>
  <c r="Y367" i="16" s="1"/>
  <c r="Y2961" i="16"/>
  <c r="Y119" i="16"/>
  <c r="Y105" i="16"/>
  <c r="Y352" i="16"/>
  <c r="Y2372" i="16"/>
  <c r="Y12" i="16"/>
  <c r="Y192" i="16" s="1"/>
  <c r="Y2828" i="16"/>
  <c r="Y2835" i="16"/>
  <c r="Y1507" i="16"/>
  <c r="Y364" i="16" s="1"/>
  <c r="Y2043" i="16"/>
  <c r="Y2069" i="16" s="1"/>
  <c r="Y2097" i="16" s="1"/>
  <c r="Y2651" i="16"/>
  <c r="Y1841" i="16"/>
  <c r="Y460" i="16" s="1"/>
  <c r="Y3011" i="16"/>
  <c r="Y2693" i="16"/>
  <c r="Y2891" i="16"/>
  <c r="Y133" i="16"/>
  <c r="Y2940" i="16"/>
  <c r="Y38" i="16"/>
  <c r="Y213" i="16"/>
  <c r="Y110" i="16"/>
  <c r="Y3062" i="16"/>
  <c r="Y3076" i="16"/>
  <c r="Y1192" i="16"/>
  <c r="Y1234" i="16"/>
  <c r="Y425" i="16"/>
  <c r="Y429" i="16"/>
  <c r="Y2765" i="16"/>
  <c r="Y2807" i="16"/>
  <c r="Y2414" i="16"/>
  <c r="Y3120" i="16"/>
  <c r="Y107" i="16"/>
  <c r="Y2037" i="16"/>
  <c r="Y1843" i="16"/>
  <c r="Y462" i="16" s="1"/>
  <c r="Y201" i="16"/>
  <c r="Y2737" i="16"/>
  <c r="Y2379" i="16"/>
  <c r="Y2996" i="16"/>
  <c r="Y132" i="16"/>
  <c r="Y2486" i="16"/>
  <c r="Y1220" i="16"/>
  <c r="Y1164" i="16"/>
  <c r="Y1317" i="16"/>
  <c r="Y283" i="16"/>
  <c r="Y362" i="16"/>
  <c r="Y1143" i="16"/>
  <c r="Y1598" i="16"/>
  <c r="Y2570" i="16"/>
  <c r="Y3104" i="16"/>
  <c r="Y2386" i="16"/>
  <c r="Y3148" i="16"/>
  <c r="Y2700" i="16"/>
  <c r="Y1509" i="16"/>
  <c r="Y366" i="16" s="1"/>
  <c r="Y2351" i="16"/>
  <c r="Y2758" i="16"/>
  <c r="Y125" i="16"/>
  <c r="Y3018" i="16"/>
  <c r="Y2947" i="16"/>
  <c r="Y209" i="16"/>
  <c r="Y212" i="16"/>
  <c r="Y70" i="16"/>
  <c r="Y30" i="16"/>
  <c r="Y1171" i="16"/>
  <c r="Y1626" i="16"/>
  <c r="Y430" i="16"/>
  <c r="Y617" i="16"/>
  <c r="Y1902" i="16"/>
  <c r="Y1647" i="16"/>
  <c r="Y1970" i="16"/>
  <c r="Y576" i="16"/>
  <c r="Y1563" i="16"/>
  <c r="Y278" i="16"/>
  <c r="Y447" i="16"/>
  <c r="Y1331" i="16"/>
  <c r="Y269" i="16"/>
  <c r="Y328" i="16"/>
  <c r="Y1668" i="16"/>
  <c r="Y1303" i="16"/>
  <c r="Y1387" i="16"/>
  <c r="Y358" i="16"/>
  <c r="Y454" i="16"/>
  <c r="Y435" i="16"/>
  <c r="Y1654" i="16"/>
  <c r="Y1869" i="16"/>
  <c r="Y1437" i="16"/>
  <c r="Y1500" i="16"/>
  <c r="Y1286" i="16"/>
  <c r="Y2630" i="16"/>
  <c r="Y2593" i="16"/>
  <c r="Y2500" i="16"/>
  <c r="Y2751" i="16"/>
  <c r="Y2870" i="16"/>
  <c r="Y2600" i="16"/>
  <c r="Y657" i="16"/>
  <c r="Y775" i="16" s="1"/>
  <c r="Y271" i="20" s="1"/>
  <c r="Y111" i="16"/>
  <c r="Y98" i="16"/>
  <c r="Y408" i="16"/>
  <c r="Y1227" i="16"/>
  <c r="Y1241" i="16"/>
  <c r="Y326" i="16"/>
  <c r="Y455" i="16"/>
  <c r="Y618" i="16"/>
  <c r="Y1454" i="16"/>
  <c r="Y329" i="16"/>
  <c r="Y1916" i="16"/>
  <c r="Y1440" i="16"/>
  <c r="Y436" i="16"/>
  <c r="Y1591" i="16"/>
  <c r="Y622" i="16"/>
  <c r="Y582" i="16"/>
  <c r="Y433" i="16"/>
  <c r="Y432" i="16"/>
  <c r="Y434" i="16"/>
  <c r="Y420" i="16"/>
  <c r="Y443" i="16"/>
  <c r="Y445" i="16"/>
  <c r="Y457" i="16"/>
  <c r="Y354" i="16"/>
  <c r="Y1689" i="16"/>
  <c r="Y1529" i="16"/>
  <c r="Y1300" i="16"/>
  <c r="Y898" i="16"/>
  <c r="Y2686" i="16"/>
  <c r="Y2707" i="16"/>
  <c r="Y2556" i="16"/>
  <c r="Y2542" i="16"/>
  <c r="Y99" i="16"/>
  <c r="Y801" i="16"/>
  <c r="Y46" i="16"/>
  <c r="Y122" i="16"/>
  <c r="Y116" i="16"/>
  <c r="Y1157" i="16"/>
  <c r="Y1178" i="16"/>
  <c r="Y421" i="16"/>
  <c r="Y581" i="16"/>
  <c r="Y281" i="16"/>
  <c r="Y1584" i="16"/>
  <c r="Y1944" i="16"/>
  <c r="Y274" i="16"/>
  <c r="Y361" i="16"/>
  <c r="Y1475" i="16"/>
  <c r="Y1150" i="16"/>
  <c r="Y1345" i="16"/>
  <c r="Y1496" i="16"/>
  <c r="Y623" i="16"/>
  <c r="Y1310" i="16"/>
  <c r="Y1380" i="16"/>
  <c r="Y625" i="16"/>
  <c r="Y620" i="16"/>
  <c r="Y276" i="16"/>
  <c r="Y1296" i="16"/>
  <c r="Y579" i="16"/>
  <c r="Y1862" i="16"/>
  <c r="Y1602" i="16"/>
  <c r="Y1328" i="16"/>
  <c r="Y1293" i="16"/>
  <c r="Y431" i="16"/>
  <c r="Y624" i="16"/>
  <c r="Y449" i="16"/>
  <c r="Y1206" i="16"/>
  <c r="Y130" i="16"/>
  <c r="Y199" i="16"/>
  <c r="X1294" i="16"/>
  <c r="Y423" i="16"/>
  <c r="Y1421" i="16"/>
  <c r="Y580" i="16"/>
  <c r="Y1876" i="16"/>
  <c r="Y574" i="16"/>
  <c r="Y1661" i="16"/>
  <c r="Y2623" i="16"/>
  <c r="Y2045" i="16"/>
  <c r="Y2071" i="16" s="1"/>
  <c r="Y2679" i="16"/>
  <c r="Y2393" i="16"/>
  <c r="Y573" i="16"/>
  <c r="Y2038" i="16"/>
  <c r="Y1895" i="16"/>
  <c r="Y134" i="8"/>
  <c r="Y1550" i="16"/>
  <c r="Y272" i="16"/>
  <c r="Y1352" i="16"/>
  <c r="Y1682" i="16"/>
  <c r="Y1984" i="16"/>
  <c r="Y453" i="16"/>
  <c r="Y1503" i="16"/>
  <c r="Y1338" i="16"/>
  <c r="Y1577" i="16"/>
  <c r="Y441" i="16"/>
  <c r="Y422" i="16"/>
  <c r="Y1447" i="16"/>
  <c r="Y2019" i="16"/>
  <c r="Y1255" i="16"/>
  <c r="Y2039" i="16"/>
  <c r="Y2065" i="16" s="1"/>
  <c r="Y2093" i="16" s="1"/>
  <c r="Y95" i="16"/>
  <c r="Y2507" i="16"/>
  <c r="Y115" i="16"/>
  <c r="Y128" i="16"/>
  <c r="Y22" i="16"/>
  <c r="Y1839" i="16"/>
  <c r="Y458" i="16" s="1"/>
  <c r="Y1508" i="16"/>
  <c r="Y365" i="16" s="1"/>
  <c r="Y2744" i="16"/>
  <c r="Y892" i="16"/>
  <c r="Y916" i="16"/>
  <c r="Y1609" i="16"/>
  <c r="R445" i="20"/>
  <c r="Y1307" i="16"/>
  <c r="X893" i="16"/>
  <c r="X1308" i="16"/>
  <c r="Q446" i="20"/>
  <c r="Y162" i="11"/>
  <c r="Y201" i="11"/>
  <c r="Y124" i="11"/>
  <c r="Y180" i="11"/>
  <c r="Y171" i="11"/>
  <c r="Y177" i="11"/>
  <c r="Y243" i="11" s="1"/>
  <c r="Y162" i="10" s="1"/>
  <c r="Y168" i="11"/>
  <c r="Y242" i="11" s="1"/>
  <c r="Y928" i="16"/>
  <c r="W28" i="10"/>
  <c r="X929" i="16"/>
  <c r="W324" i="10"/>
  <c r="X214" i="20"/>
  <c r="X1248" i="20" s="1"/>
  <c r="X232" i="20"/>
  <c r="X1249" i="20" s="1"/>
  <c r="T1190" i="16"/>
  <c r="U1190" i="16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T2126" i="16"/>
  <c r="X368" i="16"/>
  <c r="X807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193" i="20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48" i="16"/>
  <c r="X811" i="16" s="1"/>
  <c r="X284" i="16"/>
  <c r="X804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44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626" i="16"/>
  <c r="X810" i="16" s="1"/>
  <c r="X331" i="16"/>
  <c r="X806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11" i="16"/>
  <c r="X120" i="20"/>
  <c r="X1245" i="20" s="1"/>
  <c r="X808" i="16"/>
  <c r="X463" i="16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28" i="20" s="1"/>
  <c r="X1262" i="20" s="1"/>
  <c r="X47" i="20"/>
  <c r="X584" i="16"/>
  <c r="X809" i="16" s="1"/>
  <c r="W636" i="12"/>
  <c r="W884" i="12"/>
  <c r="W920" i="12" s="1"/>
  <c r="X107" i="20"/>
  <c r="X1243" i="20" s="1"/>
  <c r="W956" i="20"/>
  <c r="X956" i="20" s="1"/>
  <c r="W957" i="20"/>
  <c r="M665" i="20"/>
  <c r="M666" i="20" s="1"/>
  <c r="V1175" i="16"/>
  <c r="V2124" i="16" s="1"/>
  <c r="O1631" i="16"/>
  <c r="X575" i="20"/>
  <c r="U1494" i="16"/>
  <c r="V1494" i="16" s="1"/>
  <c r="U2173" i="16"/>
  <c r="W1493" i="16"/>
  <c r="X1493" i="16" s="1"/>
  <c r="X2173" i="16" s="1"/>
  <c r="X547" i="20"/>
  <c r="L963" i="20"/>
  <c r="O2192" i="16"/>
  <c r="P1630" i="16"/>
  <c r="P2192" i="16" s="1"/>
  <c r="O1632" i="16"/>
  <c r="N620" i="20"/>
  <c r="O620" i="20" s="1"/>
  <c r="O621" i="20" s="1"/>
  <c r="U1176" i="16"/>
  <c r="X1582" i="16"/>
  <c r="M700" i="20"/>
  <c r="M701" i="20" s="1"/>
  <c r="X886" i="20"/>
  <c r="P619" i="20"/>
  <c r="Q619" i="20" s="1"/>
  <c r="X1445" i="16"/>
  <c r="X1412" i="16"/>
  <c r="W520" i="20"/>
  <c r="X519" i="20"/>
  <c r="W398" i="20"/>
  <c r="X396" i="20"/>
  <c r="Y396" i="20" s="1"/>
  <c r="W541" i="20"/>
  <c r="X540" i="20"/>
  <c r="W370" i="20"/>
  <c r="X368" i="20"/>
  <c r="Y368" i="20" s="1"/>
  <c r="X555" i="20"/>
  <c r="X548" i="20"/>
  <c r="W527" i="20"/>
  <c r="X526" i="20"/>
  <c r="X562" i="20"/>
  <c r="N482" i="20"/>
  <c r="W513" i="20"/>
  <c r="X512" i="20"/>
  <c r="N713" i="20"/>
  <c r="X887" i="20"/>
  <c r="L964" i="20"/>
  <c r="X576" i="20"/>
  <c r="M489" i="20"/>
  <c r="W534" i="20"/>
  <c r="X533" i="20"/>
  <c r="N692" i="20"/>
  <c r="N708" i="20"/>
  <c r="O475" i="20"/>
  <c r="X1452" i="16"/>
  <c r="X1589" i="16"/>
  <c r="X1561" i="16"/>
  <c r="K2431" i="16"/>
  <c r="Y2432" i="16"/>
  <c r="X2430" i="16"/>
  <c r="Y2430" i="16"/>
  <c r="X2431" i="16"/>
  <c r="Y2431" i="16"/>
  <c r="X2432" i="16"/>
  <c r="X2429" i="16"/>
  <c r="Y2429" i="16"/>
  <c r="K2845" i="16"/>
  <c r="X2844" i="16"/>
  <c r="Y2844" i="16"/>
  <c r="X2845" i="16"/>
  <c r="Y2845" i="16"/>
  <c r="X2843" i="16"/>
  <c r="X2846" i="16"/>
  <c r="Y2846" i="16"/>
  <c r="Y2843" i="16"/>
  <c r="N1364" i="16"/>
  <c r="X1914" i="16"/>
  <c r="K2445" i="16"/>
  <c r="Y2444" i="16"/>
  <c r="X2445" i="16"/>
  <c r="Y2445" i="16"/>
  <c r="X2443" i="16"/>
  <c r="Y2443" i="16"/>
  <c r="X2446" i="16"/>
  <c r="X2444" i="16"/>
  <c r="Y2446" i="16"/>
  <c r="X1596" i="16"/>
  <c r="N1365" i="16"/>
  <c r="O1363" i="16"/>
  <c r="P1363" i="16" s="1"/>
  <c r="P2152" i="16" s="1"/>
  <c r="X1398" i="16"/>
  <c r="D3170" i="16"/>
  <c r="L977" i="16"/>
  <c r="Y1934" i="16"/>
  <c r="D3177" i="16"/>
  <c r="X1915" i="16"/>
  <c r="Y1913" i="16"/>
  <c r="X1590" i="16"/>
  <c r="Y1588" i="16"/>
  <c r="W2169" i="16"/>
  <c r="X1465" i="16"/>
  <c r="X2169" i="16" s="1"/>
  <c r="W1569" i="16"/>
  <c r="X1569" i="16" s="1"/>
  <c r="X1568" i="16"/>
  <c r="Y1560" i="16"/>
  <c r="X1583" i="16"/>
  <c r="Y1581" i="16"/>
  <c r="Y1451" i="16"/>
  <c r="Y1444" i="16"/>
  <c r="Y1567" i="16"/>
  <c r="W2184" i="16"/>
  <c r="X1574" i="16"/>
  <c r="X2184" i="16" s="1"/>
  <c r="W2168" i="16"/>
  <c r="X1458" i="16"/>
  <c r="X2168" i="16" s="1"/>
  <c r="Y1595" i="16"/>
  <c r="Y1411" i="16"/>
  <c r="X1405" i="16"/>
  <c r="W2161" i="16"/>
  <c r="X1418" i="16"/>
  <c r="X2161" i="16" s="1"/>
  <c r="Y1404" i="16"/>
  <c r="Y1397" i="16"/>
  <c r="U1336" i="16"/>
  <c r="V1336" i="16" s="1"/>
  <c r="U2148" i="16"/>
  <c r="W2120" i="16"/>
  <c r="X1147" i="16"/>
  <c r="X2120" i="16" s="1"/>
  <c r="W2122" i="16"/>
  <c r="X1161" i="16"/>
  <c r="X2122" i="16" s="1"/>
  <c r="W2119" i="16"/>
  <c r="X1140" i="16"/>
  <c r="X2119" i="16" s="1"/>
  <c r="Y1154" i="16"/>
  <c r="S941" i="16"/>
  <c r="T941" i="16" s="1"/>
  <c r="U941" i="16" s="1"/>
  <c r="K983" i="16"/>
  <c r="U1177" i="16"/>
  <c r="W2079" i="16"/>
  <c r="X2079" i="16" s="1"/>
  <c r="W369" i="20"/>
  <c r="O2287" i="16"/>
  <c r="W1162" i="16"/>
  <c r="P57" i="16"/>
  <c r="P2260" i="16" s="1"/>
  <c r="W397" i="20"/>
  <c r="V376" i="20"/>
  <c r="V377" i="20" s="1"/>
  <c r="W375" i="20"/>
  <c r="W105" i="10"/>
  <c r="V390" i="20"/>
  <c r="V391" i="20"/>
  <c r="W389" i="20"/>
  <c r="X389" i="20" s="1"/>
  <c r="Y389" i="20" s="1"/>
  <c r="V503" i="20"/>
  <c r="W501" i="20"/>
  <c r="X501" i="20" s="1"/>
  <c r="Y501" i="20" s="1"/>
  <c r="V502" i="20"/>
  <c r="V1169" i="16"/>
  <c r="W1168" i="16"/>
  <c r="W1459" i="16"/>
  <c r="T438" i="20"/>
  <c r="T440" i="20" s="1"/>
  <c r="V418" i="20"/>
  <c r="R440" i="20"/>
  <c r="R439" i="20"/>
  <c r="S439" i="20" s="1"/>
  <c r="O474" i="20"/>
  <c r="V419" i="20"/>
  <c r="W417" i="20"/>
  <c r="X417" i="20" s="1"/>
  <c r="Y417" i="20" s="1"/>
  <c r="P473" i="20"/>
  <c r="P460" i="20"/>
  <c r="P461" i="20"/>
  <c r="Q459" i="20"/>
  <c r="R453" i="20"/>
  <c r="M494" i="20"/>
  <c r="L496" i="20"/>
  <c r="Q466" i="20"/>
  <c r="P468" i="20"/>
  <c r="W1466" i="16"/>
  <c r="S452" i="20"/>
  <c r="R454" i="20"/>
  <c r="V426" i="20"/>
  <c r="W424" i="20"/>
  <c r="X424" i="20" s="1"/>
  <c r="Y424" i="20" s="1"/>
  <c r="V412" i="20"/>
  <c r="W410" i="20"/>
  <c r="X410" i="20" s="1"/>
  <c r="Y410" i="20" s="1"/>
  <c r="V405" i="20"/>
  <c r="W403" i="20"/>
  <c r="X403" i="20" s="1"/>
  <c r="Y403" i="20" s="1"/>
  <c r="R1343" i="16"/>
  <c r="S1343" i="16" s="1"/>
  <c r="T1343" i="16" s="1"/>
  <c r="U1343" i="16" s="1"/>
  <c r="H2724" i="16"/>
  <c r="H2601" i="16"/>
  <c r="W2594" i="16"/>
  <c r="U2610" i="16"/>
  <c r="V2608" i="16"/>
  <c r="N621" i="20"/>
  <c r="P2846" i="16"/>
  <c r="V2845" i="16"/>
  <c r="N2845" i="16"/>
  <c r="T2844" i="16"/>
  <c r="L2844" i="16"/>
  <c r="R2843" i="16"/>
  <c r="O2846" i="16"/>
  <c r="U2845" i="16"/>
  <c r="M2845" i="16"/>
  <c r="S2844" i="16"/>
  <c r="Q2843" i="16"/>
  <c r="W2846" i="16"/>
  <c r="K2844" i="16"/>
  <c r="V2846" i="16"/>
  <c r="N2846" i="16"/>
  <c r="T2845" i="16"/>
  <c r="L2845" i="16"/>
  <c r="R2844" i="16"/>
  <c r="P2843" i="16"/>
  <c r="L2846" i="16"/>
  <c r="R2845" i="16"/>
  <c r="P2844" i="16"/>
  <c r="N2843" i="16"/>
  <c r="K2846" i="16"/>
  <c r="W2844" i="16"/>
  <c r="U2843" i="16"/>
  <c r="M2843" i="16"/>
  <c r="S2843" i="16"/>
  <c r="U2846" i="16"/>
  <c r="M2846" i="16"/>
  <c r="S2845" i="16"/>
  <c r="Q2844" i="16"/>
  <c r="W2843" i="16"/>
  <c r="O2843" i="16"/>
  <c r="T2846" i="16"/>
  <c r="V2843" i="16"/>
  <c r="S2846" i="16"/>
  <c r="Q2845" i="16"/>
  <c r="O2844" i="16"/>
  <c r="U2844" i="16"/>
  <c r="K2843" i="16"/>
  <c r="R2846" i="16"/>
  <c r="P2845" i="16"/>
  <c r="V2844" i="16"/>
  <c r="N2844" i="16"/>
  <c r="T2843" i="16"/>
  <c r="L2843" i="16"/>
  <c r="Q2846" i="16"/>
  <c r="W2845" i="16"/>
  <c r="O2845" i="16"/>
  <c r="M2844" i="16"/>
  <c r="G2446" i="16"/>
  <c r="W2446" i="16"/>
  <c r="O2446" i="16"/>
  <c r="U2445" i="16"/>
  <c r="M2445" i="16"/>
  <c r="S2444" i="16"/>
  <c r="K2444" i="16"/>
  <c r="Q2443" i="16"/>
  <c r="V2446" i="16"/>
  <c r="N2446" i="16"/>
  <c r="T2445" i="16"/>
  <c r="L2445" i="16"/>
  <c r="R2444" i="16"/>
  <c r="P2443" i="16"/>
  <c r="N2445" i="16"/>
  <c r="U2446" i="16"/>
  <c r="M2446" i="16"/>
  <c r="S2445" i="16"/>
  <c r="Q2444" i="16"/>
  <c r="W2443" i="16"/>
  <c r="O2443" i="16"/>
  <c r="P2445" i="16"/>
  <c r="T2443" i="16"/>
  <c r="W2445" i="16"/>
  <c r="S2443" i="16"/>
  <c r="P2446" i="16"/>
  <c r="L2444" i="16"/>
  <c r="T2446" i="16"/>
  <c r="L2446" i="16"/>
  <c r="R2445" i="16"/>
  <c r="P2444" i="16"/>
  <c r="V2443" i="16"/>
  <c r="N2443" i="16"/>
  <c r="V2444" i="16"/>
  <c r="L2443" i="16"/>
  <c r="O2445" i="16"/>
  <c r="M2444" i="16"/>
  <c r="R2443" i="16"/>
  <c r="S2446" i="16"/>
  <c r="K2446" i="16"/>
  <c r="Q2445" i="16"/>
  <c r="W2444" i="16"/>
  <c r="O2444" i="16"/>
  <c r="U2443" i="16"/>
  <c r="M2443" i="16"/>
  <c r="R2446" i="16"/>
  <c r="N2444" i="16"/>
  <c r="Q2446" i="16"/>
  <c r="U2444" i="16"/>
  <c r="K2443" i="16"/>
  <c r="V2445" i="16"/>
  <c r="T2444" i="16"/>
  <c r="G2432" i="16"/>
  <c r="W2432" i="16"/>
  <c r="O2432" i="16"/>
  <c r="U2431" i="16"/>
  <c r="M2431" i="16"/>
  <c r="S2430" i="16"/>
  <c r="K2430" i="16"/>
  <c r="Q2429" i="16"/>
  <c r="V2432" i="16"/>
  <c r="N2432" i="16"/>
  <c r="T2431" i="16"/>
  <c r="L2431" i="16"/>
  <c r="R2430" i="16"/>
  <c r="P2429" i="16"/>
  <c r="U2432" i="16"/>
  <c r="M2432" i="16"/>
  <c r="S2431" i="16"/>
  <c r="Q2430" i="16"/>
  <c r="W2429" i="16"/>
  <c r="O2429" i="16"/>
  <c r="K2432" i="16"/>
  <c r="Q2431" i="16"/>
  <c r="O2430" i="16"/>
  <c r="U2429" i="16"/>
  <c r="K2429" i="16"/>
  <c r="V2431" i="16"/>
  <c r="T2430" i="16"/>
  <c r="R2429" i="16"/>
  <c r="T2432" i="16"/>
  <c r="L2432" i="16"/>
  <c r="R2431" i="16"/>
  <c r="P2430" i="16"/>
  <c r="V2429" i="16"/>
  <c r="N2429" i="16"/>
  <c r="S2432" i="16"/>
  <c r="W2430" i="16"/>
  <c r="M2429" i="16"/>
  <c r="N2431" i="16"/>
  <c r="R2432" i="16"/>
  <c r="P2431" i="16"/>
  <c r="V2430" i="16"/>
  <c r="N2430" i="16"/>
  <c r="T2429" i="16"/>
  <c r="L2429" i="16"/>
  <c r="Q2432" i="16"/>
  <c r="W2431" i="16"/>
  <c r="O2431" i="16"/>
  <c r="U2430" i="16"/>
  <c r="M2430" i="16"/>
  <c r="S2429" i="16"/>
  <c r="P2432" i="16"/>
  <c r="L2430" i="16"/>
  <c r="L286" i="16"/>
  <c r="V404" i="20"/>
  <c r="F2846" i="16"/>
  <c r="G2846" i="16"/>
  <c r="K1689" i="16"/>
  <c r="L1689" i="16"/>
  <c r="M1689" i="16"/>
  <c r="N1689" i="16"/>
  <c r="O1689" i="16"/>
  <c r="P1689" i="16"/>
  <c r="Q1689" i="16"/>
  <c r="R1689" i="16"/>
  <c r="S1689" i="16"/>
  <c r="T1689" i="16"/>
  <c r="U1689" i="16"/>
  <c r="V1689" i="16"/>
  <c r="W1689" i="16"/>
  <c r="N1371" i="16"/>
  <c r="O1371" i="16" s="1"/>
  <c r="O2151" i="16"/>
  <c r="P1356" i="16"/>
  <c r="N1372" i="16"/>
  <c r="W1892" i="16"/>
  <c r="X1892" i="16" s="1"/>
  <c r="X2229" i="16" s="1"/>
  <c r="V2229" i="16"/>
  <c r="V1893" i="16"/>
  <c r="Q1488" i="16"/>
  <c r="N1377" i="16"/>
  <c r="M1385" i="16"/>
  <c r="M1386" i="16" s="1"/>
  <c r="N1384" i="16"/>
  <c r="W1323" i="16"/>
  <c r="W1413" i="16"/>
  <c r="X1413" i="16" s="1"/>
  <c r="M285" i="16"/>
  <c r="M1378" i="16"/>
  <c r="M1379" i="16" s="1"/>
  <c r="L708" i="20"/>
  <c r="H2347" i="16"/>
  <c r="L701" i="20"/>
  <c r="N1380" i="16"/>
  <c r="N320" i="16" s="1"/>
  <c r="H2587" i="16"/>
  <c r="H2603" i="16"/>
  <c r="H2582" i="16"/>
  <c r="H2626" i="16"/>
  <c r="H2631" i="16"/>
  <c r="W1316" i="16"/>
  <c r="X1316" i="16" s="1"/>
  <c r="H2589" i="16"/>
  <c r="V1420" i="16"/>
  <c r="U1337" i="16"/>
  <c r="U1495" i="16"/>
  <c r="V1495" i="16" s="1"/>
  <c r="I569" i="16"/>
  <c r="I2047" i="16" s="1"/>
  <c r="R1344" i="16"/>
  <c r="S1344" i="16" s="1"/>
  <c r="W1295" i="16"/>
  <c r="H2640" i="16"/>
  <c r="H2681" i="16"/>
  <c r="H2352" i="16"/>
  <c r="H2659" i="16"/>
  <c r="H2661" i="16"/>
  <c r="H2652" i="16"/>
  <c r="H2647" i="16"/>
  <c r="H2645" i="16"/>
  <c r="H2361" i="16"/>
  <c r="H2359" i="16"/>
  <c r="H2368" i="16"/>
  <c r="H2366" i="16"/>
  <c r="H2388" i="16"/>
  <c r="H2395" i="16"/>
  <c r="F2432" i="16"/>
  <c r="W1419" i="16"/>
  <c r="F2446" i="16"/>
  <c r="G2436" i="16"/>
  <c r="H2496" i="16"/>
  <c r="H2494" i="16"/>
  <c r="H2510" i="16"/>
  <c r="H2508" i="16"/>
  <c r="W1460" i="16"/>
  <c r="M1380" i="16"/>
  <c r="M320" i="16" s="1"/>
  <c r="K1380" i="16"/>
  <c r="I210" i="16"/>
  <c r="G77" i="20" s="1"/>
  <c r="L1262" i="16"/>
  <c r="L262" i="16" s="1"/>
  <c r="O1241" i="16"/>
  <c r="I211" i="16" s="1"/>
  <c r="G78" i="20" s="1"/>
  <c r="W1576" i="16"/>
  <c r="M1255" i="16"/>
  <c r="W1575" i="16"/>
  <c r="O1373" i="16"/>
  <c r="O319" i="16" s="1"/>
  <c r="I281" i="16" s="1"/>
  <c r="G104" i="20" s="1"/>
  <c r="M1387" i="16"/>
  <c r="M321" i="16" s="1"/>
  <c r="L1387" i="16"/>
  <c r="T1481" i="16"/>
  <c r="T1183" i="16"/>
  <c r="T1184" i="16" s="1"/>
  <c r="U1182" i="16"/>
  <c r="U2125" i="16" s="1"/>
  <c r="W1453" i="16"/>
  <c r="X1453" i="16" s="1"/>
  <c r="V2170" i="16"/>
  <c r="W1472" i="16"/>
  <c r="X1472" i="16" s="1"/>
  <c r="X2170" i="16" s="1"/>
  <c r="U1474" i="16"/>
  <c r="V1473" i="16"/>
  <c r="E2825" i="16"/>
  <c r="H2823" i="16" s="1"/>
  <c r="E2029" i="16"/>
  <c r="E3178" i="16" s="1"/>
  <c r="D2849" i="16"/>
  <c r="D2022" i="16"/>
  <c r="D3171" i="16" s="1"/>
  <c r="H3172" i="16" s="1"/>
  <c r="E3171" i="16"/>
  <c r="F2028" i="16" a="1"/>
  <c r="F2028" i="16" s="1"/>
  <c r="E3177" i="16"/>
  <c r="F2021" i="16" a="1"/>
  <c r="F2021" i="16" s="1"/>
  <c r="E3170" i="16"/>
  <c r="D1973" i="16"/>
  <c r="F1973" i="16" s="1"/>
  <c r="E3122" i="16"/>
  <c r="N1639" i="16"/>
  <c r="O1639" i="16" s="1"/>
  <c r="W1399" i="16"/>
  <c r="X1399" i="16" s="1"/>
  <c r="N1638" i="16"/>
  <c r="O1638" i="16" s="1"/>
  <c r="M1646" i="16"/>
  <c r="M1645" i="16"/>
  <c r="D2833" i="16"/>
  <c r="E2833" i="16" s="1"/>
  <c r="D2832" i="16"/>
  <c r="H2829" i="16" s="1"/>
  <c r="F1677" i="16" a="1"/>
  <c r="F1677" i="16" s="1"/>
  <c r="E2843" i="16"/>
  <c r="D1672" i="16"/>
  <c r="D2838" i="16" s="1"/>
  <c r="D2837" i="16"/>
  <c r="H2838" i="16" s="1"/>
  <c r="N1644" i="16"/>
  <c r="M2194" i="16"/>
  <c r="N2193" i="16"/>
  <c r="R1623" i="16"/>
  <c r="S1623" i="16" s="1"/>
  <c r="S2191" i="16" s="1"/>
  <c r="B1978" i="16"/>
  <c r="B3127" i="16" s="1"/>
  <c r="B2842" i="16"/>
  <c r="E1987" i="16"/>
  <c r="D2843" i="16"/>
  <c r="P1637" i="16"/>
  <c r="Q1637" i="16" s="1"/>
  <c r="O2193" i="16"/>
  <c r="O1625" i="16"/>
  <c r="P1624" i="16"/>
  <c r="W1406" i="16"/>
  <c r="X1406" i="16" s="1"/>
  <c r="W1425" i="16"/>
  <c r="V332" i="16"/>
  <c r="U332" i="16"/>
  <c r="U2162" i="16"/>
  <c r="T333" i="16"/>
  <c r="U1426" i="16"/>
  <c r="S334" i="16"/>
  <c r="S791" i="16" s="1"/>
  <c r="S199" i="10" s="1"/>
  <c r="T1427" i="16"/>
  <c r="R1487" i="16"/>
  <c r="R2172" i="16"/>
  <c r="S1486" i="16"/>
  <c r="T1486" i="16" s="1"/>
  <c r="T2172" i="16" s="1"/>
  <c r="U1480" i="16"/>
  <c r="U2171" i="16"/>
  <c r="V1479" i="16"/>
  <c r="N1358" i="16"/>
  <c r="O1357" i="16"/>
  <c r="V2148" i="16"/>
  <c r="W1335" i="16"/>
  <c r="X1335" i="16" s="1"/>
  <c r="X2148" i="16" s="1"/>
  <c r="G103" i="20"/>
  <c r="Q1351" i="16"/>
  <c r="P1370" i="16"/>
  <c r="S1349" i="16"/>
  <c r="T1349" i="16" s="1"/>
  <c r="R2150" i="16"/>
  <c r="R1350" i="16"/>
  <c r="V1170" i="16"/>
  <c r="T1191" i="16"/>
  <c r="M431" i="20"/>
  <c r="U425" i="20"/>
  <c r="V411" i="20"/>
  <c r="W376" i="10"/>
  <c r="F140" i="20"/>
  <c r="F139" i="20"/>
  <c r="F141" i="20"/>
  <c r="W2083" i="16"/>
  <c r="O2097" i="16"/>
  <c r="N2097" i="16"/>
  <c r="N458" i="16"/>
  <c r="N463" i="16" s="1"/>
  <c r="N1844" i="16"/>
  <c r="N363" i="16"/>
  <c r="N368" i="16" s="1"/>
  <c r="N1511" i="16"/>
  <c r="V401" i="10"/>
  <c r="P654" i="16"/>
  <c r="P235" i="20" s="1"/>
  <c r="P285" i="20" s="1"/>
  <c r="P69" i="25" s="1"/>
  <c r="K654" i="16"/>
  <c r="K235" i="20" s="1"/>
  <c r="L654" i="16"/>
  <c r="L235" i="20" s="1"/>
  <c r="I618" i="16"/>
  <c r="G224" i="20" s="1"/>
  <c r="I617" i="16"/>
  <c r="W372" i="10"/>
  <c r="W371" i="10" s="1"/>
  <c r="W79" i="10"/>
  <c r="V1149" i="16"/>
  <c r="W2121" i="16"/>
  <c r="W1157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56" i="16"/>
  <c r="V1142" i="16"/>
  <c r="W1163" i="16"/>
  <c r="W1155" i="16"/>
  <c r="X1155" i="16" s="1"/>
  <c r="W1148" i="16"/>
  <c r="W1141" i="16"/>
  <c r="R942" i="16"/>
  <c r="S942" i="16" s="1"/>
  <c r="V1189" i="16"/>
  <c r="V2126" i="16" s="1"/>
  <c r="W882" i="16"/>
  <c r="X882" i="16" s="1"/>
  <c r="W1562" i="16"/>
  <c r="X1562" i="16" s="1"/>
  <c r="I568" i="16"/>
  <c r="I2046" i="16" s="1"/>
  <c r="I567" i="16"/>
  <c r="G2045" i="16" s="1"/>
  <c r="G2099" i="16" s="1"/>
  <c r="O2099" i="16" s="1"/>
  <c r="M2095" i="16"/>
  <c r="O2095" i="16"/>
  <c r="M2093" i="16"/>
  <c r="O2093" i="16"/>
  <c r="M2094" i="16"/>
  <c r="O2094" i="16"/>
  <c r="I566" i="16"/>
  <c r="I2044" i="16" s="1"/>
  <c r="K193" i="20"/>
  <c r="L193" i="20"/>
  <c r="M193" i="20"/>
  <c r="N193" i="20"/>
  <c r="O193" i="20"/>
  <c r="P193" i="20"/>
  <c r="Q193" i="20"/>
  <c r="R193" i="20"/>
  <c r="S193" i="20"/>
  <c r="T193" i="20"/>
  <c r="U193" i="20"/>
  <c r="V193" i="20"/>
  <c r="W193" i="20"/>
  <c r="K192" i="20"/>
  <c r="L192" i="20"/>
  <c r="M192" i="20"/>
  <c r="N192" i="20"/>
  <c r="O192" i="20"/>
  <c r="P192" i="20"/>
  <c r="Q192" i="20"/>
  <c r="R192" i="20"/>
  <c r="S192" i="20"/>
  <c r="T192" i="20"/>
  <c r="U192" i="20"/>
  <c r="V192" i="20"/>
  <c r="W192" i="20"/>
  <c r="O458" i="16"/>
  <c r="O463" i="16" s="1"/>
  <c r="O1844" i="16"/>
  <c r="O2092" i="16"/>
  <c r="O363" i="16"/>
  <c r="O1511" i="16"/>
  <c r="M260" i="16"/>
  <c r="W1302" i="16"/>
  <c r="X1302" i="16" s="1"/>
  <c r="W1439" i="16"/>
  <c r="X1439" i="16" s="1"/>
  <c r="W894" i="16"/>
  <c r="X894" i="16" s="1"/>
  <c r="U626" i="12"/>
  <c r="U624" i="12"/>
  <c r="W1446" i="16"/>
  <c r="X1446" i="16" s="1"/>
  <c r="W1309" i="16"/>
  <c r="X1309" i="16" s="1"/>
  <c r="W2061" i="16"/>
  <c r="W796" i="16" s="1"/>
  <c r="W204" i="10" s="1"/>
  <c r="W1288" i="16"/>
  <c r="X1288" i="16" s="1"/>
  <c r="W2099" i="16"/>
  <c r="W2102" i="16" s="1"/>
  <c r="S958" i="16"/>
  <c r="T958" i="16" s="1"/>
  <c r="U958" i="16" s="1"/>
  <c r="V958" i="16" s="1"/>
  <c r="W219" i="11"/>
  <c r="W246" i="11" s="1"/>
  <c r="W198" i="11"/>
  <c r="W244" i="11" s="1"/>
  <c r="W163" i="10" s="1"/>
  <c r="W307" i="10" s="1"/>
  <c r="L666" i="20"/>
  <c r="W1467" i="16"/>
  <c r="W159" i="11"/>
  <c r="W241" i="11" s="1"/>
  <c r="M971" i="16"/>
  <c r="V940" i="16"/>
  <c r="W940" i="16" s="1"/>
  <c r="X940" i="16" s="1"/>
  <c r="W900" i="16"/>
  <c r="X900" i="16" s="1"/>
  <c r="L978" i="16"/>
  <c r="M976" i="16"/>
  <c r="U2231" i="16"/>
  <c r="V1906" i="16"/>
  <c r="S1928" i="16"/>
  <c r="K984" i="16"/>
  <c r="R1955" i="16"/>
  <c r="S1955" i="16" s="1"/>
  <c r="S585" i="16" s="1"/>
  <c r="O1957" i="16"/>
  <c r="O587" i="16" s="1"/>
  <c r="O794" i="16" s="1"/>
  <c r="O202" i="10" s="1"/>
  <c r="P1956" i="16"/>
  <c r="O586" i="16"/>
  <c r="T1908" i="16"/>
  <c r="U1907" i="16"/>
  <c r="Q2238" i="16"/>
  <c r="Q585" i="16"/>
  <c r="T1927" i="16"/>
  <c r="S2234" i="16"/>
  <c r="S1929" i="16"/>
  <c r="P585" i="16"/>
  <c r="P2238" i="16"/>
  <c r="L659" i="20"/>
  <c r="E660" i="16"/>
  <c r="C242" i="20" s="1"/>
  <c r="E663" i="16"/>
  <c r="C245" i="20" s="1"/>
  <c r="E662" i="16"/>
  <c r="C244" i="20" s="1"/>
  <c r="E661" i="16"/>
  <c r="C243" i="20" s="1"/>
  <c r="E658" i="16"/>
  <c r="E659" i="16"/>
  <c r="C241" i="20" s="1"/>
  <c r="V2088" i="16"/>
  <c r="V290" i="20" s="1"/>
  <c r="V1483" i="12"/>
  <c r="V1640" i="12" s="1"/>
  <c r="W805" i="16"/>
  <c r="V1607" i="12"/>
  <c r="V1643" i="12" s="1"/>
  <c r="V1528" i="12"/>
  <c r="V1641" i="12" s="1"/>
  <c r="V1474" i="12"/>
  <c r="V1639" i="12" s="1"/>
  <c r="V1573" i="12"/>
  <c r="V1642" i="12" s="1"/>
  <c r="W699" i="16"/>
  <c r="W280" i="20"/>
  <c r="W285" i="20" s="1"/>
  <c r="W69" i="25" s="1"/>
  <c r="V1946" i="12"/>
  <c r="V1904" i="12" s="1"/>
  <c r="V245" i="11"/>
  <c r="W2074" i="16"/>
  <c r="W2075" i="16" s="1"/>
  <c r="V1948" i="12"/>
  <c r="V1906" i="12" s="1"/>
  <c r="V160" i="10"/>
  <c r="V159" i="10" s="1"/>
  <c r="V307" i="10"/>
  <c r="V1949" i="12"/>
  <c r="V1907" i="12" s="1"/>
  <c r="V1945" i="12"/>
  <c r="V1903" i="12" s="1"/>
  <c r="H1696" i="16"/>
  <c r="I1689" i="16" a="1"/>
  <c r="I1689" i="16" s="1"/>
  <c r="H1276" i="16"/>
  <c r="I1269" i="16" a="1"/>
  <c r="I1269" i="16" s="1"/>
  <c r="J1011" i="20" a="1"/>
  <c r="J1011" i="20" s="1"/>
  <c r="D1015" i="20"/>
  <c r="L620" i="12"/>
  <c r="K985" i="20"/>
  <c r="K964" i="20"/>
  <c r="P320" i="10"/>
  <c r="O320" i="10"/>
  <c r="T320" i="10"/>
  <c r="M109" i="12"/>
  <c r="U307" i="10"/>
  <c r="O307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M305" i="10"/>
  <c r="Q306" i="10"/>
  <c r="T307" i="10"/>
  <c r="N320" i="10"/>
  <c r="J109" i="12"/>
  <c r="K307" i="10"/>
  <c r="P306" i="10"/>
  <c r="R305" i="10"/>
  <c r="S320" i="10"/>
  <c r="N307" i="10"/>
  <c r="P307" i="10"/>
  <c r="L320" i="10"/>
  <c r="U179" i="16"/>
  <c r="L307" i="10"/>
  <c r="K109" i="12"/>
  <c r="N109" i="12"/>
  <c r="V305" i="10"/>
  <c r="O80" i="16"/>
  <c r="N965" i="16"/>
  <c r="N966" i="16" s="1"/>
  <c r="Q952" i="16"/>
  <c r="T918" i="16"/>
  <c r="R924" i="16"/>
  <c r="U922" i="16"/>
  <c r="T85" i="16"/>
  <c r="T86" i="16"/>
  <c r="T83" i="16"/>
  <c r="T2149" i="16"/>
  <c r="U1936" i="16"/>
  <c r="O706" i="20"/>
  <c r="M721" i="20"/>
  <c r="V1604" i="16"/>
  <c r="M672" i="20"/>
  <c r="M673" i="20" s="1"/>
  <c r="M714" i="20"/>
  <c r="M715" i="20" s="1"/>
  <c r="M679" i="20"/>
  <c r="M680" i="20" s="1"/>
  <c r="N707" i="20"/>
  <c r="M693" i="20"/>
  <c r="M694" i="20" s="1"/>
  <c r="W1597" i="16"/>
  <c r="X1597" i="16" s="1"/>
  <c r="V1330" i="16"/>
  <c r="S1618" i="16"/>
  <c r="U1950" i="16"/>
  <c r="T1611" i="16"/>
  <c r="V1943" i="16"/>
  <c r="O960" i="16"/>
  <c r="U1502" i="16"/>
  <c r="M1660" i="16"/>
  <c r="N1653" i="16"/>
  <c r="O1653" i="16" s="1"/>
  <c r="M992" i="20"/>
  <c r="C754" i="20"/>
  <c r="K142" i="20"/>
  <c r="L142" i="20"/>
  <c r="M142" i="20"/>
  <c r="N142" i="20"/>
  <c r="O142" i="20"/>
  <c r="P142" i="20"/>
  <c r="Q142" i="20"/>
  <c r="R142" i="20"/>
  <c r="S142" i="20"/>
  <c r="T142" i="20"/>
  <c r="U142" i="20"/>
  <c r="V142" i="20"/>
  <c r="W142" i="20"/>
  <c r="F1664" i="16"/>
  <c r="F2830" i="16" s="1"/>
  <c r="F1671" i="16"/>
  <c r="E1986" i="16"/>
  <c r="D1986" i="16"/>
  <c r="D1988" i="16"/>
  <c r="D3137" i="16" s="1"/>
  <c r="D1678" i="16"/>
  <c r="D2844" i="16" s="1"/>
  <c r="D1993" i="16"/>
  <c r="E1993" i="16"/>
  <c r="D1980" i="16"/>
  <c r="D3129" i="16" s="1"/>
  <c r="H3130" i="16" s="1"/>
  <c r="V638" i="12"/>
  <c r="V626" i="12" s="1"/>
  <c r="V179" i="10" s="1"/>
  <c r="U2282" i="16"/>
  <c r="U44" i="16" s="1"/>
  <c r="V2270" i="16"/>
  <c r="V43" i="16" s="1"/>
  <c r="W41" i="16" s="1"/>
  <c r="W2258" i="16" s="1"/>
  <c r="V631" i="12"/>
  <c r="V619" i="12" s="1"/>
  <c r="U75" i="16"/>
  <c r="V73" i="16" s="1"/>
  <c r="V2262" i="16" s="1"/>
  <c r="V2274" i="16" s="1"/>
  <c r="U2286" i="16"/>
  <c r="U76" i="16" s="1"/>
  <c r="U89" i="16" s="1"/>
  <c r="U51" i="16"/>
  <c r="V49" i="16" s="1"/>
  <c r="V2259" i="16" s="1"/>
  <c r="V2271" i="16" s="1"/>
  <c r="U2283" i="16"/>
  <c r="U52" i="16" s="1"/>
  <c r="P19" i="16"/>
  <c r="Q17" i="16" s="1"/>
  <c r="Q2255" i="16" s="1"/>
  <c r="P2279" i="16"/>
  <c r="U35" i="16"/>
  <c r="V33" i="16" s="1"/>
  <c r="V2257" i="16" s="1"/>
  <c r="V2269" i="16" s="1"/>
  <c r="U2281" i="16"/>
  <c r="U36" i="16" s="1"/>
  <c r="Q947" i="16"/>
  <c r="Q948" i="16" s="1"/>
  <c r="P953" i="16"/>
  <c r="O480" i="20"/>
  <c r="N481" i="20"/>
  <c r="O964" i="16"/>
  <c r="L495" i="20"/>
  <c r="L982" i="16"/>
  <c r="M488" i="20"/>
  <c r="P467" i="20"/>
  <c r="N1248" i="16"/>
  <c r="N260" i="16" s="1"/>
  <c r="N487" i="20"/>
  <c r="U917" i="16"/>
  <c r="P959" i="16"/>
  <c r="D988" i="16"/>
  <c r="F987" i="16" s="1"/>
  <c r="K988" i="16" s="1"/>
  <c r="M972" i="16"/>
  <c r="D993" i="16"/>
  <c r="D994" i="16" s="1"/>
  <c r="C1000" i="16"/>
  <c r="B997" i="16"/>
  <c r="D1003" i="16"/>
  <c r="J1002" i="16"/>
  <c r="E999" i="16"/>
  <c r="E998" i="16"/>
  <c r="F998" i="16" s="1" a="1"/>
  <c r="F998" i="16" s="1"/>
  <c r="D998" i="16"/>
  <c r="S946" i="16"/>
  <c r="N858" i="20"/>
  <c r="E912" i="20"/>
  <c r="K913" i="20" s="1"/>
  <c r="K914" i="20" s="1"/>
  <c r="K915" i="20" s="1"/>
  <c r="N983" i="20"/>
  <c r="O857" i="20"/>
  <c r="D891" i="20"/>
  <c r="E898" i="20"/>
  <c r="K899" i="20" s="1"/>
  <c r="K900" i="20" s="1"/>
  <c r="K901" i="20" s="1"/>
  <c r="E905" i="20"/>
  <c r="K906" i="20" s="1"/>
  <c r="K907" i="20" s="1"/>
  <c r="K908" i="20" s="1"/>
  <c r="K626" i="20"/>
  <c r="M984" i="20"/>
  <c r="M985" i="20" s="1"/>
  <c r="D1197" i="20"/>
  <c r="E1197" i="20" s="1"/>
  <c r="C1197" i="20"/>
  <c r="D967" i="20"/>
  <c r="E967" i="20" s="1"/>
  <c r="C967" i="20"/>
  <c r="D918" i="20"/>
  <c r="E918" i="20" s="1"/>
  <c r="C918" i="20"/>
  <c r="O657" i="20"/>
  <c r="D820" i="20"/>
  <c r="E820" i="20" s="1"/>
  <c r="C820" i="20"/>
  <c r="D842" i="20"/>
  <c r="D849" i="20"/>
  <c r="C841" i="20"/>
  <c r="D841" i="20"/>
  <c r="E841" i="20" s="1"/>
  <c r="N658" i="20"/>
  <c r="N659" i="20" s="1"/>
  <c r="D834" i="20"/>
  <c r="E834" i="20" s="1"/>
  <c r="C834" i="20"/>
  <c r="D821" i="20"/>
  <c r="D835" i="20"/>
  <c r="D827" i="20"/>
  <c r="E827" i="20" s="1"/>
  <c r="C827" i="20"/>
  <c r="C813" i="20"/>
  <c r="D813" i="20"/>
  <c r="E813" i="20" s="1"/>
  <c r="D807" i="20"/>
  <c r="D814" i="20"/>
  <c r="D806" i="20"/>
  <c r="E806" i="20" s="1"/>
  <c r="C806" i="20"/>
  <c r="D799" i="20"/>
  <c r="E799" i="20" s="1"/>
  <c r="C799" i="20"/>
  <c r="P678" i="20"/>
  <c r="D793" i="20"/>
  <c r="D800" i="20"/>
  <c r="C792" i="20"/>
  <c r="D792" i="20"/>
  <c r="E792" i="20" s="1"/>
  <c r="D785" i="20"/>
  <c r="E785" i="20" s="1"/>
  <c r="C785" i="20"/>
  <c r="D779" i="20"/>
  <c r="D786" i="20"/>
  <c r="D778" i="20"/>
  <c r="E778" i="20" s="1"/>
  <c r="C778" i="20"/>
  <c r="D771" i="20"/>
  <c r="E771" i="20" s="1"/>
  <c r="C771" i="20"/>
  <c r="D765" i="20"/>
  <c r="D772" i="20"/>
  <c r="D764" i="20"/>
  <c r="E764" i="20" s="1"/>
  <c r="C764" i="20"/>
  <c r="T2285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35" i="16"/>
  <c r="Q936" i="16"/>
  <c r="U934" i="16"/>
  <c r="T923" i="16"/>
  <c r="V912" i="16"/>
  <c r="O997" i="20"/>
  <c r="T949" i="20"/>
  <c r="M998" i="20"/>
  <c r="N998" i="20" s="1"/>
  <c r="W888" i="16"/>
  <c r="X888" i="16" s="1"/>
  <c r="W561" i="20"/>
  <c r="X561" i="20" s="1"/>
  <c r="W562" i="20"/>
  <c r="V146" i="16"/>
  <c r="V162" i="16" s="1"/>
  <c r="O611" i="20"/>
  <c r="Q603" i="20"/>
  <c r="T1617" i="16"/>
  <c r="V1949" i="16"/>
  <c r="N2196" i="16"/>
  <c r="O991" i="20"/>
  <c r="L1011" i="20"/>
  <c r="P990" i="20"/>
  <c r="Q990" i="20" s="1"/>
  <c r="Q604" i="20"/>
  <c r="R602" i="20"/>
  <c r="P609" i="20"/>
  <c r="U948" i="20"/>
  <c r="T950" i="20"/>
  <c r="O992" i="20"/>
  <c r="O610" i="20"/>
  <c r="C1029" i="20"/>
  <c r="C1024" i="20"/>
  <c r="C1025" i="20" s="1"/>
  <c r="D1024" i="20"/>
  <c r="C1023" i="20"/>
  <c r="D1023" i="20"/>
  <c r="E1023" i="20" s="1"/>
  <c r="W2235" i="16"/>
  <c r="K1013" i="20"/>
  <c r="W943" i="20"/>
  <c r="W569" i="20"/>
  <c r="W568" i="20"/>
  <c r="X568" i="20" s="1"/>
  <c r="W936" i="20"/>
  <c r="W1948" i="16"/>
  <c r="X1948" i="16" s="1"/>
  <c r="X2237" i="16" s="1"/>
  <c r="V2237" i="16"/>
  <c r="V1342" i="16"/>
  <c r="U2149" i="16"/>
  <c r="U1616" i="16"/>
  <c r="T2190" i="16"/>
  <c r="Q1658" i="16"/>
  <c r="W906" i="16"/>
  <c r="X906" i="16" s="1"/>
  <c r="S930" i="16"/>
  <c r="L626" i="12"/>
  <c r="V1501" i="16"/>
  <c r="W1501" i="16" s="1"/>
  <c r="X1501" i="16" s="1"/>
  <c r="V2174" i="16"/>
  <c r="U2189" i="16"/>
  <c r="U1610" i="16"/>
  <c r="N1659" i="16"/>
  <c r="V1935" i="16"/>
  <c r="W2188" i="16"/>
  <c r="W2236" i="16"/>
  <c r="W1942" i="16"/>
  <c r="X1942" i="16" s="1"/>
  <c r="W1603" i="16"/>
  <c r="X1603" i="16" s="1"/>
  <c r="D1684" i="16"/>
  <c r="D1690" i="16"/>
  <c r="B1683" i="16"/>
  <c r="E1685" i="16"/>
  <c r="E1684" i="16"/>
  <c r="W2174" i="16"/>
  <c r="W2147" i="16"/>
  <c r="W1329" i="16"/>
  <c r="X1329" i="16" s="1"/>
  <c r="S245" i="11"/>
  <c r="O626" i="12"/>
  <c r="N626" i="12"/>
  <c r="S626" i="12"/>
  <c r="J1950" i="12"/>
  <c r="J1908" i="12" s="1"/>
  <c r="M245" i="11"/>
  <c r="Q245" i="11"/>
  <c r="P1950" i="12"/>
  <c r="P1908" i="12" s="1"/>
  <c r="S160" i="10"/>
  <c r="S159" i="10" s="1"/>
  <c r="S51" i="25" s="1"/>
  <c r="Q160" i="10"/>
  <c r="Q159" i="10" s="1"/>
  <c r="Q51" i="25" s="1"/>
  <c r="K626" i="12"/>
  <c r="L1950" i="12"/>
  <c r="L1908" i="12" s="1"/>
  <c r="U1953" i="12"/>
  <c r="U1911" i="12" s="1"/>
  <c r="Q626" i="12"/>
  <c r="R159" i="10"/>
  <c r="R51" i="25" s="1"/>
  <c r="K1950" i="12"/>
  <c r="K1908" i="12" s="1"/>
  <c r="R245" i="11"/>
  <c r="O159" i="10"/>
  <c r="O51" i="25" s="1"/>
  <c r="O245" i="11"/>
  <c r="K245" i="11"/>
  <c r="P159" i="10"/>
  <c r="P51" i="25" s="1"/>
  <c r="T159" i="10"/>
  <c r="T51" i="25" s="1"/>
  <c r="P245" i="11"/>
  <c r="P626" i="12"/>
  <c r="R624" i="12"/>
  <c r="N245" i="11"/>
  <c r="L245" i="11"/>
  <c r="M626" i="12"/>
  <c r="K160" i="10"/>
  <c r="K159" i="10" s="1"/>
  <c r="K51" i="25" s="1"/>
  <c r="L159" i="10"/>
  <c r="L51" i="25" s="1"/>
  <c r="Q1950" i="12"/>
  <c r="J626" i="12"/>
  <c r="T245" i="11"/>
  <c r="R1953" i="12"/>
  <c r="R1911" i="12" s="1"/>
  <c r="R626" i="12"/>
  <c r="T626" i="12"/>
  <c r="T624" i="12"/>
  <c r="U245" i="11"/>
  <c r="U160" i="10"/>
  <c r="M159" i="10"/>
  <c r="M51" i="25" s="1"/>
  <c r="N159" i="10"/>
  <c r="N51" i="25" s="1"/>
  <c r="U1908" i="12"/>
  <c r="AB2489" i="16" l="1"/>
  <c r="AC2487" i="16"/>
  <c r="AA2475" i="16"/>
  <c r="AB2473" i="16"/>
  <c r="AB2482" i="16"/>
  <c r="AC2480" i="16"/>
  <c r="X1295" i="16"/>
  <c r="S1950" i="12"/>
  <c r="S1908" i="12" s="1"/>
  <c r="O1950" i="12"/>
  <c r="O1908" i="12" s="1"/>
  <c r="N1950" i="12"/>
  <c r="N1908" i="12" s="1"/>
  <c r="V1950" i="12"/>
  <c r="W611" i="12"/>
  <c r="M624" i="12"/>
  <c r="M172" i="10" s="1"/>
  <c r="M61" i="25" s="1"/>
  <c r="N311" i="10"/>
  <c r="Z291" i="20"/>
  <c r="AA92" i="12"/>
  <c r="L316" i="10"/>
  <c r="Y119" i="11"/>
  <c r="Y108" i="12"/>
  <c r="T312" i="10"/>
  <c r="O311" i="10"/>
  <c r="T311" i="10"/>
  <c r="P313" i="10"/>
  <c r="S313" i="10"/>
  <c r="R314" i="10"/>
  <c r="K311" i="10"/>
  <c r="Q311" i="10"/>
  <c r="K56" i="25"/>
  <c r="P311" i="10"/>
  <c r="P314" i="10"/>
  <c r="R312" i="10"/>
  <c r="S312" i="10"/>
  <c r="O313" i="10"/>
  <c r="S311" i="10"/>
  <c r="N314" i="10"/>
  <c r="M315" i="10"/>
  <c r="Z1307" i="16"/>
  <c r="Z2144" i="16" s="1"/>
  <c r="U314" i="10"/>
  <c r="R311" i="10"/>
  <c r="O312" i="10"/>
  <c r="Z1437" i="16"/>
  <c r="Z2165" i="16" s="1"/>
  <c r="Z1941" i="16"/>
  <c r="Z2236" i="16" s="1"/>
  <c r="K320" i="10"/>
  <c r="R313" i="10"/>
  <c r="M314" i="10"/>
  <c r="V313" i="10"/>
  <c r="S314" i="10"/>
  <c r="Q314" i="10"/>
  <c r="U312" i="10"/>
  <c r="O316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K312" i="10"/>
  <c r="T179" i="10"/>
  <c r="T323" i="10" s="1"/>
  <c r="N179" i="10"/>
  <c r="N323" i="10" s="1"/>
  <c r="P179" i="10"/>
  <c r="P323" i="10" s="1"/>
  <c r="L179" i="10"/>
  <c r="L323" i="10" s="1"/>
  <c r="K315" i="10"/>
  <c r="N316" i="10"/>
  <c r="Q313" i="10"/>
  <c r="P312" i="10"/>
  <c r="K179" i="10"/>
  <c r="K323" i="10" s="1"/>
  <c r="U311" i="10"/>
  <c r="O314" i="10"/>
  <c r="Q316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P316" i="10"/>
  <c r="L315" i="10"/>
  <c r="M57" i="25"/>
  <c r="L168" i="10"/>
  <c r="L56" i="25"/>
  <c r="V170" i="10"/>
  <c r="T172" i="10"/>
  <c r="U172" i="10"/>
  <c r="U61" i="25" s="1"/>
  <c r="T60" i="25"/>
  <c r="O60" i="25"/>
  <c r="V171" i="10"/>
  <c r="S61" i="25"/>
  <c r="R172" i="10"/>
  <c r="L313" i="10"/>
  <c r="L314" i="10"/>
  <c r="Y32" i="10"/>
  <c r="Y26" i="10"/>
  <c r="Y27" i="10"/>
  <c r="Y23" i="10"/>
  <c r="Y24" i="10"/>
  <c r="Y25" i="10"/>
  <c r="K314" i="10"/>
  <c r="Y22" i="10"/>
  <c r="Y2054" i="16"/>
  <c r="Y2057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P1653" i="16"/>
  <c r="Q1653" i="16" s="1"/>
  <c r="X1953" i="12"/>
  <c r="X1911" i="12" s="1"/>
  <c r="Q2195" i="16"/>
  <c r="Y161" i="10"/>
  <c r="Y11" i="22"/>
  <c r="Y12" i="25" s="1"/>
  <c r="Y11" i="10"/>
  <c r="Y62" i="25"/>
  <c r="Y82" i="25"/>
  <c r="Y83" i="25"/>
  <c r="Z1689" i="16"/>
  <c r="Z13" i="25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2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495" i="10" s="1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397" i="10" s="1"/>
  <c r="Y119" i="10"/>
  <c r="Y31" i="10"/>
  <c r="Y77" i="10"/>
  <c r="Y365" i="10" s="1"/>
  <c r="Y71" i="10"/>
  <c r="Y359" i="10" s="1"/>
  <c r="Y85" i="10"/>
  <c r="Y84" i="10" s="1"/>
  <c r="Y89" i="10"/>
  <c r="Y376" i="10" s="1"/>
  <c r="P2195" i="16"/>
  <c r="P1652" i="16"/>
  <c r="Q1652" i="16" s="1"/>
  <c r="R1652" i="16" s="1"/>
  <c r="X113" i="10"/>
  <c r="X400" i="10" s="1"/>
  <c r="X84" i="10"/>
  <c r="X118" i="10" s="1"/>
  <c r="AB165" i="18"/>
  <c r="AC165" i="18" s="1"/>
  <c r="AB166" i="18"/>
  <c r="AC166" i="18" s="1"/>
  <c r="AD2437" i="16"/>
  <c r="AD2439" i="16"/>
  <c r="AE2437" i="16"/>
  <c r="AE2439" i="16"/>
  <c r="AB2436" i="16"/>
  <c r="AB2438" i="16"/>
  <c r="AC2436" i="16"/>
  <c r="AC2438" i="16"/>
  <c r="AD2436" i="16"/>
  <c r="AD2438" i="16"/>
  <c r="AE2436" i="16"/>
  <c r="AE2438" i="16"/>
  <c r="AC2437" i="16"/>
  <c r="AB2439" i="16"/>
  <c r="AC2439" i="16"/>
  <c r="AB2437" i="16"/>
  <c r="Y561" i="20"/>
  <c r="X376" i="10"/>
  <c r="Y575" i="20"/>
  <c r="Y547" i="20"/>
  <c r="Y886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44" i="16"/>
  <c r="Z2166" i="16" s="1"/>
  <c r="Z1913" i="16"/>
  <c r="Z2232" i="16" s="1"/>
  <c r="Z1154" i="16"/>
  <c r="Z2121" i="16" s="1"/>
  <c r="Z1411" i="16"/>
  <c r="Z2160" i="16" s="1"/>
  <c r="Z1451" i="16"/>
  <c r="Z2167" i="16" s="1"/>
  <c r="Z1588" i="16"/>
  <c r="Z2186" i="16" s="1"/>
  <c r="Z1595" i="16"/>
  <c r="Z2187" i="16" s="1"/>
  <c r="Z1581" i="16"/>
  <c r="Z2185" i="16" s="1"/>
  <c r="X28" i="10"/>
  <c r="Z1397" i="16"/>
  <c r="Z2158" i="16" s="1"/>
  <c r="Z1560" i="16"/>
  <c r="Z2182" i="16" s="1"/>
  <c r="Z1293" i="16"/>
  <c r="Z2142" i="16" s="1"/>
  <c r="Z886" i="16"/>
  <c r="Z1314" i="16"/>
  <c r="Z2145" i="16" s="1"/>
  <c r="Z1404" i="16"/>
  <c r="Z2159" i="16" s="1"/>
  <c r="Z1609" i="16"/>
  <c r="Z2189" i="16" s="1"/>
  <c r="Z1328" i="16"/>
  <c r="Z2147" i="16" s="1"/>
  <c r="Z1934" i="16"/>
  <c r="Z2235" i="16" s="1"/>
  <c r="Z916" i="16"/>
  <c r="Z1602" i="16"/>
  <c r="Z2188" i="16" s="1"/>
  <c r="Z898" i="16"/>
  <c r="Z1567" i="16"/>
  <c r="Z2183" i="16" s="1"/>
  <c r="Z928" i="16"/>
  <c r="Z892" i="16"/>
  <c r="Z1300" i="16"/>
  <c r="Z2143" i="16" s="1"/>
  <c r="X372" i="10"/>
  <c r="X371" i="10" s="1"/>
  <c r="X105" i="10"/>
  <c r="X114" i="10"/>
  <c r="X401" i="10" s="1"/>
  <c r="Z904" i="16"/>
  <c r="Y636" i="12"/>
  <c r="Z1286" i="16"/>
  <c r="Z2141" i="16" s="1"/>
  <c r="Z2331" i="16"/>
  <c r="Z2333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18" i="16"/>
  <c r="Z1500" i="16"/>
  <c r="Z2174" i="16" s="1"/>
  <c r="Z910" i="16"/>
  <c r="Y1002" i="12"/>
  <c r="Y1159" i="12" s="1"/>
  <c r="Z35" i="11"/>
  <c r="Z53" i="11"/>
  <c r="Z50" i="11"/>
  <c r="Z116" i="11" s="1"/>
  <c r="Z92" i="11"/>
  <c r="Z222" i="11"/>
  <c r="Z41" i="11"/>
  <c r="Z115" i="11" s="1"/>
  <c r="Z12" i="11"/>
  <c r="Z95" i="11"/>
  <c r="Z101" i="11"/>
  <c r="Z120" i="11" s="1"/>
  <c r="Z44" i="11"/>
  <c r="Z74" i="11"/>
  <c r="Z71" i="11"/>
  <c r="Z117" i="11" s="1"/>
  <c r="Z2620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885" i="20"/>
  <c r="Z2617" i="16"/>
  <c r="Z2619" i="16" s="1"/>
  <c r="Y526" i="20"/>
  <c r="Y512" i="20"/>
  <c r="N701" i="20"/>
  <c r="V51" i="25"/>
  <c r="V75" i="25" s="1"/>
  <c r="W366" i="10"/>
  <c r="X79" i="10"/>
  <c r="X366" i="10" s="1"/>
  <c r="W118" i="10"/>
  <c r="Y600" i="12"/>
  <c r="Y614" i="12" s="1"/>
  <c r="Y554" i="20"/>
  <c r="Z880" i="16"/>
  <c r="Z574" i="20"/>
  <c r="Z193" i="20"/>
  <c r="Y120" i="20"/>
  <c r="Y1245" i="20" s="1"/>
  <c r="Y232" i="20"/>
  <c r="Y1249" i="20" s="1"/>
  <c r="Y214" i="20"/>
  <c r="Y1248" i="20" s="1"/>
  <c r="Y911" i="12"/>
  <c r="Y923" i="12" s="1"/>
  <c r="Y1939" i="12" s="1"/>
  <c r="Y47" i="20"/>
  <c r="Y53" i="20"/>
  <c r="Y59" i="20"/>
  <c r="Y1228" i="20" s="1"/>
  <c r="Y1262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53" i="20"/>
  <c r="Z555" i="20" s="1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275" i="20"/>
  <c r="X1288" i="20" s="1"/>
  <c r="Z560" i="20"/>
  <c r="Y1847" i="12"/>
  <c r="Y1883" i="12" s="1"/>
  <c r="Y1921" i="12" s="1"/>
  <c r="X1474" i="12"/>
  <c r="X1639" i="12" s="1"/>
  <c r="X1483" i="12"/>
  <c r="X1640" i="12" s="1"/>
  <c r="Z35" i="8"/>
  <c r="Z29" i="18"/>
  <c r="Z44" i="18"/>
  <c r="Z74" i="18"/>
  <c r="Z83" i="18"/>
  <c r="Z2063" i="16"/>
  <c r="Z2344" i="16"/>
  <c r="Z2400" i="16"/>
  <c r="Z2456" i="16"/>
  <c r="Z2514" i="16"/>
  <c r="Z2570" i="16"/>
  <c r="Z2630" i="16"/>
  <c r="Z2686" i="16"/>
  <c r="Z2744" i="16"/>
  <c r="Z2800" i="16"/>
  <c r="Z2856" i="16"/>
  <c r="Z2912" i="16"/>
  <c r="Z2968" i="16"/>
  <c r="Z3025" i="16"/>
  <c r="Z3083" i="16"/>
  <c r="Z107" i="18"/>
  <c r="Z12" i="20"/>
  <c r="Z91" i="20"/>
  <c r="Z127" i="20"/>
  <c r="Z203" i="20"/>
  <c r="Z239" i="20"/>
  <c r="Z1522" i="16"/>
  <c r="Z2337" i="16"/>
  <c r="Z2414" i="16"/>
  <c r="Z2479" i="16"/>
  <c r="Z2493" i="16"/>
  <c r="Z2556" i="16"/>
  <c r="Z114" i="20"/>
  <c r="Z2037" i="16"/>
  <c r="Z2351" i="16"/>
  <c r="Z2428" i="16"/>
  <c r="Z2507" i="16"/>
  <c r="Z2586" i="16"/>
  <c r="Z2651" i="16"/>
  <c r="Z2665" i="16"/>
  <c r="Z2730" i="16"/>
  <c r="Z2807" i="16"/>
  <c r="Z2884" i="16"/>
  <c r="Z2961" i="16"/>
  <c r="Z3041" i="16"/>
  <c r="Z3104" i="16"/>
  <c r="Z3162" i="16"/>
  <c r="Z657" i="16"/>
  <c r="Z12" i="16"/>
  <c r="Z192" i="16" s="1"/>
  <c r="Z79" i="16"/>
  <c r="Z201" i="16"/>
  <c r="Z209" i="16"/>
  <c r="Z63" i="18"/>
  <c r="Z2091" i="16"/>
  <c r="Z150" i="20"/>
  <c r="Z2316" i="16"/>
  <c r="Z2393" i="16"/>
  <c r="Z96" i="18"/>
  <c r="Z1855" i="16"/>
  <c r="Z2330" i="16"/>
  <c r="Z2358" i="16"/>
  <c r="Z2549" i="16"/>
  <c r="Z2723" i="16"/>
  <c r="Z2737" i="16"/>
  <c r="Z2751" i="16"/>
  <c r="Z2765" i="16"/>
  <c r="Z2898" i="16"/>
  <c r="Z3062" i="16"/>
  <c r="Z3076" i="16"/>
  <c r="Z3090" i="16"/>
  <c r="Z2407" i="16"/>
  <c r="Z2679" i="16"/>
  <c r="Z2693" i="16"/>
  <c r="Z2707" i="16"/>
  <c r="Z2870" i="16"/>
  <c r="Z3004" i="16"/>
  <c r="Z3018" i="16"/>
  <c r="Z3032" i="16"/>
  <c r="Z3048" i="16"/>
  <c r="Z2050" i="16"/>
  <c r="Z2314" i="16"/>
  <c r="Z2386" i="16"/>
  <c r="Z2463" i="16"/>
  <c r="Z2500" i="16"/>
  <c r="Z2535" i="16"/>
  <c r="Z2814" i="16"/>
  <c r="Z2828" i="16"/>
  <c r="Z2842" i="16"/>
  <c r="Z2975" i="16"/>
  <c r="Z2989" i="16"/>
  <c r="Z3148" i="16"/>
  <c r="Z564" i="16"/>
  <c r="Z30" i="16"/>
  <c r="Z198" i="16"/>
  <c r="Z207" i="16"/>
  <c r="Z704" i="12"/>
  <c r="Z1405" i="12"/>
  <c r="Z1646" i="12"/>
  <c r="Z1890" i="12"/>
  <c r="Z32" i="12"/>
  <c r="Z73" i="12"/>
  <c r="Z201" i="11"/>
  <c r="Z2786" i="16"/>
  <c r="Z2947" i="16"/>
  <c r="Z3097" i="16"/>
  <c r="Z3176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069" i="16"/>
  <c r="Z801" i="16"/>
  <c r="Z417" i="16"/>
  <c r="Z12" i="18"/>
  <c r="Z2365" i="16"/>
  <c r="Z2449" i="16"/>
  <c r="Z2486" i="16"/>
  <c r="Z2521" i="16"/>
  <c r="Z2607" i="16"/>
  <c r="Z2623" i="16"/>
  <c r="Z2637" i="16"/>
  <c r="Z2758" i="16"/>
  <c r="Z2772" i="16"/>
  <c r="Z3113" i="16"/>
  <c r="Z2435" i="16"/>
  <c r="Z2472" i="16"/>
  <c r="Z2891" i="16"/>
  <c r="Z2905" i="16"/>
  <c r="Z2919" i="16"/>
  <c r="Z2933" i="16"/>
  <c r="Z3055" i="16"/>
  <c r="Z573" i="16"/>
  <c r="Z2372" i="16"/>
  <c r="Z2593" i="16"/>
  <c r="Z2700" i="16"/>
  <c r="Z2714" i="16"/>
  <c r="Z2835" i="16"/>
  <c r="Z2849" i="16"/>
  <c r="Z2863" i="16"/>
  <c r="Z2877" i="16"/>
  <c r="Z3127" i="16"/>
  <c r="Z3141" i="16"/>
  <c r="Z116" i="18"/>
  <c r="Z2658" i="16"/>
  <c r="Z3011" i="16"/>
  <c r="Z2379" i="16"/>
  <c r="Z2528" i="16"/>
  <c r="Z2600" i="16"/>
  <c r="Z2779" i="16"/>
  <c r="Z2954" i="16"/>
  <c r="Z3120" i="16"/>
  <c r="Z3169" i="16"/>
  <c r="Z22" i="16"/>
  <c r="Z2077" i="16"/>
  <c r="Z2542" i="16"/>
  <c r="Z2672" i="16"/>
  <c r="Z615" i="16"/>
  <c r="Z2616" i="16"/>
  <c r="Z2793" i="16"/>
  <c r="Z3155" i="16"/>
  <c r="Z786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23" i="16"/>
  <c r="Z2982" i="16"/>
  <c r="Z157" i="16"/>
  <c r="Z2421" i="16"/>
  <c r="Z2563" i="16"/>
  <c r="Z2926" i="16"/>
  <c r="Z221" i="20"/>
  <c r="Z2579" i="16"/>
  <c r="Z2821" i="16"/>
  <c r="Z62" i="16"/>
  <c r="Z1400" i="12"/>
  <c r="Z1402" i="12"/>
  <c r="Z1406" i="12"/>
  <c r="Z629" i="12"/>
  <c r="Z352" i="16"/>
  <c r="Z141" i="16"/>
  <c r="Z208" i="16"/>
  <c r="Z1427" i="12"/>
  <c r="Z2644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34" i="16"/>
  <c r="Z174" i="16"/>
  <c r="Z206" i="16"/>
  <c r="Z2442" i="16"/>
  <c r="Z2940" i="16"/>
  <c r="Z54" i="16"/>
  <c r="Z203" i="16"/>
  <c r="Z213" i="16"/>
  <c r="Z82" i="12"/>
  <c r="Z2996" i="16"/>
  <c r="Z1289" i="16"/>
  <c r="Z278" i="16"/>
  <c r="Z456" i="16"/>
  <c r="Z441" i="16"/>
  <c r="Z616" i="16"/>
  <c r="Z275" i="16"/>
  <c r="Z432" i="16"/>
  <c r="Z356" i="16"/>
  <c r="Z1970" i="16"/>
  <c r="Z581" i="16"/>
  <c r="Z457" i="16"/>
  <c r="Z358" i="16"/>
  <c r="Z448" i="16"/>
  <c r="Z277" i="16"/>
  <c r="Z271" i="16"/>
  <c r="Z279" i="16"/>
  <c r="Z280" i="16"/>
  <c r="Z1563" i="16"/>
  <c r="Z577" i="16"/>
  <c r="Z428" i="16"/>
  <c r="Z579" i="16"/>
  <c r="Z620" i="16"/>
  <c r="Z431" i="16"/>
  <c r="Z433" i="16"/>
  <c r="Z450" i="16"/>
  <c r="Z430" i="16"/>
  <c r="Z621" i="16"/>
  <c r="Z420" i="16"/>
  <c r="Z269" i="16"/>
  <c r="Z424" i="16"/>
  <c r="Z583" i="16"/>
  <c r="Z421" i="16"/>
  <c r="Z359" i="16"/>
  <c r="Z435" i="16"/>
  <c r="Z422" i="16"/>
  <c r="Z357" i="16"/>
  <c r="Z328" i="16"/>
  <c r="Z329" i="16"/>
  <c r="Z449" i="16"/>
  <c r="Z624" i="16"/>
  <c r="Z423" i="16"/>
  <c r="Z447" i="16"/>
  <c r="Z426" i="16"/>
  <c r="Z625" i="16"/>
  <c r="Z276" i="16"/>
  <c r="Z353" i="16"/>
  <c r="Z362" i="16"/>
  <c r="Z444" i="16"/>
  <c r="Z283" i="16"/>
  <c r="Z1895" i="16"/>
  <c r="Z440" i="16"/>
  <c r="Z454" i="16"/>
  <c r="Z455" i="16"/>
  <c r="Z425" i="16"/>
  <c r="Z439" i="16"/>
  <c r="Z576" i="16"/>
  <c r="Z330" i="16"/>
  <c r="Z281" i="16"/>
  <c r="Z618" i="16"/>
  <c r="Z270" i="16"/>
  <c r="Z438" i="16"/>
  <c r="Z434" i="16"/>
  <c r="Z446" i="16"/>
  <c r="Z361" i="16"/>
  <c r="Z427" i="16"/>
  <c r="Z451" i="16"/>
  <c r="Z418" i="16"/>
  <c r="Z1440" i="16"/>
  <c r="Z282" i="16"/>
  <c r="Z575" i="16"/>
  <c r="Z327" i="16"/>
  <c r="Z442" i="16"/>
  <c r="Z355" i="16"/>
  <c r="Z1400" i="16"/>
  <c r="Z622" i="16"/>
  <c r="Z354" i="16"/>
  <c r="Z574" i="16"/>
  <c r="Z419" i="16"/>
  <c r="Z623" i="16"/>
  <c r="Z272" i="16"/>
  <c r="Z578" i="16"/>
  <c r="Z452" i="16"/>
  <c r="Z360" i="16"/>
  <c r="Z273" i="16"/>
  <c r="Z274" i="16"/>
  <c r="Z445" i="16"/>
  <c r="Z326" i="16"/>
  <c r="Z429" i="16"/>
  <c r="Z580" i="16"/>
  <c r="Z617" i="16"/>
  <c r="Z443" i="16"/>
  <c r="Z619" i="16"/>
  <c r="Z582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47" i="16"/>
  <c r="Z2040" i="16"/>
  <c r="Z1570" i="16"/>
  <c r="Z1841" i="16"/>
  <c r="Z1862" i="16"/>
  <c r="Z2041" i="16"/>
  <c r="Z2067" i="16" s="1"/>
  <c r="Z2095" i="16" s="1"/>
  <c r="Z835" i="12"/>
  <c r="Z872" i="12"/>
  <c r="Z725" i="12"/>
  <c r="Z737" i="12"/>
  <c r="Z745" i="12"/>
  <c r="Z207" i="20"/>
  <c r="Z1840" i="16"/>
  <c r="Z2047" i="16"/>
  <c r="Z2073" i="16" s="1"/>
  <c r="Z2101" i="16" s="1"/>
  <c r="Z900" i="12"/>
  <c r="Z952" i="12"/>
  <c r="Z708" i="12"/>
  <c r="Z1191" i="12" s="1"/>
  <c r="Z783" i="12"/>
  <c r="Z864" i="12"/>
  <c r="Z849" i="12"/>
  <c r="Z956" i="12"/>
  <c r="Z1843" i="16"/>
  <c r="Z1509" i="16"/>
  <c r="Z717" i="12"/>
  <c r="Z757" i="12"/>
  <c r="Z770" i="12"/>
  <c r="Z786" i="12"/>
  <c r="Z1977" i="16"/>
  <c r="Z1407" i="16"/>
  <c r="Z1902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46" i="16"/>
  <c r="Z2059" i="16" s="1"/>
  <c r="Z819" i="12"/>
  <c r="Z827" i="12"/>
  <c r="Z958" i="12"/>
  <c r="Z734" i="12"/>
  <c r="Z742" i="12"/>
  <c r="Z750" i="12"/>
  <c r="Z767" i="12"/>
  <c r="Z856" i="12"/>
  <c r="Z973" i="12"/>
  <c r="Z817" i="12"/>
  <c r="Z1510" i="16"/>
  <c r="Z1508" i="16"/>
  <c r="Z1507" i="16"/>
  <c r="Z2043" i="16"/>
  <c r="Z2069" i="16" s="1"/>
  <c r="Z2097" i="16" s="1"/>
  <c r="Z811" i="12"/>
  <c r="Z843" i="12"/>
  <c r="Z722" i="12"/>
  <c r="Z775" i="12"/>
  <c r="Z799" i="12"/>
  <c r="Z841" i="12"/>
  <c r="Z1296" i="16"/>
  <c r="Z2042" i="16"/>
  <c r="Z2068" i="16" s="1"/>
  <c r="Z2096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42" i="16"/>
  <c r="Z1506" i="16"/>
  <c r="Z363" i="16" s="1"/>
  <c r="Z2039" i="16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44" i="16"/>
  <c r="Z2057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45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29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38" i="16"/>
  <c r="Z2064" i="16" s="1"/>
  <c r="Z2092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39" i="16"/>
  <c r="Z458" i="16" s="1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194" i="20"/>
  <c r="Z212" i="20"/>
  <c r="Z182" i="20"/>
  <c r="Z206" i="20"/>
  <c r="Z157" i="20"/>
  <c r="Z134" i="20"/>
  <c r="Z204" i="20"/>
  <c r="Z178" i="20"/>
  <c r="Z117" i="20"/>
  <c r="Z183" i="20"/>
  <c r="Z230" i="20"/>
  <c r="Z1984" i="16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95" i="20"/>
  <c r="Z171" i="20"/>
  <c r="Z156" i="20"/>
  <c r="Z119" i="20"/>
  <c r="Z163" i="20"/>
  <c r="Z173" i="20"/>
  <c r="Z152" i="20"/>
  <c r="Z93" i="20"/>
  <c r="Z129" i="20"/>
  <c r="Z1143" i="16"/>
  <c r="Z1909" i="16"/>
  <c r="Z1303" i="16"/>
  <c r="Z1536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869" i="16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454" i="16"/>
  <c r="Z1414" i="16"/>
  <c r="Z1577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916" i="16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066" i="16"/>
  <c r="Z2094" i="16" s="1"/>
  <c r="Z1310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876" i="16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584" i="16"/>
  <c r="Z1150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461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550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43" i="16"/>
  <c r="Z2065" i="16"/>
  <c r="Z2093" i="16" s="1"/>
  <c r="Z1421" i="16"/>
  <c r="Z2071" i="16"/>
  <c r="Z2099" i="16" s="1"/>
  <c r="Z1991" i="16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28" i="16"/>
  <c r="Z1822" i="12"/>
  <c r="Z1817" i="12"/>
  <c r="Z1468" i="16"/>
  <c r="Z1164" i="16"/>
  <c r="Z1718" i="12"/>
  <c r="Z1824" i="12"/>
  <c r="Z1846" i="12"/>
  <c r="Z1998" i="16"/>
  <c r="Z1317" i="16"/>
  <c r="Z1840" i="12"/>
  <c r="Z1157" i="16"/>
  <c r="Z1828" i="12"/>
  <c r="Z1720" i="12"/>
  <c r="Z1883" i="16"/>
  <c r="Z1591" i="16"/>
  <c r="Z1830" i="12"/>
  <c r="Z1845" i="12"/>
  <c r="Z1826" i="12"/>
  <c r="Z1923" i="16"/>
  <c r="Z1324" i="16"/>
  <c r="Z1930" i="16"/>
  <c r="Z1475" i="16"/>
  <c r="Z1171" i="16"/>
  <c r="Z1598" i="16"/>
  <c r="Z2005" i="16"/>
  <c r="Z1331" i="16"/>
  <c r="Z1178" i="16"/>
  <c r="Z1489" i="16"/>
  <c r="Z1605" i="16"/>
  <c r="Z1937" i="16"/>
  <c r="Z1482" i="16"/>
  <c r="Z2012" i="16"/>
  <c r="Z1496" i="16"/>
  <c r="Z1944" i="16"/>
  <c r="Z1185" i="16"/>
  <c r="Z1338" i="16"/>
  <c r="Z2019" i="16"/>
  <c r="Z1612" i="16"/>
  <c r="Z1192" i="16"/>
  <c r="Z1619" i="16"/>
  <c r="Z1951" i="16"/>
  <c r="Z1503" i="16"/>
  <c r="Z2026" i="16"/>
  <c r="Z1345" i="16"/>
  <c r="Z1199" i="16"/>
  <c r="Z1352" i="16"/>
  <c r="Z1958" i="16"/>
  <c r="Z1626" i="16"/>
  <c r="Z2033" i="16"/>
  <c r="Z1359" i="16"/>
  <c r="Z1633" i="16"/>
  <c r="Z1206" i="16"/>
  <c r="Z1640" i="16"/>
  <c r="Z1213" i="16"/>
  <c r="Z1366" i="16"/>
  <c r="Z1220" i="16"/>
  <c r="Z1373" i="16"/>
  <c r="Z1647" i="16"/>
  <c r="Z1654" i="16"/>
  <c r="Z1380" i="16"/>
  <c r="Z1227" i="16"/>
  <c r="Z1661" i="16"/>
  <c r="Z1234" i="16"/>
  <c r="Z1387" i="16"/>
  <c r="Z1241" i="16"/>
  <c r="Z1668" i="16"/>
  <c r="Z1675" i="16"/>
  <c r="Z1248" i="16"/>
  <c r="Z1682" i="16"/>
  <c r="Z180" i="10"/>
  <c r="Z1255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262" i="16"/>
  <c r="Z142" i="20"/>
  <c r="Y1126" i="12"/>
  <c r="Y1162" i="12" s="1"/>
  <c r="Y107" i="20"/>
  <c r="Y1243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46" i="20"/>
  <c r="Z192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19" i="20"/>
  <c r="Y582" i="20"/>
  <c r="Y540" i="20"/>
  <c r="Z167" i="18"/>
  <c r="AA167" i="18" s="1"/>
  <c r="N721" i="20"/>
  <c r="N722" i="20" s="1"/>
  <c r="Y533" i="20"/>
  <c r="P671" i="20"/>
  <c r="P673" i="20" s="1"/>
  <c r="Y942" i="20"/>
  <c r="Y935" i="20"/>
  <c r="Z139" i="20"/>
  <c r="Y139" i="20"/>
  <c r="Y140" i="20"/>
  <c r="Z140" i="20"/>
  <c r="Z141" i="20"/>
  <c r="Y141" i="20"/>
  <c r="Y956" i="20"/>
  <c r="Y520" i="20"/>
  <c r="Z518" i="20"/>
  <c r="Y569" i="20"/>
  <c r="Z567" i="20"/>
  <c r="Y503" i="20"/>
  <c r="Z501" i="20"/>
  <c r="Y391" i="20"/>
  <c r="Z389" i="20"/>
  <c r="Y398" i="20"/>
  <c r="Z396" i="20"/>
  <c r="Y405" i="20"/>
  <c r="Z403" i="20"/>
  <c r="Y370" i="20"/>
  <c r="Z368" i="20"/>
  <c r="Y513" i="20"/>
  <c r="Z511" i="20"/>
  <c r="Y957" i="20"/>
  <c r="Z955" i="20"/>
  <c r="Y568" i="20"/>
  <c r="Y534" i="20"/>
  <c r="Z532" i="20"/>
  <c r="Y943" i="20"/>
  <c r="Z941" i="20"/>
  <c r="P997" i="20"/>
  <c r="Q997" i="20" s="1"/>
  <c r="N489" i="20"/>
  <c r="Y412" i="20"/>
  <c r="Z410" i="20"/>
  <c r="Y419" i="20"/>
  <c r="Z417" i="20"/>
  <c r="Y541" i="20"/>
  <c r="Z539" i="20"/>
  <c r="Y583" i="20"/>
  <c r="Z581" i="20"/>
  <c r="Y527" i="20"/>
  <c r="Z525" i="20"/>
  <c r="Y426" i="20"/>
  <c r="Z424" i="20"/>
  <c r="M963" i="20"/>
  <c r="M964" i="20" s="1"/>
  <c r="Y936" i="20"/>
  <c r="Z934" i="20"/>
  <c r="Z1696" i="16"/>
  <c r="Y1269" i="16"/>
  <c r="Z1269" i="16"/>
  <c r="O970" i="16"/>
  <c r="P970" i="16" s="1"/>
  <c r="Q970" i="16" s="1"/>
  <c r="Z2438" i="16"/>
  <c r="Z2437" i="16"/>
  <c r="AA2437" i="16"/>
  <c r="Z2439" i="16"/>
  <c r="Z2436" i="16"/>
  <c r="AA2439" i="16"/>
  <c r="AA2438" i="16"/>
  <c r="AA2436" i="16"/>
  <c r="Y2334" i="16"/>
  <c r="Z2332" i="16"/>
  <c r="Z2334" i="16" s="1"/>
  <c r="Y2341" i="16"/>
  <c r="Z2339" i="16"/>
  <c r="Z2341" i="16" s="1"/>
  <c r="W2340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W1900" i="16"/>
  <c r="X1900" i="16" s="1"/>
  <c r="W1901" i="16"/>
  <c r="X1901" i="16" s="1"/>
  <c r="W2230" i="16"/>
  <c r="X2338" i="16"/>
  <c r="Y2333" i="16"/>
  <c r="X1922" i="16"/>
  <c r="Y1920" i="16"/>
  <c r="S2280" i="16"/>
  <c r="S28" i="16" s="1"/>
  <c r="S82" i="16" s="1"/>
  <c r="S27" i="16"/>
  <c r="T25" i="16" s="1"/>
  <c r="T2256" i="16" s="1"/>
  <c r="T2268" i="16" s="1"/>
  <c r="T27" i="16" s="1"/>
  <c r="Z29" i="8"/>
  <c r="Z135" i="8" s="1"/>
  <c r="Z27" i="8"/>
  <c r="X1921" i="16"/>
  <c r="Y2055" i="16"/>
  <c r="Y2051" i="16"/>
  <c r="X2083" i="16"/>
  <c r="Y2083" i="16" s="1"/>
  <c r="N1238" i="16"/>
  <c r="M1239" i="16"/>
  <c r="S1205" i="16"/>
  <c r="P1226" i="16"/>
  <c r="R1210" i="16"/>
  <c r="S1210" i="16" s="1"/>
  <c r="S2129" i="16" s="1"/>
  <c r="Q664" i="20"/>
  <c r="L1252" i="16"/>
  <c r="Z134" i="8"/>
  <c r="Q2130" i="16"/>
  <c r="R1217" i="16"/>
  <c r="R2130" i="16" s="1"/>
  <c r="M1233" i="16"/>
  <c r="N1232" i="16"/>
  <c r="N2132" i="16"/>
  <c r="Y2158" i="16"/>
  <c r="Y2232" i="16"/>
  <c r="Y2174" i="16"/>
  <c r="P2131" i="16"/>
  <c r="Q1224" i="16"/>
  <c r="P1225" i="16"/>
  <c r="S1204" i="16"/>
  <c r="E2451" i="16"/>
  <c r="D1258" i="16"/>
  <c r="D2451" i="16" s="1"/>
  <c r="E2452" i="16" s="1"/>
  <c r="D2454" i="16" s="1"/>
  <c r="E2454" i="16" s="1"/>
  <c r="M1240" i="16"/>
  <c r="O1231" i="16"/>
  <c r="Y2185" i="16"/>
  <c r="Y2159" i="16"/>
  <c r="Y2182" i="16"/>
  <c r="O692" i="20"/>
  <c r="P692" i="20" s="1"/>
  <c r="Y2165" i="16"/>
  <c r="M1245" i="16"/>
  <c r="M2134" i="16" s="1"/>
  <c r="K2135" i="16"/>
  <c r="K1253" i="16"/>
  <c r="X1696" i="16"/>
  <c r="Q1219" i="16"/>
  <c r="X141" i="20"/>
  <c r="O713" i="20"/>
  <c r="O715" i="20" s="1"/>
  <c r="Y2144" i="16"/>
  <c r="Y2142" i="16"/>
  <c r="K1259" i="16"/>
  <c r="K1261" i="16" s="1"/>
  <c r="D2450" i="16"/>
  <c r="L2134" i="16"/>
  <c r="X139" i="20"/>
  <c r="T1198" i="16"/>
  <c r="Y2183" i="16"/>
  <c r="Y2235" i="16"/>
  <c r="Y2147" i="16"/>
  <c r="Y2236" i="16"/>
  <c r="S2128" i="16"/>
  <c r="T1203" i="16"/>
  <c r="F2436" i="16"/>
  <c r="E2438" i="16"/>
  <c r="D2440" i="16" s="1"/>
  <c r="E2440" i="16" s="1"/>
  <c r="J2202" i="16"/>
  <c r="T1197" i="16"/>
  <c r="D2444" i="16"/>
  <c r="F1251" i="16"/>
  <c r="F2444" i="16" s="1"/>
  <c r="N971" i="16"/>
  <c r="N2155" i="16"/>
  <c r="Y2188" i="16"/>
  <c r="D2432" i="16"/>
  <c r="E2432" i="16" s="1"/>
  <c r="P1212" i="16"/>
  <c r="Q1211" i="16"/>
  <c r="J2137" i="16"/>
  <c r="U1196" i="16"/>
  <c r="Y2141" i="16"/>
  <c r="Y2121" i="16"/>
  <c r="Y2166" i="16"/>
  <c r="Q1218" i="16"/>
  <c r="E2450" i="16"/>
  <c r="F1257" i="16" a="1"/>
  <c r="F1257" i="16" s="1"/>
  <c r="L1246" i="16"/>
  <c r="Y2187" i="16"/>
  <c r="Y2167" i="16"/>
  <c r="Y2186" i="16"/>
  <c r="D1270" i="16"/>
  <c r="E1265" i="16"/>
  <c r="S1269" i="16"/>
  <c r="D1264" i="16"/>
  <c r="V1269" i="16"/>
  <c r="P1269" i="16"/>
  <c r="D2456" i="16"/>
  <c r="R1269" i="16"/>
  <c r="T1269" i="16"/>
  <c r="B1263" i="16"/>
  <c r="B2456" i="16" s="1"/>
  <c r="U1269" i="16"/>
  <c r="E1264" i="16"/>
  <c r="Q1269" i="16"/>
  <c r="W1269" i="16"/>
  <c r="X1269" i="16"/>
  <c r="D1266" i="16"/>
  <c r="D2459" i="16" s="1"/>
  <c r="K1269" i="16"/>
  <c r="K263" i="16" s="1"/>
  <c r="Y1696" i="16"/>
  <c r="Z32" i="8"/>
  <c r="Z31" i="8" s="1"/>
  <c r="AA28" i="8"/>
  <c r="AA595" i="12" s="1"/>
  <c r="R140" i="20"/>
  <c r="X140" i="20"/>
  <c r="Y2067" i="16"/>
  <c r="Y2081" i="16" s="1"/>
  <c r="Y2053" i="16"/>
  <c r="Z2053" i="16" s="1"/>
  <c r="Y2060" i="16"/>
  <c r="X2061" i="16"/>
  <c r="X796" i="16" s="1"/>
  <c r="X204" i="10" s="1"/>
  <c r="Y911" i="16"/>
  <c r="Y899" i="16"/>
  <c r="X2102" i="16"/>
  <c r="X2074" i="16"/>
  <c r="X2075" i="16" s="1"/>
  <c r="Y2066" i="16"/>
  <c r="Y2094" i="16" s="1"/>
  <c r="X1322" i="16"/>
  <c r="Y1321" i="16"/>
  <c r="Z1321" i="16" s="1"/>
  <c r="Y2072" i="16"/>
  <c r="X1323" i="16"/>
  <c r="Y778" i="16"/>
  <c r="Y274" i="20" s="1"/>
  <c r="Y770" i="16"/>
  <c r="Y266" i="20" s="1"/>
  <c r="Y762" i="16"/>
  <c r="Y258" i="20" s="1"/>
  <c r="Y753" i="16"/>
  <c r="Y249" i="20" s="1"/>
  <c r="Y764" i="16"/>
  <c r="Y1501" i="16"/>
  <c r="Y781" i="16"/>
  <c r="Y772" i="16"/>
  <c r="Y2087" i="16"/>
  <c r="Y2101" i="16"/>
  <c r="Y2099" i="16"/>
  <c r="Y2085" i="16"/>
  <c r="Z2085" i="16" s="1"/>
  <c r="Y2079" i="16"/>
  <c r="Y2052" i="16"/>
  <c r="Y2056" i="16"/>
  <c r="Y2064" i="16"/>
  <c r="Y2082" i="16"/>
  <c r="Y2070" i="16"/>
  <c r="Y2058" i="16"/>
  <c r="Z2058" i="16" s="1"/>
  <c r="X2080" i="16"/>
  <c r="Y887" i="16"/>
  <c r="Y881" i="16"/>
  <c r="W1947" i="12"/>
  <c r="W1905" i="12" s="1"/>
  <c r="Y888" i="16"/>
  <c r="Y1329" i="16"/>
  <c r="Y906" i="16"/>
  <c r="Y882" i="16"/>
  <c r="Y894" i="16"/>
  <c r="W1945" i="12"/>
  <c r="W1903" i="12" s="1"/>
  <c r="Y765" i="16"/>
  <c r="Y758" i="16"/>
  <c r="Y751" i="16"/>
  <c r="Y774" i="16"/>
  <c r="Y270" i="20" s="1"/>
  <c r="Y745" i="16"/>
  <c r="W1948" i="12"/>
  <c r="W1906" i="12" s="1"/>
  <c r="Y773" i="16"/>
  <c r="Y269" i="20" s="1"/>
  <c r="Y744" i="16"/>
  <c r="W1946" i="12"/>
  <c r="W1904" i="12" s="1"/>
  <c r="Y779" i="16"/>
  <c r="Y275" i="20" s="1"/>
  <c r="Y750" i="16"/>
  <c r="Y246" i="20" s="1"/>
  <c r="Y767" i="16"/>
  <c r="Y1287" i="16"/>
  <c r="Y1288" i="16" s="1"/>
  <c r="Y782" i="16"/>
  <c r="Y278" i="20" s="1"/>
  <c r="Y771" i="16"/>
  <c r="Y759" i="16"/>
  <c r="Y255" i="20" s="1"/>
  <c r="Y893" i="16"/>
  <c r="Y1309" i="16"/>
  <c r="Y900" i="16"/>
  <c r="Y1308" i="16"/>
  <c r="Y1942" i="16"/>
  <c r="Y1294" i="16"/>
  <c r="Y1603" i="16"/>
  <c r="Y1316" i="16"/>
  <c r="Y584" i="16"/>
  <c r="Y809" i="16" s="1"/>
  <c r="Y1511" i="16"/>
  <c r="S445" i="20"/>
  <c r="S447" i="20" s="1"/>
  <c r="R447" i="20"/>
  <c r="Y2143" i="16"/>
  <c r="Y1301" i="16"/>
  <c r="Y1302" i="16" s="1"/>
  <c r="Y2145" i="16"/>
  <c r="Y1315" i="16"/>
  <c r="Y2189" i="16"/>
  <c r="R446" i="20"/>
  <c r="Y2048" i="16"/>
  <c r="Y811" i="16" s="1"/>
  <c r="Y626" i="16"/>
  <c r="Y810" i="16" s="1"/>
  <c r="Y808" i="16"/>
  <c r="Y368" i="16"/>
  <c r="Y331" i="16"/>
  <c r="Y806" i="16" s="1"/>
  <c r="Y1844" i="16"/>
  <c r="Y136" i="16"/>
  <c r="Y284" i="16"/>
  <c r="Y804" i="16" s="1"/>
  <c r="Y807" i="16"/>
  <c r="Y905" i="16"/>
  <c r="Y756" i="16"/>
  <c r="Y761" i="16"/>
  <c r="Y747" i="16"/>
  <c r="Y243" i="20" s="1"/>
  <c r="Y776" i="16"/>
  <c r="Y754" i="16"/>
  <c r="Y769" i="16"/>
  <c r="Y265" i="20" s="1"/>
  <c r="Y757" i="16"/>
  <c r="Y253" i="20" s="1"/>
  <c r="Y780" i="16"/>
  <c r="Y276" i="20" s="1"/>
  <c r="Y768" i="16"/>
  <c r="Y264" i="20" s="1"/>
  <c r="Y746" i="16"/>
  <c r="Y242" i="20" s="1"/>
  <c r="Y463" i="16"/>
  <c r="Y766" i="16"/>
  <c r="Y748" i="16"/>
  <c r="Y244" i="20" s="1"/>
  <c r="Y755" i="16"/>
  <c r="Y760" i="16"/>
  <c r="Y256" i="20" s="1"/>
  <c r="Y783" i="16"/>
  <c r="Y279" i="20" s="1"/>
  <c r="Y1438" i="16"/>
  <c r="Y749" i="16"/>
  <c r="Y245" i="20" s="1"/>
  <c r="Y777" i="16"/>
  <c r="Y273" i="20" s="1"/>
  <c r="Y763" i="16"/>
  <c r="Y259" i="20" s="1"/>
  <c r="Y752" i="16"/>
  <c r="X219" i="11"/>
  <c r="X246" i="11" s="1"/>
  <c r="Y929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65" i="20"/>
  <c r="O665" i="20" s="1"/>
  <c r="P665" i="20" s="1"/>
  <c r="P666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285" i="20" s="1"/>
  <c r="X69" i="25" s="1"/>
  <c r="X805" i="16"/>
  <c r="W1953" i="12"/>
  <c r="W1911" i="12" s="1"/>
  <c r="W1528" i="12"/>
  <c r="W1641" i="12" s="1"/>
  <c r="X38" i="18"/>
  <c r="P1631" i="16"/>
  <c r="V1176" i="16"/>
  <c r="P1632" i="16"/>
  <c r="W1175" i="16"/>
  <c r="W2124" i="16" s="1"/>
  <c r="W1494" i="16"/>
  <c r="X1494" i="16" s="1"/>
  <c r="X369" i="20"/>
  <c r="Y369" i="20" s="1"/>
  <c r="Q1630" i="16"/>
  <c r="Q2192" i="16" s="1"/>
  <c r="W2173" i="16"/>
  <c r="R619" i="20"/>
  <c r="S619" i="20" s="1"/>
  <c r="T619" i="20" s="1"/>
  <c r="U619" i="20" s="1"/>
  <c r="N700" i="20"/>
  <c r="O700" i="20" s="1"/>
  <c r="Y1493" i="16"/>
  <c r="Z1493" i="16" s="1"/>
  <c r="X1575" i="16"/>
  <c r="Q1363" i="16"/>
  <c r="R1363" i="16" s="1"/>
  <c r="S1363" i="16" s="1"/>
  <c r="T1363" i="16" s="1"/>
  <c r="U1363" i="16" s="1"/>
  <c r="V1363" i="16" s="1"/>
  <c r="W1363" i="16" s="1"/>
  <c r="X1363" i="16" s="1"/>
  <c r="X2152" i="16" s="1"/>
  <c r="X397" i="20"/>
  <c r="Y397" i="20" s="1"/>
  <c r="O2152" i="16"/>
  <c r="O1364" i="16"/>
  <c r="P1364" i="16" s="1"/>
  <c r="N694" i="20"/>
  <c r="P611" i="20"/>
  <c r="P475" i="20"/>
  <c r="N715" i="20"/>
  <c r="O701" i="20"/>
  <c r="M433" i="20"/>
  <c r="X412" i="20"/>
  <c r="X419" i="20"/>
  <c r="X503" i="20"/>
  <c r="X398" i="20"/>
  <c r="X375" i="20"/>
  <c r="Y375" i="20" s="1"/>
  <c r="X370" i="20"/>
  <c r="O722" i="20"/>
  <c r="X405" i="20"/>
  <c r="O708" i="20"/>
  <c r="X426" i="20"/>
  <c r="X391" i="20"/>
  <c r="M1011" i="20"/>
  <c r="O859" i="20"/>
  <c r="O1365" i="16"/>
  <c r="P1365" i="16" s="1"/>
  <c r="Y1452" i="16"/>
  <c r="X1148" i="16"/>
  <c r="X1466" i="16"/>
  <c r="Y1405" i="16"/>
  <c r="Y1561" i="16"/>
  <c r="K2438" i="16"/>
  <c r="X2437" i="16"/>
  <c r="Y2437" i="16"/>
  <c r="X2438" i="16"/>
  <c r="Y2438" i="16"/>
  <c r="X2436" i="16"/>
  <c r="Y2439" i="16"/>
  <c r="Y2436" i="16"/>
  <c r="X2439" i="16"/>
  <c r="Y1445" i="16"/>
  <c r="Y1412" i="16"/>
  <c r="Y2160" i="16"/>
  <c r="Y1892" i="16"/>
  <c r="Z1892" i="16" s="1"/>
  <c r="Y1568" i="16"/>
  <c r="D3135" i="16"/>
  <c r="Y1915" i="16"/>
  <c r="Y1899" i="16"/>
  <c r="Z1899" i="16" s="1"/>
  <c r="Y1948" i="16"/>
  <c r="Z1948" i="16" s="1"/>
  <c r="U1651" i="16"/>
  <c r="V1651" i="16" s="1"/>
  <c r="W1651" i="16" s="1"/>
  <c r="X1651" i="16" s="1"/>
  <c r="X2195" i="16" s="1"/>
  <c r="D3142" i="16"/>
  <c r="Y1914" i="16"/>
  <c r="Y1590" i="16"/>
  <c r="Y1597" i="16"/>
  <c r="X1576" i="16"/>
  <c r="Y1574" i="16"/>
  <c r="Z1574" i="16" s="1"/>
  <c r="Y1583" i="16"/>
  <c r="Y1472" i="16"/>
  <c r="Z1472" i="16" s="1"/>
  <c r="Y1596" i="16"/>
  <c r="X1467" i="16"/>
  <c r="Y1465" i="16"/>
  <c r="Z1465" i="16" s="1"/>
  <c r="X1459" i="16"/>
  <c r="Y1446" i="16"/>
  <c r="D2850" i="16"/>
  <c r="X1460" i="16"/>
  <c r="Y1458" i="16"/>
  <c r="Z1458" i="16" s="1"/>
  <c r="Y1439" i="16"/>
  <c r="Y1569" i="16"/>
  <c r="Y1453" i="16"/>
  <c r="Y1562" i="16"/>
  <c r="Y1582" i="16"/>
  <c r="Y1589" i="16"/>
  <c r="W2162" i="16"/>
  <c r="X1425" i="16"/>
  <c r="X1419" i="16"/>
  <c r="Y1418" i="16"/>
  <c r="Z1418" i="16" s="1"/>
  <c r="Y1399" i="16"/>
  <c r="Y1413" i="16"/>
  <c r="Y1398" i="16"/>
  <c r="Y1406" i="16"/>
  <c r="N2154" i="16"/>
  <c r="Y1335" i="16"/>
  <c r="Z1335" i="16" s="1"/>
  <c r="X1162" i="16"/>
  <c r="W2123" i="16"/>
  <c r="X1168" i="16"/>
  <c r="X2123" i="16" s="1"/>
  <c r="Y1140" i="16"/>
  <c r="Z1140" i="16" s="1"/>
  <c r="Y1155" i="16"/>
  <c r="X1141" i="16"/>
  <c r="Y1147" i="16"/>
  <c r="Z1147" i="16" s="1"/>
  <c r="X1163" i="16"/>
  <c r="Y1161" i="16"/>
  <c r="Z1161" i="16" s="1"/>
  <c r="K989" i="16"/>
  <c r="N976" i="16"/>
  <c r="O976" i="16" s="1"/>
  <c r="P976" i="16" s="1"/>
  <c r="Y940" i="16"/>
  <c r="Z940" i="16" s="1"/>
  <c r="V1177" i="16"/>
  <c r="W2088" i="16"/>
  <c r="W290" i="20" s="1"/>
  <c r="P2272" i="16"/>
  <c r="P2263" i="16"/>
  <c r="P91" i="16" s="1"/>
  <c r="W376" i="20"/>
  <c r="W377" i="20" s="1"/>
  <c r="W391" i="20"/>
  <c r="W390" i="20"/>
  <c r="X390" i="20" s="1"/>
  <c r="Y390" i="20" s="1"/>
  <c r="W502" i="20"/>
  <c r="X502" i="20" s="1"/>
  <c r="Y502" i="20" s="1"/>
  <c r="W503" i="20"/>
  <c r="W1169" i="16"/>
  <c r="T439" i="20"/>
  <c r="U438" i="20"/>
  <c r="U440" i="20" s="1"/>
  <c r="W418" i="20"/>
  <c r="X418" i="20" s="1"/>
  <c r="Y418" i="20" s="1"/>
  <c r="P474" i="20"/>
  <c r="W419" i="20"/>
  <c r="Q473" i="20"/>
  <c r="M495" i="20"/>
  <c r="Q461" i="20"/>
  <c r="R459" i="20"/>
  <c r="Q460" i="20"/>
  <c r="W404" i="20"/>
  <c r="X404" i="20" s="1"/>
  <c r="Y404" i="20" s="1"/>
  <c r="S453" i="20"/>
  <c r="N494" i="20"/>
  <c r="M496" i="20"/>
  <c r="Q467" i="20"/>
  <c r="P480" i="20"/>
  <c r="O482" i="20"/>
  <c r="R466" i="20"/>
  <c r="Q468" i="20"/>
  <c r="S454" i="20"/>
  <c r="T452" i="20"/>
  <c r="W426" i="20"/>
  <c r="W412" i="20"/>
  <c r="W405" i="20"/>
  <c r="P620" i="20"/>
  <c r="P621" i="20" s="1"/>
  <c r="W2596" i="16"/>
  <c r="V2610" i="16"/>
  <c r="W2608" i="16"/>
  <c r="F2439" i="16"/>
  <c r="P2439" i="16"/>
  <c r="V2438" i="16"/>
  <c r="N2438" i="16"/>
  <c r="L2437" i="16"/>
  <c r="S2437" i="16"/>
  <c r="Q2436" i="16"/>
  <c r="V2439" i="16"/>
  <c r="N2439" i="16"/>
  <c r="T2438" i="16"/>
  <c r="L2438" i="16"/>
  <c r="R2437" i="16"/>
  <c r="P2436" i="16"/>
  <c r="W2436" i="16"/>
  <c r="O2436" i="16"/>
  <c r="T2439" i="16"/>
  <c r="L2439" i="16"/>
  <c r="R2438" i="16"/>
  <c r="P2437" i="16"/>
  <c r="V2436" i="16"/>
  <c r="N2436" i="16"/>
  <c r="S2439" i="16"/>
  <c r="K2439" i="16"/>
  <c r="Q2438" i="16"/>
  <c r="W2437" i="16"/>
  <c r="O2437" i="16"/>
  <c r="U2436" i="16"/>
  <c r="M2436" i="16"/>
  <c r="U2439" i="16"/>
  <c r="M2439" i="16"/>
  <c r="S2438" i="16"/>
  <c r="Q2437" i="16"/>
  <c r="R2439" i="16"/>
  <c r="P2438" i="16"/>
  <c r="V2437" i="16"/>
  <c r="N2437" i="16"/>
  <c r="T2436" i="16"/>
  <c r="L2436" i="16"/>
  <c r="Q2439" i="16"/>
  <c r="W2438" i="16"/>
  <c r="O2438" i="16"/>
  <c r="U2437" i="16"/>
  <c r="M2437" i="16"/>
  <c r="S2436" i="16"/>
  <c r="K2436" i="16"/>
  <c r="T2437" i="16"/>
  <c r="R2436" i="16"/>
  <c r="W2439" i="16"/>
  <c r="O2439" i="16"/>
  <c r="U2438" i="16"/>
  <c r="M2438" i="16"/>
  <c r="K2437" i="16"/>
  <c r="M141" i="20"/>
  <c r="H2845" i="16"/>
  <c r="O1372" i="16"/>
  <c r="P1357" i="16"/>
  <c r="K1696" i="16"/>
  <c r="L1696" i="16"/>
  <c r="M1696" i="16"/>
  <c r="N1696" i="16"/>
  <c r="O1696" i="16"/>
  <c r="P1696" i="16"/>
  <c r="Q1696" i="16"/>
  <c r="R1696" i="16"/>
  <c r="S1696" i="16"/>
  <c r="T1696" i="16"/>
  <c r="U1696" i="16"/>
  <c r="V1696" i="16"/>
  <c r="W1696" i="16"/>
  <c r="M287" i="16"/>
  <c r="M789" i="16" s="1"/>
  <c r="M195" i="10" s="1"/>
  <c r="Q1356" i="16"/>
  <c r="P2151" i="16"/>
  <c r="R1488" i="16"/>
  <c r="N285" i="16"/>
  <c r="O1377" i="16"/>
  <c r="P1377" i="16" s="1"/>
  <c r="P2154" i="16" s="1"/>
  <c r="V1894" i="16"/>
  <c r="W1893" i="16"/>
  <c r="X1893" i="16" s="1"/>
  <c r="M286" i="16"/>
  <c r="N1385" i="16"/>
  <c r="N1386" i="16" s="1"/>
  <c r="W2229" i="16"/>
  <c r="O1384" i="16"/>
  <c r="P1384" i="16" s="1"/>
  <c r="Q1384" i="16" s="1"/>
  <c r="R1384" i="16" s="1"/>
  <c r="R2155" i="16" s="1"/>
  <c r="N1387" i="16"/>
  <c r="N321" i="16" s="1"/>
  <c r="N322" i="16" s="1"/>
  <c r="N110" i="20" s="1"/>
  <c r="N1378" i="16"/>
  <c r="N1379" i="16" s="1"/>
  <c r="V1337" i="16"/>
  <c r="W1420" i="16"/>
  <c r="X1420" i="16" s="1"/>
  <c r="T1344" i="16"/>
  <c r="U1344" i="16" s="1"/>
  <c r="R1351" i="16"/>
  <c r="H2354" i="16"/>
  <c r="H2375" i="16"/>
  <c r="H2373" i="16"/>
  <c r="H2409" i="16"/>
  <c r="G2439" i="16"/>
  <c r="G2450" i="16"/>
  <c r="H2503" i="16"/>
  <c r="H2501" i="16"/>
  <c r="H2530" i="16"/>
  <c r="H2544" i="16"/>
  <c r="H2551" i="16"/>
  <c r="O1380" i="16"/>
  <c r="O320" i="16" s="1"/>
  <c r="O1387" i="16"/>
  <c r="O321" i="16" s="1"/>
  <c r="M1262" i="16"/>
  <c r="V1182" i="16"/>
  <c r="W1182" i="16" s="1"/>
  <c r="N1255" i="16"/>
  <c r="N261" i="16" s="1"/>
  <c r="M261" i="16"/>
  <c r="L1269" i="16"/>
  <c r="L263" i="16" s="1"/>
  <c r="M322" i="16"/>
  <c r="M110" i="20" s="1"/>
  <c r="U1183" i="16"/>
  <c r="U1184" i="16" s="1"/>
  <c r="U1481" i="16"/>
  <c r="W2170" i="16"/>
  <c r="V1474" i="16"/>
  <c r="W1473" i="16"/>
  <c r="X1473" i="16" s="1"/>
  <c r="I1276" i="16" a="1"/>
  <c r="I1276" i="16" s="1"/>
  <c r="K1276" i="16"/>
  <c r="K264" i="16" s="1"/>
  <c r="L1276" i="16"/>
  <c r="L264" i="16" s="1"/>
  <c r="E2832" i="16"/>
  <c r="H2830" i="16" s="1"/>
  <c r="M722" i="20"/>
  <c r="D2029" i="16"/>
  <c r="D3178" i="16" s="1"/>
  <c r="F2022" i="16"/>
  <c r="F3171" i="16" s="1"/>
  <c r="E1994" i="16"/>
  <c r="E3143" i="16" s="1"/>
  <c r="D2856" i="16"/>
  <c r="G2857" i="16" s="1"/>
  <c r="K2023" i="16"/>
  <c r="F3170" i="16"/>
  <c r="E3172" i="16"/>
  <c r="D3174" i="16" s="1"/>
  <c r="E3174" i="16" s="1"/>
  <c r="F1993" i="16" a="1"/>
  <c r="F1993" i="16" s="1"/>
  <c r="E3142" i="16"/>
  <c r="F1986" i="16" a="1"/>
  <c r="F1986" i="16" s="1"/>
  <c r="E3135" i="16"/>
  <c r="D1987" i="16"/>
  <c r="D3136" i="16" s="1"/>
  <c r="H3137" i="16" s="1"/>
  <c r="E3136" i="16"/>
  <c r="F3128" i="16"/>
  <c r="K1974" i="16"/>
  <c r="F3122" i="16"/>
  <c r="D1974" i="16"/>
  <c r="D3123" i="16" s="1"/>
  <c r="D3122" i="16"/>
  <c r="H3123" i="16" s="1"/>
  <c r="P1639" i="16"/>
  <c r="Q1639" i="16" s="1"/>
  <c r="Q2193" i="16"/>
  <c r="R1637" i="16"/>
  <c r="S1637" i="16" s="1"/>
  <c r="S2193" i="16" s="1"/>
  <c r="K1672" i="16"/>
  <c r="F2837" i="16"/>
  <c r="N2194" i="16"/>
  <c r="B2027" i="16"/>
  <c r="B3176" i="16" s="1"/>
  <c r="B2849" i="16"/>
  <c r="R2191" i="16"/>
  <c r="P1638" i="16"/>
  <c r="Q1638" i="16" s="1"/>
  <c r="N1645" i="16"/>
  <c r="D1685" i="16"/>
  <c r="D2851" i="16" s="1"/>
  <c r="E2851" i="16"/>
  <c r="T1623" i="16"/>
  <c r="U1623" i="16" s="1"/>
  <c r="V1623" i="16" s="1"/>
  <c r="W1623" i="16" s="1"/>
  <c r="X1623" i="16" s="1"/>
  <c r="X2191" i="16" s="1"/>
  <c r="N1646" i="16"/>
  <c r="P2193" i="16"/>
  <c r="E2838" i="16"/>
  <c r="D2840" i="16" s="1"/>
  <c r="E2840" i="16" s="1"/>
  <c r="F2836" i="16"/>
  <c r="F2843" i="16"/>
  <c r="F1684" i="16" a="1"/>
  <c r="F1684" i="16" s="1"/>
  <c r="E2850" i="16"/>
  <c r="O1644" i="16"/>
  <c r="P1625" i="16"/>
  <c r="Q1625" i="16" s="1"/>
  <c r="R1625" i="16" s="1"/>
  <c r="S1625" i="16" s="1"/>
  <c r="Q1624" i="16"/>
  <c r="R1624" i="16" s="1"/>
  <c r="S1624" i="16" s="1"/>
  <c r="C747" i="20"/>
  <c r="U141" i="20"/>
  <c r="Q141" i="20"/>
  <c r="O141" i="20"/>
  <c r="R141" i="20"/>
  <c r="S141" i="20"/>
  <c r="N141" i="20"/>
  <c r="V141" i="20"/>
  <c r="W141" i="20"/>
  <c r="K141" i="20"/>
  <c r="T141" i="20"/>
  <c r="P141" i="20"/>
  <c r="L141" i="20"/>
  <c r="W332" i="16"/>
  <c r="T334" i="16"/>
  <c r="T791" i="16" s="1"/>
  <c r="T199" i="10" s="1"/>
  <c r="U1427" i="16"/>
  <c r="V1426" i="16"/>
  <c r="U333" i="16"/>
  <c r="V1480" i="16"/>
  <c r="S1487" i="16"/>
  <c r="T1487" i="16" s="1"/>
  <c r="V2171" i="16"/>
  <c r="S2172" i="16"/>
  <c r="U1486" i="16"/>
  <c r="W1479" i="16"/>
  <c r="P1371" i="16"/>
  <c r="O1358" i="16"/>
  <c r="P1358" i="16" s="1"/>
  <c r="W2148" i="16"/>
  <c r="W1336" i="16"/>
  <c r="X1336" i="16" s="1"/>
  <c r="S1350" i="16"/>
  <c r="T1350" i="16" s="1"/>
  <c r="U1349" i="16"/>
  <c r="V1349" i="16" s="1"/>
  <c r="T2150" i="16"/>
  <c r="S2150" i="16"/>
  <c r="Q1370" i="16"/>
  <c r="P2153" i="16"/>
  <c r="U139" i="20"/>
  <c r="Q139" i="20"/>
  <c r="T140" i="20"/>
  <c r="W1170" i="16"/>
  <c r="U1191" i="16"/>
  <c r="M432" i="20"/>
  <c r="N431" i="20"/>
  <c r="W411" i="20"/>
  <c r="X411" i="20" s="1"/>
  <c r="Y411" i="20" s="1"/>
  <c r="V425" i="20"/>
  <c r="N140" i="20"/>
  <c r="L140" i="20"/>
  <c r="P140" i="20"/>
  <c r="U140" i="20"/>
  <c r="O140" i="20"/>
  <c r="C740" i="20"/>
  <c r="M140" i="20"/>
  <c r="S140" i="20"/>
  <c r="Q140" i="20"/>
  <c r="V140" i="20"/>
  <c r="K140" i="20"/>
  <c r="W140" i="20"/>
  <c r="C733" i="20"/>
  <c r="N139" i="20"/>
  <c r="W139" i="20"/>
  <c r="R139" i="20"/>
  <c r="V139" i="20"/>
  <c r="L139" i="20"/>
  <c r="O139" i="20"/>
  <c r="T139" i="20"/>
  <c r="K139" i="20"/>
  <c r="S139" i="20"/>
  <c r="M139" i="20"/>
  <c r="P139" i="20"/>
  <c r="G2044" i="16"/>
  <c r="G2098" i="16" s="1"/>
  <c r="O2098" i="16" s="1"/>
  <c r="O2102" i="16" s="1"/>
  <c r="N2098" i="16"/>
  <c r="G223" i="20"/>
  <c r="W1149" i="16"/>
  <c r="I199" i="16"/>
  <c r="G66" i="20" s="1"/>
  <c r="U52" i="10"/>
  <c r="U340" i="10" s="1"/>
  <c r="T60" i="10"/>
  <c r="T348" i="10" s="1"/>
  <c r="W1156" i="16"/>
  <c r="X1156" i="16" s="1"/>
  <c r="Y1156" i="16" s="1"/>
  <c r="W1142" i="16"/>
  <c r="T942" i="16"/>
  <c r="U942" i="16" s="1"/>
  <c r="V1190" i="16"/>
  <c r="S924" i="16"/>
  <c r="W1189" i="16"/>
  <c r="O368" i="16"/>
  <c r="I2045" i="16"/>
  <c r="M262" i="16"/>
  <c r="V624" i="12"/>
  <c r="W958" i="16"/>
  <c r="X958" i="16" s="1"/>
  <c r="W245" i="11"/>
  <c r="W160" i="10"/>
  <c r="V941" i="16"/>
  <c r="W941" i="16" s="1"/>
  <c r="X941" i="16" s="1"/>
  <c r="M977" i="16"/>
  <c r="V2231" i="16"/>
  <c r="W1906" i="16"/>
  <c r="X1906" i="16" s="1"/>
  <c r="X2231" i="16" s="1"/>
  <c r="R585" i="16"/>
  <c r="K990" i="16"/>
  <c r="R2238" i="16"/>
  <c r="T2234" i="16"/>
  <c r="U1927" i="16"/>
  <c r="V1927" i="16" s="1"/>
  <c r="P1957" i="16"/>
  <c r="P587" i="16" s="1"/>
  <c r="P794" i="16" s="1"/>
  <c r="P202" i="10" s="1"/>
  <c r="Q1956" i="16"/>
  <c r="P586" i="16"/>
  <c r="K1665" i="16"/>
  <c r="T1928" i="16"/>
  <c r="T1929" i="16"/>
  <c r="U1908" i="16"/>
  <c r="V1907" i="16"/>
  <c r="T1955" i="16"/>
  <c r="S2238" i="16"/>
  <c r="N666" i="20"/>
  <c r="O666" i="20"/>
  <c r="C240" i="20"/>
  <c r="E698" i="16"/>
  <c r="H1703" i="16"/>
  <c r="I1696" i="16" a="1"/>
  <c r="I1696" i="16" s="1"/>
  <c r="D1022" i="20"/>
  <c r="J1018" i="20" a="1"/>
  <c r="J1018" i="20" s="1"/>
  <c r="Q953" i="16"/>
  <c r="U186" i="16"/>
  <c r="V179" i="16"/>
  <c r="V169" i="16"/>
  <c r="P720" i="20"/>
  <c r="R952" i="16"/>
  <c r="U918" i="16"/>
  <c r="M982" i="16"/>
  <c r="O965" i="16"/>
  <c r="O966" i="16" s="1"/>
  <c r="V922" i="16"/>
  <c r="U83" i="16"/>
  <c r="U86" i="16"/>
  <c r="U85" i="16"/>
  <c r="V1936" i="16"/>
  <c r="P706" i="20"/>
  <c r="Q706" i="20" s="1"/>
  <c r="Q708" i="20" s="1"/>
  <c r="O707" i="20"/>
  <c r="N679" i="20"/>
  <c r="W1604" i="16"/>
  <c r="X1604" i="16" s="1"/>
  <c r="Y1604" i="16" s="1"/>
  <c r="N693" i="20"/>
  <c r="N672" i="20"/>
  <c r="N714" i="20"/>
  <c r="T1618" i="16"/>
  <c r="W1330" i="16"/>
  <c r="X1330" i="16" s="1"/>
  <c r="Y1330" i="16" s="1"/>
  <c r="L913" i="20"/>
  <c r="L906" i="20"/>
  <c r="L899" i="20"/>
  <c r="U1611" i="16"/>
  <c r="V1950" i="16"/>
  <c r="W1943" i="16"/>
  <c r="X1943" i="16" s="1"/>
  <c r="Y1943" i="16" s="1"/>
  <c r="P954" i="16"/>
  <c r="N1660" i="16"/>
  <c r="W1495" i="16"/>
  <c r="X1495" i="16" s="1"/>
  <c r="M999" i="20"/>
  <c r="V1502" i="16"/>
  <c r="W1502" i="16" s="1"/>
  <c r="X1502" i="16" s="1"/>
  <c r="Y1502" i="16" s="1"/>
  <c r="D1679" i="16"/>
  <c r="D2845" i="16" s="1"/>
  <c r="E2845" i="16" s="1"/>
  <c r="D1981" i="16"/>
  <c r="D3130" i="16" s="1"/>
  <c r="E3130" i="16" s="1"/>
  <c r="K1988" i="16"/>
  <c r="V2282" i="16"/>
  <c r="V44" i="16" s="1"/>
  <c r="W2270" i="16"/>
  <c r="W43" i="16" s="1"/>
  <c r="X41" i="16" s="1"/>
  <c r="X2258" i="16" s="1"/>
  <c r="X2270" i="16" s="1"/>
  <c r="R947" i="16"/>
  <c r="S947" i="16" s="1"/>
  <c r="V2283" i="16"/>
  <c r="V52" i="16" s="1"/>
  <c r="V51" i="16"/>
  <c r="W49" i="16" s="1"/>
  <c r="W2259" i="16" s="1"/>
  <c r="W2271" i="16" s="1"/>
  <c r="V2281" i="16"/>
  <c r="V36" i="16" s="1"/>
  <c r="V35" i="16"/>
  <c r="W33" i="16" s="1"/>
  <c r="W2257" i="16" s="1"/>
  <c r="W2269" i="16" s="1"/>
  <c r="V2286" i="16"/>
  <c r="V76" i="16" s="1"/>
  <c r="V89" i="16" s="1"/>
  <c r="V75" i="16"/>
  <c r="W73" i="16" s="1"/>
  <c r="W2262" i="16" s="1"/>
  <c r="W2274" i="16" s="1"/>
  <c r="P20" i="16"/>
  <c r="P81" i="16" s="1"/>
  <c r="Q2267" i="16"/>
  <c r="O481" i="20"/>
  <c r="P964" i="16"/>
  <c r="L983" i="16"/>
  <c r="L988" i="16"/>
  <c r="M988" i="16" s="1"/>
  <c r="O1248" i="16"/>
  <c r="O260" i="16" s="1"/>
  <c r="N488" i="20"/>
  <c r="O487" i="20"/>
  <c r="Q959" i="16"/>
  <c r="P960" i="16"/>
  <c r="N972" i="16"/>
  <c r="V917" i="16"/>
  <c r="M978" i="16"/>
  <c r="F993" i="16"/>
  <c r="K994" i="16" s="1"/>
  <c r="D999" i="16"/>
  <c r="D1000" i="16" s="1"/>
  <c r="E1004" i="16"/>
  <c r="F1004" i="16" s="1" a="1"/>
  <c r="F1004" i="16" s="1"/>
  <c r="D1004" i="16"/>
  <c r="C1006" i="16"/>
  <c r="B1003" i="16"/>
  <c r="D1009" i="16"/>
  <c r="J1008" i="16"/>
  <c r="E1005" i="16"/>
  <c r="T946" i="16"/>
  <c r="O263" i="16"/>
  <c r="E919" i="20"/>
  <c r="K920" i="20" s="1"/>
  <c r="K921" i="20" s="1"/>
  <c r="K922" i="20" s="1"/>
  <c r="E793" i="20"/>
  <c r="K794" i="20" s="1"/>
  <c r="N984" i="20"/>
  <c r="N985" i="20"/>
  <c r="O983" i="20"/>
  <c r="O858" i="20"/>
  <c r="E842" i="20"/>
  <c r="K843" i="20" s="1"/>
  <c r="E968" i="20"/>
  <c r="K969" i="20" s="1"/>
  <c r="L969" i="20" s="1"/>
  <c r="M969" i="20" s="1"/>
  <c r="P857" i="20"/>
  <c r="E891" i="20"/>
  <c r="K892" i="20" s="1"/>
  <c r="K893" i="20" s="1"/>
  <c r="K894" i="20" s="1"/>
  <c r="E821" i="20"/>
  <c r="K822" i="20" s="1"/>
  <c r="D926" i="20"/>
  <c r="K627" i="20"/>
  <c r="K628" i="20" s="1"/>
  <c r="L626" i="20"/>
  <c r="N964" i="20"/>
  <c r="O962" i="20"/>
  <c r="C869" i="20"/>
  <c r="D1016" i="20"/>
  <c r="E1016" i="20" s="1"/>
  <c r="C1016" i="20"/>
  <c r="D828" i="20"/>
  <c r="E828" i="20" s="1"/>
  <c r="K829" i="20" s="1"/>
  <c r="K830" i="20" s="1"/>
  <c r="D975" i="20"/>
  <c r="D869" i="20"/>
  <c r="E869" i="20" s="1"/>
  <c r="E807" i="20"/>
  <c r="K808" i="20" s="1"/>
  <c r="P657" i="20"/>
  <c r="O658" i="20"/>
  <c r="O659" i="20" s="1"/>
  <c r="E849" i="20"/>
  <c r="K850" i="20" s="1"/>
  <c r="K851" i="20" s="1"/>
  <c r="K852" i="20" s="1"/>
  <c r="E779" i="20"/>
  <c r="K780" i="20" s="1"/>
  <c r="E835" i="20"/>
  <c r="K836" i="20" s="1"/>
  <c r="E765" i="20"/>
  <c r="K766" i="20" s="1"/>
  <c r="K767" i="20" s="1"/>
  <c r="E814" i="20"/>
  <c r="K815" i="20" s="1"/>
  <c r="Q678" i="20"/>
  <c r="P680" i="20"/>
  <c r="P699" i="20"/>
  <c r="E800" i="20"/>
  <c r="K801" i="20" s="1"/>
  <c r="E786" i="20"/>
  <c r="K787" i="20" s="1"/>
  <c r="K788" i="20" s="1"/>
  <c r="E772" i="20"/>
  <c r="K773" i="20" s="1"/>
  <c r="U65" i="16"/>
  <c r="U2261" i="16" s="1"/>
  <c r="U2273" i="16" s="1"/>
  <c r="U67" i="16" s="1"/>
  <c r="V65" i="16" s="1"/>
  <c r="V2261" i="16" s="1"/>
  <c r="W152" i="16"/>
  <c r="X152" i="16" s="1"/>
  <c r="R936" i="16"/>
  <c r="S935" i="16"/>
  <c r="U923" i="16"/>
  <c r="V934" i="16"/>
  <c r="W912" i="16"/>
  <c r="X912" i="16" s="1"/>
  <c r="Y912" i="16" s="1"/>
  <c r="U949" i="20"/>
  <c r="P991" i="20"/>
  <c r="Q991" i="20" s="1"/>
  <c r="O999" i="20"/>
  <c r="W146" i="16"/>
  <c r="V1343" i="16"/>
  <c r="R990" i="20"/>
  <c r="V948" i="20"/>
  <c r="U950" i="20"/>
  <c r="Q609" i="20"/>
  <c r="R604" i="20"/>
  <c r="S602" i="20"/>
  <c r="P992" i="20"/>
  <c r="R603" i="20"/>
  <c r="E1024" i="20"/>
  <c r="K1025" i="20" s="1"/>
  <c r="K1026" i="20" s="1"/>
  <c r="P610" i="20"/>
  <c r="C1036" i="20"/>
  <c r="C1030" i="20"/>
  <c r="D1030" i="20"/>
  <c r="E1030" i="20" s="1"/>
  <c r="D1031" i="20"/>
  <c r="C1031" i="20"/>
  <c r="C1032" i="20" s="1"/>
  <c r="L1012" i="20"/>
  <c r="L1013" i="20"/>
  <c r="O998" i="20"/>
  <c r="Q992" i="20"/>
  <c r="W2237" i="16"/>
  <c r="W1949" i="16"/>
  <c r="X1949" i="16" s="1"/>
  <c r="V1616" i="16"/>
  <c r="U2190" i="16"/>
  <c r="R1658" i="16"/>
  <c r="U1617" i="16"/>
  <c r="W1342" i="16"/>
  <c r="X1342" i="16" s="1"/>
  <c r="X2149" i="16" s="1"/>
  <c r="V2149" i="16"/>
  <c r="T930" i="16"/>
  <c r="V1610" i="16"/>
  <c r="W1610" i="16" s="1"/>
  <c r="X1610" i="16" s="1"/>
  <c r="Y1610" i="16" s="1"/>
  <c r="V2189" i="16"/>
  <c r="W2189" i="16"/>
  <c r="O2196" i="16"/>
  <c r="E1691" i="16"/>
  <c r="D1691" i="16"/>
  <c r="D1697" i="16"/>
  <c r="B1690" i="16"/>
  <c r="E1692" i="16"/>
  <c r="E2858" i="16" s="1"/>
  <c r="O1659" i="16"/>
  <c r="W1935" i="16"/>
  <c r="X1935" i="16" s="1"/>
  <c r="Y1935" i="16" s="1"/>
  <c r="R2195" i="16"/>
  <c r="Q1908" i="12"/>
  <c r="U159" i="10"/>
  <c r="T1908" i="12"/>
  <c r="N78" i="18"/>
  <c r="V1908" i="12"/>
  <c r="Y247" i="20" l="1"/>
  <c r="Y251" i="20"/>
  <c r="Y254" i="20"/>
  <c r="Y277" i="20"/>
  <c r="Y268" i="20"/>
  <c r="Y248" i="20"/>
  <c r="Y250" i="20"/>
  <c r="Y261" i="20"/>
  <c r="Y262" i="20"/>
  <c r="Y272" i="20"/>
  <c r="Y260" i="20"/>
  <c r="Y267" i="20"/>
  <c r="Y263" i="20"/>
  <c r="Y257" i="20"/>
  <c r="Y252" i="20"/>
  <c r="Y241" i="20"/>
  <c r="AC2489" i="16"/>
  <c r="AD2487" i="16"/>
  <c r="AE2487" i="16" s="1"/>
  <c r="AE2489" i="16" s="1"/>
  <c r="Y1295" i="16"/>
  <c r="AC2482" i="16"/>
  <c r="AD2480" i="16"/>
  <c r="AB2475" i="16"/>
  <c r="AC2473" i="16"/>
  <c r="M316" i="10"/>
  <c r="W1950" i="12"/>
  <c r="W1908" i="12" s="1"/>
  <c r="X611" i="12"/>
  <c r="Y240" i="20"/>
  <c r="AA291" i="20"/>
  <c r="AB92" i="12"/>
  <c r="Z2060" i="16"/>
  <c r="Z119" i="11"/>
  <c r="Z108" i="12"/>
  <c r="O109" i="12"/>
  <c r="P101" i="12"/>
  <c r="Z1439" i="16"/>
  <c r="Z1942" i="16"/>
  <c r="Z1438" i="16"/>
  <c r="Z1308" i="16"/>
  <c r="Z1943" i="16"/>
  <c r="Z1309" i="16"/>
  <c r="U316" i="10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054" i="16"/>
  <c r="Z2051" i="16"/>
  <c r="Z2070" i="16"/>
  <c r="Z2098" i="16" s="1"/>
  <c r="Z2052" i="16"/>
  <c r="Z2079" i="16"/>
  <c r="Z2081" i="16"/>
  <c r="Z2087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397" i="10" s="1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2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2" i="25" s="1"/>
  <c r="Z11" i="10"/>
  <c r="Z83" i="25"/>
  <c r="Z62" i="25"/>
  <c r="Z82" i="25"/>
  <c r="Y55" i="25"/>
  <c r="Y310" i="10"/>
  <c r="Z561" i="20"/>
  <c r="AD166" i="18"/>
  <c r="AE166" i="18" s="1"/>
  <c r="AB167" i="18"/>
  <c r="AD165" i="18"/>
  <c r="AE165" i="18" s="1"/>
  <c r="AE2858" i="16"/>
  <c r="AE2860" i="16"/>
  <c r="AB2857" i="16"/>
  <c r="AB2859" i="16"/>
  <c r="AC2857" i="16"/>
  <c r="AC2859" i="16"/>
  <c r="AD2857" i="16"/>
  <c r="AD2859" i="16"/>
  <c r="AE2857" i="16"/>
  <c r="AE2859" i="16"/>
  <c r="AB2858" i="16"/>
  <c r="AB2860" i="16"/>
  <c r="AC2858" i="16"/>
  <c r="AD2858" i="16"/>
  <c r="AC2860" i="16"/>
  <c r="AD2860" i="16"/>
  <c r="AD2451" i="16"/>
  <c r="AD2453" i="16"/>
  <c r="AE2451" i="16"/>
  <c r="AE2453" i="16"/>
  <c r="AB2450" i="16"/>
  <c r="AB2452" i="16"/>
  <c r="AC2450" i="16"/>
  <c r="AC2452" i="16"/>
  <c r="AD2450" i="16"/>
  <c r="AD2452" i="16"/>
  <c r="AE2450" i="16"/>
  <c r="AE2452" i="16"/>
  <c r="AC2451" i="16"/>
  <c r="AB2453" i="16"/>
  <c r="AC2453" i="16"/>
  <c r="AB2451" i="16"/>
  <c r="Z547" i="20"/>
  <c r="Z575" i="20"/>
  <c r="Y1947" i="12"/>
  <c r="Y1905" i="12" s="1"/>
  <c r="Y635" i="12"/>
  <c r="Y623" i="12" s="1"/>
  <c r="Y171" i="10" s="1"/>
  <c r="Y60" i="25" s="1"/>
  <c r="Z2072" i="16"/>
  <c r="Z2100" i="16" s="1"/>
  <c r="Z2083" i="16"/>
  <c r="Z2056" i="16"/>
  <c r="Z2055" i="16"/>
  <c r="Z2082" i="16"/>
  <c r="X405" i="10"/>
  <c r="X112" i="10"/>
  <c r="W405" i="10"/>
  <c r="W112" i="10"/>
  <c r="Z886" i="20"/>
  <c r="Y1949" i="12"/>
  <c r="Y1907" i="12" s="1"/>
  <c r="X1149" i="16"/>
  <c r="Z1604" i="16"/>
  <c r="Z1301" i="16"/>
  <c r="Z1302" i="16" s="1"/>
  <c r="Z526" i="20"/>
  <c r="AA1397" i="16"/>
  <c r="Z905" i="16"/>
  <c r="Z906" i="16"/>
  <c r="Z1501" i="16"/>
  <c r="Z1330" i="16"/>
  <c r="Z1445" i="16"/>
  <c r="Z1446" i="16"/>
  <c r="Z1329" i="16"/>
  <c r="Z1502" i="16"/>
  <c r="Z1155" i="16"/>
  <c r="Z1561" i="16"/>
  <c r="Z1562" i="16"/>
  <c r="Z1156" i="16"/>
  <c r="Y1948" i="12"/>
  <c r="Y1906" i="12" s="1"/>
  <c r="Z912" i="16"/>
  <c r="Z1399" i="16"/>
  <c r="Z911" i="16"/>
  <c r="Z1914" i="16"/>
  <c r="Z1935" i="16"/>
  <c r="Z1398" i="16"/>
  <c r="Z1915" i="16"/>
  <c r="Z888" i="16"/>
  <c r="Z1569" i="16"/>
  <c r="Z1315" i="16"/>
  <c r="Z1316" i="16"/>
  <c r="Z1413" i="16"/>
  <c r="Z1603" i="16"/>
  <c r="Z1412" i="16"/>
  <c r="Z1294" i="16"/>
  <c r="Y1945" i="12"/>
  <c r="Y1903" i="12" s="1"/>
  <c r="Y1946" i="12"/>
  <c r="Y1904" i="12" s="1"/>
  <c r="Y924" i="12"/>
  <c r="Y934" i="12" s="1"/>
  <c r="Y1930" i="12"/>
  <c r="Y1937" i="12" s="1"/>
  <c r="Y1940" i="12" s="1"/>
  <c r="Y1953" i="12"/>
  <c r="Y1911" i="12" s="1"/>
  <c r="Y631" i="12"/>
  <c r="Y619" i="12" s="1"/>
  <c r="Y167" i="10" s="1"/>
  <c r="Y56" i="25" s="1"/>
  <c r="Z1589" i="16"/>
  <c r="Y637" i="12"/>
  <c r="Y625" i="12" s="1"/>
  <c r="Y176" i="10" s="1"/>
  <c r="Y320" i="10" s="1"/>
  <c r="Y634" i="12"/>
  <c r="Y622" i="12" s="1"/>
  <c r="Y170" i="10" s="1"/>
  <c r="Y314" i="10" s="1"/>
  <c r="X1937" i="12"/>
  <c r="X1940" i="12" s="1"/>
  <c r="Z1590" i="16"/>
  <c r="Z1568" i="16"/>
  <c r="Y632" i="12"/>
  <c r="Y620" i="12" s="1"/>
  <c r="Y168" i="10" s="1"/>
  <c r="Y57" i="25" s="1"/>
  <c r="Y638" i="12"/>
  <c r="Y626" i="12" s="1"/>
  <c r="Y179" i="10" s="1"/>
  <c r="Y633" i="12"/>
  <c r="Y621" i="12" s="1"/>
  <c r="Y169" i="10" s="1"/>
  <c r="Y58" i="25" s="1"/>
  <c r="Z1406" i="16"/>
  <c r="Z929" i="16"/>
  <c r="Z1597" i="16"/>
  <c r="Z1405" i="16"/>
  <c r="Z900" i="16"/>
  <c r="Z1453" i="16"/>
  <c r="Z899" i="16"/>
  <c r="Z512" i="20"/>
  <c r="Z887" i="20"/>
  <c r="Z1596" i="16"/>
  <c r="Z1452" i="16"/>
  <c r="Z887" i="16"/>
  <c r="Z1610" i="16"/>
  <c r="Z1582" i="16"/>
  <c r="Z893" i="16"/>
  <c r="Z894" i="16"/>
  <c r="Z1583" i="16"/>
  <c r="Z636" i="12"/>
  <c r="AA2339" i="16"/>
  <c r="Z1287" i="16"/>
  <c r="Z1288" i="16" s="1"/>
  <c r="AA1300" i="16"/>
  <c r="AA885" i="20"/>
  <c r="AA892" i="16"/>
  <c r="AA2618" i="16"/>
  <c r="AA2620" i="16" s="1"/>
  <c r="AA2332" i="16"/>
  <c r="X315" i="10"/>
  <c r="X311" i="10"/>
  <c r="X159" i="10"/>
  <c r="X51" i="25" s="1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588" i="16"/>
  <c r="AA1404" i="16"/>
  <c r="AA139" i="20"/>
  <c r="Z11" i="11"/>
  <c r="AA910" i="16"/>
  <c r="AA1411" i="16"/>
  <c r="AA1934" i="16"/>
  <c r="AA898" i="16"/>
  <c r="X313" i="10"/>
  <c r="X312" i="10"/>
  <c r="AA1581" i="16"/>
  <c r="AA1451" i="16"/>
  <c r="AA904" i="16"/>
  <c r="AA2617" i="16"/>
  <c r="AA2619" i="16" s="1"/>
  <c r="AA1500" i="16"/>
  <c r="AA1567" i="16"/>
  <c r="AA1609" i="16"/>
  <c r="AA1269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154" i="16"/>
  <c r="AA1595" i="16"/>
  <c r="AA1913" i="16"/>
  <c r="Z884" i="12"/>
  <c r="Z920" i="12" s="1"/>
  <c r="Z1935" i="12" s="1"/>
  <c r="X314" i="10"/>
  <c r="Z881" i="16"/>
  <c r="Z882" i="16"/>
  <c r="Z576" i="20"/>
  <c r="U51" i="25"/>
  <c r="U75" i="25" s="1"/>
  <c r="Z562" i="20"/>
  <c r="Z554" i="20"/>
  <c r="Z600" i="12"/>
  <c r="Z614" i="12" s="1"/>
  <c r="L211" i="10"/>
  <c r="Q671" i="20"/>
  <c r="Q673" i="20" s="1"/>
  <c r="Z548" i="20"/>
  <c r="Z805" i="12"/>
  <c r="Z918" i="12" s="1"/>
  <c r="Z1933" i="12" s="1"/>
  <c r="Z850" i="12"/>
  <c r="Z919" i="12" s="1"/>
  <c r="Z1934" i="12" s="1"/>
  <c r="Z760" i="12"/>
  <c r="Z917" i="12" s="1"/>
  <c r="Z1932" i="12" s="1"/>
  <c r="Y28" i="10"/>
  <c r="Z584" i="16"/>
  <c r="Z809" i="16" s="1"/>
  <c r="Z284" i="16"/>
  <c r="Z804" i="16" s="1"/>
  <c r="Z626" i="16"/>
  <c r="Z810" i="16" s="1"/>
  <c r="AA2331" i="16"/>
  <c r="AA2333" i="16" s="1"/>
  <c r="AA880" i="16"/>
  <c r="AA916" i="16"/>
  <c r="AA1941" i="16"/>
  <c r="AA1314" i="16"/>
  <c r="AA1307" i="16"/>
  <c r="AA546" i="20"/>
  <c r="AA140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08" i="16"/>
  <c r="Z463" i="16"/>
  <c r="AA35" i="8"/>
  <c r="AA96" i="18"/>
  <c r="AA116" i="18"/>
  <c r="AA114" i="20"/>
  <c r="AA150" i="20"/>
  <c r="AA44" i="18"/>
  <c r="AA2314" i="16"/>
  <c r="AA2365" i="16"/>
  <c r="AA2421" i="16"/>
  <c r="AA2479" i="16"/>
  <c r="AA2535" i="16"/>
  <c r="AA2593" i="16"/>
  <c r="AA2651" i="16"/>
  <c r="AA2707" i="16"/>
  <c r="AA2765" i="16"/>
  <c r="AA2821" i="16"/>
  <c r="AA2877" i="16"/>
  <c r="AA2933" i="16"/>
  <c r="AA2989" i="16"/>
  <c r="AA3048" i="16"/>
  <c r="AA74" i="18"/>
  <c r="AA83" i="18"/>
  <c r="AA107" i="18"/>
  <c r="AA12" i="20"/>
  <c r="AA91" i="20"/>
  <c r="AA127" i="20"/>
  <c r="AA203" i="20"/>
  <c r="AA239" i="20"/>
  <c r="AA12" i="18"/>
  <c r="AA29" i="18"/>
  <c r="AA2323" i="16"/>
  <c r="AA2386" i="16"/>
  <c r="AA2400" i="16"/>
  <c r="AA2463" i="16"/>
  <c r="AA2542" i="16"/>
  <c r="AA1522" i="16"/>
  <c r="AA2337" i="16"/>
  <c r="AA2414" i="16"/>
  <c r="AA2493" i="16"/>
  <c r="AA2556" i="16"/>
  <c r="AA2570" i="16"/>
  <c r="AA2637" i="16"/>
  <c r="AA2714" i="16"/>
  <c r="AA2793" i="16"/>
  <c r="AA2870" i="16"/>
  <c r="AA2947" i="16"/>
  <c r="AA3011" i="16"/>
  <c r="AA3025" i="16"/>
  <c r="AA3090" i="16"/>
  <c r="AA3127" i="16"/>
  <c r="AA38" i="16"/>
  <c r="AA204" i="16"/>
  <c r="AA212" i="16"/>
  <c r="AA704" i="12"/>
  <c r="AA921" i="12"/>
  <c r="AA1936" i="12" s="1"/>
  <c r="AA2037" i="16"/>
  <c r="AA2063" i="16"/>
  <c r="AA63" i="18"/>
  <c r="AA2091" i="16"/>
  <c r="AA2379" i="16"/>
  <c r="AA2316" i="16"/>
  <c r="AA221" i="20"/>
  <c r="AA2330" i="16"/>
  <c r="AA2442" i="16"/>
  <c r="AA2528" i="16"/>
  <c r="AA2563" i="16"/>
  <c r="AA2600" i="16"/>
  <c r="AA2616" i="16"/>
  <c r="AA2779" i="16"/>
  <c r="AA2912" i="16"/>
  <c r="AA2926" i="16"/>
  <c r="AA2940" i="16"/>
  <c r="AA2954" i="16"/>
  <c r="AA3104" i="16"/>
  <c r="AA2358" i="16"/>
  <c r="AA2514" i="16"/>
  <c r="AA2549" i="16"/>
  <c r="AA2586" i="16"/>
  <c r="AA2723" i="16"/>
  <c r="AA2737" i="16"/>
  <c r="AA2751" i="16"/>
  <c r="AA2884" i="16"/>
  <c r="AA2898" i="16"/>
  <c r="AA3062" i="16"/>
  <c r="AA3076" i="16"/>
  <c r="AA2407" i="16"/>
  <c r="AA2428" i="16"/>
  <c r="AA2665" i="16"/>
  <c r="AA2679" i="16"/>
  <c r="AA2693" i="16"/>
  <c r="AA2856" i="16"/>
  <c r="AA3004" i="16"/>
  <c r="AA3018" i="16"/>
  <c r="AA3032" i="16"/>
  <c r="AA3134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14" i="16"/>
  <c r="AA2828" i="16"/>
  <c r="AA2842" i="16"/>
  <c r="AA2961" i="16"/>
  <c r="AA2975" i="16"/>
  <c r="AA3148" i="16"/>
  <c r="AA3162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050" i="16"/>
  <c r="AA2500" i="16"/>
  <c r="AA2800" i="16"/>
  <c r="AA2344" i="16"/>
  <c r="AA2393" i="16"/>
  <c r="AA2449" i="16"/>
  <c r="AA2486" i="16"/>
  <c r="AA2521" i="16"/>
  <c r="AA2607" i="16"/>
  <c r="AA2623" i="16"/>
  <c r="AA2744" i="16"/>
  <c r="AA2758" i="16"/>
  <c r="AA2772" i="16"/>
  <c r="AA2786" i="16"/>
  <c r="AA3083" i="16"/>
  <c r="AA3097" i="16"/>
  <c r="AA3176" i="16"/>
  <c r="AA2435" i="16"/>
  <c r="AA2472" i="16"/>
  <c r="AA2507" i="16"/>
  <c r="AA2730" i="16"/>
  <c r="AA2891" i="16"/>
  <c r="AA2905" i="16"/>
  <c r="AA2919" i="16"/>
  <c r="AA3041" i="16"/>
  <c r="AA3055" i="16"/>
  <c r="AA3069" i="16"/>
  <c r="AA3113" i="16"/>
  <c r="AA2372" i="16"/>
  <c r="AA2456" i="16"/>
  <c r="AA2835" i="16"/>
  <c r="AA1855" i="16"/>
  <c r="AA2658" i="16"/>
  <c r="AA2849" i="16"/>
  <c r="AA3120" i="16"/>
  <c r="AA3169" i="16"/>
  <c r="AA2077" i="16"/>
  <c r="AA2672" i="16"/>
  <c r="AA2968" i="16"/>
  <c r="AA615" i="16"/>
  <c r="AA417" i="16"/>
  <c r="AA927" i="12"/>
  <c r="AA1401" i="12"/>
  <c r="AA1427" i="12"/>
  <c r="AA114" i="12"/>
  <c r="AA3155" i="16"/>
  <c r="AA786" i="16"/>
  <c r="AA325" i="16"/>
  <c r="AA199" i="16"/>
  <c r="AA946" i="12"/>
  <c r="AA1163" i="12"/>
  <c r="AA1644" i="12"/>
  <c r="AA1885" i="12"/>
  <c r="AA1924" i="12" s="1"/>
  <c r="AA2686" i="16"/>
  <c r="AA2863" i="16"/>
  <c r="AA2630" i="16"/>
  <c r="AA2807" i="16"/>
  <c r="AA2982" i="16"/>
  <c r="AA698" i="16"/>
  <c r="AA157" i="16"/>
  <c r="AA214" i="16"/>
  <c r="AA1187" i="12"/>
  <c r="AA100" i="12"/>
  <c r="AA2579" i="16"/>
  <c r="AA62" i="16"/>
  <c r="AA201" i="16"/>
  <c r="AA211" i="16"/>
  <c r="AA1400" i="12"/>
  <c r="AA1402" i="12"/>
  <c r="AA1404" i="12"/>
  <c r="AA629" i="12"/>
  <c r="AA801" i="16"/>
  <c r="AA141" i="16"/>
  <c r="AA202" i="16"/>
  <c r="AA208" i="16"/>
  <c r="AA23" i="12"/>
  <c r="AA91" i="12"/>
  <c r="AA2644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351" i="16"/>
  <c r="AA1667" i="12"/>
  <c r="AA12" i="12"/>
  <c r="AA2996" i="16"/>
  <c r="AA2700" i="16"/>
  <c r="AA573" i="16"/>
  <c r="AA46" i="16"/>
  <c r="AA3141" i="16"/>
  <c r="AA79" i="16"/>
  <c r="AA200" i="16"/>
  <c r="AA206" i="16"/>
  <c r="AA54" i="16"/>
  <c r="AA439" i="16"/>
  <c r="AA328" i="16"/>
  <c r="AA575" i="16"/>
  <c r="AA623" i="16"/>
  <c r="AA329" i="16"/>
  <c r="AA433" i="16"/>
  <c r="AA422" i="16"/>
  <c r="AA1289" i="16"/>
  <c r="AA357" i="16"/>
  <c r="AA278" i="16"/>
  <c r="AA456" i="16"/>
  <c r="AA359" i="16"/>
  <c r="AA432" i="16"/>
  <c r="AA356" i="16"/>
  <c r="AA454" i="16"/>
  <c r="AA279" i="16"/>
  <c r="AA449" i="16"/>
  <c r="AA1970" i="16"/>
  <c r="AA616" i="16"/>
  <c r="AA581" i="16"/>
  <c r="AA270" i="16"/>
  <c r="AA425" i="16"/>
  <c r="AA281" i="16"/>
  <c r="AA361" i="16"/>
  <c r="AA451" i="16"/>
  <c r="AA444" i="16"/>
  <c r="AA429" i="16"/>
  <c r="AA574" i="16"/>
  <c r="AA275" i="16"/>
  <c r="AA447" i="16"/>
  <c r="AA1440" i="16"/>
  <c r="AA427" i="16"/>
  <c r="AA358" i="16"/>
  <c r="AA448" i="16"/>
  <c r="AA277" i="16"/>
  <c r="AA271" i="16"/>
  <c r="AA576" i="16"/>
  <c r="AA1563" i="16"/>
  <c r="AA354" i="16"/>
  <c r="AA269" i="16"/>
  <c r="AA424" i="16"/>
  <c r="AA583" i="16"/>
  <c r="AA421" i="16"/>
  <c r="AA441" i="16"/>
  <c r="AA434" i="16"/>
  <c r="AA617" i="16"/>
  <c r="AA446" i="16"/>
  <c r="AA618" i="16"/>
  <c r="AA621" i="16"/>
  <c r="AA282" i="16"/>
  <c r="AA445" i="16"/>
  <c r="AA622" i="16"/>
  <c r="AA450" i="16"/>
  <c r="AA625" i="16"/>
  <c r="AA452" i="16"/>
  <c r="AA453" i="16"/>
  <c r="AA440" i="16"/>
  <c r="AA272" i="16"/>
  <c r="AA330" i="16"/>
  <c r="AA577" i="16"/>
  <c r="AA283" i="16"/>
  <c r="AA438" i="16"/>
  <c r="AA435" i="16"/>
  <c r="AA1400" i="16"/>
  <c r="AA430" i="16"/>
  <c r="AA362" i="16"/>
  <c r="AA624" i="16"/>
  <c r="AA419" i="16"/>
  <c r="AA620" i="16"/>
  <c r="AA1895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578" i="16"/>
  <c r="AA579" i="16"/>
  <c r="AA360" i="16"/>
  <c r="AA280" i="16"/>
  <c r="AA326" i="16"/>
  <c r="AA274" i="16"/>
  <c r="AA428" i="16"/>
  <c r="AA580" i="16"/>
  <c r="AA431" i="16"/>
  <c r="AA619" i="16"/>
  <c r="AA582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180" i="10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42" i="16"/>
  <c r="AA1977" i="16"/>
  <c r="AA1506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47" i="16"/>
  <c r="AA2042" i="16"/>
  <c r="AA2055" i="16" s="1"/>
  <c r="AA1570" i="16"/>
  <c r="AA1862" i="16"/>
  <c r="AA1507" i="16"/>
  <c r="AA1839" i="16"/>
  <c r="AA458" i="16" s="1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296" i="16"/>
  <c r="AA1840" i="16"/>
  <c r="AA2040" i="16"/>
  <c r="AA2066" i="16" s="1"/>
  <c r="AA2094" i="16" s="1"/>
  <c r="AA2047" i="16"/>
  <c r="AA2060" i="16" s="1"/>
  <c r="AA900" i="12"/>
  <c r="AA846" i="12"/>
  <c r="AA872" i="12"/>
  <c r="AA880" i="12"/>
  <c r="AA981" i="12"/>
  <c r="AA817" i="12"/>
  <c r="AA849" i="12"/>
  <c r="AA745" i="12"/>
  <c r="AA802" i="12"/>
  <c r="AA883" i="12"/>
  <c r="AA2038" i="16"/>
  <c r="AA2064" i="16" s="1"/>
  <c r="AA2092" i="16" s="1"/>
  <c r="AA1529" i="16"/>
  <c r="AA811" i="12"/>
  <c r="AA819" i="12"/>
  <c r="AA978" i="12"/>
  <c r="AA822" i="12"/>
  <c r="AA864" i="12"/>
  <c r="AA725" i="12"/>
  <c r="AA1407" i="16"/>
  <c r="AA2044" i="16"/>
  <c r="AA2041" i="16"/>
  <c r="AA2054" i="16" s="1"/>
  <c r="AA835" i="12"/>
  <c r="AA861" i="12"/>
  <c r="AA869" i="12"/>
  <c r="AA877" i="12"/>
  <c r="AA961" i="12"/>
  <c r="AA833" i="12"/>
  <c r="AA1841" i="16"/>
  <c r="AA2039" i="16"/>
  <c r="AA719" i="12"/>
  <c r="AA759" i="12"/>
  <c r="AA804" i="12"/>
  <c r="AA952" i="12"/>
  <c r="AA973" i="12"/>
  <c r="AA1510" i="16"/>
  <c r="AA2045" i="16"/>
  <c r="AA2058" i="16" s="1"/>
  <c r="AA1508" i="16"/>
  <c r="AA1843" i="16"/>
  <c r="AA1509" i="16"/>
  <c r="AA1902" i="16"/>
  <c r="AA2043" i="16"/>
  <c r="AA2056" i="16" s="1"/>
  <c r="AA843" i="12"/>
  <c r="AA711" i="12"/>
  <c r="AA780" i="12"/>
  <c r="AA708" i="12"/>
  <c r="AA1191" i="12" s="1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46" i="16"/>
  <c r="AA2059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2057" i="16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95" i="20"/>
  <c r="AA176" i="20"/>
  <c r="AA163" i="20"/>
  <c r="AA229" i="20"/>
  <c r="AA157" i="20"/>
  <c r="AA210" i="20"/>
  <c r="AA1414" i="16"/>
  <c r="AA1577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94" i="20"/>
  <c r="AA182" i="20"/>
  <c r="AA213" i="20"/>
  <c r="AA137" i="20"/>
  <c r="AA208" i="20"/>
  <c r="AA1143" i="16"/>
  <c r="AA1909" i="16"/>
  <c r="AA1303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2053" i="16"/>
  <c r="AA1536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1984" i="16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454" i="16"/>
  <c r="AA1869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43" i="16"/>
  <c r="AA2065" i="16"/>
  <c r="AA2093" i="16" s="1"/>
  <c r="AA1421" i="16"/>
  <c r="AA2071" i="16"/>
  <c r="AA2085" i="16" s="1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550" i="16"/>
  <c r="AA1461" i="16"/>
  <c r="AA1310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876" i="16"/>
  <c r="AA2070" i="16"/>
  <c r="AA1991" i="16"/>
  <c r="AA1735" i="12"/>
  <c r="AA1067" i="12"/>
  <c r="AA1783" i="12"/>
  <c r="AA1774" i="12"/>
  <c r="AA1701" i="12"/>
  <c r="AA1787" i="12"/>
  <c r="AA1695" i="12"/>
  <c r="AA1077" i="12"/>
  <c r="AA1063" i="12"/>
  <c r="AA1086" i="12"/>
  <c r="AA1584" i="16"/>
  <c r="AA1150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916" i="16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923" i="16"/>
  <c r="AA1845" i="12"/>
  <c r="AA1591" i="16"/>
  <c r="AA1428" i="16"/>
  <c r="AA1817" i="12"/>
  <c r="AA1468" i="16"/>
  <c r="AA1718" i="12"/>
  <c r="AA1824" i="12"/>
  <c r="AA1720" i="12"/>
  <c r="AA1998" i="16"/>
  <c r="AA1830" i="12"/>
  <c r="AA1840" i="12"/>
  <c r="AA1157" i="16"/>
  <c r="AA1828" i="12"/>
  <c r="AA1164" i="16"/>
  <c r="AA1317" i="16"/>
  <c r="AA1883" i="16"/>
  <c r="AA1846" i="12"/>
  <c r="AA1822" i="12"/>
  <c r="AA1826" i="12"/>
  <c r="AA2005" i="16"/>
  <c r="AA1324" i="16"/>
  <c r="AA2098" i="16"/>
  <c r="AA1171" i="16"/>
  <c r="AA1930" i="16"/>
  <c r="AA1598" i="16"/>
  <c r="AA1475" i="16"/>
  <c r="AA1331" i="16"/>
  <c r="AA1937" i="16"/>
  <c r="AA2012" i="16"/>
  <c r="AA1489" i="16"/>
  <c r="AA1178" i="16"/>
  <c r="AA1605" i="16"/>
  <c r="AA2334" i="16"/>
  <c r="AA1482" i="16"/>
  <c r="AA1338" i="16"/>
  <c r="AA1612" i="16"/>
  <c r="AA1496" i="16"/>
  <c r="AA1185" i="16"/>
  <c r="AA1944" i="16"/>
  <c r="AA2019" i="16"/>
  <c r="AA2026" i="16"/>
  <c r="AA1345" i="16"/>
  <c r="AA1192" i="16"/>
  <c r="AA1619" i="16"/>
  <c r="AA2341" i="16"/>
  <c r="AA1503" i="16"/>
  <c r="AA1951" i="16"/>
  <c r="AA1958" i="16"/>
  <c r="AA1352" i="16"/>
  <c r="AA2033" i="16"/>
  <c r="AA1199" i="16"/>
  <c r="AA1626" i="16"/>
  <c r="AA1206" i="16"/>
  <c r="AA1359" i="16"/>
  <c r="AA1633" i="16"/>
  <c r="AA1640" i="16"/>
  <c r="AA1213" i="16"/>
  <c r="AA1366" i="16"/>
  <c r="AA1373" i="16"/>
  <c r="AA1647" i="16"/>
  <c r="AA1220" i="16"/>
  <c r="AA1227" i="16"/>
  <c r="AA1654" i="16"/>
  <c r="AA1380" i="16"/>
  <c r="AA1661" i="16"/>
  <c r="AA1387" i="16"/>
  <c r="AA1234" i="16"/>
  <c r="AA1668" i="16"/>
  <c r="AA1241" i="16"/>
  <c r="AA1675" i="16"/>
  <c r="AA1248" i="16"/>
  <c r="AA1682" i="16"/>
  <c r="AA1255" i="16"/>
  <c r="AA192" i="20"/>
  <c r="AA142" i="20"/>
  <c r="AA193" i="20"/>
  <c r="AA1262" i="16"/>
  <c r="AA1689" i="16"/>
  <c r="AA928" i="16"/>
  <c r="AA1437" i="16"/>
  <c r="AA886" i="16"/>
  <c r="AA1328" i="16"/>
  <c r="AA1696" i="16"/>
  <c r="AA574" i="20"/>
  <c r="AA553" i="20"/>
  <c r="AA141" i="20"/>
  <c r="Z1153" i="12"/>
  <c r="Z1165" i="12" s="1"/>
  <c r="Z120" i="20"/>
  <c r="Z1245" i="20" s="1"/>
  <c r="Z2048" i="16"/>
  <c r="Z811" i="16" s="1"/>
  <c r="Z1511" i="16"/>
  <c r="Z136" i="16"/>
  <c r="Z936" i="12"/>
  <c r="Z59" i="20"/>
  <c r="Z1228" i="20" s="1"/>
  <c r="Z1262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49" i="20" s="1"/>
  <c r="Z11" i="18"/>
  <c r="Z11" i="20"/>
  <c r="Z11" i="12"/>
  <c r="Z11" i="16"/>
  <c r="AA1293" i="16"/>
  <c r="AA1444" i="16"/>
  <c r="AA1286" i="16"/>
  <c r="AA1602" i="16"/>
  <c r="AA1560" i="16"/>
  <c r="AA560" i="20"/>
  <c r="Y1573" i="12"/>
  <c r="Y1642" i="12" s="1"/>
  <c r="Z1768" i="12"/>
  <c r="Z1881" i="12" s="1"/>
  <c r="Z1919" i="12" s="1"/>
  <c r="Z1047" i="12"/>
  <c r="Z1160" i="12" s="1"/>
  <c r="Z214" i="20"/>
  <c r="Z1248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44" i="16"/>
  <c r="Z993" i="12"/>
  <c r="Z1158" i="12" s="1"/>
  <c r="Z331" i="16"/>
  <c r="Z806" i="16" s="1"/>
  <c r="Z766" i="16"/>
  <c r="Z262" i="20" s="1"/>
  <c r="Z776" i="16"/>
  <c r="Z272" i="20" s="1"/>
  <c r="Z758" i="16"/>
  <c r="Z254" i="20" s="1"/>
  <c r="Z750" i="16"/>
  <c r="Z246" i="20" s="1"/>
  <c r="Z782" i="16"/>
  <c r="Z753" i="16"/>
  <c r="Z769" i="16"/>
  <c r="Z774" i="16"/>
  <c r="Z270" i="20" s="1"/>
  <c r="Z744" i="16"/>
  <c r="Z760" i="16"/>
  <c r="Z256" i="20" s="1"/>
  <c r="Z781" i="16"/>
  <c r="Z277" i="20" s="1"/>
  <c r="Z764" i="16"/>
  <c r="Z260" i="20" s="1"/>
  <c r="Z783" i="16"/>
  <c r="Z279" i="20" s="1"/>
  <c r="Z745" i="16"/>
  <c r="Z241" i="20" s="1"/>
  <c r="Z765" i="16"/>
  <c r="Z261" i="20" s="1"/>
  <c r="Z761" i="16"/>
  <c r="Z257" i="20" s="1"/>
  <c r="Z779" i="16"/>
  <c r="Z746" i="16"/>
  <c r="Z772" i="16"/>
  <c r="Z268" i="20" s="1"/>
  <c r="Z759" i="16"/>
  <c r="Z773" i="16"/>
  <c r="Z767" i="16"/>
  <c r="Z263" i="20" s="1"/>
  <c r="Z754" i="16"/>
  <c r="Z250" i="20" s="1"/>
  <c r="Z780" i="16"/>
  <c r="Z276" i="20" s="1"/>
  <c r="Z751" i="16"/>
  <c r="Z247" i="20" s="1"/>
  <c r="Z762" i="16"/>
  <c r="Z747" i="16"/>
  <c r="Z775" i="16"/>
  <c r="Z777" i="16"/>
  <c r="Z748" i="16"/>
  <c r="Z756" i="16"/>
  <c r="Z252" i="20" s="1"/>
  <c r="Z749" i="16"/>
  <c r="Z770" i="16"/>
  <c r="Z755" i="16"/>
  <c r="Z251" i="20" s="1"/>
  <c r="Z768" i="16"/>
  <c r="Z771" i="16"/>
  <c r="Z267" i="20" s="1"/>
  <c r="Z752" i="16"/>
  <c r="Z248" i="20" s="1"/>
  <c r="Z757" i="16"/>
  <c r="Z253" i="20" s="1"/>
  <c r="Z778" i="16"/>
  <c r="Z763" i="16"/>
  <c r="Y1275" i="20"/>
  <c r="Y1288" i="20" s="1"/>
  <c r="Z1092" i="12"/>
  <c r="Z1161" i="12" s="1"/>
  <c r="Z1126" i="12"/>
  <c r="Z1162" i="12" s="1"/>
  <c r="Z107" i="20"/>
  <c r="Z1243" i="20" s="1"/>
  <c r="Z1190" i="12"/>
  <c r="Z727" i="12"/>
  <c r="Z915" i="12" s="1"/>
  <c r="Z630" i="12" s="1"/>
  <c r="Z618" i="12" s="1"/>
  <c r="Z166" i="10" s="1"/>
  <c r="Z55" i="25" s="1"/>
  <c r="Z807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P998" i="20"/>
  <c r="O721" i="20"/>
  <c r="P721" i="20" s="1"/>
  <c r="Z533" i="20"/>
  <c r="Z418" i="20"/>
  <c r="Z390" i="20"/>
  <c r="Z956" i="20"/>
  <c r="Z404" i="20"/>
  <c r="Z411" i="20"/>
  <c r="Z369" i="20"/>
  <c r="Z502" i="20"/>
  <c r="Z568" i="20"/>
  <c r="Z426" i="20"/>
  <c r="AA424" i="20"/>
  <c r="Z541" i="20"/>
  <c r="AA539" i="20"/>
  <c r="Z398" i="20"/>
  <c r="AA396" i="20"/>
  <c r="Z520" i="20"/>
  <c r="AA518" i="20"/>
  <c r="Z405" i="20"/>
  <c r="AA403" i="20"/>
  <c r="Z397" i="20"/>
  <c r="R664" i="20"/>
  <c r="S664" i="20" s="1"/>
  <c r="Z583" i="20"/>
  <c r="AA581" i="20"/>
  <c r="Q720" i="20"/>
  <c r="Q722" i="20" s="1"/>
  <c r="Z936" i="20"/>
  <c r="AA934" i="20"/>
  <c r="Z540" i="20"/>
  <c r="Z943" i="20"/>
  <c r="AA941" i="20"/>
  <c r="Z935" i="20"/>
  <c r="Z419" i="20"/>
  <c r="AA417" i="20"/>
  <c r="Z370" i="20"/>
  <c r="AA368" i="20"/>
  <c r="Z503" i="20"/>
  <c r="AA501" i="20"/>
  <c r="S990" i="20"/>
  <c r="T990" i="20" s="1"/>
  <c r="U990" i="20" s="1"/>
  <c r="V990" i="20" s="1"/>
  <c r="W990" i="20" s="1"/>
  <c r="X990" i="20" s="1"/>
  <c r="Y990" i="20" s="1"/>
  <c r="Y377" i="20"/>
  <c r="Z375" i="20"/>
  <c r="Z519" i="20"/>
  <c r="N963" i="20"/>
  <c r="O963" i="20" s="1"/>
  <c r="Z412" i="20"/>
  <c r="AA410" i="20"/>
  <c r="Z957" i="20"/>
  <c r="AA955" i="20"/>
  <c r="Z391" i="20"/>
  <c r="AA389" i="20"/>
  <c r="Z569" i="20"/>
  <c r="AA567" i="20"/>
  <c r="Z582" i="20"/>
  <c r="Z527" i="20"/>
  <c r="AA525" i="20"/>
  <c r="Z942" i="20"/>
  <c r="Z534" i="20"/>
  <c r="AA532" i="20"/>
  <c r="Z513" i="20"/>
  <c r="AA511" i="20"/>
  <c r="O971" i="16"/>
  <c r="P971" i="16" s="1"/>
  <c r="Q971" i="16" s="1"/>
  <c r="AA1703" i="16"/>
  <c r="Z1703" i="16"/>
  <c r="AA1276" i="16"/>
  <c r="Z1276" i="16"/>
  <c r="Z2120" i="16"/>
  <c r="AA1147" i="16"/>
  <c r="Z2237" i="16"/>
  <c r="AA1948" i="16"/>
  <c r="Z2122" i="16"/>
  <c r="AA1161" i="16"/>
  <c r="Z2184" i="16"/>
  <c r="AA1574" i="16"/>
  <c r="Z2230" i="16"/>
  <c r="AA1899" i="16"/>
  <c r="Z2173" i="16"/>
  <c r="AA1493" i="16"/>
  <c r="Z2450" i="16"/>
  <c r="AA2453" i="16"/>
  <c r="Z2452" i="16"/>
  <c r="AA2452" i="16"/>
  <c r="Z2451" i="16"/>
  <c r="AA2451" i="16"/>
  <c r="Z2453" i="16"/>
  <c r="AA2450" i="16"/>
  <c r="AA940" i="16"/>
  <c r="Z2119" i="16"/>
  <c r="AA1140" i="16"/>
  <c r="O1238" i="16"/>
  <c r="Z2169" i="16"/>
  <c r="AA1465" i="16"/>
  <c r="Z2161" i="16"/>
  <c r="AA1418" i="16"/>
  <c r="Z2229" i="16"/>
  <c r="AA1892" i="16"/>
  <c r="L2135" i="16"/>
  <c r="Y2233" i="16"/>
  <c r="Z1920" i="16"/>
  <c r="Z2858" i="16"/>
  <c r="Z2860" i="16"/>
  <c r="AA2857" i="16"/>
  <c r="AA2859" i="16"/>
  <c r="AA2860" i="16"/>
  <c r="AA2858" i="16"/>
  <c r="Z2857" i="16"/>
  <c r="Z2859" i="16"/>
  <c r="Z2146" i="16"/>
  <c r="AA1321" i="16"/>
  <c r="Z2148" i="16"/>
  <c r="AA1335" i="16"/>
  <c r="Z2168" i="16"/>
  <c r="AA1458" i="16"/>
  <c r="Z2170" i="16"/>
  <c r="AA1472" i="16"/>
  <c r="K265" i="16"/>
  <c r="K87" i="20" s="1"/>
  <c r="K285" i="20" s="1"/>
  <c r="K69" i="25" s="1"/>
  <c r="X2340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38" i="16"/>
  <c r="X1142" i="16"/>
  <c r="Y1922" i="16"/>
  <c r="Y1921" i="16"/>
  <c r="AA29" i="8"/>
  <c r="AA135" i="8" s="1"/>
  <c r="AB28" i="8"/>
  <c r="AB595" i="12" s="1"/>
  <c r="AA27" i="8"/>
  <c r="N2133" i="16"/>
  <c r="N1239" i="16"/>
  <c r="T1205" i="16"/>
  <c r="Y2095" i="16"/>
  <c r="Q1226" i="16"/>
  <c r="T1210" i="16"/>
  <c r="T2129" i="16" s="1"/>
  <c r="R2129" i="16"/>
  <c r="R1219" i="16"/>
  <c r="O693" i="20"/>
  <c r="P693" i="20" s="1"/>
  <c r="L1253" i="16"/>
  <c r="L1254" i="16" s="1"/>
  <c r="U1198" i="16"/>
  <c r="P713" i="20"/>
  <c r="P715" i="20" s="1"/>
  <c r="M1252" i="16"/>
  <c r="R1218" i="16"/>
  <c r="S1217" i="16"/>
  <c r="AA134" i="8"/>
  <c r="D2439" i="16"/>
  <c r="E2439" i="16" s="1"/>
  <c r="N1245" i="16"/>
  <c r="F1258" i="16"/>
  <c r="F2451" i="16" s="1"/>
  <c r="Q1225" i="16"/>
  <c r="N1233" i="16"/>
  <c r="O1232" i="16"/>
  <c r="L1247" i="16"/>
  <c r="M1246" i="16"/>
  <c r="E2457" i="16"/>
  <c r="F1264" i="16" a="1"/>
  <c r="F1264" i="16" s="1"/>
  <c r="K1266" i="16"/>
  <c r="K1268" i="16" s="1"/>
  <c r="D2457" i="16"/>
  <c r="O694" i="20"/>
  <c r="L915" i="20"/>
  <c r="Y2230" i="16"/>
  <c r="Y2146" i="16"/>
  <c r="N1240" i="16"/>
  <c r="Y2119" i="16"/>
  <c r="E2458" i="16"/>
  <c r="D1265" i="16"/>
  <c r="D2458" i="16" s="1"/>
  <c r="V1196" i="16"/>
  <c r="U2127" i="16"/>
  <c r="U1197" i="16"/>
  <c r="K2136" i="16"/>
  <c r="K1260" i="16"/>
  <c r="Y2148" i="16"/>
  <c r="Y2229" i="16"/>
  <c r="U1203" i="16"/>
  <c r="T2128" i="16"/>
  <c r="L1259" i="16"/>
  <c r="Y2184" i="16"/>
  <c r="F2443" i="16"/>
  <c r="E2445" i="16"/>
  <c r="D2446" i="16" s="1"/>
  <c r="E2446" i="16" s="1"/>
  <c r="O714" i="20"/>
  <c r="Y2122" i="16"/>
  <c r="Y2169" i="16"/>
  <c r="F2450" i="16"/>
  <c r="D2453" i="16"/>
  <c r="E2453" i="16" s="1"/>
  <c r="Y2170" i="16"/>
  <c r="Q1212" i="16"/>
  <c r="R1212" i="16" s="1"/>
  <c r="S1212" i="16" s="1"/>
  <c r="R1211" i="16"/>
  <c r="S1211" i="16" s="1"/>
  <c r="Y2237" i="16"/>
  <c r="Q2131" i="16"/>
  <c r="R1224" i="16"/>
  <c r="R2131" i="16" s="1"/>
  <c r="Y2168" i="16"/>
  <c r="Y2173" i="16"/>
  <c r="O2132" i="16"/>
  <c r="Y2161" i="16"/>
  <c r="Y2120" i="16"/>
  <c r="E1272" i="16"/>
  <c r="E1271" i="16"/>
  <c r="B1270" i="16"/>
  <c r="B2463" i="16" s="1"/>
  <c r="D2463" i="16"/>
  <c r="G2464" i="16" s="1"/>
  <c r="D1271" i="16"/>
  <c r="X1276" i="16"/>
  <c r="D1273" i="16"/>
  <c r="D2466" i="16" s="1"/>
  <c r="Y1276" i="16"/>
  <c r="J2138" i="16"/>
  <c r="J2203" i="16"/>
  <c r="T1204" i="16"/>
  <c r="P1231" i="16"/>
  <c r="AA32" i="8"/>
  <c r="AA31" i="8" s="1"/>
  <c r="Y2080" i="16"/>
  <c r="Z2080" i="16" s="1"/>
  <c r="X1703" i="16"/>
  <c r="Y1703" i="16"/>
  <c r="Y1322" i="16"/>
  <c r="Z1322" i="16" s="1"/>
  <c r="Y1323" i="16"/>
  <c r="Z1323" i="16" s="1"/>
  <c r="Y2074" i="16"/>
  <c r="Y2075" i="16" s="1"/>
  <c r="X2088" i="16"/>
  <c r="X290" i="20" s="1"/>
  <c r="Y2086" i="16"/>
  <c r="Z2086" i="16" s="1"/>
  <c r="Y2100" i="16"/>
  <c r="Y2061" i="16"/>
  <c r="Y796" i="16" s="1"/>
  <c r="Y204" i="10" s="1"/>
  <c r="Y2098" i="16"/>
  <c r="Y2084" i="16"/>
  <c r="Z2084" i="16" s="1"/>
  <c r="AA2084" i="16" s="1"/>
  <c r="Y2092" i="16"/>
  <c r="Y2078" i="16"/>
  <c r="Z2078" i="16" s="1"/>
  <c r="Y805" i="16"/>
  <c r="S446" i="20"/>
  <c r="T445" i="20"/>
  <c r="Y699" i="16"/>
  <c r="W624" i="12"/>
  <c r="W172" i="10" s="1"/>
  <c r="W316" i="10" s="1"/>
  <c r="Y219" i="11"/>
  <c r="Y246" i="11" s="1"/>
  <c r="Y611" i="12" s="1"/>
  <c r="X245" i="11"/>
  <c r="Y159" i="11"/>
  <c r="Y241" i="11" s="1"/>
  <c r="Y198" i="11"/>
  <c r="Y244" i="11" s="1"/>
  <c r="Y163" i="10" s="1"/>
  <c r="Y307" i="10" s="1"/>
  <c r="Q665" i="20"/>
  <c r="Q666" i="20" s="1"/>
  <c r="X2282" i="16"/>
  <c r="X44" i="16" s="1"/>
  <c r="X85" i="16" s="1"/>
  <c r="X43" i="16"/>
  <c r="Y41" i="16" s="1"/>
  <c r="Y2258" i="16" s="1"/>
  <c r="Y2270" i="16" s="1"/>
  <c r="W162" i="16"/>
  <c r="W179" i="16" s="1"/>
  <c r="X146" i="16"/>
  <c r="X169" i="16"/>
  <c r="X186" i="16" s="1"/>
  <c r="X60" i="10" s="1"/>
  <c r="X348" i="10" s="1"/>
  <c r="Y152" i="16"/>
  <c r="Z152" i="16" s="1"/>
  <c r="W1176" i="16"/>
  <c r="X1175" i="16"/>
  <c r="X2124" i="16" s="1"/>
  <c r="Y1495" i="16"/>
  <c r="Z1495" i="16" s="1"/>
  <c r="Y1494" i="16"/>
  <c r="Z1494" i="16" s="1"/>
  <c r="R2152" i="16"/>
  <c r="R1630" i="16"/>
  <c r="S1630" i="16" s="1"/>
  <c r="S2192" i="16" s="1"/>
  <c r="Q1631" i="16"/>
  <c r="Q1632" i="16"/>
  <c r="S2152" i="16"/>
  <c r="Q1364" i="16"/>
  <c r="R1364" i="16" s="1"/>
  <c r="S1364" i="16" s="1"/>
  <c r="T1364" i="16" s="1"/>
  <c r="U1364" i="16" s="1"/>
  <c r="V1364" i="16" s="1"/>
  <c r="W1364" i="16" s="1"/>
  <c r="X1364" i="16" s="1"/>
  <c r="T2152" i="16"/>
  <c r="Q2152" i="16"/>
  <c r="Y1363" i="16"/>
  <c r="Z1363" i="16" s="1"/>
  <c r="X377" i="20"/>
  <c r="R997" i="20"/>
  <c r="S997" i="20" s="1"/>
  <c r="T997" i="20" s="1"/>
  <c r="X376" i="20"/>
  <c r="Y376" i="20" s="1"/>
  <c r="P694" i="20"/>
  <c r="M899" i="20"/>
  <c r="L907" i="20"/>
  <c r="R473" i="20"/>
  <c r="R475" i="20" s="1"/>
  <c r="N1011" i="20"/>
  <c r="Y1575" i="16"/>
  <c r="Z1575" i="16" s="1"/>
  <c r="K2859" i="16"/>
  <c r="X2859" i="16"/>
  <c r="X2857" i="16"/>
  <c r="Y2857" i="16"/>
  <c r="X2860" i="16"/>
  <c r="Y2860" i="16"/>
  <c r="Y2859" i="16"/>
  <c r="X2858" i="16"/>
  <c r="Y2858" i="16"/>
  <c r="K2452" i="16"/>
  <c r="X2452" i="16"/>
  <c r="Y2452" i="16"/>
  <c r="X2450" i="16"/>
  <c r="Y2450" i="16"/>
  <c r="X2453" i="16"/>
  <c r="Y2453" i="16"/>
  <c r="X2451" i="16"/>
  <c r="Y2451" i="16"/>
  <c r="X332" i="16"/>
  <c r="X2162" i="16"/>
  <c r="Y1949" i="16"/>
  <c r="Z1949" i="16" s="1"/>
  <c r="Y1651" i="16"/>
  <c r="Z1651" i="16" s="1"/>
  <c r="K1975" i="16"/>
  <c r="K1976" i="16" s="1"/>
  <c r="Y1893" i="16"/>
  <c r="Z1893" i="16" s="1"/>
  <c r="Y1901" i="16"/>
  <c r="Z1901" i="16" s="1"/>
  <c r="Y1900" i="16"/>
  <c r="Z1900" i="16" s="1"/>
  <c r="Y1141" i="16"/>
  <c r="Z1141" i="16" s="1"/>
  <c r="Y1906" i="16"/>
  <c r="Z1906" i="16" s="1"/>
  <c r="L2023" i="16"/>
  <c r="Y1473" i="16"/>
  <c r="Z1473" i="16" s="1"/>
  <c r="Y1460" i="16"/>
  <c r="Z1460" i="16" s="1"/>
  <c r="Y1459" i="16"/>
  <c r="Z1459" i="16" s="1"/>
  <c r="Y1467" i="16"/>
  <c r="Z1467" i="16" s="1"/>
  <c r="K2198" i="16"/>
  <c r="Y1623" i="16"/>
  <c r="Z1623" i="16" s="1"/>
  <c r="Y1576" i="16"/>
  <c r="Z1576" i="16" s="1"/>
  <c r="W2171" i="16"/>
  <c r="X1479" i="16"/>
  <c r="X2171" i="16" s="1"/>
  <c r="Y1419" i="16"/>
  <c r="Z1419" i="16" s="1"/>
  <c r="Y1466" i="16"/>
  <c r="Z1466" i="16" s="1"/>
  <c r="Y1425" i="16"/>
  <c r="Z1425" i="16" s="1"/>
  <c r="N977" i="16"/>
  <c r="O977" i="16" s="1"/>
  <c r="P977" i="16" s="1"/>
  <c r="Y1420" i="16"/>
  <c r="Z1420" i="16" s="1"/>
  <c r="Y1336" i="16"/>
  <c r="Z1336" i="16" s="1"/>
  <c r="Y1342" i="16"/>
  <c r="Z1342" i="16" s="1"/>
  <c r="W2126" i="16"/>
  <c r="X1189" i="16"/>
  <c r="X2126" i="16" s="1"/>
  <c r="X1169" i="16"/>
  <c r="Y1163" i="16"/>
  <c r="Z1163" i="16" s="1"/>
  <c r="Y1148" i="16"/>
  <c r="Z1148" i="16" s="1"/>
  <c r="X1182" i="16"/>
  <c r="X2125" i="16" s="1"/>
  <c r="X1170" i="16"/>
  <c r="Y1168" i="16"/>
  <c r="Z1168" i="16" s="1"/>
  <c r="Y941" i="16"/>
  <c r="Z941" i="16" s="1"/>
  <c r="Y1162" i="16"/>
  <c r="Z1162" i="16" s="1"/>
  <c r="K995" i="16"/>
  <c r="Y958" i="16"/>
  <c r="Z958" i="16" s="1"/>
  <c r="W1177" i="16"/>
  <c r="P59" i="16"/>
  <c r="Q57" i="16" s="1"/>
  <c r="Q2260" i="16" s="1"/>
  <c r="P2284" i="16"/>
  <c r="P2275" i="16"/>
  <c r="U439" i="20"/>
  <c r="P481" i="20"/>
  <c r="V438" i="20"/>
  <c r="V440" i="20" s="1"/>
  <c r="Q474" i="20"/>
  <c r="Q620" i="20"/>
  <c r="Q621" i="20" s="1"/>
  <c r="Q475" i="20"/>
  <c r="R460" i="20"/>
  <c r="R461" i="20"/>
  <c r="S459" i="20"/>
  <c r="N496" i="20"/>
  <c r="O494" i="20"/>
  <c r="N495" i="20"/>
  <c r="P487" i="20"/>
  <c r="O489" i="20"/>
  <c r="Q480" i="20"/>
  <c r="P482" i="20"/>
  <c r="S466" i="20"/>
  <c r="R468" i="20"/>
  <c r="R467" i="20"/>
  <c r="T454" i="20"/>
  <c r="U452" i="20"/>
  <c r="U454" i="20" s="1"/>
  <c r="T453" i="20"/>
  <c r="O431" i="20"/>
  <c r="N433" i="20"/>
  <c r="H2596" i="16"/>
  <c r="H2594" i="16"/>
  <c r="W2610" i="16"/>
  <c r="P2860" i="16"/>
  <c r="V2859" i="16"/>
  <c r="N2859" i="16"/>
  <c r="T2858" i="16"/>
  <c r="L2858" i="16"/>
  <c r="R2857" i="16"/>
  <c r="O2858" i="16"/>
  <c r="T2857" i="16"/>
  <c r="W2859" i="16"/>
  <c r="M2858" i="16"/>
  <c r="W2860" i="16"/>
  <c r="O2860" i="16"/>
  <c r="U2859" i="16"/>
  <c r="M2859" i="16"/>
  <c r="S2858" i="16"/>
  <c r="K2858" i="16"/>
  <c r="Q2857" i="16"/>
  <c r="P2858" i="16"/>
  <c r="Q2859" i="16"/>
  <c r="R2860" i="16"/>
  <c r="N2858" i="16"/>
  <c r="O2859" i="16"/>
  <c r="S2857" i="16"/>
  <c r="V2860" i="16"/>
  <c r="N2860" i="16"/>
  <c r="T2859" i="16"/>
  <c r="L2859" i="16"/>
  <c r="R2858" i="16"/>
  <c r="P2857" i="16"/>
  <c r="R2859" i="16"/>
  <c r="V2857" i="16"/>
  <c r="K2860" i="16"/>
  <c r="M2857" i="16"/>
  <c r="V2858" i="16"/>
  <c r="Q2860" i="16"/>
  <c r="U2860" i="16"/>
  <c r="M2860" i="16"/>
  <c r="S2859" i="16"/>
  <c r="Q2858" i="16"/>
  <c r="W2857" i="16"/>
  <c r="O2857" i="16"/>
  <c r="L2860" i="16"/>
  <c r="N2857" i="16"/>
  <c r="W2858" i="16"/>
  <c r="U2857" i="16"/>
  <c r="P2859" i="16"/>
  <c r="L2857" i="16"/>
  <c r="U2858" i="16"/>
  <c r="K2857" i="16"/>
  <c r="T2860" i="16"/>
  <c r="S2860" i="16"/>
  <c r="G2453" i="16"/>
  <c r="W2453" i="16"/>
  <c r="O2453" i="16"/>
  <c r="U2452" i="16"/>
  <c r="M2452" i="16"/>
  <c r="S2451" i="16"/>
  <c r="K2451" i="16"/>
  <c r="Q2450" i="16"/>
  <c r="V2453" i="16"/>
  <c r="N2453" i="16"/>
  <c r="T2452" i="16"/>
  <c r="L2452" i="16"/>
  <c r="R2451" i="16"/>
  <c r="P2450" i="16"/>
  <c r="U2453" i="16"/>
  <c r="M2453" i="16"/>
  <c r="S2452" i="16"/>
  <c r="Q2451" i="16"/>
  <c r="W2450" i="16"/>
  <c r="O2450" i="16"/>
  <c r="W2452" i="16"/>
  <c r="S2450" i="16"/>
  <c r="V2452" i="16"/>
  <c r="L2451" i="16"/>
  <c r="T2453" i="16"/>
  <c r="L2453" i="16"/>
  <c r="R2452" i="16"/>
  <c r="P2451" i="16"/>
  <c r="V2450" i="16"/>
  <c r="N2450" i="16"/>
  <c r="U2451" i="16"/>
  <c r="R2450" i="16"/>
  <c r="S2453" i="16"/>
  <c r="K2453" i="16"/>
  <c r="Q2452" i="16"/>
  <c r="W2451" i="16"/>
  <c r="O2451" i="16"/>
  <c r="U2450" i="16"/>
  <c r="M2450" i="16"/>
  <c r="O2452" i="16"/>
  <c r="K2450" i="16"/>
  <c r="T2451" i="16"/>
  <c r="R2453" i="16"/>
  <c r="P2452" i="16"/>
  <c r="V2451" i="16"/>
  <c r="N2451" i="16"/>
  <c r="T2450" i="16"/>
  <c r="L2450" i="16"/>
  <c r="Q2453" i="16"/>
  <c r="M2451" i="16"/>
  <c r="P2453" i="16"/>
  <c r="N2452" i="16"/>
  <c r="L265" i="16"/>
  <c r="L87" i="20" s="1"/>
  <c r="L285" i="20" s="1"/>
  <c r="L69" i="25" s="1"/>
  <c r="P1372" i="16"/>
  <c r="D2863" i="16"/>
  <c r="G2864" i="16" s="1"/>
  <c r="K1703" i="16"/>
  <c r="L1703" i="16"/>
  <c r="M1703" i="16"/>
  <c r="N1703" i="16"/>
  <c r="O1703" i="16"/>
  <c r="P1703" i="16"/>
  <c r="Q1703" i="16"/>
  <c r="R1703" i="16"/>
  <c r="S1703" i="16"/>
  <c r="T1703" i="16"/>
  <c r="U1703" i="16"/>
  <c r="V1703" i="16"/>
  <c r="W1703" i="16"/>
  <c r="Q1358" i="16"/>
  <c r="Q2151" i="16"/>
  <c r="R1356" i="16"/>
  <c r="Q1357" i="16"/>
  <c r="O1385" i="16"/>
  <c r="O1386" i="16" s="1"/>
  <c r="O2154" i="16"/>
  <c r="O285" i="16"/>
  <c r="N287" i="16"/>
  <c r="N789" i="16" s="1"/>
  <c r="N195" i="10" s="1"/>
  <c r="O2155" i="16"/>
  <c r="W1894" i="16"/>
  <c r="X1894" i="16" s="1"/>
  <c r="N286" i="16"/>
  <c r="D2030" i="16"/>
  <c r="D3179" i="16" s="1"/>
  <c r="E3179" i="16" s="1"/>
  <c r="D3180" i="16" s="1"/>
  <c r="I283" i="16"/>
  <c r="G106" i="20" s="1"/>
  <c r="O1378" i="16"/>
  <c r="O1379" i="16" s="1"/>
  <c r="W1337" i="16"/>
  <c r="X1337" i="16" s="1"/>
  <c r="Y1337" i="16" s="1"/>
  <c r="Z1337" i="16" s="1"/>
  <c r="S1351" i="16"/>
  <c r="T1351" i="16" s="1"/>
  <c r="H3044" i="16"/>
  <c r="F3177" i="16"/>
  <c r="H2682" i="16"/>
  <c r="H2675" i="16"/>
  <c r="H2673" i="16"/>
  <c r="H2668" i="16"/>
  <c r="H2666" i="16"/>
  <c r="F2453" i="16"/>
  <c r="H2382" i="16"/>
  <c r="H2380" i="16"/>
  <c r="H2389" i="16"/>
  <c r="H2387" i="16"/>
  <c r="H2402" i="16"/>
  <c r="H2416" i="16"/>
  <c r="H2531" i="16"/>
  <c r="G2457" i="16"/>
  <c r="O1255" i="16"/>
  <c r="O261" i="16" s="1"/>
  <c r="V2125" i="16"/>
  <c r="V1183" i="16"/>
  <c r="W1183" i="16" s="1"/>
  <c r="N1262" i="16"/>
  <c r="N262" i="16" s="1"/>
  <c r="M1269" i="16"/>
  <c r="M263" i="16" s="1"/>
  <c r="V1481" i="16"/>
  <c r="O322" i="16"/>
  <c r="O110" i="20" s="1"/>
  <c r="I282" i="16"/>
  <c r="G105" i="20" s="1"/>
  <c r="M1276" i="16"/>
  <c r="W1474" i="16"/>
  <c r="X1474" i="16" s="1"/>
  <c r="Y1474" i="16" s="1"/>
  <c r="Z1474" i="16" s="1"/>
  <c r="D1686" i="16"/>
  <c r="D2852" i="16" s="1"/>
  <c r="E2852" i="16" s="1"/>
  <c r="S1488" i="16"/>
  <c r="T1488" i="16" s="1"/>
  <c r="D1994" i="16"/>
  <c r="D3143" i="16" s="1"/>
  <c r="H3144" i="16" s="1"/>
  <c r="K2024" i="16"/>
  <c r="K2025" i="16" s="1"/>
  <c r="K2249" i="16"/>
  <c r="L1988" i="16"/>
  <c r="F1987" i="16"/>
  <c r="F3136" i="16" s="1"/>
  <c r="F2860" i="16"/>
  <c r="G2860" i="16"/>
  <c r="D3173" i="16"/>
  <c r="H3170" i="16" s="1"/>
  <c r="U2191" i="16"/>
  <c r="K2242" i="16"/>
  <c r="D1995" i="16"/>
  <c r="D3144" i="16" s="1"/>
  <c r="D3131" i="16"/>
  <c r="H3128" i="16" s="1"/>
  <c r="D3132" i="16"/>
  <c r="E3132" i="16" s="1"/>
  <c r="E3137" i="16"/>
  <c r="D3139" i="16" s="1"/>
  <c r="E3139" i="16" s="1"/>
  <c r="F3135" i="16"/>
  <c r="L1974" i="16"/>
  <c r="F3121" i="16"/>
  <c r="E3123" i="16"/>
  <c r="D3125" i="16" s="1"/>
  <c r="E3125" i="16" s="1"/>
  <c r="T2191" i="16"/>
  <c r="T1624" i="16"/>
  <c r="U1624" i="16" s="1"/>
  <c r="K1673" i="16"/>
  <c r="K1674" i="16" s="1"/>
  <c r="L1672" i="16"/>
  <c r="D2839" i="16"/>
  <c r="H2836" i="16" s="1"/>
  <c r="R1638" i="16"/>
  <c r="S1638" i="16" s="1"/>
  <c r="D2846" i="16"/>
  <c r="H2843" i="16" s="1"/>
  <c r="D2847" i="16"/>
  <c r="E2847" i="16" s="1"/>
  <c r="O2194" i="16"/>
  <c r="O1646" i="16"/>
  <c r="F1691" i="16" a="1"/>
  <c r="F1691" i="16" s="1"/>
  <c r="E2857" i="16"/>
  <c r="E2001" i="16"/>
  <c r="D2857" i="16"/>
  <c r="E1966" i="16"/>
  <c r="R2193" i="16"/>
  <c r="R1639" i="16"/>
  <c r="S1639" i="16" s="1"/>
  <c r="F2850" i="16"/>
  <c r="T1637" i="16"/>
  <c r="O1645" i="16"/>
  <c r="B1992" i="16"/>
  <c r="B3141" i="16" s="1"/>
  <c r="B2856" i="16"/>
  <c r="P1644" i="16"/>
  <c r="Q1377" i="16"/>
  <c r="V333" i="16"/>
  <c r="W1426" i="16"/>
  <c r="X1426" i="16" s="1"/>
  <c r="V1427" i="16"/>
  <c r="U334" i="16"/>
  <c r="U791" i="16" s="1"/>
  <c r="U199" i="10" s="1"/>
  <c r="P285" i="16"/>
  <c r="S1384" i="16"/>
  <c r="T1384" i="16" s="1"/>
  <c r="U1384" i="16" s="1"/>
  <c r="Q2155" i="16"/>
  <c r="P2155" i="16"/>
  <c r="U2172" i="16"/>
  <c r="U1487" i="16"/>
  <c r="W1480" i="16"/>
  <c r="V1486" i="16"/>
  <c r="V2172" i="16" s="1"/>
  <c r="Q1365" i="16"/>
  <c r="R1365" i="16" s="1"/>
  <c r="S1365" i="16" s="1"/>
  <c r="T1365" i="16" s="1"/>
  <c r="R1370" i="16"/>
  <c r="Q1371" i="16"/>
  <c r="Q2153" i="16"/>
  <c r="W1349" i="16"/>
  <c r="V2150" i="16"/>
  <c r="U1350" i="16"/>
  <c r="V1350" i="16" s="1"/>
  <c r="U2150" i="16"/>
  <c r="V1191" i="16"/>
  <c r="N432" i="20"/>
  <c r="W425" i="20"/>
  <c r="X425" i="20" s="1"/>
  <c r="Y425" i="20" s="1"/>
  <c r="Z425" i="20" s="1"/>
  <c r="U60" i="10"/>
  <c r="U348" i="10" s="1"/>
  <c r="V52" i="10"/>
  <c r="V340" i="10" s="1"/>
  <c r="V942" i="16"/>
  <c r="W942" i="16" s="1"/>
  <c r="X942" i="16" s="1"/>
  <c r="Y942" i="16" s="1"/>
  <c r="Z942" i="16" s="1"/>
  <c r="N978" i="16"/>
  <c r="W2125" i="16"/>
  <c r="T924" i="16"/>
  <c r="U924" i="16" s="1"/>
  <c r="W1190" i="16"/>
  <c r="I212" i="16"/>
  <c r="G79" i="20" s="1"/>
  <c r="W159" i="10"/>
  <c r="Q976" i="16"/>
  <c r="K996" i="16"/>
  <c r="W2231" i="16"/>
  <c r="O679" i="20"/>
  <c r="P679" i="20" s="1"/>
  <c r="Q679" i="20" s="1"/>
  <c r="N680" i="20"/>
  <c r="O672" i="20"/>
  <c r="P672" i="20" s="1"/>
  <c r="N673" i="20"/>
  <c r="U1928" i="16"/>
  <c r="V1928" i="16" s="1"/>
  <c r="U1955" i="16"/>
  <c r="U2238" i="16" s="1"/>
  <c r="T2238" i="16"/>
  <c r="K1666" i="16"/>
  <c r="K2197" i="16"/>
  <c r="L1665" i="16"/>
  <c r="M1665" i="16" s="1"/>
  <c r="M2197" i="16" s="1"/>
  <c r="U2234" i="16"/>
  <c r="U1929" i="16"/>
  <c r="V1929" i="16" s="1"/>
  <c r="L994" i="16"/>
  <c r="W1927" i="16"/>
  <c r="V2234" i="16"/>
  <c r="T585" i="16"/>
  <c r="V1908" i="16"/>
  <c r="W1907" i="16"/>
  <c r="X1907" i="16" s="1"/>
  <c r="Q1957" i="16"/>
  <c r="Q587" i="16" s="1"/>
  <c r="Q794" i="16" s="1"/>
  <c r="Q202" i="10" s="1"/>
  <c r="R1956" i="16"/>
  <c r="Q586" i="16"/>
  <c r="H1710" i="16"/>
  <c r="I1703" i="16" a="1"/>
  <c r="I1703" i="16" s="1"/>
  <c r="M264" i="16"/>
  <c r="D1029" i="20"/>
  <c r="J1025" i="20" a="1"/>
  <c r="J1025" i="20" s="1"/>
  <c r="P722" i="20"/>
  <c r="R953" i="16"/>
  <c r="V83" i="16"/>
  <c r="V918" i="16"/>
  <c r="V85" i="16"/>
  <c r="V186" i="16"/>
  <c r="V86" i="16"/>
  <c r="W922" i="16"/>
  <c r="X922" i="16" s="1"/>
  <c r="W169" i="16"/>
  <c r="P80" i="16"/>
  <c r="W1936" i="16"/>
  <c r="X1936" i="16" s="1"/>
  <c r="Y1936" i="16" s="1"/>
  <c r="Z1936" i="16" s="1"/>
  <c r="V923" i="16"/>
  <c r="M983" i="16"/>
  <c r="N982" i="16"/>
  <c r="P965" i="16"/>
  <c r="P966" i="16" s="1"/>
  <c r="Q954" i="16"/>
  <c r="S952" i="16"/>
  <c r="R706" i="20"/>
  <c r="V619" i="20"/>
  <c r="P708" i="20"/>
  <c r="P707" i="20"/>
  <c r="Q707" i="20" s="1"/>
  <c r="L914" i="20"/>
  <c r="M906" i="20"/>
  <c r="U1618" i="16"/>
  <c r="M913" i="20"/>
  <c r="L908" i="20"/>
  <c r="L900" i="20"/>
  <c r="L901" i="20"/>
  <c r="K816" i="20"/>
  <c r="K817" i="20" s="1"/>
  <c r="L815" i="20"/>
  <c r="K795" i="20"/>
  <c r="K796" i="20" s="1"/>
  <c r="L794" i="20"/>
  <c r="K802" i="20"/>
  <c r="K803" i="20" s="1"/>
  <c r="L801" i="20"/>
  <c r="K837" i="20"/>
  <c r="K838" i="20" s="1"/>
  <c r="L836" i="20"/>
  <c r="K823" i="20"/>
  <c r="K824" i="20" s="1"/>
  <c r="L822" i="20"/>
  <c r="K774" i="20"/>
  <c r="K775" i="20" s="1"/>
  <c r="L773" i="20"/>
  <c r="K781" i="20"/>
  <c r="K782" i="20" s="1"/>
  <c r="L780" i="20"/>
  <c r="K809" i="20"/>
  <c r="K810" i="20" s="1"/>
  <c r="L808" i="20"/>
  <c r="L850" i="20"/>
  <c r="M850" i="20" s="1"/>
  <c r="L892" i="20"/>
  <c r="W1950" i="16"/>
  <c r="X1950" i="16" s="1"/>
  <c r="Y1950" i="16" s="1"/>
  <c r="Z1950" i="16" s="1"/>
  <c r="V1344" i="16"/>
  <c r="O1660" i="16"/>
  <c r="L984" i="16"/>
  <c r="R948" i="16"/>
  <c r="S948" i="16" s="1"/>
  <c r="R1653" i="16"/>
  <c r="T1625" i="16"/>
  <c r="V1611" i="16"/>
  <c r="W1611" i="16" s="1"/>
  <c r="X1611" i="16" s="1"/>
  <c r="Y1611" i="16" s="1"/>
  <c r="Z1611" i="16" s="1"/>
  <c r="F1980" i="16"/>
  <c r="F3129" i="16" s="1"/>
  <c r="F1678" i="16"/>
  <c r="F2844" i="16" s="1"/>
  <c r="F1685" i="16"/>
  <c r="K2244" i="16"/>
  <c r="K1989" i="16"/>
  <c r="D2002" i="16"/>
  <c r="D3151" i="16" s="1"/>
  <c r="D2000" i="16"/>
  <c r="E2000" i="16"/>
  <c r="W2282" i="16"/>
  <c r="W44" i="16" s="1"/>
  <c r="D1692" i="16"/>
  <c r="E2007" i="16"/>
  <c r="D2007" i="16"/>
  <c r="W2286" i="16"/>
  <c r="W76" i="16" s="1"/>
  <c r="W89" i="16" s="1"/>
  <c r="W75" i="16"/>
  <c r="W2281" i="16"/>
  <c r="W36" i="16" s="1"/>
  <c r="W35" i="16"/>
  <c r="W2283" i="16"/>
  <c r="W52" i="16" s="1"/>
  <c r="W51" i="16"/>
  <c r="Q19" i="16"/>
  <c r="R17" i="16" s="1"/>
  <c r="R2255" i="16" s="1"/>
  <c r="Q2279" i="16"/>
  <c r="W917" i="16"/>
  <c r="X917" i="16" s="1"/>
  <c r="Q964" i="16"/>
  <c r="L989" i="16"/>
  <c r="M989" i="16" s="1"/>
  <c r="O488" i="20"/>
  <c r="Q960" i="16"/>
  <c r="O972" i="16"/>
  <c r="R959" i="16"/>
  <c r="T935" i="16"/>
  <c r="R970" i="16"/>
  <c r="D1005" i="16"/>
  <c r="D1015" i="16"/>
  <c r="J1014" i="16"/>
  <c r="E1011" i="16"/>
  <c r="E1010" i="16"/>
  <c r="F1010" i="16" s="1" a="1"/>
  <c r="F1010" i="16" s="1"/>
  <c r="D1010" i="16"/>
  <c r="C1012" i="16"/>
  <c r="B1009" i="16"/>
  <c r="F999" i="16"/>
  <c r="K1000" i="16" s="1"/>
  <c r="T947" i="16"/>
  <c r="N988" i="16"/>
  <c r="U946" i="16"/>
  <c r="O985" i="20"/>
  <c r="P983" i="20"/>
  <c r="O984" i="20"/>
  <c r="P858" i="20"/>
  <c r="P859" i="20"/>
  <c r="Q857" i="20"/>
  <c r="E870" i="20"/>
  <c r="K871" i="20" s="1"/>
  <c r="E926" i="20"/>
  <c r="K927" i="20" s="1"/>
  <c r="K928" i="20" s="1"/>
  <c r="K929" i="20" s="1"/>
  <c r="M626" i="20"/>
  <c r="E1017" i="20"/>
  <c r="K1018" i="20" s="1"/>
  <c r="L627" i="20"/>
  <c r="L628" i="20" s="1"/>
  <c r="L971" i="20"/>
  <c r="O964" i="20"/>
  <c r="P962" i="20"/>
  <c r="N969" i="20"/>
  <c r="E975" i="20"/>
  <c r="K976" i="20" s="1"/>
  <c r="K977" i="20" s="1"/>
  <c r="K978" i="20" s="1"/>
  <c r="K970" i="20"/>
  <c r="L970" i="20" s="1"/>
  <c r="M970" i="20" s="1"/>
  <c r="M971" i="20" s="1"/>
  <c r="Q657" i="20"/>
  <c r="R657" i="20" s="1"/>
  <c r="P658" i="20"/>
  <c r="P659" i="20" s="1"/>
  <c r="L920" i="20"/>
  <c r="K844" i="20"/>
  <c r="K845" i="20" s="1"/>
  <c r="L843" i="20"/>
  <c r="P700" i="20"/>
  <c r="Q692" i="20"/>
  <c r="Q694" i="20" s="1"/>
  <c r="L829" i="20"/>
  <c r="K831" i="20"/>
  <c r="P701" i="20"/>
  <c r="Q699" i="20"/>
  <c r="Q701" i="20" s="1"/>
  <c r="R678" i="20"/>
  <c r="R680" i="20" s="1"/>
  <c r="Q680" i="20"/>
  <c r="L787" i="20"/>
  <c r="K789" i="20"/>
  <c r="K768" i="20"/>
  <c r="L766" i="20"/>
  <c r="V2273" i="16"/>
  <c r="V67" i="16" s="1"/>
  <c r="W65" i="16" s="1"/>
  <c r="W2261" i="16" s="1"/>
  <c r="U2285" i="16"/>
  <c r="U68" i="16" s="1"/>
  <c r="U88" i="16" s="1"/>
  <c r="T2280" i="16"/>
  <c r="S936" i="16"/>
  <c r="W934" i="16"/>
  <c r="X934" i="16" s="1"/>
  <c r="S603" i="20"/>
  <c r="L1025" i="20"/>
  <c r="T602" i="20"/>
  <c r="S604" i="20"/>
  <c r="Q611" i="20"/>
  <c r="R609" i="20"/>
  <c r="W948" i="20"/>
  <c r="X948" i="20" s="1"/>
  <c r="Y948" i="20" s="1"/>
  <c r="V950" i="20"/>
  <c r="V949" i="20"/>
  <c r="C1043" i="20"/>
  <c r="C1038" i="20"/>
  <c r="C1039" i="20" s="1"/>
  <c r="D1037" i="20"/>
  <c r="E1037" i="20" s="1"/>
  <c r="C1037" i="20"/>
  <c r="D1038" i="20"/>
  <c r="R992" i="20"/>
  <c r="V1617" i="16"/>
  <c r="M1012" i="20"/>
  <c r="M1013" i="20" s="1"/>
  <c r="Q610" i="20"/>
  <c r="P999" i="20"/>
  <c r="K1027" i="20"/>
  <c r="R991" i="20"/>
  <c r="E1031" i="20"/>
  <c r="K1032" i="20" s="1"/>
  <c r="K1033" i="20" s="1"/>
  <c r="W2149" i="16"/>
  <c r="W1343" i="16"/>
  <c r="X1343" i="16" s="1"/>
  <c r="S1658" i="16"/>
  <c r="T1658" i="16" s="1"/>
  <c r="W1616" i="16"/>
  <c r="X1616" i="16" s="1"/>
  <c r="X2190" i="16" s="1"/>
  <c r="V2190" i="16"/>
  <c r="U930" i="16"/>
  <c r="W2152" i="16"/>
  <c r="P2196" i="16"/>
  <c r="V2152" i="16"/>
  <c r="E1698" i="16"/>
  <c r="D1698" i="16"/>
  <c r="D1704" i="16"/>
  <c r="E1699" i="16"/>
  <c r="B1697" i="16"/>
  <c r="B2863" i="16" s="1"/>
  <c r="U2152" i="16"/>
  <c r="P1659" i="16"/>
  <c r="S2195" i="16"/>
  <c r="S1652" i="16"/>
  <c r="K290" i="10"/>
  <c r="K211" i="10"/>
  <c r="M212" i="10"/>
  <c r="N75" i="18"/>
  <c r="N80" i="18" s="1"/>
  <c r="V212" i="10"/>
  <c r="Z1295" i="16" l="1"/>
  <c r="Y280" i="20"/>
  <c r="Y285" i="20" s="1"/>
  <c r="Y69" i="25" s="1"/>
  <c r="Z269" i="20"/>
  <c r="Z258" i="20"/>
  <c r="Z242" i="20"/>
  <c r="Z266" i="20"/>
  <c r="Z259" i="20"/>
  <c r="Z245" i="20"/>
  <c r="Z275" i="20"/>
  <c r="Z274" i="20"/>
  <c r="Z265" i="20"/>
  <c r="Z244" i="20"/>
  <c r="Z249" i="20"/>
  <c r="Z278" i="20"/>
  <c r="Z273" i="20"/>
  <c r="Z271" i="20"/>
  <c r="Z255" i="20"/>
  <c r="Z264" i="20"/>
  <c r="Z243" i="20"/>
  <c r="AD2489" i="16"/>
  <c r="H2489" i="16" s="1"/>
  <c r="H2487" i="16"/>
  <c r="AC2475" i="16"/>
  <c r="AD2473" i="16"/>
  <c r="AD2482" i="16"/>
  <c r="AE2480" i="16"/>
  <c r="AE2482" i="16" s="1"/>
  <c r="AB291" i="20"/>
  <c r="AC92" i="12"/>
  <c r="AA119" i="11"/>
  <c r="AA108" i="12"/>
  <c r="Z2102" i="16"/>
  <c r="AA2052" i="16"/>
  <c r="AA2051" i="16"/>
  <c r="Z216" i="10"/>
  <c r="Z360" i="10" s="1"/>
  <c r="AB1703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073" i="16"/>
  <c r="AA2069" i="16"/>
  <c r="AA2097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472" i="16"/>
  <c r="AB2170" i="16" s="1"/>
  <c r="Z105" i="10"/>
  <c r="Z306" i="10"/>
  <c r="AB532" i="20"/>
  <c r="AB534" i="20" s="1"/>
  <c r="AB1314" i="16"/>
  <c r="AB2145" i="16" s="1"/>
  <c r="AB1574" i="16"/>
  <c r="AB2184" i="16" s="1"/>
  <c r="AB1941" i="16"/>
  <c r="AB2236" i="16" s="1"/>
  <c r="AB1567" i="16"/>
  <c r="AB2183" i="16" s="1"/>
  <c r="AB898" i="16"/>
  <c r="Z2074" i="16"/>
  <c r="Z2075" i="16" s="1"/>
  <c r="AB1397" i="16"/>
  <c r="AB2158" i="16" s="1"/>
  <c r="Z376" i="10"/>
  <c r="AA110" i="10"/>
  <c r="AA397" i="10" s="1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83" i="25"/>
  <c r="AA62" i="25"/>
  <c r="AA82" i="25"/>
  <c r="AB1458" i="16"/>
  <c r="AB2168" i="16" s="1"/>
  <c r="AB1140" i="16"/>
  <c r="AB2119" i="16" s="1"/>
  <c r="AB955" i="20"/>
  <c r="AB957" i="20" s="1"/>
  <c r="AB941" i="20"/>
  <c r="AB943" i="20" s="1"/>
  <c r="AB539" i="20"/>
  <c r="AB541" i="20" s="1"/>
  <c r="AB553" i="20"/>
  <c r="AB555" i="20" s="1"/>
  <c r="AB916" i="16"/>
  <c r="AB1154" i="16"/>
  <c r="AB2121" i="16" s="1"/>
  <c r="AB1500" i="16"/>
  <c r="AB2174" i="16" s="1"/>
  <c r="AA257" i="10"/>
  <c r="Y160" i="10"/>
  <c r="Y159" i="10" s="1"/>
  <c r="Y51" i="25" s="1"/>
  <c r="Y75" i="25" s="1"/>
  <c r="Y245" i="11"/>
  <c r="AB1892" i="16"/>
  <c r="AB2229" i="16" s="1"/>
  <c r="AB1161" i="16"/>
  <c r="AB2122" i="16" s="1"/>
  <c r="AB525" i="20"/>
  <c r="AB527" i="20" s="1"/>
  <c r="AB501" i="20"/>
  <c r="AB503" i="20" s="1"/>
  <c r="AB1560" i="16"/>
  <c r="AB2182" i="16" s="1"/>
  <c r="AB880" i="16"/>
  <c r="AA228" i="10"/>
  <c r="Z79" i="10"/>
  <c r="Z366" i="10" s="1"/>
  <c r="Z372" i="10"/>
  <c r="Z371" i="10" s="1"/>
  <c r="AB389" i="20"/>
  <c r="AB391" i="20" s="1"/>
  <c r="AB1335" i="16"/>
  <c r="AB2148" i="16" s="1"/>
  <c r="AB940" i="16"/>
  <c r="AB410" i="20"/>
  <c r="AB412" i="20" s="1"/>
  <c r="AB403" i="20"/>
  <c r="AB405" i="20" s="1"/>
  <c r="AB424" i="20"/>
  <c r="AB426" i="20" s="1"/>
  <c r="AB904" i="16"/>
  <c r="AB910" i="16"/>
  <c r="AB892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2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07" i="16"/>
  <c r="AB1509" i="16"/>
  <c r="AB1839" i="16"/>
  <c r="AB1841" i="16"/>
  <c r="AB1843" i="16"/>
  <c r="AB2037" i="16"/>
  <c r="AB2039" i="16"/>
  <c r="AB2052" i="16" s="1"/>
  <c r="AB2041" i="16"/>
  <c r="AB2067" i="16" s="1"/>
  <c r="AB2095" i="16" s="1"/>
  <c r="AB2043" i="16"/>
  <c r="AB2045" i="16"/>
  <c r="AB2071" i="16" s="1"/>
  <c r="AB2047" i="16"/>
  <c r="AB2060" i="16" s="1"/>
  <c r="AB2050" i="16"/>
  <c r="AB2077" i="16"/>
  <c r="AB2314" i="16"/>
  <c r="AB2323" i="16"/>
  <c r="AB2337" i="16"/>
  <c r="AB2351" i="16"/>
  <c r="AB2365" i="16"/>
  <c r="AB2379" i="16"/>
  <c r="AB2393" i="16"/>
  <c r="AB2407" i="16"/>
  <c r="AB2421" i="16"/>
  <c r="AB2435" i="16"/>
  <c r="AB2449" i="16"/>
  <c r="AB2463" i="16"/>
  <c r="AB2479" i="16"/>
  <c r="AB2493" i="16"/>
  <c r="AB2507" i="16"/>
  <c r="AB2521" i="16"/>
  <c r="AB2535" i="16"/>
  <c r="AB2549" i="16"/>
  <c r="AB2563" i="16"/>
  <c r="AB2579" i="16"/>
  <c r="AB2593" i="16"/>
  <c r="AB2607" i="16"/>
  <c r="AB2623" i="16"/>
  <c r="AB2637" i="16"/>
  <c r="AB2651" i="16"/>
  <c r="AB2665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1506" i="16"/>
  <c r="AB1508" i="16"/>
  <c r="AB1510" i="16"/>
  <c r="AB1840" i="16"/>
  <c r="AB1842" i="16"/>
  <c r="AB2038" i="16"/>
  <c r="AB2064" i="16" s="1"/>
  <c r="AB2092" i="16" s="1"/>
  <c r="AB2040" i="16"/>
  <c r="AB2066" i="16" s="1"/>
  <c r="AB2094" i="16" s="1"/>
  <c r="AB2042" i="16"/>
  <c r="AB2044" i="16"/>
  <c r="AB2070" i="16" s="1"/>
  <c r="AB2046" i="16"/>
  <c r="AB2059" i="16" s="1"/>
  <c r="AB2063" i="16"/>
  <c r="AB2091" i="16"/>
  <c r="AB2316" i="16"/>
  <c r="AB2330" i="16"/>
  <c r="AB2344" i="16"/>
  <c r="AB2358" i="16"/>
  <c r="AB2372" i="16"/>
  <c r="AB2386" i="16"/>
  <c r="AB2400" i="16"/>
  <c r="AB2414" i="16"/>
  <c r="AB2428" i="16"/>
  <c r="AB2442" i="16"/>
  <c r="AB2456" i="16"/>
  <c r="AB2472" i="16"/>
  <c r="AB2486" i="16"/>
  <c r="AB2500" i="16"/>
  <c r="AB2514" i="16"/>
  <c r="AB2528" i="16"/>
  <c r="AB2542" i="16"/>
  <c r="AB2556" i="16"/>
  <c r="AB2570" i="16"/>
  <c r="AB2586" i="16"/>
  <c r="AB2600" i="16"/>
  <c r="AB2616" i="16"/>
  <c r="AB2630" i="16"/>
  <c r="AB2644" i="16"/>
  <c r="AB2658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672" i="16"/>
  <c r="AB2686" i="16"/>
  <c r="AB2700" i="16"/>
  <c r="AB2714" i="16"/>
  <c r="AB2730" i="16"/>
  <c r="AB2744" i="16"/>
  <c r="AB2758" i="16"/>
  <c r="AB2772" i="16"/>
  <c r="AB2786" i="16"/>
  <c r="AB2800" i="16"/>
  <c r="AB2814" i="16"/>
  <c r="AB2828" i="16"/>
  <c r="AB2842" i="16"/>
  <c r="AB2856" i="16"/>
  <c r="AB2870" i="16"/>
  <c r="AB2884" i="16"/>
  <c r="AB2898" i="16"/>
  <c r="AB2912" i="16"/>
  <c r="AB2926" i="16"/>
  <c r="AB2940" i="16"/>
  <c r="AB2954" i="16"/>
  <c r="AB2968" i="16"/>
  <c r="AB2982" i="16"/>
  <c r="AB2996" i="16"/>
  <c r="AB3011" i="16"/>
  <c r="AB3025" i="16"/>
  <c r="AB3041" i="16"/>
  <c r="AB3055" i="16"/>
  <c r="AB3069" i="16"/>
  <c r="AB3083" i="16"/>
  <c r="AB3097" i="16"/>
  <c r="AB3113" i="16"/>
  <c r="AB3127" i="16"/>
  <c r="AB3141" i="16"/>
  <c r="AB3155" i="16"/>
  <c r="AB3169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751" i="16"/>
  <c r="AB2863" i="16"/>
  <c r="AB2975" i="16"/>
  <c r="AB3090" i="16"/>
  <c r="AB420" i="16"/>
  <c r="AB436" i="16"/>
  <c r="AB801" i="16"/>
  <c r="AB96" i="20"/>
  <c r="AB2679" i="16"/>
  <c r="AB2793" i="16"/>
  <c r="AB2905" i="16"/>
  <c r="AB3018" i="16"/>
  <c r="AB3134" i="16"/>
  <c r="AB426" i="16"/>
  <c r="AB442" i="16"/>
  <c r="AB452" i="16"/>
  <c r="AB454" i="16"/>
  <c r="AB456" i="16"/>
  <c r="AB564" i="16"/>
  <c r="AB573" i="16"/>
  <c r="AB575" i="16"/>
  <c r="AB577" i="16"/>
  <c r="AB579" i="16"/>
  <c r="AB581" i="16"/>
  <c r="AB58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23" i="16"/>
  <c r="AB2835" i="16"/>
  <c r="AB2947" i="16"/>
  <c r="AB3062" i="16"/>
  <c r="AB3176" i="16"/>
  <c r="AB432" i="16"/>
  <c r="AB448" i="16"/>
  <c r="AB2693" i="16"/>
  <c r="AB2807" i="16"/>
  <c r="AB2919" i="16"/>
  <c r="AB3032" i="16"/>
  <c r="AB3148" i="16"/>
  <c r="AB428" i="16"/>
  <c r="AB444" i="16"/>
  <c r="AB786" i="16"/>
  <c r="AB65" i="20"/>
  <c r="AB2737" i="16"/>
  <c r="AB2849" i="16"/>
  <c r="AB2961" i="16"/>
  <c r="AB3076" i="16"/>
  <c r="AB418" i="16"/>
  <c r="AB434" i="16"/>
  <c r="AB450" i="16"/>
  <c r="AB453" i="16"/>
  <c r="AB455" i="16"/>
  <c r="AB457" i="16"/>
  <c r="AB574" i="16"/>
  <c r="AB576" i="16"/>
  <c r="AB578" i="16"/>
  <c r="AB580" i="16"/>
  <c r="AB582" i="16"/>
  <c r="AB657" i="16"/>
  <c r="AB326" i="16"/>
  <c r="AB328" i="16"/>
  <c r="AB330" i="16"/>
  <c r="AB352" i="16"/>
  <c r="AB354" i="16"/>
  <c r="AB356" i="16"/>
  <c r="AB358" i="16"/>
  <c r="AB360" i="16"/>
  <c r="AB362" i="16"/>
  <c r="AB2779" i="16"/>
  <c r="AB2877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891" i="16"/>
  <c r="AB2989" i="16"/>
  <c r="AB446" i="16"/>
  <c r="AB616" i="16"/>
  <c r="AB621" i="16"/>
  <c r="AB205" i="20"/>
  <c r="AB3004" i="16"/>
  <c r="AB3104" i="16"/>
  <c r="AB622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07" i="16"/>
  <c r="AB3120" i="16"/>
  <c r="AB422" i="16"/>
  <c r="AB451" i="16"/>
  <c r="AB617" i="16"/>
  <c r="AB2821" i="16"/>
  <c r="AB424" i="16"/>
  <c r="AB438" i="16"/>
  <c r="AB618" i="16"/>
  <c r="AB623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35" i="12"/>
  <c r="AB208" i="10" s="1"/>
  <c r="AB946" i="12"/>
  <c r="AB950" i="12"/>
  <c r="AB118" i="20"/>
  <c r="AB2933" i="16"/>
  <c r="AB440" i="16"/>
  <c r="AB624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048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77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619" i="16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1191" i="12" s="1"/>
  <c r="AB821" i="12"/>
  <c r="AB845" i="12"/>
  <c r="AB2765" i="16"/>
  <c r="AB3162" i="16"/>
  <c r="AB620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180" i="10"/>
  <c r="AB629" i="12"/>
  <c r="AB63" i="12"/>
  <c r="AB73" i="12"/>
  <c r="AB82" i="12"/>
  <c r="AB91" i="12"/>
  <c r="AB97" i="12"/>
  <c r="AB111" i="12" s="1"/>
  <c r="AB137" i="12"/>
  <c r="AB605" i="12" s="1"/>
  <c r="AB625" i="16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40" i="16"/>
  <c r="AB1970" i="16"/>
  <c r="AB1563" i="16"/>
  <c r="AB1400" i="16"/>
  <c r="AB1289" i="16"/>
  <c r="AB1895" i="16"/>
  <c r="AB1296" i="16"/>
  <c r="AB1407" i="16"/>
  <c r="AB1570" i="16"/>
  <c r="AB1977" i="16"/>
  <c r="AB1447" i="16"/>
  <c r="AB1902" i="16"/>
  <c r="AB1862" i="16"/>
  <c r="AB1097" i="12"/>
  <c r="AB1104" i="12"/>
  <c r="AB1111" i="12"/>
  <c r="AB997" i="12"/>
  <c r="AB1115" i="12"/>
  <c r="AB1855" i="16"/>
  <c r="AB1522" i="16"/>
  <c r="AB1100" i="12"/>
  <c r="AB1107" i="12"/>
  <c r="AB1123" i="12"/>
  <c r="AB1113" i="12"/>
  <c r="AB1108" i="12"/>
  <c r="AB1102" i="12"/>
  <c r="AB1121" i="12"/>
  <c r="AB1109" i="12"/>
  <c r="AB1141" i="12"/>
  <c r="AB1000" i="12"/>
  <c r="AB142" i="20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2055" i="16"/>
  <c r="AB1414" i="16"/>
  <c r="AB195" i="20"/>
  <c r="AB1869" i="16"/>
  <c r="AB1119" i="12"/>
  <c r="AB1105" i="12"/>
  <c r="AB1098" i="12"/>
  <c r="AB1150" i="12"/>
  <c r="AB1148" i="12"/>
  <c r="AB1103" i="12"/>
  <c r="AB998" i="12"/>
  <c r="AB1001" i="12"/>
  <c r="AB1114" i="12"/>
  <c r="AB1083" i="12"/>
  <c r="AB1577" i="16"/>
  <c r="AB1529" i="16"/>
  <c r="AB1125" i="12"/>
  <c r="AB1124" i="12"/>
  <c r="AB1096" i="12"/>
  <c r="AB1106" i="12"/>
  <c r="AB1101" i="12"/>
  <c r="AB1142" i="12"/>
  <c r="AB1122" i="12"/>
  <c r="AB1110" i="12"/>
  <c r="AB140" i="20"/>
  <c r="AB2056" i="16"/>
  <c r="AB999" i="12"/>
  <c r="AB1075" i="12"/>
  <c r="AB141" i="20"/>
  <c r="AB1454" i="16"/>
  <c r="AB1536" i="16"/>
  <c r="AB1152" i="12"/>
  <c r="AB1909" i="16"/>
  <c r="AB1112" i="12"/>
  <c r="AB1984" i="16"/>
  <c r="AB139" i="20"/>
  <c r="AB194" i="20"/>
  <c r="AB1143" i="16"/>
  <c r="AB1303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876" i="16"/>
  <c r="AB1310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150" i="16"/>
  <c r="AB1671" i="12"/>
  <c r="AB1070" i="12"/>
  <c r="AB1991" i="16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584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072" i="16"/>
  <c r="AB2100" i="16" s="1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073" i="16"/>
  <c r="AB2101" i="16" s="1"/>
  <c r="AB1421" i="16"/>
  <c r="AB2065" i="16"/>
  <c r="AB2093" i="16" s="1"/>
  <c r="AB2069" i="16"/>
  <c r="AB2097" i="16" s="1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916" i="16"/>
  <c r="AB1543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2068" i="16"/>
  <c r="AB2096" i="16" s="1"/>
  <c r="AB1461" i="16"/>
  <c r="AB1846" i="12"/>
  <c r="AB1720" i="12"/>
  <c r="AB1883" i="16"/>
  <c r="AB1157" i="16"/>
  <c r="AB1830" i="12"/>
  <c r="AB1840" i="12"/>
  <c r="AB1591" i="16"/>
  <c r="AB1845" i="12"/>
  <c r="AB1826" i="12"/>
  <c r="AB1317" i="16"/>
  <c r="AB1824" i="12"/>
  <c r="AB1998" i="16"/>
  <c r="AB1428" i="16"/>
  <c r="AB1164" i="16"/>
  <c r="AB1822" i="12"/>
  <c r="AB1468" i="16"/>
  <c r="AB1718" i="12"/>
  <c r="AB1828" i="12"/>
  <c r="AB1817" i="12"/>
  <c r="AB1550" i="16"/>
  <c r="AB1923" i="16"/>
  <c r="AB1324" i="16"/>
  <c r="AB1475" i="16"/>
  <c r="AB1598" i="16"/>
  <c r="AB1930" i="16"/>
  <c r="AB1171" i="16"/>
  <c r="AB2005" i="16"/>
  <c r="AB1178" i="16"/>
  <c r="AB1605" i="16"/>
  <c r="AB1331" i="16"/>
  <c r="AB1489" i="16"/>
  <c r="AB1482" i="16"/>
  <c r="AB1937" i="16"/>
  <c r="AB2012" i="16"/>
  <c r="AB1496" i="16"/>
  <c r="AB2019" i="16"/>
  <c r="AB1944" i="16"/>
  <c r="AB1185" i="16"/>
  <c r="AB1612" i="16"/>
  <c r="AB1338" i="16"/>
  <c r="AB1192" i="16"/>
  <c r="AB1951" i="16"/>
  <c r="AB1345" i="16"/>
  <c r="AB1619" i="16"/>
  <c r="AB2026" i="16"/>
  <c r="AB1503" i="16"/>
  <c r="AB2033" i="16"/>
  <c r="AB1352" i="16"/>
  <c r="AB1199" i="16"/>
  <c r="AB1958" i="16"/>
  <c r="AB1626" i="16"/>
  <c r="AB1633" i="16"/>
  <c r="AB1359" i="16"/>
  <c r="AB1206" i="16"/>
  <c r="AB1366" i="16"/>
  <c r="AB1640" i="16"/>
  <c r="AB1213" i="16"/>
  <c r="AB1647" i="16"/>
  <c r="AB1220" i="16"/>
  <c r="AB1373" i="16"/>
  <c r="AB1654" i="16"/>
  <c r="AB1227" i="16"/>
  <c r="AB1380" i="16"/>
  <c r="AB1387" i="16"/>
  <c r="AB1661" i="16"/>
  <c r="AB1234" i="16"/>
  <c r="AB1241" i="16"/>
  <c r="AB1668" i="16"/>
  <c r="AB1248" i="16"/>
  <c r="AB1675" i="16"/>
  <c r="AB1255" i="16"/>
  <c r="AB1682" i="16"/>
  <c r="AB193" i="20"/>
  <c r="AB192" i="20"/>
  <c r="AB1262" i="16"/>
  <c r="AB1689" i="16"/>
  <c r="AB1696" i="16"/>
  <c r="AB1269" i="16"/>
  <c r="AB1418" i="16"/>
  <c r="AB2161" i="16" s="1"/>
  <c r="AB1493" i="16"/>
  <c r="AB2173" i="16" s="1"/>
  <c r="AB1948" i="16"/>
  <c r="AB2237" i="16" s="1"/>
  <c r="AB368" i="20"/>
  <c r="AB370" i="20" s="1"/>
  <c r="AB934" i="20"/>
  <c r="AB936" i="20" s="1"/>
  <c r="AB1286" i="16"/>
  <c r="AB2141" i="16" s="1"/>
  <c r="AB1328" i="16"/>
  <c r="AB2147" i="16" s="1"/>
  <c r="AB1451" i="16"/>
  <c r="AB2167" i="16" s="1"/>
  <c r="AB885" i="20"/>
  <c r="AB887" i="20" s="1"/>
  <c r="AB396" i="20"/>
  <c r="AB398" i="20" s="1"/>
  <c r="AB1321" i="16"/>
  <c r="AB2146" i="16" s="1"/>
  <c r="AB511" i="20"/>
  <c r="AB513" i="20" s="1"/>
  <c r="AB567" i="20"/>
  <c r="AB569" i="20" s="1"/>
  <c r="AB518" i="20"/>
  <c r="AB520" i="20" s="1"/>
  <c r="AB886" i="16"/>
  <c r="AB546" i="20"/>
  <c r="AB548" i="20" s="1"/>
  <c r="Z114" i="10"/>
  <c r="Z112" i="10" s="1"/>
  <c r="AB581" i="20"/>
  <c r="AB583" i="20" s="1"/>
  <c r="AB928" i="16"/>
  <c r="AA11" i="22"/>
  <c r="AA12" i="25" s="1"/>
  <c r="AA11" i="10"/>
  <c r="AB1465" i="16"/>
  <c r="AB2169" i="16" s="1"/>
  <c r="AB1899" i="16"/>
  <c r="AB2230" i="16" s="1"/>
  <c r="AB1147" i="16"/>
  <c r="AB2120" i="16" s="1"/>
  <c r="AB417" i="20"/>
  <c r="AB419" i="20" s="1"/>
  <c r="AB1293" i="16"/>
  <c r="AB2142" i="16" s="1"/>
  <c r="AB1276" i="16"/>
  <c r="AB1710" i="16"/>
  <c r="AC167" i="18"/>
  <c r="AD167" i="18" s="1"/>
  <c r="AA561" i="20"/>
  <c r="AB560" i="20"/>
  <c r="AA575" i="20"/>
  <c r="AB574" i="20"/>
  <c r="L817" i="20"/>
  <c r="N913" i="20"/>
  <c r="N915" i="20" s="1"/>
  <c r="AA2165" i="16"/>
  <c r="AB1437" i="16"/>
  <c r="AA1308" i="16"/>
  <c r="AB1307" i="16"/>
  <c r="AA2185" i="16"/>
  <c r="AB1581" i="16"/>
  <c r="AE2864" i="16"/>
  <c r="AE2866" i="16"/>
  <c r="AB2865" i="16"/>
  <c r="AB2867" i="16"/>
  <c r="AC2865" i="16"/>
  <c r="AC2867" i="16"/>
  <c r="AD2865" i="16"/>
  <c r="AD2867" i="16"/>
  <c r="AE2865" i="16"/>
  <c r="AE2867" i="16"/>
  <c r="AB2864" i="16"/>
  <c r="AB2866" i="16"/>
  <c r="AC2864" i="16"/>
  <c r="AD2864" i="16"/>
  <c r="AC2866" i="16"/>
  <c r="AD2866" i="16"/>
  <c r="AA2232" i="16"/>
  <c r="AB1913" i="16"/>
  <c r="AA2189" i="16"/>
  <c r="AB1609" i="16"/>
  <c r="AA2143" i="16"/>
  <c r="AB1300" i="16"/>
  <c r="AA2187" i="16"/>
  <c r="AB1595" i="16"/>
  <c r="AD2465" i="16"/>
  <c r="AD2467" i="16"/>
  <c r="AE2465" i="16"/>
  <c r="AE2467" i="16"/>
  <c r="AB2464" i="16"/>
  <c r="AB2466" i="16"/>
  <c r="AC2464" i="16"/>
  <c r="AC2466" i="16"/>
  <c r="AD2464" i="16"/>
  <c r="AD2466" i="16"/>
  <c r="AE2464" i="16"/>
  <c r="AE2466" i="16"/>
  <c r="AC2465" i="16"/>
  <c r="AB2467" i="16"/>
  <c r="AC2467" i="16"/>
  <c r="AB2465" i="16"/>
  <c r="AA2159" i="16"/>
  <c r="AB1404" i="16"/>
  <c r="AD2457" i="16"/>
  <c r="AD2459" i="16"/>
  <c r="AE2457" i="16"/>
  <c r="AE2459" i="16"/>
  <c r="AB2458" i="16"/>
  <c r="AB2460" i="16"/>
  <c r="AC2458" i="16"/>
  <c r="AC2460" i="16"/>
  <c r="AD2458" i="16"/>
  <c r="AD2460" i="16"/>
  <c r="AE2458" i="16"/>
  <c r="AE2460" i="16"/>
  <c r="AC2457" i="16"/>
  <c r="AB2459" i="16"/>
  <c r="AC2459" i="16"/>
  <c r="AB2457" i="16"/>
  <c r="AA2188" i="16"/>
  <c r="AB1602" i="16"/>
  <c r="AA2235" i="16"/>
  <c r="AB1934" i="16"/>
  <c r="AA2186" i="16"/>
  <c r="AB1588" i="16"/>
  <c r="AA2160" i="16"/>
  <c r="AB1411" i="16"/>
  <c r="AA2166" i="16"/>
  <c r="AB1444" i="16"/>
  <c r="AA547" i="20"/>
  <c r="Z2061" i="16"/>
  <c r="Z796" i="16" s="1"/>
  <c r="Z204" i="10" s="1"/>
  <c r="Z1948" i="12"/>
  <c r="Z1906" i="12" s="1"/>
  <c r="AA2079" i="16"/>
  <c r="AA2067" i="16"/>
  <c r="AA2095" i="16" s="1"/>
  <c r="AA2099" i="16"/>
  <c r="AA2072" i="16"/>
  <c r="AA2100" i="16" s="1"/>
  <c r="Z1946" i="12"/>
  <c r="Z1904" i="12" s="1"/>
  <c r="AA2068" i="16"/>
  <c r="AA2080" i="16"/>
  <c r="AA886" i="20"/>
  <c r="AA905" i="16"/>
  <c r="AA1315" i="16"/>
  <c r="AA887" i="20"/>
  <c r="AA526" i="20"/>
  <c r="Z1947" i="12"/>
  <c r="Z1905" i="12" s="1"/>
  <c r="Y1149" i="16"/>
  <c r="Z1149" i="16" s="1"/>
  <c r="AA1330" i="16"/>
  <c r="AA1405" i="16"/>
  <c r="AA1561" i="16"/>
  <c r="AA1156" i="16"/>
  <c r="AA887" i="16"/>
  <c r="AA1936" i="16"/>
  <c r="AA1502" i="16"/>
  <c r="AA1398" i="16"/>
  <c r="AA2158" i="16"/>
  <c r="Z1949" i="12"/>
  <c r="Z1907" i="12" s="1"/>
  <c r="AA1399" i="16"/>
  <c r="AA1915" i="16"/>
  <c r="AA2145" i="16"/>
  <c r="AA1590" i="16"/>
  <c r="AA911" i="16"/>
  <c r="AA1596" i="16"/>
  <c r="AA1610" i="16"/>
  <c r="AA1413" i="16"/>
  <c r="AA1935" i="16"/>
  <c r="AA1301" i="16"/>
  <c r="AA1302" i="16" s="1"/>
  <c r="AA1568" i="16"/>
  <c r="AA1452" i="16"/>
  <c r="Z632" i="12"/>
  <c r="Z620" i="12" s="1"/>
  <c r="Z168" i="10" s="1"/>
  <c r="Z57" i="25" s="1"/>
  <c r="AA1412" i="16"/>
  <c r="AA899" i="16"/>
  <c r="Z1945" i="12"/>
  <c r="Z1903" i="12" s="1"/>
  <c r="Z631" i="12"/>
  <c r="Z619" i="12" s="1"/>
  <c r="Z167" i="10" s="1"/>
  <c r="Z311" i="10" s="1"/>
  <c r="AA1589" i="16"/>
  <c r="AA1406" i="16"/>
  <c r="AA2121" i="16"/>
  <c r="AA1294" i="16"/>
  <c r="AA1295" i="16" s="1"/>
  <c r="AA1501" i="16"/>
  <c r="AA2174" i="16"/>
  <c r="AA894" i="16"/>
  <c r="AA1914" i="16"/>
  <c r="AA929" i="16"/>
  <c r="AA1611" i="16"/>
  <c r="AA1453" i="16"/>
  <c r="AA2167" i="16"/>
  <c r="AA1597" i="16"/>
  <c r="Z2088" i="16"/>
  <c r="Z290" i="20" s="1"/>
  <c r="AA1582" i="16"/>
  <c r="Z637" i="12"/>
  <c r="Z625" i="12" s="1"/>
  <c r="Z176" i="10" s="1"/>
  <c r="Z320" i="10" s="1"/>
  <c r="AA1583" i="16"/>
  <c r="AA1569" i="16"/>
  <c r="AA2183" i="16"/>
  <c r="Z638" i="12"/>
  <c r="Z626" i="12" s="1"/>
  <c r="Z179" i="10" s="1"/>
  <c r="AA2078" i="16"/>
  <c r="Z635" i="12"/>
  <c r="Z623" i="12" s="1"/>
  <c r="Z171" i="10" s="1"/>
  <c r="Z60" i="25" s="1"/>
  <c r="Z634" i="12"/>
  <c r="Z622" i="12" s="1"/>
  <c r="Z170" i="10" s="1"/>
  <c r="Z314" i="10" s="1"/>
  <c r="Z924" i="12"/>
  <c r="Z934" i="12" s="1"/>
  <c r="Z1930" i="12"/>
  <c r="Z1937" i="12" s="1"/>
  <c r="Z1940" i="12" s="1"/>
  <c r="Z1953" i="12"/>
  <c r="Z1911" i="12" s="1"/>
  <c r="Z633" i="12"/>
  <c r="Z621" i="12" s="1"/>
  <c r="Z169" i="10" s="1"/>
  <c r="Z58" i="25" s="1"/>
  <c r="AA893" i="16"/>
  <c r="AA900" i="16"/>
  <c r="AA512" i="20"/>
  <c r="AA906" i="16"/>
  <c r="AA912" i="16"/>
  <c r="AA1287" i="16"/>
  <c r="AA1288" i="16" s="1"/>
  <c r="AA1155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AA1511" i="16"/>
  <c r="AA363" i="16"/>
  <c r="AA368" i="16" s="1"/>
  <c r="AA600" i="12"/>
  <c r="AA614" i="12" s="1"/>
  <c r="Z1528" i="12"/>
  <c r="Z1641" i="12" s="1"/>
  <c r="AA636" i="12"/>
  <c r="AA331" i="16"/>
  <c r="AA806" i="16" s="1"/>
  <c r="AA881" i="16"/>
  <c r="Q672" i="20"/>
  <c r="R671" i="20"/>
  <c r="S671" i="20" s="1"/>
  <c r="AA882" i="16"/>
  <c r="W51" i="25"/>
  <c r="W75" i="25" s="1"/>
  <c r="AA1445" i="16"/>
  <c r="AA1446" i="16"/>
  <c r="AA1329" i="16"/>
  <c r="AA1943" i="16"/>
  <c r="AA2236" i="16"/>
  <c r="AA1942" i="16"/>
  <c r="AA2147" i="16"/>
  <c r="AA1603" i="16"/>
  <c r="AA1309" i="16"/>
  <c r="AA2144" i="16"/>
  <c r="AA555" i="20"/>
  <c r="AA1562" i="16"/>
  <c r="AA2182" i="16"/>
  <c r="AA548" i="20"/>
  <c r="AA1604" i="16"/>
  <c r="AA1316" i="16"/>
  <c r="AA2141" i="16"/>
  <c r="AA576" i="20"/>
  <c r="AA554" i="20"/>
  <c r="AA1438" i="16"/>
  <c r="AA2142" i="16"/>
  <c r="AA418" i="20"/>
  <c r="AA562" i="20"/>
  <c r="Z198" i="11"/>
  <c r="Z244" i="11" s="1"/>
  <c r="Z163" i="10" s="1"/>
  <c r="Z307" i="10" s="1"/>
  <c r="Z1275" i="20"/>
  <c r="Z1288" i="20" s="1"/>
  <c r="Z805" i="16"/>
  <c r="AA1092" i="12"/>
  <c r="AA1161" i="12" s="1"/>
  <c r="AA1126" i="12"/>
  <c r="AA1162" i="12" s="1"/>
  <c r="AA1002" i="12"/>
  <c r="AA1159" i="12" s="1"/>
  <c r="AA807" i="16"/>
  <c r="AA584" i="16"/>
  <c r="AA809" i="16" s="1"/>
  <c r="AA936" i="12"/>
  <c r="AA1723" i="12"/>
  <c r="AA1880" i="12" s="1"/>
  <c r="AA1918" i="12" s="1"/>
  <c r="AA1768" i="12"/>
  <c r="AA1881" i="12" s="1"/>
  <c r="AA1919" i="12" s="1"/>
  <c r="AA1844" i="16"/>
  <c r="AA136" i="16"/>
  <c r="AA626" i="16"/>
  <c r="AA810" i="16" s="1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Z611" i="12" s="1"/>
  <c r="AA1714" i="12"/>
  <c r="AA1879" i="12" s="1"/>
  <c r="AA1917" i="12" s="1"/>
  <c r="AA1813" i="12"/>
  <c r="AA1882" i="12" s="1"/>
  <c r="AA1920" i="12" s="1"/>
  <c r="AA107" i="20"/>
  <c r="AA1243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699" i="16"/>
  <c r="AA214" i="20"/>
  <c r="AA1248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888" i="16"/>
  <c r="AA390" i="20"/>
  <c r="Z1607" i="12"/>
  <c r="Z1643" i="12" s="1"/>
  <c r="Z38" i="18"/>
  <c r="AA1153" i="12"/>
  <c r="AA1165" i="12" s="1"/>
  <c r="AA1047" i="12"/>
  <c r="AA1160" i="12" s="1"/>
  <c r="AA2048" i="16"/>
  <c r="AA811" i="16" s="1"/>
  <c r="Z28" i="10"/>
  <c r="AA284" i="16"/>
  <c r="AA804" i="16" s="1"/>
  <c r="AA47" i="20"/>
  <c r="AA59" i="20"/>
  <c r="AA1228" i="20" s="1"/>
  <c r="AA1262" i="20" s="1"/>
  <c r="AA53" i="20"/>
  <c r="Z1474" i="12"/>
  <c r="Z1639" i="12" s="1"/>
  <c r="AA120" i="20"/>
  <c r="AA1245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49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808" i="16"/>
  <c r="AA463" i="16"/>
  <c r="Q721" i="20"/>
  <c r="AA533" i="20"/>
  <c r="AA582" i="20"/>
  <c r="AA519" i="20"/>
  <c r="Z376" i="20"/>
  <c r="AA404" i="20"/>
  <c r="AA411" i="20"/>
  <c r="AA397" i="20"/>
  <c r="AA942" i="20"/>
  <c r="AA425" i="20"/>
  <c r="X992" i="20"/>
  <c r="S991" i="20"/>
  <c r="R720" i="20"/>
  <c r="R722" i="20" s="1"/>
  <c r="AA935" i="20"/>
  <c r="AA540" i="20"/>
  <c r="AA513" i="20"/>
  <c r="AA405" i="20"/>
  <c r="Y950" i="20"/>
  <c r="Z948" i="20"/>
  <c r="AA957" i="20"/>
  <c r="AA503" i="20"/>
  <c r="AA419" i="20"/>
  <c r="AA943" i="20"/>
  <c r="AA398" i="20"/>
  <c r="AA534" i="20"/>
  <c r="AA569" i="20"/>
  <c r="Z377" i="20"/>
  <c r="AA375" i="20"/>
  <c r="AB375" i="20" s="1"/>
  <c r="AA370" i="20"/>
  <c r="AA936" i="20"/>
  <c r="AA583" i="20"/>
  <c r="AA956" i="20"/>
  <c r="M822" i="20"/>
  <c r="N822" i="20" s="1"/>
  <c r="N824" i="20" s="1"/>
  <c r="Y992" i="20"/>
  <c r="Z990" i="20"/>
  <c r="AA369" i="20"/>
  <c r="AA520" i="20"/>
  <c r="AA541" i="20"/>
  <c r="AA527" i="20"/>
  <c r="AA568" i="20"/>
  <c r="AA426" i="20"/>
  <c r="AA391" i="20"/>
  <c r="AA412" i="20"/>
  <c r="AA502" i="20"/>
  <c r="AA1494" i="16"/>
  <c r="AA1148" i="16"/>
  <c r="AA1162" i="16"/>
  <c r="AA941" i="16"/>
  <c r="AA1419" i="16"/>
  <c r="AA1466" i="16"/>
  <c r="AA1473" i="16"/>
  <c r="Z1921" i="16"/>
  <c r="AA1336" i="16"/>
  <c r="AA1141" i="16"/>
  <c r="AA1949" i="16"/>
  <c r="AA1900" i="16"/>
  <c r="AA1459" i="16"/>
  <c r="AA1575" i="16"/>
  <c r="Z1710" i="16"/>
  <c r="AA1710" i="16"/>
  <c r="AA2865" i="16"/>
  <c r="Z2865" i="16"/>
  <c r="AA2867" i="16"/>
  <c r="Z2864" i="16"/>
  <c r="Z2866" i="16"/>
  <c r="AA2864" i="16"/>
  <c r="AA2866" i="16"/>
  <c r="Z2867" i="16"/>
  <c r="Z2460" i="16"/>
  <c r="AA2457" i="16"/>
  <c r="Z2459" i="16"/>
  <c r="AA2459" i="16"/>
  <c r="Z2458" i="16"/>
  <c r="AA2458" i="16"/>
  <c r="AA2460" i="16"/>
  <c r="Z2457" i="16"/>
  <c r="Z2191" i="16"/>
  <c r="AA1623" i="16"/>
  <c r="AB1623" i="16" s="1"/>
  <c r="P1238" i="16"/>
  <c r="AA2161" i="16"/>
  <c r="AA1420" i="16"/>
  <c r="AA2173" i="16"/>
  <c r="AA1495" i="16"/>
  <c r="AA2184" i="16"/>
  <c r="AA1576" i="16"/>
  <c r="L2249" i="16"/>
  <c r="AA958" i="16"/>
  <c r="AB958" i="16" s="1"/>
  <c r="O2133" i="16"/>
  <c r="AA2170" i="16"/>
  <c r="AA1474" i="16"/>
  <c r="AA942" i="16"/>
  <c r="AA2120" i="16"/>
  <c r="Y2340" i="16"/>
  <c r="Z2338" i="16"/>
  <c r="AA2146" i="16"/>
  <c r="AA1323" i="16"/>
  <c r="AA1893" i="16"/>
  <c r="AA2229" i="16"/>
  <c r="Z2162" i="16"/>
  <c r="AA1425" i="16"/>
  <c r="AB1425" i="16" s="1"/>
  <c r="Z2233" i="16"/>
  <c r="Z1922" i="16"/>
  <c r="AA1920" i="16"/>
  <c r="AB1920" i="16" s="1"/>
  <c r="Z2152" i="16"/>
  <c r="AA1363" i="16"/>
  <c r="AB1363" i="16" s="1"/>
  <c r="AA2168" i="16"/>
  <c r="AA1460" i="16"/>
  <c r="AA2122" i="16"/>
  <c r="AA1163" i="16"/>
  <c r="Z2123" i="16"/>
  <c r="AA1168" i="16"/>
  <c r="AB1168" i="16" s="1"/>
  <c r="Z2195" i="16"/>
  <c r="AA1651" i="16"/>
  <c r="AB1651" i="16" s="1"/>
  <c r="O1239" i="16"/>
  <c r="AA2230" i="16"/>
  <c r="AA1901" i="16"/>
  <c r="Z2149" i="16"/>
  <c r="AA1342" i="16"/>
  <c r="AB1342" i="16" s="1"/>
  <c r="AA2119" i="16"/>
  <c r="AA2237" i="16"/>
  <c r="AA1950" i="16"/>
  <c r="Z332" i="16"/>
  <c r="AA1322" i="16"/>
  <c r="AA2465" i="16"/>
  <c r="Z2464" i="16"/>
  <c r="AA2467" i="16"/>
  <c r="AA2464" i="16"/>
  <c r="Z2466" i="16"/>
  <c r="AA2466" i="16"/>
  <c r="Z2465" i="16"/>
  <c r="Z2467" i="16"/>
  <c r="Z2231" i="16"/>
  <c r="AA1906" i="16"/>
  <c r="AB1906" i="16" s="1"/>
  <c r="AA2148" i="16"/>
  <c r="AA1337" i="16"/>
  <c r="AA2169" i="16"/>
  <c r="AA1467" i="16"/>
  <c r="Z169" i="16"/>
  <c r="Z186" i="16" s="1"/>
  <c r="Z60" i="10" s="1"/>
  <c r="AA152" i="16"/>
  <c r="AB152" i="16" s="1"/>
  <c r="AB169" i="16" s="1"/>
  <c r="AB186" i="16" s="1"/>
  <c r="AB35" i="8"/>
  <c r="R247" i="10"/>
  <c r="Q247" i="10"/>
  <c r="P247" i="10"/>
  <c r="Y1142" i="16"/>
  <c r="Z1142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C595" i="12" s="1"/>
  <c r="AB32" i="8"/>
  <c r="AB31" i="8" s="1"/>
  <c r="Q713" i="20"/>
  <c r="Q715" i="20" s="1"/>
  <c r="U1205" i="16"/>
  <c r="M1253" i="16"/>
  <c r="M1254" i="16" s="1"/>
  <c r="T1211" i="16"/>
  <c r="T1212" i="16"/>
  <c r="U1210" i="16"/>
  <c r="S1219" i="16"/>
  <c r="V1198" i="16"/>
  <c r="P714" i="20"/>
  <c r="R1226" i="16"/>
  <c r="M2135" i="16"/>
  <c r="N1252" i="16"/>
  <c r="N2134" i="16"/>
  <c r="O1245" i="16"/>
  <c r="P1245" i="16" s="1"/>
  <c r="T1217" i="16"/>
  <c r="S2130" i="16"/>
  <c r="S1218" i="16"/>
  <c r="V1197" i="16"/>
  <c r="S1224" i="16"/>
  <c r="L2244" i="16"/>
  <c r="L2136" i="16"/>
  <c r="L1260" i="16"/>
  <c r="U1204" i="16"/>
  <c r="E2464" i="16"/>
  <c r="F1271" i="16" a="1"/>
  <c r="F1271" i="16" s="1"/>
  <c r="D2447" i="16"/>
  <c r="E2447" i="16" s="1"/>
  <c r="Y2149" i="16"/>
  <c r="U2128" i="16"/>
  <c r="V1203" i="16"/>
  <c r="O1240" i="16"/>
  <c r="K2137" i="16"/>
  <c r="K1267" i="16"/>
  <c r="N971" i="20"/>
  <c r="Y2191" i="16"/>
  <c r="M1259" i="16"/>
  <c r="N1259" i="16" s="1"/>
  <c r="N2136" i="16" s="1"/>
  <c r="M1247" i="16"/>
  <c r="N1246" i="16"/>
  <c r="R1225" i="16"/>
  <c r="M780" i="20"/>
  <c r="N780" i="20" s="1"/>
  <c r="O780" i="20" s="1"/>
  <c r="O782" i="20" s="1"/>
  <c r="M801" i="20"/>
  <c r="N801" i="20" s="1"/>
  <c r="O801" i="20" s="1"/>
  <c r="Y2162" i="16"/>
  <c r="Y2231" i="16"/>
  <c r="Y2152" i="16"/>
  <c r="E2465" i="16"/>
  <c r="D1272" i="16"/>
  <c r="D2465" i="16" s="1"/>
  <c r="E2466" i="16" s="1"/>
  <c r="F1265" i="16"/>
  <c r="F2458" i="16" s="1"/>
  <c r="P2132" i="16"/>
  <c r="J2204" i="16"/>
  <c r="F2457" i="16"/>
  <c r="E2459" i="16"/>
  <c r="D2461" i="16" s="1"/>
  <c r="E2461" i="16" s="1"/>
  <c r="O1233" i="16"/>
  <c r="P1233" i="16" s="1"/>
  <c r="P1232" i="16"/>
  <c r="N899" i="20"/>
  <c r="K1273" i="16"/>
  <c r="D2464" i="16"/>
  <c r="V2127" i="16"/>
  <c r="W1196" i="16"/>
  <c r="Y2123" i="16"/>
  <c r="Q1231" i="16"/>
  <c r="R1231" i="16" s="1"/>
  <c r="L1266" i="16"/>
  <c r="X1710" i="16"/>
  <c r="Y1710" i="16"/>
  <c r="Y2088" i="16"/>
  <c r="Y290" i="20" s="1"/>
  <c r="Y2102" i="16"/>
  <c r="U445" i="20"/>
  <c r="T447" i="20"/>
  <c r="T446" i="20"/>
  <c r="X75" i="25"/>
  <c r="R665" i="20"/>
  <c r="R666" i="20" s="1"/>
  <c r="Y1175" i="16"/>
  <c r="Z1175" i="16" s="1"/>
  <c r="X1177" i="16"/>
  <c r="X1176" i="16"/>
  <c r="Y2282" i="16"/>
  <c r="Y44" i="16" s="1"/>
  <c r="Y85" i="16" s="1"/>
  <c r="Y43" i="16"/>
  <c r="X49" i="16"/>
  <c r="X2259" i="16" s="1"/>
  <c r="X2271" i="16" s="1"/>
  <c r="X33" i="16"/>
  <c r="X2257" i="16" s="1"/>
  <c r="X2269" i="16" s="1"/>
  <c r="Y169" i="16"/>
  <c r="Y186" i="16" s="1"/>
  <c r="Y60" i="10" s="1"/>
  <c r="Y348" i="10" s="1"/>
  <c r="X73" i="16"/>
  <c r="X2262" i="16" s="1"/>
  <c r="X2274" i="16" s="1"/>
  <c r="X162" i="16"/>
  <c r="X179" i="16" s="1"/>
  <c r="X52" i="10" s="1"/>
  <c r="X340" i="10" s="1"/>
  <c r="Y146" i="16"/>
  <c r="Z146" i="16" s="1"/>
  <c r="R1631" i="16"/>
  <c r="S1631" i="16" s="1"/>
  <c r="Y1364" i="16"/>
  <c r="Z1364" i="16" s="1"/>
  <c r="R1632" i="16"/>
  <c r="S1632" i="16" s="1"/>
  <c r="R2192" i="16"/>
  <c r="R474" i="20"/>
  <c r="X1190" i="16"/>
  <c r="M2023" i="16"/>
  <c r="N2023" i="16" s="1"/>
  <c r="M907" i="20"/>
  <c r="M908" i="20" s="1"/>
  <c r="S473" i="20"/>
  <c r="T473" i="20" s="1"/>
  <c r="T475" i="20" s="1"/>
  <c r="O433" i="20"/>
  <c r="O1011" i="20"/>
  <c r="M892" i="20"/>
  <c r="L810" i="20"/>
  <c r="M900" i="20"/>
  <c r="M901" i="20" s="1"/>
  <c r="D1205" i="20"/>
  <c r="L789" i="20"/>
  <c r="R708" i="20"/>
  <c r="X950" i="20"/>
  <c r="P489" i="20"/>
  <c r="M829" i="20"/>
  <c r="M773" i="20"/>
  <c r="N773" i="20" s="1"/>
  <c r="L796" i="20"/>
  <c r="L2025" i="16"/>
  <c r="L1976" i="16"/>
  <c r="X1480" i="16"/>
  <c r="Y1343" i="16"/>
  <c r="Z1343" i="16" s="1"/>
  <c r="K2466" i="16"/>
  <c r="Y2466" i="16"/>
  <c r="X2464" i="16"/>
  <c r="Y2464" i="16"/>
  <c r="X2467" i="16"/>
  <c r="Y2467" i="16"/>
  <c r="X2465" i="16"/>
  <c r="Y2465" i="16"/>
  <c r="X2466" i="16"/>
  <c r="K2459" i="16"/>
  <c r="X2459" i="16"/>
  <c r="Y2459" i="16"/>
  <c r="X2457" i="16"/>
  <c r="Y2457" i="16"/>
  <c r="X2460" i="16"/>
  <c r="Y2460" i="16"/>
  <c r="X2458" i="16"/>
  <c r="Y2458" i="16"/>
  <c r="K2866" i="16"/>
  <c r="X2866" i="16"/>
  <c r="Y2866" i="16"/>
  <c r="Y2864" i="16"/>
  <c r="X2867" i="16"/>
  <c r="Y2867" i="16"/>
  <c r="X2865" i="16"/>
  <c r="X2864" i="16"/>
  <c r="Y2865" i="16"/>
  <c r="Y2195" i="16"/>
  <c r="Y1907" i="16"/>
  <c r="Z1907" i="16" s="1"/>
  <c r="Y1169" i="16"/>
  <c r="Z1169" i="16" s="1"/>
  <c r="D3156" i="16"/>
  <c r="W2234" i="16"/>
  <c r="X1927" i="16"/>
  <c r="X2234" i="16" s="1"/>
  <c r="Y1894" i="16"/>
  <c r="Z1894" i="16" s="1"/>
  <c r="D3149" i="16"/>
  <c r="Y1479" i="16"/>
  <c r="Z1479" i="16" s="1"/>
  <c r="Y1616" i="16"/>
  <c r="Z1616" i="16" s="1"/>
  <c r="D2864" i="16"/>
  <c r="X1183" i="16"/>
  <c r="Y1426" i="16"/>
  <c r="Z1426" i="16" s="1"/>
  <c r="X333" i="16"/>
  <c r="Y332" i="16"/>
  <c r="W2150" i="16"/>
  <c r="X1349" i="16"/>
  <c r="X2150" i="16" s="1"/>
  <c r="R1377" i="16"/>
  <c r="R2154" i="16" s="1"/>
  <c r="Y1170" i="16"/>
  <c r="Z1170" i="16" s="1"/>
  <c r="N1276" i="16"/>
  <c r="N264" i="16" s="1"/>
  <c r="Y1189" i="16"/>
  <c r="Z1189" i="16" s="1"/>
  <c r="Y1182" i="16"/>
  <c r="Z1182" i="16" s="1"/>
  <c r="Y917" i="16"/>
  <c r="Z917" i="16" s="1"/>
  <c r="L995" i="16"/>
  <c r="K1001" i="16"/>
  <c r="R976" i="16"/>
  <c r="S976" i="16" s="1"/>
  <c r="T976" i="16" s="1"/>
  <c r="Y922" i="16"/>
  <c r="Z922" i="16" s="1"/>
  <c r="Y934" i="16"/>
  <c r="Z934" i="16" s="1"/>
  <c r="M265" i="16"/>
  <c r="M87" i="20" s="1"/>
  <c r="P60" i="16"/>
  <c r="P87" i="16" s="1"/>
  <c r="P84" i="16" s="1"/>
  <c r="P2287" i="16"/>
  <c r="Q2272" i="16"/>
  <c r="Q2263" i="16"/>
  <c r="Q91" i="16" s="1"/>
  <c r="V439" i="20"/>
  <c r="Q481" i="20"/>
  <c r="W438" i="20"/>
  <c r="R620" i="20"/>
  <c r="R621" i="20" s="1"/>
  <c r="O432" i="20"/>
  <c r="Q487" i="20"/>
  <c r="R487" i="20" s="1"/>
  <c r="P431" i="20"/>
  <c r="P433" i="20" s="1"/>
  <c r="P488" i="20"/>
  <c r="T459" i="20"/>
  <c r="U459" i="20" s="1"/>
  <c r="S461" i="20"/>
  <c r="S460" i="20"/>
  <c r="O495" i="20"/>
  <c r="P494" i="20"/>
  <c r="Q494" i="20" s="1"/>
  <c r="O496" i="20"/>
  <c r="S467" i="20"/>
  <c r="Q482" i="20"/>
  <c r="R480" i="20"/>
  <c r="T466" i="20"/>
  <c r="S468" i="20"/>
  <c r="U453" i="20"/>
  <c r="V452" i="20"/>
  <c r="V454" i="20" s="1"/>
  <c r="H2610" i="16"/>
  <c r="H2608" i="16"/>
  <c r="W2867" i="16"/>
  <c r="O2867" i="16"/>
  <c r="U2866" i="16"/>
  <c r="M2866" i="16"/>
  <c r="S2865" i="16"/>
  <c r="K2865" i="16"/>
  <c r="Q2864" i="16"/>
  <c r="V2867" i="16"/>
  <c r="N2867" i="16"/>
  <c r="T2866" i="16"/>
  <c r="L2866" i="16"/>
  <c r="R2865" i="16"/>
  <c r="P2864" i="16"/>
  <c r="O2865" i="16"/>
  <c r="M2865" i="16"/>
  <c r="P2867" i="16"/>
  <c r="U2867" i="16"/>
  <c r="M2867" i="16"/>
  <c r="S2866" i="16"/>
  <c r="Q2865" i="16"/>
  <c r="W2864" i="16"/>
  <c r="O2864" i="16"/>
  <c r="K2867" i="16"/>
  <c r="Q2866" i="16"/>
  <c r="U2864" i="16"/>
  <c r="K2864" i="16"/>
  <c r="N2866" i="16"/>
  <c r="T2865" i="16"/>
  <c r="T2867" i="16"/>
  <c r="L2867" i="16"/>
  <c r="R2866" i="16"/>
  <c r="P2865" i="16"/>
  <c r="V2864" i="16"/>
  <c r="N2864" i="16"/>
  <c r="S2867" i="16"/>
  <c r="W2865" i="16"/>
  <c r="M2864" i="16"/>
  <c r="L2865" i="16"/>
  <c r="R2867" i="16"/>
  <c r="P2866" i="16"/>
  <c r="V2865" i="16"/>
  <c r="N2865" i="16"/>
  <c r="T2864" i="16"/>
  <c r="L2864" i="16"/>
  <c r="Q2867" i="16"/>
  <c r="W2866" i="16"/>
  <c r="O2866" i="16"/>
  <c r="U2865" i="16"/>
  <c r="S2864" i="16"/>
  <c r="V2866" i="16"/>
  <c r="R2864" i="16"/>
  <c r="G2467" i="16"/>
  <c r="P2467" i="16"/>
  <c r="V2466" i="16"/>
  <c r="N2466" i="16"/>
  <c r="T2465" i="16"/>
  <c r="L2465" i="16"/>
  <c r="R2464" i="16"/>
  <c r="V2467" i="16"/>
  <c r="L2466" i="16"/>
  <c r="V2464" i="16"/>
  <c r="S2467" i="16"/>
  <c r="W2465" i="16"/>
  <c r="M2464" i="16"/>
  <c r="W2467" i="16"/>
  <c r="O2467" i="16"/>
  <c r="U2466" i="16"/>
  <c r="M2466" i="16"/>
  <c r="S2465" i="16"/>
  <c r="K2465" i="16"/>
  <c r="Q2464" i="16"/>
  <c r="N2467" i="16"/>
  <c r="T2466" i="16"/>
  <c r="R2465" i="16"/>
  <c r="P2464" i="16"/>
  <c r="K2467" i="16"/>
  <c r="O2465" i="16"/>
  <c r="V2465" i="16"/>
  <c r="T2464" i="16"/>
  <c r="Q2467" i="16"/>
  <c r="O2466" i="16"/>
  <c r="M2465" i="16"/>
  <c r="U2467" i="16"/>
  <c r="M2467" i="16"/>
  <c r="S2466" i="16"/>
  <c r="Q2465" i="16"/>
  <c r="W2464" i="16"/>
  <c r="O2464" i="16"/>
  <c r="T2467" i="16"/>
  <c r="L2467" i="16"/>
  <c r="R2466" i="16"/>
  <c r="P2465" i="16"/>
  <c r="N2464" i="16"/>
  <c r="Q2466" i="16"/>
  <c r="U2464" i="16"/>
  <c r="R2467" i="16"/>
  <c r="P2466" i="16"/>
  <c r="N2465" i="16"/>
  <c r="L2464" i="16"/>
  <c r="W2466" i="16"/>
  <c r="U2465" i="16"/>
  <c r="S2464" i="16"/>
  <c r="K2464" i="16"/>
  <c r="G2460" i="16"/>
  <c r="V2460" i="16"/>
  <c r="N2460" i="16"/>
  <c r="T2459" i="16"/>
  <c r="L2459" i="16"/>
  <c r="R2458" i="16"/>
  <c r="P2457" i="16"/>
  <c r="Q2459" i="16"/>
  <c r="W2458" i="16"/>
  <c r="M2457" i="16"/>
  <c r="U2458" i="16"/>
  <c r="T2458" i="16"/>
  <c r="O2460" i="16"/>
  <c r="K2458" i="16"/>
  <c r="U2460" i="16"/>
  <c r="M2460" i="16"/>
  <c r="S2459" i="16"/>
  <c r="Q2458" i="16"/>
  <c r="W2457" i="16"/>
  <c r="O2457" i="16"/>
  <c r="K2460" i="16"/>
  <c r="U2457" i="16"/>
  <c r="K2457" i="16"/>
  <c r="V2459" i="16"/>
  <c r="W2460" i="16"/>
  <c r="Q2457" i="16"/>
  <c r="T2460" i="16"/>
  <c r="L2460" i="16"/>
  <c r="R2459" i="16"/>
  <c r="P2458" i="16"/>
  <c r="V2457" i="16"/>
  <c r="N2457" i="16"/>
  <c r="S2460" i="16"/>
  <c r="O2458" i="16"/>
  <c r="S2457" i="16"/>
  <c r="N2459" i="16"/>
  <c r="R2457" i="16"/>
  <c r="M2459" i="16"/>
  <c r="R2460" i="16"/>
  <c r="P2459" i="16"/>
  <c r="V2458" i="16"/>
  <c r="N2458" i="16"/>
  <c r="T2457" i="16"/>
  <c r="L2457" i="16"/>
  <c r="Q2460" i="16"/>
  <c r="W2459" i="16"/>
  <c r="O2459" i="16"/>
  <c r="M2458" i="16"/>
  <c r="P2460" i="16"/>
  <c r="L2458" i="16"/>
  <c r="U2459" i="16"/>
  <c r="S2458" i="16"/>
  <c r="P1385" i="16"/>
  <c r="Q1385" i="16" s="1"/>
  <c r="F2867" i="16"/>
  <c r="G2867" i="16"/>
  <c r="D2870" i="16"/>
  <c r="G2871" i="16" s="1"/>
  <c r="K1710" i="16"/>
  <c r="L1710" i="16"/>
  <c r="M1710" i="16"/>
  <c r="N1710" i="16"/>
  <c r="O1710" i="16"/>
  <c r="P1710" i="16"/>
  <c r="Q1710" i="16"/>
  <c r="R1710" i="16"/>
  <c r="S1710" i="16"/>
  <c r="T1710" i="16"/>
  <c r="U1710" i="16"/>
  <c r="V1710" i="16"/>
  <c r="W1710" i="16"/>
  <c r="R1358" i="16"/>
  <c r="R1357" i="16"/>
  <c r="S1356" i="16"/>
  <c r="R2151" i="16"/>
  <c r="P1386" i="16"/>
  <c r="O287" i="16"/>
  <c r="O789" i="16" s="1"/>
  <c r="O195" i="10" s="1"/>
  <c r="F2029" i="16"/>
  <c r="F3178" i="16" s="1"/>
  <c r="H2565" i="16"/>
  <c r="O286" i="16"/>
  <c r="P1378" i="16"/>
  <c r="P1379" i="16" s="1"/>
  <c r="G107" i="20"/>
  <c r="G3177" i="16"/>
  <c r="U1351" i="16"/>
  <c r="V1351" i="16" s="1"/>
  <c r="H3042" i="16"/>
  <c r="H2680" i="16"/>
  <c r="H2394" i="16"/>
  <c r="H2529" i="16"/>
  <c r="F2467" i="16"/>
  <c r="F2460" i="16"/>
  <c r="H2522" i="16"/>
  <c r="H2572" i="16"/>
  <c r="N1269" i="16"/>
  <c r="N263" i="16" s="1"/>
  <c r="V1184" i="16"/>
  <c r="W1184" i="16" s="1"/>
  <c r="X1184" i="16" s="1"/>
  <c r="I213" i="16"/>
  <c r="G80" i="20" s="1"/>
  <c r="O1262" i="16"/>
  <c r="O262" i="16" s="1"/>
  <c r="W1481" i="16"/>
  <c r="X1481" i="16" s="1"/>
  <c r="I284" i="16"/>
  <c r="D3181" i="16"/>
  <c r="E3181" i="16" s="1"/>
  <c r="E3173" i="16"/>
  <c r="H3171" i="16" s="1"/>
  <c r="E3180" i="16"/>
  <c r="E2846" i="16"/>
  <c r="H2844" i="16" s="1"/>
  <c r="E3131" i="16"/>
  <c r="H3129" i="16" s="1"/>
  <c r="E2839" i="16"/>
  <c r="H2837" i="16" s="1"/>
  <c r="L2024" i="16"/>
  <c r="F1994" i="16"/>
  <c r="F3143" i="16" s="1"/>
  <c r="U1488" i="16"/>
  <c r="L1989" i="16"/>
  <c r="M1988" i="16"/>
  <c r="L1975" i="16"/>
  <c r="F2007" i="16" a="1"/>
  <c r="F2007" i="16" s="1"/>
  <c r="E3156" i="16"/>
  <c r="D2001" i="16"/>
  <c r="D3150" i="16" s="1"/>
  <c r="H3151" i="16" s="1"/>
  <c r="E3150" i="16"/>
  <c r="K1995" i="16"/>
  <c r="F3142" i="16"/>
  <c r="E3144" i="16"/>
  <c r="D3145" i="16" s="1"/>
  <c r="H3142" i="16" s="1"/>
  <c r="F2000" i="16" a="1"/>
  <c r="F2000" i="16" s="1"/>
  <c r="E3149" i="16"/>
  <c r="D3138" i="16"/>
  <c r="H3135" i="16" s="1"/>
  <c r="L2242" i="16"/>
  <c r="M1974" i="16"/>
  <c r="D3124" i="16"/>
  <c r="H3121" i="16" s="1"/>
  <c r="D1966" i="16"/>
  <c r="E3115" i="16"/>
  <c r="L1673" i="16"/>
  <c r="T1639" i="16"/>
  <c r="L1674" i="16"/>
  <c r="L2198" i="16"/>
  <c r="M1672" i="16"/>
  <c r="P1645" i="16"/>
  <c r="D1699" i="16"/>
  <c r="D2865" i="16" s="1"/>
  <c r="E2865" i="16"/>
  <c r="F1698" i="16" a="1"/>
  <c r="F1698" i="16" s="1"/>
  <c r="E2864" i="16"/>
  <c r="T1630" i="16"/>
  <c r="D2853" i="16"/>
  <c r="G2850" i="16" s="1"/>
  <c r="K1686" i="16"/>
  <c r="F2851" i="16"/>
  <c r="U1637" i="16"/>
  <c r="V1637" i="16" s="1"/>
  <c r="T2193" i="16"/>
  <c r="T1638" i="16"/>
  <c r="P2194" i="16"/>
  <c r="P1646" i="16"/>
  <c r="Q1644" i="16"/>
  <c r="D1693" i="16"/>
  <c r="D2858" i="16"/>
  <c r="H2859" i="16" s="1"/>
  <c r="Q285" i="16"/>
  <c r="Q2154" i="16"/>
  <c r="V1384" i="16"/>
  <c r="W1384" i="16" s="1"/>
  <c r="X1384" i="16" s="1"/>
  <c r="X2155" i="16" s="1"/>
  <c r="S2155" i="16"/>
  <c r="V334" i="16"/>
  <c r="V791" i="16" s="1"/>
  <c r="V199" i="10" s="1"/>
  <c r="W1427" i="16"/>
  <c r="X1427" i="16" s="1"/>
  <c r="X334" i="16" s="1"/>
  <c r="X791" i="16" s="1"/>
  <c r="X199" i="10" s="1"/>
  <c r="W333" i="16"/>
  <c r="W1486" i="16"/>
  <c r="V1487" i="16"/>
  <c r="W1350" i="16"/>
  <c r="Q1372" i="16"/>
  <c r="R1371" i="16"/>
  <c r="S1370" i="16"/>
  <c r="R2153" i="16"/>
  <c r="W1191" i="16"/>
  <c r="X1191" i="16" s="1"/>
  <c r="W52" i="10"/>
  <c r="W340" i="10" s="1"/>
  <c r="V60" i="10"/>
  <c r="V348" i="10" s="1"/>
  <c r="O978" i="16"/>
  <c r="P978" i="16" s="1"/>
  <c r="Q977" i="16"/>
  <c r="M994" i="16"/>
  <c r="L996" i="16"/>
  <c r="L1000" i="16"/>
  <c r="K1002" i="16"/>
  <c r="L1666" i="16"/>
  <c r="M1666" i="16" s="1"/>
  <c r="V1955" i="16"/>
  <c r="U585" i="16"/>
  <c r="W1929" i="16"/>
  <c r="W1908" i="16"/>
  <c r="X1908" i="16" s="1"/>
  <c r="Y1908" i="16" s="1"/>
  <c r="Z1908" i="16" s="1"/>
  <c r="K2030" i="16"/>
  <c r="K1667" i="16"/>
  <c r="L1667" i="16" s="1"/>
  <c r="M1667" i="16" s="1"/>
  <c r="K1990" i="16"/>
  <c r="L1990" i="16" s="1"/>
  <c r="K1679" i="16"/>
  <c r="R1957" i="16"/>
  <c r="R587" i="16" s="1"/>
  <c r="R794" i="16" s="1"/>
  <c r="R202" i="10" s="1"/>
  <c r="S1956" i="16"/>
  <c r="R586" i="16"/>
  <c r="K1981" i="16"/>
  <c r="L2197" i="16"/>
  <c r="N1665" i="16"/>
  <c r="W1928" i="16"/>
  <c r="H1717" i="16"/>
  <c r="I1710" i="16" a="1"/>
  <c r="I1710" i="16" s="1"/>
  <c r="J1032" i="20" a="1"/>
  <c r="J1032" i="20" s="1"/>
  <c r="D1036" i="20"/>
  <c r="W923" i="16"/>
  <c r="X923" i="16" s="1"/>
  <c r="S706" i="20"/>
  <c r="S708" i="20" s="1"/>
  <c r="N983" i="16"/>
  <c r="W85" i="16"/>
  <c r="W86" i="16"/>
  <c r="W918" i="16"/>
  <c r="X918" i="16" s="1"/>
  <c r="W83" i="16"/>
  <c r="W186" i="16"/>
  <c r="T952" i="16"/>
  <c r="U952" i="16" s="1"/>
  <c r="V952" i="16" s="1"/>
  <c r="O982" i="16"/>
  <c r="P982" i="16" s="1"/>
  <c r="M984" i="16"/>
  <c r="Q965" i="16"/>
  <c r="Q966" i="16" s="1"/>
  <c r="S953" i="16"/>
  <c r="R954" i="16"/>
  <c r="U935" i="16"/>
  <c r="V935" i="16" s="1"/>
  <c r="R707" i="20"/>
  <c r="W619" i="20"/>
  <c r="V1618" i="16"/>
  <c r="M914" i="20"/>
  <c r="M915" i="20" s="1"/>
  <c r="N906" i="20"/>
  <c r="L894" i="20"/>
  <c r="L851" i="20"/>
  <c r="M851" i="20" s="1"/>
  <c r="M852" i="20" s="1"/>
  <c r="L852" i="20"/>
  <c r="L824" i="20"/>
  <c r="M794" i="20"/>
  <c r="M796" i="20" s="1"/>
  <c r="L795" i="20"/>
  <c r="L774" i="20"/>
  <c r="W1344" i="16"/>
  <c r="X1344" i="16" s="1"/>
  <c r="Y1344" i="16" s="1"/>
  <c r="Z1344" i="16" s="1"/>
  <c r="M815" i="20"/>
  <c r="N815" i="20" s="1"/>
  <c r="O815" i="20" s="1"/>
  <c r="O817" i="20" s="1"/>
  <c r="L837" i="20"/>
  <c r="L823" i="20"/>
  <c r="L816" i="20"/>
  <c r="L893" i="20"/>
  <c r="L781" i="20"/>
  <c r="L782" i="20"/>
  <c r="L802" i="20"/>
  <c r="L803" i="20"/>
  <c r="M836" i="20"/>
  <c r="N836" i="20" s="1"/>
  <c r="N838" i="20" s="1"/>
  <c r="M808" i="20"/>
  <c r="L838" i="20"/>
  <c r="K872" i="20"/>
  <c r="K873" i="20" s="1"/>
  <c r="L871" i="20"/>
  <c r="K1019" i="20"/>
  <c r="K1020" i="20" s="1"/>
  <c r="L1018" i="20"/>
  <c r="K971" i="20"/>
  <c r="L976" i="20"/>
  <c r="M976" i="20" s="1"/>
  <c r="L927" i="20"/>
  <c r="L809" i="20"/>
  <c r="P1660" i="16"/>
  <c r="S1653" i="16"/>
  <c r="T948" i="16"/>
  <c r="L990" i="16"/>
  <c r="M990" i="16" s="1"/>
  <c r="U1625" i="16"/>
  <c r="D1700" i="16"/>
  <c r="U1365" i="16"/>
  <c r="V1365" i="16" s="1"/>
  <c r="W1365" i="16" s="1"/>
  <c r="X1365" i="16" s="1"/>
  <c r="Y1365" i="16" s="1"/>
  <c r="Z1365" i="16" s="1"/>
  <c r="K2002" i="16"/>
  <c r="F1692" i="16"/>
  <c r="E2008" i="16"/>
  <c r="E3157" i="16" s="1"/>
  <c r="R2267" i="16"/>
  <c r="R19" i="16" s="1"/>
  <c r="S17" i="16" s="1"/>
  <c r="S2255" i="16" s="1"/>
  <c r="Q20" i="16"/>
  <c r="Q81" i="16" s="1"/>
  <c r="R964" i="16"/>
  <c r="S959" i="16"/>
  <c r="O988" i="16"/>
  <c r="P988" i="16" s="1"/>
  <c r="R960" i="16"/>
  <c r="P972" i="16"/>
  <c r="R971" i="16"/>
  <c r="D1006" i="16"/>
  <c r="F1005" i="16" s="1"/>
  <c r="K1006" i="16" s="1"/>
  <c r="S970" i="16"/>
  <c r="D1011" i="16"/>
  <c r="D1012" i="16" s="1"/>
  <c r="D1016" i="16"/>
  <c r="C1018" i="16"/>
  <c r="B1015" i="16"/>
  <c r="D1021" i="16"/>
  <c r="J1020" i="16"/>
  <c r="E1017" i="16"/>
  <c r="E1016" i="16"/>
  <c r="F1016" i="16" s="1" a="1"/>
  <c r="F1016" i="16" s="1"/>
  <c r="N989" i="16"/>
  <c r="V946" i="16"/>
  <c r="U947" i="16"/>
  <c r="P984" i="20"/>
  <c r="P985" i="20"/>
  <c r="Q983" i="20"/>
  <c r="R857" i="20"/>
  <c r="R859" i="20" s="1"/>
  <c r="Q859" i="20"/>
  <c r="Q858" i="20"/>
  <c r="E1038" i="20"/>
  <c r="K1039" i="20" s="1"/>
  <c r="D1204" i="20"/>
  <c r="E1204" i="20" s="1"/>
  <c r="C1204" i="20"/>
  <c r="M627" i="20"/>
  <c r="M628" i="20" s="1"/>
  <c r="N626" i="20"/>
  <c r="O969" i="20"/>
  <c r="O971" i="20" s="1"/>
  <c r="Q962" i="20"/>
  <c r="P964" i="20"/>
  <c r="N970" i="20"/>
  <c r="P963" i="20"/>
  <c r="Q658" i="20"/>
  <c r="R658" i="20" s="1"/>
  <c r="R659" i="20" s="1"/>
  <c r="M920" i="20"/>
  <c r="N920" i="20" s="1"/>
  <c r="N922" i="20" s="1"/>
  <c r="L921" i="20"/>
  <c r="L922" i="20"/>
  <c r="M843" i="20"/>
  <c r="L845" i="20"/>
  <c r="N850" i="20"/>
  <c r="L844" i="20"/>
  <c r="R692" i="20"/>
  <c r="Q693" i="20"/>
  <c r="L831" i="20"/>
  <c r="L830" i="20"/>
  <c r="R699" i="20"/>
  <c r="R701" i="20" s="1"/>
  <c r="S657" i="20"/>
  <c r="T664" i="20"/>
  <c r="S678" i="20"/>
  <c r="Q700" i="20"/>
  <c r="R679" i="20"/>
  <c r="M787" i="20"/>
  <c r="L788" i="20"/>
  <c r="M766" i="20"/>
  <c r="L767" i="20"/>
  <c r="L768" i="20" s="1"/>
  <c r="W2273" i="16"/>
  <c r="V2285" i="16"/>
  <c r="V68" i="16" s="1"/>
  <c r="V88" i="16" s="1"/>
  <c r="T28" i="16"/>
  <c r="T936" i="16"/>
  <c r="D62" i="20"/>
  <c r="M1025" i="20"/>
  <c r="U997" i="20"/>
  <c r="V997" i="20" s="1"/>
  <c r="W997" i="20" s="1"/>
  <c r="X997" i="20" s="1"/>
  <c r="Y997" i="20" s="1"/>
  <c r="W949" i="20"/>
  <c r="X949" i="20" s="1"/>
  <c r="Y949" i="20" s="1"/>
  <c r="L1032" i="20"/>
  <c r="U602" i="20"/>
  <c r="T604" i="20"/>
  <c r="T603" i="20"/>
  <c r="K1034" i="20"/>
  <c r="W950" i="20"/>
  <c r="R611" i="20"/>
  <c r="S609" i="20"/>
  <c r="Q999" i="20"/>
  <c r="R999" i="20"/>
  <c r="Q998" i="20"/>
  <c r="U1658" i="16"/>
  <c r="V1658" i="16" s="1"/>
  <c r="W1658" i="16" s="1"/>
  <c r="X1658" i="16" s="1"/>
  <c r="X2196" i="16" s="1"/>
  <c r="L1027" i="20"/>
  <c r="R610" i="20"/>
  <c r="W1617" i="16"/>
  <c r="X1617" i="16" s="1"/>
  <c r="N1012" i="20"/>
  <c r="C1050" i="20"/>
  <c r="C1044" i="20"/>
  <c r="D1044" i="20"/>
  <c r="E1044" i="20" s="1"/>
  <c r="N1013" i="20"/>
  <c r="S992" i="20"/>
  <c r="L1026" i="20"/>
  <c r="W2190" i="16"/>
  <c r="K1700" i="16"/>
  <c r="K1701" i="16" s="1"/>
  <c r="V924" i="16"/>
  <c r="D1131" i="16"/>
  <c r="V930" i="16"/>
  <c r="D63" i="20"/>
  <c r="E1131" i="16"/>
  <c r="T1652" i="16"/>
  <c r="Q1659" i="16"/>
  <c r="R1659" i="16" s="1"/>
  <c r="V2191" i="16"/>
  <c r="V1624" i="16"/>
  <c r="B1704" i="16"/>
  <c r="B2870" i="16" s="1"/>
  <c r="D1711" i="16"/>
  <c r="E1706" i="16"/>
  <c r="D1705" i="16"/>
  <c r="E1705" i="16"/>
  <c r="R2196" i="16"/>
  <c r="Q2196" i="16"/>
  <c r="T2195" i="16"/>
  <c r="T2155" i="16"/>
  <c r="N212" i="10"/>
  <c r="K247" i="10"/>
  <c r="L247" i="10"/>
  <c r="U212" i="10"/>
  <c r="M211" i="10"/>
  <c r="M290" i="10"/>
  <c r="V211" i="10"/>
  <c r="V290" i="10"/>
  <c r="AA257" i="20" l="1"/>
  <c r="Z280" i="20"/>
  <c r="Z285" i="20" s="1"/>
  <c r="Z69" i="25" s="1"/>
  <c r="H2482" i="16"/>
  <c r="AD2475" i="16"/>
  <c r="AE2473" i="16"/>
  <c r="AE2475" i="16" s="1"/>
  <c r="H2480" i="16"/>
  <c r="AC291" i="20"/>
  <c r="AB119" i="11"/>
  <c r="AB108" i="12"/>
  <c r="AD92" i="12"/>
  <c r="P109" i="12"/>
  <c r="Q101" i="12"/>
  <c r="AA2061" i="16"/>
  <c r="AA796" i="16" s="1"/>
  <c r="AA204" i="10" s="1"/>
  <c r="AA630" i="12"/>
  <c r="AA618" i="12" s="1"/>
  <c r="AA166" i="10" s="1"/>
  <c r="AA55" i="25" s="1"/>
  <c r="AA2083" i="16"/>
  <c r="AB2083" i="16" s="1"/>
  <c r="AB1473" i="16"/>
  <c r="AB956" i="20"/>
  <c r="AA216" i="10"/>
  <c r="AA360" i="10" s="1"/>
  <c r="Z315" i="10"/>
  <c r="Z313" i="10"/>
  <c r="Z59" i="25"/>
  <c r="Z56" i="25"/>
  <c r="Z312" i="10"/>
  <c r="AB35" i="10"/>
  <c r="AB32" i="10"/>
  <c r="AB23" i="10"/>
  <c r="AB24" i="10"/>
  <c r="AB25" i="10"/>
  <c r="AB26" i="10"/>
  <c r="AB27" i="10"/>
  <c r="AB22" i="10"/>
  <c r="AB540" i="20"/>
  <c r="Y36" i="10"/>
  <c r="Y324" i="10" s="1"/>
  <c r="AB1474" i="16"/>
  <c r="AB942" i="20"/>
  <c r="AB1399" i="16"/>
  <c r="AB1398" i="16"/>
  <c r="AB2080" i="16"/>
  <c r="AB2078" i="16"/>
  <c r="AB2054" i="16"/>
  <c r="AB2079" i="16"/>
  <c r="AB2051" i="16"/>
  <c r="AB2053" i="16"/>
  <c r="AA2087" i="16"/>
  <c r="AB2087" i="16" s="1"/>
  <c r="AA2101" i="16"/>
  <c r="AB2084" i="16"/>
  <c r="AB2098" i="16"/>
  <c r="AB2099" i="16"/>
  <c r="AB2085" i="16"/>
  <c r="AA2081" i="16"/>
  <c r="AB2081" i="16" s="1"/>
  <c r="AB2058" i="16"/>
  <c r="AB2057" i="16"/>
  <c r="AB1323" i="16"/>
  <c r="AA1947" i="12"/>
  <c r="AA1905" i="12" s="1"/>
  <c r="AB1949" i="16"/>
  <c r="AB1322" i="16"/>
  <c r="AB1950" i="16"/>
  <c r="AB1562" i="16"/>
  <c r="AB1561" i="16"/>
  <c r="AE58" i="22"/>
  <c r="AB214" i="20"/>
  <c r="AB1248" i="20" s="1"/>
  <c r="AB418" i="20"/>
  <c r="AB1141" i="16"/>
  <c r="AB1582" i="16"/>
  <c r="AB1315" i="16"/>
  <c r="AB1316" i="16"/>
  <c r="AB881" i="16"/>
  <c r="AB882" i="16"/>
  <c r="AA113" i="10"/>
  <c r="AA400" i="10" s="1"/>
  <c r="AB941" i="16"/>
  <c r="AB942" i="16"/>
  <c r="AE67" i="22"/>
  <c r="AB1495" i="16"/>
  <c r="AB582" i="20"/>
  <c r="AB425" i="20"/>
  <c r="AB533" i="20"/>
  <c r="AB1294" i="16"/>
  <c r="AB1295" i="16" s="1"/>
  <c r="AB1494" i="16"/>
  <c r="AB1575" i="16"/>
  <c r="AB1576" i="16"/>
  <c r="AB568" i="20"/>
  <c r="AB935" i="20"/>
  <c r="AB1467" i="16"/>
  <c r="AA105" i="10"/>
  <c r="AB1900" i="16"/>
  <c r="AB888" i="16"/>
  <c r="AB1330" i="16"/>
  <c r="AA372" i="10"/>
  <c r="AA371" i="10" s="1"/>
  <c r="AB1942" i="16"/>
  <c r="AB911" i="16"/>
  <c r="AC916" i="16"/>
  <c r="AB912" i="16"/>
  <c r="AB1901" i="16"/>
  <c r="AB1943" i="16"/>
  <c r="AB887" i="16"/>
  <c r="AB893" i="16"/>
  <c r="AB519" i="20"/>
  <c r="AB554" i="20"/>
  <c r="AB906" i="16"/>
  <c r="AB1466" i="16"/>
  <c r="AB905" i="16"/>
  <c r="AB369" i="20"/>
  <c r="AB512" i="20"/>
  <c r="AB1155" i="16"/>
  <c r="AB1148" i="16"/>
  <c r="AB1453" i="16"/>
  <c r="AB1452" i="16"/>
  <c r="AB547" i="20"/>
  <c r="AB526" i="20"/>
  <c r="AB1156" i="16"/>
  <c r="AB894" i="16"/>
  <c r="AB390" i="20"/>
  <c r="AC1560" i="16"/>
  <c r="AB1844" i="16"/>
  <c r="AB2074" i="16"/>
  <c r="AB1002" i="12"/>
  <c r="AB1159" i="12" s="1"/>
  <c r="AC1314" i="16"/>
  <c r="AC2145" i="16" s="1"/>
  <c r="AC1286" i="16"/>
  <c r="AC2141" i="16" s="1"/>
  <c r="AC1397" i="16"/>
  <c r="AC1941" i="16"/>
  <c r="AB1336" i="16"/>
  <c r="AB502" i="20"/>
  <c r="AC1335" i="16"/>
  <c r="AB1420" i="16"/>
  <c r="AB1419" i="16"/>
  <c r="AB1501" i="16"/>
  <c r="AB886" i="20"/>
  <c r="AB1337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68" i="20"/>
  <c r="AC370" i="20" s="1"/>
  <c r="AB902" i="12"/>
  <c r="AB922" i="12" s="1"/>
  <c r="AB331" i="16"/>
  <c r="AB806" i="16" s="1"/>
  <c r="AB1511" i="16"/>
  <c r="AB107" i="20"/>
  <c r="AB1243" i="20" s="1"/>
  <c r="AB751" i="12"/>
  <c r="AB916" i="12" s="1"/>
  <c r="AB1931" i="12" s="1"/>
  <c r="AC567" i="20"/>
  <c r="AC569" i="20" s="1"/>
  <c r="AB404" i="20"/>
  <c r="AB1287" i="16"/>
  <c r="AB1288" i="16" s="1"/>
  <c r="AB1502" i="16"/>
  <c r="Z348" i="10"/>
  <c r="AC1147" i="16"/>
  <c r="AC898" i="16"/>
  <c r="AC1948" i="16"/>
  <c r="AC1567" i="16"/>
  <c r="AC2183" i="16" s="1"/>
  <c r="AC1161" i="16"/>
  <c r="AC2122" i="16" s="1"/>
  <c r="AC928" i="16"/>
  <c r="AB1092" i="12"/>
  <c r="AB1161" i="12" s="1"/>
  <c r="AB747" i="16"/>
  <c r="AB243" i="20" s="1"/>
  <c r="AB749" i="16"/>
  <c r="AB245" i="20" s="1"/>
  <c r="AB751" i="16"/>
  <c r="AB247" i="20" s="1"/>
  <c r="AB753" i="16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774" i="16"/>
  <c r="AB270" i="20" s="1"/>
  <c r="AB776" i="16"/>
  <c r="AB272" i="20" s="1"/>
  <c r="AB778" i="16"/>
  <c r="AB274" i="20" s="1"/>
  <c r="AB780" i="16"/>
  <c r="AB782" i="16"/>
  <c r="AB278" i="20" s="1"/>
  <c r="AB744" i="16"/>
  <c r="AB232" i="20"/>
  <c r="AB1249" i="20" s="1"/>
  <c r="AB1163" i="16"/>
  <c r="AC532" i="20"/>
  <c r="AB1460" i="16"/>
  <c r="AB1569" i="16"/>
  <c r="AB1568" i="16"/>
  <c r="AC892" i="16"/>
  <c r="AC1500" i="16"/>
  <c r="AC1140" i="16"/>
  <c r="AC2119" i="16" s="1"/>
  <c r="AC396" i="20"/>
  <c r="AC398" i="20" s="1"/>
  <c r="AC417" i="20"/>
  <c r="AC511" i="20"/>
  <c r="AC513" i="20" s="1"/>
  <c r="AC553" i="20"/>
  <c r="AC555" i="20" s="1"/>
  <c r="AC410" i="20"/>
  <c r="AC412" i="20" s="1"/>
  <c r="AC539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28" i="20" s="1"/>
  <c r="AB1262" i="20" s="1"/>
  <c r="AB1275" i="20" s="1"/>
  <c r="AB1288" i="20" s="1"/>
  <c r="AB53" i="20"/>
  <c r="AB83" i="25"/>
  <c r="AB82" i="25"/>
  <c r="AB62" i="25"/>
  <c r="AA79" i="10"/>
  <c r="AA366" i="10" s="1"/>
  <c r="Z160" i="10"/>
  <c r="Z159" i="10" s="1"/>
  <c r="Z51" i="25" s="1"/>
  <c r="Z75" i="25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472" i="16"/>
  <c r="AC403" i="20"/>
  <c r="AC405" i="20" s="1"/>
  <c r="AB11" i="22"/>
  <c r="AB12" i="25" s="1"/>
  <c r="AB11" i="10"/>
  <c r="AB11" i="20"/>
  <c r="AB11" i="18"/>
  <c r="AB11" i="16"/>
  <c r="AB11" i="12"/>
  <c r="AB929" i="16"/>
  <c r="AC910" i="16"/>
  <c r="AC1899" i="16"/>
  <c r="AC2230" i="16" s="1"/>
  <c r="AC1493" i="16"/>
  <c r="AC1892" i="16"/>
  <c r="AC2229" i="16" s="1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04" i="16" s="1"/>
  <c r="AB584" i="16"/>
  <c r="AB809" i="16" s="1"/>
  <c r="AB2048" i="16"/>
  <c r="AB811" i="16" s="1"/>
  <c r="AC546" i="20"/>
  <c r="AC548" i="20" s="1"/>
  <c r="AC885" i="20"/>
  <c r="AB1893" i="16"/>
  <c r="AB1459" i="16"/>
  <c r="AB1329" i="16"/>
  <c r="AC904" i="16"/>
  <c r="AC1154" i="16"/>
  <c r="AC2121" i="16" s="1"/>
  <c r="AC1458" i="16"/>
  <c r="AC1293" i="16"/>
  <c r="AC2142" i="16" s="1"/>
  <c r="AC581" i="20"/>
  <c r="AC583" i="20" s="1"/>
  <c r="AC501" i="20"/>
  <c r="AC503" i="20" s="1"/>
  <c r="AC941" i="20"/>
  <c r="AC943" i="20" s="1"/>
  <c r="AC1710" i="16"/>
  <c r="AB1047" i="12"/>
  <c r="AB1160" i="12" s="1"/>
  <c r="AC208" i="10"/>
  <c r="AC352" i="10" s="1"/>
  <c r="AB911" i="12"/>
  <c r="AB923" i="12" s="1"/>
  <c r="AB1939" i="12" s="1"/>
  <c r="AB136" i="16"/>
  <c r="AB626" i="16"/>
  <c r="AB810" i="16" s="1"/>
  <c r="AB805" i="12"/>
  <c r="AB918" i="12" s="1"/>
  <c r="AB1933" i="12" s="1"/>
  <c r="AB463" i="16"/>
  <c r="AB808" i="16"/>
  <c r="AB228" i="10"/>
  <c r="AB373" i="10"/>
  <c r="AB257" i="10"/>
  <c r="AB1144" i="12"/>
  <c r="AB1164" i="12" s="1"/>
  <c r="AB727" i="12"/>
  <c r="AB915" i="12" s="1"/>
  <c r="AB630" i="12" s="1"/>
  <c r="AB618" i="12" s="1"/>
  <c r="AB397" i="20"/>
  <c r="AC886" i="16"/>
  <c r="AC1328" i="16"/>
  <c r="AC2147" i="16" s="1"/>
  <c r="AC1465" i="16"/>
  <c r="AC1321" i="16"/>
  <c r="AC1418" i="16"/>
  <c r="AC2161" i="16" s="1"/>
  <c r="AB1714" i="12"/>
  <c r="AB1879" i="12" s="1"/>
  <c r="AB1917" i="12" s="1"/>
  <c r="AB1153" i="12"/>
  <c r="AB1165" i="12" s="1"/>
  <c r="AB636" i="12"/>
  <c r="AB936" i="12"/>
  <c r="AB760" i="12"/>
  <c r="AB91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397" i="10" s="1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07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2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07" i="16"/>
  <c r="AC1509" i="16"/>
  <c r="AC1839" i="16"/>
  <c r="AC1841" i="16"/>
  <c r="AC1843" i="16"/>
  <c r="AC2037" i="16"/>
  <c r="AC2039" i="16"/>
  <c r="AC2052" i="16" s="1"/>
  <c r="AC2041" i="16"/>
  <c r="AC2067" i="16" s="1"/>
  <c r="AC2043" i="16"/>
  <c r="AC2069" i="16" s="1"/>
  <c r="AC2045" i="16"/>
  <c r="AC2058" i="16" s="1"/>
  <c r="AC2047" i="16"/>
  <c r="AC2073" i="16" s="1"/>
  <c r="AC2050" i="16"/>
  <c r="AC2077" i="16"/>
  <c r="AC2314" i="16"/>
  <c r="AC2323" i="16"/>
  <c r="AC2337" i="16"/>
  <c r="AC2351" i="16"/>
  <c r="AC2365" i="16"/>
  <c r="AC2379" i="16"/>
  <c r="AC2393" i="16"/>
  <c r="AC2407" i="16"/>
  <c r="AC2421" i="16"/>
  <c r="AC2435" i="16"/>
  <c r="AC2449" i="16"/>
  <c r="AC2463" i="16"/>
  <c r="AC2479" i="16"/>
  <c r="AC2493" i="16"/>
  <c r="AC2507" i="16"/>
  <c r="AC2521" i="16"/>
  <c r="AC2535" i="16"/>
  <c r="AC2549" i="16"/>
  <c r="AC2563" i="16"/>
  <c r="AC2579" i="16"/>
  <c r="AC2593" i="16"/>
  <c r="AC2607" i="16"/>
  <c r="AC2623" i="16"/>
  <c r="AC2637" i="16"/>
  <c r="AC2651" i="16"/>
  <c r="AC2665" i="16"/>
  <c r="AC136" i="20"/>
  <c r="AC164" i="20"/>
  <c r="AC180" i="20"/>
  <c r="AC154" i="20"/>
  <c r="AC170" i="20"/>
  <c r="AC186" i="20"/>
  <c r="AC12" i="20"/>
  <c r="AC160" i="20"/>
  <c r="AC176" i="20"/>
  <c r="AC156" i="20"/>
  <c r="AC2044" i="16"/>
  <c r="AC2070" i="16" s="1"/>
  <c r="AC2098" i="16" s="1"/>
  <c r="AC2358" i="16"/>
  <c r="AC2679" i="16"/>
  <c r="AC2693" i="16"/>
  <c r="AC2707" i="16"/>
  <c r="AC2723" i="16"/>
  <c r="AC2737" i="16"/>
  <c r="AC2751" i="16"/>
  <c r="AC2765" i="16"/>
  <c r="AC2779" i="16"/>
  <c r="AC2793" i="16"/>
  <c r="AC2807" i="16"/>
  <c r="AC2821" i="16"/>
  <c r="AC2835" i="16"/>
  <c r="AC2849" i="16"/>
  <c r="AC2863" i="16"/>
  <c r="AC2877" i="16"/>
  <c r="AC2891" i="16"/>
  <c r="AC2905" i="16"/>
  <c r="AC2919" i="16"/>
  <c r="AC2933" i="16"/>
  <c r="AC2947" i="16"/>
  <c r="AC2961" i="16"/>
  <c r="AC2975" i="16"/>
  <c r="AC2989" i="16"/>
  <c r="AC3004" i="16"/>
  <c r="AC3018" i="16"/>
  <c r="AC3032" i="16"/>
  <c r="AC3048" i="16"/>
  <c r="AC3062" i="16"/>
  <c r="AC3076" i="16"/>
  <c r="AC3090" i="16"/>
  <c r="AC3104" i="16"/>
  <c r="AC3120" i="16"/>
  <c r="AC3134" i="16"/>
  <c r="AC3148" i="16"/>
  <c r="AC3162" i="16"/>
  <c r="AC3176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063" i="16"/>
  <c r="AC2400" i="16"/>
  <c r="AC188" i="20"/>
  <c r="AC212" i="20"/>
  <c r="AC1508" i="16"/>
  <c r="AC2040" i="16"/>
  <c r="AC2053" i="16" s="1"/>
  <c r="AC2330" i="16"/>
  <c r="AC134" i="20"/>
  <c r="AC1840" i="16"/>
  <c r="AC2046" i="16"/>
  <c r="AC2072" i="16" s="1"/>
  <c r="AC2100" i="16" s="1"/>
  <c r="AC2372" i="16"/>
  <c r="AC2442" i="16"/>
  <c r="AC2472" i="16"/>
  <c r="AC2500" i="16"/>
  <c r="AC2528" i="16"/>
  <c r="AC2556" i="16"/>
  <c r="AC2586" i="16"/>
  <c r="AC2616" i="16"/>
  <c r="AC2644" i="16"/>
  <c r="AC150" i="20"/>
  <c r="AC162" i="20"/>
  <c r="AC204" i="20"/>
  <c r="AC2091" i="16"/>
  <c r="AC2414" i="16"/>
  <c r="AC2672" i="16"/>
  <c r="AC2686" i="16"/>
  <c r="AC2700" i="16"/>
  <c r="AC2714" i="16"/>
  <c r="AC2730" i="16"/>
  <c r="AC2744" i="16"/>
  <c r="AC2758" i="16"/>
  <c r="AC2772" i="16"/>
  <c r="AC2786" i="16"/>
  <c r="AC2800" i="16"/>
  <c r="AC2814" i="16"/>
  <c r="AC2828" i="16"/>
  <c r="AC2842" i="16"/>
  <c r="AC2856" i="16"/>
  <c r="AC2870" i="16"/>
  <c r="AC2884" i="16"/>
  <c r="AC2898" i="16"/>
  <c r="AC2912" i="16"/>
  <c r="AC2926" i="16"/>
  <c r="AC2940" i="16"/>
  <c r="AC2954" i="16"/>
  <c r="AC2968" i="16"/>
  <c r="AC2982" i="16"/>
  <c r="AC2996" i="16"/>
  <c r="AC3011" i="16"/>
  <c r="AC3025" i="16"/>
  <c r="AC3041" i="16"/>
  <c r="AC3055" i="16"/>
  <c r="AC3069" i="16"/>
  <c r="AC3083" i="16"/>
  <c r="AC3097" i="16"/>
  <c r="AC3113" i="16"/>
  <c r="AC3127" i="16"/>
  <c r="AC3141" i="16"/>
  <c r="AC3155" i="16"/>
  <c r="AC3169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42" i="16"/>
  <c r="AC2600" i="16"/>
  <c r="AC615" i="16"/>
  <c r="AC617" i="16"/>
  <c r="AC619" i="16"/>
  <c r="AC621" i="16"/>
  <c r="AC623" i="16"/>
  <c r="AC625" i="16"/>
  <c r="AC2456" i="16"/>
  <c r="AC801" i="16"/>
  <c r="AC2386" i="16"/>
  <c r="AC2542" i="16"/>
  <c r="AC452" i="16"/>
  <c r="AC454" i="16"/>
  <c r="AC456" i="16"/>
  <c r="AC564" i="16"/>
  <c r="AC573" i="16"/>
  <c r="AC575" i="16"/>
  <c r="AC577" i="16"/>
  <c r="AC579" i="16"/>
  <c r="AC581" i="16"/>
  <c r="AC583" i="16"/>
  <c r="AC698" i="16"/>
  <c r="AC325" i="16"/>
  <c r="AC327" i="16"/>
  <c r="AC329" i="16"/>
  <c r="AC353" i="16"/>
  <c r="AC355" i="16"/>
  <c r="AC357" i="16"/>
  <c r="AC359" i="16"/>
  <c r="AC361" i="16"/>
  <c r="AC182" i="20"/>
  <c r="AC1510" i="16"/>
  <c r="AC2038" i="16"/>
  <c r="AC2064" i="16" s="1"/>
  <c r="AC2486" i="16"/>
  <c r="AC616" i="16"/>
  <c r="AC618" i="16"/>
  <c r="AC620" i="16"/>
  <c r="AC622" i="16"/>
  <c r="AC624" i="16"/>
  <c r="AC2042" i="16"/>
  <c r="AC2055" i="16" s="1"/>
  <c r="AC2316" i="16"/>
  <c r="AC2570" i="16"/>
  <c r="AC786" i="16"/>
  <c r="AC178" i="20"/>
  <c r="AC580" i="16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14" i="16"/>
  <c r="AC576" i="16"/>
  <c r="AC657" i="16"/>
  <c r="AC326" i="16"/>
  <c r="AC360" i="16"/>
  <c r="AC2344" i="16"/>
  <c r="AC582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06" i="16"/>
  <c r="AC457" i="16"/>
  <c r="AC356" i="16"/>
  <c r="AC578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30" i="16"/>
  <c r="AC453" i="16"/>
  <c r="AC352" i="16"/>
  <c r="AC877" i="12"/>
  <c r="AC935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658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77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1191" i="12" s="1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08" i="12" s="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574" i="16"/>
  <c r="AC283" i="16"/>
  <c r="AC197" i="16"/>
  <c r="AC205" i="16"/>
  <c r="AC213" i="16"/>
  <c r="AC710" i="12"/>
  <c r="AC718" i="12"/>
  <c r="AC2428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D595" i="12" s="1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73" i="12"/>
  <c r="AC989" i="12"/>
  <c r="AC1403" i="12"/>
  <c r="AC1884" i="12"/>
  <c r="AC1922" i="12" s="1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40" i="16"/>
  <c r="AC1970" i="16"/>
  <c r="AC1563" i="16"/>
  <c r="AC1400" i="16"/>
  <c r="AC1289" i="16"/>
  <c r="AC1895" i="16"/>
  <c r="AC1296" i="16"/>
  <c r="AC1407" i="16"/>
  <c r="AC1570" i="16"/>
  <c r="AC1529" i="16"/>
  <c r="AC1977" i="16"/>
  <c r="AC1447" i="16"/>
  <c r="AC1902" i="16"/>
  <c r="AC1082" i="12"/>
  <c r="AC1152" i="12"/>
  <c r="AC1112" i="12"/>
  <c r="AC1097" i="12"/>
  <c r="AC1104" i="12"/>
  <c r="AC1111" i="12"/>
  <c r="AC1115" i="12"/>
  <c r="AC1855" i="16"/>
  <c r="AC1522" i="16"/>
  <c r="AC1100" i="12"/>
  <c r="AC1107" i="12"/>
  <c r="AC1123" i="12"/>
  <c r="AC1113" i="12"/>
  <c r="AC1108" i="12"/>
  <c r="AC1102" i="12"/>
  <c r="AC1984" i="16"/>
  <c r="AC1121" i="12"/>
  <c r="AC1109" i="12"/>
  <c r="AC1141" i="12"/>
  <c r="AC1001" i="12"/>
  <c r="AC1000" i="12"/>
  <c r="AC142" i="20"/>
  <c r="AC1117" i="12"/>
  <c r="AC1139" i="12"/>
  <c r="AC1149" i="12"/>
  <c r="AC1151" i="12"/>
  <c r="AC999" i="12"/>
  <c r="AC1120" i="12"/>
  <c r="AC1118" i="12"/>
  <c r="AC1099" i="12"/>
  <c r="AC194" i="20"/>
  <c r="AC1140" i="12"/>
  <c r="AC1116" i="12"/>
  <c r="AC1143" i="12"/>
  <c r="AC997" i="12"/>
  <c r="AC1084" i="12"/>
  <c r="AC1414" i="16"/>
  <c r="AC195" i="20"/>
  <c r="AC1869" i="16"/>
  <c r="AC1119" i="12"/>
  <c r="AC1105" i="12"/>
  <c r="AC1098" i="12"/>
  <c r="AC1148" i="12"/>
  <c r="AC1150" i="12"/>
  <c r="AC1103" i="12"/>
  <c r="AC998" i="12"/>
  <c r="AC1114" i="12"/>
  <c r="AC1577" i="16"/>
  <c r="AC1124" i="12"/>
  <c r="AC1454" i="16"/>
  <c r="AC1106" i="12"/>
  <c r="AC1142" i="12"/>
  <c r="AC1122" i="12"/>
  <c r="AC140" i="20"/>
  <c r="AC141" i="20"/>
  <c r="AC1303" i="16"/>
  <c r="AC1536" i="16"/>
  <c r="AC1101" i="12"/>
  <c r="AC1110" i="12"/>
  <c r="AC1909" i="16"/>
  <c r="AC1143" i="16"/>
  <c r="AC1862" i="16"/>
  <c r="AC1096" i="12"/>
  <c r="AC1125" i="12"/>
  <c r="AC139" i="20"/>
  <c r="AC1072" i="12"/>
  <c r="AC1741" i="12"/>
  <c r="AC1809" i="12"/>
  <c r="AC1781" i="12"/>
  <c r="AC1821" i="12"/>
  <c r="AC1844" i="12"/>
  <c r="AC1671" i="12"/>
  <c r="AC1710" i="12"/>
  <c r="AC1070" i="12"/>
  <c r="AC1543" i="16"/>
  <c r="AC1991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876" i="16"/>
  <c r="AC1310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150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584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461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21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1916" i="16"/>
  <c r="AC1073" i="12"/>
  <c r="AC1730" i="12"/>
  <c r="AC1824" i="12"/>
  <c r="AC1923" i="16"/>
  <c r="AC1164" i="16"/>
  <c r="AC1550" i="16"/>
  <c r="AC1718" i="12"/>
  <c r="AC1822" i="12"/>
  <c r="AC1883" i="16"/>
  <c r="AC1157" i="16"/>
  <c r="AC1720" i="12"/>
  <c r="AC1817" i="12"/>
  <c r="AC1591" i="16"/>
  <c r="AC1317" i="16"/>
  <c r="AC1828" i="12"/>
  <c r="AC1845" i="12"/>
  <c r="AC1998" i="16"/>
  <c r="AC1428" i="16"/>
  <c r="AC1840" i="12"/>
  <c r="AC1846" i="12"/>
  <c r="AC1468" i="16"/>
  <c r="AC1830" i="12"/>
  <c r="AC1826" i="12"/>
  <c r="AC1324" i="16"/>
  <c r="AC1475" i="16"/>
  <c r="AC2005" i="16"/>
  <c r="AC1171" i="16"/>
  <c r="AC1598" i="16"/>
  <c r="AC1930" i="16"/>
  <c r="AC2012" i="16"/>
  <c r="AC1178" i="16"/>
  <c r="AC1605" i="16"/>
  <c r="AC1331" i="16"/>
  <c r="AC1489" i="16"/>
  <c r="AC1937" i="16"/>
  <c r="AC1482" i="16"/>
  <c r="AC1496" i="16"/>
  <c r="AC2019" i="16"/>
  <c r="AC1944" i="16"/>
  <c r="AC1185" i="16"/>
  <c r="AC1612" i="16"/>
  <c r="AC1338" i="16"/>
  <c r="AC1192" i="16"/>
  <c r="AC1951" i="16"/>
  <c r="AC1345" i="16"/>
  <c r="AC1503" i="16"/>
  <c r="AC2026" i="16"/>
  <c r="AC1619" i="16"/>
  <c r="AC1958" i="16"/>
  <c r="AC1626" i="16"/>
  <c r="AC2033" i="16"/>
  <c r="AC1352" i="16"/>
  <c r="AC1199" i="16"/>
  <c r="AC1633" i="16"/>
  <c r="AC1359" i="16"/>
  <c r="AC1206" i="16"/>
  <c r="AC1366" i="16"/>
  <c r="AC1640" i="16"/>
  <c r="AC1213" i="16"/>
  <c r="AC1647" i="16"/>
  <c r="AC1220" i="16"/>
  <c r="AC1373" i="16"/>
  <c r="AC1654" i="16"/>
  <c r="AC1227" i="16"/>
  <c r="AC1380" i="16"/>
  <c r="AC1234" i="16"/>
  <c r="AC1387" i="16"/>
  <c r="AC1661" i="16"/>
  <c r="AC1241" i="16"/>
  <c r="AC1668" i="16"/>
  <c r="AC1675" i="16"/>
  <c r="AC1248" i="16"/>
  <c r="AC1682" i="16"/>
  <c r="AC1255" i="16"/>
  <c r="AC192" i="20"/>
  <c r="AC1689" i="16"/>
  <c r="AC193" i="20"/>
  <c r="AC1262" i="16"/>
  <c r="AC1269" i="16"/>
  <c r="AC1696" i="16"/>
  <c r="AC1276" i="16"/>
  <c r="AC1703" i="16"/>
  <c r="AB1162" i="16"/>
  <c r="AB411" i="20"/>
  <c r="AB900" i="16"/>
  <c r="AB899" i="16"/>
  <c r="AC880" i="16"/>
  <c r="AC940" i="16"/>
  <c r="AC1451" i="16"/>
  <c r="AC1574" i="16"/>
  <c r="AC389" i="20"/>
  <c r="AC391" i="20" s="1"/>
  <c r="AC518" i="20"/>
  <c r="AC520" i="20" s="1"/>
  <c r="AC934" i="20"/>
  <c r="AC424" i="20"/>
  <c r="AC525" i="20"/>
  <c r="AC527" i="20" s="1"/>
  <c r="AC955" i="20"/>
  <c r="AB1723" i="12"/>
  <c r="AB1880" i="12" s="1"/>
  <c r="AB1918" i="12" s="1"/>
  <c r="AB1813" i="12"/>
  <c r="AB1882" i="12" s="1"/>
  <c r="AB1920" i="12" s="1"/>
  <c r="AB850" i="12"/>
  <c r="AB919" i="12" s="1"/>
  <c r="AB120" i="20"/>
  <c r="AB1245" i="20" s="1"/>
  <c r="AB258" i="10"/>
  <c r="AB1914" i="16"/>
  <c r="AB1717" i="16"/>
  <c r="AC1717" i="16"/>
  <c r="Y97" i="12"/>
  <c r="Y111" i="12" s="1"/>
  <c r="O913" i="20"/>
  <c r="O915" i="20" s="1"/>
  <c r="AB1610" i="16"/>
  <c r="AB1603" i="16"/>
  <c r="AB1596" i="16"/>
  <c r="AE167" i="18"/>
  <c r="AB1412" i="16"/>
  <c r="AB1445" i="16"/>
  <c r="AB377" i="20"/>
  <c r="AC375" i="20"/>
  <c r="AB562" i="20"/>
  <c r="AC560" i="20"/>
  <c r="AB561" i="20"/>
  <c r="AB576" i="20"/>
  <c r="AC574" i="20"/>
  <c r="AB575" i="20"/>
  <c r="AB1405" i="16"/>
  <c r="AB1589" i="16"/>
  <c r="AB1301" i="16"/>
  <c r="AB1302" i="16" s="1"/>
  <c r="AB1935" i="16"/>
  <c r="AB2143" i="16"/>
  <c r="AC1300" i="16"/>
  <c r="AB2123" i="16"/>
  <c r="AC1168" i="16"/>
  <c r="AB2233" i="16"/>
  <c r="AC1920" i="16"/>
  <c r="AC958" i="16"/>
  <c r="AB2159" i="16"/>
  <c r="AB1406" i="16"/>
  <c r="AC1404" i="16"/>
  <c r="AB332" i="16"/>
  <c r="AB2149" i="16"/>
  <c r="AC1342" i="16"/>
  <c r="AB2191" i="16"/>
  <c r="AC1623" i="16"/>
  <c r="AA1439" i="16"/>
  <c r="AB1439" i="16" s="1"/>
  <c r="AB1438" i="16"/>
  <c r="AB2189" i="16"/>
  <c r="AB1611" i="16"/>
  <c r="AC1609" i="16"/>
  <c r="AB2144" i="16"/>
  <c r="AB1309" i="16"/>
  <c r="AC1307" i="16"/>
  <c r="AB2231" i="16"/>
  <c r="AC1906" i="16"/>
  <c r="AB2186" i="16"/>
  <c r="AB1590" i="16"/>
  <c r="AC1588" i="16"/>
  <c r="AB1308" i="16"/>
  <c r="AB2162" i="16"/>
  <c r="AC1425" i="16"/>
  <c r="AB2166" i="16"/>
  <c r="AB1446" i="16"/>
  <c r="AC1444" i="16"/>
  <c r="AB2160" i="16"/>
  <c r="AB1413" i="16"/>
  <c r="AC1411" i="16"/>
  <c r="AB2232" i="16"/>
  <c r="AB1915" i="16"/>
  <c r="AC1913" i="16"/>
  <c r="AB2165" i="16"/>
  <c r="AC1437" i="16"/>
  <c r="AE3177" i="16"/>
  <c r="AE3179" i="16"/>
  <c r="AB3178" i="16"/>
  <c r="AB3180" i="16"/>
  <c r="AC3178" i="16"/>
  <c r="AC3180" i="16"/>
  <c r="AD3178" i="16"/>
  <c r="AD3180" i="16"/>
  <c r="AE3178" i="16"/>
  <c r="AE3180" i="16"/>
  <c r="AB3179" i="16"/>
  <c r="AC3179" i="16"/>
  <c r="AD3177" i="16"/>
  <c r="AD3179" i="16"/>
  <c r="AB3177" i="16"/>
  <c r="AC3177" i="16"/>
  <c r="AB2235" i="16"/>
  <c r="AB1936" i="16"/>
  <c r="AC1934" i="16"/>
  <c r="AB2185" i="16"/>
  <c r="AB1583" i="16"/>
  <c r="AC1581" i="16"/>
  <c r="AE2872" i="16"/>
  <c r="AE2874" i="16"/>
  <c r="AB2871" i="16"/>
  <c r="AB2873" i="16"/>
  <c r="AC2871" i="16"/>
  <c r="AC2873" i="16"/>
  <c r="AD2871" i="16"/>
  <c r="AD2873" i="16"/>
  <c r="AE2871" i="16"/>
  <c r="AE2873" i="16"/>
  <c r="AB2872" i="16"/>
  <c r="AB2874" i="16"/>
  <c r="AC2872" i="16"/>
  <c r="AD2872" i="16"/>
  <c r="AC2874" i="16"/>
  <c r="AD2874" i="16"/>
  <c r="AB2187" i="16"/>
  <c r="AB1597" i="16"/>
  <c r="AC1595" i="16"/>
  <c r="AE2850" i="16"/>
  <c r="AE2852" i="16"/>
  <c r="AB2851" i="16"/>
  <c r="AB2853" i="16"/>
  <c r="AC2851" i="16"/>
  <c r="AC2853" i="16"/>
  <c r="AD2851" i="16"/>
  <c r="AD2853" i="16"/>
  <c r="AE2851" i="16"/>
  <c r="AE2853" i="16"/>
  <c r="AB2850" i="16"/>
  <c r="AB2852" i="16"/>
  <c r="AC2850" i="16"/>
  <c r="AD2850" i="16"/>
  <c r="AC2852" i="16"/>
  <c r="AD2852" i="16"/>
  <c r="AB2195" i="16"/>
  <c r="AC1651" i="16"/>
  <c r="AB2152" i="16"/>
  <c r="AC1363" i="16"/>
  <c r="AB2188" i="16"/>
  <c r="AB1604" i="16"/>
  <c r="AC1602" i="16"/>
  <c r="AA2074" i="16"/>
  <c r="AA2075" i="16" s="1"/>
  <c r="AA2082" i="16"/>
  <c r="AB2082" i="16" s="1"/>
  <c r="AA2096" i="16"/>
  <c r="AA2086" i="16"/>
  <c r="AB2086" i="16" s="1"/>
  <c r="AA1149" i="16"/>
  <c r="AB1149" i="16" s="1"/>
  <c r="AA1142" i="16"/>
  <c r="AB1142" i="16" s="1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56" i="25" s="1"/>
  <c r="AA632" i="12"/>
  <c r="AA620" i="12" s="1"/>
  <c r="AA168" i="10" s="1"/>
  <c r="AA57" i="25" s="1"/>
  <c r="AA633" i="12"/>
  <c r="AA621" i="12" s="1"/>
  <c r="AA169" i="10" s="1"/>
  <c r="AA58" i="25" s="1"/>
  <c r="AA635" i="12"/>
  <c r="AA623" i="12" s="1"/>
  <c r="AA171" i="10" s="1"/>
  <c r="AA60" i="25" s="1"/>
  <c r="AA1953" i="12"/>
  <c r="AA1911" i="12" s="1"/>
  <c r="AA924" i="12"/>
  <c r="AA934" i="12" s="1"/>
  <c r="AA634" i="12"/>
  <c r="AA622" i="12" s="1"/>
  <c r="AA170" i="10" s="1"/>
  <c r="AA59" i="25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R672" i="20"/>
  <c r="S672" i="20" s="1"/>
  <c r="R673" i="20"/>
  <c r="Z949" i="20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699" i="16"/>
  <c r="AA1573" i="12"/>
  <c r="AA1642" i="12" s="1"/>
  <c r="AA1607" i="12"/>
  <c r="AA1643" i="12" s="1"/>
  <c r="AA805" i="16"/>
  <c r="AA1483" i="12"/>
  <c r="AA1640" i="12" s="1"/>
  <c r="AA1275" i="20"/>
  <c r="AA1288" i="20" s="1"/>
  <c r="AA28" i="10"/>
  <c r="O822" i="20"/>
  <c r="O824" i="20" s="1"/>
  <c r="AA376" i="20"/>
  <c r="AB376" i="20" s="1"/>
  <c r="R721" i="20"/>
  <c r="S720" i="20"/>
  <c r="S722" i="20" s="1"/>
  <c r="M823" i="20"/>
  <c r="M824" i="20" s="1"/>
  <c r="Z950" i="20"/>
  <c r="AA948" i="20"/>
  <c r="AB948" i="20" s="1"/>
  <c r="Y999" i="20"/>
  <c r="Z997" i="20"/>
  <c r="Z992" i="20"/>
  <c r="AA990" i="20"/>
  <c r="AB990" i="20" s="1"/>
  <c r="AA377" i="20"/>
  <c r="AA1921" i="16"/>
  <c r="AB1921" i="16" s="1"/>
  <c r="AA1364" i="16"/>
  <c r="AB1364" i="16" s="1"/>
  <c r="AA1169" i="16"/>
  <c r="AB1169" i="16" s="1"/>
  <c r="AA1343" i="16"/>
  <c r="AB1343" i="16" s="1"/>
  <c r="Z1717" i="16"/>
  <c r="AA1717" i="16"/>
  <c r="P1239" i="16"/>
  <c r="AA1907" i="16"/>
  <c r="AB1907" i="16" s="1"/>
  <c r="AA3179" i="16"/>
  <c r="Z3178" i="16"/>
  <c r="AA3178" i="16"/>
  <c r="Z3180" i="16"/>
  <c r="Z3177" i="16"/>
  <c r="AA3180" i="16"/>
  <c r="AA3177" i="16"/>
  <c r="Z3179" i="16"/>
  <c r="AA2152" i="16"/>
  <c r="AA1365" i="16"/>
  <c r="AB1365" i="16" s="1"/>
  <c r="Q1238" i="16"/>
  <c r="Q2133" i="16" s="1"/>
  <c r="AA2851" i="16"/>
  <c r="Z2850" i="16"/>
  <c r="AA2853" i="16"/>
  <c r="Z2852" i="16"/>
  <c r="AA2850" i="16"/>
  <c r="AA2852" i="16"/>
  <c r="Z2853" i="16"/>
  <c r="Z2851" i="16"/>
  <c r="Z2126" i="16"/>
  <c r="AA1189" i="16"/>
  <c r="AB1189" i="16" s="1"/>
  <c r="AA1426" i="16"/>
  <c r="AB1426" i="16" s="1"/>
  <c r="Z333" i="16"/>
  <c r="P2133" i="16"/>
  <c r="AA2149" i="16"/>
  <c r="AA1344" i="16"/>
  <c r="AB1344" i="16" s="1"/>
  <c r="AA2123" i="16"/>
  <c r="AA1170" i="16"/>
  <c r="AB1170" i="16" s="1"/>
  <c r="AA917" i="16"/>
  <c r="AB917" i="16" s="1"/>
  <c r="AA2233" i="16"/>
  <c r="AA1922" i="16"/>
  <c r="AB1922" i="16" s="1"/>
  <c r="AA934" i="16"/>
  <c r="AB934" i="16" s="1"/>
  <c r="AA2162" i="16"/>
  <c r="AA1894" i="16"/>
  <c r="AB1894" i="16" s="1"/>
  <c r="AA2191" i="16"/>
  <c r="AA2873" i="16"/>
  <c r="Z2872" i="16"/>
  <c r="Z2871" i="16"/>
  <c r="Z2873" i="16"/>
  <c r="AA2871" i="16"/>
  <c r="Z2874" i="16"/>
  <c r="AA2872" i="16"/>
  <c r="AA2874" i="16"/>
  <c r="AA922" i="16"/>
  <c r="AB922" i="16" s="1"/>
  <c r="AA2231" i="16"/>
  <c r="AA1908" i="16"/>
  <c r="AB1908" i="16" s="1"/>
  <c r="Z2124" i="16"/>
  <c r="AA1175" i="16"/>
  <c r="AB1175" i="16" s="1"/>
  <c r="AA332" i="16"/>
  <c r="Z2125" i="16"/>
  <c r="AA1182" i="16"/>
  <c r="AB1182" i="16" s="1"/>
  <c r="M2244" i="16"/>
  <c r="Z2190" i="16"/>
  <c r="AA1616" i="16"/>
  <c r="AB1616" i="16" s="1"/>
  <c r="M1266" i="16"/>
  <c r="M2137" i="16" s="1"/>
  <c r="AA2195" i="16"/>
  <c r="Z2171" i="16"/>
  <c r="AA1479" i="16"/>
  <c r="AB1479" i="16" s="1"/>
  <c r="Z2340" i="16"/>
  <c r="AA2338" i="16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258" i="16" s="1"/>
  <c r="Z2270" i="16" s="1"/>
  <c r="AA169" i="16"/>
  <c r="AA186" i="16" s="1"/>
  <c r="AA60" i="10" s="1"/>
  <c r="AC35" i="8"/>
  <c r="W290" i="10"/>
  <c r="X78" i="18"/>
  <c r="V1205" i="16"/>
  <c r="R713" i="20"/>
  <c r="R715" i="20" s="1"/>
  <c r="Q714" i="20"/>
  <c r="AC29" i="8"/>
  <c r="AC135" i="8" s="1"/>
  <c r="AC32" i="8"/>
  <c r="AC31" i="8" s="1"/>
  <c r="AC27" i="8"/>
  <c r="T82" i="16"/>
  <c r="U25" i="16"/>
  <c r="U2256" i="16" s="1"/>
  <c r="U2268" i="16" s="1"/>
  <c r="U27" i="16" s="1"/>
  <c r="U1212" i="16"/>
  <c r="T1219" i="16"/>
  <c r="S1226" i="16"/>
  <c r="U1211" i="16"/>
  <c r="U2129" i="16"/>
  <c r="V1210" i="16"/>
  <c r="O2134" i="16"/>
  <c r="S1225" i="16"/>
  <c r="M781" i="20"/>
  <c r="M782" i="20" s="1"/>
  <c r="M802" i="20"/>
  <c r="M803" i="20" s="1"/>
  <c r="T1218" i="16"/>
  <c r="N2135" i="16"/>
  <c r="N1253" i="16"/>
  <c r="O1252" i="16"/>
  <c r="P780" i="20"/>
  <c r="P782" i="20" s="1"/>
  <c r="L75" i="25"/>
  <c r="T2130" i="16"/>
  <c r="U1217" i="16"/>
  <c r="L1273" i="16"/>
  <c r="N782" i="20"/>
  <c r="M75" i="25"/>
  <c r="S75" i="25"/>
  <c r="P75" i="25"/>
  <c r="O75" i="25"/>
  <c r="N75" i="25"/>
  <c r="Q75" i="25"/>
  <c r="K75" i="25"/>
  <c r="R75" i="25"/>
  <c r="T75" i="25"/>
  <c r="S2131" i="16"/>
  <c r="T1224" i="16"/>
  <c r="R2132" i="16"/>
  <c r="M2136" i="16"/>
  <c r="O1259" i="16"/>
  <c r="Y2125" i="16"/>
  <c r="Y2190" i="16"/>
  <c r="K2138" i="16"/>
  <c r="K1274" i="16"/>
  <c r="D2460" i="16"/>
  <c r="E2460" i="16" s="1"/>
  <c r="J2205" i="16"/>
  <c r="F2464" i="16"/>
  <c r="D2467" i="16"/>
  <c r="E2467" i="16" s="1"/>
  <c r="D2468" i="16"/>
  <c r="E2468" i="16" s="1"/>
  <c r="P2134" i="16"/>
  <c r="Q1245" i="16"/>
  <c r="Q2134" i="16" s="1"/>
  <c r="X1196" i="16"/>
  <c r="X2127" i="16" s="1"/>
  <c r="W2127" i="16"/>
  <c r="W1198" i="16"/>
  <c r="Y2171" i="16"/>
  <c r="W1197" i="16"/>
  <c r="Y2126" i="16"/>
  <c r="Q2132" i="16"/>
  <c r="S1231" i="16"/>
  <c r="S2132" i="16" s="1"/>
  <c r="Q1233" i="16"/>
  <c r="R1233" i="16" s="1"/>
  <c r="L1267" i="16"/>
  <c r="V2128" i="16"/>
  <c r="W1203" i="16"/>
  <c r="V1204" i="16"/>
  <c r="L1261" i="16"/>
  <c r="M1260" i="16"/>
  <c r="L2137" i="16"/>
  <c r="N901" i="20"/>
  <c r="Q1232" i="16"/>
  <c r="R1232" i="16" s="1"/>
  <c r="N1247" i="16"/>
  <c r="O1246" i="16"/>
  <c r="O899" i="20"/>
  <c r="O901" i="20" s="1"/>
  <c r="Y2124" i="16"/>
  <c r="F1272" i="16"/>
  <c r="F2465" i="16" s="1"/>
  <c r="P1240" i="16"/>
  <c r="X1717" i="16"/>
  <c r="Y1717" i="16"/>
  <c r="N265" i="16"/>
  <c r="N87" i="20" s="1"/>
  <c r="U447" i="20"/>
  <c r="V445" i="20"/>
  <c r="V447" i="20" s="1"/>
  <c r="U446" i="20"/>
  <c r="S665" i="20"/>
  <c r="S666" i="20" s="1"/>
  <c r="Y1177" i="16"/>
  <c r="Z1177" i="16" s="1"/>
  <c r="Y1176" i="16"/>
  <c r="Z1176" i="16" s="1"/>
  <c r="X2286" i="16"/>
  <c r="X76" i="16" s="1"/>
  <c r="X89" i="16" s="1"/>
  <c r="X75" i="16"/>
  <c r="Y73" i="16" s="1"/>
  <c r="Y2262" i="16" s="1"/>
  <c r="Y2274" i="16" s="1"/>
  <c r="X2281" i="16"/>
  <c r="X36" i="16" s="1"/>
  <c r="X83" i="16" s="1"/>
  <c r="X35" i="16"/>
  <c r="Y33" i="16" s="1"/>
  <c r="Y2257" i="16" s="1"/>
  <c r="Y2269" i="16" s="1"/>
  <c r="W67" i="16"/>
  <c r="X65" i="16" s="1"/>
  <c r="X2261" i="16" s="1"/>
  <c r="X2273" i="16" s="1"/>
  <c r="Y162" i="16"/>
  <c r="Y179" i="16" s="1"/>
  <c r="Y52" i="10" s="1"/>
  <c r="Y340" i="10" s="1"/>
  <c r="X2283" i="16"/>
  <c r="X52" i="16" s="1"/>
  <c r="X86" i="16" s="1"/>
  <c r="X51" i="16"/>
  <c r="Y49" i="16" s="1"/>
  <c r="Y2259" i="16" s="1"/>
  <c r="Y2271" i="16" s="1"/>
  <c r="S474" i="20"/>
  <c r="T474" i="20" s="1"/>
  <c r="M2249" i="16"/>
  <c r="M2024" i="16"/>
  <c r="N2024" i="16" s="1"/>
  <c r="N907" i="20"/>
  <c r="S475" i="20"/>
  <c r="M2025" i="16"/>
  <c r="N900" i="20"/>
  <c r="U473" i="20"/>
  <c r="V473" i="20" s="1"/>
  <c r="V475" i="20" s="1"/>
  <c r="R977" i="16"/>
  <c r="S977" i="16" s="1"/>
  <c r="T977" i="16" s="1"/>
  <c r="M774" i="20"/>
  <c r="M775" i="20" s="1"/>
  <c r="M871" i="20"/>
  <c r="N871" i="20" s="1"/>
  <c r="N873" i="20" s="1"/>
  <c r="P1011" i="20"/>
  <c r="L1034" i="20"/>
  <c r="M927" i="20"/>
  <c r="N927" i="20" s="1"/>
  <c r="N929" i="20" s="1"/>
  <c r="N892" i="20"/>
  <c r="O892" i="20" s="1"/>
  <c r="O894" i="20" s="1"/>
  <c r="M893" i="20"/>
  <c r="M894" i="20" s="1"/>
  <c r="O1013" i="20"/>
  <c r="N808" i="20"/>
  <c r="N810" i="20" s="1"/>
  <c r="W621" i="20"/>
  <c r="X619" i="20"/>
  <c r="Y619" i="20" s="1"/>
  <c r="W440" i="20"/>
  <c r="X438" i="20"/>
  <c r="Y438" i="20" s="1"/>
  <c r="O1012" i="20"/>
  <c r="X999" i="20"/>
  <c r="M830" i="20"/>
  <c r="M831" i="20" s="1"/>
  <c r="L1020" i="20"/>
  <c r="N829" i="20"/>
  <c r="N831" i="20" s="1"/>
  <c r="K3179" i="16"/>
  <c r="X3177" i="16"/>
  <c r="Y3177" i="16"/>
  <c r="X3180" i="16"/>
  <c r="Y3180" i="16"/>
  <c r="X3178" i="16"/>
  <c r="Y3178" i="16"/>
  <c r="X3179" i="16"/>
  <c r="Y3179" i="16"/>
  <c r="K2852" i="16"/>
  <c r="Y2851" i="16"/>
  <c r="Y2852" i="16"/>
  <c r="X2850" i="16"/>
  <c r="Y2850" i="16"/>
  <c r="X2853" i="16"/>
  <c r="X2852" i="16"/>
  <c r="Y2853" i="16"/>
  <c r="X2851" i="16"/>
  <c r="K2873" i="16"/>
  <c r="Y2873" i="16"/>
  <c r="X2871" i="16"/>
  <c r="Y2874" i="16"/>
  <c r="X2872" i="16"/>
  <c r="Y2872" i="16"/>
  <c r="Y2871" i="16"/>
  <c r="X2873" i="16"/>
  <c r="X2874" i="16"/>
  <c r="X1928" i="16"/>
  <c r="S1377" i="16"/>
  <c r="S285" i="16" s="1"/>
  <c r="X1350" i="16"/>
  <c r="Y1617" i="16"/>
  <c r="Z1617" i="16" s="1"/>
  <c r="R285" i="16"/>
  <c r="X1929" i="16"/>
  <c r="Y1927" i="16"/>
  <c r="Z1927" i="16" s="1"/>
  <c r="O2023" i="16"/>
  <c r="K2245" i="16"/>
  <c r="Y1481" i="16"/>
  <c r="Z1481" i="16" s="1"/>
  <c r="K1687" i="16"/>
  <c r="K1688" i="16" s="1"/>
  <c r="Y1658" i="16"/>
  <c r="Z1658" i="16" s="1"/>
  <c r="W2172" i="16"/>
  <c r="X1486" i="16"/>
  <c r="X2172" i="16" s="1"/>
  <c r="N1672" i="16"/>
  <c r="O1672" i="16" s="1"/>
  <c r="P1672" i="16" s="1"/>
  <c r="P2198" i="16" s="1"/>
  <c r="Y1480" i="16"/>
  <c r="Z1480" i="16" s="1"/>
  <c r="D2871" i="16"/>
  <c r="Y1427" i="16"/>
  <c r="M995" i="16"/>
  <c r="Y333" i="16"/>
  <c r="Y1384" i="16"/>
  <c r="Z1384" i="16" s="1"/>
  <c r="Y1349" i="16"/>
  <c r="Z1349" i="16" s="1"/>
  <c r="Y1191" i="16"/>
  <c r="Z1191" i="16" s="1"/>
  <c r="Y1184" i="16"/>
  <c r="Z1184" i="16" s="1"/>
  <c r="D2324" i="16"/>
  <c r="Y1190" i="16"/>
  <c r="Z1190" i="16" s="1"/>
  <c r="Y1183" i="16"/>
  <c r="Z1183" i="16" s="1"/>
  <c r="Y923" i="16"/>
  <c r="Z923" i="16" s="1"/>
  <c r="Y918" i="16"/>
  <c r="Z918" i="16" s="1"/>
  <c r="K1007" i="16"/>
  <c r="K1008" i="16" s="1"/>
  <c r="L1001" i="16"/>
  <c r="Q2284" i="16"/>
  <c r="Q59" i="16"/>
  <c r="R57" i="16" s="1"/>
  <c r="R2260" i="16" s="1"/>
  <c r="Q2275" i="16"/>
  <c r="W439" i="20"/>
  <c r="S620" i="20"/>
  <c r="S621" i="20" s="1"/>
  <c r="R481" i="20"/>
  <c r="Q488" i="20"/>
  <c r="R488" i="20" s="1"/>
  <c r="Q489" i="20"/>
  <c r="P432" i="20"/>
  <c r="Q431" i="20"/>
  <c r="Q433" i="20" s="1"/>
  <c r="T460" i="20"/>
  <c r="U460" i="20" s="1"/>
  <c r="V459" i="20"/>
  <c r="V461" i="20" s="1"/>
  <c r="U461" i="20"/>
  <c r="T461" i="20"/>
  <c r="R494" i="20"/>
  <c r="S494" i="20" s="1"/>
  <c r="S496" i="20" s="1"/>
  <c r="Q496" i="20"/>
  <c r="P496" i="20"/>
  <c r="P495" i="20"/>
  <c r="Q495" i="20" s="1"/>
  <c r="S487" i="20"/>
  <c r="R489" i="20"/>
  <c r="S480" i="20"/>
  <c r="T480" i="20" s="1"/>
  <c r="T482" i="20" s="1"/>
  <c r="R482" i="20"/>
  <c r="T468" i="20"/>
  <c r="T467" i="20"/>
  <c r="U466" i="20"/>
  <c r="W452" i="20"/>
  <c r="X452" i="20" s="1"/>
  <c r="Y452" i="20" s="1"/>
  <c r="V453" i="20"/>
  <c r="P3180" i="16"/>
  <c r="V3179" i="16"/>
  <c r="N3179" i="16"/>
  <c r="T3178" i="16"/>
  <c r="L3178" i="16"/>
  <c r="R3177" i="16"/>
  <c r="O3180" i="16"/>
  <c r="U3179" i="16"/>
  <c r="M3179" i="16"/>
  <c r="K3178" i="16"/>
  <c r="Q3177" i="16"/>
  <c r="W3180" i="16"/>
  <c r="S3178" i="16"/>
  <c r="V3180" i="16"/>
  <c r="N3180" i="16"/>
  <c r="T3179" i="16"/>
  <c r="L3179" i="16"/>
  <c r="R3178" i="16"/>
  <c r="P3177" i="16"/>
  <c r="L3177" i="16"/>
  <c r="U3178" i="16"/>
  <c r="K3177" i="16"/>
  <c r="U3180" i="16"/>
  <c r="M3180" i="16"/>
  <c r="S3179" i="16"/>
  <c r="Q3178" i="16"/>
  <c r="W3177" i="16"/>
  <c r="O3177" i="16"/>
  <c r="P3179" i="16"/>
  <c r="T3177" i="16"/>
  <c r="W3179" i="16"/>
  <c r="S3177" i="16"/>
  <c r="T3180" i="16"/>
  <c r="L3180" i="16"/>
  <c r="R3179" i="16"/>
  <c r="P3178" i="16"/>
  <c r="V3177" i="16"/>
  <c r="N3177" i="16"/>
  <c r="O3179" i="16"/>
  <c r="S3180" i="16"/>
  <c r="K3180" i="16"/>
  <c r="Q3179" i="16"/>
  <c r="W3178" i="16"/>
  <c r="O3178" i="16"/>
  <c r="U3177" i="16"/>
  <c r="M3177" i="16"/>
  <c r="R3180" i="16"/>
  <c r="V3178" i="16"/>
  <c r="N3178" i="16"/>
  <c r="Q3180" i="16"/>
  <c r="M3178" i="16"/>
  <c r="P2874" i="16"/>
  <c r="V2873" i="16"/>
  <c r="N2873" i="16"/>
  <c r="T2872" i="16"/>
  <c r="L2872" i="16"/>
  <c r="R2871" i="16"/>
  <c r="S2874" i="16"/>
  <c r="V2872" i="16"/>
  <c r="O2873" i="16"/>
  <c r="S2871" i="16"/>
  <c r="W2874" i="16"/>
  <c r="O2874" i="16"/>
  <c r="U2873" i="16"/>
  <c r="M2873" i="16"/>
  <c r="S2872" i="16"/>
  <c r="K2872" i="16"/>
  <c r="Q2871" i="16"/>
  <c r="N2871" i="16"/>
  <c r="W2872" i="16"/>
  <c r="R2874" i="16"/>
  <c r="T2871" i="16"/>
  <c r="M2872" i="16"/>
  <c r="V2874" i="16"/>
  <c r="N2874" i="16"/>
  <c r="T2873" i="16"/>
  <c r="L2873" i="16"/>
  <c r="R2872" i="16"/>
  <c r="P2871" i="16"/>
  <c r="V2871" i="16"/>
  <c r="K2874" i="16"/>
  <c r="U2871" i="16"/>
  <c r="N2872" i="16"/>
  <c r="W2873" i="16"/>
  <c r="U2874" i="16"/>
  <c r="M2874" i="16"/>
  <c r="S2873" i="16"/>
  <c r="Q2872" i="16"/>
  <c r="W2871" i="16"/>
  <c r="O2871" i="16"/>
  <c r="P2872" i="16"/>
  <c r="Q2873" i="16"/>
  <c r="M2871" i="16"/>
  <c r="P2873" i="16"/>
  <c r="Q2874" i="16"/>
  <c r="K2871" i="16"/>
  <c r="T2874" i="16"/>
  <c r="L2874" i="16"/>
  <c r="R2873" i="16"/>
  <c r="O2872" i="16"/>
  <c r="L2871" i="16"/>
  <c r="U2872" i="16"/>
  <c r="W2853" i="16"/>
  <c r="O2853" i="16"/>
  <c r="U2852" i="16"/>
  <c r="M2852" i="16"/>
  <c r="S2851" i="16"/>
  <c r="K2851" i="16"/>
  <c r="Q2850" i="16"/>
  <c r="M2853" i="16"/>
  <c r="W2850" i="16"/>
  <c r="M2850" i="16"/>
  <c r="M2851" i="16"/>
  <c r="V2853" i="16"/>
  <c r="N2853" i="16"/>
  <c r="T2852" i="16"/>
  <c r="L2852" i="16"/>
  <c r="R2851" i="16"/>
  <c r="P2850" i="16"/>
  <c r="U2853" i="16"/>
  <c r="S2852" i="16"/>
  <c r="Q2851" i="16"/>
  <c r="O2850" i="16"/>
  <c r="U2851" i="16"/>
  <c r="P2853" i="16"/>
  <c r="R2850" i="16"/>
  <c r="T2853" i="16"/>
  <c r="L2853" i="16"/>
  <c r="R2852" i="16"/>
  <c r="P2851" i="16"/>
  <c r="V2850" i="16"/>
  <c r="N2850" i="16"/>
  <c r="W2852" i="16"/>
  <c r="S2850" i="16"/>
  <c r="T2851" i="16"/>
  <c r="S2853" i="16"/>
  <c r="K2853" i="16"/>
  <c r="Q2852" i="16"/>
  <c r="W2851" i="16"/>
  <c r="O2851" i="16"/>
  <c r="U2850" i="16"/>
  <c r="O2852" i="16"/>
  <c r="V2852" i="16"/>
  <c r="L2851" i="16"/>
  <c r="R2853" i="16"/>
  <c r="P2852" i="16"/>
  <c r="V2851" i="16"/>
  <c r="N2851" i="16"/>
  <c r="T2850" i="16"/>
  <c r="L2850" i="16"/>
  <c r="Q2853" i="16"/>
  <c r="K2850" i="16"/>
  <c r="N2852" i="16"/>
  <c r="H2866" i="16"/>
  <c r="G2874" i="16"/>
  <c r="F2874" i="16"/>
  <c r="D2877" i="16"/>
  <c r="G2878" i="16" s="1"/>
  <c r="K1717" i="16"/>
  <c r="L1717" i="16"/>
  <c r="M1717" i="16"/>
  <c r="N1717" i="16"/>
  <c r="O1717" i="16"/>
  <c r="P1717" i="16"/>
  <c r="Q1717" i="16"/>
  <c r="R1717" i="16"/>
  <c r="S1717" i="16"/>
  <c r="T1717" i="16"/>
  <c r="U1717" i="16"/>
  <c r="V1717" i="16"/>
  <c r="W1717" i="16"/>
  <c r="S1358" i="16"/>
  <c r="Q1386" i="16"/>
  <c r="S1357" i="16"/>
  <c r="T1356" i="16"/>
  <c r="S2151" i="16"/>
  <c r="P287" i="16"/>
  <c r="P789" i="16" s="1"/>
  <c r="P195" i="10" s="1"/>
  <c r="Q1378" i="16"/>
  <c r="Q1379" i="16" s="1"/>
  <c r="P286" i="16"/>
  <c r="D3115" i="16"/>
  <c r="D1967" i="16"/>
  <c r="D3116" i="16" s="1"/>
  <c r="G3180" i="16"/>
  <c r="M2033" i="16"/>
  <c r="M653" i="16" s="1"/>
  <c r="F3180" i="16"/>
  <c r="W1351" i="16"/>
  <c r="X1351" i="16" s="1"/>
  <c r="R1372" i="16"/>
  <c r="K1543" i="16"/>
  <c r="L1536" i="16"/>
  <c r="L1529" i="16"/>
  <c r="F2853" i="16"/>
  <c r="G2853" i="16"/>
  <c r="D2854" i="16"/>
  <c r="E2854" i="16" s="1"/>
  <c r="H2789" i="16"/>
  <c r="H2787" i="16"/>
  <c r="H2401" i="16"/>
  <c r="H2545" i="16"/>
  <c r="H2396" i="16"/>
  <c r="H2538" i="16"/>
  <c r="H2543" i="16"/>
  <c r="H2524" i="16"/>
  <c r="H2517" i="16"/>
  <c r="H2515" i="16"/>
  <c r="H2558" i="16"/>
  <c r="O1276" i="16"/>
  <c r="I214" i="16"/>
  <c r="G81" i="20" s="1"/>
  <c r="O1269" i="16"/>
  <c r="I215" i="16" s="1"/>
  <c r="G82" i="20" s="1"/>
  <c r="N1988" i="16"/>
  <c r="E3124" i="16"/>
  <c r="H3122" i="16" s="1"/>
  <c r="E3138" i="16"/>
  <c r="H3136" i="16" s="1"/>
  <c r="E2853" i="16"/>
  <c r="E3145" i="16"/>
  <c r="H3143" i="16" s="1"/>
  <c r="V1488" i="16"/>
  <c r="M1989" i="16"/>
  <c r="F1131" i="16" a="1"/>
  <c r="F1131" i="16" s="1"/>
  <c r="E2324" i="16"/>
  <c r="F2001" i="16"/>
  <c r="F3150" i="16" s="1"/>
  <c r="L1995" i="16"/>
  <c r="M1995" i="16" s="1"/>
  <c r="M2245" i="16" s="1"/>
  <c r="K1996" i="16"/>
  <c r="K1997" i="16" s="1"/>
  <c r="D3146" i="16"/>
  <c r="E3146" i="16" s="1"/>
  <c r="E3151" i="16"/>
  <c r="D3153" i="16" s="1"/>
  <c r="E3153" i="16" s="1"/>
  <c r="F3149" i="16"/>
  <c r="M2242" i="16"/>
  <c r="N1974" i="16"/>
  <c r="M1975" i="16"/>
  <c r="M1673" i="16"/>
  <c r="M1674" i="16" s="1"/>
  <c r="M2198" i="16"/>
  <c r="T1631" i="16"/>
  <c r="T2192" i="16"/>
  <c r="U1630" i="16"/>
  <c r="V1630" i="16" s="1"/>
  <c r="W1630" i="16" s="1"/>
  <c r="X1630" i="16" s="1"/>
  <c r="X2192" i="16" s="1"/>
  <c r="T1632" i="16"/>
  <c r="V2193" i="16"/>
  <c r="F1699" i="16"/>
  <c r="F2865" i="16" s="1"/>
  <c r="D2866" i="16"/>
  <c r="E2866" i="16" s="1"/>
  <c r="L1686" i="16"/>
  <c r="L2200" i="16" s="1"/>
  <c r="U1639" i="16"/>
  <c r="V1639" i="16" s="1"/>
  <c r="F1705" i="16" a="1"/>
  <c r="F1705" i="16" s="1"/>
  <c r="E2871" i="16"/>
  <c r="D1706" i="16"/>
  <c r="D2872" i="16" s="1"/>
  <c r="E2872" i="16"/>
  <c r="U1638" i="16"/>
  <c r="V1638" i="16" s="1"/>
  <c r="K2200" i="16"/>
  <c r="F2864" i="16"/>
  <c r="F2857" i="16"/>
  <c r="E2015" i="16"/>
  <c r="D2859" i="16"/>
  <c r="E2859" i="16" s="1"/>
  <c r="K1693" i="16"/>
  <c r="F2858" i="16"/>
  <c r="R1644" i="16"/>
  <c r="S1644" i="16" s="1"/>
  <c r="T1644" i="16" s="1"/>
  <c r="Q2194" i="16"/>
  <c r="Q1646" i="16"/>
  <c r="U2193" i="16"/>
  <c r="W1637" i="16"/>
  <c r="X1637" i="16" s="1"/>
  <c r="X2193" i="16" s="1"/>
  <c r="Q1645" i="16"/>
  <c r="W334" i="16"/>
  <c r="W791" i="16" s="1"/>
  <c r="W199" i="10" s="1"/>
  <c r="W1487" i="16"/>
  <c r="S1371" i="16"/>
  <c r="T1370" i="16"/>
  <c r="S2153" i="16"/>
  <c r="C359" i="20"/>
  <c r="D359" i="20"/>
  <c r="E359" i="20" s="1"/>
  <c r="W60" i="10"/>
  <c r="W348" i="10" s="1"/>
  <c r="S954" i="16"/>
  <c r="Q978" i="16"/>
  <c r="R978" i="16" s="1"/>
  <c r="N984" i="16"/>
  <c r="P1276" i="16"/>
  <c r="L775" i="20"/>
  <c r="N994" i="16"/>
  <c r="L1002" i="16"/>
  <c r="M996" i="16"/>
  <c r="M1000" i="16"/>
  <c r="M1990" i="16"/>
  <c r="V585" i="16"/>
  <c r="W1955" i="16"/>
  <c r="V2238" i="16"/>
  <c r="N1667" i="16"/>
  <c r="K2032" i="16"/>
  <c r="K2250" i="16"/>
  <c r="K2031" i="16"/>
  <c r="L2030" i="16"/>
  <c r="M2030" i="16" s="1"/>
  <c r="K2243" i="16"/>
  <c r="K1982" i="16"/>
  <c r="L1981" i="16"/>
  <c r="M1981" i="16" s="1"/>
  <c r="M2243" i="16" s="1"/>
  <c r="K1681" i="16"/>
  <c r="K1680" i="16"/>
  <c r="K2199" i="16"/>
  <c r="L1679" i="16"/>
  <c r="O1665" i="16"/>
  <c r="O2197" i="16" s="1"/>
  <c r="N2197" i="16"/>
  <c r="N1666" i="16"/>
  <c r="S1957" i="16"/>
  <c r="S587" i="16" s="1"/>
  <c r="S794" i="16" s="1"/>
  <c r="S202" i="10" s="1"/>
  <c r="T1956" i="16"/>
  <c r="S586" i="16"/>
  <c r="Q659" i="20"/>
  <c r="H1724" i="16"/>
  <c r="I1717" i="16" a="1"/>
  <c r="I1717" i="16" s="1"/>
  <c r="O264" i="16"/>
  <c r="O265" i="16" s="1"/>
  <c r="O87" i="20" s="1"/>
  <c r="J1039" i="20" a="1"/>
  <c r="J1039" i="20" s="1"/>
  <c r="D1043" i="20"/>
  <c r="T706" i="20"/>
  <c r="T708" i="20" s="1"/>
  <c r="W1618" i="16"/>
  <c r="X1618" i="16" s="1"/>
  <c r="Y1618" i="16" s="1"/>
  <c r="Z1618" i="16" s="1"/>
  <c r="O983" i="16"/>
  <c r="P983" i="16" s="1"/>
  <c r="S707" i="20"/>
  <c r="Q80" i="16"/>
  <c r="Q982" i="16"/>
  <c r="S964" i="16"/>
  <c r="T964" i="16" s="1"/>
  <c r="W952" i="16"/>
  <c r="X952" i="16" s="1"/>
  <c r="T953" i="16"/>
  <c r="N914" i="20"/>
  <c r="O906" i="20"/>
  <c r="O908" i="20" s="1"/>
  <c r="N908" i="20"/>
  <c r="L978" i="20"/>
  <c r="M816" i="20"/>
  <c r="M817" i="20" s="1"/>
  <c r="O773" i="20"/>
  <c r="N794" i="20"/>
  <c r="M795" i="20"/>
  <c r="N803" i="20"/>
  <c r="M837" i="20"/>
  <c r="N837" i="20" s="1"/>
  <c r="L872" i="20"/>
  <c r="O836" i="20"/>
  <c r="N976" i="20"/>
  <c r="L977" i="20"/>
  <c r="M977" i="20" s="1"/>
  <c r="M978" i="20" s="1"/>
  <c r="L928" i="20"/>
  <c r="L929" i="20"/>
  <c r="L1019" i="20"/>
  <c r="M1018" i="20"/>
  <c r="M809" i="20"/>
  <c r="M810" i="20" s="1"/>
  <c r="L873" i="20"/>
  <c r="T1653" i="16"/>
  <c r="U948" i="16"/>
  <c r="V1625" i="16"/>
  <c r="M838" i="20"/>
  <c r="Q1660" i="16"/>
  <c r="R1660" i="16" s="1"/>
  <c r="D1707" i="16"/>
  <c r="N2249" i="16"/>
  <c r="D1871" i="16"/>
  <c r="E1871" i="16"/>
  <c r="L2002" i="16"/>
  <c r="D2008" i="16"/>
  <c r="D3157" i="16" s="1"/>
  <c r="H3158" i="16" s="1"/>
  <c r="K2003" i="16"/>
  <c r="K2004" i="16" s="1"/>
  <c r="K2246" i="16"/>
  <c r="R2279" i="16"/>
  <c r="S2267" i="16"/>
  <c r="R965" i="16"/>
  <c r="O989" i="16"/>
  <c r="P989" i="16" s="1"/>
  <c r="L1006" i="16"/>
  <c r="Q972" i="16"/>
  <c r="R972" i="16" s="1"/>
  <c r="S960" i="16"/>
  <c r="T959" i="16"/>
  <c r="N990" i="16"/>
  <c r="S971" i="16"/>
  <c r="T970" i="16"/>
  <c r="F1011" i="16"/>
  <c r="K1012" i="16" s="1"/>
  <c r="E1022" i="16"/>
  <c r="F1022" i="16" s="1" a="1"/>
  <c r="F1022" i="16" s="1"/>
  <c r="E1023" i="16"/>
  <c r="D1022" i="16"/>
  <c r="D1027" i="16"/>
  <c r="C1024" i="16"/>
  <c r="B1021" i="16"/>
  <c r="J1026" i="16"/>
  <c r="D1017" i="16"/>
  <c r="U976" i="16"/>
  <c r="V976" i="16" s="1"/>
  <c r="W976" i="16" s="1"/>
  <c r="X976" i="16" s="1"/>
  <c r="V947" i="16"/>
  <c r="Q988" i="16"/>
  <c r="W946" i="16"/>
  <c r="X946" i="16" s="1"/>
  <c r="Q985" i="20"/>
  <c r="R983" i="20"/>
  <c r="Q984" i="20"/>
  <c r="R858" i="20"/>
  <c r="S857" i="20"/>
  <c r="S859" i="20" s="1"/>
  <c r="P969" i="20"/>
  <c r="E1205" i="20"/>
  <c r="K1206" i="20" s="1"/>
  <c r="O970" i="20"/>
  <c r="O626" i="20"/>
  <c r="N627" i="20"/>
  <c r="N628" i="20" s="1"/>
  <c r="Q963" i="20"/>
  <c r="R962" i="20"/>
  <c r="R964" i="20" s="1"/>
  <c r="Q964" i="20"/>
  <c r="R693" i="20"/>
  <c r="O920" i="20"/>
  <c r="O922" i="20" s="1"/>
  <c r="M921" i="20"/>
  <c r="N921" i="20" s="1"/>
  <c r="R694" i="20"/>
  <c r="M844" i="20"/>
  <c r="M845" i="20" s="1"/>
  <c r="S692" i="20"/>
  <c r="S694" i="20" s="1"/>
  <c r="O850" i="20"/>
  <c r="N852" i="20"/>
  <c r="N843" i="20"/>
  <c r="N851" i="20"/>
  <c r="S699" i="20"/>
  <c r="T699" i="20" s="1"/>
  <c r="T701" i="20" s="1"/>
  <c r="R700" i="20"/>
  <c r="M788" i="20"/>
  <c r="M789" i="20" s="1"/>
  <c r="T657" i="20"/>
  <c r="S658" i="20"/>
  <c r="S659" i="20" s="1"/>
  <c r="U664" i="20"/>
  <c r="P815" i="20"/>
  <c r="N817" i="20"/>
  <c r="S680" i="20"/>
  <c r="T678" i="20"/>
  <c r="U678" i="20" s="1"/>
  <c r="U680" i="20" s="1"/>
  <c r="S679" i="20"/>
  <c r="O803" i="20"/>
  <c r="P801" i="20"/>
  <c r="N787" i="20"/>
  <c r="S673" i="20"/>
  <c r="T671" i="20"/>
  <c r="T673" i="20" s="1"/>
  <c r="M767" i="20"/>
  <c r="M768" i="20" s="1"/>
  <c r="N766" i="20"/>
  <c r="W2285" i="16"/>
  <c r="W68" i="16" s="1"/>
  <c r="W88" i="16" s="1"/>
  <c r="U936" i="16"/>
  <c r="W935" i="16"/>
  <c r="X935" i="16" s="1"/>
  <c r="Y935" i="16" s="1"/>
  <c r="Z935" i="16" s="1"/>
  <c r="W924" i="16"/>
  <c r="X924" i="16" s="1"/>
  <c r="D352" i="20"/>
  <c r="E352" i="20" s="1"/>
  <c r="C352" i="20"/>
  <c r="E1124" i="16"/>
  <c r="D1124" i="16"/>
  <c r="M1026" i="20"/>
  <c r="M1027" i="20" s="1"/>
  <c r="N1025" i="20"/>
  <c r="M1032" i="20"/>
  <c r="L1033" i="20"/>
  <c r="V602" i="20"/>
  <c r="U604" i="20"/>
  <c r="L1039" i="20"/>
  <c r="M1039" i="20" s="1"/>
  <c r="T609" i="20"/>
  <c r="S611" i="20"/>
  <c r="U603" i="20"/>
  <c r="T992" i="20"/>
  <c r="U992" i="20"/>
  <c r="S999" i="20"/>
  <c r="K1040" i="20"/>
  <c r="K1041" i="20" s="1"/>
  <c r="R998" i="20"/>
  <c r="S998" i="20" s="1"/>
  <c r="T991" i="20"/>
  <c r="U991" i="20" s="1"/>
  <c r="C1057" i="20"/>
  <c r="D1052" i="20"/>
  <c r="C1052" i="20"/>
  <c r="C1053" i="20" s="1"/>
  <c r="S610" i="20"/>
  <c r="L1700" i="16"/>
  <c r="K2202" i="16"/>
  <c r="K1702" i="16"/>
  <c r="W930" i="16"/>
  <c r="X930" i="16" s="1"/>
  <c r="Y930" i="16" s="1"/>
  <c r="Z930" i="16" s="1"/>
  <c r="AA930" i="16" s="1"/>
  <c r="AB930" i="16" s="1"/>
  <c r="W1624" i="16"/>
  <c r="X1624" i="16" s="1"/>
  <c r="Y1624" i="16" s="1"/>
  <c r="Z1624" i="16" s="1"/>
  <c r="AA1624" i="16" s="1"/>
  <c r="AB1624" i="16" s="1"/>
  <c r="W2191" i="16"/>
  <c r="K1707" i="16"/>
  <c r="S2196" i="16"/>
  <c r="S1659" i="16"/>
  <c r="D1718" i="16"/>
  <c r="E1712" i="16"/>
  <c r="D1712" i="16"/>
  <c r="E1713" i="16"/>
  <c r="B1711" i="16"/>
  <c r="B2877" i="16" s="1"/>
  <c r="U2195" i="16"/>
  <c r="U1652" i="16"/>
  <c r="U2155" i="16"/>
  <c r="R1385" i="16"/>
  <c r="M247" i="10"/>
  <c r="U211" i="10"/>
  <c r="U247" i="10" s="1"/>
  <c r="U290" i="10"/>
  <c r="N211" i="10"/>
  <c r="O247" i="10" s="1"/>
  <c r="N290" i="10"/>
  <c r="W247" i="10"/>
  <c r="AB276" i="20" l="1"/>
  <c r="AA280" i="20"/>
  <c r="AA285" i="20" s="1"/>
  <c r="AA69" i="25" s="1"/>
  <c r="AB249" i="20"/>
  <c r="AB268" i="20"/>
  <c r="H2475" i="16"/>
  <c r="H2473" i="16"/>
  <c r="AD291" i="20"/>
  <c r="AE92" i="12"/>
  <c r="AC2059" i="16"/>
  <c r="AC2083" i="16"/>
  <c r="AC2065" i="16"/>
  <c r="AC2079" i="16" s="1"/>
  <c r="AA348" i="10"/>
  <c r="AC1473" i="16"/>
  <c r="AC956" i="20"/>
  <c r="AD1717" i="16"/>
  <c r="AD35" i="8"/>
  <c r="AC2051" i="16"/>
  <c r="AA310" i="10"/>
  <c r="AC2081" i="16"/>
  <c r="AC2095" i="16"/>
  <c r="AC2054" i="16"/>
  <c r="AC2056" i="16"/>
  <c r="AC2066" i="16"/>
  <c r="AC2080" i="16" s="1"/>
  <c r="AC2084" i="16"/>
  <c r="AC2071" i="16"/>
  <c r="AC2099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C55" i="25" s="1"/>
  <c r="AB166" i="10"/>
  <c r="AB55" i="25" s="1"/>
  <c r="AA313" i="10"/>
  <c r="AB2102" i="16"/>
  <c r="Y35" i="10"/>
  <c r="Y323" i="10" s="1"/>
  <c r="AC540" i="20"/>
  <c r="AC1399" i="16"/>
  <c r="AC1398" i="16"/>
  <c r="AB631" i="12"/>
  <c r="AB619" i="12" s="1"/>
  <c r="AB1945" i="12"/>
  <c r="AB1903" i="12" s="1"/>
  <c r="AB1949" i="12"/>
  <c r="AB1907" i="12" s="1"/>
  <c r="AC2060" i="16"/>
  <c r="AC2057" i="16"/>
  <c r="AC2092" i="16"/>
  <c r="AC2078" i="16"/>
  <c r="AC2087" i="16"/>
  <c r="AC2101" i="16"/>
  <c r="AA2102" i="16"/>
  <c r="AC2093" i="16"/>
  <c r="AC2068" i="16"/>
  <c r="AC2096" i="16" s="1"/>
  <c r="AB2088" i="16"/>
  <c r="AB290" i="20" s="1"/>
  <c r="AC2086" i="16"/>
  <c r="AB2061" i="16"/>
  <c r="AB796" i="16" s="1"/>
  <c r="AB204" i="10" s="1"/>
  <c r="AB348" i="10" s="1"/>
  <c r="AC2097" i="16"/>
  <c r="AB2075" i="16"/>
  <c r="AC1452" i="16"/>
  <c r="AC1949" i="16"/>
  <c r="AC1561" i="16"/>
  <c r="AC636" i="12"/>
  <c r="AC418" i="20"/>
  <c r="AC1322" i="16"/>
  <c r="Z36" i="10"/>
  <c r="Z324" i="10" s="1"/>
  <c r="AC2158" i="16"/>
  <c r="AC1582" i="16"/>
  <c r="AD1397" i="16"/>
  <c r="AD2158" i="16" s="1"/>
  <c r="AC942" i="16"/>
  <c r="AD1899" i="16"/>
  <c r="AD2230" i="16" s="1"/>
  <c r="AD410" i="20"/>
  <c r="AD412" i="20" s="1"/>
  <c r="AC882" i="16"/>
  <c r="AC1142" i="16"/>
  <c r="AD1321" i="16"/>
  <c r="AD2146" i="16" s="1"/>
  <c r="AC1323" i="16"/>
  <c r="AC2146" i="16"/>
  <c r="AD1140" i="16"/>
  <c r="AD2119" i="16" s="1"/>
  <c r="AC1141" i="16"/>
  <c r="AD880" i="16"/>
  <c r="AC881" i="16"/>
  <c r="AC1162" i="16"/>
  <c r="AD1161" i="16"/>
  <c r="AD2122" i="16" s="1"/>
  <c r="AC1576" i="16"/>
  <c r="AC1163" i="16"/>
  <c r="AD1154" i="16"/>
  <c r="AD2121" i="16" s="1"/>
  <c r="AC425" i="20"/>
  <c r="AC935" i="20"/>
  <c r="AC411" i="20"/>
  <c r="AC1467" i="16"/>
  <c r="AC533" i="20"/>
  <c r="AD403" i="20"/>
  <c r="AD405" i="20" s="1"/>
  <c r="AC888" i="16"/>
  <c r="AC397" i="20"/>
  <c r="AC1494" i="16"/>
  <c r="AB1947" i="12"/>
  <c r="AB1905" i="12" s="1"/>
  <c r="AB633" i="12"/>
  <c r="AB621" i="12" s="1"/>
  <c r="AC1942" i="16"/>
  <c r="AB924" i="12"/>
  <c r="AB934" i="12" s="1"/>
  <c r="AB635" i="12"/>
  <c r="AB623" i="12" s="1"/>
  <c r="AB638" i="12"/>
  <c r="AB626" i="12" s="1"/>
  <c r="AC1148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C886" i="20"/>
  <c r="AD928" i="16"/>
  <c r="AC1511" i="16"/>
  <c r="AD1458" i="16"/>
  <c r="AD2168" i="16" s="1"/>
  <c r="AD904" i="16"/>
  <c r="AD910" i="16"/>
  <c r="AC905" i="16"/>
  <c r="AC1901" i="16"/>
  <c r="AC1900" i="16"/>
  <c r="AC2169" i="16"/>
  <c r="AD501" i="20"/>
  <c r="AD532" i="20"/>
  <c r="AC534" i="20"/>
  <c r="AD396" i="20"/>
  <c r="AD398" i="20" s="1"/>
  <c r="AC930" i="16"/>
  <c r="AC568" i="20"/>
  <c r="AD389" i="20"/>
  <c r="AD391" i="20" s="1"/>
  <c r="AC1155" i="16"/>
  <c r="AC1287" i="16"/>
  <c r="AC1288" i="16" s="1"/>
  <c r="AD1286" i="16"/>
  <c r="AD553" i="20"/>
  <c r="AD555" i="20" s="1"/>
  <c r="AD1418" i="16"/>
  <c r="AC1420" i="16"/>
  <c r="AC894" i="16"/>
  <c r="AD1948" i="16"/>
  <c r="AD2237" i="16" s="1"/>
  <c r="AC2048" i="16"/>
  <c r="AC811" i="16" s="1"/>
  <c r="AC2168" i="16"/>
  <c r="AD368" i="20"/>
  <c r="AD370" i="20" s="1"/>
  <c r="AC941" i="16"/>
  <c r="AD916" i="16"/>
  <c r="AC554" i="20"/>
  <c r="AC911" i="16"/>
  <c r="AD1493" i="16"/>
  <c r="AD2173" i="16" s="1"/>
  <c r="AC1950" i="16"/>
  <c r="AD539" i="20"/>
  <c r="AD541" i="20" s="1"/>
  <c r="AC893" i="16"/>
  <c r="AB79" i="10"/>
  <c r="AC79" i="10" s="1"/>
  <c r="AC366" i="10" s="1"/>
  <c r="AD1560" i="16"/>
  <c r="AC1495" i="16"/>
  <c r="AC2237" i="16"/>
  <c r="AC541" i="20"/>
  <c r="AC1562" i="16"/>
  <c r="AC2173" i="16"/>
  <c r="AD892" i="16"/>
  <c r="AD1941" i="16"/>
  <c r="AD2236" i="16" s="1"/>
  <c r="AC2182" i="16"/>
  <c r="AC1943" i="16"/>
  <c r="AB114" i="10"/>
  <c r="AB401" i="10" s="1"/>
  <c r="AC2236" i="16"/>
  <c r="AB105" i="10"/>
  <c r="AC426" i="20"/>
  <c r="AC906" i="16"/>
  <c r="AD567" i="20"/>
  <c r="AD569" i="20" s="1"/>
  <c r="AC917" i="16"/>
  <c r="AD1451" i="16"/>
  <c r="AB113" i="10"/>
  <c r="AB400" i="10" s="1"/>
  <c r="AC502" i="20"/>
  <c r="AC912" i="16"/>
  <c r="AC1453" i="16"/>
  <c r="AC2167" i="16"/>
  <c r="AC369" i="20"/>
  <c r="AC1336" i="16"/>
  <c r="AC1460" i="16"/>
  <c r="AC1419" i="16"/>
  <c r="AC1156" i="16"/>
  <c r="P913" i="20"/>
  <c r="P915" i="20" s="1"/>
  <c r="O914" i="20"/>
  <c r="AD1328" i="16"/>
  <c r="AD2147" i="16" s="1"/>
  <c r="AC1315" i="16"/>
  <c r="AD1314" i="16"/>
  <c r="AD2145" i="16" s="1"/>
  <c r="AC1330" i="16"/>
  <c r="AD417" i="20"/>
  <c r="AC1316" i="16"/>
  <c r="AC419" i="20"/>
  <c r="AC1914" i="16"/>
  <c r="AD518" i="20"/>
  <c r="AD520" i="20" s="1"/>
  <c r="AC1329" i="16"/>
  <c r="AC1466" i="16"/>
  <c r="AC547" i="20"/>
  <c r="AD1465" i="16"/>
  <c r="AD2169" i="16" s="1"/>
  <c r="AC1501" i="16"/>
  <c r="AD1500" i="16"/>
  <c r="AD2174" i="16" s="1"/>
  <c r="AD940" i="16"/>
  <c r="AC1294" i="16"/>
  <c r="AC1295" i="16" s="1"/>
  <c r="AD1293" i="16"/>
  <c r="AD2142" i="16" s="1"/>
  <c r="AC1502" i="16"/>
  <c r="AD1335" i="16"/>
  <c r="AD2148" i="16" s="1"/>
  <c r="AC2174" i="16"/>
  <c r="AC2148" i="16"/>
  <c r="AC1935" i="16"/>
  <c r="AC1893" i="16"/>
  <c r="AD1892" i="16"/>
  <c r="AD1567" i="16"/>
  <c r="AD2183" i="16" s="1"/>
  <c r="AD955" i="20"/>
  <c r="AD546" i="20"/>
  <c r="AC1569" i="16"/>
  <c r="AC957" i="20"/>
  <c r="AC929" i="16"/>
  <c r="AC1459" i="16"/>
  <c r="AC526" i="20"/>
  <c r="AD424" i="20"/>
  <c r="AC519" i="20"/>
  <c r="AD525" i="20"/>
  <c r="AD934" i="20"/>
  <c r="AD936" i="20" s="1"/>
  <c r="AC751" i="12"/>
  <c r="AC916" i="12" s="1"/>
  <c r="AC1931" i="12" s="1"/>
  <c r="AC331" i="16"/>
  <c r="AC806" i="16" s="1"/>
  <c r="AD208" i="10"/>
  <c r="AD352" i="10" s="1"/>
  <c r="AC1337" i="16"/>
  <c r="AD1472" i="16"/>
  <c r="AD2170" i="16" s="1"/>
  <c r="AC887" i="16"/>
  <c r="AD511" i="20"/>
  <c r="AD513" i="20" s="1"/>
  <c r="AC1568" i="16"/>
  <c r="AC118" i="11"/>
  <c r="AC1474" i="16"/>
  <c r="AD1147" i="16"/>
  <c r="AD2120" i="16" s="1"/>
  <c r="AC512" i="20"/>
  <c r="AC942" i="20"/>
  <c r="AC2170" i="16"/>
  <c r="AC2120" i="16"/>
  <c r="AC1575" i="16"/>
  <c r="AD941" i="20"/>
  <c r="AD943" i="20" s="1"/>
  <c r="AD1574" i="16"/>
  <c r="AD2184" i="16" s="1"/>
  <c r="AC390" i="20"/>
  <c r="AC1149" i="16"/>
  <c r="AC2184" i="16"/>
  <c r="AC899" i="16"/>
  <c r="AB405" i="10"/>
  <c r="AC47" i="20"/>
  <c r="AC59" i="20"/>
  <c r="AC1228" i="20" s="1"/>
  <c r="AC1262" i="20" s="1"/>
  <c r="AC1275" i="20" s="1"/>
  <c r="AC1288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AA611" i="12" s="1"/>
  <c r="AD885" i="20"/>
  <c r="AD887" i="20" s="1"/>
  <c r="AC936" i="20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2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07" i="16"/>
  <c r="AD1509" i="16"/>
  <c r="AD1839" i="16"/>
  <c r="AD1841" i="16"/>
  <c r="AD1843" i="16"/>
  <c r="AD2037" i="16"/>
  <c r="AD2039" i="16"/>
  <c r="AD2065" i="16" s="1"/>
  <c r="AD2041" i="16"/>
  <c r="AD2043" i="16"/>
  <c r="AD2045" i="16"/>
  <c r="AD2058" i="16" s="1"/>
  <c r="AD2047" i="16"/>
  <c r="AD2060" i="16" s="1"/>
  <c r="AD2050" i="16"/>
  <c r="AD2077" i="16"/>
  <c r="AD2314" i="16"/>
  <c r="AD2323" i="16"/>
  <c r="AD2337" i="16"/>
  <c r="AD2351" i="16"/>
  <c r="AD2365" i="16"/>
  <c r="AD2379" i="16"/>
  <c r="AD2393" i="16"/>
  <c r="AD2407" i="16"/>
  <c r="AD2421" i="16"/>
  <c r="AD2435" i="16"/>
  <c r="AD2449" i="16"/>
  <c r="AD2463" i="16"/>
  <c r="AD2479" i="16"/>
  <c r="AD2493" i="16"/>
  <c r="AD2507" i="16"/>
  <c r="AD2521" i="16"/>
  <c r="AD2535" i="16"/>
  <c r="AD2549" i="16"/>
  <c r="AD2563" i="16"/>
  <c r="AD2579" i="16"/>
  <c r="AD2593" i="16"/>
  <c r="AD2607" i="16"/>
  <c r="AD2623" i="16"/>
  <c r="AD2637" i="16"/>
  <c r="AD2651" i="16"/>
  <c r="AD2665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06" i="16"/>
  <c r="AD2038" i="16"/>
  <c r="AD2064" i="16" s="1"/>
  <c r="AD2316" i="16"/>
  <c r="AD2428" i="16"/>
  <c r="AD2456" i="16"/>
  <c r="AD2486" i="16"/>
  <c r="AD2514" i="16"/>
  <c r="AD2542" i="16"/>
  <c r="AD2570" i="16"/>
  <c r="AD2600" i="16"/>
  <c r="AD2630" i="16"/>
  <c r="AD2658" i="16"/>
  <c r="AD132" i="20"/>
  <c r="AD156" i="20"/>
  <c r="AD2044" i="16"/>
  <c r="AD2358" i="16"/>
  <c r="AD2679" i="16"/>
  <c r="AD2693" i="16"/>
  <c r="AD2707" i="16"/>
  <c r="AD2723" i="16"/>
  <c r="AD2737" i="16"/>
  <c r="AD2751" i="16"/>
  <c r="AD2765" i="16"/>
  <c r="AD2779" i="16"/>
  <c r="AD2793" i="16"/>
  <c r="AD2807" i="16"/>
  <c r="AD2821" i="16"/>
  <c r="AD2835" i="16"/>
  <c r="AD2849" i="16"/>
  <c r="AD2863" i="16"/>
  <c r="AD2877" i="16"/>
  <c r="AD2891" i="16"/>
  <c r="AD2905" i="16"/>
  <c r="AD2919" i="16"/>
  <c r="AD2933" i="16"/>
  <c r="AD2947" i="16"/>
  <c r="AD2961" i="16"/>
  <c r="AD2975" i="16"/>
  <c r="AD2989" i="16"/>
  <c r="AD3004" i="16"/>
  <c r="AD3018" i="16"/>
  <c r="AD3032" i="16"/>
  <c r="AD3048" i="16"/>
  <c r="AD3062" i="16"/>
  <c r="AD3076" i="16"/>
  <c r="AD3090" i="16"/>
  <c r="AD3104" i="16"/>
  <c r="AD3120" i="16"/>
  <c r="AD3134" i="16"/>
  <c r="AD3148" i="16"/>
  <c r="AD3162" i="16"/>
  <c r="AD3176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063" i="16"/>
  <c r="AD2400" i="16"/>
  <c r="AD105" i="20"/>
  <c r="AD176" i="20"/>
  <c r="AD188" i="20"/>
  <c r="AD212" i="20"/>
  <c r="AD1508" i="16"/>
  <c r="AD2040" i="16"/>
  <c r="AD2053" i="16" s="1"/>
  <c r="AD2330" i="16"/>
  <c r="AD1840" i="16"/>
  <c r="AD2046" i="16"/>
  <c r="AD2072" i="16" s="1"/>
  <c r="AD2372" i="16"/>
  <c r="AD2442" i="16"/>
  <c r="AD2472" i="16"/>
  <c r="AD2500" i="16"/>
  <c r="AD2528" i="16"/>
  <c r="AD2556" i="16"/>
  <c r="AD2586" i="16"/>
  <c r="AD2616" i="16"/>
  <c r="AD2644" i="16"/>
  <c r="AD2714" i="16"/>
  <c r="AD2828" i="16"/>
  <c r="AD2940" i="16"/>
  <c r="AD3055" i="16"/>
  <c r="AD3169" i="16"/>
  <c r="AD431" i="16"/>
  <c r="AD447" i="16"/>
  <c r="AD166" i="20"/>
  <c r="AD1842" i="16"/>
  <c r="AD2758" i="16"/>
  <c r="AD2870" i="16"/>
  <c r="AD2982" i="16"/>
  <c r="AD3097" i="16"/>
  <c r="AD421" i="16"/>
  <c r="AD437" i="16"/>
  <c r="AD615" i="16"/>
  <c r="AD617" i="16"/>
  <c r="AD619" i="16"/>
  <c r="AD621" i="16"/>
  <c r="AD623" i="16"/>
  <c r="AD625" i="16"/>
  <c r="AD2686" i="16"/>
  <c r="AD2800" i="16"/>
  <c r="AD2912" i="16"/>
  <c r="AD3025" i="16"/>
  <c r="AD3141" i="16"/>
  <c r="AD427" i="16"/>
  <c r="AD443" i="16"/>
  <c r="AD801" i="16"/>
  <c r="AD118" i="20"/>
  <c r="AD231" i="20"/>
  <c r="AD2414" i="16"/>
  <c r="AD2772" i="16"/>
  <c r="AD2884" i="16"/>
  <c r="AD2996" i="16"/>
  <c r="AD3113" i="16"/>
  <c r="AD423" i="16"/>
  <c r="AD439" i="16"/>
  <c r="AD150" i="20"/>
  <c r="AD182" i="20"/>
  <c r="AD1510" i="16"/>
  <c r="AD2700" i="16"/>
  <c r="AD2814" i="16"/>
  <c r="AD2926" i="16"/>
  <c r="AD3041" i="16"/>
  <c r="AD3155" i="16"/>
  <c r="AD429" i="16"/>
  <c r="AD445" i="16"/>
  <c r="AD616" i="16"/>
  <c r="AD618" i="16"/>
  <c r="AD620" i="16"/>
  <c r="AD622" i="16"/>
  <c r="AD624" i="16"/>
  <c r="AD2042" i="16"/>
  <c r="AD2068" i="16" s="1"/>
  <c r="AD2096" i="16" s="1"/>
  <c r="AD2672" i="16"/>
  <c r="AD3083" i="16"/>
  <c r="AD417" i="16"/>
  <c r="AD454" i="16"/>
  <c r="AD57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1191" i="12" s="1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786" i="16"/>
  <c r="AD419" i="16"/>
  <c r="AD433" i="16"/>
  <c r="AD564" i="16"/>
  <c r="AD575" i="16"/>
  <c r="AD580" i="16"/>
  <c r="AD786" i="16"/>
  <c r="AD325" i="16"/>
  <c r="AD330" i="16"/>
  <c r="AD359" i="16"/>
  <c r="AD66" i="20"/>
  <c r="AD2091" i="16"/>
  <c r="AD2898" i="16"/>
  <c r="AD435" i="16"/>
  <c r="AD449" i="16"/>
  <c r="AD455" i="16"/>
  <c r="AD581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11" i="16"/>
  <c r="AD456" i="16"/>
  <c r="AD576" i="16"/>
  <c r="AD657" i="16"/>
  <c r="AD326" i="16"/>
  <c r="AD355" i="16"/>
  <c r="AD360" i="16"/>
  <c r="AD2344" i="16"/>
  <c r="AD2730" i="16"/>
  <c r="AD3127" i="16"/>
  <c r="AD451" i="16"/>
  <c r="AD577" i="16"/>
  <c r="AD582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386" i="16"/>
  <c r="AD2744" i="16"/>
  <c r="AD2842" i="16"/>
  <c r="AD425" i="16"/>
  <c r="AD452" i="16"/>
  <c r="AD457" i="16"/>
  <c r="AD583" i="16"/>
  <c r="AD356" i="16"/>
  <c r="AD2968" i="16"/>
  <c r="AD579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069" i="16"/>
  <c r="AD453" i="16"/>
  <c r="AD352" i="16"/>
  <c r="AD908" i="12"/>
  <c r="AD935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182" i="12"/>
  <c r="AD606" i="12" s="1"/>
  <c r="AD12" i="12"/>
  <c r="AD23" i="12"/>
  <c r="AD32" i="12"/>
  <c r="AD42" i="12"/>
  <c r="AD2856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08" i="12" s="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2954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E595" i="12" s="1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578" i="16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610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64" i="12"/>
  <c r="AD973" i="12"/>
  <c r="AD984" i="12"/>
  <c r="AD989" i="12"/>
  <c r="AD1008" i="12"/>
  <c r="AD1024" i="12"/>
  <c r="AD1040" i="12"/>
  <c r="AD1163" i="12"/>
  <c r="AD1177" i="12"/>
  <c r="AD1403" i="12"/>
  <c r="AD60" i="12"/>
  <c r="AD105" i="12" s="1"/>
  <c r="AD82" i="12"/>
  <c r="AD133" i="16"/>
  <c r="AD954" i="12"/>
  <c r="AD974" i="12"/>
  <c r="AD990" i="12"/>
  <c r="AD607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00" i="16"/>
  <c r="AD1440" i="16"/>
  <c r="AD1970" i="16"/>
  <c r="AD1563" i="16"/>
  <c r="AD1895" i="16"/>
  <c r="AD1289" i="16"/>
  <c r="AD1447" i="16"/>
  <c r="AD1296" i="16"/>
  <c r="AD1407" i="16"/>
  <c r="AD1570" i="16"/>
  <c r="AD1977" i="16"/>
  <c r="AD1902" i="16"/>
  <c r="AD1862" i="16"/>
  <c r="AD1124" i="12"/>
  <c r="AD1096" i="12"/>
  <c r="AD1106" i="12"/>
  <c r="AD1142" i="12"/>
  <c r="AD1122" i="12"/>
  <c r="AD1529" i="16"/>
  <c r="AD1082" i="12"/>
  <c r="AD1152" i="12"/>
  <c r="AD1149" i="12"/>
  <c r="AD1151" i="12"/>
  <c r="AD1101" i="12"/>
  <c r="AD1112" i="12"/>
  <c r="AD1097" i="12"/>
  <c r="AD1104" i="12"/>
  <c r="AD1111" i="12"/>
  <c r="AD1115" i="12"/>
  <c r="AD1454" i="16"/>
  <c r="AD139" i="20"/>
  <c r="AD1143" i="16"/>
  <c r="AD141" i="20"/>
  <c r="AD1855" i="16"/>
  <c r="AD1522" i="16"/>
  <c r="AD1100" i="12"/>
  <c r="AD1107" i="12"/>
  <c r="AD1123" i="12"/>
  <c r="AD1113" i="12"/>
  <c r="AD1108" i="12"/>
  <c r="AD1102" i="12"/>
  <c r="AD1984" i="16"/>
  <c r="AD1121" i="12"/>
  <c r="AD1140" i="12"/>
  <c r="AD1000" i="12"/>
  <c r="AD140" i="20"/>
  <c r="AD1001" i="12"/>
  <c r="AD1139" i="12"/>
  <c r="AD1109" i="12"/>
  <c r="AD999" i="12"/>
  <c r="AD1141" i="12"/>
  <c r="AD1120" i="12"/>
  <c r="AD1118" i="12"/>
  <c r="AD1125" i="12"/>
  <c r="AD1099" i="12"/>
  <c r="AD194" i="20"/>
  <c r="AD1117" i="12"/>
  <c r="AD1150" i="12"/>
  <c r="AD1116" i="12"/>
  <c r="AD1143" i="12"/>
  <c r="AD997" i="12"/>
  <c r="AD1084" i="12"/>
  <c r="AD1083" i="12"/>
  <c r="AD1414" i="16"/>
  <c r="AD195" i="20"/>
  <c r="AD1869" i="16"/>
  <c r="AD1114" i="12"/>
  <c r="AD1303" i="16"/>
  <c r="AD1119" i="12"/>
  <c r="AD1098" i="12"/>
  <c r="AD1105" i="12"/>
  <c r="AD142" i="20"/>
  <c r="AD2057" i="16"/>
  <c r="AD1103" i="12"/>
  <c r="AD998" i="12"/>
  <c r="AD1536" i="16"/>
  <c r="AD1110" i="12"/>
  <c r="AD2054" i="16"/>
  <c r="AD1909" i="16"/>
  <c r="AD1148" i="12"/>
  <c r="AD1577" i="16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461" i="16"/>
  <c r="AD1707" i="12"/>
  <c r="AD1916" i="16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43" i="16"/>
  <c r="AD1991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876" i="16"/>
  <c r="AD2067" i="16"/>
  <c r="AD2081" i="16" s="1"/>
  <c r="AD1310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070" i="16"/>
  <c r="AD2084" i="16" s="1"/>
  <c r="AD1150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584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2073" i="16"/>
  <c r="AD2101" i="16" s="1"/>
  <c r="AD1421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923" i="16"/>
  <c r="AD1164" i="16"/>
  <c r="AD1840" i="12"/>
  <c r="AD1822" i="12"/>
  <c r="AD1883" i="16"/>
  <c r="AD1157" i="16"/>
  <c r="AD1550" i="16"/>
  <c r="AD1817" i="12"/>
  <c r="AD1591" i="16"/>
  <c r="AD1830" i="12"/>
  <c r="AD1317" i="16"/>
  <c r="AD1468" i="16"/>
  <c r="AD1828" i="12"/>
  <c r="AD1845" i="12"/>
  <c r="AD1998" i="16"/>
  <c r="AD1428" i="16"/>
  <c r="AD1720" i="12"/>
  <c r="AD2005" i="16"/>
  <c r="AD1930" i="16"/>
  <c r="AD1324" i="16"/>
  <c r="AD1475" i="16"/>
  <c r="AD1171" i="16"/>
  <c r="AD1598" i="16"/>
  <c r="AD1937" i="16"/>
  <c r="AD2012" i="16"/>
  <c r="AD1178" i="16"/>
  <c r="AD1605" i="16"/>
  <c r="AD1331" i="16"/>
  <c r="AD1489" i="16"/>
  <c r="AD1482" i="16"/>
  <c r="AD1338" i="16"/>
  <c r="AD1496" i="16"/>
  <c r="AD2019" i="16"/>
  <c r="AD1944" i="16"/>
  <c r="AD1185" i="16"/>
  <c r="AD1612" i="16"/>
  <c r="AD1619" i="16"/>
  <c r="AD1192" i="16"/>
  <c r="AD2026" i="16"/>
  <c r="AD1951" i="16"/>
  <c r="AD1345" i="16"/>
  <c r="AD1503" i="16"/>
  <c r="AD1958" i="16"/>
  <c r="AD1626" i="16"/>
  <c r="AD2033" i="16"/>
  <c r="AD1352" i="16"/>
  <c r="AD1199" i="16"/>
  <c r="AD1633" i="16"/>
  <c r="AD1359" i="16"/>
  <c r="AD1206" i="16"/>
  <c r="AD1213" i="16"/>
  <c r="AD1366" i="16"/>
  <c r="AD1640" i="16"/>
  <c r="AD1647" i="16"/>
  <c r="AD1220" i="16"/>
  <c r="AD1373" i="16"/>
  <c r="AD1380" i="16"/>
  <c r="AD1654" i="16"/>
  <c r="AD1227" i="16"/>
  <c r="AD1234" i="16"/>
  <c r="AD1387" i="16"/>
  <c r="AD1661" i="16"/>
  <c r="AD1668" i="16"/>
  <c r="AD1241" i="16"/>
  <c r="AD1675" i="16"/>
  <c r="AD1248" i="16"/>
  <c r="AD1682" i="16"/>
  <c r="AD1255" i="16"/>
  <c r="AD1689" i="16"/>
  <c r="AD192" i="20"/>
  <c r="AD193" i="20"/>
  <c r="AD1262" i="16"/>
  <c r="AD1269" i="16"/>
  <c r="AD1696" i="16"/>
  <c r="AD1276" i="16"/>
  <c r="AD1703" i="16"/>
  <c r="AD1710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759" i="16"/>
  <c r="AC255" i="20" s="1"/>
  <c r="AC761" i="16"/>
  <c r="AC257" i="20" s="1"/>
  <c r="AC763" i="16"/>
  <c r="AC259" i="20" s="1"/>
  <c r="AC765" i="16"/>
  <c r="AC767" i="16"/>
  <c r="AC263" i="20" s="1"/>
  <c r="AC769" i="16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752" i="16"/>
  <c r="AC248" i="20" s="1"/>
  <c r="AC754" i="16"/>
  <c r="AC250" i="20" s="1"/>
  <c r="AC756" i="16"/>
  <c r="AC252" i="20" s="1"/>
  <c r="AC758" i="16"/>
  <c r="AC760" i="16"/>
  <c r="AC256" i="20" s="1"/>
  <c r="AC762" i="16"/>
  <c r="AC764" i="16"/>
  <c r="AC766" i="16"/>
  <c r="AC262" i="20" s="1"/>
  <c r="AC768" i="16"/>
  <c r="AC264" i="20" s="1"/>
  <c r="AC770" i="16"/>
  <c r="AC266" i="20" s="1"/>
  <c r="AC772" i="16"/>
  <c r="AC268" i="20" s="1"/>
  <c r="AC774" i="16"/>
  <c r="AC776" i="16"/>
  <c r="AC272" i="20" s="1"/>
  <c r="AC778" i="16"/>
  <c r="AC274" i="20" s="1"/>
  <c r="AC780" i="16"/>
  <c r="AC276" i="20" s="1"/>
  <c r="AC782" i="16"/>
  <c r="AC278" i="20" s="1"/>
  <c r="AC744" i="16"/>
  <c r="AC807" i="16"/>
  <c r="AC368" i="16"/>
  <c r="AB805" i="16"/>
  <c r="AB372" i="10"/>
  <c r="AB371" i="10" s="1"/>
  <c r="AB53" i="18"/>
  <c r="AB46" i="18"/>
  <c r="AB56" i="18" s="1"/>
  <c r="AA245" i="11"/>
  <c r="AA160" i="10"/>
  <c r="AA159" i="10" s="1"/>
  <c r="AA51" i="25" s="1"/>
  <c r="AA75" i="25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898" i="16"/>
  <c r="AD886" i="16"/>
  <c r="AC887" i="20"/>
  <c r="AC582" i="20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397" i="10" s="1"/>
  <c r="AC116" i="10"/>
  <c r="AC403" i="10" s="1"/>
  <c r="AC30" i="10"/>
  <c r="AC19" i="10"/>
  <c r="AC31" i="10"/>
  <c r="AC27" i="10"/>
  <c r="AC35" i="10"/>
  <c r="AC25" i="10"/>
  <c r="AC23" i="10"/>
  <c r="AB38" i="18"/>
  <c r="AB31" i="18"/>
  <c r="AB41" i="18" s="1"/>
  <c r="AB68" i="10" s="1"/>
  <c r="AC11" i="22"/>
  <c r="AC12" i="25" s="1"/>
  <c r="AC11" i="10"/>
  <c r="AC11" i="20"/>
  <c r="AC11" i="18"/>
  <c r="AC11" i="16"/>
  <c r="AC11" i="11"/>
  <c r="AC11" i="12"/>
  <c r="AC1813" i="12"/>
  <c r="AC1882" i="12" s="1"/>
  <c r="AC1920" i="12" s="1"/>
  <c r="AC900" i="16"/>
  <c r="AC1768" i="12"/>
  <c r="AC1881" i="12" s="1"/>
  <c r="AC1919" i="12" s="1"/>
  <c r="AC884" i="12"/>
  <c r="AC920" i="12" s="1"/>
  <c r="AC1935" i="12" s="1"/>
  <c r="AC805" i="12"/>
  <c r="AC918" i="12" s="1"/>
  <c r="AC1933" i="12" s="1"/>
  <c r="AC1844" i="16"/>
  <c r="AC232" i="20"/>
  <c r="AC1249" i="20" s="1"/>
  <c r="AB1528" i="12"/>
  <c r="AB1641" i="12" s="1"/>
  <c r="AB23" i="18"/>
  <c r="AB16" i="18"/>
  <c r="AB26" i="18" s="1"/>
  <c r="AD581" i="20"/>
  <c r="AD583" i="20" s="1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584" i="16"/>
  <c r="AC809" i="16" s="1"/>
  <c r="AC626" i="16"/>
  <c r="AC810" i="16" s="1"/>
  <c r="AC85" i="25"/>
  <c r="AC93" i="25" s="1"/>
  <c r="AB1474" i="12"/>
  <c r="AB1639" i="12" s="1"/>
  <c r="AC760" i="12"/>
  <c r="AC917" i="12" s="1"/>
  <c r="AC1932" i="12" s="1"/>
  <c r="AC214" i="20"/>
  <c r="AC1248" i="20" s="1"/>
  <c r="AC808" i="16"/>
  <c r="AC463" i="16"/>
  <c r="AC120" i="20"/>
  <c r="AC1245" i="20" s="1"/>
  <c r="AC107" i="20"/>
  <c r="AC1243" i="20" s="1"/>
  <c r="AC83" i="25"/>
  <c r="AC82" i="25"/>
  <c r="AC62" i="25"/>
  <c r="AB1607" i="12"/>
  <c r="AB1643" i="12" s="1"/>
  <c r="AB699" i="16"/>
  <c r="AB240" i="20"/>
  <c r="AB280" i="20" s="1"/>
  <c r="AB285" i="20" s="1"/>
  <c r="AB69" i="25" s="1"/>
  <c r="AA112" i="10"/>
  <c r="AC1092" i="12"/>
  <c r="AC1161" i="12" s="1"/>
  <c r="AC119" i="11"/>
  <c r="AC284" i="16"/>
  <c r="AC804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04" i="20"/>
  <c r="AB212" i="10"/>
  <c r="AB1724" i="16"/>
  <c r="AC1724" i="16"/>
  <c r="AD1724" i="16"/>
  <c r="AC1426" i="16"/>
  <c r="AC1343" i="16"/>
  <c r="AC1610" i="16"/>
  <c r="AC1445" i="16"/>
  <c r="AC1907" i="16"/>
  <c r="AC1596" i="16"/>
  <c r="AC1921" i="16"/>
  <c r="AC575" i="20"/>
  <c r="AC1405" i="16"/>
  <c r="AC1412" i="16"/>
  <c r="AC376" i="20"/>
  <c r="AC1169" i="16"/>
  <c r="AC332" i="16"/>
  <c r="AC1589" i="16"/>
  <c r="AC561" i="20"/>
  <c r="AC562" i="20"/>
  <c r="AD560" i="20"/>
  <c r="AB950" i="20"/>
  <c r="AC948" i="20"/>
  <c r="AC1364" i="16"/>
  <c r="AC576" i="20"/>
  <c r="AD574" i="20"/>
  <c r="AC377" i="20"/>
  <c r="AD375" i="20"/>
  <c r="AC1624" i="16"/>
  <c r="AB992" i="20"/>
  <c r="AC990" i="20"/>
  <c r="AC1308" i="16"/>
  <c r="AC2188" i="16"/>
  <c r="AC1604" i="16"/>
  <c r="AD1602" i="16"/>
  <c r="AC2185" i="16"/>
  <c r="AC1583" i="16"/>
  <c r="AD1581" i="16"/>
  <c r="AC1603" i="16"/>
  <c r="AC922" i="16"/>
  <c r="AB2126" i="16"/>
  <c r="AC1189" i="16"/>
  <c r="AC2165" i="16"/>
  <c r="AC1439" i="16"/>
  <c r="AD1437" i="16"/>
  <c r="AC2166" i="16"/>
  <c r="AC1446" i="16"/>
  <c r="AD1444" i="16"/>
  <c r="AC2143" i="16"/>
  <c r="AD1300" i="16"/>
  <c r="AB2125" i="16"/>
  <c r="AC1182" i="16"/>
  <c r="AC2144" i="16"/>
  <c r="AC1309" i="16"/>
  <c r="AD1307" i="16"/>
  <c r="AC2189" i="16"/>
  <c r="AC1611" i="16"/>
  <c r="AD1609" i="16"/>
  <c r="AC2123" i="16"/>
  <c r="AC1170" i="16"/>
  <c r="AD1168" i="16"/>
  <c r="AB2171" i="16"/>
  <c r="AC1479" i="16"/>
  <c r="AC1894" i="16"/>
  <c r="AC2191" i="16"/>
  <c r="AD1623" i="16"/>
  <c r="AC2152" i="16"/>
  <c r="AC1365" i="16"/>
  <c r="AD1363" i="16"/>
  <c r="AC2159" i="16"/>
  <c r="AC1406" i="16"/>
  <c r="AD1404" i="16"/>
  <c r="AB2124" i="16"/>
  <c r="AC1175" i="16"/>
  <c r="AC2187" i="16"/>
  <c r="AC1597" i="16"/>
  <c r="AD1595" i="16"/>
  <c r="AC2235" i="16"/>
  <c r="AC1936" i="16"/>
  <c r="AD1934" i="16"/>
  <c r="AC2232" i="16"/>
  <c r="AC1915" i="16"/>
  <c r="AD1913" i="16"/>
  <c r="AC2186" i="16"/>
  <c r="AC1590" i="16"/>
  <c r="AD1588" i="16"/>
  <c r="AD958" i="16"/>
  <c r="AC1301" i="16"/>
  <c r="AC1302" i="16" s="1"/>
  <c r="AC934" i="16"/>
  <c r="AB333" i="16"/>
  <c r="AC2160" i="16"/>
  <c r="AC1413" i="16"/>
  <c r="AD1411" i="16"/>
  <c r="AC2162" i="16"/>
  <c r="AD1425" i="16"/>
  <c r="AC2149" i="16"/>
  <c r="AC1344" i="16"/>
  <c r="AD1342" i="16"/>
  <c r="AE2878" i="16"/>
  <c r="AE2880" i="16"/>
  <c r="AB2879" i="16"/>
  <c r="AB2881" i="16"/>
  <c r="AC2879" i="16"/>
  <c r="AC2881" i="16"/>
  <c r="AD2879" i="16"/>
  <c r="AD2881" i="16"/>
  <c r="AE2879" i="16"/>
  <c r="AE2881" i="16"/>
  <c r="AB2878" i="16"/>
  <c r="AB2880" i="16"/>
  <c r="AC2878" i="16"/>
  <c r="AD2878" i="16"/>
  <c r="AC2880" i="16"/>
  <c r="AD2880" i="16"/>
  <c r="AB2190" i="16"/>
  <c r="AC1616" i="16"/>
  <c r="AC2195" i="16"/>
  <c r="AD1651" i="16"/>
  <c r="AC2231" i="16"/>
  <c r="AC1908" i="16"/>
  <c r="AD1906" i="16"/>
  <c r="AC1438" i="16"/>
  <c r="AC2233" i="16"/>
  <c r="AC1922" i="16"/>
  <c r="AD1920" i="16"/>
  <c r="AA2088" i="16"/>
  <c r="AA290" i="20" s="1"/>
  <c r="H2617" i="16"/>
  <c r="Y1950" i="12"/>
  <c r="Y1908" i="12" s="1"/>
  <c r="Y624" i="12"/>
  <c r="Y172" i="10" s="1"/>
  <c r="L1506" i="16"/>
  <c r="L1839" i="16"/>
  <c r="H2332" i="16"/>
  <c r="H2618" i="16"/>
  <c r="D458" i="16"/>
  <c r="M1839" i="16"/>
  <c r="I409" i="16"/>
  <c r="G2038" i="16" s="1"/>
  <c r="G2092" i="16" s="1"/>
  <c r="L2092" i="16" s="1"/>
  <c r="M1506" i="16"/>
  <c r="H2333" i="16"/>
  <c r="P822" i="20"/>
  <c r="Q822" i="20" s="1"/>
  <c r="Q824" i="20" s="1"/>
  <c r="T720" i="20"/>
  <c r="T722" i="20" s="1"/>
  <c r="S721" i="20"/>
  <c r="AB159" i="11"/>
  <c r="AB241" i="11" s="1"/>
  <c r="AB198" i="11"/>
  <c r="AB244" i="11" s="1"/>
  <c r="AB163" i="10" s="1"/>
  <c r="AB307" i="10" s="1"/>
  <c r="H2339" i="16"/>
  <c r="AB219" i="11"/>
  <c r="AB246" i="11" s="1"/>
  <c r="AB611" i="12" s="1"/>
  <c r="N823" i="20"/>
  <c r="O823" i="20" s="1"/>
  <c r="AA1176" i="16"/>
  <c r="AB1176" i="16" s="1"/>
  <c r="AA950" i="20"/>
  <c r="AA949" i="20"/>
  <c r="AB949" i="20" s="1"/>
  <c r="Y454" i="20"/>
  <c r="Z452" i="20"/>
  <c r="Y440" i="20"/>
  <c r="Z438" i="20"/>
  <c r="AA992" i="20"/>
  <c r="Z999" i="20"/>
  <c r="AA997" i="20"/>
  <c r="AB997" i="20" s="1"/>
  <c r="Y621" i="20"/>
  <c r="Z619" i="20"/>
  <c r="AA1480" i="16"/>
  <c r="AB1480" i="16" s="1"/>
  <c r="AA935" i="16"/>
  <c r="AB935" i="16" s="1"/>
  <c r="AA1183" i="16"/>
  <c r="AB1183" i="16" s="1"/>
  <c r="AA923" i="16"/>
  <c r="AB923" i="16" s="1"/>
  <c r="AA1617" i="16"/>
  <c r="AB1617" i="16" s="1"/>
  <c r="N1266" i="16"/>
  <c r="N2137" i="16" s="1"/>
  <c r="Z1724" i="16"/>
  <c r="AA1724" i="16"/>
  <c r="Q1239" i="16"/>
  <c r="R1238" i="16"/>
  <c r="S1238" i="16" s="1"/>
  <c r="Z43" i="16"/>
  <c r="AA41" i="16" s="1"/>
  <c r="AA2258" i="16" s="1"/>
  <c r="AA2270" i="16" s="1"/>
  <c r="Z2282" i="16"/>
  <c r="Z44" i="16" s="1"/>
  <c r="Z85" i="16" s="1"/>
  <c r="AA1190" i="16"/>
  <c r="AB1190" i="16" s="1"/>
  <c r="Z2150" i="16"/>
  <c r="AA1349" i="16"/>
  <c r="AB1349" i="16" s="1"/>
  <c r="O2249" i="16"/>
  <c r="AA2125" i="16"/>
  <c r="AA1184" i="16"/>
  <c r="AB1184" i="16" s="1"/>
  <c r="Z2880" i="16"/>
  <c r="Z2879" i="16"/>
  <c r="Z2881" i="16"/>
  <c r="AA2879" i="16"/>
  <c r="AA2881" i="16"/>
  <c r="Z2878" i="16"/>
  <c r="AA2880" i="16"/>
  <c r="AA2878" i="16"/>
  <c r="AA918" i="16"/>
  <c r="AB918" i="16" s="1"/>
  <c r="Z2155" i="16"/>
  <c r="AA1384" i="16"/>
  <c r="AB1384" i="16" s="1"/>
  <c r="Z2234" i="16"/>
  <c r="AA1927" i="16"/>
  <c r="AB1927" i="16" s="1"/>
  <c r="AA2340" i="16"/>
  <c r="O1988" i="16"/>
  <c r="O2244" i="16" s="1"/>
  <c r="Z2196" i="16"/>
  <c r="AA1658" i="16"/>
  <c r="AB1658" i="16" s="1"/>
  <c r="L2138" i="16"/>
  <c r="AA2190" i="16"/>
  <c r="AA1618" i="16"/>
  <c r="AB1618" i="16" s="1"/>
  <c r="AA2124" i="16"/>
  <c r="AA1177" i="16"/>
  <c r="AB1177" i="16" s="1"/>
  <c r="AA333" i="16"/>
  <c r="Y334" i="16"/>
  <c r="Y791" i="16" s="1"/>
  <c r="Y199" i="10" s="1"/>
  <c r="Z1427" i="16"/>
  <c r="AA2126" i="16"/>
  <c r="AA1191" i="16"/>
  <c r="AB1191" i="16" s="1"/>
  <c r="M1700" i="16"/>
  <c r="M2202" i="16" s="1"/>
  <c r="AA2171" i="16"/>
  <c r="AA1481" i="16"/>
  <c r="AB1481" i="16" s="1"/>
  <c r="AA162" i="16"/>
  <c r="AA179" i="16" s="1"/>
  <c r="AA52" i="10" s="1"/>
  <c r="AA340" i="10" s="1"/>
  <c r="X75" i="18"/>
  <c r="X80" i="18" s="1"/>
  <c r="W1205" i="16"/>
  <c r="S713" i="20"/>
  <c r="S715" i="20" s="1"/>
  <c r="R714" i="20"/>
  <c r="U2280" i="16"/>
  <c r="U28" i="16" s="1"/>
  <c r="V1212" i="16"/>
  <c r="N802" i="20"/>
  <c r="O802" i="20" s="1"/>
  <c r="P802" i="20" s="1"/>
  <c r="U1219" i="16"/>
  <c r="T1226" i="16"/>
  <c r="Q780" i="20"/>
  <c r="R780" i="20" s="1"/>
  <c r="R782" i="20" s="1"/>
  <c r="N781" i="20"/>
  <c r="O781" i="20" s="1"/>
  <c r="P781" i="20" s="1"/>
  <c r="V2129" i="16"/>
  <c r="V1211" i="16"/>
  <c r="W1210" i="16"/>
  <c r="P899" i="20"/>
  <c r="Q899" i="20" s="1"/>
  <c r="Q901" i="20" s="1"/>
  <c r="S1233" i="16"/>
  <c r="P1252" i="16"/>
  <c r="O2135" i="16"/>
  <c r="N1254" i="16"/>
  <c r="O1253" i="16"/>
  <c r="M1273" i="16"/>
  <c r="M2138" i="16" s="1"/>
  <c r="U2130" i="16"/>
  <c r="U1218" i="16"/>
  <c r="V1217" i="16"/>
  <c r="O900" i="20"/>
  <c r="X1197" i="16"/>
  <c r="S1232" i="16"/>
  <c r="W1204" i="16"/>
  <c r="T2131" i="16"/>
  <c r="U1224" i="16"/>
  <c r="Y1196" i="16"/>
  <c r="Z1196" i="16" s="1"/>
  <c r="T1225" i="16"/>
  <c r="P773" i="20"/>
  <c r="Q773" i="20" s="1"/>
  <c r="Y2155" i="16"/>
  <c r="P803" i="20"/>
  <c r="M1261" i="16"/>
  <c r="N1260" i="16"/>
  <c r="G2701" i="16"/>
  <c r="X1198" i="16"/>
  <c r="N845" i="20"/>
  <c r="Y2196" i="16"/>
  <c r="Q1240" i="16"/>
  <c r="J2206" i="16"/>
  <c r="Y2150" i="16"/>
  <c r="O1247" i="16"/>
  <c r="P1246" i="16"/>
  <c r="X1203" i="16"/>
  <c r="W2128" i="16"/>
  <c r="R1245" i="16"/>
  <c r="T1231" i="16"/>
  <c r="O787" i="20"/>
  <c r="O794" i="20"/>
  <c r="O796" i="20" s="1"/>
  <c r="L1268" i="16"/>
  <c r="M1267" i="16"/>
  <c r="O2136" i="16"/>
  <c r="P1259" i="16"/>
  <c r="K1275" i="16"/>
  <c r="L1274" i="16"/>
  <c r="X1724" i="16"/>
  <c r="Y1724" i="16"/>
  <c r="V446" i="20"/>
  <c r="W445" i="20"/>
  <c r="W447" i="20" s="1"/>
  <c r="T665" i="20"/>
  <c r="T666" i="20" s="1"/>
  <c r="Y2281" i="16"/>
  <c r="Y36" i="16" s="1"/>
  <c r="Y83" i="16" s="1"/>
  <c r="Y35" i="16"/>
  <c r="X2285" i="16"/>
  <c r="X68" i="16" s="1"/>
  <c r="X88" i="16" s="1"/>
  <c r="X67" i="16"/>
  <c r="Y65" i="16" s="1"/>
  <c r="Y2261" i="16" s="1"/>
  <c r="Y2273" i="16" s="1"/>
  <c r="Y2286" i="16"/>
  <c r="Y76" i="16" s="1"/>
  <c r="Y89" i="16" s="1"/>
  <c r="Y75" i="16"/>
  <c r="Y2283" i="16"/>
  <c r="Y52" i="16" s="1"/>
  <c r="Y86" i="16" s="1"/>
  <c r="Y51" i="16"/>
  <c r="N774" i="20"/>
  <c r="N775" i="20" s="1"/>
  <c r="O808" i="20"/>
  <c r="U474" i="20"/>
  <c r="V474" i="20" s="1"/>
  <c r="W473" i="20"/>
  <c r="X473" i="20" s="1"/>
  <c r="U475" i="20"/>
  <c r="P1012" i="20"/>
  <c r="N893" i="20"/>
  <c r="N894" i="20" s="1"/>
  <c r="M872" i="20"/>
  <c r="M873" i="20" s="1"/>
  <c r="X439" i="20"/>
  <c r="Y439" i="20" s="1"/>
  <c r="N830" i="20"/>
  <c r="M928" i="20"/>
  <c r="M929" i="20" s="1"/>
  <c r="X621" i="20"/>
  <c r="N978" i="20"/>
  <c r="P971" i="20"/>
  <c r="N1018" i="20"/>
  <c r="N1020" i="20" s="1"/>
  <c r="O838" i="20"/>
  <c r="O829" i="20"/>
  <c r="X454" i="20"/>
  <c r="Q1011" i="20"/>
  <c r="P1013" i="20"/>
  <c r="X440" i="20"/>
  <c r="X1487" i="16"/>
  <c r="T1377" i="16"/>
  <c r="U1377" i="16" s="1"/>
  <c r="S2154" i="16"/>
  <c r="N995" i="16"/>
  <c r="K2880" i="16"/>
  <c r="X2878" i="16"/>
  <c r="Y2878" i="16"/>
  <c r="X2881" i="16"/>
  <c r="X2879" i="16"/>
  <c r="Y2879" i="16"/>
  <c r="X2880" i="16"/>
  <c r="Y2880" i="16"/>
  <c r="Y2881" i="16"/>
  <c r="Y1928" i="16"/>
  <c r="Z1928" i="16" s="1"/>
  <c r="Y2234" i="16"/>
  <c r="P2023" i="16"/>
  <c r="Q2023" i="16" s="1"/>
  <c r="Q2249" i="16" s="1"/>
  <c r="O2024" i="16"/>
  <c r="X1955" i="16"/>
  <c r="X2238" i="16" s="1"/>
  <c r="D3026" i="16"/>
  <c r="Y1929" i="16"/>
  <c r="Z1929" i="16" s="1"/>
  <c r="N2198" i="16"/>
  <c r="Q1672" i="16"/>
  <c r="R1672" i="16" s="1"/>
  <c r="R2198" i="16" s="1"/>
  <c r="O2198" i="16"/>
  <c r="Y1486" i="16"/>
  <c r="Z1486" i="16" s="1"/>
  <c r="L1693" i="16"/>
  <c r="L2201" i="16" s="1"/>
  <c r="N1674" i="16"/>
  <c r="O1674" i="16" s="1"/>
  <c r="P1674" i="16" s="1"/>
  <c r="D2878" i="16"/>
  <c r="Y1630" i="16"/>
  <c r="Z1630" i="16" s="1"/>
  <c r="Y1637" i="16"/>
  <c r="Z1637" i="16" s="1"/>
  <c r="Y1351" i="16"/>
  <c r="Z1351" i="16" s="1"/>
  <c r="Y1350" i="16"/>
  <c r="Z1350" i="16" s="1"/>
  <c r="Y946" i="16"/>
  <c r="Z946" i="16" s="1"/>
  <c r="Y924" i="16"/>
  <c r="Z924" i="16" s="1"/>
  <c r="Y976" i="16"/>
  <c r="Z976" i="16" s="1"/>
  <c r="K1013" i="16"/>
  <c r="N1000" i="16"/>
  <c r="O1000" i="16" s="1"/>
  <c r="Y952" i="16"/>
  <c r="Z952" i="16" s="1"/>
  <c r="R2272" i="16"/>
  <c r="R2263" i="16"/>
  <c r="R91" i="16" s="1"/>
  <c r="Q60" i="16"/>
  <c r="Q87" i="16" s="1"/>
  <c r="Q84" i="16" s="1"/>
  <c r="Q2287" i="16"/>
  <c r="T620" i="20"/>
  <c r="T621" i="20" s="1"/>
  <c r="Q432" i="20"/>
  <c r="R431" i="20"/>
  <c r="R433" i="20" s="1"/>
  <c r="S481" i="20"/>
  <c r="T481" i="20" s="1"/>
  <c r="W459" i="20"/>
  <c r="V460" i="20"/>
  <c r="R495" i="20"/>
  <c r="S495" i="20" s="1"/>
  <c r="R496" i="20"/>
  <c r="T494" i="20"/>
  <c r="S489" i="20"/>
  <c r="T487" i="20"/>
  <c r="S482" i="20"/>
  <c r="U480" i="20"/>
  <c r="U468" i="20"/>
  <c r="V466" i="20"/>
  <c r="V468" i="20" s="1"/>
  <c r="U467" i="20"/>
  <c r="W453" i="20"/>
  <c r="X453" i="20" s="1"/>
  <c r="Y453" i="20" s="1"/>
  <c r="W454" i="20"/>
  <c r="D632" i="20"/>
  <c r="D2317" i="16"/>
  <c r="P2881" i="16"/>
  <c r="V2880" i="16"/>
  <c r="N2880" i="16"/>
  <c r="W2881" i="16"/>
  <c r="O2881" i="16"/>
  <c r="U2880" i="16"/>
  <c r="M2880" i="16"/>
  <c r="S2879" i="16"/>
  <c r="K2879" i="16"/>
  <c r="Q2878" i="16"/>
  <c r="L2881" i="16"/>
  <c r="P2879" i="16"/>
  <c r="N2878" i="16"/>
  <c r="Q2881" i="16"/>
  <c r="M2879" i="16"/>
  <c r="T2879" i="16"/>
  <c r="V2881" i="16"/>
  <c r="N2881" i="16"/>
  <c r="T2880" i="16"/>
  <c r="L2880" i="16"/>
  <c r="R2879" i="16"/>
  <c r="P2878" i="16"/>
  <c r="U2881" i="16"/>
  <c r="M2881" i="16"/>
  <c r="S2880" i="16"/>
  <c r="Q2879" i="16"/>
  <c r="W2878" i="16"/>
  <c r="O2878" i="16"/>
  <c r="T2881" i="16"/>
  <c r="R2880" i="16"/>
  <c r="V2878" i="16"/>
  <c r="L2878" i="16"/>
  <c r="O2880" i="16"/>
  <c r="S2878" i="16"/>
  <c r="R2878" i="16"/>
  <c r="L2879" i="16"/>
  <c r="S2881" i="16"/>
  <c r="K2881" i="16"/>
  <c r="Q2880" i="16"/>
  <c r="W2879" i="16"/>
  <c r="O2879" i="16"/>
  <c r="U2878" i="16"/>
  <c r="M2878" i="16"/>
  <c r="R2881" i="16"/>
  <c r="P2880" i="16"/>
  <c r="V2879" i="16"/>
  <c r="N2879" i="16"/>
  <c r="T2878" i="16"/>
  <c r="W2880" i="16"/>
  <c r="U2879" i="16"/>
  <c r="K2878" i="16"/>
  <c r="R1386" i="16"/>
  <c r="H2873" i="16"/>
  <c r="F2881" i="16"/>
  <c r="G2881" i="16"/>
  <c r="Q286" i="16"/>
  <c r="D2884" i="16"/>
  <c r="G2885" i="16" s="1"/>
  <c r="K1724" i="16"/>
  <c r="L1724" i="16"/>
  <c r="M1724" i="16"/>
  <c r="N1724" i="16"/>
  <c r="O1724" i="16"/>
  <c r="P1724" i="16"/>
  <c r="Q1724" i="16"/>
  <c r="R1724" i="16"/>
  <c r="S1724" i="16"/>
  <c r="T1724" i="16"/>
  <c r="U1724" i="16"/>
  <c r="V1724" i="16"/>
  <c r="W1724" i="16"/>
  <c r="Q287" i="16"/>
  <c r="Q789" i="16" s="1"/>
  <c r="Q195" i="10" s="1"/>
  <c r="T1358" i="16"/>
  <c r="R1378" i="16"/>
  <c r="R1379" i="16" s="1"/>
  <c r="U1356" i="16"/>
  <c r="T2151" i="16"/>
  <c r="T1357" i="16"/>
  <c r="H2444" i="16"/>
  <c r="E3116" i="16"/>
  <c r="D3117" i="16" s="1"/>
  <c r="F3114" i="16"/>
  <c r="N1543" i="16"/>
  <c r="N404" i="16" s="1"/>
  <c r="O2033" i="16"/>
  <c r="O653" i="16" s="1"/>
  <c r="N1529" i="16"/>
  <c r="N402" i="16" s="1"/>
  <c r="F1966" i="16"/>
  <c r="L2033" i="16"/>
  <c r="K2033" i="16"/>
  <c r="M1536" i="16"/>
  <c r="M403" i="16" s="1"/>
  <c r="M1529" i="16"/>
  <c r="M402" i="16" s="1"/>
  <c r="S1372" i="16"/>
  <c r="L1550" i="16"/>
  <c r="K1550" i="16"/>
  <c r="K1536" i="16"/>
  <c r="L1543" i="16"/>
  <c r="K1529" i="16"/>
  <c r="L1522" i="16"/>
  <c r="H2403" i="16"/>
  <c r="H2536" i="16"/>
  <c r="H2423" i="16"/>
  <c r="H2430" i="16"/>
  <c r="N2244" i="16"/>
  <c r="N1989" i="16"/>
  <c r="W1488" i="16"/>
  <c r="X1488" i="16" s="1"/>
  <c r="N1995" i="16"/>
  <c r="N2245" i="16" s="1"/>
  <c r="L2245" i="16"/>
  <c r="L1997" i="16"/>
  <c r="M1997" i="16" s="1"/>
  <c r="F1124" i="16" a="1"/>
  <c r="F1124" i="16" s="1"/>
  <c r="E2317" i="16"/>
  <c r="L1996" i="16"/>
  <c r="M1996" i="16" s="1"/>
  <c r="F3156" i="16"/>
  <c r="D2015" i="16"/>
  <c r="F2015" i="16" s="1"/>
  <c r="E3164" i="16"/>
  <c r="D3152" i="16"/>
  <c r="H3149" i="16" s="1"/>
  <c r="M1976" i="16"/>
  <c r="N1976" i="16" s="1"/>
  <c r="N1975" i="16"/>
  <c r="O1974" i="16"/>
  <c r="P1974" i="16" s="1"/>
  <c r="P2242" i="16" s="1"/>
  <c r="N2242" i="16"/>
  <c r="N1673" i="16"/>
  <c r="O1673" i="16" s="1"/>
  <c r="P1673" i="16" s="1"/>
  <c r="K1694" i="16"/>
  <c r="K1695" i="16" s="1"/>
  <c r="F1871" i="16" a="1"/>
  <c r="F1871" i="16" s="1"/>
  <c r="E3026" i="16"/>
  <c r="U1631" i="16"/>
  <c r="V1631" i="16" s="1"/>
  <c r="W1631" i="16" s="1"/>
  <c r="X1631" i="16" s="1"/>
  <c r="U1632" i="16"/>
  <c r="V1632" i="16" s="1"/>
  <c r="W1632" i="16" s="1"/>
  <c r="X1632" i="16" s="1"/>
  <c r="M1686" i="16"/>
  <c r="L1688" i="16"/>
  <c r="L1687" i="16"/>
  <c r="U2192" i="16"/>
  <c r="D2867" i="16"/>
  <c r="H2864" i="16" s="1"/>
  <c r="D2868" i="16"/>
  <c r="E2868" i="16" s="1"/>
  <c r="W1639" i="16"/>
  <c r="X1639" i="16" s="1"/>
  <c r="D1713" i="16"/>
  <c r="D2879" i="16" s="1"/>
  <c r="E2879" i="16"/>
  <c r="K2201" i="16"/>
  <c r="F1712" i="16" a="1"/>
  <c r="F1712" i="16" s="1"/>
  <c r="E2878" i="16"/>
  <c r="F1706" i="16"/>
  <c r="F2872" i="16" s="1"/>
  <c r="D2873" i="16"/>
  <c r="E2873" i="16" s="1"/>
  <c r="D2875" i="16" s="1"/>
  <c r="E2875" i="16" s="1"/>
  <c r="R1645" i="16"/>
  <c r="S1645" i="16" s="1"/>
  <c r="T1645" i="16" s="1"/>
  <c r="F2871" i="16"/>
  <c r="U1644" i="16"/>
  <c r="U2194" i="16" s="1"/>
  <c r="T2194" i="16"/>
  <c r="D2861" i="16"/>
  <c r="E2861" i="16" s="1"/>
  <c r="D2860" i="16"/>
  <c r="H2857" i="16" s="1"/>
  <c r="V2192" i="16"/>
  <c r="R1646" i="16"/>
  <c r="S1646" i="16" s="1"/>
  <c r="T1646" i="16" s="1"/>
  <c r="R2194" i="16"/>
  <c r="W2193" i="16"/>
  <c r="W1638" i="16"/>
  <c r="X1638" i="16" s="1"/>
  <c r="S2194" i="16"/>
  <c r="W2192" i="16"/>
  <c r="U1370" i="16"/>
  <c r="T2153" i="16"/>
  <c r="T1371" i="16"/>
  <c r="T954" i="16"/>
  <c r="O984" i="16"/>
  <c r="P984" i="16" s="1"/>
  <c r="O994" i="16"/>
  <c r="P994" i="16" s="1"/>
  <c r="N996" i="16"/>
  <c r="M1001" i="16"/>
  <c r="W585" i="16"/>
  <c r="P1665" i="16"/>
  <c r="Q1665" i="16" s="1"/>
  <c r="O1667" i="16"/>
  <c r="W2238" i="16"/>
  <c r="K1014" i="16"/>
  <c r="L1012" i="16"/>
  <c r="M1012" i="16" s="1"/>
  <c r="O1666" i="16"/>
  <c r="L1982" i="16"/>
  <c r="M1982" i="16" s="1"/>
  <c r="M2250" i="16"/>
  <c r="N2030" i="16"/>
  <c r="T1957" i="16"/>
  <c r="T587" i="16" s="1"/>
  <c r="T794" i="16" s="1"/>
  <c r="T202" i="10" s="1"/>
  <c r="U1956" i="16"/>
  <c r="T586" i="16"/>
  <c r="L2243" i="16"/>
  <c r="N1981" i="16"/>
  <c r="L2004" i="16"/>
  <c r="L1681" i="16"/>
  <c r="L2199" i="16"/>
  <c r="M1679" i="16"/>
  <c r="L2032" i="16"/>
  <c r="L2250" i="16"/>
  <c r="L2031" i="16"/>
  <c r="M2031" i="16" s="1"/>
  <c r="L1680" i="16"/>
  <c r="K1983" i="16"/>
  <c r="L1983" i="16" s="1"/>
  <c r="M1983" i="16" s="1"/>
  <c r="H1731" i="16"/>
  <c r="I1724" i="16" a="1"/>
  <c r="I1724" i="16" s="1"/>
  <c r="Q1276" i="16"/>
  <c r="D1050" i="20"/>
  <c r="J1046" i="20" a="1"/>
  <c r="J1046" i="20" s="1"/>
  <c r="U706" i="20"/>
  <c r="U708" i="20" s="1"/>
  <c r="T707" i="20"/>
  <c r="R982" i="16"/>
  <c r="L1007" i="16"/>
  <c r="U953" i="16"/>
  <c r="S965" i="16"/>
  <c r="T965" i="16" s="1"/>
  <c r="O907" i="20"/>
  <c r="P906" i="20"/>
  <c r="P908" i="20" s="1"/>
  <c r="N816" i="20"/>
  <c r="O816" i="20" s="1"/>
  <c r="P816" i="20" s="1"/>
  <c r="N796" i="20"/>
  <c r="N795" i="20"/>
  <c r="P892" i="20"/>
  <c r="Q892" i="20" s="1"/>
  <c r="Q894" i="20" s="1"/>
  <c r="M1019" i="20"/>
  <c r="M1020" i="20" s="1"/>
  <c r="O837" i="20"/>
  <c r="O871" i="20"/>
  <c r="P836" i="20"/>
  <c r="Q836" i="20" s="1"/>
  <c r="Q838" i="20" s="1"/>
  <c r="N809" i="20"/>
  <c r="N977" i="20"/>
  <c r="O976" i="20"/>
  <c r="K1207" i="20"/>
  <c r="K1208" i="20" s="1"/>
  <c r="L1206" i="20"/>
  <c r="U1653" i="16"/>
  <c r="V948" i="16"/>
  <c r="R966" i="16"/>
  <c r="M1002" i="16"/>
  <c r="S1660" i="16"/>
  <c r="N1990" i="16"/>
  <c r="N2025" i="16"/>
  <c r="O2025" i="16" s="1"/>
  <c r="M922" i="20"/>
  <c r="D1714" i="16"/>
  <c r="W1625" i="16"/>
  <c r="X1625" i="16" s="1"/>
  <c r="Y1625" i="16" s="1"/>
  <c r="Z1625" i="16" s="1"/>
  <c r="AA1625" i="16" s="1"/>
  <c r="AB1625" i="16" s="1"/>
  <c r="AC1625" i="16" s="1"/>
  <c r="L2246" i="16"/>
  <c r="M2002" i="16"/>
  <c r="M2246" i="16" s="1"/>
  <c r="L2003" i="16"/>
  <c r="D2009" i="16"/>
  <c r="D3158" i="16" s="1"/>
  <c r="E3158" i="16" s="1"/>
  <c r="R20" i="16"/>
  <c r="R81" i="16" s="1"/>
  <c r="S19" i="16"/>
  <c r="T17" i="16" s="1"/>
  <c r="T2255" i="16" s="1"/>
  <c r="S2279" i="16"/>
  <c r="M1006" i="16"/>
  <c r="L1008" i="16"/>
  <c r="S488" i="20"/>
  <c r="S972" i="16"/>
  <c r="Q983" i="16"/>
  <c r="T960" i="16"/>
  <c r="R988" i="16"/>
  <c r="O990" i="16"/>
  <c r="P990" i="16" s="1"/>
  <c r="U959" i="16"/>
  <c r="S978" i="16"/>
  <c r="T978" i="16" s="1"/>
  <c r="U970" i="16"/>
  <c r="T971" i="16"/>
  <c r="U964" i="16"/>
  <c r="D1018" i="16"/>
  <c r="C1030" i="16"/>
  <c r="B1027" i="16"/>
  <c r="D1033" i="16"/>
  <c r="J1032" i="16"/>
  <c r="E1029" i="16"/>
  <c r="E1028" i="16"/>
  <c r="F1028" i="16" s="1" a="1"/>
  <c r="F1028" i="16" s="1"/>
  <c r="D1028" i="16"/>
  <c r="D1023" i="16"/>
  <c r="D1024" i="16" s="1"/>
  <c r="Q989" i="16"/>
  <c r="U977" i="16"/>
  <c r="V977" i="16" s="1"/>
  <c r="W977" i="16" s="1"/>
  <c r="X977" i="16" s="1"/>
  <c r="W947" i="16"/>
  <c r="X947" i="16" s="1"/>
  <c r="T857" i="20"/>
  <c r="T859" i="20" s="1"/>
  <c r="R984" i="20"/>
  <c r="R985" i="20"/>
  <c r="S983" i="20"/>
  <c r="S858" i="20"/>
  <c r="Q969" i="20"/>
  <c r="P970" i="20"/>
  <c r="O927" i="20"/>
  <c r="P920" i="20"/>
  <c r="Q920" i="20" s="1"/>
  <c r="O627" i="20"/>
  <c r="O628" i="20" s="1"/>
  <c r="P626" i="20"/>
  <c r="Q626" i="20" s="1"/>
  <c r="S962" i="20"/>
  <c r="R963" i="20"/>
  <c r="O851" i="20"/>
  <c r="T692" i="20"/>
  <c r="U692" i="20" s="1"/>
  <c r="U694" i="20" s="1"/>
  <c r="O921" i="20"/>
  <c r="S693" i="20"/>
  <c r="O852" i="20"/>
  <c r="P850" i="20"/>
  <c r="O843" i="20"/>
  <c r="N844" i="20"/>
  <c r="U699" i="20"/>
  <c r="V699" i="20" s="1"/>
  <c r="V701" i="20" s="1"/>
  <c r="S701" i="20"/>
  <c r="S700" i="20"/>
  <c r="T700" i="20" s="1"/>
  <c r="T658" i="20"/>
  <c r="T659" i="20" s="1"/>
  <c r="T679" i="20"/>
  <c r="U679" i="20" s="1"/>
  <c r="U657" i="20"/>
  <c r="V657" i="20" s="1"/>
  <c r="Q815" i="20"/>
  <c r="R815" i="20" s="1"/>
  <c r="R817" i="20" s="1"/>
  <c r="P817" i="20"/>
  <c r="V664" i="20"/>
  <c r="T680" i="20"/>
  <c r="Q801" i="20"/>
  <c r="Q803" i="20" s="1"/>
  <c r="V678" i="20"/>
  <c r="W678" i="20" s="1"/>
  <c r="N789" i="20"/>
  <c r="N788" i="20"/>
  <c r="T672" i="20"/>
  <c r="U671" i="20"/>
  <c r="O766" i="20"/>
  <c r="P766" i="20" s="1"/>
  <c r="N767" i="20"/>
  <c r="N768" i="20" s="1"/>
  <c r="V936" i="16"/>
  <c r="N1026" i="20"/>
  <c r="L1041" i="20"/>
  <c r="N1032" i="20"/>
  <c r="N1039" i="20"/>
  <c r="O1025" i="20"/>
  <c r="M1033" i="20"/>
  <c r="M1034" i="20" s="1"/>
  <c r="L1702" i="16"/>
  <c r="V603" i="20"/>
  <c r="U609" i="20"/>
  <c r="T611" i="20"/>
  <c r="W602" i="20"/>
  <c r="X602" i="20" s="1"/>
  <c r="Y602" i="20" s="1"/>
  <c r="V604" i="20"/>
  <c r="T610" i="20"/>
  <c r="L2202" i="16"/>
  <c r="T998" i="20"/>
  <c r="L1040" i="20"/>
  <c r="V991" i="20"/>
  <c r="N1027" i="20"/>
  <c r="C1064" i="20"/>
  <c r="D1059" i="20"/>
  <c r="C1058" i="20"/>
  <c r="D1058" i="20"/>
  <c r="E1058" i="20" s="1"/>
  <c r="C1059" i="20"/>
  <c r="C1060" i="20" s="1"/>
  <c r="T999" i="20"/>
  <c r="L1707" i="16"/>
  <c r="L2203" i="16" s="1"/>
  <c r="L1701" i="16"/>
  <c r="V1652" i="16"/>
  <c r="T2196" i="16"/>
  <c r="T1659" i="16"/>
  <c r="B1718" i="16"/>
  <c r="B2884" i="16" s="1"/>
  <c r="D1719" i="16"/>
  <c r="E1720" i="16"/>
  <c r="E1719" i="16"/>
  <c r="E2885" i="16" s="1"/>
  <c r="D1725" i="16"/>
  <c r="K2203" i="16"/>
  <c r="K1708" i="16"/>
  <c r="K1709" i="16" s="1"/>
  <c r="V2155" i="16"/>
  <c r="S1385" i="16"/>
  <c r="V2195" i="16"/>
  <c r="V247" i="10"/>
  <c r="N247" i="10"/>
  <c r="D1507" i="16"/>
  <c r="D1506" i="16"/>
  <c r="D1843" i="16"/>
  <c r="D1841" i="16"/>
  <c r="D1839" i="16"/>
  <c r="D1509" i="16"/>
  <c r="D1840" i="16"/>
  <c r="D1842" i="16"/>
  <c r="D1510" i="16"/>
  <c r="D1508" i="16"/>
  <c r="AC261" i="20" l="1"/>
  <c r="AC246" i="20"/>
  <c r="AC260" i="20"/>
  <c r="AC253" i="20"/>
  <c r="AC258" i="20"/>
  <c r="AC265" i="20"/>
  <c r="AC270" i="20"/>
  <c r="AC254" i="20"/>
  <c r="AE35" i="8"/>
  <c r="AE291" i="20"/>
  <c r="AD2087" i="16"/>
  <c r="AD636" i="12"/>
  <c r="Q109" i="12"/>
  <c r="R101" i="12"/>
  <c r="AD956" i="20"/>
  <c r="AC2094" i="16"/>
  <c r="AC2102" i="16" s="1"/>
  <c r="AD2056" i="16"/>
  <c r="AD2078" i="16"/>
  <c r="AD2092" i="16"/>
  <c r="AD2093" i="16"/>
  <c r="AD2079" i="16"/>
  <c r="AD2066" i="16"/>
  <c r="AD2080" i="16" s="1"/>
  <c r="AD2052" i="16"/>
  <c r="AC2085" i="16"/>
  <c r="AD2051" i="16"/>
  <c r="AD2098" i="16"/>
  <c r="AD2095" i="16"/>
  <c r="AB310" i="10"/>
  <c r="AC179" i="10"/>
  <c r="AC323" i="10" s="1"/>
  <c r="AB179" i="10"/>
  <c r="AB323" i="10" s="1"/>
  <c r="AC310" i="10"/>
  <c r="AC176" i="10"/>
  <c r="AC320" i="10" s="1"/>
  <c r="AB176" i="10"/>
  <c r="AB320" i="10" s="1"/>
  <c r="AC171" i="10"/>
  <c r="AC60" i="25" s="1"/>
  <c r="AB171" i="10"/>
  <c r="AC168" i="10"/>
  <c r="AC57" i="25" s="1"/>
  <c r="AB168" i="10"/>
  <c r="AC170" i="10"/>
  <c r="AC59" i="25" s="1"/>
  <c r="AB170" i="10"/>
  <c r="AC169" i="10"/>
  <c r="AC58" i="25" s="1"/>
  <c r="AB169" i="10"/>
  <c r="AC167" i="10"/>
  <c r="AB167" i="10"/>
  <c r="AB28" i="10"/>
  <c r="AE1321" i="16"/>
  <c r="AE2146" i="16" s="1"/>
  <c r="AD917" i="16"/>
  <c r="AE1574" i="16"/>
  <c r="AE2184" i="16" s="1"/>
  <c r="AC2061" i="16"/>
  <c r="AC796" i="16" s="1"/>
  <c r="AC204" i="10" s="1"/>
  <c r="AC348" i="10" s="1"/>
  <c r="AD2086" i="16"/>
  <c r="AD2100" i="16"/>
  <c r="AD2069" i="16"/>
  <c r="AD2071" i="16"/>
  <c r="AD2055" i="16"/>
  <c r="AD2059" i="16"/>
  <c r="AD2094" i="16"/>
  <c r="AC2074" i="16"/>
  <c r="AC2075" i="16" s="1"/>
  <c r="AC2082" i="16"/>
  <c r="AD1561" i="16"/>
  <c r="AD1900" i="16"/>
  <c r="AC633" i="12"/>
  <c r="AC621" i="12" s="1"/>
  <c r="AD169" i="10" s="1"/>
  <c r="AD58" i="25" s="1"/>
  <c r="AE1724" i="16"/>
  <c r="AE1161" i="16"/>
  <c r="AE2122" i="16" s="1"/>
  <c r="AD1452" i="16"/>
  <c r="AC637" i="12"/>
  <c r="AC625" i="12" s="1"/>
  <c r="AD176" i="10" s="1"/>
  <c r="AC635" i="12"/>
  <c r="AC623" i="12" s="1"/>
  <c r="AD171" i="10" s="1"/>
  <c r="AD60" i="25" s="1"/>
  <c r="AE1286" i="16"/>
  <c r="AE2141" i="16" s="1"/>
  <c r="AE1892" i="16"/>
  <c r="AE2229" i="16" s="1"/>
  <c r="AE910" i="16"/>
  <c r="AD906" i="16"/>
  <c r="AD418" i="20"/>
  <c r="AB366" i="10"/>
  <c r="AE403" i="20"/>
  <c r="AE405" i="20" s="1"/>
  <c r="AC634" i="12"/>
  <c r="AC622" i="12" s="1"/>
  <c r="AD170" i="10" s="1"/>
  <c r="AD59" i="25" s="1"/>
  <c r="AC631" i="12"/>
  <c r="AC619" i="12" s="1"/>
  <c r="AD167" i="10" s="1"/>
  <c r="AD56" i="25" s="1"/>
  <c r="AC1945" i="12"/>
  <c r="AC1903" i="12" s="1"/>
  <c r="AD1323" i="16"/>
  <c r="AD1398" i="16"/>
  <c r="AE553" i="20"/>
  <c r="AE555" i="20" s="1"/>
  <c r="AE1397" i="16"/>
  <c r="AE2158" i="16" s="1"/>
  <c r="AD1399" i="16"/>
  <c r="AE1941" i="16"/>
  <c r="AE2236" i="16" s="1"/>
  <c r="AD404" i="20"/>
  <c r="AD1894" i="16"/>
  <c r="AE396" i="20"/>
  <c r="AE398" i="20" s="1"/>
  <c r="AC1946" i="12"/>
  <c r="AC1904" i="12" s="1"/>
  <c r="AE567" i="20"/>
  <c r="AE569" i="20" s="1"/>
  <c r="AD882" i="16"/>
  <c r="AE1899" i="16"/>
  <c r="AE2230" i="16" s="1"/>
  <c r="AD1901" i="16"/>
  <c r="AD1322" i="16"/>
  <c r="AD1162" i="16"/>
  <c r="AA324" i="10"/>
  <c r="Z97" i="12"/>
  <c r="Z111" i="12" s="1"/>
  <c r="AD411" i="20"/>
  <c r="AE410" i="20"/>
  <c r="AE412" i="20" s="1"/>
  <c r="AE1154" i="16"/>
  <c r="AE2121" i="16" s="1"/>
  <c r="AE916" i="16"/>
  <c r="AE1418" i="16"/>
  <c r="AE2161" i="16" s="1"/>
  <c r="AE928" i="16"/>
  <c r="AE880" i="16"/>
  <c r="AC638" i="12"/>
  <c r="AC626" i="12" s="1"/>
  <c r="AD179" i="10" s="1"/>
  <c r="AD1141" i="16"/>
  <c r="AD568" i="20"/>
  <c r="AD397" i="20"/>
  <c r="AE1140" i="16"/>
  <c r="AE2119" i="16" s="1"/>
  <c r="AE1451" i="16"/>
  <c r="AE2167" i="16" s="1"/>
  <c r="AD1155" i="16"/>
  <c r="AD1156" i="16"/>
  <c r="AD1142" i="16"/>
  <c r="AE1560" i="16"/>
  <c r="AE2182" i="16" s="1"/>
  <c r="AD881" i="16"/>
  <c r="AD887" i="16"/>
  <c r="AD1949" i="16"/>
  <c r="AD899" i="16"/>
  <c r="AD929" i="16"/>
  <c r="AE1493" i="16"/>
  <c r="AE2173" i="16" s="1"/>
  <c r="AD1163" i="16"/>
  <c r="AD930" i="16"/>
  <c r="AD1420" i="16"/>
  <c r="AD2161" i="16"/>
  <c r="AD425" i="20"/>
  <c r="AD2182" i="16"/>
  <c r="AD1494" i="16"/>
  <c r="AD912" i="16"/>
  <c r="AD911" i="16"/>
  <c r="AC632" i="12"/>
  <c r="AC620" i="12" s="1"/>
  <c r="AD168" i="10" s="1"/>
  <c r="AD57" i="25" s="1"/>
  <c r="AE940" i="16"/>
  <c r="AE518" i="20"/>
  <c r="AE520" i="20" s="1"/>
  <c r="AE1328" i="16"/>
  <c r="AE2147" i="16" s="1"/>
  <c r="AE892" i="16"/>
  <c r="AE368" i="20"/>
  <c r="AE370" i="20" s="1"/>
  <c r="AE904" i="16"/>
  <c r="AD533" i="20"/>
  <c r="AD502" i="20"/>
  <c r="AD942" i="16"/>
  <c r="AE501" i="20"/>
  <c r="AE503" i="20" s="1"/>
  <c r="AD503" i="20"/>
  <c r="AE511" i="20"/>
  <c r="AE513" i="20" s="1"/>
  <c r="AD1459" i="16"/>
  <c r="AD1914" i="16"/>
  <c r="AD941" i="16"/>
  <c r="AD540" i="20"/>
  <c r="AD1419" i="16"/>
  <c r="AD1460" i="16"/>
  <c r="AE1458" i="16"/>
  <c r="AE2168" i="16" s="1"/>
  <c r="AE539" i="20"/>
  <c r="AE541" i="20" s="1"/>
  <c r="AE934" i="20"/>
  <c r="AE936" i="20" s="1"/>
  <c r="AD935" i="20"/>
  <c r="AD1935" i="16"/>
  <c r="AD1287" i="16"/>
  <c r="AD1288" i="16" s="1"/>
  <c r="AD893" i="16"/>
  <c r="AD1942" i="16"/>
  <c r="AD2141" i="16"/>
  <c r="AD369" i="20"/>
  <c r="AD1329" i="16"/>
  <c r="AD905" i="16"/>
  <c r="AE417" i="20"/>
  <c r="AE419" i="20" s="1"/>
  <c r="AD419" i="20"/>
  <c r="AE1465" i="16"/>
  <c r="AE2169" i="16" s="1"/>
  <c r="AC1949" i="12"/>
  <c r="AC1907" i="12" s="1"/>
  <c r="AC630" i="12"/>
  <c r="AC618" i="12" s="1"/>
  <c r="AD166" i="10" s="1"/>
  <c r="AD55" i="25" s="1"/>
  <c r="AD1467" i="16"/>
  <c r="AC1947" i="12"/>
  <c r="AC1905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62" i="16"/>
  <c r="AD1473" i="16"/>
  <c r="AE1500" i="16"/>
  <c r="AE2174" i="16" s="1"/>
  <c r="AE532" i="20"/>
  <c r="AE534" i="20" s="1"/>
  <c r="AD534" i="20"/>
  <c r="AD1474" i="16"/>
  <c r="P914" i="20"/>
  <c r="Q913" i="20"/>
  <c r="Q915" i="20" s="1"/>
  <c r="AB112" i="10"/>
  <c r="AD1495" i="16"/>
  <c r="AD894" i="16"/>
  <c r="AD1466" i="16"/>
  <c r="AD1315" i="16"/>
  <c r="AE389" i="20"/>
  <c r="AE391" i="20" s="1"/>
  <c r="AD390" i="20"/>
  <c r="AD1502" i="16"/>
  <c r="AD1943" i="16"/>
  <c r="AD1330" i="16"/>
  <c r="AD1453" i="16"/>
  <c r="AD1576" i="16"/>
  <c r="AD1336" i="16"/>
  <c r="AD554" i="20"/>
  <c r="AD2167" i="16"/>
  <c r="AE955" i="20"/>
  <c r="AE957" i="20" s="1"/>
  <c r="AE424" i="20"/>
  <c r="AE426" i="20" s="1"/>
  <c r="AE1948" i="16"/>
  <c r="AE2237" i="16" s="1"/>
  <c r="AD957" i="20"/>
  <c r="AD426" i="20"/>
  <c r="AD1950" i="16"/>
  <c r="AE1335" i="16"/>
  <c r="AE2148" i="16" s="1"/>
  <c r="AD547" i="20"/>
  <c r="AD1568" i="16"/>
  <c r="AD214" i="20"/>
  <c r="AD1248" i="20" s="1"/>
  <c r="AE1314" i="16"/>
  <c r="AE2145" i="16" s="1"/>
  <c r="AE1472" i="16"/>
  <c r="AE2170" i="16" s="1"/>
  <c r="AE1567" i="16"/>
  <c r="AE2183" i="16" s="1"/>
  <c r="AC805" i="16"/>
  <c r="AC113" i="10"/>
  <c r="AC400" i="10" s="1"/>
  <c r="AD519" i="20"/>
  <c r="AC198" i="11"/>
  <c r="AC244" i="11" s="1"/>
  <c r="AC163" i="10" s="1"/>
  <c r="AC307" i="10" s="1"/>
  <c r="AD1337" i="16"/>
  <c r="AD146" i="16"/>
  <c r="AD162" i="16" s="1"/>
  <c r="AD179" i="16" s="1"/>
  <c r="AD52" i="10" s="1"/>
  <c r="AD340" i="10" s="1"/>
  <c r="AD1907" i="16"/>
  <c r="AC372" i="10"/>
  <c r="AC371" i="10" s="1"/>
  <c r="AD1501" i="16"/>
  <c r="AD1316" i="16"/>
  <c r="AD1893" i="16"/>
  <c r="AD2229" i="16"/>
  <c r="AD1294" i="16"/>
  <c r="AE885" i="20"/>
  <c r="AE887" i="20" s="1"/>
  <c r="AD886" i="20"/>
  <c r="AD526" i="20"/>
  <c r="AD1569" i="16"/>
  <c r="AE1293" i="16"/>
  <c r="AD1295" i="16"/>
  <c r="AD911" i="12"/>
  <c r="AD923" i="12" s="1"/>
  <c r="AD1939" i="12" s="1"/>
  <c r="AD1148" i="16"/>
  <c r="AE1147" i="16"/>
  <c r="AE2120" i="16" s="1"/>
  <c r="AD527" i="20"/>
  <c r="AE525" i="20"/>
  <c r="AE527" i="20" s="1"/>
  <c r="AD751" i="12"/>
  <c r="AD916" i="12" s="1"/>
  <c r="AD1931" i="12" s="1"/>
  <c r="AE546" i="20"/>
  <c r="AE548" i="20" s="1"/>
  <c r="AD548" i="20"/>
  <c r="AB108" i="18"/>
  <c r="AB109" i="18" s="1"/>
  <c r="AE208" i="10"/>
  <c r="AE352" i="10" s="1"/>
  <c r="AD850" i="12"/>
  <c r="AD919" i="12" s="1"/>
  <c r="AD1934" i="12" s="1"/>
  <c r="AD232" i="20"/>
  <c r="AD1249" i="20" s="1"/>
  <c r="AC1483" i="12"/>
  <c r="AC1640" i="12" s="1"/>
  <c r="AD1149" i="16"/>
  <c r="AD512" i="20"/>
  <c r="AD582" i="20"/>
  <c r="AE886" i="16"/>
  <c r="AE581" i="20"/>
  <c r="AE583" i="20" s="1"/>
  <c r="AD900" i="16"/>
  <c r="AD942" i="20"/>
  <c r="AE941" i="20"/>
  <c r="AE943" i="20" s="1"/>
  <c r="AD1169" i="16"/>
  <c r="AD1575" i="16"/>
  <c r="D367" i="16"/>
  <c r="C142" i="20" s="1"/>
  <c r="D754" i="20" s="1"/>
  <c r="E754" i="20" s="1"/>
  <c r="K755" i="20" s="1"/>
  <c r="E1546" i="16"/>
  <c r="D1546" i="16" s="1"/>
  <c r="D1844" i="16"/>
  <c r="H1850" i="16" s="1"/>
  <c r="I1850" i="16" s="1"/>
  <c r="D364" i="16"/>
  <c r="C139" i="20" s="1"/>
  <c r="D733" i="20" s="1"/>
  <c r="E733" i="20" s="1"/>
  <c r="K734" i="20" s="1"/>
  <c r="E1525" i="16"/>
  <c r="D1525" i="16" s="1"/>
  <c r="F1525" i="16" s="1"/>
  <c r="E1539" i="16"/>
  <c r="D1539" i="16" s="1"/>
  <c r="F1539" i="16" s="1"/>
  <c r="D366" i="16"/>
  <c r="C141" i="20" s="1"/>
  <c r="D747" i="20" s="1"/>
  <c r="E747" i="20" s="1"/>
  <c r="K748" i="20" s="1"/>
  <c r="E1518" i="16"/>
  <c r="D1518" i="16" s="1"/>
  <c r="D1519" i="16" s="1"/>
  <c r="F1518" i="16" s="1"/>
  <c r="D1511" i="16"/>
  <c r="H1517" i="16" s="1"/>
  <c r="I1517" i="16" s="1"/>
  <c r="D363" i="16"/>
  <c r="C138" i="20" s="1"/>
  <c r="F138" i="20" s="1"/>
  <c r="E1532" i="16"/>
  <c r="E2702" i="16" s="1"/>
  <c r="D365" i="16"/>
  <c r="C140" i="20" s="1"/>
  <c r="C741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758" i="16"/>
  <c r="AD254" i="20" s="1"/>
  <c r="AD774" i="16"/>
  <c r="AD270" i="20" s="1"/>
  <c r="AD748" i="16"/>
  <c r="AD244" i="20" s="1"/>
  <c r="AD764" i="16"/>
  <c r="AD260" i="20" s="1"/>
  <c r="AD780" i="16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782" i="16"/>
  <c r="AD278" i="20" s="1"/>
  <c r="AD902" i="12"/>
  <c r="AD922" i="12" s="1"/>
  <c r="AD1938" i="12" s="1"/>
  <c r="AD1952" i="12" s="1"/>
  <c r="AD1910" i="12" s="1"/>
  <c r="AD584" i="16"/>
  <c r="AD809" i="16" s="1"/>
  <c r="AD807" i="16"/>
  <c r="AD368" i="16"/>
  <c r="AD626" i="16"/>
  <c r="AD810" i="16" s="1"/>
  <c r="AD2048" i="16"/>
  <c r="AD811" i="16" s="1"/>
  <c r="AC212" i="10"/>
  <c r="AD1126" i="12"/>
  <c r="AD1162" i="12" s="1"/>
  <c r="AD888" i="16"/>
  <c r="AD331" i="16"/>
  <c r="AD806" i="16" s="1"/>
  <c r="AC159" i="11"/>
  <c r="AC241" i="11" s="1"/>
  <c r="AC1607" i="12"/>
  <c r="AC1643" i="12" s="1"/>
  <c r="AD993" i="12"/>
  <c r="AD1158" i="12" s="1"/>
  <c r="AD936" i="12"/>
  <c r="AE216" i="10" s="1"/>
  <c r="AE360" i="10" s="1"/>
  <c r="AD1511" i="16"/>
  <c r="AC92" i="18"/>
  <c r="AC210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D884" i="12"/>
  <c r="AD920" i="12" s="1"/>
  <c r="AD1935" i="12" s="1"/>
  <c r="AD120" i="20"/>
  <c r="AD1245" i="20" s="1"/>
  <c r="AD107" i="20"/>
  <c r="AD1243" i="20" s="1"/>
  <c r="AD62" i="25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397" i="10" s="1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89" i="10"/>
  <c r="AD376" i="10" s="1"/>
  <c r="AD27" i="10"/>
  <c r="AD79" i="10"/>
  <c r="AD366" i="10" s="1"/>
  <c r="AD25" i="10"/>
  <c r="AD600" i="12"/>
  <c r="AD614" i="12" s="1"/>
  <c r="AE180" i="10"/>
  <c r="AB66" i="10"/>
  <c r="AB59" i="18"/>
  <c r="AD1723" i="12"/>
  <c r="AD1880" i="12" s="1"/>
  <c r="AD1918" i="12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260" i="10"/>
  <c r="AE90" i="22"/>
  <c r="AE413" i="10"/>
  <c r="AE113" i="11"/>
  <c r="AE385" i="10"/>
  <c r="AE495" i="10" s="1"/>
  <c r="AE240" i="11"/>
  <c r="AE231" i="11"/>
  <c r="AE115" i="22"/>
  <c r="AE134" i="22"/>
  <c r="AE142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07" i="16"/>
  <c r="AE1509" i="16"/>
  <c r="AE1839" i="16"/>
  <c r="AE1841" i="16"/>
  <c r="AE1843" i="16"/>
  <c r="AE2037" i="16"/>
  <c r="AE2039" i="16"/>
  <c r="AE2052" i="16" s="1"/>
  <c r="AE2041" i="16"/>
  <c r="AE2054" i="16" s="1"/>
  <c r="J2054" i="16" s="1"/>
  <c r="AE2043" i="16"/>
  <c r="AE2056" i="16" s="1"/>
  <c r="AE2045" i="16"/>
  <c r="AE2071" i="16" s="1"/>
  <c r="AE2099" i="16" s="1"/>
  <c r="AE2047" i="16"/>
  <c r="AE2050" i="16"/>
  <c r="AE2077" i="16"/>
  <c r="AE2314" i="16"/>
  <c r="AE2323" i="16"/>
  <c r="AE2337" i="16"/>
  <c r="AE2351" i="16"/>
  <c r="AE2365" i="16"/>
  <c r="AE2379" i="16"/>
  <c r="AE2393" i="16"/>
  <c r="AE2407" i="16"/>
  <c r="AE2421" i="16"/>
  <c r="AE226" i="20"/>
  <c r="AE1842" i="16"/>
  <c r="AE2386" i="16"/>
  <c r="AE1506" i="16"/>
  <c r="AE2038" i="16"/>
  <c r="AE2316" i="16"/>
  <c r="AE2428" i="16"/>
  <c r="AE2456" i="16"/>
  <c r="AE2486" i="16"/>
  <c r="AE2514" i="16"/>
  <c r="AE2542" i="16"/>
  <c r="AE2570" i="16"/>
  <c r="AE2600" i="16"/>
  <c r="AE2630" i="16"/>
  <c r="AE2658" i="16"/>
  <c r="AE2044" i="16"/>
  <c r="AE2358" i="16"/>
  <c r="AE2435" i="16"/>
  <c r="AE2463" i="16"/>
  <c r="AE2493" i="16"/>
  <c r="AE2521" i="16"/>
  <c r="AE2549" i="16"/>
  <c r="AE2579" i="16"/>
  <c r="AE2607" i="16"/>
  <c r="AE2637" i="16"/>
  <c r="AE2665" i="16"/>
  <c r="AE2679" i="16"/>
  <c r="AE2693" i="16"/>
  <c r="AE2707" i="16"/>
  <c r="AE2723" i="16"/>
  <c r="AE2737" i="16"/>
  <c r="AE2751" i="16"/>
  <c r="AE2765" i="16"/>
  <c r="AE2779" i="16"/>
  <c r="AE2793" i="16"/>
  <c r="AE2807" i="16"/>
  <c r="AE2821" i="16"/>
  <c r="AE2835" i="16"/>
  <c r="AE2849" i="16"/>
  <c r="AE2863" i="16"/>
  <c r="AE2877" i="16"/>
  <c r="AE2891" i="16"/>
  <c r="AE2905" i="16"/>
  <c r="AE2919" i="16"/>
  <c r="AE2933" i="16"/>
  <c r="AE2947" i="16"/>
  <c r="AE2961" i="16"/>
  <c r="AE2975" i="16"/>
  <c r="AE2989" i="16"/>
  <c r="AE3004" i="16"/>
  <c r="AE3018" i="16"/>
  <c r="AE3032" i="16"/>
  <c r="AE3048" i="16"/>
  <c r="AE3062" i="16"/>
  <c r="AE3076" i="16"/>
  <c r="AE3090" i="16"/>
  <c r="AE3104" i="16"/>
  <c r="AE3120" i="16"/>
  <c r="AE3134" i="16"/>
  <c r="AE3148" i="16"/>
  <c r="AE3162" i="16"/>
  <c r="AE3176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063" i="16"/>
  <c r="AE2400" i="16"/>
  <c r="AE1508" i="16"/>
  <c r="AE2040" i="16"/>
  <c r="AE2330" i="16"/>
  <c r="AE2046" i="16"/>
  <c r="AE2344" i="16"/>
  <c r="AE2449" i="16"/>
  <c r="AE2528" i="16"/>
  <c r="AE2672" i="16"/>
  <c r="AE2786" i="16"/>
  <c r="AE2898" i="16"/>
  <c r="AE3011" i="16"/>
  <c r="AE3127" i="16"/>
  <c r="AE425" i="16"/>
  <c r="AE441" i="16"/>
  <c r="AE451" i="16"/>
  <c r="AE453" i="16"/>
  <c r="AE455" i="16"/>
  <c r="AE457" i="16"/>
  <c r="AE574" i="16"/>
  <c r="AE576" i="16"/>
  <c r="AE578" i="16"/>
  <c r="AE580" i="16"/>
  <c r="AE582" i="16"/>
  <c r="AE657" i="16"/>
  <c r="AE326" i="16"/>
  <c r="AE328" i="16"/>
  <c r="AE330" i="16"/>
  <c r="AE352" i="16"/>
  <c r="AE354" i="16"/>
  <c r="AE356" i="16"/>
  <c r="AE358" i="16"/>
  <c r="AE360" i="16"/>
  <c r="AE362" i="16"/>
  <c r="AE222" i="20"/>
  <c r="AE2372" i="16"/>
  <c r="AE2535" i="16"/>
  <c r="AE2616" i="16"/>
  <c r="AE2714" i="16"/>
  <c r="AE2828" i="16"/>
  <c r="AE2940" i="16"/>
  <c r="AE3055" i="16"/>
  <c r="AE3169" i="16"/>
  <c r="AE431" i="16"/>
  <c r="AE447" i="16"/>
  <c r="AE2472" i="16"/>
  <c r="AE2623" i="16"/>
  <c r="AE2758" i="16"/>
  <c r="AE2870" i="16"/>
  <c r="AE2982" i="16"/>
  <c r="AE3097" i="16"/>
  <c r="AE421" i="16"/>
  <c r="AE437" i="16"/>
  <c r="AE615" i="16"/>
  <c r="AE617" i="16"/>
  <c r="AE619" i="16"/>
  <c r="AE621" i="16"/>
  <c r="AE623" i="16"/>
  <c r="AE625" i="16"/>
  <c r="AE2091" i="16"/>
  <c r="AE2563" i="16"/>
  <c r="AE2644" i="16"/>
  <c r="AE2730" i="16"/>
  <c r="AE2842" i="16"/>
  <c r="AE2954" i="16"/>
  <c r="AE3069" i="16"/>
  <c r="AE417" i="16"/>
  <c r="AE433" i="16"/>
  <c r="AE449" i="16"/>
  <c r="AE452" i="16"/>
  <c r="AE454" i="16"/>
  <c r="AE456" i="16"/>
  <c r="AE564" i="16"/>
  <c r="AE573" i="16"/>
  <c r="AE575" i="16"/>
  <c r="AE577" i="16"/>
  <c r="AE579" i="16"/>
  <c r="AE581" i="16"/>
  <c r="AE583" i="16"/>
  <c r="AE698" i="16"/>
  <c r="AE325" i="16"/>
  <c r="AE327" i="16"/>
  <c r="AE329" i="16"/>
  <c r="AE353" i="16"/>
  <c r="AE355" i="16"/>
  <c r="AE357" i="16"/>
  <c r="AE359" i="16"/>
  <c r="AE361" i="16"/>
  <c r="AE2414" i="16"/>
  <c r="AE2500" i="16"/>
  <c r="AE2651" i="16"/>
  <c r="AE2772" i="16"/>
  <c r="AE2884" i="16"/>
  <c r="AE2996" i="16"/>
  <c r="AE3113" i="16"/>
  <c r="AE423" i="16"/>
  <c r="AE439" i="16"/>
  <c r="AE2479" i="16"/>
  <c r="AE2968" i="16"/>
  <c r="AE445" i="16"/>
  <c r="AE620" i="16"/>
  <c r="AE2042" i="16"/>
  <c r="AE2055" i="16" s="1"/>
  <c r="AE2507" i="16"/>
  <c r="AE2686" i="16"/>
  <c r="AE3083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1191" i="12" s="1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00" i="16"/>
  <c r="AE2800" i="16"/>
  <c r="AE419" i="16"/>
  <c r="AE616" i="16"/>
  <c r="AE786" i="16"/>
  <c r="AE2556" i="16"/>
  <c r="AE2814" i="16"/>
  <c r="AE2912" i="16"/>
  <c r="AE435" i="16"/>
  <c r="AE622" i="16"/>
  <c r="AE801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586" i="16"/>
  <c r="AE2926" i="16"/>
  <c r="AE3025" i="16"/>
  <c r="AE1510" i="16"/>
  <c r="AE2593" i="16"/>
  <c r="AE3041" i="16"/>
  <c r="AE3141" i="16"/>
  <c r="AE618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42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600" i="12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44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155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77" i="12"/>
  <c r="AE1187" i="12"/>
  <c r="AE1400" i="12"/>
  <c r="AE1402" i="12"/>
  <c r="AE1404" i="12"/>
  <c r="AE1406" i="12"/>
  <c r="AE603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40" i="16"/>
  <c r="AE427" i="16"/>
  <c r="AE624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856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8" i="12" s="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AD135" i="25" s="1" a="1"/>
  <c r="AD135" i="25" s="1"/>
  <c r="AE910" i="12"/>
  <c r="AE935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228" i="11"/>
  <c r="AE247" i="11" s="1"/>
  <c r="AE174" i="10" s="1"/>
  <c r="AE97" i="12"/>
  <c r="AE111" i="12" s="1"/>
  <c r="AE431" i="12"/>
  <c r="AE608" i="12" s="1"/>
  <c r="AE152" i="16"/>
  <c r="AE169" i="16" s="1"/>
  <c r="AE186" i="16" s="1"/>
  <c r="AE1289" i="16"/>
  <c r="AE1400" i="16"/>
  <c r="AE1440" i="16"/>
  <c r="AE1970" i="16"/>
  <c r="AE1563" i="16"/>
  <c r="AE1895" i="16"/>
  <c r="AE1977" i="16"/>
  <c r="AE1447" i="16"/>
  <c r="AE1902" i="16"/>
  <c r="AE1296" i="16"/>
  <c r="AE1407" i="16"/>
  <c r="AE1570" i="16"/>
  <c r="AE1862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2053" i="16"/>
  <c r="J2053" i="16" s="1"/>
  <c r="AE2059" i="16"/>
  <c r="AE2057" i="16"/>
  <c r="J2057" i="16" s="1"/>
  <c r="AE1097" i="12"/>
  <c r="AE1104" i="12"/>
  <c r="AE1111" i="12"/>
  <c r="AE1115" i="12"/>
  <c r="AE1084" i="12"/>
  <c r="AE1454" i="16"/>
  <c r="AE139" i="20"/>
  <c r="AE1143" i="16"/>
  <c r="AE141" i="20"/>
  <c r="AE1855" i="16"/>
  <c r="AE1522" i="16"/>
  <c r="AE1100" i="12"/>
  <c r="AE1107" i="12"/>
  <c r="AE1123" i="12"/>
  <c r="AE1113" i="12"/>
  <c r="AE1109" i="12"/>
  <c r="AE1108" i="12"/>
  <c r="AE1102" i="12"/>
  <c r="AE1141" i="12"/>
  <c r="AE1001" i="12"/>
  <c r="AE1577" i="16"/>
  <c r="AE1117" i="12"/>
  <c r="AE1121" i="12"/>
  <c r="AE1140" i="12"/>
  <c r="AE1000" i="12"/>
  <c r="AE140" i="20"/>
  <c r="AE1139" i="12"/>
  <c r="AE1082" i="12"/>
  <c r="AE999" i="12"/>
  <c r="AE1120" i="12"/>
  <c r="AE1118" i="12"/>
  <c r="AE1099" i="12"/>
  <c r="AE194" i="20"/>
  <c r="AE2051" i="16"/>
  <c r="AE997" i="12"/>
  <c r="AE1114" i="12"/>
  <c r="AE1303" i="16"/>
  <c r="AE1150" i="12"/>
  <c r="AE1909" i="16"/>
  <c r="AE142" i="20"/>
  <c r="AE1869" i="16"/>
  <c r="AE195" i="20"/>
  <c r="AE1529" i="16"/>
  <c r="AE1116" i="12"/>
  <c r="AE1984" i="16"/>
  <c r="AE1414" i="16"/>
  <c r="AE2060" i="16"/>
  <c r="J2060" i="16" s="1"/>
  <c r="AE1143" i="12"/>
  <c r="AE1536" i="16"/>
  <c r="AE1110" i="12"/>
  <c r="AE138" i="20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068" i="16"/>
  <c r="AE1916" i="16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461" i="16"/>
  <c r="AE2064" i="16"/>
  <c r="AE2078" i="16" s="1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991" i="16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2073" i="16"/>
  <c r="AE2087" i="16" s="1"/>
  <c r="AE1310" i="16"/>
  <c r="AE2069" i="16"/>
  <c r="AE2097" i="16" s="1"/>
  <c r="AE1732" i="12"/>
  <c r="AE1711" i="12"/>
  <c r="AE1421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2070" i="16"/>
  <c r="AE2084" i="16" s="1"/>
  <c r="AE1150" i="16"/>
  <c r="AE1742" i="12"/>
  <c r="AE1835" i="12"/>
  <c r="AE1773" i="12"/>
  <c r="AE2067" i="16"/>
  <c r="AE2081" i="16" s="1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2066" i="16"/>
  <c r="AE2080" i="16" s="1"/>
  <c r="AE1584" i="16"/>
  <c r="AE2072" i="16"/>
  <c r="AE2100" i="16" s="1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43" i="16"/>
  <c r="AE1833" i="12"/>
  <c r="AE1801" i="12"/>
  <c r="AE1839" i="12"/>
  <c r="AE1876" i="16"/>
  <c r="AE1830" i="12"/>
  <c r="AE1840" i="12"/>
  <c r="AE1591" i="16"/>
  <c r="AE1550" i="16"/>
  <c r="AE1826" i="12"/>
  <c r="AE1824" i="12"/>
  <c r="AE1998" i="16"/>
  <c r="AE1164" i="16"/>
  <c r="AE1428" i="16"/>
  <c r="AE1846" i="12"/>
  <c r="AE1468" i="16"/>
  <c r="AE1822" i="12"/>
  <c r="AE1883" i="16"/>
  <c r="AE1157" i="16"/>
  <c r="AE1718" i="12"/>
  <c r="AE1828" i="12"/>
  <c r="AE1845" i="12"/>
  <c r="AE1817" i="12"/>
  <c r="AE1720" i="12"/>
  <c r="AE1317" i="16"/>
  <c r="AE1923" i="16"/>
  <c r="AE1930" i="16"/>
  <c r="AE1171" i="16"/>
  <c r="AE1598" i="16"/>
  <c r="AE2005" i="16"/>
  <c r="AE1324" i="16"/>
  <c r="AE1475" i="16"/>
  <c r="AE2092" i="16"/>
  <c r="AE2096" i="16"/>
  <c r="AE1605" i="16"/>
  <c r="AE1178" i="16"/>
  <c r="AE1331" i="16"/>
  <c r="AE1937" i="16"/>
  <c r="AE1482" i="16"/>
  <c r="AE2012" i="16"/>
  <c r="AE1489" i="16"/>
  <c r="AE1612" i="16"/>
  <c r="AE1496" i="16"/>
  <c r="AE2019" i="16"/>
  <c r="AE1944" i="16"/>
  <c r="AE1338" i="16"/>
  <c r="AE1185" i="16"/>
  <c r="AE1951" i="16"/>
  <c r="AE1503" i="16"/>
  <c r="AE1192" i="16"/>
  <c r="AE2026" i="16"/>
  <c r="AE1345" i="16"/>
  <c r="AE1619" i="16"/>
  <c r="AE1958" i="16"/>
  <c r="AE1626" i="16"/>
  <c r="AE2033" i="16"/>
  <c r="AE1352" i="16"/>
  <c r="AE1199" i="16"/>
  <c r="AE1633" i="16"/>
  <c r="AE1359" i="16"/>
  <c r="AE1206" i="16"/>
  <c r="AE1213" i="16"/>
  <c r="AE1366" i="16"/>
  <c r="AE1640" i="16"/>
  <c r="AE1220" i="16"/>
  <c r="AE1373" i="16"/>
  <c r="AE1647" i="16"/>
  <c r="AE1380" i="16"/>
  <c r="AE1654" i="16"/>
  <c r="AE1227" i="16"/>
  <c r="AE1234" i="16"/>
  <c r="AE1661" i="16"/>
  <c r="AE1387" i="16"/>
  <c r="AE1668" i="16"/>
  <c r="AE1241" i="16"/>
  <c r="AE1248" i="16"/>
  <c r="AE1675" i="16"/>
  <c r="AE1682" i="16"/>
  <c r="AE1255" i="16"/>
  <c r="AE1262" i="16"/>
  <c r="AE192" i="20"/>
  <c r="AE193" i="20"/>
  <c r="AE1689" i="16"/>
  <c r="AE1269" i="16"/>
  <c r="AE1696" i="16"/>
  <c r="AE1276" i="16"/>
  <c r="AE1703" i="16"/>
  <c r="AE1710" i="16"/>
  <c r="AE1717" i="16"/>
  <c r="AD228" i="10"/>
  <c r="AC38" i="18"/>
  <c r="AC31" i="18"/>
  <c r="AC41" i="18" s="1"/>
  <c r="AC68" i="10" s="1"/>
  <c r="AC15" i="10"/>
  <c r="AE898" i="16"/>
  <c r="AB211" i="10"/>
  <c r="AD1144" i="12"/>
  <c r="AD1164" i="12" s="1"/>
  <c r="AD805" i="12"/>
  <c r="AD918" i="12" s="1"/>
  <c r="AD1933" i="12" s="1"/>
  <c r="AD284" i="16"/>
  <c r="AD804" i="16" s="1"/>
  <c r="AD1844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2" i="25" s="1"/>
  <c r="AD11" i="20"/>
  <c r="AD11" i="18"/>
  <c r="AD11" i="12"/>
  <c r="AD11" i="11"/>
  <c r="AD11" i="16"/>
  <c r="AB245" i="11"/>
  <c r="AB160" i="10"/>
  <c r="AB159" i="10" s="1"/>
  <c r="AB51" i="25" s="1"/>
  <c r="AB75" i="25" s="1"/>
  <c r="AC219" i="11"/>
  <c r="AC246" i="11" s="1"/>
  <c r="AC611" i="12" s="1"/>
  <c r="AC114" i="10"/>
  <c r="AC699" i="16"/>
  <c r="AC240" i="20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D1047" i="12"/>
  <c r="AD1160" i="12" s="1"/>
  <c r="AD760" i="12"/>
  <c r="AD917" i="12" s="1"/>
  <c r="AD1932" i="12" s="1"/>
  <c r="AD136" i="16"/>
  <c r="AD463" i="16"/>
  <c r="AD808" i="16"/>
  <c r="AD47" i="20"/>
  <c r="AD59" i="20"/>
  <c r="AD1228" i="20" s="1"/>
  <c r="AD1262" i="20" s="1"/>
  <c r="AD1275" i="20" s="1"/>
  <c r="AD1288" i="20" s="1"/>
  <c r="AD53" i="20"/>
  <c r="AD257" i="10"/>
  <c r="AB99" i="18"/>
  <c r="AD1445" i="16"/>
  <c r="AD1426" i="16"/>
  <c r="Y316" i="10"/>
  <c r="Y61" i="25"/>
  <c r="Y76" i="25" s="1"/>
  <c r="AD1343" i="16"/>
  <c r="AE1731" i="16"/>
  <c r="AB1731" i="16"/>
  <c r="AC1731" i="16"/>
  <c r="AD1731" i="16"/>
  <c r="AD1610" i="16"/>
  <c r="AC923" i="16"/>
  <c r="AC949" i="20"/>
  <c r="AC333" i="16"/>
  <c r="AD1364" i="16"/>
  <c r="AC1480" i="16"/>
  <c r="AD1412" i="16"/>
  <c r="AC1183" i="16"/>
  <c r="AD1921" i="16"/>
  <c r="AC1190" i="16"/>
  <c r="AD1438" i="16"/>
  <c r="AD332" i="16"/>
  <c r="AC1617" i="16"/>
  <c r="AC1176" i="16"/>
  <c r="AC935" i="16"/>
  <c r="P808" i="20"/>
  <c r="P810" i="20" s="1"/>
  <c r="AD377" i="20"/>
  <c r="AE375" i="20"/>
  <c r="AE377" i="20" s="1"/>
  <c r="AD1301" i="16"/>
  <c r="AD576" i="20"/>
  <c r="AE574" i="20"/>
  <c r="AE576" i="20" s="1"/>
  <c r="M1206" i="20"/>
  <c r="N1206" i="20" s="1"/>
  <c r="N1208" i="20" s="1"/>
  <c r="O978" i="20"/>
  <c r="AC992" i="20"/>
  <c r="AD990" i="20"/>
  <c r="AD561" i="20"/>
  <c r="AD575" i="20"/>
  <c r="O789" i="20"/>
  <c r="AC950" i="20"/>
  <c r="AD948" i="20"/>
  <c r="AD376" i="20"/>
  <c r="AB999" i="20"/>
  <c r="AC997" i="20"/>
  <c r="AD562" i="20"/>
  <c r="AE560" i="20"/>
  <c r="AE562" i="20" s="1"/>
  <c r="AD1603" i="16"/>
  <c r="AE2886" i="16"/>
  <c r="AE2888" i="16"/>
  <c r="AB2885" i="16"/>
  <c r="AB2887" i="16"/>
  <c r="AC2885" i="16"/>
  <c r="AC2887" i="16"/>
  <c r="AD2885" i="16"/>
  <c r="AD2887" i="16"/>
  <c r="AE2885" i="16"/>
  <c r="AE2887" i="16"/>
  <c r="AB2886" i="16"/>
  <c r="AB2888" i="16"/>
  <c r="AC2886" i="16"/>
  <c r="AD2886" i="16"/>
  <c r="AC2888" i="16"/>
  <c r="AD2888" i="16"/>
  <c r="AB2155" i="16"/>
  <c r="AC1384" i="16"/>
  <c r="AD2233" i="16"/>
  <c r="AD1922" i="16"/>
  <c r="AE1920" i="16"/>
  <c r="AD2195" i="16"/>
  <c r="AE1651" i="16"/>
  <c r="AD2232" i="16"/>
  <c r="AD1915" i="16"/>
  <c r="AE1913" i="16"/>
  <c r="AD2189" i="16"/>
  <c r="AD1611" i="16"/>
  <c r="AE1609" i="16"/>
  <c r="AB2234" i="16"/>
  <c r="AC1927" i="16"/>
  <c r="AB2150" i="16"/>
  <c r="AC1349" i="16"/>
  <c r="AD2160" i="16"/>
  <c r="AD1413" i="16"/>
  <c r="AE1411" i="16"/>
  <c r="AD2186" i="16"/>
  <c r="AD1590" i="16"/>
  <c r="AE1588" i="16"/>
  <c r="AC2125" i="16"/>
  <c r="AC1184" i="16"/>
  <c r="AD1182" i="16"/>
  <c r="AC2126" i="16"/>
  <c r="AC1191" i="16"/>
  <c r="AD1189" i="16"/>
  <c r="AD934" i="16"/>
  <c r="AE958" i="16"/>
  <c r="AD2191" i="16"/>
  <c r="AD1625" i="16"/>
  <c r="AE1623" i="16"/>
  <c r="AD2123" i="16"/>
  <c r="AD1170" i="16"/>
  <c r="AE1168" i="16"/>
  <c r="AD2144" i="16"/>
  <c r="AD1309" i="16"/>
  <c r="AE1307" i="16"/>
  <c r="AD1308" i="16"/>
  <c r="AD2187" i="16"/>
  <c r="AD1597" i="16"/>
  <c r="AE1595" i="16"/>
  <c r="AD2159" i="16"/>
  <c r="AD1406" i="16"/>
  <c r="AE1404" i="16"/>
  <c r="AD2166" i="16"/>
  <c r="AD1446" i="16"/>
  <c r="AE1444" i="16"/>
  <c r="AD1596" i="16"/>
  <c r="AD2185" i="16"/>
  <c r="AD1583" i="16"/>
  <c r="AE1581" i="16"/>
  <c r="AB2196" i="16"/>
  <c r="AC1658" i="16"/>
  <c r="AC918" i="16"/>
  <c r="AD918" i="16" s="1"/>
  <c r="AD2149" i="16"/>
  <c r="AD1344" i="16"/>
  <c r="AE1342" i="16"/>
  <c r="AD1624" i="16"/>
  <c r="AC2124" i="16"/>
  <c r="AC1177" i="16"/>
  <c r="AD1175" i="16"/>
  <c r="AD2152" i="16"/>
  <c r="AD1365" i="16"/>
  <c r="AE1363" i="16"/>
  <c r="AC2171" i="16"/>
  <c r="AC1481" i="16"/>
  <c r="AD1479" i="16"/>
  <c r="AD1582" i="16"/>
  <c r="AD2188" i="16"/>
  <c r="AD1604" i="16"/>
  <c r="AE1602" i="16"/>
  <c r="AD2701" i="16"/>
  <c r="AD2703" i="16"/>
  <c r="AE2701" i="16"/>
  <c r="AE2703" i="16"/>
  <c r="AC2702" i="16"/>
  <c r="AC2704" i="16"/>
  <c r="AD2702" i="16"/>
  <c r="AD2704" i="16"/>
  <c r="AE2702" i="16"/>
  <c r="AE2704" i="16"/>
  <c r="AB2702" i="16"/>
  <c r="AB2703" i="16"/>
  <c r="AC2703" i="16"/>
  <c r="AB2704" i="16"/>
  <c r="AB2701" i="16"/>
  <c r="AC2701" i="16"/>
  <c r="AD2162" i="16"/>
  <c r="AE1425" i="16"/>
  <c r="AD1405" i="16"/>
  <c r="AD1589" i="16"/>
  <c r="AD2143" i="16"/>
  <c r="AD1302" i="16"/>
  <c r="AE1300" i="16"/>
  <c r="AD922" i="16"/>
  <c r="AD2231" i="16"/>
  <c r="AD1908" i="16"/>
  <c r="AE1906" i="16"/>
  <c r="AC2190" i="16"/>
  <c r="AC1618" i="16"/>
  <c r="AD1616" i="16"/>
  <c r="AD2235" i="16"/>
  <c r="AD1936" i="16"/>
  <c r="AE1934" i="16"/>
  <c r="AD2165" i="16"/>
  <c r="AD1439" i="16"/>
  <c r="AE1437" i="16"/>
  <c r="H2619" i="16"/>
  <c r="D1895" i="12"/>
  <c r="F1895" i="12" s="1"/>
  <c r="L458" i="16"/>
  <c r="L463" i="16" s="1"/>
  <c r="L1844" i="16"/>
  <c r="L363" i="16"/>
  <c r="L368" i="16" s="1"/>
  <c r="L1511" i="16"/>
  <c r="M1844" i="16"/>
  <c r="M458" i="16"/>
  <c r="M463" i="16" s="1"/>
  <c r="I565" i="16"/>
  <c r="C191" i="20"/>
  <c r="D463" i="16"/>
  <c r="M1511" i="16"/>
  <c r="M363" i="16"/>
  <c r="M368" i="16" s="1"/>
  <c r="K138" i="20"/>
  <c r="U138" i="20"/>
  <c r="T138" i="20"/>
  <c r="P138" i="20"/>
  <c r="M138" i="20"/>
  <c r="V138" i="20"/>
  <c r="L138" i="20"/>
  <c r="Q138" i="20"/>
  <c r="O138" i="20"/>
  <c r="R138" i="20"/>
  <c r="W138" i="20"/>
  <c r="N138" i="20"/>
  <c r="Y138" i="20"/>
  <c r="X138" i="20"/>
  <c r="F143" i="20"/>
  <c r="C726" i="20"/>
  <c r="S138" i="20"/>
  <c r="Z138" i="20"/>
  <c r="AA138" i="20"/>
  <c r="N2092" i="16"/>
  <c r="N2102" i="16" s="1"/>
  <c r="M2092" i="16"/>
  <c r="H2331" i="16"/>
  <c r="X212" i="10"/>
  <c r="Z439" i="20"/>
  <c r="P823" i="20"/>
  <c r="Q823" i="20" s="1"/>
  <c r="U720" i="20"/>
  <c r="V720" i="20" s="1"/>
  <c r="V722" i="20" s="1"/>
  <c r="Z453" i="20"/>
  <c r="T721" i="20"/>
  <c r="P824" i="20"/>
  <c r="Z440" i="20"/>
  <c r="AA438" i="20"/>
  <c r="AB438" i="20" s="1"/>
  <c r="Y604" i="20"/>
  <c r="Z602" i="20"/>
  <c r="Z621" i="20"/>
  <c r="AA619" i="20"/>
  <c r="AB619" i="20" s="1"/>
  <c r="AA999" i="20"/>
  <c r="Z454" i="20"/>
  <c r="AA452" i="20"/>
  <c r="AB452" i="20" s="1"/>
  <c r="X475" i="20"/>
  <c r="Y473" i="20"/>
  <c r="R2133" i="16"/>
  <c r="N1700" i="16"/>
  <c r="O1700" i="16" s="1"/>
  <c r="R1239" i="16"/>
  <c r="S1239" i="16" s="1"/>
  <c r="M1701" i="16"/>
  <c r="O1990" i="16"/>
  <c r="O1266" i="16"/>
  <c r="P1266" i="16" s="1"/>
  <c r="AA1350" i="16"/>
  <c r="AB1350" i="16" s="1"/>
  <c r="O1989" i="16"/>
  <c r="P1988" i="16"/>
  <c r="Z1731" i="16"/>
  <c r="AA1731" i="16"/>
  <c r="AA43" i="16"/>
  <c r="AA2282" i="16"/>
  <c r="AA44" i="16" s="1"/>
  <c r="AA85" i="16" s="1"/>
  <c r="AA2885" i="16"/>
  <c r="AA2887" i="16"/>
  <c r="Z2887" i="16"/>
  <c r="Z2885" i="16"/>
  <c r="Z2886" i="16"/>
  <c r="Z2888" i="16"/>
  <c r="AA2886" i="16"/>
  <c r="AA2888" i="16"/>
  <c r="Z2127" i="16"/>
  <c r="AA1196" i="16"/>
  <c r="AB1196" i="16" s="1"/>
  <c r="AA924" i="16"/>
  <c r="AB924" i="16" s="1"/>
  <c r="AA2155" i="16"/>
  <c r="AA952" i="16"/>
  <c r="AB952" i="16" s="1"/>
  <c r="Z2193" i="16"/>
  <c r="AA1637" i="16"/>
  <c r="AB1637" i="16" s="1"/>
  <c r="AA1928" i="16"/>
  <c r="AB1928" i="16" s="1"/>
  <c r="Z2192" i="16"/>
  <c r="AA1630" i="16"/>
  <c r="AB1630" i="16" s="1"/>
  <c r="Z2704" i="16"/>
  <c r="Z2701" i="16"/>
  <c r="AA2704" i="16"/>
  <c r="AA2701" i="16"/>
  <c r="Z2703" i="16"/>
  <c r="AA2703" i="16"/>
  <c r="Z2702" i="16"/>
  <c r="AA2702" i="16"/>
  <c r="AA976" i="16"/>
  <c r="AB976" i="16" s="1"/>
  <c r="Z334" i="16"/>
  <c r="Z791" i="16" s="1"/>
  <c r="Z199" i="10" s="1"/>
  <c r="AA1427" i="16"/>
  <c r="AB1427" i="16" s="1"/>
  <c r="AA2234" i="16"/>
  <c r="AA1929" i="16"/>
  <c r="AB1929" i="16" s="1"/>
  <c r="AA2150" i="16"/>
  <c r="AA1351" i="16"/>
  <c r="AB1351" i="16" s="1"/>
  <c r="AA946" i="16"/>
  <c r="AB946" i="16" s="1"/>
  <c r="AA2196" i="16"/>
  <c r="Z2172" i="16"/>
  <c r="AA1486" i="16"/>
  <c r="AB1486" i="16" s="1"/>
  <c r="Z73" i="16"/>
  <c r="Z2262" i="16" s="1"/>
  <c r="Z2274" i="16" s="1"/>
  <c r="Z33" i="16"/>
  <c r="Z2257" i="16" s="1"/>
  <c r="Z2269" i="16" s="1"/>
  <c r="Z49" i="16"/>
  <c r="Z2259" i="16" s="1"/>
  <c r="Z2271" i="16" s="1"/>
  <c r="T713" i="20"/>
  <c r="T715" i="20" s="1"/>
  <c r="X1205" i="16"/>
  <c r="S714" i="20"/>
  <c r="W1212" i="16"/>
  <c r="U82" i="16"/>
  <c r="V25" i="16"/>
  <c r="V2256" i="16" s="1"/>
  <c r="V2268" i="16" s="1"/>
  <c r="V27" i="16" s="1"/>
  <c r="V1219" i="16"/>
  <c r="S780" i="20"/>
  <c r="S782" i="20" s="1"/>
  <c r="Q782" i="20"/>
  <c r="Q781" i="20"/>
  <c r="R781" i="20" s="1"/>
  <c r="R899" i="20"/>
  <c r="R901" i="20" s="1"/>
  <c r="P901" i="20"/>
  <c r="W2129" i="16"/>
  <c r="X1210" i="16"/>
  <c r="W1211" i="16"/>
  <c r="P900" i="20"/>
  <c r="Q900" i="20" s="1"/>
  <c r="O795" i="20"/>
  <c r="P794" i="20"/>
  <c r="P796" i="20" s="1"/>
  <c r="V1218" i="16"/>
  <c r="P2135" i="16"/>
  <c r="Q1252" i="16"/>
  <c r="O1254" i="16"/>
  <c r="P1253" i="16"/>
  <c r="O788" i="20"/>
  <c r="N1273" i="16"/>
  <c r="V2130" i="16"/>
  <c r="W1217" i="16"/>
  <c r="P787" i="20"/>
  <c r="P789" i="20" s="1"/>
  <c r="Y1197" i="16"/>
  <c r="Z1197" i="16" s="1"/>
  <c r="U2131" i="16"/>
  <c r="V1224" i="16"/>
  <c r="Y2127" i="16"/>
  <c r="U1226" i="16"/>
  <c r="Y1198" i="16"/>
  <c r="Z1198" i="16" s="1"/>
  <c r="U1225" i="16"/>
  <c r="T2132" i="16"/>
  <c r="U1231" i="16"/>
  <c r="U2132" i="16" s="1"/>
  <c r="T1232" i="16"/>
  <c r="O1032" i="20"/>
  <c r="P1032" i="20" s="1"/>
  <c r="Q1032" i="20" s="1"/>
  <c r="P2136" i="16"/>
  <c r="Q1259" i="16"/>
  <c r="M1268" i="16"/>
  <c r="N1267" i="16"/>
  <c r="J2207" i="16"/>
  <c r="O1039" i="20"/>
  <c r="P1039" i="20" s="1"/>
  <c r="Y2193" i="16"/>
  <c r="X2704" i="16"/>
  <c r="T2702" i="16"/>
  <c r="M2703" i="16"/>
  <c r="V2704" i="16"/>
  <c r="V2702" i="16"/>
  <c r="O2701" i="16"/>
  <c r="P2702" i="16"/>
  <c r="F2704" i="16"/>
  <c r="L2702" i="16"/>
  <c r="N2704" i="16"/>
  <c r="K2704" i="16"/>
  <c r="R2704" i="16"/>
  <c r="W2702" i="16"/>
  <c r="R2703" i="16"/>
  <c r="Y2704" i="16"/>
  <c r="S2702" i="16"/>
  <c r="Q2704" i="16"/>
  <c r="V2701" i="16"/>
  <c r="X2702" i="16"/>
  <c r="K2702" i="16"/>
  <c r="K2701" i="16"/>
  <c r="M2702" i="16"/>
  <c r="M2704" i="16"/>
  <c r="M2701" i="16"/>
  <c r="U2703" i="16"/>
  <c r="S2701" i="16"/>
  <c r="R2701" i="16"/>
  <c r="T2703" i="16"/>
  <c r="N2701" i="16"/>
  <c r="R2702" i="16"/>
  <c r="O2703" i="16"/>
  <c r="N2703" i="16"/>
  <c r="U2702" i="16"/>
  <c r="Y2702" i="16"/>
  <c r="P2703" i="16"/>
  <c r="Q2701" i="16"/>
  <c r="L2703" i="16"/>
  <c r="U2704" i="16"/>
  <c r="T2701" i="16"/>
  <c r="S2704" i="16"/>
  <c r="Y2701" i="16"/>
  <c r="W2701" i="16"/>
  <c r="X2703" i="16"/>
  <c r="K2703" i="16"/>
  <c r="Y2703" i="16"/>
  <c r="P2704" i="16"/>
  <c r="W2704" i="16"/>
  <c r="O2702" i="16"/>
  <c r="P2701" i="16"/>
  <c r="S2703" i="16"/>
  <c r="T2704" i="16"/>
  <c r="N2702" i="16"/>
  <c r="X2701" i="16"/>
  <c r="V2703" i="16"/>
  <c r="O2704" i="16"/>
  <c r="L2701" i="16"/>
  <c r="Q2703" i="16"/>
  <c r="Q2702" i="16"/>
  <c r="L2704" i="16"/>
  <c r="W2703" i="16"/>
  <c r="U2701" i="16"/>
  <c r="G2704" i="16"/>
  <c r="R1240" i="16"/>
  <c r="T1233" i="16"/>
  <c r="Y2192" i="16"/>
  <c r="R2134" i="16"/>
  <c r="S1245" i="16"/>
  <c r="X2128" i="16"/>
  <c r="Y1203" i="16"/>
  <c r="Z1203" i="16" s="1"/>
  <c r="X1204" i="16"/>
  <c r="G2708" i="16"/>
  <c r="P1247" i="16"/>
  <c r="Q1246" i="16"/>
  <c r="L1275" i="16"/>
  <c r="M1274" i="16"/>
  <c r="G2694" i="16"/>
  <c r="S2133" i="16"/>
  <c r="T1238" i="16"/>
  <c r="Y2172" i="16"/>
  <c r="O873" i="20"/>
  <c r="N1261" i="16"/>
  <c r="O1260" i="16"/>
  <c r="X1731" i="16"/>
  <c r="Y1731" i="16"/>
  <c r="U665" i="20"/>
  <c r="U666" i="20" s="1"/>
  <c r="X445" i="20"/>
  <c r="Y445" i="20" s="1"/>
  <c r="W446" i="20"/>
  <c r="Y2285" i="16"/>
  <c r="Y68" i="16" s="1"/>
  <c r="Y88" i="16" s="1"/>
  <c r="Y67" i="16"/>
  <c r="O810" i="20"/>
  <c r="O1018" i="20"/>
  <c r="O774" i="20"/>
  <c r="P774" i="20" s="1"/>
  <c r="P775" i="20" s="1"/>
  <c r="O809" i="20"/>
  <c r="W475" i="20"/>
  <c r="O893" i="20"/>
  <c r="P893" i="20" s="1"/>
  <c r="Q893" i="20" s="1"/>
  <c r="Q1012" i="20"/>
  <c r="N872" i="20"/>
  <c r="O872" i="20" s="1"/>
  <c r="O830" i="20"/>
  <c r="N928" i="20"/>
  <c r="O928" i="20" s="1"/>
  <c r="T285" i="16"/>
  <c r="Y947" i="16"/>
  <c r="Z947" i="16" s="1"/>
  <c r="T2154" i="16"/>
  <c r="R1011" i="20"/>
  <c r="S1011" i="20" s="1"/>
  <c r="Q1013" i="20"/>
  <c r="W680" i="20"/>
  <c r="X678" i="20"/>
  <c r="Y678" i="20" s="1"/>
  <c r="E632" i="20"/>
  <c r="K633" i="20" s="1"/>
  <c r="K634" i="20" s="1"/>
  <c r="W461" i="20"/>
  <c r="X459" i="20"/>
  <c r="Y459" i="20" s="1"/>
  <c r="X604" i="20"/>
  <c r="O831" i="20"/>
  <c r="P829" i="20"/>
  <c r="R2023" i="16"/>
  <c r="R2249" i="16" s="1"/>
  <c r="K2887" i="16"/>
  <c r="Y2885" i="16"/>
  <c r="X2888" i="16"/>
  <c r="Y2888" i="16"/>
  <c r="Y2886" i="16"/>
  <c r="X2887" i="16"/>
  <c r="X2885" i="16"/>
  <c r="X2886" i="16"/>
  <c r="Y2887" i="16"/>
  <c r="P2249" i="16"/>
  <c r="P2024" i="16"/>
  <c r="Q2024" i="16" s="1"/>
  <c r="Q2198" i="16"/>
  <c r="Q1673" i="16"/>
  <c r="R1673" i="16" s="1"/>
  <c r="Q1674" i="16"/>
  <c r="R1674" i="16" s="1"/>
  <c r="S1672" i="16"/>
  <c r="T1672" i="16" s="1"/>
  <c r="T2198" i="16" s="1"/>
  <c r="Y1487" i="16"/>
  <c r="Z1487" i="16" s="1"/>
  <c r="L1695" i="16"/>
  <c r="Y1638" i="16"/>
  <c r="Z1638" i="16" s="1"/>
  <c r="Y1955" i="16"/>
  <c r="Z1955" i="16" s="1"/>
  <c r="X585" i="16"/>
  <c r="Y1632" i="16"/>
  <c r="Z1632" i="16" s="1"/>
  <c r="N1686" i="16"/>
  <c r="D2885" i="16"/>
  <c r="M1693" i="16"/>
  <c r="Y1631" i="16"/>
  <c r="Z1631" i="16" s="1"/>
  <c r="Y1639" i="16"/>
  <c r="Z1639" i="16" s="1"/>
  <c r="Y1488" i="16"/>
  <c r="Z1488" i="16" s="1"/>
  <c r="N1001" i="16"/>
  <c r="O1001" i="16" s="1"/>
  <c r="P1000" i="16"/>
  <c r="Y977" i="16"/>
  <c r="Z977" i="16" s="1"/>
  <c r="R2284" i="16"/>
  <c r="R59" i="16"/>
  <c r="S57" i="16" s="1"/>
  <c r="S2260" i="16" s="1"/>
  <c r="R2275" i="16"/>
  <c r="U620" i="20"/>
  <c r="U621" i="20" s="1"/>
  <c r="S431" i="20"/>
  <c r="S433" i="20" s="1"/>
  <c r="R432" i="20"/>
  <c r="S1386" i="16"/>
  <c r="T495" i="20"/>
  <c r="W460" i="20"/>
  <c r="U494" i="20"/>
  <c r="V494" i="20" s="1"/>
  <c r="T496" i="20"/>
  <c r="T489" i="20"/>
  <c r="U487" i="20"/>
  <c r="U482" i="20"/>
  <c r="V480" i="20"/>
  <c r="V467" i="20"/>
  <c r="W466" i="20"/>
  <c r="F3115" i="16"/>
  <c r="K1967" i="16"/>
  <c r="P2888" i="16"/>
  <c r="V2887" i="16"/>
  <c r="N2887" i="16"/>
  <c r="T2886" i="16"/>
  <c r="L2886" i="16"/>
  <c r="R2885" i="16"/>
  <c r="S2886" i="16"/>
  <c r="N2888" i="16"/>
  <c r="U2888" i="16"/>
  <c r="M2888" i="16"/>
  <c r="S2887" i="16"/>
  <c r="Q2886" i="16"/>
  <c r="W2885" i="16"/>
  <c r="O2885" i="16"/>
  <c r="O2888" i="16"/>
  <c r="V2888" i="16"/>
  <c r="T2888" i="16"/>
  <c r="L2888" i="16"/>
  <c r="R2887" i="16"/>
  <c r="P2886" i="16"/>
  <c r="V2885" i="16"/>
  <c r="N2885" i="16"/>
  <c r="W2888" i="16"/>
  <c r="T2887" i="16"/>
  <c r="S2888" i="16"/>
  <c r="K2888" i="16"/>
  <c r="Q2887" i="16"/>
  <c r="W2886" i="16"/>
  <c r="O2886" i="16"/>
  <c r="U2885" i="16"/>
  <c r="M2885" i="16"/>
  <c r="K2885" i="16"/>
  <c r="M2887" i="16"/>
  <c r="Q2885" i="16"/>
  <c r="R2886" i="16"/>
  <c r="R2888" i="16"/>
  <c r="P2887" i="16"/>
  <c r="V2886" i="16"/>
  <c r="N2886" i="16"/>
  <c r="T2885" i="16"/>
  <c r="L2885" i="16"/>
  <c r="Q2888" i="16"/>
  <c r="W2887" i="16"/>
  <c r="O2887" i="16"/>
  <c r="U2886" i="16"/>
  <c r="M2886" i="16"/>
  <c r="S2885" i="16"/>
  <c r="U2887" i="16"/>
  <c r="K2886" i="16"/>
  <c r="L2887" i="16"/>
  <c r="P2885" i="16"/>
  <c r="R287" i="16"/>
  <c r="R789" i="16" s="1"/>
  <c r="R195" i="10" s="1"/>
  <c r="G2888" i="16"/>
  <c r="F2888" i="16"/>
  <c r="S1378" i="16"/>
  <c r="S1379" i="16" s="1"/>
  <c r="H2880" i="16"/>
  <c r="R286" i="16"/>
  <c r="U1358" i="16"/>
  <c r="D2891" i="16"/>
  <c r="G2892" i="16" s="1"/>
  <c r="K1731" i="16"/>
  <c r="L1731" i="16"/>
  <c r="M1731" i="16"/>
  <c r="N1731" i="16"/>
  <c r="O1731" i="16"/>
  <c r="P1731" i="16"/>
  <c r="Q1731" i="16"/>
  <c r="R1731" i="16"/>
  <c r="S1731" i="16"/>
  <c r="T1731" i="16"/>
  <c r="U1731" i="16"/>
  <c r="V1731" i="16"/>
  <c r="W1731" i="16"/>
  <c r="U1357" i="16"/>
  <c r="U2151" i="16"/>
  <c r="V1356" i="16"/>
  <c r="N2033" i="16"/>
  <c r="N653" i="16" s="1"/>
  <c r="I625" i="16" s="1"/>
  <c r="G231" i="20" s="1"/>
  <c r="N1522" i="16"/>
  <c r="N401" i="16" s="1"/>
  <c r="N1550" i="16"/>
  <c r="N405" i="16" s="1"/>
  <c r="G3114" i="16"/>
  <c r="D3118" i="16"/>
  <c r="E3118" i="16" s="1"/>
  <c r="T1372" i="16"/>
  <c r="O1543" i="16"/>
  <c r="O404" i="16" s="1"/>
  <c r="M1543" i="16"/>
  <c r="M404" i="16" s="1"/>
  <c r="N1536" i="16"/>
  <c r="N403" i="16" s="1"/>
  <c r="O1536" i="16"/>
  <c r="O403" i="16" s="1"/>
  <c r="O1529" i="16"/>
  <c r="O402" i="16" s="1"/>
  <c r="I364" i="16" s="1"/>
  <c r="G139" i="20" s="1"/>
  <c r="M1522" i="16"/>
  <c r="M401" i="16" s="1"/>
  <c r="K1522" i="16"/>
  <c r="H2410" i="16"/>
  <c r="H2408" i="16"/>
  <c r="H2552" i="16"/>
  <c r="H2550" i="16"/>
  <c r="E3152" i="16"/>
  <c r="H3150" i="16" s="1"/>
  <c r="E3117" i="16"/>
  <c r="E2867" i="16"/>
  <c r="H2865" i="16" s="1"/>
  <c r="E2860" i="16"/>
  <c r="H2858" i="16" s="1"/>
  <c r="O1995" i="16"/>
  <c r="N1996" i="16"/>
  <c r="N1997" i="16"/>
  <c r="D3160" i="16"/>
  <c r="E3160" i="16" s="1"/>
  <c r="D3159" i="16"/>
  <c r="H3156" i="16" s="1"/>
  <c r="D2016" i="16"/>
  <c r="D3165" i="16" s="1"/>
  <c r="D3164" i="16"/>
  <c r="H3165" i="16" s="1"/>
  <c r="K2016" i="16"/>
  <c r="F3164" i="16"/>
  <c r="O1976" i="16"/>
  <c r="P1976" i="16" s="1"/>
  <c r="O2242" i="16"/>
  <c r="Q1974" i="16"/>
  <c r="O1975" i="16"/>
  <c r="P1975" i="16" s="1"/>
  <c r="L1694" i="16"/>
  <c r="M1687" i="16"/>
  <c r="M2200" i="16"/>
  <c r="M1688" i="16"/>
  <c r="U1646" i="16"/>
  <c r="D2874" i="16"/>
  <c r="H2871" i="16" s="1"/>
  <c r="V1644" i="16"/>
  <c r="W1644" i="16" s="1"/>
  <c r="X1644" i="16" s="1"/>
  <c r="X2194" i="16" s="1"/>
  <c r="D1720" i="16"/>
  <c r="D2886" i="16" s="1"/>
  <c r="E2886" i="16"/>
  <c r="F1713" i="16"/>
  <c r="D2880" i="16"/>
  <c r="E2880" i="16" s="1"/>
  <c r="F2878" i="16"/>
  <c r="U1645" i="16"/>
  <c r="U1371" i="16"/>
  <c r="V1370" i="16"/>
  <c r="U2153" i="16"/>
  <c r="W474" i="20"/>
  <c r="X474" i="20" s="1"/>
  <c r="F1719" i="16" a="1"/>
  <c r="F1719" i="16" s="1"/>
  <c r="G211" i="20" s="1"/>
  <c r="U954" i="16"/>
  <c r="R1276" i="16"/>
  <c r="O995" i="16"/>
  <c r="P995" i="16" s="1"/>
  <c r="Q994" i="16"/>
  <c r="R994" i="16" s="1"/>
  <c r="L1013" i="16"/>
  <c r="M1013" i="16" s="1"/>
  <c r="O775" i="20"/>
  <c r="P1666" i="16"/>
  <c r="Q1666" i="16" s="1"/>
  <c r="L1014" i="16"/>
  <c r="P1667" i="16"/>
  <c r="Q1667" i="16" s="1"/>
  <c r="P2197" i="16"/>
  <c r="M1680" i="16"/>
  <c r="M2032" i="16"/>
  <c r="N2031" i="16"/>
  <c r="N2243" i="16"/>
  <c r="N1982" i="16"/>
  <c r="O1981" i="16"/>
  <c r="N1983" i="16"/>
  <c r="O2030" i="16"/>
  <c r="N2250" i="16"/>
  <c r="R1665" i="16"/>
  <c r="Q2197" i="16"/>
  <c r="U1957" i="16"/>
  <c r="U587" i="16" s="1"/>
  <c r="U794" i="16" s="1"/>
  <c r="U202" i="10" s="1"/>
  <c r="U586" i="16"/>
  <c r="V1956" i="16"/>
  <c r="K1714" i="16"/>
  <c r="N1679" i="16"/>
  <c r="M2199" i="16"/>
  <c r="M1681" i="16"/>
  <c r="H1738" i="16"/>
  <c r="I1731" i="16" a="1"/>
  <c r="I1731" i="16" s="1"/>
  <c r="S1276" i="16"/>
  <c r="D1057" i="20"/>
  <c r="J1053" i="20" a="1"/>
  <c r="J1053" i="20" s="1"/>
  <c r="V706" i="20"/>
  <c r="V708" i="20" s="1"/>
  <c r="U707" i="20"/>
  <c r="R80" i="16"/>
  <c r="N1019" i="20"/>
  <c r="M1007" i="16"/>
  <c r="N1002" i="16"/>
  <c r="S966" i="16"/>
  <c r="T966" i="16" s="1"/>
  <c r="S982" i="16"/>
  <c r="V953" i="16"/>
  <c r="P907" i="20"/>
  <c r="Q906" i="20"/>
  <c r="Q908" i="20" s="1"/>
  <c r="R773" i="20"/>
  <c r="S773" i="20" s="1"/>
  <c r="T773" i="20" s="1"/>
  <c r="P894" i="20"/>
  <c r="R892" i="20"/>
  <c r="R894" i="20" s="1"/>
  <c r="P871" i="20"/>
  <c r="P873" i="20" s="1"/>
  <c r="P837" i="20"/>
  <c r="Q837" i="20" s="1"/>
  <c r="P838" i="20"/>
  <c r="O977" i="20"/>
  <c r="R836" i="20"/>
  <c r="R838" i="20" s="1"/>
  <c r="P976" i="20"/>
  <c r="P978" i="20" s="1"/>
  <c r="L1208" i="20"/>
  <c r="L1207" i="20"/>
  <c r="V1653" i="16"/>
  <c r="W948" i="16"/>
  <c r="X948" i="16" s="1"/>
  <c r="Y948" i="16" s="1"/>
  <c r="Z948" i="16" s="1"/>
  <c r="T1660" i="16"/>
  <c r="P2025" i="16"/>
  <c r="Q2025" i="16" s="1"/>
  <c r="D1721" i="16"/>
  <c r="M1702" i="16"/>
  <c r="F2008" i="16"/>
  <c r="F3157" i="16" s="1"/>
  <c r="N2002" i="16"/>
  <c r="M2003" i="16"/>
  <c r="M2004" i="16" s="1"/>
  <c r="T2267" i="16"/>
  <c r="T19" i="16" s="1"/>
  <c r="S20" i="16"/>
  <c r="S81" i="16" s="1"/>
  <c r="N1006" i="16"/>
  <c r="T972" i="16"/>
  <c r="U481" i="20"/>
  <c r="T488" i="20"/>
  <c r="Q984" i="16"/>
  <c r="R989" i="16"/>
  <c r="Q990" i="16"/>
  <c r="V959" i="16"/>
  <c r="S988" i="16"/>
  <c r="T988" i="16" s="1"/>
  <c r="M1008" i="16"/>
  <c r="U960" i="16"/>
  <c r="R983" i="16"/>
  <c r="U978" i="16"/>
  <c r="V978" i="16" s="1"/>
  <c r="W978" i="16" s="1"/>
  <c r="X978" i="16" s="1"/>
  <c r="Y978" i="16" s="1"/>
  <c r="Z978" i="16" s="1"/>
  <c r="U971" i="16"/>
  <c r="V970" i="16"/>
  <c r="F1017" i="16"/>
  <c r="K1018" i="16" s="1"/>
  <c r="F1023" i="16"/>
  <c r="K1024" i="16" s="1"/>
  <c r="V964" i="16"/>
  <c r="U965" i="16"/>
  <c r="D1029" i="16"/>
  <c r="D1030" i="16" s="1"/>
  <c r="E1034" i="16"/>
  <c r="F1034" i="16" s="1" a="1"/>
  <c r="F1034" i="16" s="1"/>
  <c r="D1034" i="16"/>
  <c r="C1036" i="16"/>
  <c r="B1033" i="16"/>
  <c r="D1039" i="16"/>
  <c r="J1038" i="16"/>
  <c r="E1035" i="16"/>
  <c r="N1012" i="16"/>
  <c r="U857" i="20"/>
  <c r="V857" i="20" s="1"/>
  <c r="V859" i="20" s="1"/>
  <c r="T858" i="20"/>
  <c r="S984" i="20"/>
  <c r="T983" i="20"/>
  <c r="S985" i="20"/>
  <c r="T693" i="20"/>
  <c r="U693" i="20" s="1"/>
  <c r="Q970" i="20"/>
  <c r="P921" i="20"/>
  <c r="Q921" i="20" s="1"/>
  <c r="P922" i="20"/>
  <c r="R969" i="20"/>
  <c r="Q971" i="20"/>
  <c r="P927" i="20"/>
  <c r="O929" i="20"/>
  <c r="R626" i="20"/>
  <c r="P627" i="20"/>
  <c r="P628" i="20" s="1"/>
  <c r="R822" i="20"/>
  <c r="R824" i="20" s="1"/>
  <c r="S963" i="20"/>
  <c r="S964" i="20"/>
  <c r="T962" i="20"/>
  <c r="T694" i="20"/>
  <c r="U701" i="20"/>
  <c r="U700" i="20"/>
  <c r="V700" i="20" s="1"/>
  <c r="C382" i="20"/>
  <c r="E381" i="20" s="1"/>
  <c r="D587" i="20"/>
  <c r="W699" i="20"/>
  <c r="O844" i="20"/>
  <c r="Q922" i="20"/>
  <c r="R920" i="20"/>
  <c r="P843" i="20"/>
  <c r="P845" i="20" s="1"/>
  <c r="O845" i="20"/>
  <c r="P852" i="20"/>
  <c r="Q850" i="20"/>
  <c r="P851" i="20"/>
  <c r="V692" i="20"/>
  <c r="V694" i="20" s="1"/>
  <c r="Q802" i="20"/>
  <c r="W657" i="20"/>
  <c r="X657" i="20" s="1"/>
  <c r="Y657" i="20" s="1"/>
  <c r="V679" i="20"/>
  <c r="W679" i="20" s="1"/>
  <c r="U658" i="20"/>
  <c r="V658" i="20" s="1"/>
  <c r="V659" i="20" s="1"/>
  <c r="Q817" i="20"/>
  <c r="W664" i="20"/>
  <c r="X664" i="20" s="1"/>
  <c r="Y664" i="20" s="1"/>
  <c r="S815" i="20"/>
  <c r="Q816" i="20"/>
  <c r="R816" i="20" s="1"/>
  <c r="R801" i="20"/>
  <c r="V680" i="20"/>
  <c r="U673" i="20"/>
  <c r="V671" i="20"/>
  <c r="U672" i="20"/>
  <c r="O767" i="20"/>
  <c r="P767" i="20" s="1"/>
  <c r="P768" i="20" s="1"/>
  <c r="Q766" i="20"/>
  <c r="W936" i="16"/>
  <c r="X936" i="16" s="1"/>
  <c r="N1033" i="20"/>
  <c r="N1034" i="20"/>
  <c r="O1027" i="20"/>
  <c r="P1025" i="20"/>
  <c r="O1026" i="20"/>
  <c r="E1059" i="20"/>
  <c r="K1060" i="20" s="1"/>
  <c r="K1061" i="20" s="1"/>
  <c r="W603" i="20"/>
  <c r="X603" i="20" s="1"/>
  <c r="Y603" i="20" s="1"/>
  <c r="W604" i="20"/>
  <c r="V609" i="20"/>
  <c r="U611" i="20"/>
  <c r="U999" i="20"/>
  <c r="C1071" i="20"/>
  <c r="D1066" i="20"/>
  <c r="D1065" i="20"/>
  <c r="E1065" i="20" s="1"/>
  <c r="C1065" i="20"/>
  <c r="C1066" i="20"/>
  <c r="C1067" i="20" s="1"/>
  <c r="M1040" i="20"/>
  <c r="M1041" i="20" s="1"/>
  <c r="U610" i="20"/>
  <c r="U998" i="20"/>
  <c r="V998" i="20" s="1"/>
  <c r="V992" i="20"/>
  <c r="V1377" i="16"/>
  <c r="U2154" i="16"/>
  <c r="U285" i="16"/>
  <c r="M1707" i="16"/>
  <c r="K1721" i="16"/>
  <c r="K1722" i="16" s="1"/>
  <c r="L1709" i="16"/>
  <c r="L1708" i="16"/>
  <c r="D1732" i="16"/>
  <c r="E1726" i="16"/>
  <c r="D1726" i="16"/>
  <c r="B1725" i="16"/>
  <c r="B2891" i="16" s="1"/>
  <c r="E1727" i="16"/>
  <c r="U1659" i="16"/>
  <c r="V2196" i="16"/>
  <c r="U2196" i="16"/>
  <c r="W2195" i="16"/>
  <c r="W2155" i="16"/>
  <c r="W1652" i="16"/>
  <c r="X1652" i="16" s="1"/>
  <c r="Y1652" i="16" s="1"/>
  <c r="Z1652" i="16" s="1"/>
  <c r="AA1652" i="16" s="1"/>
  <c r="AB1652" i="16" s="1"/>
  <c r="AC1652" i="16" s="1"/>
  <c r="AD1652" i="16" s="1"/>
  <c r="T1385" i="16"/>
  <c r="AC280" i="20" l="1"/>
  <c r="AC285" i="20" s="1"/>
  <c r="AC69" i="25" s="1"/>
  <c r="AD264" i="20"/>
  <c r="I682" i="16"/>
  <c r="G264" i="20" s="1"/>
  <c r="I688" i="16"/>
  <c r="G270" i="20" s="1"/>
  <c r="AD277" i="20"/>
  <c r="AD252" i="20"/>
  <c r="I670" i="16"/>
  <c r="G252" i="20" s="1"/>
  <c r="I679" i="16"/>
  <c r="G261" i="20" s="1"/>
  <c r="AD276" i="20"/>
  <c r="Y143" i="20"/>
  <c r="Y1246" i="20" s="1"/>
  <c r="M143" i="20"/>
  <c r="M1246" i="20" s="1"/>
  <c r="N143" i="20"/>
  <c r="N1246" i="20" s="1"/>
  <c r="P143" i="20"/>
  <c r="P1246" i="20" s="1"/>
  <c r="AA143" i="20"/>
  <c r="AA1246" i="20" s="1"/>
  <c r="W143" i="20"/>
  <c r="W1246" i="20" s="1"/>
  <c r="T143" i="20"/>
  <c r="T1246" i="20" s="1"/>
  <c r="Z143" i="20"/>
  <c r="Z1246" i="20" s="1"/>
  <c r="R143" i="20"/>
  <c r="R1246" i="20" s="1"/>
  <c r="U143" i="20"/>
  <c r="U1246" i="20" s="1"/>
  <c r="S143" i="20"/>
  <c r="S1246" i="20" s="1"/>
  <c r="O143" i="20"/>
  <c r="O1246" i="20" s="1"/>
  <c r="Q143" i="20"/>
  <c r="Q1246" i="20" s="1"/>
  <c r="L143" i="20"/>
  <c r="L1246" i="20" s="1"/>
  <c r="X143" i="20"/>
  <c r="X1246" i="20" s="1"/>
  <c r="V143" i="20"/>
  <c r="V1246" i="20" s="1"/>
  <c r="AE2065" i="16"/>
  <c r="AE2079" i="16" s="1"/>
  <c r="AD637" i="12"/>
  <c r="AD625" i="12" s="1"/>
  <c r="AE176" i="10" s="1"/>
  <c r="Y132" i="25" a="1"/>
  <c r="Y132" i="25" s="1"/>
  <c r="AA133" i="25" a="1"/>
  <c r="AA133" i="25" s="1"/>
  <c r="AB138" i="20"/>
  <c r="AC138" i="20"/>
  <c r="AD138" i="20"/>
  <c r="AD634" i="12"/>
  <c r="AD622" i="12" s="1"/>
  <c r="AE170" i="10" s="1"/>
  <c r="AE59" i="25" s="1"/>
  <c r="J2056" i="16"/>
  <c r="J2052" i="16"/>
  <c r="J2055" i="16"/>
  <c r="AC314" i="10"/>
  <c r="AE2093" i="16"/>
  <c r="J2093" i="16" s="1"/>
  <c r="AE917" i="16"/>
  <c r="AE1323" i="16"/>
  <c r="AC311" i="10"/>
  <c r="AC56" i="25"/>
  <c r="AE1576" i="16"/>
  <c r="AE1575" i="16"/>
  <c r="AC315" i="10"/>
  <c r="AC312" i="10"/>
  <c r="AE1322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E1894" i="16"/>
  <c r="AD311" i="10"/>
  <c r="AE1893" i="16"/>
  <c r="AD2074" i="16"/>
  <c r="AD2075" i="16" s="1"/>
  <c r="AD2061" i="16"/>
  <c r="AD796" i="16" s="1"/>
  <c r="AD204" i="10" s="1"/>
  <c r="AD348" i="10" s="1"/>
  <c r="J2059" i="16"/>
  <c r="AD313" i="10"/>
  <c r="M29" i="25" a="1"/>
  <c r="M29" i="25" s="1"/>
  <c r="AE2098" i="16"/>
  <c r="J2098" i="16" s="1"/>
  <c r="AE2058" i="16"/>
  <c r="J2058" i="16" s="1"/>
  <c r="AD320" i="10"/>
  <c r="AD635" i="12"/>
  <c r="AD623" i="12" s="1"/>
  <c r="AE171" i="10" s="1"/>
  <c r="AE60" i="25" s="1"/>
  <c r="AE2095" i="16"/>
  <c r="J2095" i="16" s="1"/>
  <c r="AD2085" i="16"/>
  <c r="AD2099" i="16"/>
  <c r="J2099" i="16" s="1"/>
  <c r="AD2083" i="16"/>
  <c r="AE2083" i="16" s="1"/>
  <c r="AD2097" i="16"/>
  <c r="AD2082" i="16"/>
  <c r="AC2088" i="16"/>
  <c r="AC290" i="20" s="1"/>
  <c r="AE2086" i="16"/>
  <c r="AE2094" i="16"/>
  <c r="J2094" i="16" s="1"/>
  <c r="AE2085" i="16"/>
  <c r="AE2101" i="16"/>
  <c r="J2101" i="16" s="1"/>
  <c r="AD314" i="10"/>
  <c r="AD315" i="10"/>
  <c r="AE1466" i="16"/>
  <c r="AE1287" i="16"/>
  <c r="AE1901" i="16"/>
  <c r="AE1900" i="16"/>
  <c r="AE404" i="20"/>
  <c r="AE1162" i="16"/>
  <c r="AE1943" i="16"/>
  <c r="AE1163" i="16"/>
  <c r="AE887" i="16"/>
  <c r="AE1288" i="16"/>
  <c r="AE911" i="16"/>
  <c r="AE906" i="16"/>
  <c r="AE912" i="16"/>
  <c r="AE1419" i="16"/>
  <c r="AD323" i="10"/>
  <c r="AE554" i="20"/>
  <c r="AE1398" i="16"/>
  <c r="AE568" i="20"/>
  <c r="AE1399" i="16"/>
  <c r="AD1946" i="12"/>
  <c r="AD1904" i="12" s="1"/>
  <c r="AD1949" i="12"/>
  <c r="AD1907" i="12" s="1"/>
  <c r="AE1942" i="16"/>
  <c r="AE636" i="12"/>
  <c r="AE1155" i="16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397" i="20"/>
  <c r="T123" i="25" a="1"/>
  <c r="T123" i="25" s="1"/>
  <c r="T28" i="25" a="1"/>
  <c r="T28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O27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U124" i="25" a="1"/>
  <c r="U124" i="25" s="1"/>
  <c r="V29" i="25" a="1"/>
  <c r="V29" i="25" s="1"/>
  <c r="AD1945" i="12"/>
  <c r="AD1903" i="12" s="1"/>
  <c r="AE1562" i="16"/>
  <c r="AE411" i="20"/>
  <c r="AD633" i="12"/>
  <c r="AD621" i="12" s="1"/>
  <c r="AE169" i="10" s="1"/>
  <c r="AE58" i="25" s="1"/>
  <c r="AE882" i="16"/>
  <c r="AE1156" i="16"/>
  <c r="AE942" i="16"/>
  <c r="AE1141" i="16"/>
  <c r="AE918" i="16"/>
  <c r="AE930" i="16"/>
  <c r="AE929" i="16"/>
  <c r="AE1420" i="16"/>
  <c r="AE1561" i="16"/>
  <c r="AE881" i="16"/>
  <c r="AE1453" i="16"/>
  <c r="AE893" i="16"/>
  <c r="AE1460" i="16"/>
  <c r="AE894" i="16"/>
  <c r="AE1452" i="16"/>
  <c r="AE519" i="20"/>
  <c r="AE1494" i="16"/>
  <c r="AE1142" i="16"/>
  <c r="AE1495" i="16"/>
  <c r="AE502" i="20"/>
  <c r="AD312" i="10"/>
  <c r="AE1329" i="16"/>
  <c r="AE512" i="20"/>
  <c r="AE369" i="20"/>
  <c r="AE533" i="20"/>
  <c r="AD1953" i="12"/>
  <c r="AD1911" i="12" s="1"/>
  <c r="AE1914" i="16"/>
  <c r="AD1947" i="12"/>
  <c r="AD1905" i="12" s="1"/>
  <c r="AE1330" i="16"/>
  <c r="AE1467" i="16"/>
  <c r="AD632" i="12"/>
  <c r="AD620" i="12" s="1"/>
  <c r="AE168" i="10" s="1"/>
  <c r="AE57" i="25" s="1"/>
  <c r="AE941" i="16"/>
  <c r="AB25" i="25" a="1"/>
  <c r="AB25" i="25" s="1"/>
  <c r="R32" i="25" a="1"/>
  <c r="R32" i="25" s="1"/>
  <c r="N41" i="25" a="1"/>
  <c r="N41" i="25" s="1"/>
  <c r="AD1948" i="12"/>
  <c r="AD1906" i="12" s="1"/>
  <c r="AE905" i="16"/>
  <c r="AE935" i="20"/>
  <c r="AE425" i="20"/>
  <c r="AE1935" i="16"/>
  <c r="AE540" i="20"/>
  <c r="AD310" i="10"/>
  <c r="AD372" i="10"/>
  <c r="AD371" i="10" s="1"/>
  <c r="AE1459" i="16"/>
  <c r="AE888" i="16"/>
  <c r="AE146" i="16"/>
  <c r="AE162" i="16" s="1"/>
  <c r="AE179" i="16" s="1"/>
  <c r="AE52" i="10" s="1"/>
  <c r="AE340" i="10" s="1"/>
  <c r="AE418" i="20"/>
  <c r="AE1501" i="16"/>
  <c r="AE1502" i="16"/>
  <c r="D1173" i="12"/>
  <c r="F1173" i="12" s="1"/>
  <c r="D1654" i="12"/>
  <c r="F1654" i="12" s="1"/>
  <c r="D1894" i="12"/>
  <c r="F1894" i="12" s="1"/>
  <c r="AE956" i="20"/>
  <c r="W40" i="25" a="1"/>
  <c r="W40" i="25" s="1"/>
  <c r="D1415" i="12"/>
  <c r="F1415" i="12" s="1"/>
  <c r="R913" i="20"/>
  <c r="R915" i="20" s="1"/>
  <c r="P40" i="25" a="1"/>
  <c r="P40" i="25" s="1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V44" i="25" a="1"/>
  <c r="V44" i="25" s="1"/>
  <c r="T32" i="25" a="1"/>
  <c r="T32" i="25" s="1"/>
  <c r="K41" i="25" a="1"/>
  <c r="K41" i="25" s="1"/>
  <c r="T36" i="25" a="1"/>
  <c r="T36" i="25" s="1"/>
  <c r="Q914" i="20"/>
  <c r="AE1336" i="16"/>
  <c r="AE1337" i="16"/>
  <c r="AE390" i="20"/>
  <c r="AE1148" i="16"/>
  <c r="AE886" i="20"/>
  <c r="AE1907" i="16"/>
  <c r="AE1169" i="16"/>
  <c r="AE1568" i="16"/>
  <c r="AE1473" i="16"/>
  <c r="AE1474" i="16"/>
  <c r="C748" i="20"/>
  <c r="L748" i="20" s="1"/>
  <c r="AE1569" i="16"/>
  <c r="AE1149" i="16"/>
  <c r="AE1316" i="16"/>
  <c r="AB113" i="18"/>
  <c r="AB356" i="10" s="1"/>
  <c r="AB355" i="10" s="1"/>
  <c r="AE1294" i="16"/>
  <c r="AE1295" i="16" s="1"/>
  <c r="AE1315" i="16"/>
  <c r="AE1950" i="16"/>
  <c r="AE1949" i="16"/>
  <c r="S37" i="25" a="1"/>
  <c r="S37" i="25" s="1"/>
  <c r="R24" i="25" a="1"/>
  <c r="R24" i="25" s="1"/>
  <c r="Q41" i="25" a="1"/>
  <c r="Q41" i="25" s="1"/>
  <c r="P45" i="25" a="1"/>
  <c r="P45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N40" i="25" a="1"/>
  <c r="N40" i="25" s="1"/>
  <c r="L44" i="25" a="1"/>
  <c r="L44" i="25" s="1"/>
  <c r="C727" i="20"/>
  <c r="X41" i="25" a="1"/>
  <c r="X41" i="25" s="1"/>
  <c r="W36" i="25" a="1"/>
  <c r="W36" i="25" s="1"/>
  <c r="W41" i="25" a="1"/>
  <c r="W41" i="25" s="1"/>
  <c r="V37" i="25" a="1"/>
  <c r="V37" i="25" s="1"/>
  <c r="E2716" i="16"/>
  <c r="S36" i="25" a="1"/>
  <c r="S36" i="25" s="1"/>
  <c r="R41" i="25" a="1"/>
  <c r="R41" i="25" s="1"/>
  <c r="Q37" i="25" a="1"/>
  <c r="Q37" i="25" s="1"/>
  <c r="P41" i="25" a="1"/>
  <c r="P41" i="25" s="1"/>
  <c r="O24" i="25" a="1"/>
  <c r="O24" i="25" s="1"/>
  <c r="O41" i="25" a="1"/>
  <c r="O41" i="25" s="1"/>
  <c r="L41" i="25" a="1"/>
  <c r="L41" i="25" s="1"/>
  <c r="K24" i="25" a="1"/>
  <c r="K24" i="25" s="1"/>
  <c r="AE2142" i="16"/>
  <c r="AD137" i="25" a="1"/>
  <c r="AD137" i="25" s="1"/>
  <c r="R44" i="25" a="1"/>
  <c r="R44" i="25" s="1"/>
  <c r="R40" i="25" a="1"/>
  <c r="R40" i="25" s="1"/>
  <c r="Q25" i="25" a="1"/>
  <c r="Q25" i="25" s="1"/>
  <c r="O20" i="25" a="1"/>
  <c r="O20" i="25" s="1"/>
  <c r="P44" i="25" a="1"/>
  <c r="P44" i="25" s="1"/>
  <c r="K45" i="25" a="1"/>
  <c r="K45" i="25" s="1"/>
  <c r="U32" i="25" a="1"/>
  <c r="U32" i="25" s="1"/>
  <c r="X36" i="25" a="1"/>
  <c r="X36" i="25" s="1"/>
  <c r="AD132" i="25" a="1"/>
  <c r="AD132" i="25" s="1"/>
  <c r="T41" i="25" a="1"/>
  <c r="T41" i="25" s="1"/>
  <c r="S40" i="25" a="1"/>
  <c r="S40" i="25" s="1"/>
  <c r="S45" i="25" a="1"/>
  <c r="S45" i="25" s="1"/>
  <c r="R37" i="25" a="1"/>
  <c r="R37" i="25" s="1"/>
  <c r="M40" i="25" a="1"/>
  <c r="M40" i="25" s="1"/>
  <c r="W33" i="25" a="1"/>
  <c r="W33" i="25" s="1"/>
  <c r="W24" i="25" a="1"/>
  <c r="W24" i="25" s="1"/>
  <c r="U25" i="25" a="1"/>
  <c r="U25" i="25" s="1"/>
  <c r="Z25" i="25" a="1"/>
  <c r="Z25" i="25" s="1"/>
  <c r="D726" i="20"/>
  <c r="E726" i="20" s="1"/>
  <c r="K727" i="20" s="1"/>
  <c r="T25" i="25" a="1"/>
  <c r="T25" i="25" s="1"/>
  <c r="Q40" i="25" a="1"/>
  <c r="Q40" i="25" s="1"/>
  <c r="O40" i="25" a="1"/>
  <c r="O40" i="25" s="1"/>
  <c r="L40" i="25" a="1"/>
  <c r="L40" i="25" s="1"/>
  <c r="X40" i="25" a="1"/>
  <c r="X40" i="25" s="1"/>
  <c r="V41" i="25" a="1"/>
  <c r="V41" i="25" s="1"/>
  <c r="U40" i="25" a="1"/>
  <c r="U40" i="25" s="1"/>
  <c r="T40" i="25" a="1"/>
  <c r="T40" i="25" s="1"/>
  <c r="S41" i="25" a="1"/>
  <c r="S41" i="25" s="1"/>
  <c r="R20" i="25" a="1"/>
  <c r="R20" i="25" s="1"/>
  <c r="K40" i="25" a="1"/>
  <c r="K40" i="25" s="1"/>
  <c r="M41" i="25" a="1"/>
  <c r="M41" i="25" s="1"/>
  <c r="AD105" i="10"/>
  <c r="AE900" i="16"/>
  <c r="AD113" i="10"/>
  <c r="AD400" i="10" s="1"/>
  <c r="AE582" i="20"/>
  <c r="C755" i="20"/>
  <c r="L755" i="20" s="1"/>
  <c r="L757" i="20" s="1"/>
  <c r="AE526" i="20"/>
  <c r="D740" i="20"/>
  <c r="E740" i="20" s="1"/>
  <c r="K741" i="20" s="1"/>
  <c r="L741" i="20" s="1"/>
  <c r="D1532" i="16"/>
  <c r="D2702" i="16" s="1"/>
  <c r="F2701" i="16" s="1"/>
  <c r="AE547" i="20"/>
  <c r="AE942" i="20"/>
  <c r="AE899" i="16"/>
  <c r="C734" i="20"/>
  <c r="L734" i="20" s="1"/>
  <c r="C143" i="20"/>
  <c r="G655" i="20" s="1"/>
  <c r="I655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N45" i="25" a="1"/>
  <c r="N4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U45" i="25" a="1"/>
  <c r="U45" i="25" s="1"/>
  <c r="U41" i="25" a="1"/>
  <c r="U41" i="25" s="1"/>
  <c r="AD40" i="25" a="1"/>
  <c r="AD40" i="25" s="1"/>
  <c r="AD29" i="25" a="1"/>
  <c r="AD29" i="25" s="1"/>
  <c r="E2695" i="16"/>
  <c r="E2709" i="16"/>
  <c r="AD935" i="16"/>
  <c r="AE118" i="11"/>
  <c r="AD405" i="10"/>
  <c r="AE1847" i="12"/>
  <c r="AE1883" i="12" s="1"/>
  <c r="AE1921" i="12" s="1"/>
  <c r="J2051" i="16"/>
  <c r="AE884" i="12"/>
  <c r="AE920" i="12" s="1"/>
  <c r="AE1935" i="12" s="1"/>
  <c r="AE745" i="16"/>
  <c r="AE744" i="16"/>
  <c r="I658" i="16" s="1"/>
  <c r="AE751" i="16"/>
  <c r="AE756" i="16"/>
  <c r="AE252" i="20" s="1"/>
  <c r="AE767" i="16"/>
  <c r="AE772" i="16"/>
  <c r="AE783" i="16"/>
  <c r="AE746" i="16"/>
  <c r="AE242" i="20" s="1"/>
  <c r="AE757" i="16"/>
  <c r="AE253" i="20" s="1"/>
  <c r="AE762" i="16"/>
  <c r="AE773" i="16"/>
  <c r="AE269" i="20" s="1"/>
  <c r="AE778" i="16"/>
  <c r="AE274" i="20" s="1"/>
  <c r="AE747" i="16"/>
  <c r="AE243" i="20" s="1"/>
  <c r="AE752" i="16"/>
  <c r="AE763" i="16"/>
  <c r="AE259" i="20" s="1"/>
  <c r="AE768" i="16"/>
  <c r="AE264" i="20" s="1"/>
  <c r="AE779" i="16"/>
  <c r="AE275" i="20" s="1"/>
  <c r="AE753" i="16"/>
  <c r="AE249" i="20" s="1"/>
  <c r="AE758" i="16"/>
  <c r="AE769" i="16"/>
  <c r="AE774" i="16"/>
  <c r="AE270" i="20" s="1"/>
  <c r="AE748" i="16"/>
  <c r="AE244" i="20" s="1"/>
  <c r="AE759" i="16"/>
  <c r="AE255" i="20" s="1"/>
  <c r="AE764" i="16"/>
  <c r="AE775" i="16"/>
  <c r="AE271" i="20" s="1"/>
  <c r="AE780" i="16"/>
  <c r="AE276" i="20" s="1"/>
  <c r="AE749" i="16"/>
  <c r="AE245" i="20" s="1"/>
  <c r="AE754" i="16"/>
  <c r="AE765" i="16"/>
  <c r="AE261" i="20" s="1"/>
  <c r="AE770" i="16"/>
  <c r="AE266" i="20" s="1"/>
  <c r="AE781" i="16"/>
  <c r="AE277" i="20" s="1"/>
  <c r="AE761" i="16"/>
  <c r="AE257" i="20" s="1"/>
  <c r="AE782" i="16"/>
  <c r="AE278" i="20" s="1"/>
  <c r="AE766" i="16"/>
  <c r="AE771" i="16"/>
  <c r="AE750" i="16"/>
  <c r="AE246" i="20" s="1"/>
  <c r="AE755" i="16"/>
  <c r="AE776" i="16"/>
  <c r="AE777" i="16"/>
  <c r="AE273" i="20" s="1"/>
  <c r="AE760" i="16"/>
  <c r="AE107" i="20"/>
  <c r="AE1243" i="20" s="1"/>
  <c r="AE11" i="10"/>
  <c r="AE11" i="22"/>
  <c r="AE12" i="25" s="1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S25" i="25" a="1"/>
  <c r="S25" i="25" s="1"/>
  <c r="Q45" i="25" a="1"/>
  <c r="Q45" i="25" s="1"/>
  <c r="Q36" i="25" a="1"/>
  <c r="Q36" i="25" s="1"/>
  <c r="O25" i="25" a="1"/>
  <c r="O25" i="25" s="1"/>
  <c r="M44" i="25" a="1"/>
  <c r="M44" i="25" s="1"/>
  <c r="K32" i="25" a="1"/>
  <c r="K32" i="25" s="1"/>
  <c r="K25" i="25" a="1"/>
  <c r="K25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X44" i="25" a="1"/>
  <c r="X44" i="25" s="1"/>
  <c r="W37" i="25" a="1"/>
  <c r="W37" i="25" s="1"/>
  <c r="V45" i="25" a="1"/>
  <c r="V45" i="25" s="1"/>
  <c r="E2688" i="16"/>
  <c r="AA36" i="25" a="1"/>
  <c r="AA36" i="25" s="1"/>
  <c r="AD219" i="11"/>
  <c r="AD246" i="11" s="1"/>
  <c r="AD611" i="12" s="1"/>
  <c r="AE2074" i="16"/>
  <c r="AE751" i="12"/>
  <c r="AE916" i="12" s="1"/>
  <c r="AE214" i="20"/>
  <c r="AE1248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T44" i="25" a="1"/>
  <c r="T44" i="25" s="1"/>
  <c r="R45" i="25" a="1"/>
  <c r="R45" i="25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L45" i="25" a="1"/>
  <c r="L45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W44" i="25" a="1"/>
  <c r="W44" i="25" s="1"/>
  <c r="U37" i="25" a="1"/>
  <c r="U37" i="25" s="1"/>
  <c r="AD1190" i="16"/>
  <c r="AE1768" i="12"/>
  <c r="AE1881" i="12" s="1"/>
  <c r="AE1919" i="12" s="1"/>
  <c r="AE1002" i="12"/>
  <c r="AE1159" i="12" s="1"/>
  <c r="AE584" i="16"/>
  <c r="AE809" i="16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285" i="20" s="1"/>
  <c r="AD69" i="25" s="1"/>
  <c r="T20" i="25" a="1"/>
  <c r="T20" i="25" s="1"/>
  <c r="T45" i="25" a="1"/>
  <c r="T45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K44" i="25" a="1"/>
  <c r="K44" i="25" s="1"/>
  <c r="V32" i="25" a="1"/>
  <c r="V32" i="25" s="1"/>
  <c r="U20" i="25" a="1"/>
  <c r="U20" i="25" s="1"/>
  <c r="V21" i="25" a="1"/>
  <c r="V21" i="25" s="1"/>
  <c r="U44" i="25" a="1"/>
  <c r="U44" i="25" s="1"/>
  <c r="AB122" i="18"/>
  <c r="AB375" i="10" s="1"/>
  <c r="AB374" i="10" s="1"/>
  <c r="AB118" i="18"/>
  <c r="AE1813" i="12"/>
  <c r="AE1882" i="12" s="1"/>
  <c r="AE1920" i="12" s="1"/>
  <c r="AE143" i="20"/>
  <c r="AE1246" i="20" s="1"/>
  <c r="AE1047" i="12"/>
  <c r="AE1160" i="12" s="1"/>
  <c r="AE993" i="12"/>
  <c r="AE1158" i="12" s="1"/>
  <c r="AE47" i="20"/>
  <c r="AE59" i="20"/>
  <c r="AE1228" i="20" s="1"/>
  <c r="AE1262" i="20" s="1"/>
  <c r="AE1275" i="20" s="1"/>
  <c r="AE1288" i="20" s="1"/>
  <c r="AE53" i="20"/>
  <c r="AE120" i="20"/>
  <c r="AE1245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C80" i="25" s="1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40" i="25" a="1"/>
  <c r="Y40" i="25" s="1"/>
  <c r="Y36" i="25" a="1"/>
  <c r="Y36" i="25" s="1"/>
  <c r="Y45" i="25" a="1"/>
  <c r="Y45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Z40" i="25" a="1"/>
  <c r="Z40" i="25" s="1"/>
  <c r="AC37" i="25" a="1"/>
  <c r="AC37" i="25" s="1"/>
  <c r="Z41" i="25" a="1"/>
  <c r="Z41" i="25" s="1"/>
  <c r="Y29" i="25" a="1"/>
  <c r="Y29" i="25" s="1"/>
  <c r="AA120" i="25" a="1"/>
  <c r="AA120" i="25" s="1"/>
  <c r="AA33" i="25" a="1"/>
  <c r="AA33" i="25" s="1"/>
  <c r="AB125" i="25" a="1"/>
  <c r="AB125" i="25" s="1"/>
  <c r="AA44" i="25" a="1"/>
  <c r="AA44" i="25" s="1"/>
  <c r="AC137" i="25" a="1"/>
  <c r="AC137" i="25" s="1"/>
  <c r="AC20" i="25" a="1"/>
  <c r="AC20" i="25" s="1"/>
  <c r="AC21" i="25" a="1"/>
  <c r="AC21" i="25" s="1"/>
  <c r="AA45" i="25" a="1"/>
  <c r="AA45" i="25" s="1"/>
  <c r="Z45" i="25" a="1"/>
  <c r="Z45" i="25" s="1"/>
  <c r="AB135" i="25" a="1"/>
  <c r="AB135" i="25" s="1"/>
  <c r="AB137" i="25" a="1"/>
  <c r="AB137" i="25" s="1"/>
  <c r="AA25" i="25" a="1"/>
  <c r="AA25" i="25" s="1"/>
  <c r="AA135" i="25" a="1"/>
  <c r="AA135" i="25" s="1"/>
  <c r="AB44" i="25" a="1"/>
  <c r="AB44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C41" i="25" a="1"/>
  <c r="AC41" i="25" s="1"/>
  <c r="AC40" i="25" a="1"/>
  <c r="AC40" i="25" s="1"/>
  <c r="AB122" i="25" a="1"/>
  <c r="AB122" i="25" s="1"/>
  <c r="AA40" i="25" a="1"/>
  <c r="AA40" i="25" s="1"/>
  <c r="Z29" i="25" a="1"/>
  <c r="Z29" i="25" s="1"/>
  <c r="Y33" i="25" a="1"/>
  <c r="Y33" i="25" s="1"/>
  <c r="AA24" i="25" a="1"/>
  <c r="AA24" i="25" s="1"/>
  <c r="AB40" i="25" a="1"/>
  <c r="AB40" i="25" s="1"/>
  <c r="Z44" i="25" a="1"/>
  <c r="Z44" i="25" s="1"/>
  <c r="AB28" i="25" a="1"/>
  <c r="AB28" i="25" s="1"/>
  <c r="AC44" i="25" a="1"/>
  <c r="AC44" i="25" s="1"/>
  <c r="AC29" i="25" a="1"/>
  <c r="AC29" i="25" s="1"/>
  <c r="AB36" i="25" a="1"/>
  <c r="AB36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44" i="25" a="1"/>
  <c r="Y44" i="25" s="1"/>
  <c r="Y24" i="25" a="1"/>
  <c r="Y24" i="25" s="1"/>
  <c r="AB136" i="25" a="1"/>
  <c r="AB136" i="25" s="1"/>
  <c r="AA37" i="25" a="1"/>
  <c r="AA37" i="25" s="1"/>
  <c r="AB20" i="25" a="1"/>
  <c r="AB20" i="25" s="1"/>
  <c r="AA41" i="25" a="1"/>
  <c r="AA41" i="25" s="1"/>
  <c r="AB21" i="25" a="1"/>
  <c r="AB21" i="25" s="1"/>
  <c r="AC124" i="25" a="1"/>
  <c r="AC124" i="25" s="1"/>
  <c r="AC28" i="25" a="1"/>
  <c r="AC28" i="25" s="1"/>
  <c r="AC24" i="25" a="1"/>
  <c r="AC24" i="25" s="1"/>
  <c r="AB41" i="25" a="1"/>
  <c r="AB41" i="25" s="1"/>
  <c r="AB45" i="25" a="1"/>
  <c r="AB45" i="25" s="1"/>
  <c r="AB24" i="25" a="1"/>
  <c r="AB24" i="25" s="1"/>
  <c r="AA20" i="25" a="1"/>
  <c r="AA20" i="25" s="1"/>
  <c r="Y41" i="25" a="1"/>
  <c r="Y41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45" i="25" a="1"/>
  <c r="AC45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463" i="16"/>
  <c r="AE808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6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40" i="25" a="1"/>
  <c r="AE40" i="25" s="1"/>
  <c r="AE20" i="25" a="1"/>
  <c r="AE20" i="25" s="1"/>
  <c r="AE25" i="25" a="1"/>
  <c r="AE25" i="25" s="1"/>
  <c r="AE21" i="25" a="1"/>
  <c r="AE21" i="25" s="1"/>
  <c r="AE45" i="25" a="1"/>
  <c r="AE45" i="25" s="1"/>
  <c r="AE44" i="25" a="1"/>
  <c r="AE44" i="25" s="1"/>
  <c r="AE41" i="25" a="1"/>
  <c r="AE41" i="25" s="1"/>
  <c r="AE228" i="10"/>
  <c r="AD44" i="25" a="1"/>
  <c r="AD44" i="25" s="1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45" i="25" a="1"/>
  <c r="X45" i="25" s="1"/>
  <c r="X37" i="25" a="1"/>
  <c r="X37" i="25" s="1"/>
  <c r="X24" i="25" a="1"/>
  <c r="X24" i="25" s="1"/>
  <c r="V20" i="25" a="1"/>
  <c r="V20" i="25" s="1"/>
  <c r="W25" i="25" a="1"/>
  <c r="W25" i="25" s="1"/>
  <c r="W45" i="25" a="1"/>
  <c r="W45" i="25" s="1"/>
  <c r="W21" i="25" a="1"/>
  <c r="W21" i="25" s="1"/>
  <c r="V40" i="25" a="1"/>
  <c r="V40" i="25" s="1"/>
  <c r="U21" i="25" a="1"/>
  <c r="U21" i="25" s="1"/>
  <c r="U36" i="25" a="1"/>
  <c r="U36" i="25" s="1"/>
  <c r="AE1610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807" i="16"/>
  <c r="AE368" i="16"/>
  <c r="AD232" i="10"/>
  <c r="AD231" i="10" s="1"/>
  <c r="AD248" i="10" s="1"/>
  <c r="AD15" i="10"/>
  <c r="AD28" i="25" a="1"/>
  <c r="AD28" i="25" s="1"/>
  <c r="AD20" i="25" a="1"/>
  <c r="AD20" i="25" s="1"/>
  <c r="AD133" i="25" a="1"/>
  <c r="AD133" i="25" s="1"/>
  <c r="AC160" i="10"/>
  <c r="AC245" i="11"/>
  <c r="AD805" i="16"/>
  <c r="AB100" i="18"/>
  <c r="AB104" i="18"/>
  <c r="N44" i="25" a="1"/>
  <c r="N44" i="25" s="1"/>
  <c r="M45" i="25" a="1"/>
  <c r="M45" i="25" s="1"/>
  <c r="V33" i="25" a="1"/>
  <c r="V33" i="25" s="1"/>
  <c r="T21" i="25" a="1"/>
  <c r="T21" i="25" s="1"/>
  <c r="S44" i="25" a="1"/>
  <c r="S44" i="25" s="1"/>
  <c r="S21" i="25" a="1"/>
  <c r="S21" i="25" s="1"/>
  <c r="R21" i="25" a="1"/>
  <c r="R21" i="25" s="1"/>
  <c r="P25" i="25" a="1"/>
  <c r="P25" i="25" s="1"/>
  <c r="P24" i="25" a="1"/>
  <c r="P24" i="25" s="1"/>
  <c r="O44" i="25" a="1"/>
  <c r="O4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E727" i="12"/>
  <c r="AE915" i="12" s="1"/>
  <c r="AE1930" i="12" s="1"/>
  <c r="AE626" i="16"/>
  <c r="AE810" i="16" s="1"/>
  <c r="AE232" i="20"/>
  <c r="AE1249" i="20" s="1"/>
  <c r="AE2048" i="16"/>
  <c r="AE811" i="16" s="1"/>
  <c r="AE1844" i="16"/>
  <c r="AD212" i="10"/>
  <c r="AD28" i="10"/>
  <c r="AD25" i="25" a="1"/>
  <c r="AD25" i="25" s="1"/>
  <c r="AD41" i="25" a="1"/>
  <c r="AD41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33" i="25" a="1"/>
  <c r="R33" i="25" s="1"/>
  <c r="Q44" i="25" a="1"/>
  <c r="Q44" i="25" s="1"/>
  <c r="Q21" i="25" a="1"/>
  <c r="Q21" i="25" s="1"/>
  <c r="P21" i="25" a="1"/>
  <c r="P21" i="25" s="1"/>
  <c r="P33" i="25" a="1"/>
  <c r="P33" i="25" s="1"/>
  <c r="O36" i="25" a="1"/>
  <c r="O36" i="25" s="1"/>
  <c r="O45" i="25" a="1"/>
  <c r="O45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290" i="10"/>
  <c r="AC67" i="10"/>
  <c r="AC103" i="10" s="1"/>
  <c r="AC146" i="10"/>
  <c r="AE1126" i="12"/>
  <c r="AE1162" i="12" s="1"/>
  <c r="AE911" i="12"/>
  <c r="AE923" i="12" s="1"/>
  <c r="AE136" i="16"/>
  <c r="AE284" i="16"/>
  <c r="AE804" i="16" s="1"/>
  <c r="AE331" i="16"/>
  <c r="AE806" i="16" s="1"/>
  <c r="AE1511" i="16"/>
  <c r="AE35" i="10"/>
  <c r="AE24" i="10"/>
  <c r="AE22" i="10"/>
  <c r="AE26" i="10"/>
  <c r="AE17" i="10"/>
  <c r="AE305" i="10" s="1"/>
  <c r="AE60" i="10"/>
  <c r="AE32" i="10"/>
  <c r="AE320" i="10" s="1"/>
  <c r="AE30" i="10"/>
  <c r="AE318" i="10" s="1"/>
  <c r="AE23" i="10"/>
  <c r="AE77" i="10"/>
  <c r="AE365" i="10" s="1"/>
  <c r="AE110" i="10"/>
  <c r="AE397" i="10" s="1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80" i="25" s="1"/>
  <c r="AD210" i="10"/>
  <c r="AD33" i="25" a="1"/>
  <c r="AD33" i="25" s="1"/>
  <c r="AD45" i="25" a="1"/>
  <c r="AD45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AE55" i="25"/>
  <c r="Z316" i="10"/>
  <c r="Z61" i="25"/>
  <c r="Z76" i="25" s="1"/>
  <c r="AE1343" i="16"/>
  <c r="AB1738" i="16"/>
  <c r="AC1738" i="16"/>
  <c r="AD1738" i="16"/>
  <c r="AE1738" i="16"/>
  <c r="K143" i="20"/>
  <c r="K1246" i="20" s="1"/>
  <c r="AE1652" i="16"/>
  <c r="AD333" i="16"/>
  <c r="AE1412" i="16"/>
  <c r="P809" i="20"/>
  <c r="AD1480" i="16"/>
  <c r="D2709" i="16"/>
  <c r="F2708" i="16" s="1"/>
  <c r="AD1183" i="16"/>
  <c r="AE1301" i="16"/>
  <c r="AE1302" i="16" s="1"/>
  <c r="AE376" i="20"/>
  <c r="M1207" i="20"/>
  <c r="M1208" i="20" s="1"/>
  <c r="Q808" i="20"/>
  <c r="R808" i="20" s="1"/>
  <c r="R810" i="20" s="1"/>
  <c r="D1540" i="16"/>
  <c r="D2710" i="16" s="1"/>
  <c r="AD1176" i="16"/>
  <c r="AC999" i="20"/>
  <c r="AD997" i="20"/>
  <c r="AD950" i="20"/>
  <c r="AE948" i="20"/>
  <c r="AE950" i="20" s="1"/>
  <c r="AB621" i="20"/>
  <c r="AC619" i="20"/>
  <c r="AE1624" i="16"/>
  <c r="AE575" i="20"/>
  <c r="AE332" i="16"/>
  <c r="AE561" i="20"/>
  <c r="AD992" i="20"/>
  <c r="AE990" i="20"/>
  <c r="AE992" i="20" s="1"/>
  <c r="AB454" i="20"/>
  <c r="AC452" i="20"/>
  <c r="AB440" i="20"/>
  <c r="AC438" i="20"/>
  <c r="AD949" i="20"/>
  <c r="AE1596" i="16"/>
  <c r="AC1350" i="16"/>
  <c r="AE1308" i="16"/>
  <c r="AB334" i="16"/>
  <c r="AB791" i="16" s="1"/>
  <c r="AB199" i="10" s="1"/>
  <c r="AC1427" i="16"/>
  <c r="AD1427" i="16" s="1"/>
  <c r="AE1427" i="16" s="1"/>
  <c r="AC952" i="16"/>
  <c r="AE2159" i="16"/>
  <c r="AE1406" i="16"/>
  <c r="AC2234" i="16"/>
  <c r="AC1929" i="16"/>
  <c r="AD1927" i="16"/>
  <c r="AE2232" i="16"/>
  <c r="AE1915" i="16"/>
  <c r="AE3115" i="16"/>
  <c r="AE3117" i="16"/>
  <c r="AB3114" i="16"/>
  <c r="AB3116" i="16"/>
  <c r="AC3114" i="16"/>
  <c r="AC3116" i="16"/>
  <c r="AD3114" i="16"/>
  <c r="AD3116" i="16"/>
  <c r="AE3114" i="16"/>
  <c r="AE3116" i="16"/>
  <c r="AB3115" i="16"/>
  <c r="AB3117" i="16"/>
  <c r="AC3115" i="16"/>
  <c r="AD3115" i="16"/>
  <c r="AC3117" i="16"/>
  <c r="AD3117" i="16"/>
  <c r="N1693" i="16"/>
  <c r="N2201" i="16" s="1"/>
  <c r="AE1405" i="16"/>
  <c r="AE2166" i="16"/>
  <c r="AE1446" i="16"/>
  <c r="AE1445" i="16"/>
  <c r="AE2165" i="16"/>
  <c r="AE1439" i="16"/>
  <c r="AE2185" i="16"/>
  <c r="AE1583" i="16"/>
  <c r="AE2186" i="16"/>
  <c r="AE1590" i="16"/>
  <c r="AE2233" i="16"/>
  <c r="AE1922" i="16"/>
  <c r="N2200" i="16"/>
  <c r="AC946" i="16"/>
  <c r="AB2192" i="16"/>
  <c r="AC1630" i="16"/>
  <c r="AD2190" i="16"/>
  <c r="AD1618" i="16"/>
  <c r="AE1616" i="16"/>
  <c r="AC924" i="16"/>
  <c r="AD924" i="16" s="1"/>
  <c r="AE2188" i="16"/>
  <c r="AE1604" i="16"/>
  <c r="AE2191" i="16"/>
  <c r="AE1625" i="16"/>
  <c r="AE934" i="16"/>
  <c r="AD2125" i="16"/>
  <c r="AD1184" i="16"/>
  <c r="AE1182" i="16"/>
  <c r="AD2709" i="16"/>
  <c r="AD2711" i="16"/>
  <c r="AE2709" i="16"/>
  <c r="AE2711" i="16"/>
  <c r="AC2708" i="16"/>
  <c r="AC2710" i="16"/>
  <c r="AD2708" i="16"/>
  <c r="AD2710" i="16"/>
  <c r="AE2708" i="16"/>
  <c r="AE2710" i="16"/>
  <c r="AB2708" i="16"/>
  <c r="AB2709" i="16"/>
  <c r="AC2709" i="16"/>
  <c r="AB2710" i="16"/>
  <c r="AB2711" i="16"/>
  <c r="AC2711" i="16"/>
  <c r="AB2127" i="16"/>
  <c r="AC1196" i="16"/>
  <c r="AE2231" i="16"/>
  <c r="AE1908" i="16"/>
  <c r="AE2143" i="16"/>
  <c r="AE1921" i="16"/>
  <c r="AE2144" i="16"/>
  <c r="AE1309" i="16"/>
  <c r="AC2150" i="16"/>
  <c r="AC1351" i="16"/>
  <c r="AD1349" i="16"/>
  <c r="AC2155" i="16"/>
  <c r="AD1384" i="16"/>
  <c r="AE922" i="16"/>
  <c r="AE2152" i="16"/>
  <c r="AE1365" i="16"/>
  <c r="AE2892" i="16"/>
  <c r="AE2894" i="16"/>
  <c r="AB2893" i="16"/>
  <c r="AB2895" i="16"/>
  <c r="AC2893" i="16"/>
  <c r="AC2895" i="16"/>
  <c r="AD2893" i="16"/>
  <c r="AD2895" i="16"/>
  <c r="AE2893" i="16"/>
  <c r="AE2895" i="16"/>
  <c r="AB2892" i="16"/>
  <c r="AB2894" i="16"/>
  <c r="AC2892" i="16"/>
  <c r="AD2892" i="16"/>
  <c r="AC2894" i="16"/>
  <c r="AD2894" i="16"/>
  <c r="AC1928" i="16"/>
  <c r="AD1617" i="16"/>
  <c r="AE2187" i="16"/>
  <c r="AE1597" i="16"/>
  <c r="AB2193" i="16"/>
  <c r="AC1637" i="16"/>
  <c r="AE2235" i="16"/>
  <c r="AE1936" i="16"/>
  <c r="AE1582" i="16"/>
  <c r="AD2171" i="16"/>
  <c r="AD1481" i="16"/>
  <c r="AE1479" i="16"/>
  <c r="AD2124" i="16"/>
  <c r="AD1177" i="16"/>
  <c r="AE1175" i="16"/>
  <c r="AE2149" i="16"/>
  <c r="AE1344" i="16"/>
  <c r="AD923" i="16"/>
  <c r="AE1364" i="16"/>
  <c r="AE2195" i="16"/>
  <c r="AC976" i="16"/>
  <c r="O2245" i="16"/>
  <c r="AD2695" i="16"/>
  <c r="AD2697" i="16"/>
  <c r="AE2695" i="16"/>
  <c r="AE2697" i="16"/>
  <c r="AC2694" i="16"/>
  <c r="AC2696" i="16"/>
  <c r="AD2694" i="16"/>
  <c r="AD2696" i="16"/>
  <c r="AE2694" i="16"/>
  <c r="AE2696" i="16"/>
  <c r="AB2697" i="16"/>
  <c r="AC2697" i="16"/>
  <c r="AB2694" i="16"/>
  <c r="AB2695" i="16"/>
  <c r="AC2695" i="16"/>
  <c r="AB2696" i="16"/>
  <c r="AB2172" i="16"/>
  <c r="AC1486" i="16"/>
  <c r="AE1438" i="16"/>
  <c r="AE1589" i="16"/>
  <c r="AE2162" i="16"/>
  <c r="AC2196" i="16"/>
  <c r="AD1658" i="16"/>
  <c r="AE1603" i="16"/>
  <c r="AE2123" i="16"/>
  <c r="AE1170" i="16"/>
  <c r="AD2126" i="16"/>
  <c r="AD1191" i="16"/>
  <c r="AE1189" i="16"/>
  <c r="AE2160" i="16"/>
  <c r="AE1413" i="16"/>
  <c r="AE2189" i="16"/>
  <c r="AE1611" i="16"/>
  <c r="AE1426" i="16"/>
  <c r="AB41" i="16"/>
  <c r="AB2258" i="16" s="1"/>
  <c r="AB2270" i="16" s="1"/>
  <c r="F2709" i="16"/>
  <c r="K1540" i="16"/>
  <c r="J2100" i="16"/>
  <c r="F2688" i="16"/>
  <c r="K1519" i="16"/>
  <c r="J2096" i="16"/>
  <c r="F2695" i="16"/>
  <c r="K1526" i="16"/>
  <c r="D2716" i="16"/>
  <c r="F2715" i="16" s="1"/>
  <c r="F1546" i="16"/>
  <c r="D1547" i="16"/>
  <c r="D2695" i="16"/>
  <c r="F2694" i="16" s="1"/>
  <c r="D1526" i="16"/>
  <c r="D2688" i="16"/>
  <c r="F2687" i="16" s="1"/>
  <c r="R128" i="25"/>
  <c r="R48" i="25" s="1"/>
  <c r="V140" i="25"/>
  <c r="V49" i="25" s="1"/>
  <c r="AA1950" i="12"/>
  <c r="AA1908" i="12" s="1"/>
  <c r="AA624" i="12"/>
  <c r="AA172" i="10" s="1"/>
  <c r="AA61" i="25" s="1"/>
  <c r="AA76" i="25" s="1"/>
  <c r="F191" i="20"/>
  <c r="C196" i="20"/>
  <c r="G764" i="20" s="1"/>
  <c r="I764" i="20" s="1"/>
  <c r="D1045" i="20"/>
  <c r="G2043" i="16"/>
  <c r="G2097" i="16" s="1"/>
  <c r="I2043" i="16"/>
  <c r="I570" i="16"/>
  <c r="J2092" i="16"/>
  <c r="W720" i="20"/>
  <c r="W722" i="20" s="1"/>
  <c r="X211" i="10"/>
  <c r="X290" i="10"/>
  <c r="U721" i="20"/>
  <c r="V721" i="20" s="1"/>
  <c r="U722" i="20"/>
  <c r="AA453" i="20"/>
  <c r="AB453" i="20" s="1"/>
  <c r="Z603" i="20"/>
  <c r="Y461" i="20"/>
  <c r="Z459" i="20"/>
  <c r="Y475" i="20"/>
  <c r="Z473" i="20"/>
  <c r="Y659" i="20"/>
  <c r="Z657" i="20"/>
  <c r="AA621" i="20"/>
  <c r="Y680" i="20"/>
  <c r="Z678" i="20"/>
  <c r="AA454" i="20"/>
  <c r="AA440" i="20"/>
  <c r="Y666" i="20"/>
  <c r="Z664" i="20"/>
  <c r="Y474" i="20"/>
  <c r="Y447" i="20"/>
  <c r="Z445" i="20"/>
  <c r="AA439" i="20"/>
  <c r="AB439" i="20" s="1"/>
  <c r="Z604" i="20"/>
  <c r="AA602" i="20"/>
  <c r="AB602" i="20" s="1"/>
  <c r="N2202" i="16"/>
  <c r="N1701" i="16"/>
  <c r="O1701" i="16" s="1"/>
  <c r="O2137" i="16"/>
  <c r="P1990" i="16"/>
  <c r="AA977" i="16"/>
  <c r="AB977" i="16" s="1"/>
  <c r="AA1638" i="16"/>
  <c r="AB1638" i="16" s="1"/>
  <c r="AA1631" i="16"/>
  <c r="AB1631" i="16" s="1"/>
  <c r="P1989" i="16"/>
  <c r="P2244" i="16"/>
  <c r="Q1988" i="16"/>
  <c r="Q2244" i="16" s="1"/>
  <c r="AA1197" i="16"/>
  <c r="AB1197" i="16" s="1"/>
  <c r="Z75" i="16"/>
  <c r="AA73" i="16" s="1"/>
  <c r="AA2262" i="16" s="1"/>
  <c r="AA2274" i="16" s="1"/>
  <c r="Z2286" i="16"/>
  <c r="Z76" i="16" s="1"/>
  <c r="Z89" i="16" s="1"/>
  <c r="Z51" i="16"/>
  <c r="AA49" i="16" s="1"/>
  <c r="AA2259" i="16" s="1"/>
  <c r="AA2271" i="16" s="1"/>
  <c r="Z2283" i="16"/>
  <c r="Z52" i="16" s="1"/>
  <c r="Z86" i="16" s="1"/>
  <c r="Z1738" i="16"/>
  <c r="AA1738" i="16"/>
  <c r="AA1487" i="16"/>
  <c r="AB1487" i="16" s="1"/>
  <c r="Z35" i="16"/>
  <c r="AA33" i="16" s="1"/>
  <c r="AA2257" i="16" s="1"/>
  <c r="AA2269" i="16" s="1"/>
  <c r="Z2281" i="16"/>
  <c r="Z36" i="16" s="1"/>
  <c r="Z83" i="16" s="1"/>
  <c r="Z2694" i="16"/>
  <c r="AA2697" i="16"/>
  <c r="AA2694" i="16"/>
  <c r="Z2696" i="16"/>
  <c r="AA2696" i="16"/>
  <c r="Z2695" i="16"/>
  <c r="AA2695" i="16"/>
  <c r="Z2697" i="16"/>
  <c r="AA2709" i="16"/>
  <c r="Z2711" i="16"/>
  <c r="Z2708" i="16"/>
  <c r="AA2711" i="16"/>
  <c r="AA2708" i="16"/>
  <c r="Z2710" i="16"/>
  <c r="AA2710" i="16"/>
  <c r="Z2709" i="16"/>
  <c r="AA2172" i="16"/>
  <c r="AA1488" i="16"/>
  <c r="AB1488" i="16" s="1"/>
  <c r="Z2238" i="16"/>
  <c r="AA1955" i="16"/>
  <c r="AB1955" i="16" s="1"/>
  <c r="Z585" i="16"/>
  <c r="AA2193" i="16"/>
  <c r="AA1639" i="16"/>
  <c r="AB1639" i="16" s="1"/>
  <c r="AA2127" i="16"/>
  <c r="AA1198" i="16"/>
  <c r="AB1198" i="16" s="1"/>
  <c r="Z2892" i="16"/>
  <c r="AA2895" i="16"/>
  <c r="Z2894" i="16"/>
  <c r="AA2893" i="16"/>
  <c r="AA2894" i="16"/>
  <c r="AA2892" i="16"/>
  <c r="Z2895" i="16"/>
  <c r="Z2893" i="16"/>
  <c r="Z2128" i="16"/>
  <c r="AA1203" i="16"/>
  <c r="AB1203" i="16" s="1"/>
  <c r="Z3115" i="16"/>
  <c r="AA3115" i="16"/>
  <c r="Z3117" i="16"/>
  <c r="Z3114" i="16"/>
  <c r="AA3117" i="16"/>
  <c r="AA3114" i="16"/>
  <c r="Z3116" i="16"/>
  <c r="AA3116" i="16"/>
  <c r="AA978" i="16"/>
  <c r="AB978" i="16" s="1"/>
  <c r="AA948" i="16"/>
  <c r="AB948" i="16" s="1"/>
  <c r="AA2192" i="16"/>
  <c r="AA1632" i="16"/>
  <c r="AB1632" i="16" s="1"/>
  <c r="AA947" i="16"/>
  <c r="AB947" i="16" s="1"/>
  <c r="AA334" i="16"/>
  <c r="AA791" i="16" s="1"/>
  <c r="AA199" i="10" s="1"/>
  <c r="N2138" i="16"/>
  <c r="Z65" i="16"/>
  <c r="Z2261" i="16" s="1"/>
  <c r="Z2273" i="16" s="1"/>
  <c r="K756" i="20"/>
  <c r="K757" i="20"/>
  <c r="K749" i="20"/>
  <c r="K750" i="20" s="1"/>
  <c r="K735" i="20"/>
  <c r="K736" i="20"/>
  <c r="D2689" i="16"/>
  <c r="U713" i="20"/>
  <c r="U715" i="20" s="1"/>
  <c r="T714" i="20"/>
  <c r="X1212" i="16"/>
  <c r="V2280" i="16"/>
  <c r="V28" i="16" s="1"/>
  <c r="T780" i="20"/>
  <c r="U780" i="20" s="1"/>
  <c r="U782" i="20" s="1"/>
  <c r="R900" i="20"/>
  <c r="S781" i="20"/>
  <c r="S899" i="20"/>
  <c r="S901" i="20" s="1"/>
  <c r="O1033" i="20"/>
  <c r="P1033" i="20" s="1"/>
  <c r="Q1033" i="20" s="1"/>
  <c r="Q787" i="20"/>
  <c r="Q789" i="20" s="1"/>
  <c r="X1211" i="16"/>
  <c r="X2129" i="16"/>
  <c r="Y1210" i="16"/>
  <c r="Z1210" i="16" s="1"/>
  <c r="P795" i="20"/>
  <c r="Q794" i="20"/>
  <c r="Q796" i="20" s="1"/>
  <c r="P788" i="20"/>
  <c r="R1252" i="16"/>
  <c r="S1252" i="16" s="1"/>
  <c r="Q2135" i="16"/>
  <c r="P1254" i="16"/>
  <c r="Q1254" i="16" s="1"/>
  <c r="Q1253" i="16"/>
  <c r="U1232" i="16"/>
  <c r="W1218" i="16"/>
  <c r="W2130" i="16"/>
  <c r="X1217" i="16"/>
  <c r="X2130" i="16" s="1"/>
  <c r="O1273" i="16"/>
  <c r="P1273" i="16" s="1"/>
  <c r="P2138" i="16" s="1"/>
  <c r="W1219" i="16"/>
  <c r="V1226" i="16"/>
  <c r="O1034" i="20"/>
  <c r="P1034" i="20"/>
  <c r="R1032" i="20"/>
  <c r="S1032" i="20" s="1"/>
  <c r="T1032" i="20" s="1"/>
  <c r="U1032" i="20" s="1"/>
  <c r="V1032" i="20" s="1"/>
  <c r="W1224" i="16"/>
  <c r="V2131" i="16"/>
  <c r="V1225" i="16"/>
  <c r="Y2238" i="16"/>
  <c r="T2133" i="16"/>
  <c r="U1238" i="16"/>
  <c r="U2133" i="16" s="1"/>
  <c r="K2696" i="16"/>
  <c r="X2696" i="16"/>
  <c r="P2697" i="16"/>
  <c r="T2696" i="16"/>
  <c r="N2694" i="16"/>
  <c r="Q2697" i="16"/>
  <c r="V2697" i="16"/>
  <c r="O2695" i="16"/>
  <c r="M2695" i="16"/>
  <c r="V2696" i="16"/>
  <c r="K2697" i="16"/>
  <c r="L2696" i="16"/>
  <c r="X2694" i="16"/>
  <c r="W2697" i="16"/>
  <c r="X2697" i="16"/>
  <c r="U2696" i="16"/>
  <c r="Q2696" i="16"/>
  <c r="Y2696" i="16"/>
  <c r="R2695" i="16"/>
  <c r="U2695" i="16"/>
  <c r="M2694" i="16"/>
  <c r="Q2695" i="16"/>
  <c r="N2696" i="16"/>
  <c r="W2695" i="16"/>
  <c r="V2695" i="16"/>
  <c r="O2694" i="16"/>
  <c r="W2694" i="16"/>
  <c r="Q2694" i="16"/>
  <c r="P2694" i="16"/>
  <c r="M2697" i="16"/>
  <c r="S2694" i="16"/>
  <c r="L2695" i="16"/>
  <c r="R2697" i="16"/>
  <c r="W2696" i="16"/>
  <c r="N2697" i="16"/>
  <c r="L2694" i="16"/>
  <c r="Y2694" i="16"/>
  <c r="T2695" i="16"/>
  <c r="U2697" i="16"/>
  <c r="U2694" i="16"/>
  <c r="O2697" i="16"/>
  <c r="S2696" i="16"/>
  <c r="T2694" i="16"/>
  <c r="G2697" i="16"/>
  <c r="Y2695" i="16"/>
  <c r="V2694" i="16"/>
  <c r="Y2697" i="16"/>
  <c r="R2694" i="16"/>
  <c r="L2697" i="16"/>
  <c r="P2696" i="16"/>
  <c r="M2696" i="16"/>
  <c r="T2697" i="16"/>
  <c r="O2696" i="16"/>
  <c r="X2695" i="16"/>
  <c r="K2695" i="16"/>
  <c r="R2696" i="16"/>
  <c r="N2695" i="16"/>
  <c r="S2695" i="16"/>
  <c r="S2697" i="16"/>
  <c r="K2694" i="16"/>
  <c r="P2695" i="16"/>
  <c r="F2697" i="16"/>
  <c r="J2208" i="16"/>
  <c r="O1020" i="20"/>
  <c r="N1268" i="16"/>
  <c r="O1267" i="16"/>
  <c r="P2030" i="16"/>
  <c r="P2250" i="16" s="1"/>
  <c r="U1233" i="16"/>
  <c r="Q1000" i="16"/>
  <c r="R1000" i="16" s="1"/>
  <c r="X2710" i="16"/>
  <c r="R2710" i="16"/>
  <c r="S2709" i="16"/>
  <c r="U2709" i="16"/>
  <c r="T2711" i="16"/>
  <c r="S2708" i="16"/>
  <c r="O2710" i="16"/>
  <c r="V2711" i="16"/>
  <c r="Y2708" i="16"/>
  <c r="Q2708" i="16"/>
  <c r="R2708" i="16"/>
  <c r="T2708" i="16"/>
  <c r="L2708" i="16"/>
  <c r="K2710" i="16"/>
  <c r="Y2710" i="16"/>
  <c r="U2708" i="16"/>
  <c r="K2709" i="16"/>
  <c r="P2709" i="16"/>
  <c r="U2711" i="16"/>
  <c r="S2711" i="16"/>
  <c r="N2711" i="16"/>
  <c r="M2711" i="16"/>
  <c r="N2710" i="16"/>
  <c r="W2711" i="16"/>
  <c r="L2710" i="16"/>
  <c r="O2709" i="16"/>
  <c r="M2710" i="16"/>
  <c r="P2711" i="16"/>
  <c r="N2709" i="16"/>
  <c r="N2708" i="16"/>
  <c r="P2710" i="16"/>
  <c r="L2711" i="16"/>
  <c r="Q2709" i="16"/>
  <c r="K2708" i="16"/>
  <c r="W2710" i="16"/>
  <c r="F2711" i="16"/>
  <c r="X2711" i="16"/>
  <c r="V2710" i="16"/>
  <c r="M2709" i="16"/>
  <c r="O2708" i="16"/>
  <c r="T2710" i="16"/>
  <c r="Q2710" i="16"/>
  <c r="S2710" i="16"/>
  <c r="Q2711" i="16"/>
  <c r="Y2711" i="16"/>
  <c r="X2709" i="16"/>
  <c r="T2709" i="16"/>
  <c r="O2711" i="16"/>
  <c r="V2708" i="16"/>
  <c r="R2709" i="16"/>
  <c r="R2711" i="16"/>
  <c r="W2709" i="16"/>
  <c r="Y2709" i="16"/>
  <c r="L2709" i="16"/>
  <c r="U2710" i="16"/>
  <c r="K2711" i="16"/>
  <c r="P2708" i="16"/>
  <c r="V2709" i="16"/>
  <c r="M2708" i="16"/>
  <c r="X2708" i="16"/>
  <c r="W2708" i="16"/>
  <c r="G2711" i="16"/>
  <c r="V1231" i="16"/>
  <c r="V2132" i="16" s="1"/>
  <c r="Q2136" i="16"/>
  <c r="R1259" i="16"/>
  <c r="Q1247" i="16"/>
  <c r="R1247" i="16" s="1"/>
  <c r="S1247" i="16" s="1"/>
  <c r="R1246" i="16"/>
  <c r="S1246" i="16" s="1"/>
  <c r="K1716" i="16"/>
  <c r="S1240" i="16"/>
  <c r="T1239" i="16"/>
  <c r="M1275" i="16"/>
  <c r="N1274" i="16"/>
  <c r="G2715" i="16"/>
  <c r="Y1205" i="16"/>
  <c r="Z1205" i="16" s="1"/>
  <c r="Y2128" i="16"/>
  <c r="O1261" i="16"/>
  <c r="P1260" i="16"/>
  <c r="P2137" i="16"/>
  <c r="Q1266" i="16"/>
  <c r="Y1204" i="16"/>
  <c r="Z1204" i="16" s="1"/>
  <c r="S2134" i="16"/>
  <c r="T1245" i="16"/>
  <c r="V665" i="20"/>
  <c r="V666" i="20" s="1"/>
  <c r="X1738" i="16"/>
  <c r="Y1738" i="16"/>
  <c r="X446" i="20"/>
  <c r="Y446" i="20" s="1"/>
  <c r="X447" i="20"/>
  <c r="P1018" i="20"/>
  <c r="Q1018" i="20" s="1"/>
  <c r="Q1020" i="20" s="1"/>
  <c r="O1019" i="20"/>
  <c r="Q774" i="20"/>
  <c r="Q775" i="20" s="1"/>
  <c r="R1013" i="20"/>
  <c r="X679" i="20"/>
  <c r="Y679" i="20" s="1"/>
  <c r="S2198" i="16"/>
  <c r="T1011" i="20"/>
  <c r="U1011" i="20" s="1"/>
  <c r="V1011" i="20" s="1"/>
  <c r="W1011" i="20" s="1"/>
  <c r="X1011" i="20" s="1"/>
  <c r="R1012" i="20"/>
  <c r="S1012" i="20" s="1"/>
  <c r="X460" i="20"/>
  <c r="Y460" i="20" s="1"/>
  <c r="R2024" i="16"/>
  <c r="X666" i="20"/>
  <c r="L633" i="20"/>
  <c r="X461" i="20"/>
  <c r="W468" i="20"/>
  <c r="X466" i="20"/>
  <c r="Y466" i="20" s="1"/>
  <c r="X680" i="20"/>
  <c r="X659" i="20"/>
  <c r="S2023" i="16"/>
  <c r="S2249" i="16" s="1"/>
  <c r="K635" i="20"/>
  <c r="P831" i="20"/>
  <c r="Q829" i="20"/>
  <c r="P830" i="20"/>
  <c r="W701" i="20"/>
  <c r="X699" i="20"/>
  <c r="Y699" i="20" s="1"/>
  <c r="N1687" i="16"/>
  <c r="U1672" i="16"/>
  <c r="V1672" i="16" s="1"/>
  <c r="V2198" i="16" s="1"/>
  <c r="S1673" i="16"/>
  <c r="T1673" i="16" s="1"/>
  <c r="O1686" i="16"/>
  <c r="O2200" i="16" s="1"/>
  <c r="K2894" i="16"/>
  <c r="Y2895" i="16"/>
  <c r="X2893" i="16"/>
  <c r="X2894" i="16"/>
  <c r="Y2894" i="16"/>
  <c r="X2892" i="16"/>
  <c r="Y2892" i="16"/>
  <c r="Y2893" i="16"/>
  <c r="X2895" i="16"/>
  <c r="Y3116" i="16"/>
  <c r="X3114" i="16"/>
  <c r="Y3114" i="16"/>
  <c r="X3117" i="16"/>
  <c r="Y3117" i="16"/>
  <c r="X3115" i="16"/>
  <c r="Y3115" i="16"/>
  <c r="X3116" i="16"/>
  <c r="M1695" i="16"/>
  <c r="P1001" i="16"/>
  <c r="M2201" i="16"/>
  <c r="Y585" i="16"/>
  <c r="L1967" i="16"/>
  <c r="M1967" i="16" s="1"/>
  <c r="M2241" i="16" s="1"/>
  <c r="K2017" i="16"/>
  <c r="K2018" i="16" s="1"/>
  <c r="M1694" i="16"/>
  <c r="Y1644" i="16"/>
  <c r="Z1644" i="16" s="1"/>
  <c r="D2892" i="16"/>
  <c r="K1025" i="16"/>
  <c r="Y936" i="16"/>
  <c r="Z936" i="16" s="1"/>
  <c r="O1012" i="16"/>
  <c r="K1019" i="16"/>
  <c r="K1020" i="16" s="1"/>
  <c r="S2272" i="16"/>
  <c r="S2263" i="16"/>
  <c r="S91" i="16" s="1"/>
  <c r="R60" i="16"/>
  <c r="R87" i="16" s="1"/>
  <c r="R84" i="16" s="1"/>
  <c r="R2287" i="16"/>
  <c r="V620" i="20"/>
  <c r="V621" i="20" s="1"/>
  <c r="T431" i="20"/>
  <c r="T433" i="20" s="1"/>
  <c r="T1386" i="16"/>
  <c r="S432" i="20"/>
  <c r="S287" i="16"/>
  <c r="S789" i="16" s="1"/>
  <c r="S195" i="10" s="1"/>
  <c r="W494" i="20"/>
  <c r="V496" i="20"/>
  <c r="U496" i="20"/>
  <c r="U495" i="20"/>
  <c r="V495" i="20" s="1"/>
  <c r="U489" i="20"/>
  <c r="V487" i="20"/>
  <c r="V482" i="20"/>
  <c r="W480" i="20"/>
  <c r="X480" i="20" s="1"/>
  <c r="Y480" i="20" s="1"/>
  <c r="W467" i="20"/>
  <c r="K1968" i="16"/>
  <c r="K1969" i="16" s="1"/>
  <c r="K2241" i="16"/>
  <c r="K3114" i="16"/>
  <c r="W3117" i="16"/>
  <c r="K3115" i="16"/>
  <c r="K3117" i="16" s="1"/>
  <c r="V3117" i="16"/>
  <c r="U3117" i="16"/>
  <c r="Q3117" i="16"/>
  <c r="T3117" i="16"/>
  <c r="S3117" i="16"/>
  <c r="R3117" i="16"/>
  <c r="W2895" i="16"/>
  <c r="O2895" i="16"/>
  <c r="U2894" i="16"/>
  <c r="M2894" i="16"/>
  <c r="S2893" i="16"/>
  <c r="K2893" i="16"/>
  <c r="Q2892" i="16"/>
  <c r="L2894" i="16"/>
  <c r="M2895" i="16"/>
  <c r="W2892" i="16"/>
  <c r="O2892" i="16"/>
  <c r="L2895" i="16"/>
  <c r="R2894" i="16"/>
  <c r="V2892" i="16"/>
  <c r="N2893" i="16"/>
  <c r="W2894" i="16"/>
  <c r="K2892" i="16"/>
  <c r="N2894" i="16"/>
  <c r="V2895" i="16"/>
  <c r="N2895" i="16"/>
  <c r="T2894" i="16"/>
  <c r="R2893" i="16"/>
  <c r="P2892" i="16"/>
  <c r="T2895" i="16"/>
  <c r="P2893" i="16"/>
  <c r="V2893" i="16"/>
  <c r="Q2895" i="16"/>
  <c r="M2893" i="16"/>
  <c r="V2894" i="16"/>
  <c r="L2893" i="16"/>
  <c r="U2895" i="16"/>
  <c r="S2894" i="16"/>
  <c r="Q2893" i="16"/>
  <c r="N2892" i="16"/>
  <c r="L2892" i="16"/>
  <c r="U2893" i="16"/>
  <c r="S2892" i="16"/>
  <c r="P2895" i="16"/>
  <c r="T2893" i="16"/>
  <c r="S2895" i="16"/>
  <c r="K2895" i="16"/>
  <c r="Q2894" i="16"/>
  <c r="W2893" i="16"/>
  <c r="O2893" i="16"/>
  <c r="U2892" i="16"/>
  <c r="M2892" i="16"/>
  <c r="R2895" i="16"/>
  <c r="P2894" i="16"/>
  <c r="T2892" i="16"/>
  <c r="O2894" i="16"/>
  <c r="R2892" i="16"/>
  <c r="S286" i="16"/>
  <c r="T1378" i="16"/>
  <c r="T1379" i="16" s="1"/>
  <c r="G2895" i="16"/>
  <c r="F2895" i="16"/>
  <c r="H2887" i="16"/>
  <c r="D2898" i="16"/>
  <c r="G2899" i="16" s="1"/>
  <c r="K1738" i="16"/>
  <c r="L1738" i="16"/>
  <c r="M1738" i="16"/>
  <c r="N1738" i="16"/>
  <c r="O1738" i="16"/>
  <c r="P1738" i="16"/>
  <c r="Q1738" i="16"/>
  <c r="R1738" i="16"/>
  <c r="S1738" i="16"/>
  <c r="T1738" i="16"/>
  <c r="U1738" i="16"/>
  <c r="V1738" i="16"/>
  <c r="W1738" i="16"/>
  <c r="W1356" i="16"/>
  <c r="X1356" i="16" s="1"/>
  <c r="X2151" i="16" s="1"/>
  <c r="V2151" i="16"/>
  <c r="V1357" i="16"/>
  <c r="N2032" i="16"/>
  <c r="G3117" i="16"/>
  <c r="L1970" i="16"/>
  <c r="F3117" i="16"/>
  <c r="K3116" i="16" s="1"/>
  <c r="K1970" i="16"/>
  <c r="U1372" i="16"/>
  <c r="M1550" i="16"/>
  <c r="M405" i="16" s="1"/>
  <c r="O1550" i="16"/>
  <c r="O405" i="16" s="1"/>
  <c r="I366" i="16"/>
  <c r="G141" i="20" s="1"/>
  <c r="I365" i="16"/>
  <c r="G140" i="20" s="1"/>
  <c r="N406" i="16"/>
  <c r="N146" i="20" s="1"/>
  <c r="H2417" i="16"/>
  <c r="H2559" i="16"/>
  <c r="H2424" i="16"/>
  <c r="H2422" i="16"/>
  <c r="H2437" i="16"/>
  <c r="H2451" i="16"/>
  <c r="H2465" i="16"/>
  <c r="H2571" i="16"/>
  <c r="H2573" i="16"/>
  <c r="E2874" i="16"/>
  <c r="H2872" i="16" s="1"/>
  <c r="E3159" i="16"/>
  <c r="H3157" i="16" s="1"/>
  <c r="N1688" i="16"/>
  <c r="P1995" i="16"/>
  <c r="Q1995" i="16" s="1"/>
  <c r="R1995" i="16" s="1"/>
  <c r="R2245" i="16" s="1"/>
  <c r="O1996" i="16"/>
  <c r="O1997" i="16"/>
  <c r="E1879" i="16"/>
  <c r="L2016" i="16"/>
  <c r="K2248" i="16"/>
  <c r="Q1976" i="16"/>
  <c r="E3165" i="16"/>
  <c r="D3167" i="16" s="1"/>
  <c r="E3167" i="16" s="1"/>
  <c r="F3163" i="16"/>
  <c r="Q1975" i="16"/>
  <c r="Q2242" i="16"/>
  <c r="R1974" i="16"/>
  <c r="V1646" i="16"/>
  <c r="W1646" i="16" s="1"/>
  <c r="X1646" i="16" s="1"/>
  <c r="V2194" i="16"/>
  <c r="V1645" i="16"/>
  <c r="W1645" i="16" s="1"/>
  <c r="X1645" i="16" s="1"/>
  <c r="D2882" i="16"/>
  <c r="E2882" i="16" s="1"/>
  <c r="D2881" i="16"/>
  <c r="H2878" i="16" s="1"/>
  <c r="D1727" i="16"/>
  <c r="D2893" i="16" s="1"/>
  <c r="E2893" i="16"/>
  <c r="G205" i="20"/>
  <c r="F2879" i="16"/>
  <c r="F1720" i="16"/>
  <c r="D2887" i="16"/>
  <c r="E2887" i="16" s="1"/>
  <c r="F2885" i="16"/>
  <c r="F1726" i="16" a="1"/>
  <c r="F1726" i="16" s="1"/>
  <c r="E2892" i="16"/>
  <c r="W2194" i="16"/>
  <c r="V1371" i="16"/>
  <c r="W1370" i="16"/>
  <c r="X1370" i="16" s="1"/>
  <c r="X2153" i="16" s="1"/>
  <c r="V2153" i="16"/>
  <c r="V954" i="16"/>
  <c r="O996" i="16"/>
  <c r="P996" i="16" s="1"/>
  <c r="T1276" i="16"/>
  <c r="S994" i="16"/>
  <c r="T994" i="16" s="1"/>
  <c r="U994" i="16" s="1"/>
  <c r="Q995" i="16"/>
  <c r="R995" i="16" s="1"/>
  <c r="K1715" i="16"/>
  <c r="M1014" i="16"/>
  <c r="O768" i="20"/>
  <c r="K2204" i="16"/>
  <c r="L1714" i="16"/>
  <c r="K1026" i="16"/>
  <c r="R1667" i="16"/>
  <c r="N2199" i="16"/>
  <c r="O1679" i="16"/>
  <c r="P1679" i="16" s="1"/>
  <c r="O1982" i="16"/>
  <c r="O2243" i="16"/>
  <c r="O1983" i="16"/>
  <c r="N1680" i="16"/>
  <c r="S1665" i="16"/>
  <c r="R2197" i="16"/>
  <c r="L1018" i="16"/>
  <c r="L1024" i="16"/>
  <c r="M1024" i="16" s="1"/>
  <c r="R1666" i="16"/>
  <c r="O2250" i="16"/>
  <c r="O2031" i="16"/>
  <c r="K2009" i="16"/>
  <c r="V1957" i="16"/>
  <c r="V587" i="16" s="1"/>
  <c r="V794" i="16" s="1"/>
  <c r="V202" i="10" s="1"/>
  <c r="W1956" i="16"/>
  <c r="X1956" i="16" s="1"/>
  <c r="V586" i="16"/>
  <c r="P1981" i="16"/>
  <c r="P2243" i="16" s="1"/>
  <c r="N1681" i="16"/>
  <c r="U659" i="20"/>
  <c r="H1745" i="16"/>
  <c r="I1738" i="16" a="1"/>
  <c r="I1738" i="16" s="1"/>
  <c r="J1060" i="20" a="1"/>
  <c r="J1060" i="20" s="1"/>
  <c r="D1064" i="20"/>
  <c r="W706" i="20"/>
  <c r="V707" i="20"/>
  <c r="W953" i="16"/>
  <c r="X953" i="16" s="1"/>
  <c r="S80" i="16"/>
  <c r="O1006" i="16"/>
  <c r="T982" i="16"/>
  <c r="O1002" i="16"/>
  <c r="P1002" i="16" s="1"/>
  <c r="R906" i="20"/>
  <c r="R908" i="20" s="1"/>
  <c r="Q907" i="20"/>
  <c r="U773" i="20"/>
  <c r="V773" i="20" s="1"/>
  <c r="S892" i="20"/>
  <c r="T892" i="20" s="1"/>
  <c r="R893" i="20"/>
  <c r="P872" i="20"/>
  <c r="R837" i="20"/>
  <c r="Q871" i="20"/>
  <c r="Q873" i="20" s="1"/>
  <c r="S836" i="20"/>
  <c r="S838" i="20" s="1"/>
  <c r="P977" i="20"/>
  <c r="O1206" i="20"/>
  <c r="Q976" i="20"/>
  <c r="Q978" i="20" s="1"/>
  <c r="U1660" i="16"/>
  <c r="W1653" i="16"/>
  <c r="X1653" i="16" s="1"/>
  <c r="Y1653" i="16" s="1"/>
  <c r="Z1653" i="16" s="1"/>
  <c r="AA1653" i="16" s="1"/>
  <c r="AB1653" i="16" s="1"/>
  <c r="AC1653" i="16" s="1"/>
  <c r="AD1653" i="16" s="1"/>
  <c r="AE1653" i="16" s="1"/>
  <c r="R990" i="16"/>
  <c r="N1702" i="16"/>
  <c r="R2025" i="16"/>
  <c r="S1674" i="16"/>
  <c r="T1674" i="16" s="1"/>
  <c r="D1728" i="16"/>
  <c r="D1002" i="20"/>
  <c r="E1002" i="20" s="1"/>
  <c r="C1002" i="20"/>
  <c r="N2246" i="16"/>
  <c r="O2002" i="16"/>
  <c r="N2003" i="16"/>
  <c r="N2004" i="16" s="1"/>
  <c r="K382" i="20"/>
  <c r="U966" i="16"/>
  <c r="W959" i="16"/>
  <c r="X959" i="16" s="1"/>
  <c r="Y959" i="16" s="1"/>
  <c r="Z959" i="16" s="1"/>
  <c r="AA959" i="16" s="1"/>
  <c r="AB959" i="16" s="1"/>
  <c r="AC959" i="16" s="1"/>
  <c r="AD959" i="16" s="1"/>
  <c r="AE959" i="16" s="1"/>
  <c r="U17" i="16"/>
  <c r="U2255" i="16" s="1"/>
  <c r="T2279" i="16"/>
  <c r="N1007" i="16"/>
  <c r="U972" i="16"/>
  <c r="S989" i="16"/>
  <c r="U488" i="20"/>
  <c r="V481" i="20"/>
  <c r="S983" i="16"/>
  <c r="R984" i="16"/>
  <c r="V960" i="16"/>
  <c r="W970" i="16"/>
  <c r="X970" i="16" s="1"/>
  <c r="V971" i="16"/>
  <c r="F1029" i="16"/>
  <c r="K1030" i="16" s="1"/>
  <c r="N1013" i="16"/>
  <c r="V965" i="16"/>
  <c r="W964" i="16"/>
  <c r="X964" i="16" s="1"/>
  <c r="D1045" i="16"/>
  <c r="J1044" i="16"/>
  <c r="E1041" i="16"/>
  <c r="E1040" i="16"/>
  <c r="F1040" i="16" s="1" a="1"/>
  <c r="F1040" i="16" s="1"/>
  <c r="D1040" i="16"/>
  <c r="C1042" i="16"/>
  <c r="B1039" i="16"/>
  <c r="D1035" i="16"/>
  <c r="U988" i="16"/>
  <c r="U858" i="20"/>
  <c r="V858" i="20" s="1"/>
  <c r="W857" i="20"/>
  <c r="U859" i="20"/>
  <c r="U983" i="20"/>
  <c r="U985" i="20" s="1"/>
  <c r="T984" i="20"/>
  <c r="T985" i="20"/>
  <c r="P928" i="20"/>
  <c r="S969" i="20"/>
  <c r="R971" i="20"/>
  <c r="R970" i="20"/>
  <c r="R823" i="20"/>
  <c r="S822" i="20"/>
  <c r="T822" i="20" s="1"/>
  <c r="P929" i="20"/>
  <c r="Q927" i="20"/>
  <c r="S626" i="20"/>
  <c r="Q627" i="20"/>
  <c r="Q628" i="20" s="1"/>
  <c r="T964" i="20"/>
  <c r="U962" i="20"/>
  <c r="V962" i="20" s="1"/>
  <c r="V964" i="20" s="1"/>
  <c r="T963" i="20"/>
  <c r="Q843" i="20"/>
  <c r="E587" i="20"/>
  <c r="K588" i="20" s="1"/>
  <c r="K589" i="20" s="1"/>
  <c r="K590" i="20" s="1"/>
  <c r="W700" i="20"/>
  <c r="D594" i="20"/>
  <c r="Q851" i="20"/>
  <c r="P844" i="20"/>
  <c r="R922" i="20"/>
  <c r="S920" i="20"/>
  <c r="R921" i="20"/>
  <c r="Q852" i="20"/>
  <c r="R850" i="20"/>
  <c r="W692" i="20"/>
  <c r="X692" i="20" s="1"/>
  <c r="Y692" i="20" s="1"/>
  <c r="V693" i="20"/>
  <c r="S816" i="20"/>
  <c r="W658" i="20"/>
  <c r="S817" i="20"/>
  <c r="V672" i="20"/>
  <c r="T815" i="20"/>
  <c r="R803" i="20"/>
  <c r="S801" i="20"/>
  <c r="S803" i="20" s="1"/>
  <c r="R802" i="20"/>
  <c r="V673" i="20"/>
  <c r="W671" i="20"/>
  <c r="X671" i="20" s="1"/>
  <c r="Y671" i="20" s="1"/>
  <c r="R766" i="20"/>
  <c r="Q767" i="20"/>
  <c r="Q768" i="20" s="1"/>
  <c r="P1026" i="20"/>
  <c r="Q1025" i="20"/>
  <c r="P1027" i="20"/>
  <c r="K1062" i="20"/>
  <c r="W609" i="20"/>
  <c r="X609" i="20" s="1"/>
  <c r="Y609" i="20" s="1"/>
  <c r="V611" i="20"/>
  <c r="L1060" i="20"/>
  <c r="K1723" i="16"/>
  <c r="L1721" i="16"/>
  <c r="Q1039" i="20"/>
  <c r="V999" i="20"/>
  <c r="N1040" i="20"/>
  <c r="N1041" i="20" s="1"/>
  <c r="V610" i="20"/>
  <c r="P1041" i="20"/>
  <c r="Q1034" i="20"/>
  <c r="W992" i="20"/>
  <c r="W998" i="20"/>
  <c r="X998" i="20" s="1"/>
  <c r="Y998" i="20" s="1"/>
  <c r="Z998" i="20" s="1"/>
  <c r="AA998" i="20" s="1"/>
  <c r="AB998" i="20" s="1"/>
  <c r="AC998" i="20" s="1"/>
  <c r="E1066" i="20"/>
  <c r="K1067" i="20" s="1"/>
  <c r="S1013" i="20"/>
  <c r="D1072" i="20"/>
  <c r="E1072" i="20" s="1"/>
  <c r="C1072" i="20"/>
  <c r="D1073" i="20"/>
  <c r="C1073" i="20"/>
  <c r="C1074" i="20" s="1"/>
  <c r="K2205" i="16"/>
  <c r="W991" i="20"/>
  <c r="X991" i="20" s="1"/>
  <c r="Y991" i="20" s="1"/>
  <c r="Z991" i="20" s="1"/>
  <c r="AA991" i="20" s="1"/>
  <c r="AB991" i="20" s="1"/>
  <c r="AC991" i="20" s="1"/>
  <c r="AD991" i="20" s="1"/>
  <c r="P1700" i="16"/>
  <c r="W1377" i="16"/>
  <c r="X1377" i="16" s="1"/>
  <c r="X2154" i="16" s="1"/>
  <c r="V2154" i="16"/>
  <c r="V285" i="16"/>
  <c r="N1707" i="16"/>
  <c r="K1728" i="16"/>
  <c r="K1729" i="16" s="1"/>
  <c r="M1708" i="16"/>
  <c r="M1709" i="16" s="1"/>
  <c r="M2203" i="16"/>
  <c r="W2196" i="16"/>
  <c r="V1659" i="16"/>
  <c r="O2202" i="16"/>
  <c r="D1733" i="16"/>
  <c r="D1739" i="16"/>
  <c r="B1732" i="16"/>
  <c r="B2898" i="16" s="1"/>
  <c r="E1734" i="16"/>
  <c r="E1733" i="16"/>
  <c r="U1385" i="16"/>
  <c r="AE256" i="20" l="1"/>
  <c r="I674" i="16"/>
  <c r="G256" i="20" s="1"/>
  <c r="AE260" i="20"/>
  <c r="I678" i="16"/>
  <c r="G260" i="20" s="1"/>
  <c r="I660" i="16"/>
  <c r="G242" i="20" s="1"/>
  <c r="I696" i="16"/>
  <c r="G278" i="20" s="1"/>
  <c r="AE279" i="20"/>
  <c r="I697" i="16"/>
  <c r="G279" i="20" s="1"/>
  <c r="AE272" i="20"/>
  <c r="I690" i="16"/>
  <c r="G272" i="20" s="1"/>
  <c r="AE248" i="20"/>
  <c r="I666" i="16"/>
  <c r="G248" i="20" s="1"/>
  <c r="AE268" i="20"/>
  <c r="I686" i="16"/>
  <c r="G268" i="20" s="1"/>
  <c r="I691" i="16"/>
  <c r="G273" i="20" s="1"/>
  <c r="AE251" i="20"/>
  <c r="I669" i="16"/>
  <c r="G251" i="20" s="1"/>
  <c r="AE263" i="20"/>
  <c r="I681" i="16"/>
  <c r="G263" i="20" s="1"/>
  <c r="I667" i="16"/>
  <c r="G249" i="20" s="1"/>
  <c r="I695" i="16"/>
  <c r="G277" i="20" s="1"/>
  <c r="AE250" i="20"/>
  <c r="I668" i="16"/>
  <c r="G250" i="20" s="1"/>
  <c r="AE265" i="20"/>
  <c r="I683" i="16"/>
  <c r="G265" i="20" s="1"/>
  <c r="I671" i="16"/>
  <c r="G253" i="20" s="1"/>
  <c r="I675" i="16"/>
  <c r="G257" i="20" s="1"/>
  <c r="I677" i="16"/>
  <c r="G259" i="20" s="1"/>
  <c r="AE267" i="20"/>
  <c r="I685" i="16"/>
  <c r="G267" i="20" s="1"/>
  <c r="AE254" i="20"/>
  <c r="I672" i="16"/>
  <c r="G254" i="20" s="1"/>
  <c r="AE247" i="20"/>
  <c r="I665" i="16"/>
  <c r="G247" i="20" s="1"/>
  <c r="I684" i="16"/>
  <c r="G266" i="20" s="1"/>
  <c r="I689" i="16"/>
  <c r="G271" i="20" s="1"/>
  <c r="I687" i="16"/>
  <c r="G269" i="20" s="1"/>
  <c r="I693" i="16"/>
  <c r="G275" i="20" s="1"/>
  <c r="AE262" i="20"/>
  <c r="I680" i="16"/>
  <c r="G262" i="20" s="1"/>
  <c r="AE258" i="20"/>
  <c r="I676" i="16"/>
  <c r="G258" i="20" s="1"/>
  <c r="I692" i="16"/>
  <c r="G274" i="20" s="1"/>
  <c r="I662" i="16"/>
  <c r="G244" i="20" s="1"/>
  <c r="I673" i="16"/>
  <c r="G255" i="20" s="1"/>
  <c r="I661" i="16"/>
  <c r="G243" i="20" s="1"/>
  <c r="AE241" i="20"/>
  <c r="I659" i="16"/>
  <c r="G241" i="20" s="1"/>
  <c r="I694" i="16"/>
  <c r="G276" i="20" s="1"/>
  <c r="I664" i="16"/>
  <c r="G246" i="20" s="1"/>
  <c r="I663" i="16"/>
  <c r="G245" i="20" s="1"/>
  <c r="T128" i="25"/>
  <c r="T48" i="25" s="1"/>
  <c r="AB143" i="20"/>
  <c r="AB1246" i="20" s="1"/>
  <c r="AC143" i="20"/>
  <c r="AC1246" i="20" s="1"/>
  <c r="AD143" i="20"/>
  <c r="AD1246" i="20" s="1"/>
  <c r="G240" i="20"/>
  <c r="X128" i="25"/>
  <c r="X48" i="25" s="1"/>
  <c r="AE314" i="10"/>
  <c r="R109" i="12"/>
  <c r="S101" i="12"/>
  <c r="X19" i="25"/>
  <c r="K23" i="25"/>
  <c r="T27" i="25"/>
  <c r="R23" i="25"/>
  <c r="S23" i="25"/>
  <c r="V27" i="25"/>
  <c r="X43" i="25"/>
  <c r="W27" i="25"/>
  <c r="AA27" i="25"/>
  <c r="O23" i="25"/>
  <c r="R31" i="25"/>
  <c r="AB35" i="25"/>
  <c r="K43" i="25"/>
  <c r="O39" i="25"/>
  <c r="P31" i="25"/>
  <c r="P43" i="25"/>
  <c r="AE635" i="12"/>
  <c r="AE623" i="12" s="1"/>
  <c r="Y128" i="25"/>
  <c r="Y48" i="25" s="1"/>
  <c r="Y16" i="25" s="1"/>
  <c r="S140" i="25"/>
  <c r="S49" i="25" s="1"/>
  <c r="S17" i="25" s="1"/>
  <c r="Z128" i="25"/>
  <c r="Z48" i="25" s="1"/>
  <c r="Z16" i="25" s="1"/>
  <c r="Q128" i="25"/>
  <c r="Q48" i="25" s="1"/>
  <c r="Q16" i="25" s="1"/>
  <c r="M128" i="25"/>
  <c r="M48" i="25" s="1"/>
  <c r="M16" i="25" s="1"/>
  <c r="N140" i="25"/>
  <c r="N49" i="25" s="1"/>
  <c r="N17" i="25" s="1"/>
  <c r="V128" i="25"/>
  <c r="V48" i="25" s="1"/>
  <c r="V47" i="25" s="1"/>
  <c r="P128" i="25"/>
  <c r="P48" i="25" s="1"/>
  <c r="P16" i="25" s="1"/>
  <c r="S128" i="25"/>
  <c r="S48" i="25" s="1"/>
  <c r="S16" i="25" s="1"/>
  <c r="U128" i="25"/>
  <c r="U48" i="25" s="1"/>
  <c r="U16" i="25" s="1"/>
  <c r="AA316" i="10"/>
  <c r="AC172" i="10"/>
  <c r="AC61" i="25" s="1"/>
  <c r="AC76" i="25" s="1"/>
  <c r="AB172" i="10"/>
  <c r="AB61" i="25" s="1"/>
  <c r="AB76" i="25" s="1"/>
  <c r="AE315" i="10"/>
  <c r="X31" i="25"/>
  <c r="AC31" i="25"/>
  <c r="M27" i="25"/>
  <c r="M43" i="25"/>
  <c r="P39" i="25"/>
  <c r="P35" i="25"/>
  <c r="X27" i="25"/>
  <c r="K27" i="25"/>
  <c r="N39" i="25"/>
  <c r="T43" i="25"/>
  <c r="AE310" i="10"/>
  <c r="K19" i="25"/>
  <c r="AE1947" i="12"/>
  <c r="AE1905" i="12" s="1"/>
  <c r="N27" i="25"/>
  <c r="M35" i="25"/>
  <c r="Q27" i="25"/>
  <c r="V23" i="25"/>
  <c r="AE2061" i="16"/>
  <c r="AE796" i="16" s="1"/>
  <c r="AE204" i="10" s="1"/>
  <c r="AE348" i="10" s="1"/>
  <c r="X35" i="25"/>
  <c r="U43" i="25"/>
  <c r="L128" i="25"/>
  <c r="L48" i="25" s="1"/>
  <c r="L16" i="25" s="1"/>
  <c r="Q43" i="25"/>
  <c r="L31" i="25"/>
  <c r="V31" i="25"/>
  <c r="L27" i="25"/>
  <c r="AE2075" i="16"/>
  <c r="K140" i="25"/>
  <c r="K128" i="25"/>
  <c r="R43" i="25"/>
  <c r="U19" i="25"/>
  <c r="W43" i="25"/>
  <c r="N19" i="25"/>
  <c r="U27" i="25"/>
  <c r="AE2102" i="16"/>
  <c r="T23" i="25"/>
  <c r="N35" i="25"/>
  <c r="R35" i="25"/>
  <c r="R19" i="25"/>
  <c r="T35" i="25"/>
  <c r="AB23" i="25"/>
  <c r="Z43" i="25"/>
  <c r="R27" i="25"/>
  <c r="AE2082" i="16"/>
  <c r="AE2088" i="16" s="1"/>
  <c r="AE290" i="20" s="1"/>
  <c r="AD2088" i="16"/>
  <c r="AD290" i="20" s="1"/>
  <c r="AD2102" i="16"/>
  <c r="O19" i="25"/>
  <c r="W140" i="25"/>
  <c r="W49" i="25" s="1"/>
  <c r="Z140" i="25"/>
  <c r="Z49" i="25" s="1"/>
  <c r="Y140" i="25"/>
  <c r="Y49" i="25" s="1"/>
  <c r="L140" i="25"/>
  <c r="L49" i="25" s="1"/>
  <c r="L17" i="25" s="1"/>
  <c r="X140" i="25"/>
  <c r="X49" i="25" s="1"/>
  <c r="X17" i="25" s="1"/>
  <c r="O140" i="25"/>
  <c r="O49" i="25" s="1"/>
  <c r="O17" i="25" s="1"/>
  <c r="Q39" i="25"/>
  <c r="K39" i="25"/>
  <c r="P140" i="25"/>
  <c r="P49" i="25" s="1"/>
  <c r="T140" i="25"/>
  <c r="T49" i="25" s="1"/>
  <c r="T47" i="25" s="1"/>
  <c r="N128" i="25"/>
  <c r="N48" i="25" s="1"/>
  <c r="N16" i="25" s="1"/>
  <c r="R140" i="25"/>
  <c r="R49" i="25" s="1"/>
  <c r="R17" i="25" s="1"/>
  <c r="U140" i="25"/>
  <c r="U49" i="25" s="1"/>
  <c r="P27" i="25"/>
  <c r="M140" i="25"/>
  <c r="M49" i="25" s="1"/>
  <c r="Q140" i="25"/>
  <c r="Q49" i="25" s="1"/>
  <c r="O128" i="25"/>
  <c r="O48" i="25" s="1"/>
  <c r="O16" i="25" s="1"/>
  <c r="W128" i="25"/>
  <c r="W48" i="25" s="1"/>
  <c r="W16" i="25" s="1"/>
  <c r="S43" i="25"/>
  <c r="T31" i="25"/>
  <c r="N23" i="25"/>
  <c r="M39" i="25"/>
  <c r="P19" i="25"/>
  <c r="V35" i="25"/>
  <c r="L23" i="25"/>
  <c r="S39" i="25"/>
  <c r="U23" i="25"/>
  <c r="Q35" i="25"/>
  <c r="X39" i="25"/>
  <c r="Q31" i="25"/>
  <c r="Q23" i="25"/>
  <c r="S27" i="25"/>
  <c r="AE313" i="10"/>
  <c r="O35" i="25"/>
  <c r="AB39" i="25"/>
  <c r="W19" i="25"/>
  <c r="AD27" i="25"/>
  <c r="W23" i="25"/>
  <c r="K35" i="25"/>
  <c r="Z19" i="25"/>
  <c r="R39" i="25"/>
  <c r="X23" i="25"/>
  <c r="O43" i="25"/>
  <c r="S19" i="25"/>
  <c r="V39" i="25"/>
  <c r="L35" i="25"/>
  <c r="AE311" i="10"/>
  <c r="Y23" i="25"/>
  <c r="T39" i="25"/>
  <c r="Z31" i="25"/>
  <c r="W31" i="25"/>
  <c r="V19" i="25"/>
  <c r="O31" i="25"/>
  <c r="AE637" i="12"/>
  <c r="AE625" i="12" s="1"/>
  <c r="K31" i="25"/>
  <c r="U39" i="25"/>
  <c r="U35" i="25"/>
  <c r="W35" i="25"/>
  <c r="W39" i="25"/>
  <c r="Z23" i="25"/>
  <c r="V43" i="25"/>
  <c r="L19" i="25"/>
  <c r="S35" i="25"/>
  <c r="N43" i="25"/>
  <c r="Q19" i="25"/>
  <c r="R16" i="25"/>
  <c r="R914" i="20"/>
  <c r="AE312" i="10"/>
  <c r="AE1949" i="12"/>
  <c r="AE1907" i="12" s="1"/>
  <c r="S913" i="20"/>
  <c r="T913" i="20" s="1"/>
  <c r="T915" i="20" s="1"/>
  <c r="M31" i="25"/>
  <c r="AB27" i="25"/>
  <c r="T19" i="25"/>
  <c r="AE1946" i="12"/>
  <c r="AE1904" i="12" s="1"/>
  <c r="M19" i="25"/>
  <c r="P23" i="25"/>
  <c r="L39" i="25"/>
  <c r="AE28" i="10"/>
  <c r="AE633" i="12"/>
  <c r="AE621" i="12" s="1"/>
  <c r="AE128" i="25"/>
  <c r="AE48" i="25" s="1"/>
  <c r="AE16" i="25" s="1"/>
  <c r="AB140" i="25"/>
  <c r="AB49" i="25" s="1"/>
  <c r="AB17" i="25" s="1"/>
  <c r="V17" i="25"/>
  <c r="AE140" i="25"/>
  <c r="AE49" i="25" s="1"/>
  <c r="AD140" i="25"/>
  <c r="AD49" i="25" s="1"/>
  <c r="AD17" i="25" s="1"/>
  <c r="AE1939" i="12"/>
  <c r="AE1953" i="12" s="1"/>
  <c r="AE1911" i="12" s="1"/>
  <c r="AE638" i="12"/>
  <c r="AE626" i="12" s="1"/>
  <c r="AD128" i="25"/>
  <c r="AD48" i="25" s="1"/>
  <c r="AD16" i="25" s="1"/>
  <c r="AE632" i="12"/>
  <c r="AE620" i="12" s="1"/>
  <c r="AE1931" i="12"/>
  <c r="AE1945" i="12" s="1"/>
  <c r="AE1903" i="12" s="1"/>
  <c r="AE631" i="12"/>
  <c r="AE619" i="12" s="1"/>
  <c r="U31" i="25"/>
  <c r="L43" i="25"/>
  <c r="AE630" i="12"/>
  <c r="AE618" i="12" s="1"/>
  <c r="AE924" i="12"/>
  <c r="AE934" i="12" s="1"/>
  <c r="AA140" i="25"/>
  <c r="AA49" i="25" s="1"/>
  <c r="AA17" i="25" s="1"/>
  <c r="AE105" i="10"/>
  <c r="AE1934" i="12"/>
  <c r="AE634" i="12"/>
  <c r="AE622" i="12" s="1"/>
  <c r="AB128" i="25"/>
  <c r="AB48" i="25" s="1"/>
  <c r="AB16" i="25" s="1"/>
  <c r="AA128" i="25"/>
  <c r="AA48" i="25" s="1"/>
  <c r="AA16" i="25" s="1"/>
  <c r="AC128" i="25"/>
  <c r="AC48" i="25" s="1"/>
  <c r="AC16" i="25" s="1"/>
  <c r="AC140" i="25"/>
  <c r="AC49" i="25" s="1"/>
  <c r="AC17" i="25" s="1"/>
  <c r="AD39" i="25"/>
  <c r="Z27" i="25"/>
  <c r="S31" i="25"/>
  <c r="M23" i="25"/>
  <c r="N31" i="25"/>
  <c r="AE31" i="25"/>
  <c r="D1533" i="16"/>
  <c r="D2703" i="16" s="1"/>
  <c r="E2703" i="16" s="1"/>
  <c r="D2705" i="16" s="1"/>
  <c r="E2705" i="16" s="1"/>
  <c r="AD117" i="18"/>
  <c r="AD118" i="18" s="1"/>
  <c r="F1532" i="16"/>
  <c r="F2702" i="16" s="1"/>
  <c r="AD112" i="10"/>
  <c r="AD108" i="18"/>
  <c r="AD109" i="18" s="1"/>
  <c r="AC35" i="25"/>
  <c r="AC23" i="25"/>
  <c r="AE27" i="25"/>
  <c r="AC27" i="25"/>
  <c r="Y43" i="25"/>
  <c r="AE35" i="25"/>
  <c r="AE1528" i="12"/>
  <c r="AE1641" i="12" s="1"/>
  <c r="AD19" i="25"/>
  <c r="Q810" i="20"/>
  <c r="AD43" i="25"/>
  <c r="AA31" i="25"/>
  <c r="Y27" i="25"/>
  <c r="AE1573" i="12"/>
  <c r="AE1642" i="12" s="1"/>
  <c r="AE1483" i="12"/>
  <c r="AE1640" i="12" s="1"/>
  <c r="AD104" i="10"/>
  <c r="AD82" i="10"/>
  <c r="AE699" i="16"/>
  <c r="AE240" i="20"/>
  <c r="AB354" i="10"/>
  <c r="AC389" i="10" s="1"/>
  <c r="AB125" i="18"/>
  <c r="AD100" i="18"/>
  <c r="AD104" i="18"/>
  <c r="AE114" i="10"/>
  <c r="AE401" i="10" s="1"/>
  <c r="AE84" i="10"/>
  <c r="AB1908" i="12"/>
  <c r="AE113" i="10"/>
  <c r="AE400" i="10" s="1"/>
  <c r="Z35" i="25"/>
  <c r="Y31" i="25"/>
  <c r="AA39" i="25"/>
  <c r="AE232" i="10"/>
  <c r="AE231" i="10" s="1"/>
  <c r="AE248" i="10" s="1"/>
  <c r="AD31" i="25"/>
  <c r="AD35" i="25"/>
  <c r="AD211" i="10"/>
  <c r="AD247" i="10" s="1"/>
  <c r="AD160" i="10"/>
  <c r="AD245" i="11"/>
  <c r="AE805" i="16"/>
  <c r="AE372" i="10"/>
  <c r="AE371" i="10" s="1"/>
  <c r="AE19" i="25"/>
  <c r="AE219" i="11"/>
  <c r="AE246" i="11" s="1"/>
  <c r="AE611" i="12" s="1"/>
  <c r="AE1950" i="12" s="1"/>
  <c r="AE1908" i="12" s="1"/>
  <c r="AC43" i="25"/>
  <c r="Y19" i="25"/>
  <c r="AE212" i="10"/>
  <c r="AC118" i="18"/>
  <c r="AC122" i="18"/>
  <c r="AC375" i="10" s="1"/>
  <c r="AC374" i="10" s="1"/>
  <c r="AC391" i="10" s="1"/>
  <c r="AD246" i="10"/>
  <c r="X16" i="25"/>
  <c r="AE15" i="10"/>
  <c r="AE159" i="11"/>
  <c r="AE241" i="11" s="1"/>
  <c r="AE160" i="10" s="1"/>
  <c r="AA19" i="25"/>
  <c r="AC39" i="25"/>
  <c r="AB43" i="25"/>
  <c r="AC19" i="25"/>
  <c r="AE92" i="18"/>
  <c r="AE93" i="18" s="1"/>
  <c r="AE80" i="25" s="1"/>
  <c r="AE210" i="10"/>
  <c r="AE246" i="10" s="1"/>
  <c r="AC104" i="10"/>
  <c r="AC82" i="10"/>
  <c r="AE323" i="10"/>
  <c r="AC109" i="18"/>
  <c r="AC113" i="18"/>
  <c r="AB31" i="25"/>
  <c r="AB19" i="25"/>
  <c r="Z3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08" i="20"/>
  <c r="T808" i="20" s="1"/>
  <c r="T810" i="20" s="1"/>
  <c r="E2710" i="16"/>
  <c r="D2711" i="16" s="1"/>
  <c r="E2711" i="16" s="1"/>
  <c r="AC159" i="10"/>
  <c r="Y78" i="18" s="1"/>
  <c r="AC304" i="10"/>
  <c r="AC303" i="10" s="1"/>
  <c r="AE39" i="25"/>
  <c r="AE23" i="25"/>
  <c r="AE198" i="11"/>
  <c r="AE244" i="11" s="1"/>
  <c r="AA23" i="25"/>
  <c r="AA43" i="25"/>
  <c r="Y39" i="25"/>
  <c r="AE38" i="18"/>
  <c r="AE31" i="18"/>
  <c r="AE41" i="18" s="1"/>
  <c r="AE68" i="10" s="1"/>
  <c r="AE1474" i="12"/>
  <c r="AE1639" i="12" s="1"/>
  <c r="AC1950" i="12"/>
  <c r="AC624" i="12"/>
  <c r="AD172" i="10" s="1"/>
  <c r="AD61" i="25" s="1"/>
  <c r="AD76" i="25" s="1"/>
  <c r="AC60" i="18"/>
  <c r="AE43" i="25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E1745" i="16"/>
  <c r="AB1745" i="16"/>
  <c r="AC1745" i="16"/>
  <c r="AD1745" i="16"/>
  <c r="AB43" i="16"/>
  <c r="AC41" i="16" s="1"/>
  <c r="AC2258" i="16" s="1"/>
  <c r="AC2270" i="16" s="1"/>
  <c r="AB2282" i="16"/>
  <c r="AB44" i="16" s="1"/>
  <c r="AB85" i="16" s="1"/>
  <c r="AB191" i="20"/>
  <c r="AB196" i="20" s="1"/>
  <c r="AB1247" i="20" s="1"/>
  <c r="AC191" i="20"/>
  <c r="AC196" i="20" s="1"/>
  <c r="AC1247" i="20" s="1"/>
  <c r="AC1244" i="20" s="1"/>
  <c r="AC1254" i="20" s="1"/>
  <c r="AD191" i="20"/>
  <c r="AD196" i="20" s="1"/>
  <c r="AD1247" i="20" s="1"/>
  <c r="AE191" i="20"/>
  <c r="AC334" i="16"/>
  <c r="AC791" i="16" s="1"/>
  <c r="AC199" i="10" s="1"/>
  <c r="AC453" i="20"/>
  <c r="AE1183" i="16"/>
  <c r="AD998" i="20"/>
  <c r="N1207" i="20"/>
  <c r="O1207" i="20" s="1"/>
  <c r="Q809" i="20"/>
  <c r="R809" i="20" s="1"/>
  <c r="AE991" i="20"/>
  <c r="AC1197" i="16"/>
  <c r="N1695" i="16"/>
  <c r="N1694" i="16"/>
  <c r="O1693" i="16"/>
  <c r="P1693" i="16" s="1"/>
  <c r="P2201" i="16" s="1"/>
  <c r="AC439" i="20"/>
  <c r="K742" i="20"/>
  <c r="K743" i="20" s="1"/>
  <c r="AC977" i="16"/>
  <c r="AE949" i="20"/>
  <c r="AD1928" i="16"/>
  <c r="AD1350" i="16"/>
  <c r="AC1638" i="16"/>
  <c r="AC454" i="20"/>
  <c r="AD452" i="20"/>
  <c r="AB604" i="20"/>
  <c r="AC602" i="20"/>
  <c r="AC621" i="20"/>
  <c r="AD619" i="20"/>
  <c r="AD999" i="20"/>
  <c r="AE997" i="20"/>
  <c r="AE999" i="20" s="1"/>
  <c r="M734" i="20"/>
  <c r="N734" i="20" s="1"/>
  <c r="O734" i="20" s="1"/>
  <c r="P734" i="20" s="1"/>
  <c r="AC440" i="20"/>
  <c r="AD438" i="20"/>
  <c r="M748" i="20"/>
  <c r="N748" i="20" s="1"/>
  <c r="AC1487" i="16"/>
  <c r="AE333" i="16"/>
  <c r="AE923" i="16"/>
  <c r="AE2171" i="16"/>
  <c r="AE1481" i="16"/>
  <c r="AE1480" i="16"/>
  <c r="L1540" i="16"/>
  <c r="M1540" i="16" s="1"/>
  <c r="AE2126" i="16"/>
  <c r="AE1191" i="16"/>
  <c r="L1519" i="16"/>
  <c r="L2175" i="16" s="1"/>
  <c r="AE924" i="16"/>
  <c r="AD2234" i="16"/>
  <c r="AD1929" i="16"/>
  <c r="AE1927" i="16"/>
  <c r="AD952" i="16"/>
  <c r="AD2715" i="16"/>
  <c r="AD2717" i="16"/>
  <c r="AE2715" i="16"/>
  <c r="AE2717" i="16"/>
  <c r="AC2716" i="16"/>
  <c r="AC2718" i="16"/>
  <c r="AD2716" i="16"/>
  <c r="AD2718" i="16"/>
  <c r="AE2716" i="16"/>
  <c r="AE2718" i="16"/>
  <c r="AB2715" i="16"/>
  <c r="AC2715" i="16"/>
  <c r="AB2716" i="16"/>
  <c r="AB2717" i="16"/>
  <c r="AC2717" i="16"/>
  <c r="AB2718" i="16"/>
  <c r="AB2128" i="16"/>
  <c r="AC1203" i="16"/>
  <c r="AC978" i="16"/>
  <c r="AD976" i="16"/>
  <c r="AD2155" i="16"/>
  <c r="AE1384" i="16"/>
  <c r="AE2190" i="16"/>
  <c r="AE1618" i="16"/>
  <c r="AC948" i="16"/>
  <c r="AD946" i="16"/>
  <c r="AC2127" i="16"/>
  <c r="AC1198" i="16"/>
  <c r="AD1196" i="16"/>
  <c r="M1721" i="16"/>
  <c r="N1721" i="16" s="1"/>
  <c r="AC1631" i="16"/>
  <c r="AE2124" i="16"/>
  <c r="AE1177" i="16"/>
  <c r="AE1176" i="16"/>
  <c r="AE1190" i="16"/>
  <c r="AB2238" i="16"/>
  <c r="AC1955" i="16"/>
  <c r="AC585" i="16" s="1"/>
  <c r="AB585" i="16"/>
  <c r="AC947" i="16"/>
  <c r="AC2172" i="16"/>
  <c r="AC1488" i="16"/>
  <c r="AD1486" i="16"/>
  <c r="AC2193" i="16"/>
  <c r="AC1639" i="16"/>
  <c r="AD1637" i="16"/>
  <c r="AE1617" i="16"/>
  <c r="AD2150" i="16"/>
  <c r="AD1351" i="16"/>
  <c r="AE1349" i="16"/>
  <c r="AE935" i="16"/>
  <c r="AE2900" i="16"/>
  <c r="AE2902" i="16"/>
  <c r="AB2899" i="16"/>
  <c r="AB2901" i="16"/>
  <c r="AC2899" i="16"/>
  <c r="AC2901" i="16"/>
  <c r="AD2899" i="16"/>
  <c r="AD2901" i="16"/>
  <c r="AE2899" i="16"/>
  <c r="AE2901" i="16"/>
  <c r="AB2900" i="16"/>
  <c r="AB2902" i="16"/>
  <c r="AC2900" i="16"/>
  <c r="AD2900" i="16"/>
  <c r="AC2902" i="16"/>
  <c r="AD2902" i="16"/>
  <c r="O1707" i="16"/>
  <c r="P1707" i="16" s="1"/>
  <c r="AD2196" i="16"/>
  <c r="AE1658" i="16"/>
  <c r="AE2125" i="16"/>
  <c r="AE1184" i="16"/>
  <c r="AC2192" i="16"/>
  <c r="AC1632" i="16"/>
  <c r="AD1630" i="16"/>
  <c r="L1526" i="16"/>
  <c r="L2176" i="16" s="1"/>
  <c r="F2716" i="16"/>
  <c r="K1547" i="16"/>
  <c r="K2175" i="16"/>
  <c r="K1520" i="16"/>
  <c r="K1527" i="16"/>
  <c r="K1528" i="16" s="1"/>
  <c r="K2176" i="16"/>
  <c r="K1541" i="16"/>
  <c r="K1542" i="16" s="1"/>
  <c r="K2178" i="16"/>
  <c r="K1533" i="16"/>
  <c r="D2717" i="16"/>
  <c r="E2717" i="16" s="1"/>
  <c r="D2719" i="16" s="1"/>
  <c r="E2719" i="16" s="1"/>
  <c r="D2696" i="16"/>
  <c r="E2696" i="16" s="1"/>
  <c r="D2697" i="16" s="1"/>
  <c r="E2697" i="16" s="1"/>
  <c r="H2695" i="16" s="1"/>
  <c r="E2689" i="16"/>
  <c r="D2690" i="16" s="1"/>
  <c r="D2691" i="16" s="1"/>
  <c r="E2691" i="16" s="1"/>
  <c r="T16" i="25"/>
  <c r="L736" i="20"/>
  <c r="L735" i="20"/>
  <c r="M2097" i="16"/>
  <c r="M2102" i="16" s="1"/>
  <c r="L2097" i="16"/>
  <c r="L2102" i="16" s="1"/>
  <c r="N191" i="20"/>
  <c r="L191" i="20"/>
  <c r="O191" i="20"/>
  <c r="X191" i="20"/>
  <c r="U191" i="20"/>
  <c r="V191" i="20"/>
  <c r="Y191" i="20"/>
  <c r="T191" i="20"/>
  <c r="S191" i="20"/>
  <c r="Z191" i="20"/>
  <c r="M191" i="20"/>
  <c r="W191" i="20"/>
  <c r="R191" i="20"/>
  <c r="Q191" i="20"/>
  <c r="F196" i="20"/>
  <c r="P191" i="20"/>
  <c r="K191" i="20"/>
  <c r="K1276" i="20" s="1"/>
  <c r="AA191" i="20"/>
  <c r="C1045" i="20"/>
  <c r="C1046" i="20" s="1"/>
  <c r="E1045" i="20" s="1"/>
  <c r="K1046" i="20" s="1"/>
  <c r="L1046" i="20" s="1"/>
  <c r="X720" i="20"/>
  <c r="Y720" i="20" s="1"/>
  <c r="Y722" i="20" s="1"/>
  <c r="M755" i="20"/>
  <c r="M757" i="20" s="1"/>
  <c r="L756" i="20"/>
  <c r="W721" i="20"/>
  <c r="X247" i="10"/>
  <c r="L749" i="20"/>
  <c r="L750" i="20"/>
  <c r="Z460" i="20"/>
  <c r="AA603" i="20"/>
  <c r="AB603" i="20" s="1"/>
  <c r="AA1204" i="16"/>
  <c r="AB1204" i="16" s="1"/>
  <c r="Z679" i="20"/>
  <c r="R1988" i="16"/>
  <c r="R2244" i="16" s="1"/>
  <c r="Z446" i="20"/>
  <c r="Z474" i="20"/>
  <c r="Y673" i="20"/>
  <c r="Z671" i="20"/>
  <c r="Y701" i="20"/>
  <c r="Z699" i="20"/>
  <c r="Z666" i="20"/>
  <c r="AA664" i="20"/>
  <c r="AB664" i="20" s="1"/>
  <c r="Z475" i="20"/>
  <c r="AA473" i="20"/>
  <c r="AB473" i="20" s="1"/>
  <c r="Y468" i="20"/>
  <c r="Z466" i="20"/>
  <c r="X1013" i="20"/>
  <c r="Y1011" i="20"/>
  <c r="Y482" i="20"/>
  <c r="Z480" i="20"/>
  <c r="Z461" i="20"/>
  <c r="AA459" i="20"/>
  <c r="AB459" i="20" s="1"/>
  <c r="AA604" i="20"/>
  <c r="Y611" i="20"/>
  <c r="Z609" i="20"/>
  <c r="Y694" i="20"/>
  <c r="Z692" i="20"/>
  <c r="Z447" i="20"/>
  <c r="AA445" i="20"/>
  <c r="AB445" i="20" s="1"/>
  <c r="Z680" i="20"/>
  <c r="AA678" i="20"/>
  <c r="AB678" i="20" s="1"/>
  <c r="Z659" i="20"/>
  <c r="AA657" i="20"/>
  <c r="AB657" i="20" s="1"/>
  <c r="Q1989" i="16"/>
  <c r="Q1990" i="16"/>
  <c r="AA35" i="16"/>
  <c r="AA2281" i="16"/>
  <c r="AA36" i="16" s="1"/>
  <c r="AA83" i="16" s="1"/>
  <c r="AA51" i="16"/>
  <c r="AA2283" i="16"/>
  <c r="AA52" i="16" s="1"/>
  <c r="AA86" i="16" s="1"/>
  <c r="AA75" i="16"/>
  <c r="AA2286" i="16"/>
  <c r="AA76" i="16" s="1"/>
  <c r="AA89" i="16" s="1"/>
  <c r="AA1745" i="16"/>
  <c r="Z1745" i="16"/>
  <c r="Z67" i="16"/>
  <c r="AA65" i="16" s="1"/>
  <c r="AA2261" i="16" s="1"/>
  <c r="AA2273" i="16" s="1"/>
  <c r="Z2285" i="16"/>
  <c r="Z68" i="16" s="1"/>
  <c r="Z88" i="16" s="1"/>
  <c r="H2340" i="16"/>
  <c r="H2338" i="16"/>
  <c r="AA2238" i="16"/>
  <c r="AA585" i="16"/>
  <c r="Z2194" i="16"/>
  <c r="AA1644" i="16"/>
  <c r="AB1644" i="16" s="1"/>
  <c r="AD334" i="16"/>
  <c r="AD791" i="16" s="1"/>
  <c r="AD199" i="10" s="1"/>
  <c r="Z2902" i="16"/>
  <c r="AA2899" i="16"/>
  <c r="Z2900" i="16"/>
  <c r="AA2902" i="16"/>
  <c r="AA2900" i="16"/>
  <c r="Z2901" i="16"/>
  <c r="Z2899" i="16"/>
  <c r="AA2901" i="16"/>
  <c r="AA936" i="16"/>
  <c r="AB936" i="16" s="1"/>
  <c r="Z2716" i="16"/>
  <c r="AA2716" i="16"/>
  <c r="Z2718" i="16"/>
  <c r="Z2715" i="16"/>
  <c r="AA2718" i="16"/>
  <c r="AA2715" i="16"/>
  <c r="Z2717" i="16"/>
  <c r="AA2717" i="16"/>
  <c r="Z2129" i="16"/>
  <c r="AA1210" i="16"/>
  <c r="AB1210" i="16" s="1"/>
  <c r="AA2128" i="16"/>
  <c r="AA1205" i="16"/>
  <c r="AB1205" i="16" s="1"/>
  <c r="V713" i="20"/>
  <c r="W713" i="20" s="1"/>
  <c r="W715" i="20" s="1"/>
  <c r="U714" i="20"/>
  <c r="L743" i="20"/>
  <c r="M741" i="20"/>
  <c r="K728" i="20"/>
  <c r="L727" i="20"/>
  <c r="T782" i="20"/>
  <c r="V82" i="16"/>
  <c r="W25" i="16"/>
  <c r="W2256" i="16" s="1"/>
  <c r="W2268" i="16" s="1"/>
  <c r="T781" i="20"/>
  <c r="U781" i="20" s="1"/>
  <c r="T899" i="20"/>
  <c r="T901" i="20" s="1"/>
  <c r="S900" i="20"/>
  <c r="R787" i="20"/>
  <c r="S787" i="20" s="1"/>
  <c r="T787" i="20" s="1"/>
  <c r="T789" i="20" s="1"/>
  <c r="R794" i="20"/>
  <c r="R796" i="20" s="1"/>
  <c r="Q788" i="20"/>
  <c r="P2031" i="16"/>
  <c r="Y2129" i="16"/>
  <c r="Y1212" i="16"/>
  <c r="Z1212" i="16" s="1"/>
  <c r="Y1211" i="16"/>
  <c r="Z1211" i="16" s="1"/>
  <c r="Q795" i="20"/>
  <c r="Q1273" i="16"/>
  <c r="O2138" i="16"/>
  <c r="R1254" i="16"/>
  <c r="S1254" i="16" s="1"/>
  <c r="S2135" i="16"/>
  <c r="Y1217" i="16"/>
  <c r="Z1217" i="16" s="1"/>
  <c r="R1253" i="16"/>
  <c r="S1253" i="16" s="1"/>
  <c r="X1218" i="16"/>
  <c r="X1219" i="16"/>
  <c r="R2135" i="16"/>
  <c r="T1252" i="16"/>
  <c r="U1252" i="16" s="1"/>
  <c r="Q2030" i="16"/>
  <c r="R2030" i="16" s="1"/>
  <c r="S2030" i="16" s="1"/>
  <c r="S2250" i="16" s="1"/>
  <c r="W1032" i="20"/>
  <c r="X1032" i="20" s="1"/>
  <c r="T1247" i="16"/>
  <c r="Q1001" i="16"/>
  <c r="R1001" i="16" s="1"/>
  <c r="W1231" i="16"/>
  <c r="W2132" i="16" s="1"/>
  <c r="V1233" i="16"/>
  <c r="W1225" i="16"/>
  <c r="W2131" i="16"/>
  <c r="W665" i="20"/>
  <c r="X665" i="20" s="1"/>
  <c r="Y665" i="20" s="1"/>
  <c r="Z665" i="20" s="1"/>
  <c r="T1246" i="16"/>
  <c r="W1226" i="16"/>
  <c r="X1224" i="16"/>
  <c r="X2131" i="16" s="1"/>
  <c r="R2136" i="16"/>
  <c r="S1259" i="16"/>
  <c r="S2136" i="16" s="1"/>
  <c r="J2209" i="16"/>
  <c r="S1000" i="16"/>
  <c r="T1000" i="16" s="1"/>
  <c r="U1000" i="16" s="1"/>
  <c r="V1000" i="16" s="1"/>
  <c r="P2202" i="16"/>
  <c r="Y2194" i="16"/>
  <c r="Q2137" i="16"/>
  <c r="R1266" i="16"/>
  <c r="V1238" i="16"/>
  <c r="O1268" i="16"/>
  <c r="P1268" i="16" s="1"/>
  <c r="Q1268" i="16" s="1"/>
  <c r="P1267" i="16"/>
  <c r="Q1267" i="16" s="1"/>
  <c r="Q1002" i="16"/>
  <c r="R1002" i="16" s="1"/>
  <c r="V1232" i="16"/>
  <c r="O1208" i="20"/>
  <c r="T969" i="20"/>
  <c r="T971" i="20" s="1"/>
  <c r="P1012" i="16"/>
  <c r="T2134" i="16"/>
  <c r="U1245" i="16"/>
  <c r="P1261" i="16"/>
  <c r="Q1260" i="16"/>
  <c r="X2715" i="16"/>
  <c r="P2718" i="16"/>
  <c r="O2716" i="16"/>
  <c r="K2716" i="16"/>
  <c r="O2717" i="16"/>
  <c r="U2718" i="16"/>
  <c r="R2717" i="16"/>
  <c r="R2718" i="16"/>
  <c r="X2717" i="16"/>
  <c r="N2717" i="16"/>
  <c r="M2716" i="16"/>
  <c r="S2717" i="16"/>
  <c r="V2718" i="16"/>
  <c r="U2715" i="16"/>
  <c r="V2715" i="16"/>
  <c r="W2717" i="16"/>
  <c r="V2716" i="16"/>
  <c r="Y2717" i="16"/>
  <c r="T2716" i="16"/>
  <c r="W2718" i="16"/>
  <c r="K2717" i="16"/>
  <c r="N2718" i="16"/>
  <c r="P2717" i="16"/>
  <c r="N2715" i="16"/>
  <c r="K2715" i="16"/>
  <c r="M2718" i="16"/>
  <c r="R2716" i="16"/>
  <c r="Y2718" i="16"/>
  <c r="Q2718" i="16"/>
  <c r="P2716" i="16"/>
  <c r="X2716" i="16"/>
  <c r="L2716" i="16"/>
  <c r="O2718" i="16"/>
  <c r="O2715" i="16"/>
  <c r="T2717" i="16"/>
  <c r="L2715" i="16"/>
  <c r="S2718" i="16"/>
  <c r="X2718" i="16"/>
  <c r="T2718" i="16"/>
  <c r="S2716" i="16"/>
  <c r="P2715" i="16"/>
  <c r="W2716" i="16"/>
  <c r="F2718" i="16"/>
  <c r="Y2715" i="16"/>
  <c r="Q2715" i="16"/>
  <c r="W2715" i="16"/>
  <c r="Y2716" i="16"/>
  <c r="R2715" i="16"/>
  <c r="U2717" i="16"/>
  <c r="M2715" i="16"/>
  <c r="L2717" i="16"/>
  <c r="U2716" i="16"/>
  <c r="K2718" i="16"/>
  <c r="M2717" i="16"/>
  <c r="Q2717" i="16"/>
  <c r="Q2716" i="16"/>
  <c r="T2715" i="16"/>
  <c r="L2718" i="16"/>
  <c r="V2717" i="16"/>
  <c r="S2715" i="16"/>
  <c r="N2716" i="16"/>
  <c r="G2718" i="16"/>
  <c r="N1275" i="16"/>
  <c r="O1274" i="16"/>
  <c r="P1006" i="16"/>
  <c r="Q1006" i="16" s="1"/>
  <c r="R1006" i="16" s="1"/>
  <c r="T1240" i="16"/>
  <c r="U1240" i="16" s="1"/>
  <c r="U1239" i="16"/>
  <c r="X1745" i="16"/>
  <c r="Y1745" i="16"/>
  <c r="R774" i="20"/>
  <c r="S774" i="20" s="1"/>
  <c r="T774" i="20" s="1"/>
  <c r="T775" i="20" s="1"/>
  <c r="R1018" i="20"/>
  <c r="S1018" i="20" s="1"/>
  <c r="S1020" i="20" s="1"/>
  <c r="P1020" i="20"/>
  <c r="P1019" i="20"/>
  <c r="Q1019" i="20" s="1"/>
  <c r="T2023" i="16"/>
  <c r="U2023" i="16" s="1"/>
  <c r="V2023" i="16" s="1"/>
  <c r="V2249" i="16" s="1"/>
  <c r="T1012" i="20"/>
  <c r="U1012" i="20" s="1"/>
  <c r="X700" i="20"/>
  <c r="Y700" i="20" s="1"/>
  <c r="S2024" i="16"/>
  <c r="X467" i="20"/>
  <c r="Y467" i="20" s="1"/>
  <c r="P1686" i="16"/>
  <c r="Q1686" i="16" s="1"/>
  <c r="Q2200" i="16" s="1"/>
  <c r="W1672" i="16"/>
  <c r="X1672" i="16" s="1"/>
  <c r="X2198" i="16" s="1"/>
  <c r="Q830" i="20"/>
  <c r="X673" i="20"/>
  <c r="W666" i="20"/>
  <c r="X694" i="20"/>
  <c r="W496" i="20"/>
  <c r="X494" i="20"/>
  <c r="Y494" i="20" s="1"/>
  <c r="X482" i="20"/>
  <c r="W659" i="20"/>
  <c r="X658" i="20"/>
  <c r="Y658" i="20" s="1"/>
  <c r="L634" i="20"/>
  <c r="L1061" i="20"/>
  <c r="M633" i="20"/>
  <c r="X468" i="20"/>
  <c r="X611" i="20"/>
  <c r="W859" i="20"/>
  <c r="X857" i="20"/>
  <c r="Y857" i="20" s="1"/>
  <c r="Q831" i="20"/>
  <c r="R829" i="20"/>
  <c r="W708" i="20"/>
  <c r="X706" i="20"/>
  <c r="Y706" i="20" s="1"/>
  <c r="O1687" i="16"/>
  <c r="X701" i="20"/>
  <c r="U1674" i="16"/>
  <c r="V1674" i="16" s="1"/>
  <c r="U2198" i="16"/>
  <c r="U1673" i="16"/>
  <c r="V1673" i="16" s="1"/>
  <c r="Y1645" i="16"/>
  <c r="Z1645" i="16" s="1"/>
  <c r="K2901" i="16"/>
  <c r="X2900" i="16"/>
  <c r="Y2900" i="16"/>
  <c r="X2901" i="16"/>
  <c r="Y2901" i="16"/>
  <c r="X2899" i="16"/>
  <c r="Y2899" i="16"/>
  <c r="X2902" i="16"/>
  <c r="Y2902" i="16"/>
  <c r="L2017" i="16"/>
  <c r="N1967" i="16"/>
  <c r="L2241" i="16"/>
  <c r="E3034" i="16"/>
  <c r="Y1956" i="16"/>
  <c r="X586" i="16"/>
  <c r="M1714" i="16"/>
  <c r="Y1646" i="16"/>
  <c r="Z1646" i="16" s="1"/>
  <c r="D2899" i="16"/>
  <c r="Y1356" i="16"/>
  <c r="Z1356" i="16" s="1"/>
  <c r="X285" i="16"/>
  <c r="Y1377" i="16"/>
  <c r="Z1377" i="16" s="1"/>
  <c r="Y1370" i="16"/>
  <c r="Z1370" i="16" s="1"/>
  <c r="O1013" i="16"/>
  <c r="Y970" i="16"/>
  <c r="Z970" i="16" s="1"/>
  <c r="Y964" i="16"/>
  <c r="Z964" i="16" s="1"/>
  <c r="Y953" i="16"/>
  <c r="Z953" i="16" s="1"/>
  <c r="K1031" i="16"/>
  <c r="W620" i="20"/>
  <c r="X620" i="20" s="1"/>
  <c r="Y620" i="20" s="1"/>
  <c r="S2284" i="16"/>
  <c r="S59" i="16"/>
  <c r="T57" i="16" s="1"/>
  <c r="T2260" i="16" s="1"/>
  <c r="S2275" i="16"/>
  <c r="U1386" i="16"/>
  <c r="U431" i="20"/>
  <c r="U433" i="20" s="1"/>
  <c r="T432" i="20"/>
  <c r="T287" i="16"/>
  <c r="T789" i="16" s="1"/>
  <c r="T195" i="10" s="1"/>
  <c r="W495" i="20"/>
  <c r="V489" i="20"/>
  <c r="W487" i="20"/>
  <c r="X487" i="20" s="1"/>
  <c r="Y487" i="20" s="1"/>
  <c r="W482" i="20"/>
  <c r="L382" i="20"/>
  <c r="L384" i="20" s="1"/>
  <c r="T286" i="16"/>
  <c r="L1968" i="16"/>
  <c r="M1968" i="16" s="1"/>
  <c r="L3114" i="16"/>
  <c r="L3115" i="16"/>
  <c r="L635" i="20"/>
  <c r="W2902" i="16"/>
  <c r="O2902" i="16"/>
  <c r="U2901" i="16"/>
  <c r="M2901" i="16"/>
  <c r="S2900" i="16"/>
  <c r="K2900" i="16"/>
  <c r="Q2899" i="16"/>
  <c r="L2901" i="16"/>
  <c r="U2902" i="16"/>
  <c r="M2902" i="16"/>
  <c r="S2901" i="16"/>
  <c r="Q2900" i="16"/>
  <c r="W2899" i="16"/>
  <c r="O2899" i="16"/>
  <c r="R2899" i="16"/>
  <c r="V2902" i="16"/>
  <c r="N2902" i="16"/>
  <c r="T2901" i="16"/>
  <c r="R2900" i="16"/>
  <c r="P2899" i="16"/>
  <c r="T2902" i="16"/>
  <c r="L2902" i="16"/>
  <c r="R2901" i="16"/>
  <c r="P2900" i="16"/>
  <c r="V2899" i="16"/>
  <c r="N2899" i="16"/>
  <c r="L2900" i="16"/>
  <c r="S2902" i="16"/>
  <c r="K2902" i="16"/>
  <c r="Q2901" i="16"/>
  <c r="W2900" i="16"/>
  <c r="O2900" i="16"/>
  <c r="U2899" i="16"/>
  <c r="M2899" i="16"/>
  <c r="T2900" i="16"/>
  <c r="R2902" i="16"/>
  <c r="P2901" i="16"/>
  <c r="V2900" i="16"/>
  <c r="N2900" i="16"/>
  <c r="T2899" i="16"/>
  <c r="L2899" i="16"/>
  <c r="Q2902" i="16"/>
  <c r="W2901" i="16"/>
  <c r="O2901" i="16"/>
  <c r="U2900" i="16"/>
  <c r="M2900" i="16"/>
  <c r="S2899" i="16"/>
  <c r="K2899" i="16"/>
  <c r="P2902" i="16"/>
  <c r="V2901" i="16"/>
  <c r="N2901" i="16"/>
  <c r="U1378" i="16"/>
  <c r="U1379" i="16" s="1"/>
  <c r="F2902" i="16"/>
  <c r="G2902" i="16"/>
  <c r="H2894" i="16"/>
  <c r="D2905" i="16"/>
  <c r="G2906" i="16" s="1"/>
  <c r="K1745" i="16"/>
  <c r="L1745" i="16"/>
  <c r="M1745" i="16"/>
  <c r="N1745" i="16"/>
  <c r="O1745" i="16"/>
  <c r="P1745" i="16"/>
  <c r="Q1745" i="16"/>
  <c r="R1745" i="16"/>
  <c r="S1745" i="16"/>
  <c r="T1745" i="16"/>
  <c r="U1745" i="16"/>
  <c r="V1745" i="16"/>
  <c r="W1745" i="16"/>
  <c r="V1358" i="16"/>
  <c r="W1357" i="16"/>
  <c r="X1357" i="16" s="1"/>
  <c r="W2151" i="16"/>
  <c r="V1372" i="16"/>
  <c r="H3178" i="16"/>
  <c r="M1970" i="16"/>
  <c r="M644" i="16" s="1"/>
  <c r="M654" i="16" s="1"/>
  <c r="M235" i="20" s="1"/>
  <c r="O2032" i="16"/>
  <c r="P2032" i="16" s="1"/>
  <c r="M406" i="16"/>
  <c r="M146" i="20" s="1"/>
  <c r="I367" i="16"/>
  <c r="G142" i="20" s="1"/>
  <c r="O1522" i="16"/>
  <c r="O401" i="16" s="1"/>
  <c r="H2566" i="16"/>
  <c r="O1688" i="16"/>
  <c r="H2415" i="16"/>
  <c r="H2557" i="16"/>
  <c r="H2445" i="16"/>
  <c r="H2458" i="16"/>
  <c r="H2564" i="16"/>
  <c r="P1997" i="16"/>
  <c r="Q1997" i="16" s="1"/>
  <c r="R1997" i="16" s="1"/>
  <c r="P2245" i="16"/>
  <c r="Q2245" i="16"/>
  <c r="E2881" i="16"/>
  <c r="H2879" i="16" s="1"/>
  <c r="S1995" i="16"/>
  <c r="T1995" i="16" s="1"/>
  <c r="U1995" i="16" s="1"/>
  <c r="U2245" i="16" s="1"/>
  <c r="P1996" i="16"/>
  <c r="Q1996" i="16" s="1"/>
  <c r="R1996" i="16" s="1"/>
  <c r="D1879" i="16"/>
  <c r="D1880" i="16" s="1"/>
  <c r="R1976" i="16"/>
  <c r="D3166" i="16"/>
  <c r="H3163" i="16" s="1"/>
  <c r="L2248" i="16"/>
  <c r="M2016" i="16"/>
  <c r="L2018" i="16"/>
  <c r="S1974" i="16"/>
  <c r="T1974" i="16" s="1"/>
  <c r="T2242" i="16" s="1"/>
  <c r="R2242" i="16"/>
  <c r="R1975" i="16"/>
  <c r="D2889" i="16"/>
  <c r="E2889" i="16" s="1"/>
  <c r="D2888" i="16"/>
  <c r="H2885" i="16" s="1"/>
  <c r="F1733" i="16" a="1"/>
  <c r="F1733" i="16" s="1"/>
  <c r="E2899" i="16"/>
  <c r="G212" i="20"/>
  <c r="G214" i="20" s="1"/>
  <c r="F2886" i="16"/>
  <c r="D1734" i="16"/>
  <c r="D2900" i="16" s="1"/>
  <c r="E2900" i="16"/>
  <c r="F1727" i="16"/>
  <c r="F2893" i="16" s="1"/>
  <c r="D2894" i="16"/>
  <c r="E2894" i="16" s="1"/>
  <c r="D2895" i="16" s="1"/>
  <c r="H2892" i="16" s="1"/>
  <c r="F2892" i="16"/>
  <c r="W2153" i="16"/>
  <c r="W1371" i="16"/>
  <c r="X1371" i="16" s="1"/>
  <c r="W954" i="16"/>
  <c r="X954" i="16" s="1"/>
  <c r="Q996" i="16"/>
  <c r="R996" i="16" s="1"/>
  <c r="U1276" i="16"/>
  <c r="S995" i="16"/>
  <c r="T995" i="16" s="1"/>
  <c r="U995" i="16" s="1"/>
  <c r="V994" i="16"/>
  <c r="W994" i="16" s="1"/>
  <c r="X994" i="16" s="1"/>
  <c r="L2204" i="16"/>
  <c r="L1715" i="16"/>
  <c r="L1716" i="16"/>
  <c r="S775" i="20"/>
  <c r="R775" i="20"/>
  <c r="K1032" i="16"/>
  <c r="L1025" i="16"/>
  <c r="M1025" i="16" s="1"/>
  <c r="N1024" i="16"/>
  <c r="L1030" i="16"/>
  <c r="M1030" i="16" s="1"/>
  <c r="O1680" i="16"/>
  <c r="P1680" i="16" s="1"/>
  <c r="S1667" i="16"/>
  <c r="Q1981" i="16"/>
  <c r="W1957" i="16"/>
  <c r="X1957" i="16" s="1"/>
  <c r="W586" i="16"/>
  <c r="S1666" i="16"/>
  <c r="P1982" i="16"/>
  <c r="P2199" i="16"/>
  <c r="M1018" i="16"/>
  <c r="L1019" i="16"/>
  <c r="Q1679" i="16"/>
  <c r="K2011" i="16"/>
  <c r="K629" i="16" s="1"/>
  <c r="K795" i="16" s="1"/>
  <c r="K203" i="10" s="1"/>
  <c r="K2247" i="16"/>
  <c r="K627" i="16"/>
  <c r="K2010" i="16"/>
  <c r="L2009" i="16"/>
  <c r="O2199" i="16"/>
  <c r="O1681" i="16"/>
  <c r="P1681" i="16" s="1"/>
  <c r="T1665" i="16"/>
  <c r="S2197" i="16"/>
  <c r="H1752" i="16"/>
  <c r="I1745" i="16" a="1"/>
  <c r="I1745" i="16" s="1"/>
  <c r="D1071" i="20"/>
  <c r="J1074" i="20" s="1" a="1"/>
  <c r="J1074" i="20" s="1"/>
  <c r="J1067" i="20" a="1"/>
  <c r="J1067" i="20" s="1"/>
  <c r="W707" i="20"/>
  <c r="U982" i="16"/>
  <c r="V982" i="16" s="1"/>
  <c r="O1007" i="16"/>
  <c r="S906" i="20"/>
  <c r="S908" i="20" s="1"/>
  <c r="R907" i="20"/>
  <c r="Q872" i="20"/>
  <c r="S894" i="20"/>
  <c r="S893" i="20"/>
  <c r="T893" i="20" s="1"/>
  <c r="R871" i="20"/>
  <c r="R873" i="20" s="1"/>
  <c r="T836" i="20"/>
  <c r="T838" i="20" s="1"/>
  <c r="S837" i="20"/>
  <c r="P1206" i="20"/>
  <c r="V1660" i="16"/>
  <c r="Q977" i="20"/>
  <c r="R976" i="20"/>
  <c r="S976" i="20" s="1"/>
  <c r="S978" i="20" s="1"/>
  <c r="L588" i="20"/>
  <c r="M588" i="20" s="1"/>
  <c r="O1702" i="16"/>
  <c r="L1026" i="16"/>
  <c r="N1008" i="16"/>
  <c r="S990" i="16"/>
  <c r="S2025" i="16"/>
  <c r="D1735" i="16"/>
  <c r="E1003" i="20"/>
  <c r="K1004" i="20" s="1"/>
  <c r="C1051" i="20"/>
  <c r="D1051" i="20"/>
  <c r="E1051" i="20" s="1"/>
  <c r="D639" i="20"/>
  <c r="P2002" i="16"/>
  <c r="O2246" i="16"/>
  <c r="O2003" i="16"/>
  <c r="O2004" i="16" s="1"/>
  <c r="V966" i="16"/>
  <c r="K383" i="20"/>
  <c r="K384" i="20" s="1"/>
  <c r="U2267" i="16"/>
  <c r="T20" i="16"/>
  <c r="T81" i="16" s="1"/>
  <c r="W960" i="16"/>
  <c r="X960" i="16" s="1"/>
  <c r="Y960" i="16" s="1"/>
  <c r="Z960" i="16" s="1"/>
  <c r="AA960" i="16" s="1"/>
  <c r="AB960" i="16" s="1"/>
  <c r="AC960" i="16" s="1"/>
  <c r="AD960" i="16" s="1"/>
  <c r="AE960" i="16" s="1"/>
  <c r="V972" i="16"/>
  <c r="T989" i="16"/>
  <c r="W481" i="20"/>
  <c r="X481" i="20" s="1"/>
  <c r="Y481" i="20" s="1"/>
  <c r="V488" i="20"/>
  <c r="S984" i="16"/>
  <c r="T983" i="16"/>
  <c r="N1014" i="16"/>
  <c r="O1014" i="16" s="1"/>
  <c r="W971" i="16"/>
  <c r="X971" i="16" s="1"/>
  <c r="W965" i="16"/>
  <c r="X965" i="16" s="1"/>
  <c r="D1041" i="16"/>
  <c r="D1042" i="16" s="1"/>
  <c r="C1048" i="16"/>
  <c r="B1045" i="16"/>
  <c r="D1051" i="16"/>
  <c r="D1057" i="16" s="1"/>
  <c r="J1050" i="16"/>
  <c r="E1047" i="16"/>
  <c r="D1046" i="16"/>
  <c r="E1046" i="16"/>
  <c r="F1046" i="16" s="1" a="1"/>
  <c r="F1046" i="16" s="1"/>
  <c r="D1036" i="16"/>
  <c r="V988" i="16"/>
  <c r="W858" i="20"/>
  <c r="U984" i="20"/>
  <c r="V983" i="20"/>
  <c r="S824" i="20"/>
  <c r="S823" i="20"/>
  <c r="T823" i="20" s="1"/>
  <c r="S970" i="20"/>
  <c r="S971" i="20"/>
  <c r="R927" i="20"/>
  <c r="R929" i="20" s="1"/>
  <c r="Q929" i="20"/>
  <c r="Q928" i="20"/>
  <c r="T894" i="20"/>
  <c r="U892" i="20"/>
  <c r="T626" i="20"/>
  <c r="R627" i="20"/>
  <c r="R628" i="20" s="1"/>
  <c r="Q844" i="20"/>
  <c r="U963" i="20"/>
  <c r="V963" i="20" s="1"/>
  <c r="U964" i="20"/>
  <c r="W962" i="20"/>
  <c r="X962" i="20" s="1"/>
  <c r="Y962" i="20" s="1"/>
  <c r="S921" i="20"/>
  <c r="Q845" i="20"/>
  <c r="R843" i="20"/>
  <c r="D683" i="20"/>
  <c r="E683" i="20" s="1"/>
  <c r="C683" i="20"/>
  <c r="U822" i="20"/>
  <c r="T824" i="20"/>
  <c r="E594" i="20"/>
  <c r="K595" i="20" s="1"/>
  <c r="L595" i="20" s="1"/>
  <c r="W693" i="20"/>
  <c r="X693" i="20" s="1"/>
  <c r="Y693" i="20" s="1"/>
  <c r="W694" i="20"/>
  <c r="S922" i="20"/>
  <c r="T920" i="20"/>
  <c r="R852" i="20"/>
  <c r="S850" i="20"/>
  <c r="R851" i="20"/>
  <c r="T816" i="20"/>
  <c r="E1073" i="20"/>
  <c r="K1074" i="20" s="1"/>
  <c r="K1075" i="20" s="1"/>
  <c r="D1145" i="20"/>
  <c r="E1145" i="20" s="1"/>
  <c r="C1145" i="20"/>
  <c r="T801" i="20"/>
  <c r="U801" i="20" s="1"/>
  <c r="U803" i="20" s="1"/>
  <c r="W672" i="20"/>
  <c r="X672" i="20" s="1"/>
  <c r="Y672" i="20" s="1"/>
  <c r="D1139" i="20"/>
  <c r="D1146" i="20"/>
  <c r="C1138" i="20"/>
  <c r="D1138" i="20"/>
  <c r="E1138" i="20" s="1"/>
  <c r="C1131" i="20"/>
  <c r="D1131" i="20"/>
  <c r="E1131" i="20" s="1"/>
  <c r="R767" i="20"/>
  <c r="R768" i="20" s="1"/>
  <c r="S802" i="20"/>
  <c r="T817" i="20"/>
  <c r="U815" i="20"/>
  <c r="D1125" i="20"/>
  <c r="D1132" i="20"/>
  <c r="D1124" i="20"/>
  <c r="E1124" i="20" s="1"/>
  <c r="C1124" i="20"/>
  <c r="S766" i="20"/>
  <c r="C1117" i="20"/>
  <c r="D1117" i="20"/>
  <c r="E1117" i="20" s="1"/>
  <c r="C1110" i="20"/>
  <c r="D1110" i="20"/>
  <c r="E1110" i="20" s="1"/>
  <c r="D1111" i="20"/>
  <c r="D1118" i="20"/>
  <c r="W673" i="20"/>
  <c r="D1103" i="20"/>
  <c r="E1103" i="20" s="1"/>
  <c r="C1103" i="20"/>
  <c r="D1097" i="20"/>
  <c r="D1104" i="20"/>
  <c r="D1096" i="20"/>
  <c r="E1096" i="20" s="1"/>
  <c r="C1096" i="20"/>
  <c r="V780" i="20"/>
  <c r="W773" i="20"/>
  <c r="X773" i="20" s="1"/>
  <c r="Y773" i="20" s="1"/>
  <c r="C1089" i="20"/>
  <c r="D1089" i="20"/>
  <c r="E1089" i="20" s="1"/>
  <c r="D1083" i="20"/>
  <c r="D1090" i="20"/>
  <c r="D1082" i="20"/>
  <c r="E1082" i="20" s="1"/>
  <c r="C1082" i="20"/>
  <c r="L2205" i="16"/>
  <c r="L1723" i="16"/>
  <c r="R1025" i="20"/>
  <c r="Q1027" i="20"/>
  <c r="Q1026" i="20"/>
  <c r="P1701" i="16"/>
  <c r="L1722" i="16"/>
  <c r="N2203" i="16"/>
  <c r="W611" i="20"/>
  <c r="L1067" i="20"/>
  <c r="N1708" i="16"/>
  <c r="R1039" i="20"/>
  <c r="R1041" i="20" s="1"/>
  <c r="M1060" i="20"/>
  <c r="S1034" i="20"/>
  <c r="T1034" i="20"/>
  <c r="L1062" i="20"/>
  <c r="W999" i="20"/>
  <c r="L1728" i="16"/>
  <c r="K1068" i="20"/>
  <c r="W610" i="20"/>
  <c r="X610" i="20" s="1"/>
  <c r="Y610" i="20" s="1"/>
  <c r="O1040" i="20"/>
  <c r="O1041" i="20" s="1"/>
  <c r="K2206" i="16"/>
  <c r="T1013" i="20"/>
  <c r="R1033" i="20"/>
  <c r="S1033" i="20" s="1"/>
  <c r="T1033" i="20" s="1"/>
  <c r="R1034" i="20"/>
  <c r="K1730" i="16"/>
  <c r="Q1041" i="20"/>
  <c r="Q1700" i="16"/>
  <c r="K1735" i="16"/>
  <c r="W2154" i="16"/>
  <c r="W285" i="16"/>
  <c r="W1659" i="16"/>
  <c r="X1659" i="16" s="1"/>
  <c r="Y1659" i="16" s="1"/>
  <c r="Z1659" i="16" s="1"/>
  <c r="AA1659" i="16" s="1"/>
  <c r="AB1659" i="16" s="1"/>
  <c r="AC1659" i="16" s="1"/>
  <c r="AD1659" i="16" s="1"/>
  <c r="E1741" i="16"/>
  <c r="D1746" i="16"/>
  <c r="B1739" i="16"/>
  <c r="B2905" i="16" s="1"/>
  <c r="E1740" i="16"/>
  <c r="D1740" i="16"/>
  <c r="V1385" i="16"/>
  <c r="AD1244" i="20" l="1"/>
  <c r="AD1254" i="20" s="1"/>
  <c r="AB1244" i="20"/>
  <c r="AB1254" i="20" s="1"/>
  <c r="G280" i="20"/>
  <c r="AE280" i="20"/>
  <c r="AE285" i="20" s="1"/>
  <c r="AE69" i="25" s="1"/>
  <c r="I698" i="16"/>
  <c r="R196" i="20"/>
  <c r="R1247" i="20" s="1"/>
  <c r="R1244" i="20" s="1"/>
  <c r="R1254" i="20" s="1"/>
  <c r="R1276" i="20"/>
  <c r="U196" i="20"/>
  <c r="U1247" i="20" s="1"/>
  <c r="U1244" i="20" s="1"/>
  <c r="U1254" i="20" s="1"/>
  <c r="U1276" i="20"/>
  <c r="W196" i="20"/>
  <c r="W1247" i="20" s="1"/>
  <c r="W1244" i="20" s="1"/>
  <c r="W1254" i="20" s="1"/>
  <c r="W1276" i="20"/>
  <c r="X196" i="20"/>
  <c r="X1247" i="20" s="1"/>
  <c r="X1244" i="20" s="1"/>
  <c r="X1254" i="20" s="1"/>
  <c r="X1276" i="20"/>
  <c r="AD1276" i="20"/>
  <c r="V196" i="20"/>
  <c r="V1247" i="20" s="1"/>
  <c r="V1244" i="20" s="1"/>
  <c r="V1254" i="20" s="1"/>
  <c r="V1276" i="20"/>
  <c r="M196" i="20"/>
  <c r="M1247" i="20" s="1"/>
  <c r="M1244" i="20" s="1"/>
  <c r="M1254" i="20" s="1"/>
  <c r="M1276" i="20"/>
  <c r="O196" i="20"/>
  <c r="O1247" i="20" s="1"/>
  <c r="O1244" i="20" s="1"/>
  <c r="O1254" i="20" s="1"/>
  <c r="O1276" i="20"/>
  <c r="Z196" i="20"/>
  <c r="Z1247" i="20" s="1"/>
  <c r="Z1244" i="20" s="1"/>
  <c r="Z1254" i="20" s="1"/>
  <c r="Z1276" i="20"/>
  <c r="L196" i="20"/>
  <c r="L1247" i="20" s="1"/>
  <c r="L1244" i="20" s="1"/>
  <c r="L1254" i="20" s="1"/>
  <c r="L1276" i="20"/>
  <c r="AC1276" i="20"/>
  <c r="Q196" i="20"/>
  <c r="Q1247" i="20" s="1"/>
  <c r="Q1244" i="20" s="1"/>
  <c r="Q1254" i="20" s="1"/>
  <c r="Q1276" i="20"/>
  <c r="S196" i="20"/>
  <c r="S1247" i="20" s="1"/>
  <c r="S1244" i="20" s="1"/>
  <c r="S1254" i="20" s="1"/>
  <c r="S1276" i="20"/>
  <c r="N196" i="20"/>
  <c r="N1247" i="20" s="1"/>
  <c r="N1244" i="20" s="1"/>
  <c r="N1254" i="20" s="1"/>
  <c r="N1276" i="20"/>
  <c r="AA196" i="20"/>
  <c r="AA1247" i="20" s="1"/>
  <c r="AA1244" i="20" s="1"/>
  <c r="AA1254" i="20" s="1"/>
  <c r="AA1276" i="20"/>
  <c r="P196" i="20"/>
  <c r="P1247" i="20" s="1"/>
  <c r="P1244" i="20" s="1"/>
  <c r="P1254" i="20" s="1"/>
  <c r="P1276" i="20"/>
  <c r="T196" i="20"/>
  <c r="T1247" i="20" s="1"/>
  <c r="T1244" i="20" s="1"/>
  <c r="T1254" i="20" s="1"/>
  <c r="T1276" i="20"/>
  <c r="AB1276" i="20"/>
  <c r="Y196" i="20"/>
  <c r="Y1247" i="20" s="1"/>
  <c r="Y1244" i="20" s="1"/>
  <c r="Y1254" i="20" s="1"/>
  <c r="Y1276" i="20"/>
  <c r="AE196" i="20"/>
  <c r="AE1247" i="20" s="1"/>
  <c r="AE1244" i="20" s="1"/>
  <c r="AE1254" i="20" s="1"/>
  <c r="AE1276" i="20"/>
  <c r="AE624" i="12"/>
  <c r="Q47" i="25"/>
  <c r="M47" i="25"/>
  <c r="V16" i="25"/>
  <c r="V15" i="25" s="1"/>
  <c r="V78" i="25" s="1"/>
  <c r="AB316" i="10"/>
  <c r="P47" i="25"/>
  <c r="Y47" i="25"/>
  <c r="Z47" i="25"/>
  <c r="S47" i="25"/>
  <c r="U47" i="25"/>
  <c r="AC316" i="10"/>
  <c r="T17" i="25"/>
  <c r="T15" i="25" s="1"/>
  <c r="Z17" i="25"/>
  <c r="Z15" i="25" s="1"/>
  <c r="Z78" i="25" s="1"/>
  <c r="Q17" i="25"/>
  <c r="Q15" i="25" s="1"/>
  <c r="X47" i="25"/>
  <c r="Y17" i="25"/>
  <c r="Y15" i="25" s="1"/>
  <c r="Y78" i="25" s="1"/>
  <c r="O47" i="25"/>
  <c r="L47" i="25"/>
  <c r="R47" i="25"/>
  <c r="W47" i="25"/>
  <c r="N47" i="25"/>
  <c r="P17" i="25"/>
  <c r="P15" i="25" s="1"/>
  <c r="W17" i="25"/>
  <c r="W15" i="25" s="1"/>
  <c r="W78" i="25" s="1"/>
  <c r="M17" i="25"/>
  <c r="M15" i="25" s="1"/>
  <c r="U17" i="25"/>
  <c r="U15" i="25" s="1"/>
  <c r="U78" i="25" s="1"/>
  <c r="U913" i="20"/>
  <c r="V913" i="20" s="1"/>
  <c r="V915" i="20" s="1"/>
  <c r="S914" i="20"/>
  <c r="T914" i="20" s="1"/>
  <c r="S915" i="20"/>
  <c r="R15" i="25"/>
  <c r="S15" i="25"/>
  <c r="X15" i="25"/>
  <c r="X78" i="25" s="1"/>
  <c r="AE47" i="25"/>
  <c r="AA47" i="25"/>
  <c r="AB47" i="25"/>
  <c r="AD122" i="18"/>
  <c r="AD375" i="10" s="1"/>
  <c r="AD374" i="10" s="1"/>
  <c r="AD391" i="10" s="1"/>
  <c r="AE17" i="25"/>
  <c r="AE15" i="25" s="1"/>
  <c r="AE78" i="25" s="1"/>
  <c r="AE1937" i="12"/>
  <c r="AE1940" i="12" s="1"/>
  <c r="AD47" i="25"/>
  <c r="N15" i="25"/>
  <c r="AC47" i="25"/>
  <c r="AE1948" i="12"/>
  <c r="AE1906" i="12" s="1"/>
  <c r="AD113" i="18"/>
  <c r="AD356" i="10" s="1"/>
  <c r="AD355" i="10" s="1"/>
  <c r="AA15" i="25"/>
  <c r="AA78" i="25" s="1"/>
  <c r="O2201" i="16"/>
  <c r="S810" i="20"/>
  <c r="D2712" i="16"/>
  <c r="E2712" i="16" s="1"/>
  <c r="U808" i="20"/>
  <c r="U810" i="20" s="1"/>
  <c r="AD15" i="25"/>
  <c r="AD78" i="25" s="1"/>
  <c r="L15" i="25"/>
  <c r="O15" i="25"/>
  <c r="S809" i="20"/>
  <c r="T809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Z78" i="18" s="1"/>
  <c r="AD304" i="10"/>
  <c r="AD303" i="10" s="1"/>
  <c r="AE118" i="10"/>
  <c r="AE82" i="10"/>
  <c r="AD1950" i="12"/>
  <c r="AD624" i="12"/>
  <c r="AE172" i="10" s="1"/>
  <c r="AE67" i="10"/>
  <c r="AE103" i="10" s="1"/>
  <c r="AE146" i="10"/>
  <c r="AC15" i="25"/>
  <c r="AC78" i="25" s="1"/>
  <c r="AE304" i="10"/>
  <c r="AD354" i="10"/>
  <c r="AC51" i="25"/>
  <c r="AC75" i="25" s="1"/>
  <c r="AC290" i="10"/>
  <c r="AE211" i="10"/>
  <c r="AE247" i="10" s="1"/>
  <c r="AD316" i="10"/>
  <c r="AB15" i="25"/>
  <c r="AB78" i="25" s="1"/>
  <c r="AE108" i="18"/>
  <c r="AC2282" i="16"/>
  <c r="AC44" i="16" s="1"/>
  <c r="AC85" i="16" s="1"/>
  <c r="AC43" i="16"/>
  <c r="AD41" i="16" s="1"/>
  <c r="AD2258" i="16" s="1"/>
  <c r="AD2270" i="16" s="1"/>
  <c r="AB1752" i="16"/>
  <c r="AC1752" i="16"/>
  <c r="AD1752" i="16"/>
  <c r="AE1752" i="16"/>
  <c r="AE1278" i="20" a="1"/>
  <c r="AE1278" i="20" s="1"/>
  <c r="AC1278" i="20" a="1"/>
  <c r="AC1278" i="20" s="1"/>
  <c r="AC1279" i="20" a="1"/>
  <c r="AC1279" i="20" s="1"/>
  <c r="AD1278" i="20" a="1"/>
  <c r="AD1278" i="20" s="1"/>
  <c r="AB1278" i="20" a="1"/>
  <c r="AB1278" i="20" s="1"/>
  <c r="AC1280" i="20" a="1"/>
  <c r="AC1280" i="20" s="1"/>
  <c r="AE1281" i="20" a="1"/>
  <c r="AE1281" i="20" s="1"/>
  <c r="AD1282" i="20" a="1"/>
  <c r="AD1282" i="20" s="1"/>
  <c r="AC1282" i="20" a="1"/>
  <c r="AC1282" i="20" s="1"/>
  <c r="AB1281" i="20" a="1"/>
  <c r="AB1281" i="20" s="1"/>
  <c r="AD1280" i="20" a="1"/>
  <c r="AD1280" i="20" s="1"/>
  <c r="AB1277" i="20" a="1"/>
  <c r="AB1277" i="20" s="1"/>
  <c r="AE1277" i="20" a="1"/>
  <c r="AE1277" i="20" s="1"/>
  <c r="AC1277" i="20" a="1"/>
  <c r="AC1277" i="20" s="1"/>
  <c r="AE1279" i="20" a="1"/>
  <c r="AE1279" i="20" s="1"/>
  <c r="AE1282" i="20" a="1"/>
  <c r="AE1282" i="20" s="1"/>
  <c r="AC1281" i="20" a="1"/>
  <c r="AC1281" i="20" s="1"/>
  <c r="AB1280" i="20" a="1"/>
  <c r="AB1280" i="20" s="1"/>
  <c r="AD1281" i="20" a="1"/>
  <c r="AD1281" i="20" s="1"/>
  <c r="AD1277" i="20" a="1"/>
  <c r="AD1277" i="20" s="1"/>
  <c r="AD1279" i="20" a="1"/>
  <c r="AD1279" i="20" s="1"/>
  <c r="AE1280" i="20" a="1"/>
  <c r="AE1280" i="20" s="1"/>
  <c r="AB1282" i="20" a="1"/>
  <c r="AB1282" i="20" s="1"/>
  <c r="AB1279" i="20" a="1"/>
  <c r="AB1279" i="20" s="1"/>
  <c r="AD1487" i="16"/>
  <c r="M1519" i="16"/>
  <c r="N1519" i="16" s="1"/>
  <c r="N2175" i="16" s="1"/>
  <c r="O1708" i="16"/>
  <c r="P1708" i="16" s="1"/>
  <c r="Q1707" i="16"/>
  <c r="R1707" i="16" s="1"/>
  <c r="L1520" i="16"/>
  <c r="AD977" i="16"/>
  <c r="AC603" i="20"/>
  <c r="M749" i="20"/>
  <c r="N749" i="20" s="1"/>
  <c r="L742" i="20"/>
  <c r="M742" i="20" s="1"/>
  <c r="O2203" i="16"/>
  <c r="O1694" i="16"/>
  <c r="P1694" i="16" s="1"/>
  <c r="O1695" i="16"/>
  <c r="P1695" i="16" s="1"/>
  <c r="Q1693" i="16"/>
  <c r="R1693" i="16" s="1"/>
  <c r="S1693" i="16" s="1"/>
  <c r="T1693" i="16" s="1"/>
  <c r="U1693" i="16" s="1"/>
  <c r="V1693" i="16" s="1"/>
  <c r="W1693" i="16" s="1"/>
  <c r="W2201" i="16" s="1"/>
  <c r="M735" i="20"/>
  <c r="N735" i="20" s="1"/>
  <c r="AD439" i="20"/>
  <c r="AC1204" i="16"/>
  <c r="AE1350" i="16"/>
  <c r="AD1638" i="16"/>
  <c r="AE998" i="20"/>
  <c r="M2205" i="16"/>
  <c r="AE1659" i="16"/>
  <c r="L2178" i="16"/>
  <c r="M1722" i="16"/>
  <c r="N1722" i="16" s="1"/>
  <c r="AB447" i="20"/>
  <c r="AC445" i="20"/>
  <c r="L1542" i="16"/>
  <c r="M1542" i="16" s="1"/>
  <c r="AB666" i="20"/>
  <c r="AC664" i="20"/>
  <c r="AD454" i="20"/>
  <c r="AE452" i="20"/>
  <c r="AE454" i="20" s="1"/>
  <c r="AD621" i="20"/>
  <c r="AE619" i="20"/>
  <c r="AE621" i="20" s="1"/>
  <c r="AD453" i="20"/>
  <c r="AB659" i="20"/>
  <c r="AC657" i="20"/>
  <c r="AB680" i="20"/>
  <c r="AC678" i="20"/>
  <c r="AC604" i="20"/>
  <c r="AD602" i="20"/>
  <c r="AB461" i="20"/>
  <c r="AC459" i="20"/>
  <c r="AB475" i="20"/>
  <c r="AC473" i="20"/>
  <c r="AD440" i="20"/>
  <c r="AE438" i="20"/>
  <c r="AE440" i="20" s="1"/>
  <c r="AB2129" i="16"/>
  <c r="AC1210" i="16"/>
  <c r="AD947" i="16"/>
  <c r="AE2234" i="16"/>
  <c r="AE1929" i="16"/>
  <c r="AC936" i="16"/>
  <c r="AD936" i="16" s="1"/>
  <c r="AE936" i="16" s="1"/>
  <c r="AE2196" i="16"/>
  <c r="AC2238" i="16"/>
  <c r="AD1955" i="16"/>
  <c r="AD585" i="16" s="1"/>
  <c r="AD2127" i="16"/>
  <c r="AD1198" i="16"/>
  <c r="AE1196" i="16"/>
  <c r="AD948" i="16"/>
  <c r="AE946" i="16"/>
  <c r="Q1012" i="16"/>
  <c r="R1012" i="16" s="1"/>
  <c r="L1547" i="16"/>
  <c r="M1547" i="16" s="1"/>
  <c r="N1547" i="16" s="1"/>
  <c r="N2179" i="16" s="1"/>
  <c r="AD2192" i="16"/>
  <c r="AD1632" i="16"/>
  <c r="AE1630" i="16"/>
  <c r="AD2193" i="16"/>
  <c r="AD1639" i="16"/>
  <c r="AE1637" i="16"/>
  <c r="AD1631" i="16"/>
  <c r="AD978" i="16"/>
  <c r="AE976" i="16"/>
  <c r="AE2906" i="16"/>
  <c r="AE2908" i="16"/>
  <c r="AB2907" i="16"/>
  <c r="AB2909" i="16"/>
  <c r="AC2907" i="16"/>
  <c r="AC2909" i="16"/>
  <c r="AD2907" i="16"/>
  <c r="AD2909" i="16"/>
  <c r="AE2907" i="16"/>
  <c r="AE2909" i="16"/>
  <c r="AB2906" i="16"/>
  <c r="AB2908" i="16"/>
  <c r="AC2906" i="16"/>
  <c r="AD2906" i="16"/>
  <c r="AC2908" i="16"/>
  <c r="AD2908" i="16"/>
  <c r="AB2194" i="16"/>
  <c r="AC1644" i="16"/>
  <c r="AE1928" i="16"/>
  <c r="AD1197" i="16"/>
  <c r="AE2150" i="16"/>
  <c r="AE1351" i="16"/>
  <c r="AD2172" i="16"/>
  <c r="AD1488" i="16"/>
  <c r="AE1486" i="16"/>
  <c r="AE2155" i="16"/>
  <c r="AC2128" i="16"/>
  <c r="AC1205" i="16"/>
  <c r="AD1203" i="16"/>
  <c r="AE952" i="16"/>
  <c r="AB49" i="16"/>
  <c r="AB2259" i="16" s="1"/>
  <c r="AB2271" i="16" s="1"/>
  <c r="AB33" i="16"/>
  <c r="AB2257" i="16" s="1"/>
  <c r="AB2269" i="16" s="1"/>
  <c r="AB73" i="16"/>
  <c r="AB2262" i="16" s="1"/>
  <c r="AB2274" i="16" s="1"/>
  <c r="K1512" i="16"/>
  <c r="K369" i="16" s="1"/>
  <c r="L1528" i="16"/>
  <c r="M1526" i="16"/>
  <c r="N1526" i="16" s="1"/>
  <c r="N2176" i="16" s="1"/>
  <c r="L1527" i="16"/>
  <c r="L1533" i="16"/>
  <c r="L2177" i="16" s="1"/>
  <c r="L1541" i="16"/>
  <c r="M1541" i="16" s="1"/>
  <c r="K1534" i="16"/>
  <c r="K1535" i="16" s="1"/>
  <c r="K2177" i="16"/>
  <c r="K1521" i="16"/>
  <c r="L1521" i="16" s="1"/>
  <c r="K1548" i="16"/>
  <c r="K2179" i="16"/>
  <c r="D2704" i="16"/>
  <c r="E2704" i="16" s="1"/>
  <c r="H2702" i="16" s="1"/>
  <c r="D2718" i="16"/>
  <c r="E2718" i="16" s="1"/>
  <c r="H2716" i="16" s="1"/>
  <c r="D2698" i="16"/>
  <c r="E2698" i="16" s="1"/>
  <c r="J2097" i="16"/>
  <c r="Y75" i="18"/>
  <c r="Y80" i="18" s="1"/>
  <c r="Y212" i="10" s="1"/>
  <c r="Z720" i="20"/>
  <c r="Z722" i="20" s="1"/>
  <c r="X722" i="20"/>
  <c r="X721" i="20"/>
  <c r="Y721" i="20" s="1"/>
  <c r="K1047" i="20"/>
  <c r="L1047" i="20" s="1"/>
  <c r="L1048" i="20" s="1"/>
  <c r="K1048" i="20"/>
  <c r="M1046" i="20"/>
  <c r="K196" i="20"/>
  <c r="K1247" i="20" s="1"/>
  <c r="K1244" i="20" s="1"/>
  <c r="K1254" i="20" s="1"/>
  <c r="R1280" i="20" a="1"/>
  <c r="R1280" i="20" s="1"/>
  <c r="P1281" i="20" a="1"/>
  <c r="P1281" i="20" s="1"/>
  <c r="O1281" i="20" a="1"/>
  <c r="O1281" i="20" s="1"/>
  <c r="Z1279" i="20" a="1"/>
  <c r="Z1279" i="20" s="1"/>
  <c r="U1278" i="20" a="1"/>
  <c r="U1278" i="20" s="1"/>
  <c r="U1279" i="20" a="1"/>
  <c r="U1279" i="20" s="1"/>
  <c r="P1279" i="20" a="1"/>
  <c r="P1279" i="20" s="1"/>
  <c r="O1277" i="20" a="1"/>
  <c r="O1277" i="20" s="1"/>
  <c r="U1281" i="20" a="1"/>
  <c r="U1281" i="20" s="1"/>
  <c r="X1277" i="20" a="1"/>
  <c r="X1277" i="20" s="1"/>
  <c r="T1277" i="20" a="1"/>
  <c r="T1277" i="20" s="1"/>
  <c r="W1279" i="20" a="1"/>
  <c r="W1279" i="20" s="1"/>
  <c r="X1278" i="20" a="1"/>
  <c r="X1278" i="20" s="1"/>
  <c r="W1278" i="20" a="1"/>
  <c r="W1278" i="20" s="1"/>
  <c r="L1278" i="20" a="1"/>
  <c r="L1278" i="20" s="1"/>
  <c r="Q1279" i="20" a="1"/>
  <c r="Q1279" i="20" s="1"/>
  <c r="T1278" i="20" a="1"/>
  <c r="T1278" i="20" s="1"/>
  <c r="M1278" i="20" a="1"/>
  <c r="M1278" i="20" s="1"/>
  <c r="Y1281" i="20" a="1"/>
  <c r="Y1281" i="20" s="1"/>
  <c r="K1277" i="20" a="1"/>
  <c r="K1277" i="20" s="1"/>
  <c r="X1281" i="20" a="1"/>
  <c r="X1281" i="20" s="1"/>
  <c r="Z1282" i="20" a="1"/>
  <c r="Z1282" i="20" s="1"/>
  <c r="N1278" i="20" a="1"/>
  <c r="N1278" i="20" s="1"/>
  <c r="Z1277" i="20" a="1"/>
  <c r="Z1277" i="20" s="1"/>
  <c r="AA1281" i="20" a="1"/>
  <c r="AA1281" i="20" s="1"/>
  <c r="V1282" i="20" a="1"/>
  <c r="V1282" i="20" s="1"/>
  <c r="K1278" i="20" a="1"/>
  <c r="K1278" i="20" s="1"/>
  <c r="N1282" i="20" a="1"/>
  <c r="N1282" i="20" s="1"/>
  <c r="S1282" i="20" a="1"/>
  <c r="S1282" i="20" s="1"/>
  <c r="W1282" i="20" a="1"/>
  <c r="W1282" i="20" s="1"/>
  <c r="X1282" i="20" a="1"/>
  <c r="X1282" i="20" s="1"/>
  <c r="M1277" i="20" a="1"/>
  <c r="M1277" i="20" s="1"/>
  <c r="R1279" i="20" a="1"/>
  <c r="R1279" i="20" s="1"/>
  <c r="L1277" i="20" a="1"/>
  <c r="L1277" i="20" s="1"/>
  <c r="W1277" i="20" a="1"/>
  <c r="W1277" i="20" s="1"/>
  <c r="K1281" i="20" a="1"/>
  <c r="K1281" i="20" s="1"/>
  <c r="N1281" i="20" a="1"/>
  <c r="N1281" i="20" s="1"/>
  <c r="S1278" i="20" a="1"/>
  <c r="S1278" i="20" s="1"/>
  <c r="K1282" i="20" a="1"/>
  <c r="K1282" i="20" s="1"/>
  <c r="V1277" i="20" a="1"/>
  <c r="V1277" i="20" s="1"/>
  <c r="Q1281" i="20" a="1"/>
  <c r="Q1281" i="20" s="1"/>
  <c r="P1280" i="20" a="1"/>
  <c r="P1280" i="20" s="1"/>
  <c r="AA1277" i="20" a="1"/>
  <c r="AA1277" i="20" s="1"/>
  <c r="T1280" i="20" a="1"/>
  <c r="T1280" i="20" s="1"/>
  <c r="L1280" i="20" a="1"/>
  <c r="L1280" i="20" s="1"/>
  <c r="Y1277" i="20" a="1"/>
  <c r="Y1277" i="20" s="1"/>
  <c r="AA1278" i="20" a="1"/>
  <c r="AA1278" i="20" s="1"/>
  <c r="V1279" i="20" a="1"/>
  <c r="V1279" i="20" s="1"/>
  <c r="Y1280" i="20" a="1"/>
  <c r="Y1280" i="20" s="1"/>
  <c r="T1281" i="20" a="1"/>
  <c r="T1281" i="20" s="1"/>
  <c r="M1281" i="20" a="1"/>
  <c r="M1281" i="20" s="1"/>
  <c r="AA1282" i="20" a="1"/>
  <c r="AA1282" i="20" s="1"/>
  <c r="R1282" i="20" a="1"/>
  <c r="R1282" i="20" s="1"/>
  <c r="M1279" i="20" a="1"/>
  <c r="M1279" i="20" s="1"/>
  <c r="V1281" i="20" a="1"/>
  <c r="V1281" i="20" s="1"/>
  <c r="P1277" i="20" a="1"/>
  <c r="P1277" i="20" s="1"/>
  <c r="N1280" i="20" a="1"/>
  <c r="N1280" i="20" s="1"/>
  <c r="W1281" i="20" a="1"/>
  <c r="W1281" i="20" s="1"/>
  <c r="Y1282" i="20" a="1"/>
  <c r="Y1282" i="20" s="1"/>
  <c r="U1282" i="20" a="1"/>
  <c r="U1282" i="20" s="1"/>
  <c r="U1280" i="20" a="1"/>
  <c r="U1280" i="20" s="1"/>
  <c r="N1277" i="20" a="1"/>
  <c r="N1277" i="20" s="1"/>
  <c r="T1279" i="20" a="1"/>
  <c r="T1279" i="20" s="1"/>
  <c r="AA1279" i="20" a="1"/>
  <c r="AA1279" i="20" s="1"/>
  <c r="Q1278" i="20" a="1"/>
  <c r="Q1278" i="20" s="1"/>
  <c r="O1278" i="20" a="1"/>
  <c r="O1278" i="20" s="1"/>
  <c r="S1277" i="20" a="1"/>
  <c r="S1277" i="20" s="1"/>
  <c r="L1281" i="20" a="1"/>
  <c r="L1281" i="20" s="1"/>
  <c r="W1280" i="20" a="1"/>
  <c r="W1280" i="20" s="1"/>
  <c r="AA1280" i="20" a="1"/>
  <c r="AA1280" i="20" s="1"/>
  <c r="R1281" i="20" a="1"/>
  <c r="R1281" i="20" s="1"/>
  <c r="U1277" i="20" a="1"/>
  <c r="U1277" i="20" s="1"/>
  <c r="L1282" i="20" a="1"/>
  <c r="L1282" i="20" s="1"/>
  <c r="P1282" i="20" a="1"/>
  <c r="P1282" i="20" s="1"/>
  <c r="Z1281" i="20" a="1"/>
  <c r="Z1281" i="20" s="1"/>
  <c r="S1281" i="20" a="1"/>
  <c r="S1281" i="20" s="1"/>
  <c r="O1280" i="20" a="1"/>
  <c r="O1280" i="20" s="1"/>
  <c r="P1278" i="20" a="1"/>
  <c r="P1278" i="20" s="1"/>
  <c r="Q1282" i="20" a="1"/>
  <c r="Q1282" i="20" s="1"/>
  <c r="V1280" i="20" a="1"/>
  <c r="V1280" i="20" s="1"/>
  <c r="Q1280" i="20" a="1"/>
  <c r="Q1280" i="20" s="1"/>
  <c r="Z1280" i="20" a="1"/>
  <c r="Z1280" i="20" s="1"/>
  <c r="K1279" i="20" a="1"/>
  <c r="K1279" i="20" s="1"/>
  <c r="O1282" i="20" a="1"/>
  <c r="O1282" i="20" s="1"/>
  <c r="O1279" i="20" a="1"/>
  <c r="O1279" i="20" s="1"/>
  <c r="Y1278" i="20" a="1"/>
  <c r="Y1278" i="20" s="1"/>
  <c r="S1279" i="20" a="1"/>
  <c r="S1279" i="20" s="1"/>
  <c r="V1278" i="20" a="1"/>
  <c r="V1278" i="20" s="1"/>
  <c r="Z1278" i="20" a="1"/>
  <c r="Z1278" i="20" s="1"/>
  <c r="M1282" i="20" a="1"/>
  <c r="M1282" i="20" s="1"/>
  <c r="R1277" i="20" a="1"/>
  <c r="R1277" i="20" s="1"/>
  <c r="M1280" i="20" a="1"/>
  <c r="M1280" i="20" s="1"/>
  <c r="T1282" i="20" a="1"/>
  <c r="T1282" i="20" s="1"/>
  <c r="X1279" i="20" a="1"/>
  <c r="X1279" i="20" s="1"/>
  <c r="Q1277" i="20" a="1"/>
  <c r="Q1277" i="20" s="1"/>
  <c r="L1279" i="20" a="1"/>
  <c r="L1279" i="20" s="1"/>
  <c r="R1278" i="20" a="1"/>
  <c r="R1278" i="20" s="1"/>
  <c r="Y1279" i="20" a="1"/>
  <c r="Y1279" i="20" s="1"/>
  <c r="X1280" i="20" a="1"/>
  <c r="X1280" i="20" s="1"/>
  <c r="N1279" i="20" a="1"/>
  <c r="N1279" i="20" s="1"/>
  <c r="K1280" i="20" a="1"/>
  <c r="K1280" i="20" s="1"/>
  <c r="S1280" i="20" a="1"/>
  <c r="S1280" i="20" s="1"/>
  <c r="N755" i="20"/>
  <c r="O755" i="20" s="1"/>
  <c r="M756" i="20"/>
  <c r="R1990" i="16"/>
  <c r="S1988" i="16"/>
  <c r="T1988" i="16" s="1"/>
  <c r="T2244" i="16" s="1"/>
  <c r="R1989" i="16"/>
  <c r="AA679" i="20"/>
  <c r="AB679" i="20" s="1"/>
  <c r="Z481" i="20"/>
  <c r="Z672" i="20"/>
  <c r="Z467" i="20"/>
  <c r="AA474" i="20"/>
  <c r="AB474" i="20" s="1"/>
  <c r="Z700" i="20"/>
  <c r="AA665" i="20"/>
  <c r="AB665" i="20" s="1"/>
  <c r="Y964" i="20"/>
  <c r="Z962" i="20"/>
  <c r="Z693" i="20"/>
  <c r="Z620" i="20"/>
  <c r="Z468" i="20"/>
  <c r="AA466" i="20"/>
  <c r="AB466" i="20" s="1"/>
  <c r="Y859" i="20"/>
  <c r="Z857" i="20"/>
  <c r="X1034" i="20"/>
  <c r="Y1032" i="20"/>
  <c r="AA680" i="20"/>
  <c r="Z701" i="20"/>
  <c r="AA699" i="20"/>
  <c r="AB699" i="20" s="1"/>
  <c r="Z694" i="20"/>
  <c r="AA692" i="20"/>
  <c r="AB692" i="20" s="1"/>
  <c r="AA461" i="20"/>
  <c r="Z611" i="20"/>
  <c r="AA609" i="20"/>
  <c r="AB609" i="20" s="1"/>
  <c r="Z673" i="20"/>
  <c r="AA671" i="20"/>
  <c r="AB671" i="20" s="1"/>
  <c r="AA460" i="20"/>
  <c r="AB460" i="20" s="1"/>
  <c r="Y775" i="20"/>
  <c r="Z773" i="20"/>
  <c r="Y496" i="20"/>
  <c r="Z494" i="20"/>
  <c r="AA659" i="20"/>
  <c r="AA447" i="20"/>
  <c r="Z482" i="20"/>
  <c r="AA480" i="20"/>
  <c r="AB480" i="20" s="1"/>
  <c r="AA666" i="20"/>
  <c r="Z610" i="20"/>
  <c r="Z658" i="20"/>
  <c r="Y489" i="20"/>
  <c r="Z487" i="20"/>
  <c r="Y708" i="20"/>
  <c r="Z706" i="20"/>
  <c r="AA446" i="20"/>
  <c r="AB446" i="20" s="1"/>
  <c r="Y1013" i="20"/>
  <c r="Z1011" i="20"/>
  <c r="AA475" i="20"/>
  <c r="V715" i="20"/>
  <c r="AA1211" i="16"/>
  <c r="AB1211" i="16" s="1"/>
  <c r="AA67" i="16"/>
  <c r="AA2285" i="16"/>
  <c r="AA68" i="16" s="1"/>
  <c r="AA88" i="16" s="1"/>
  <c r="Z1752" i="16"/>
  <c r="AA1752" i="16"/>
  <c r="AA2194" i="16"/>
  <c r="AA1646" i="16"/>
  <c r="AB1646" i="16" s="1"/>
  <c r="Q2138" i="16"/>
  <c r="AA953" i="16"/>
  <c r="AB953" i="16" s="1"/>
  <c r="AA2907" i="16"/>
  <c r="Z2906" i="16"/>
  <c r="AA2909" i="16"/>
  <c r="Z2908" i="16"/>
  <c r="AA2906" i="16"/>
  <c r="AA2908" i="16"/>
  <c r="Z2909" i="16"/>
  <c r="Z2907" i="16"/>
  <c r="Z2151" i="16"/>
  <c r="AA1356" i="16"/>
  <c r="AB1356" i="16" s="1"/>
  <c r="Z285" i="16"/>
  <c r="AA964" i="16"/>
  <c r="AB964" i="16" s="1"/>
  <c r="Z2130" i="16"/>
  <c r="AA1217" i="16"/>
  <c r="AB1217" i="16" s="1"/>
  <c r="Z2154" i="16"/>
  <c r="AA1377" i="16"/>
  <c r="AB1377" i="16" s="1"/>
  <c r="AA970" i="16"/>
  <c r="AB970" i="16" s="1"/>
  <c r="AA1645" i="16"/>
  <c r="AB1645" i="16" s="1"/>
  <c r="Z2153" i="16"/>
  <c r="AA1370" i="16"/>
  <c r="AB1370" i="16" s="1"/>
  <c r="Z1956" i="16"/>
  <c r="AA2129" i="16"/>
  <c r="AA1212" i="16"/>
  <c r="AB1212" i="16" s="1"/>
  <c r="V714" i="20"/>
  <c r="W714" i="20" s="1"/>
  <c r="X713" i="20"/>
  <c r="G2687" i="16"/>
  <c r="E2690" i="16"/>
  <c r="K729" i="20"/>
  <c r="L728" i="20"/>
  <c r="M736" i="20"/>
  <c r="N750" i="20"/>
  <c r="O748" i="20"/>
  <c r="N1540" i="16"/>
  <c r="M2178" i="16"/>
  <c r="N741" i="20"/>
  <c r="O741" i="20" s="1"/>
  <c r="P741" i="20" s="1"/>
  <c r="M750" i="20"/>
  <c r="Q734" i="20"/>
  <c r="P736" i="20"/>
  <c r="M743" i="20"/>
  <c r="M727" i="20"/>
  <c r="L729" i="20"/>
  <c r="W2280" i="16"/>
  <c r="W28" i="16" s="1"/>
  <c r="W82" i="16" s="1"/>
  <c r="W27" i="16"/>
  <c r="X25" i="16" s="1"/>
  <c r="X2256" i="16" s="1"/>
  <c r="X2268" i="16" s="1"/>
  <c r="U899" i="20"/>
  <c r="U901" i="20" s="1"/>
  <c r="T900" i="20"/>
  <c r="Q2250" i="16"/>
  <c r="S794" i="20"/>
  <c r="S796" i="20" s="1"/>
  <c r="R789" i="20"/>
  <c r="R788" i="20"/>
  <c r="S788" i="20" s="1"/>
  <c r="T788" i="20" s="1"/>
  <c r="Q2031" i="16"/>
  <c r="R2031" i="16" s="1"/>
  <c r="S2031" i="16" s="1"/>
  <c r="R795" i="20"/>
  <c r="R1273" i="16"/>
  <c r="S1273" i="16" s="1"/>
  <c r="T1273" i="16" s="1"/>
  <c r="U2135" i="16"/>
  <c r="V1252" i="16"/>
  <c r="V2135" i="16" s="1"/>
  <c r="R1268" i="16"/>
  <c r="Y1218" i="16"/>
  <c r="Z1218" i="16" s="1"/>
  <c r="T1253" i="16"/>
  <c r="U1253" i="16" s="1"/>
  <c r="Y2130" i="16"/>
  <c r="Y1219" i="16"/>
  <c r="Z1219" i="16" s="1"/>
  <c r="T2135" i="16"/>
  <c r="T1254" i="16"/>
  <c r="U1254" i="16" s="1"/>
  <c r="W1000" i="16"/>
  <c r="X1000" i="16" s="1"/>
  <c r="X1231" i="16"/>
  <c r="X2132" i="16" s="1"/>
  <c r="W1232" i="16"/>
  <c r="W1233" i="16"/>
  <c r="S1001" i="16"/>
  <c r="T1001" i="16" s="1"/>
  <c r="U1001" i="16" s="1"/>
  <c r="V1001" i="16" s="1"/>
  <c r="Y1224" i="16"/>
  <c r="Z1224" i="16" s="1"/>
  <c r="S1002" i="16"/>
  <c r="T1002" i="16" s="1"/>
  <c r="U1002" i="16" s="1"/>
  <c r="V1002" i="16" s="1"/>
  <c r="X1225" i="16"/>
  <c r="V1239" i="16"/>
  <c r="R1267" i="16"/>
  <c r="X1226" i="16"/>
  <c r="V1240" i="16"/>
  <c r="U969" i="20"/>
  <c r="V969" i="20" s="1"/>
  <c r="P1013" i="16"/>
  <c r="Y2151" i="16"/>
  <c r="U2134" i="16"/>
  <c r="V1245" i="16"/>
  <c r="V2134" i="16" s="1"/>
  <c r="P1007" i="16"/>
  <c r="Q1007" i="16" s="1"/>
  <c r="R1007" i="16" s="1"/>
  <c r="V2133" i="16"/>
  <c r="W1238" i="16"/>
  <c r="U1247" i="16"/>
  <c r="T970" i="20"/>
  <c r="M2204" i="16"/>
  <c r="T1259" i="16"/>
  <c r="Y2153" i="16"/>
  <c r="O1275" i="16"/>
  <c r="P1275" i="16" s="1"/>
  <c r="Q1275" i="16" s="1"/>
  <c r="P1274" i="16"/>
  <c r="Q1274" i="16" s="1"/>
  <c r="S1266" i="16"/>
  <c r="T1266" i="16" s="1"/>
  <c r="R2137" i="16"/>
  <c r="U1246" i="16"/>
  <c r="O1967" i="16"/>
  <c r="O2241" i="16" s="1"/>
  <c r="Y2154" i="16"/>
  <c r="Q1261" i="16"/>
  <c r="R1260" i="16"/>
  <c r="J2210" i="16"/>
  <c r="T1018" i="20"/>
  <c r="U1018" i="20" s="1"/>
  <c r="V1018" i="20" s="1"/>
  <c r="W1018" i="20" s="1"/>
  <c r="X1018" i="20" s="1"/>
  <c r="U774" i="20"/>
  <c r="V774" i="20" s="1"/>
  <c r="V775" i="20" s="1"/>
  <c r="X1752" i="16"/>
  <c r="Y1752" i="16"/>
  <c r="R1020" i="20"/>
  <c r="R1019" i="20"/>
  <c r="S1019" i="20" s="1"/>
  <c r="U2249" i="16"/>
  <c r="T2249" i="16"/>
  <c r="W2023" i="16"/>
  <c r="X2023" i="16" s="1"/>
  <c r="X2249" i="16" s="1"/>
  <c r="T2024" i="16"/>
  <c r="U2024" i="16" s="1"/>
  <c r="V2024" i="16" s="1"/>
  <c r="P1687" i="16"/>
  <c r="Q1687" i="16" s="1"/>
  <c r="P1688" i="16"/>
  <c r="Q1688" i="16" s="1"/>
  <c r="R1686" i="16"/>
  <c r="S1686" i="16" s="1"/>
  <c r="T1686" i="16" s="1"/>
  <c r="U1686" i="16" s="1"/>
  <c r="V1686" i="16" s="1"/>
  <c r="W1686" i="16" s="1"/>
  <c r="X1686" i="16" s="1"/>
  <c r="X2200" i="16" s="1"/>
  <c r="P2200" i="16"/>
  <c r="W1674" i="16"/>
  <c r="X1674" i="16" s="1"/>
  <c r="W2198" i="16"/>
  <c r="W1673" i="16"/>
  <c r="X1673" i="16" s="1"/>
  <c r="M1716" i="16"/>
  <c r="X495" i="20"/>
  <c r="Y495" i="20" s="1"/>
  <c r="X707" i="20"/>
  <c r="Y707" i="20" s="1"/>
  <c r="M634" i="20"/>
  <c r="X858" i="20"/>
  <c r="Y858" i="20" s="1"/>
  <c r="E639" i="20"/>
  <c r="N633" i="20"/>
  <c r="O633" i="20" s="1"/>
  <c r="P633" i="20" s="1"/>
  <c r="Q633" i="20" s="1"/>
  <c r="X775" i="20"/>
  <c r="X489" i="20"/>
  <c r="R831" i="20"/>
  <c r="S829" i="20"/>
  <c r="R830" i="20"/>
  <c r="X859" i="20"/>
  <c r="D863" i="20"/>
  <c r="M1061" i="20"/>
  <c r="X964" i="20"/>
  <c r="X708" i="20"/>
  <c r="M1067" i="20"/>
  <c r="X496" i="20"/>
  <c r="N1714" i="16"/>
  <c r="O1714" i="16" s="1"/>
  <c r="O2204" i="16" s="1"/>
  <c r="M1715" i="16"/>
  <c r="P1208" i="20"/>
  <c r="K2908" i="16"/>
  <c r="Y2907" i="16"/>
  <c r="Y2908" i="16"/>
  <c r="X2906" i="16"/>
  <c r="Y2906" i="16"/>
  <c r="X2909" i="16"/>
  <c r="X2907" i="16"/>
  <c r="X2908" i="16"/>
  <c r="Y2909" i="16"/>
  <c r="Y1357" i="16"/>
  <c r="Z1357" i="16" s="1"/>
  <c r="Y586" i="16"/>
  <c r="N1968" i="16"/>
  <c r="M2017" i="16"/>
  <c r="X587" i="16"/>
  <c r="X794" i="16" s="1"/>
  <c r="X202" i="10" s="1"/>
  <c r="Y1957" i="16"/>
  <c r="Z1957" i="16" s="1"/>
  <c r="N2241" i="16"/>
  <c r="O1721" i="16"/>
  <c r="Y1672" i="16"/>
  <c r="Z1672" i="16" s="1"/>
  <c r="D2906" i="16"/>
  <c r="L1729" i="16"/>
  <c r="Y1371" i="16"/>
  <c r="Z1371" i="16" s="1"/>
  <c r="Y285" i="16"/>
  <c r="Y994" i="16"/>
  <c r="Z994" i="16" s="1"/>
  <c r="Y965" i="16"/>
  <c r="Z965" i="16" s="1"/>
  <c r="Y954" i="16"/>
  <c r="Z954" i="16" s="1"/>
  <c r="Y971" i="16"/>
  <c r="Z971" i="16" s="1"/>
  <c r="O1024" i="16"/>
  <c r="P1024" i="16" s="1"/>
  <c r="Q1024" i="16" s="1"/>
  <c r="T2272" i="16"/>
  <c r="T2263" i="16"/>
  <c r="T91" i="16" s="1"/>
  <c r="S60" i="16"/>
  <c r="S87" i="16" s="1"/>
  <c r="S84" i="16" s="1"/>
  <c r="S2287" i="16"/>
  <c r="M382" i="20"/>
  <c r="V1386" i="16"/>
  <c r="U287" i="16"/>
  <c r="U789" i="16" s="1"/>
  <c r="U195" i="10" s="1"/>
  <c r="U432" i="20"/>
  <c r="V431" i="20"/>
  <c r="V433" i="20" s="1"/>
  <c r="L383" i="20"/>
  <c r="W489" i="20"/>
  <c r="L1969" i="16"/>
  <c r="M1969" i="16" s="1"/>
  <c r="N1969" i="16" s="1"/>
  <c r="U286" i="16"/>
  <c r="L3117" i="16"/>
  <c r="M3115" i="16"/>
  <c r="M3117" i="16" s="1"/>
  <c r="M3114" i="16"/>
  <c r="N3114" i="16" s="1"/>
  <c r="N3116" i="16" s="1"/>
  <c r="L3116" i="16"/>
  <c r="M635" i="20"/>
  <c r="W2909" i="16"/>
  <c r="O2909" i="16"/>
  <c r="U2908" i="16"/>
  <c r="M2908" i="16"/>
  <c r="S2907" i="16"/>
  <c r="K2907" i="16"/>
  <c r="Q2906" i="16"/>
  <c r="R2908" i="16"/>
  <c r="N2906" i="16"/>
  <c r="V2908" i="16"/>
  <c r="L2907" i="16"/>
  <c r="V2909" i="16"/>
  <c r="N2909" i="16"/>
  <c r="T2908" i="16"/>
  <c r="L2908" i="16"/>
  <c r="R2907" i="16"/>
  <c r="P2906" i="16"/>
  <c r="L2909" i="16"/>
  <c r="P2907" i="16"/>
  <c r="P2909" i="16"/>
  <c r="U2909" i="16"/>
  <c r="M2909" i="16"/>
  <c r="S2908" i="16"/>
  <c r="Q2907" i="16"/>
  <c r="W2906" i="16"/>
  <c r="O2906" i="16"/>
  <c r="T2909" i="16"/>
  <c r="V2906" i="16"/>
  <c r="N2908" i="16"/>
  <c r="S2909" i="16"/>
  <c r="K2909" i="16"/>
  <c r="Q2908" i="16"/>
  <c r="W2907" i="16"/>
  <c r="O2907" i="16"/>
  <c r="U2906" i="16"/>
  <c r="M2906" i="16"/>
  <c r="W2908" i="16"/>
  <c r="U2907" i="16"/>
  <c r="S2906" i="16"/>
  <c r="R2906" i="16"/>
  <c r="R2909" i="16"/>
  <c r="P2908" i="16"/>
  <c r="V2907" i="16"/>
  <c r="N2907" i="16"/>
  <c r="T2906" i="16"/>
  <c r="L2906" i="16"/>
  <c r="Q2909" i="16"/>
  <c r="O2908" i="16"/>
  <c r="M2907" i="16"/>
  <c r="K2906" i="16"/>
  <c r="T2907" i="16"/>
  <c r="V1378" i="16"/>
  <c r="W1378" i="16" s="1"/>
  <c r="X1378" i="16" s="1"/>
  <c r="Y1378" i="16" s="1"/>
  <c r="Z1378" i="16" s="1"/>
  <c r="V1379" i="16"/>
  <c r="F2909" i="16"/>
  <c r="G2909" i="16"/>
  <c r="H2901" i="16"/>
  <c r="D2912" i="16"/>
  <c r="G2913" i="16" s="1"/>
  <c r="K1752" i="16"/>
  <c r="L1752" i="16"/>
  <c r="M1752" i="16"/>
  <c r="N1752" i="16"/>
  <c r="O1752" i="16"/>
  <c r="P1752" i="16"/>
  <c r="Q1752" i="16"/>
  <c r="R1752" i="16"/>
  <c r="S1752" i="16"/>
  <c r="T1752" i="16"/>
  <c r="U1752" i="16"/>
  <c r="V1752" i="16"/>
  <c r="W1752" i="16"/>
  <c r="W1358" i="16"/>
  <c r="X1358" i="16" s="1"/>
  <c r="Y1358" i="16" s="1"/>
  <c r="Z1358" i="16" s="1"/>
  <c r="W1372" i="16"/>
  <c r="X1372" i="16" s="1"/>
  <c r="Y1372" i="16" s="1"/>
  <c r="Z1372" i="16" s="1"/>
  <c r="O1970" i="16"/>
  <c r="O644" i="16" s="1"/>
  <c r="O654" i="16" s="1"/>
  <c r="O235" i="20" s="1"/>
  <c r="Q2032" i="16"/>
  <c r="R2032" i="16" s="1"/>
  <c r="S2032" i="16" s="1"/>
  <c r="O406" i="16"/>
  <c r="O146" i="20" s="1"/>
  <c r="I363" i="16"/>
  <c r="G138" i="20" s="1"/>
  <c r="G143" i="20" s="1"/>
  <c r="H2709" i="16"/>
  <c r="H2851" i="16"/>
  <c r="H2443" i="16"/>
  <c r="S2245" i="16"/>
  <c r="V1995" i="16"/>
  <c r="W1995" i="16" s="1"/>
  <c r="S1996" i="16"/>
  <c r="T1996" i="16" s="1"/>
  <c r="U1996" i="16" s="1"/>
  <c r="E2895" i="16"/>
  <c r="H2893" i="16" s="1"/>
  <c r="E2888" i="16"/>
  <c r="H2886" i="16" s="1"/>
  <c r="E3166" i="16"/>
  <c r="H3164" i="16" s="1"/>
  <c r="S1997" i="16"/>
  <c r="T1997" i="16" s="1"/>
  <c r="U1997" i="16" s="1"/>
  <c r="T2245" i="16"/>
  <c r="D3035" i="16"/>
  <c r="F1879" i="16"/>
  <c r="D3034" i="16"/>
  <c r="S1976" i="16"/>
  <c r="T1976" i="16" s="1"/>
  <c r="M2248" i="16"/>
  <c r="N2016" i="16"/>
  <c r="M2018" i="16"/>
  <c r="S1975" i="16"/>
  <c r="T1975" i="16" s="1"/>
  <c r="S2242" i="16"/>
  <c r="U1974" i="16"/>
  <c r="D2896" i="16"/>
  <c r="E2896" i="16" s="1"/>
  <c r="F1740" i="16" a="1"/>
  <c r="F1740" i="16" s="1"/>
  <c r="E2906" i="16"/>
  <c r="F1734" i="16"/>
  <c r="F2900" i="16" s="1"/>
  <c r="D2901" i="16"/>
  <c r="E2901" i="16" s="1"/>
  <c r="D2903" i="16" s="1"/>
  <c r="E2903" i="16" s="1"/>
  <c r="F2899" i="16"/>
  <c r="D1741" i="16"/>
  <c r="F1741" i="16" s="1"/>
  <c r="F2907" i="16" s="1"/>
  <c r="E2907" i="16"/>
  <c r="S996" i="16"/>
  <c r="T996" i="16" s="1"/>
  <c r="U996" i="16" s="1"/>
  <c r="L1031" i="16"/>
  <c r="M1031" i="16" s="1"/>
  <c r="V995" i="16"/>
  <c r="W995" i="16" s="1"/>
  <c r="X995" i="16" s="1"/>
  <c r="L1032" i="16"/>
  <c r="N1025" i="16"/>
  <c r="U775" i="20"/>
  <c r="Q1680" i="16"/>
  <c r="R1679" i="16"/>
  <c r="L1020" i="16"/>
  <c r="M1020" i="16" s="1"/>
  <c r="M1019" i="16"/>
  <c r="N1018" i="16"/>
  <c r="Q2199" i="16"/>
  <c r="Q1681" i="16"/>
  <c r="W587" i="16"/>
  <c r="W794" i="16" s="1"/>
  <c r="W202" i="10" s="1"/>
  <c r="R1981" i="16"/>
  <c r="S1981" i="16" s="1"/>
  <c r="S2243" i="16" s="1"/>
  <c r="Q2243" i="16"/>
  <c r="L627" i="16"/>
  <c r="L2011" i="16"/>
  <c r="L2247" i="16"/>
  <c r="M2009" i="16"/>
  <c r="P1983" i="16"/>
  <c r="Q1983" i="16" s="1"/>
  <c r="Q1982" i="16"/>
  <c r="K628" i="16"/>
  <c r="L2010" i="16"/>
  <c r="T1666" i="16"/>
  <c r="R2250" i="16"/>
  <c r="T2030" i="16"/>
  <c r="U1665" i="16"/>
  <c r="T2197" i="16"/>
  <c r="T1667" i="16"/>
  <c r="H1759" i="16"/>
  <c r="I1752" i="16" a="1"/>
  <c r="I1752" i="16" s="1"/>
  <c r="V1276" i="16"/>
  <c r="M595" i="20"/>
  <c r="L108" i="20"/>
  <c r="D646" i="20"/>
  <c r="W982" i="16"/>
  <c r="X982" i="16" s="1"/>
  <c r="T80" i="16"/>
  <c r="M1026" i="16"/>
  <c r="O1008" i="16"/>
  <c r="P1008" i="16" s="1"/>
  <c r="T906" i="20"/>
  <c r="T908" i="20" s="1"/>
  <c r="S907" i="20"/>
  <c r="R872" i="20"/>
  <c r="U836" i="20"/>
  <c r="V836" i="20" s="1"/>
  <c r="V838" i="20" s="1"/>
  <c r="S871" i="20"/>
  <c r="S873" i="20" s="1"/>
  <c r="W1660" i="16"/>
  <c r="X1660" i="16" s="1"/>
  <c r="Y1660" i="16" s="1"/>
  <c r="Z1660" i="16" s="1"/>
  <c r="AA1660" i="16" s="1"/>
  <c r="AB1660" i="16" s="1"/>
  <c r="AC1660" i="16" s="1"/>
  <c r="AD1660" i="16" s="1"/>
  <c r="AE1660" i="16" s="1"/>
  <c r="Q1206" i="20"/>
  <c r="P1207" i="20"/>
  <c r="T976" i="20"/>
  <c r="U976" i="20" s="1"/>
  <c r="T837" i="20"/>
  <c r="L589" i="20"/>
  <c r="M589" i="20" s="1"/>
  <c r="L590" i="20"/>
  <c r="R978" i="20"/>
  <c r="R977" i="20"/>
  <c r="S977" i="20" s="1"/>
  <c r="K596" i="20"/>
  <c r="L596" i="20" s="1"/>
  <c r="K108" i="20"/>
  <c r="P1702" i="16"/>
  <c r="T990" i="16"/>
  <c r="T2025" i="16"/>
  <c r="U2025" i="16" s="1"/>
  <c r="V2025" i="16" s="1"/>
  <c r="N1709" i="16"/>
  <c r="O1709" i="16" s="1"/>
  <c r="M1723" i="16"/>
  <c r="E1052" i="20"/>
  <c r="K1053" i="20" s="1"/>
  <c r="L1053" i="20" s="1"/>
  <c r="L1004" i="20"/>
  <c r="K1005" i="20"/>
  <c r="K640" i="20"/>
  <c r="L640" i="20" s="1"/>
  <c r="W966" i="16"/>
  <c r="X966" i="16" s="1"/>
  <c r="Y966" i="16" s="1"/>
  <c r="Z966" i="16" s="1"/>
  <c r="Q2002" i="16"/>
  <c r="P2246" i="16"/>
  <c r="P2003" i="16"/>
  <c r="P2004" i="16" s="1"/>
  <c r="U19" i="16"/>
  <c r="V17" i="16" s="1"/>
  <c r="V2255" i="16" s="1"/>
  <c r="U2279" i="16"/>
  <c r="W972" i="16"/>
  <c r="X972" i="16" s="1"/>
  <c r="Y972" i="16" s="1"/>
  <c r="Z972" i="16" s="1"/>
  <c r="U989" i="16"/>
  <c r="W488" i="20"/>
  <c r="X488" i="20" s="1"/>
  <c r="Y488" i="20" s="1"/>
  <c r="P1014" i="16"/>
  <c r="U983" i="16"/>
  <c r="N1030" i="16"/>
  <c r="S1006" i="16"/>
  <c r="T984" i="16"/>
  <c r="F1035" i="16"/>
  <c r="K1036" i="16" s="1"/>
  <c r="D1058" i="16"/>
  <c r="C1060" i="16"/>
  <c r="B1057" i="16"/>
  <c r="D1063" i="16"/>
  <c r="J1062" i="16"/>
  <c r="E1059" i="16"/>
  <c r="E1058" i="16"/>
  <c r="F1058" i="16" s="1" a="1"/>
  <c r="F1058" i="16" s="1"/>
  <c r="E1052" i="16"/>
  <c r="F1052" i="16" s="1" a="1"/>
  <c r="F1052" i="16" s="1"/>
  <c r="D1052" i="16"/>
  <c r="C1054" i="16"/>
  <c r="B1051" i="16"/>
  <c r="J1056" i="16"/>
  <c r="E1053" i="16"/>
  <c r="F1041" i="16"/>
  <c r="K1042" i="16" s="1"/>
  <c r="D1047" i="16"/>
  <c r="D1048" i="16" s="1"/>
  <c r="W988" i="16"/>
  <c r="X988" i="16" s="1"/>
  <c r="E1111" i="20"/>
  <c r="K1112" i="20" s="1"/>
  <c r="E1125" i="20"/>
  <c r="K1126" i="20" s="1"/>
  <c r="W983" i="20"/>
  <c r="X983" i="20" s="1"/>
  <c r="Y983" i="20" s="1"/>
  <c r="V985" i="20"/>
  <c r="V984" i="20"/>
  <c r="U893" i="20"/>
  <c r="D877" i="20"/>
  <c r="U894" i="20"/>
  <c r="V892" i="20"/>
  <c r="R928" i="20"/>
  <c r="R844" i="20"/>
  <c r="S927" i="20"/>
  <c r="S929" i="20" s="1"/>
  <c r="S627" i="20"/>
  <c r="S628" i="20" s="1"/>
  <c r="U626" i="20"/>
  <c r="V626" i="20" s="1"/>
  <c r="W964" i="20"/>
  <c r="W963" i="20"/>
  <c r="X963" i="20" s="1"/>
  <c r="Y963" i="20" s="1"/>
  <c r="E684" i="20"/>
  <c r="K685" i="20" s="1"/>
  <c r="D862" i="20"/>
  <c r="E862" i="20" s="1"/>
  <c r="C862" i="20"/>
  <c r="R845" i="20"/>
  <c r="S843" i="20"/>
  <c r="D1163" i="20"/>
  <c r="U823" i="20"/>
  <c r="N588" i="20"/>
  <c r="E1083" i="20"/>
  <c r="K1084" i="20" s="1"/>
  <c r="L597" i="20"/>
  <c r="U824" i="20"/>
  <c r="V822" i="20"/>
  <c r="D1177" i="20"/>
  <c r="D1212" i="20"/>
  <c r="T922" i="20"/>
  <c r="U920" i="20"/>
  <c r="T921" i="20"/>
  <c r="D1190" i="20"/>
  <c r="E1190" i="20" s="1"/>
  <c r="C1190" i="20"/>
  <c r="S851" i="20"/>
  <c r="D1191" i="20"/>
  <c r="D1198" i="20"/>
  <c r="S852" i="20"/>
  <c r="T850" i="20"/>
  <c r="T766" i="20"/>
  <c r="V801" i="20"/>
  <c r="W801" i="20" s="1"/>
  <c r="X801" i="20" s="1"/>
  <c r="Y801" i="20" s="1"/>
  <c r="T802" i="20"/>
  <c r="U802" i="20" s="1"/>
  <c r="D1183" i="20"/>
  <c r="E1183" i="20" s="1"/>
  <c r="C1183" i="20"/>
  <c r="T803" i="20"/>
  <c r="D1219" i="20"/>
  <c r="E1146" i="20"/>
  <c r="K1147" i="20" s="1"/>
  <c r="K1148" i="20" s="1"/>
  <c r="C1218" i="20"/>
  <c r="D1218" i="20"/>
  <c r="E1218" i="20" s="1"/>
  <c r="S767" i="20"/>
  <c r="S768" i="20" s="1"/>
  <c r="D1170" i="20"/>
  <c r="D1184" i="20"/>
  <c r="E1139" i="20"/>
  <c r="K1140" i="20" s="1"/>
  <c r="C1169" i="20"/>
  <c r="D1169" i="20"/>
  <c r="E1169" i="20" s="1"/>
  <c r="C1176" i="20"/>
  <c r="D1176" i="20"/>
  <c r="E1176" i="20" s="1"/>
  <c r="D1156" i="20"/>
  <c r="C1155" i="20"/>
  <c r="D1155" i="20"/>
  <c r="E1155" i="20" s="1"/>
  <c r="C1211" i="20"/>
  <c r="D1211" i="20"/>
  <c r="E1211" i="20" s="1"/>
  <c r="C1162" i="20"/>
  <c r="D1162" i="20"/>
  <c r="E1162" i="20" s="1"/>
  <c r="U817" i="20"/>
  <c r="V815" i="20"/>
  <c r="U816" i="20"/>
  <c r="E1132" i="20"/>
  <c r="K1133" i="20" s="1"/>
  <c r="K1134" i="20" s="1"/>
  <c r="K1135" i="20" s="1"/>
  <c r="E1097" i="20"/>
  <c r="K1098" i="20" s="1"/>
  <c r="S789" i="20"/>
  <c r="U787" i="20"/>
  <c r="E1118" i="20"/>
  <c r="K1119" i="20" s="1"/>
  <c r="K1120" i="20" s="1"/>
  <c r="V782" i="20"/>
  <c r="W780" i="20"/>
  <c r="X780" i="20" s="1"/>
  <c r="Y780" i="20" s="1"/>
  <c r="E1104" i="20"/>
  <c r="K1105" i="20" s="1"/>
  <c r="K1106" i="20" s="1"/>
  <c r="V781" i="20"/>
  <c r="E1090" i="20"/>
  <c r="K1091" i="20" s="1"/>
  <c r="K1092" i="20" s="1"/>
  <c r="Q1701" i="16"/>
  <c r="M1728" i="16"/>
  <c r="N1728" i="16" s="1"/>
  <c r="O1728" i="16" s="1"/>
  <c r="P1728" i="16" s="1"/>
  <c r="Q1728" i="16" s="1"/>
  <c r="R1728" i="16" s="1"/>
  <c r="Q2202" i="16"/>
  <c r="L1730" i="16"/>
  <c r="L2206" i="16"/>
  <c r="R1026" i="20"/>
  <c r="R1027" i="20"/>
  <c r="S1025" i="20"/>
  <c r="L1069" i="20"/>
  <c r="S1039" i="20"/>
  <c r="T1039" i="20" s="1"/>
  <c r="N1060" i="20"/>
  <c r="L1074" i="20"/>
  <c r="U1013" i="20"/>
  <c r="V1012" i="20"/>
  <c r="K1076" i="20"/>
  <c r="K1069" i="20"/>
  <c r="L1068" i="20"/>
  <c r="M1062" i="20"/>
  <c r="U1034" i="20"/>
  <c r="U1033" i="20"/>
  <c r="P1040" i="20"/>
  <c r="R1700" i="16"/>
  <c r="R2202" i="16" s="1"/>
  <c r="K1736" i="16"/>
  <c r="K1737" i="16" s="1"/>
  <c r="L1735" i="16"/>
  <c r="K2207" i="16"/>
  <c r="P2203" i="16"/>
  <c r="K1742" i="16"/>
  <c r="E1748" i="16"/>
  <c r="E1747" i="16"/>
  <c r="B1746" i="16"/>
  <c r="B2912" i="16" s="1"/>
  <c r="D1747" i="16"/>
  <c r="D1753" i="16"/>
  <c r="N2205" i="16"/>
  <c r="W1385" i="16"/>
  <c r="X1385" i="16" s="1"/>
  <c r="S109" i="12" l="1"/>
  <c r="T101" i="12"/>
  <c r="AE977" i="16"/>
  <c r="W913" i="20"/>
  <c r="X913" i="20" s="1"/>
  <c r="Y913" i="20" s="1"/>
  <c r="U915" i="20"/>
  <c r="AD603" i="20"/>
  <c r="U914" i="20"/>
  <c r="V914" i="20" s="1"/>
  <c r="AD432" i="10"/>
  <c r="AD125" i="18"/>
  <c r="AD126" i="18" s="1"/>
  <c r="S1707" i="16"/>
  <c r="T1707" i="16" s="1"/>
  <c r="U1707" i="16" s="1"/>
  <c r="V1707" i="16" s="1"/>
  <c r="W1707" i="16" s="1"/>
  <c r="X1707" i="16" s="1"/>
  <c r="X2203" i="16" s="1"/>
  <c r="X1693" i="16"/>
  <c r="X2201" i="16" s="1"/>
  <c r="AC87" i="25"/>
  <c r="AC89" i="25" s="1"/>
  <c r="V808" i="20"/>
  <c r="V810" i="20" s="1"/>
  <c r="AC679" i="20"/>
  <c r="O1519" i="16"/>
  <c r="O2175" i="16" s="1"/>
  <c r="V2201" i="16"/>
  <c r="Q1694" i="16"/>
  <c r="R1694" i="16" s="1"/>
  <c r="S1694" i="16" s="1"/>
  <c r="T1694" i="16" s="1"/>
  <c r="U1694" i="16" s="1"/>
  <c r="V1694" i="16" s="1"/>
  <c r="W1694" i="16" s="1"/>
  <c r="U809" i="20"/>
  <c r="M1520" i="16"/>
  <c r="N1520" i="16" s="1"/>
  <c r="AC1283" i="20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87" i="25" s="1"/>
  <c r="AD89" i="25" s="1"/>
  <c r="AD290" i="10"/>
  <c r="AE159" i="10"/>
  <c r="AE61" i="25"/>
  <c r="AE76" i="25" s="1"/>
  <c r="AE316" i="10"/>
  <c r="AC126" i="18"/>
  <c r="AD389" i="10"/>
  <c r="AE354" i="10"/>
  <c r="AE389" i="10" s="1"/>
  <c r="AC355" i="10"/>
  <c r="AC390" i="10" s="1"/>
  <c r="AC432" i="10"/>
  <c r="AD1908" i="12"/>
  <c r="AE303" i="10"/>
  <c r="AD1283" i="20"/>
  <c r="AB51" i="16"/>
  <c r="AC49" i="16" s="1"/>
  <c r="AC2259" i="16" s="1"/>
  <c r="AC2271" i="16" s="1"/>
  <c r="AB2283" i="16"/>
  <c r="AB52" i="16" s="1"/>
  <c r="AB86" i="16" s="1"/>
  <c r="AE1283" i="20"/>
  <c r="AB75" i="16"/>
  <c r="AC73" i="16" s="1"/>
  <c r="AC2262" i="16" s="1"/>
  <c r="AC2274" i="16" s="1"/>
  <c r="AB2286" i="16"/>
  <c r="AB76" i="16" s="1"/>
  <c r="AB89" i="16" s="1"/>
  <c r="AE1759" i="16"/>
  <c r="AB1759" i="16"/>
  <c r="AC1759" i="16"/>
  <c r="AD1759" i="16"/>
  <c r="AB35" i="16"/>
  <c r="AC33" i="16" s="1"/>
  <c r="AC2257" i="16" s="1"/>
  <c r="AC2269" i="16" s="1"/>
  <c r="AB2281" i="16"/>
  <c r="AB36" i="16" s="1"/>
  <c r="AB83" i="16" s="1"/>
  <c r="AB1283" i="20"/>
  <c r="AD43" i="16"/>
  <c r="AE41" i="16" s="1"/>
  <c r="AE2258" i="16" s="1"/>
  <c r="AE2270" i="16" s="1"/>
  <c r="AD2282" i="16"/>
  <c r="AD44" i="16" s="1"/>
  <c r="AD85" i="16" s="1"/>
  <c r="M2175" i="16"/>
  <c r="AC1645" i="16"/>
  <c r="T2201" i="16"/>
  <c r="Q1695" i="16"/>
  <c r="R1695" i="16" s="1"/>
  <c r="S1695" i="16" s="1"/>
  <c r="T1695" i="16" s="1"/>
  <c r="U1695" i="16" s="1"/>
  <c r="V1695" i="16" s="1"/>
  <c r="W1695" i="16" s="1"/>
  <c r="S2201" i="16"/>
  <c r="Q2201" i="16"/>
  <c r="R2201" i="16"/>
  <c r="U2201" i="16"/>
  <c r="Y290" i="10"/>
  <c r="Y211" i="10"/>
  <c r="Q1013" i="16"/>
  <c r="R1013" i="16" s="1"/>
  <c r="AE1638" i="16"/>
  <c r="AC474" i="20"/>
  <c r="AC1211" i="16"/>
  <c r="AC665" i="20"/>
  <c r="AC446" i="20"/>
  <c r="AC460" i="20"/>
  <c r="AC461" i="20"/>
  <c r="AD459" i="20"/>
  <c r="AC659" i="20"/>
  <c r="AD657" i="20"/>
  <c r="AE453" i="20"/>
  <c r="AB694" i="20"/>
  <c r="AC692" i="20"/>
  <c r="AC680" i="20"/>
  <c r="AD678" i="20"/>
  <c r="AB468" i="20"/>
  <c r="AC466" i="20"/>
  <c r="L2179" i="16"/>
  <c r="AB482" i="20"/>
  <c r="AC480" i="20"/>
  <c r="AB701" i="20"/>
  <c r="AC699" i="20"/>
  <c r="AD604" i="20"/>
  <c r="AE602" i="20"/>
  <c r="AE604" i="20" s="1"/>
  <c r="AC666" i="20"/>
  <c r="AD664" i="20"/>
  <c r="AE439" i="20"/>
  <c r="AB673" i="20"/>
  <c r="AC671" i="20"/>
  <c r="AC447" i="20"/>
  <c r="AD445" i="20"/>
  <c r="AC475" i="20"/>
  <c r="AD473" i="20"/>
  <c r="AB611" i="20"/>
  <c r="AC609" i="20"/>
  <c r="AE1197" i="16"/>
  <c r="AE1631" i="16"/>
  <c r="AC964" i="16"/>
  <c r="AD2128" i="16"/>
  <c r="AD1205" i="16"/>
  <c r="AE1203" i="16"/>
  <c r="AE2192" i="16"/>
  <c r="AE1632" i="16"/>
  <c r="AD2238" i="16"/>
  <c r="AE1955" i="16"/>
  <c r="AE585" i="16" s="1"/>
  <c r="AD2687" i="16"/>
  <c r="AD2689" i="16"/>
  <c r="AE2687" i="16"/>
  <c r="AE2689" i="16"/>
  <c r="AC2688" i="16"/>
  <c r="AC2690" i="16"/>
  <c r="AD2688" i="16"/>
  <c r="AD2690" i="16"/>
  <c r="AE2688" i="16"/>
  <c r="AE2690" i="16"/>
  <c r="AB2687" i="16"/>
  <c r="AC2687" i="16"/>
  <c r="AB2688" i="16"/>
  <c r="AB2689" i="16"/>
  <c r="AB2690" i="16"/>
  <c r="AC2689" i="16"/>
  <c r="AC970" i="16"/>
  <c r="AB2151" i="16"/>
  <c r="AC1356" i="16"/>
  <c r="AB285" i="16"/>
  <c r="AE978" i="16"/>
  <c r="AE947" i="16"/>
  <c r="AB2154" i="16"/>
  <c r="AC1377" i="16"/>
  <c r="AC2129" i="16"/>
  <c r="AC1212" i="16"/>
  <c r="AD1210" i="16"/>
  <c r="AC953" i="16"/>
  <c r="AD953" i="16" s="1"/>
  <c r="AE953" i="16" s="1"/>
  <c r="AC2194" i="16"/>
  <c r="AC1646" i="16"/>
  <c r="AD1644" i="16"/>
  <c r="AE948" i="16"/>
  <c r="AE2914" i="16"/>
  <c r="AE2916" i="16"/>
  <c r="AB2913" i="16"/>
  <c r="AB2915" i="16"/>
  <c r="AC2913" i="16"/>
  <c r="AC2915" i="16"/>
  <c r="AD2913" i="16"/>
  <c r="AD2915" i="16"/>
  <c r="AE2913" i="16"/>
  <c r="AE2915" i="16"/>
  <c r="AB2914" i="16"/>
  <c r="AB2916" i="16"/>
  <c r="AC2914" i="16"/>
  <c r="AD2914" i="16"/>
  <c r="AC2916" i="16"/>
  <c r="AD2916" i="16"/>
  <c r="AE2172" i="16"/>
  <c r="AE1488" i="16"/>
  <c r="AD1204" i="16"/>
  <c r="AB2130" i="16"/>
  <c r="AC1217" i="16"/>
  <c r="AE2193" i="16"/>
  <c r="AE1639" i="16"/>
  <c r="AE2127" i="16"/>
  <c r="AE1198" i="16"/>
  <c r="AE1487" i="16"/>
  <c r="AB2153" i="16"/>
  <c r="AC1370" i="16"/>
  <c r="AB65" i="16"/>
  <c r="AB2261" i="16" s="1"/>
  <c r="AB2273" i="16" s="1"/>
  <c r="AE334" i="16"/>
  <c r="O1526" i="16"/>
  <c r="P1526" i="16" s="1"/>
  <c r="Q1526" i="16" s="1"/>
  <c r="Q2176" i="16" s="1"/>
  <c r="M2176" i="16"/>
  <c r="M1527" i="16"/>
  <c r="N1527" i="16" s="1"/>
  <c r="M1528" i="16"/>
  <c r="N1528" i="16" s="1"/>
  <c r="O1547" i="16"/>
  <c r="O2179" i="16" s="1"/>
  <c r="M1533" i="16"/>
  <c r="N1533" i="16" s="1"/>
  <c r="N2177" i="16" s="1"/>
  <c r="M2179" i="16"/>
  <c r="L1512" i="16"/>
  <c r="L369" i="16" s="1"/>
  <c r="L1535" i="16"/>
  <c r="L1534" i="16"/>
  <c r="M1521" i="16"/>
  <c r="K1549" i="16"/>
  <c r="L1549" i="16" s="1"/>
  <c r="L1548" i="16"/>
  <c r="M1548" i="16" s="1"/>
  <c r="N1548" i="16" s="1"/>
  <c r="K1513" i="16"/>
  <c r="K370" i="16" s="1"/>
  <c r="AA720" i="20"/>
  <c r="AB720" i="20" s="1"/>
  <c r="Z721" i="20"/>
  <c r="N757" i="20"/>
  <c r="N756" i="20"/>
  <c r="O756" i="20" s="1"/>
  <c r="N1283" i="20"/>
  <c r="S1283" i="20"/>
  <c r="Y1283" i="20"/>
  <c r="Z1283" i="20"/>
  <c r="U1283" i="20"/>
  <c r="V1283" i="20"/>
  <c r="K1283" i="20"/>
  <c r="R1283" i="20"/>
  <c r="P1283" i="20"/>
  <c r="T1283" i="20"/>
  <c r="N1046" i="20"/>
  <c r="M1283" i="20"/>
  <c r="X1283" i="20"/>
  <c r="O1283" i="20"/>
  <c r="Q1283" i="20"/>
  <c r="W1283" i="20"/>
  <c r="L1283" i="20"/>
  <c r="AA1283" i="20"/>
  <c r="M1047" i="20"/>
  <c r="S2244" i="16"/>
  <c r="S1990" i="16"/>
  <c r="T1990" i="16" s="1"/>
  <c r="U1988" i="16"/>
  <c r="V1988" i="16" s="1"/>
  <c r="V2244" i="16" s="1"/>
  <c r="S1989" i="16"/>
  <c r="T1989" i="16" s="1"/>
  <c r="AA467" i="20"/>
  <c r="AB467" i="20" s="1"/>
  <c r="Z75" i="18"/>
  <c r="Z80" i="18" s="1"/>
  <c r="Z212" i="10" s="1"/>
  <c r="Z707" i="20"/>
  <c r="AA700" i="20"/>
  <c r="AB700" i="20" s="1"/>
  <c r="Z858" i="20"/>
  <c r="Z963" i="20"/>
  <c r="Z495" i="20"/>
  <c r="Z488" i="20"/>
  <c r="Y985" i="20"/>
  <c r="Z983" i="20"/>
  <c r="N727" i="20"/>
  <c r="P748" i="20"/>
  <c r="Z1013" i="20"/>
  <c r="AA1011" i="20"/>
  <c r="AB1011" i="20" s="1"/>
  <c r="Z489" i="20"/>
  <c r="AA487" i="20"/>
  <c r="AB487" i="20" s="1"/>
  <c r="AA610" i="20"/>
  <c r="AB610" i="20" s="1"/>
  <c r="AA482" i="20"/>
  <c r="Z859" i="20"/>
  <c r="AA857" i="20"/>
  <c r="AB857" i="20" s="1"/>
  <c r="Z964" i="20"/>
  <c r="AA962" i="20"/>
  <c r="AB962" i="20" s="1"/>
  <c r="Y803" i="20"/>
  <c r="Z801" i="20"/>
  <c r="N1067" i="20"/>
  <c r="O1067" i="20" s="1"/>
  <c r="AA658" i="20"/>
  <c r="AB658" i="20" s="1"/>
  <c r="AA701" i="20"/>
  <c r="Z496" i="20"/>
  <c r="AA494" i="20"/>
  <c r="AB494" i="20" s="1"/>
  <c r="AA673" i="20"/>
  <c r="AA672" i="20"/>
  <c r="AB672" i="20" s="1"/>
  <c r="AA481" i="20"/>
  <c r="AB481" i="20" s="1"/>
  <c r="Y782" i="20"/>
  <c r="Z780" i="20"/>
  <c r="X1020" i="20"/>
  <c r="Y1018" i="20"/>
  <c r="Z775" i="20"/>
  <c r="AA773" i="20"/>
  <c r="AB773" i="20" s="1"/>
  <c r="Y1034" i="20"/>
  <c r="Z1032" i="20"/>
  <c r="AA468" i="20"/>
  <c r="AA620" i="20"/>
  <c r="AB620" i="20" s="1"/>
  <c r="X715" i="20"/>
  <c r="Y713" i="20"/>
  <c r="Z708" i="20"/>
  <c r="AA706" i="20"/>
  <c r="AB706" i="20" s="1"/>
  <c r="AA611" i="20"/>
  <c r="AA694" i="20"/>
  <c r="AA693" i="20"/>
  <c r="AB693" i="20" s="1"/>
  <c r="AA971" i="16"/>
  <c r="AB971" i="16" s="1"/>
  <c r="AA1218" i="16"/>
  <c r="AB1218" i="16" s="1"/>
  <c r="AA1378" i="16"/>
  <c r="AB1378" i="16" s="1"/>
  <c r="AA965" i="16"/>
  <c r="AB965" i="16" s="1"/>
  <c r="AA1371" i="16"/>
  <c r="AB1371" i="16" s="1"/>
  <c r="AA1759" i="16"/>
  <c r="Z1759" i="16"/>
  <c r="AA1357" i="16"/>
  <c r="AB1357" i="16" s="1"/>
  <c r="X714" i="20"/>
  <c r="AA2153" i="16"/>
  <c r="AA1372" i="16"/>
  <c r="AB1372" i="16" s="1"/>
  <c r="Z2198" i="16"/>
  <c r="AA1672" i="16"/>
  <c r="AB1672" i="16" s="1"/>
  <c r="AA972" i="16"/>
  <c r="AB972" i="16" s="1"/>
  <c r="AA954" i="16"/>
  <c r="AB954" i="16" s="1"/>
  <c r="AA966" i="16"/>
  <c r="AB966" i="16" s="1"/>
  <c r="AA994" i="16"/>
  <c r="AB994" i="16" s="1"/>
  <c r="Z587" i="16"/>
  <c r="Z794" i="16" s="1"/>
  <c r="Z202" i="10" s="1"/>
  <c r="AA1957" i="16"/>
  <c r="AB1957" i="16" s="1"/>
  <c r="Z2131" i="16"/>
  <c r="AA1224" i="16"/>
  <c r="AB1224" i="16" s="1"/>
  <c r="Z2914" i="16"/>
  <c r="Z2916" i="16"/>
  <c r="AA2913" i="16"/>
  <c r="AA2915" i="16"/>
  <c r="AA2916" i="16"/>
  <c r="AA2914" i="16"/>
  <c r="Z2913" i="16"/>
  <c r="Z2915" i="16"/>
  <c r="AA2154" i="16"/>
  <c r="AA1956" i="16"/>
  <c r="AB1956" i="16" s="1"/>
  <c r="Z586" i="16"/>
  <c r="AA2151" i="16"/>
  <c r="AA1358" i="16"/>
  <c r="AB1358" i="16" s="1"/>
  <c r="AA285" i="16"/>
  <c r="AA2130" i="16"/>
  <c r="AA1219" i="16"/>
  <c r="AB1219" i="16" s="1"/>
  <c r="V899" i="20"/>
  <c r="V901" i="20" s="1"/>
  <c r="R734" i="20"/>
  <c r="Q736" i="20"/>
  <c r="P755" i="20"/>
  <c r="O757" i="20"/>
  <c r="L2688" i="16"/>
  <c r="L2690" i="16" s="1"/>
  <c r="K2688" i="16"/>
  <c r="K2690" i="16" s="1"/>
  <c r="L2687" i="16"/>
  <c r="K2687" i="16"/>
  <c r="F2690" i="16"/>
  <c r="G2690" i="16"/>
  <c r="Q741" i="20"/>
  <c r="Q743" i="20" s="1"/>
  <c r="P743" i="20"/>
  <c r="N743" i="20"/>
  <c r="N1541" i="16"/>
  <c r="M728" i="20"/>
  <c r="N736" i="20"/>
  <c r="O735" i="20"/>
  <c r="N742" i="20"/>
  <c r="O742" i="20" s="1"/>
  <c r="N2178" i="16"/>
  <c r="N1542" i="16"/>
  <c r="O1540" i="16"/>
  <c r="O749" i="20"/>
  <c r="X2280" i="16"/>
  <c r="X28" i="16" s="1"/>
  <c r="X82" i="16" s="1"/>
  <c r="X27" i="16"/>
  <c r="Y25" i="16" s="1"/>
  <c r="Y2256" i="16" s="1"/>
  <c r="Y2268" i="16" s="1"/>
  <c r="U900" i="20"/>
  <c r="T794" i="20"/>
  <c r="T796" i="20" s="1"/>
  <c r="R1274" i="16"/>
  <c r="S1274" i="16" s="1"/>
  <c r="T1274" i="16" s="1"/>
  <c r="S795" i="20"/>
  <c r="R1275" i="16"/>
  <c r="S1275" i="16" s="1"/>
  <c r="T1275" i="16" s="1"/>
  <c r="R2138" i="16"/>
  <c r="W1252" i="16"/>
  <c r="W2135" i="16" s="1"/>
  <c r="V1254" i="16"/>
  <c r="V1253" i="16"/>
  <c r="T1020" i="20"/>
  <c r="U971" i="20"/>
  <c r="O1969" i="16"/>
  <c r="U970" i="20"/>
  <c r="V970" i="20" s="1"/>
  <c r="W1001" i="16"/>
  <c r="X1001" i="16" s="1"/>
  <c r="W1240" i="16"/>
  <c r="Y1000" i="16"/>
  <c r="Z1000" i="16" s="1"/>
  <c r="V1246" i="16"/>
  <c r="V1247" i="16"/>
  <c r="X1233" i="16"/>
  <c r="X1232" i="16"/>
  <c r="Y1231" i="16"/>
  <c r="Z1231" i="16" s="1"/>
  <c r="Y2131" i="16"/>
  <c r="Y1226" i="16"/>
  <c r="Z1226" i="16" s="1"/>
  <c r="Y1225" i="16"/>
  <c r="Z1225" i="16" s="1"/>
  <c r="S1268" i="16"/>
  <c r="T1268" i="16" s="1"/>
  <c r="T1019" i="20"/>
  <c r="U1019" i="20" s="1"/>
  <c r="V1019" i="20" s="1"/>
  <c r="W1019" i="20" s="1"/>
  <c r="X1019" i="20" s="1"/>
  <c r="P1967" i="16"/>
  <c r="Q1967" i="16" s="1"/>
  <c r="R1967" i="16" s="1"/>
  <c r="S1967" i="16" s="1"/>
  <c r="S2241" i="16" s="1"/>
  <c r="V1020" i="20"/>
  <c r="U1020" i="20"/>
  <c r="W1245" i="16"/>
  <c r="T2137" i="16"/>
  <c r="M384" i="20"/>
  <c r="S2138" i="16"/>
  <c r="O1968" i="16"/>
  <c r="P1721" i="16"/>
  <c r="Q1721" i="16" s="1"/>
  <c r="J2211" i="16"/>
  <c r="T2136" i="16"/>
  <c r="U1259" i="16"/>
  <c r="S2137" i="16"/>
  <c r="U1266" i="16"/>
  <c r="U2137" i="16" s="1"/>
  <c r="U1273" i="16"/>
  <c r="V1273" i="16" s="1"/>
  <c r="T2138" i="16"/>
  <c r="S1267" i="16"/>
  <c r="T1267" i="16" s="1"/>
  <c r="R1206" i="20"/>
  <c r="R1208" i="20" s="1"/>
  <c r="M108" i="20"/>
  <c r="R1261" i="16"/>
  <c r="S1260" i="16"/>
  <c r="W2133" i="16"/>
  <c r="X1238" i="16"/>
  <c r="W1239" i="16"/>
  <c r="W774" i="20"/>
  <c r="X774" i="20" s="1"/>
  <c r="Y774" i="20" s="1"/>
  <c r="Z774" i="20" s="1"/>
  <c r="X1759" i="16"/>
  <c r="Y1759" i="16"/>
  <c r="W2249" i="16"/>
  <c r="W2024" i="16"/>
  <c r="X2024" i="16" s="1"/>
  <c r="Y2023" i="16"/>
  <c r="Z2023" i="16" s="1"/>
  <c r="U2200" i="16"/>
  <c r="R1688" i="16"/>
  <c r="S1688" i="16" s="1"/>
  <c r="T1688" i="16" s="1"/>
  <c r="U1688" i="16" s="1"/>
  <c r="V1688" i="16" s="1"/>
  <c r="T2200" i="16"/>
  <c r="V2200" i="16"/>
  <c r="W2200" i="16"/>
  <c r="Y1686" i="16"/>
  <c r="Z1686" i="16" s="1"/>
  <c r="R1687" i="16"/>
  <c r="S1687" i="16" s="1"/>
  <c r="T1687" i="16" s="1"/>
  <c r="U1687" i="16" s="1"/>
  <c r="V1687" i="16" s="1"/>
  <c r="W1687" i="16" s="1"/>
  <c r="X1687" i="16" s="1"/>
  <c r="R2200" i="16"/>
  <c r="S2200" i="16"/>
  <c r="P1714" i="16"/>
  <c r="Q1714" i="16" s="1"/>
  <c r="R1714" i="16" s="1"/>
  <c r="N634" i="20"/>
  <c r="O634" i="20" s="1"/>
  <c r="N1715" i="16"/>
  <c r="O1715" i="16" s="1"/>
  <c r="S830" i="20"/>
  <c r="N1061" i="20"/>
  <c r="N1716" i="16"/>
  <c r="O1716" i="16" s="1"/>
  <c r="N2204" i="16"/>
  <c r="X803" i="20"/>
  <c r="L1075" i="20"/>
  <c r="X782" i="20"/>
  <c r="T829" i="20"/>
  <c r="U829" i="20" s="1"/>
  <c r="U831" i="20" s="1"/>
  <c r="S831" i="20"/>
  <c r="E877" i="20"/>
  <c r="K878" i="20" s="1"/>
  <c r="K879" i="20" s="1"/>
  <c r="K880" i="20" s="1"/>
  <c r="X985" i="20"/>
  <c r="W775" i="20"/>
  <c r="R633" i="20"/>
  <c r="S633" i="20" s="1"/>
  <c r="K2915" i="16"/>
  <c r="X2915" i="16"/>
  <c r="X2913" i="16"/>
  <c r="Y2913" i="16"/>
  <c r="X2916" i="16"/>
  <c r="Y2916" i="16"/>
  <c r="X2914" i="16"/>
  <c r="Y2914" i="16"/>
  <c r="Y2915" i="16"/>
  <c r="O1722" i="16"/>
  <c r="Y1673" i="16"/>
  <c r="Z1673" i="16" s="1"/>
  <c r="Y2198" i="16"/>
  <c r="N2017" i="16"/>
  <c r="Y587" i="16"/>
  <c r="Y794" i="16" s="1"/>
  <c r="Y202" i="10" s="1"/>
  <c r="W2245" i="16"/>
  <c r="X1995" i="16"/>
  <c r="X2245" i="16" s="1"/>
  <c r="M1735" i="16"/>
  <c r="M2207" i="16" s="1"/>
  <c r="Y1674" i="16"/>
  <c r="Z1674" i="16" s="1"/>
  <c r="D2913" i="16"/>
  <c r="O2205" i="16"/>
  <c r="O1025" i="16"/>
  <c r="P1025" i="16" s="1"/>
  <c r="Q1025" i="16" s="1"/>
  <c r="Y995" i="16"/>
  <c r="Z995" i="16" s="1"/>
  <c r="Y1385" i="16"/>
  <c r="Z1385" i="16" s="1"/>
  <c r="X286" i="16"/>
  <c r="K1043" i="16"/>
  <c r="K1044" i="16" s="1"/>
  <c r="Y982" i="16"/>
  <c r="Z982" i="16" s="1"/>
  <c r="K1037" i="16"/>
  <c r="K1038" i="16" s="1"/>
  <c r="Y988" i="16"/>
  <c r="Z988" i="16" s="1"/>
  <c r="O1018" i="16"/>
  <c r="P1018" i="16" s="1"/>
  <c r="Q1018" i="16" s="1"/>
  <c r="T59" i="16"/>
  <c r="U57" i="16" s="1"/>
  <c r="U2260" i="16" s="1"/>
  <c r="T2284" i="16"/>
  <c r="T2275" i="16"/>
  <c r="N382" i="20"/>
  <c r="W1386" i="16"/>
  <c r="X1386" i="16" s="1"/>
  <c r="M383" i="20"/>
  <c r="F3034" i="16"/>
  <c r="K1880" i="16"/>
  <c r="V287" i="16"/>
  <c r="V789" i="16" s="1"/>
  <c r="V195" i="10" s="1"/>
  <c r="V432" i="20"/>
  <c r="W431" i="20"/>
  <c r="L629" i="16"/>
  <c r="L795" i="16" s="1"/>
  <c r="L203" i="10" s="1"/>
  <c r="O3114" i="16"/>
  <c r="M3116" i="16"/>
  <c r="N3115" i="16"/>
  <c r="N635" i="20"/>
  <c r="E646" i="20"/>
  <c r="K647" i="20" s="1"/>
  <c r="K648" i="20" s="1"/>
  <c r="M640" i="20"/>
  <c r="V286" i="16"/>
  <c r="P2916" i="16"/>
  <c r="V2915" i="16"/>
  <c r="N2915" i="16"/>
  <c r="T2914" i="16"/>
  <c r="L2914" i="16"/>
  <c r="R2913" i="16"/>
  <c r="W2916" i="16"/>
  <c r="O2916" i="16"/>
  <c r="U2915" i="16"/>
  <c r="M2915" i="16"/>
  <c r="S2914" i="16"/>
  <c r="K2914" i="16"/>
  <c r="Q2913" i="16"/>
  <c r="Q2915" i="16"/>
  <c r="R2916" i="16"/>
  <c r="T2913" i="16"/>
  <c r="U2914" i="16"/>
  <c r="V2916" i="16"/>
  <c r="N2916" i="16"/>
  <c r="T2915" i="16"/>
  <c r="L2915" i="16"/>
  <c r="R2914" i="16"/>
  <c r="P2913" i="16"/>
  <c r="L2916" i="16"/>
  <c r="R2915" i="16"/>
  <c r="P2914" i="16"/>
  <c r="N2913" i="16"/>
  <c r="O2914" i="16"/>
  <c r="U2913" i="16"/>
  <c r="N2914" i="16"/>
  <c r="W2915" i="16"/>
  <c r="K2913" i="16"/>
  <c r="U2916" i="16"/>
  <c r="M2916" i="16"/>
  <c r="S2915" i="16"/>
  <c r="Q2914" i="16"/>
  <c r="W2913" i="16"/>
  <c r="O2913" i="16"/>
  <c r="T2916" i="16"/>
  <c r="V2913" i="16"/>
  <c r="K2916" i="16"/>
  <c r="M2913" i="16"/>
  <c r="V2914" i="16"/>
  <c r="L2913" i="16"/>
  <c r="O2915" i="16"/>
  <c r="M2914" i="16"/>
  <c r="S2916" i="16"/>
  <c r="W2914" i="16"/>
  <c r="P2915" i="16"/>
  <c r="Q2916" i="16"/>
  <c r="S2913" i="16"/>
  <c r="W1379" i="16"/>
  <c r="X1379" i="16" s="1"/>
  <c r="Y1379" i="16" s="1"/>
  <c r="Z1379" i="16" s="1"/>
  <c r="AA1379" i="16" s="1"/>
  <c r="AB1379" i="16" s="1"/>
  <c r="G2916" i="16"/>
  <c r="F2916" i="16"/>
  <c r="D2919" i="16"/>
  <c r="G2920" i="16" s="1"/>
  <c r="K1759" i="16"/>
  <c r="L1759" i="16"/>
  <c r="M1759" i="16"/>
  <c r="N1759" i="16"/>
  <c r="O1759" i="16"/>
  <c r="P1759" i="16"/>
  <c r="Q1759" i="16"/>
  <c r="R1759" i="16"/>
  <c r="S1759" i="16"/>
  <c r="T1759" i="16"/>
  <c r="U1759" i="16"/>
  <c r="V1759" i="16"/>
  <c r="W1759" i="16"/>
  <c r="N1970" i="16"/>
  <c r="N644" i="16" s="1"/>
  <c r="N654" i="16" s="1"/>
  <c r="N235" i="20" s="1"/>
  <c r="I368" i="16"/>
  <c r="H2431" i="16"/>
  <c r="H2438" i="16"/>
  <c r="H2436" i="16"/>
  <c r="H2429" i="16"/>
  <c r="H2452" i="16"/>
  <c r="H2450" i="16"/>
  <c r="V2245" i="16"/>
  <c r="V1996" i="16"/>
  <c r="W1996" i="16" s="1"/>
  <c r="F3033" i="16"/>
  <c r="E3035" i="16"/>
  <c r="O2016" i="16"/>
  <c r="P2016" i="16" s="1"/>
  <c r="N2018" i="16"/>
  <c r="N2248" i="16"/>
  <c r="U1976" i="16"/>
  <c r="U1975" i="16"/>
  <c r="U2242" i="16"/>
  <c r="V1974" i="16"/>
  <c r="D2902" i="16"/>
  <c r="H2899" i="16" s="1"/>
  <c r="F1747" i="16" a="1"/>
  <c r="F1747" i="16" s="1"/>
  <c r="E2913" i="16"/>
  <c r="D1748" i="16"/>
  <c r="D2914" i="16" s="1"/>
  <c r="E2914" i="16"/>
  <c r="D1742" i="16"/>
  <c r="D2908" i="16" s="1"/>
  <c r="D2907" i="16"/>
  <c r="H2908" i="16" s="1"/>
  <c r="V996" i="16"/>
  <c r="W996" i="16" s="1"/>
  <c r="X996" i="16" s="1"/>
  <c r="Y996" i="16" s="1"/>
  <c r="Z996" i="16" s="1"/>
  <c r="N1026" i="16"/>
  <c r="O1026" i="16" s="1"/>
  <c r="W1276" i="16"/>
  <c r="R1680" i="16"/>
  <c r="R1983" i="16"/>
  <c r="S1983" i="16" s="1"/>
  <c r="R1681" i="16"/>
  <c r="R2199" i="16"/>
  <c r="S1679" i="16"/>
  <c r="U1666" i="16"/>
  <c r="M2010" i="16"/>
  <c r="L628" i="16"/>
  <c r="N2009" i="16"/>
  <c r="M627" i="16"/>
  <c r="M2247" i="16"/>
  <c r="M2011" i="16"/>
  <c r="M629" i="16" s="1"/>
  <c r="M795" i="16" s="1"/>
  <c r="M203" i="10" s="1"/>
  <c r="R2243" i="16"/>
  <c r="T1981" i="16"/>
  <c r="L1042" i="16"/>
  <c r="M1042" i="16" s="1"/>
  <c r="N1042" i="16" s="1"/>
  <c r="V1665" i="16"/>
  <c r="U2197" i="16"/>
  <c r="U1667" i="16"/>
  <c r="L1036" i="16"/>
  <c r="M1036" i="16" s="1"/>
  <c r="N1019" i="16"/>
  <c r="U2030" i="16"/>
  <c r="T2031" i="16"/>
  <c r="T2032" i="16" s="1"/>
  <c r="T2250" i="16"/>
  <c r="R1982" i="16"/>
  <c r="S1982" i="16" s="1"/>
  <c r="H1766" i="16"/>
  <c r="I1759" i="16" a="1"/>
  <c r="I1759" i="16" s="1"/>
  <c r="N595" i="20"/>
  <c r="O595" i="20" s="1"/>
  <c r="P595" i="20" s="1"/>
  <c r="T1006" i="16"/>
  <c r="O1030" i="16"/>
  <c r="Q1008" i="16"/>
  <c r="R1008" i="16" s="1"/>
  <c r="M1032" i="16"/>
  <c r="T907" i="20"/>
  <c r="U906" i="20"/>
  <c r="U908" i="20" s="1"/>
  <c r="U838" i="20"/>
  <c r="Q1208" i="20"/>
  <c r="T978" i="20"/>
  <c r="T871" i="20"/>
  <c r="T873" i="20" s="1"/>
  <c r="S872" i="20"/>
  <c r="U837" i="20"/>
  <c r="V837" i="20" s="1"/>
  <c r="W836" i="20"/>
  <c r="X836" i="20" s="1"/>
  <c r="Y836" i="20" s="1"/>
  <c r="Q1207" i="20"/>
  <c r="L111" i="20"/>
  <c r="L1231" i="20" s="1"/>
  <c r="T977" i="20"/>
  <c r="U977" i="20" s="1"/>
  <c r="K1113" i="20"/>
  <c r="K1114" i="20" s="1"/>
  <c r="L1112" i="20"/>
  <c r="K1099" i="20"/>
  <c r="K1100" i="20" s="1"/>
  <c r="L1098" i="20"/>
  <c r="K597" i="20"/>
  <c r="K111" i="20" s="1"/>
  <c r="K1231" i="20" s="1"/>
  <c r="K109" i="20"/>
  <c r="K641" i="20"/>
  <c r="L641" i="20" s="1"/>
  <c r="L642" i="20" s="1"/>
  <c r="Q1702" i="16"/>
  <c r="U990" i="16"/>
  <c r="W2025" i="16"/>
  <c r="X2025" i="16" s="1"/>
  <c r="P1709" i="16"/>
  <c r="V1997" i="16"/>
  <c r="W1997" i="16" s="1"/>
  <c r="N1723" i="16"/>
  <c r="O1723" i="16" s="1"/>
  <c r="D1749" i="16"/>
  <c r="M1053" i="20"/>
  <c r="N1053" i="20" s="1"/>
  <c r="L1055" i="20"/>
  <c r="K1054" i="20"/>
  <c r="L1054" i="20" s="1"/>
  <c r="K1006" i="20"/>
  <c r="L1005" i="20"/>
  <c r="M1004" i="20"/>
  <c r="L1006" i="20"/>
  <c r="Q2246" i="16"/>
  <c r="R2002" i="16"/>
  <c r="Q2003" i="16"/>
  <c r="Q2004" i="16" s="1"/>
  <c r="V2267" i="16"/>
  <c r="V2279" i="16" s="1"/>
  <c r="V989" i="16"/>
  <c r="U20" i="16"/>
  <c r="U81" i="16" s="1"/>
  <c r="W1002" i="16"/>
  <c r="X1002" i="16" s="1"/>
  <c r="Q1014" i="16"/>
  <c r="V983" i="16"/>
  <c r="U984" i="16"/>
  <c r="S1007" i="16"/>
  <c r="N1031" i="16"/>
  <c r="D1059" i="16"/>
  <c r="E1064" i="16"/>
  <c r="F1064" i="16" s="1" a="1"/>
  <c r="F1064" i="16" s="1"/>
  <c r="D1064" i="16"/>
  <c r="D1069" i="16"/>
  <c r="C1066" i="16"/>
  <c r="E1065" i="16"/>
  <c r="B1063" i="16"/>
  <c r="J1068" i="16"/>
  <c r="F1047" i="16"/>
  <c r="K1048" i="16" s="1"/>
  <c r="D1053" i="16"/>
  <c r="S1012" i="16"/>
  <c r="R1024" i="16"/>
  <c r="S1024" i="16" s="1"/>
  <c r="U978" i="20"/>
  <c r="V976" i="20"/>
  <c r="W976" i="20" s="1"/>
  <c r="X976" i="20" s="1"/>
  <c r="Y976" i="20" s="1"/>
  <c r="W984" i="20"/>
  <c r="X984" i="20" s="1"/>
  <c r="Y984" i="20" s="1"/>
  <c r="W985" i="20"/>
  <c r="T927" i="20"/>
  <c r="T929" i="20" s="1"/>
  <c r="V971" i="20"/>
  <c r="W969" i="20"/>
  <c r="X969" i="20" s="1"/>
  <c r="Y969" i="20" s="1"/>
  <c r="S928" i="20"/>
  <c r="V894" i="20"/>
  <c r="W892" i="20"/>
  <c r="X892" i="20" s="1"/>
  <c r="Y892" i="20" s="1"/>
  <c r="V893" i="20"/>
  <c r="W626" i="20"/>
  <c r="X626" i="20" s="1"/>
  <c r="Y626" i="20" s="1"/>
  <c r="T627" i="20"/>
  <c r="T628" i="20" s="1"/>
  <c r="E863" i="20"/>
  <c r="K864" i="20" s="1"/>
  <c r="U766" i="20"/>
  <c r="V766" i="20" s="1"/>
  <c r="E1191" i="20"/>
  <c r="K1192" i="20" s="1"/>
  <c r="L685" i="20"/>
  <c r="L144" i="20" s="1"/>
  <c r="T843" i="20"/>
  <c r="U843" i="20" s="1"/>
  <c r="U845" i="20" s="1"/>
  <c r="S845" i="20"/>
  <c r="S844" i="20"/>
  <c r="E1212" i="20"/>
  <c r="K1213" i="20" s="1"/>
  <c r="K1214" i="20" s="1"/>
  <c r="O588" i="20"/>
  <c r="O590" i="20" s="1"/>
  <c r="K686" i="20"/>
  <c r="K687" i="20" s="1"/>
  <c r="K147" i="20" s="1"/>
  <c r="K1234" i="20" s="1"/>
  <c r="K144" i="20"/>
  <c r="M596" i="20"/>
  <c r="L109" i="20"/>
  <c r="M590" i="20"/>
  <c r="N589" i="20"/>
  <c r="N590" i="20" s="1"/>
  <c r="V824" i="20"/>
  <c r="V823" i="20"/>
  <c r="V816" i="20"/>
  <c r="W822" i="20"/>
  <c r="E1163" i="20"/>
  <c r="K1164" i="20" s="1"/>
  <c r="K1165" i="20" s="1"/>
  <c r="U921" i="20"/>
  <c r="U922" i="20"/>
  <c r="V920" i="20"/>
  <c r="L1133" i="20"/>
  <c r="E1156" i="20"/>
  <c r="K1157" i="20" s="1"/>
  <c r="E1198" i="20"/>
  <c r="K1199" i="20" s="1"/>
  <c r="K1200" i="20" s="1"/>
  <c r="K1201" i="20" s="1"/>
  <c r="T851" i="20"/>
  <c r="T852" i="20"/>
  <c r="U850" i="20"/>
  <c r="T767" i="20"/>
  <c r="T768" i="20" s="1"/>
  <c r="E1177" i="20"/>
  <c r="K1178" i="20" s="1"/>
  <c r="K1179" i="20" s="1"/>
  <c r="V803" i="20"/>
  <c r="E1170" i="20"/>
  <c r="K1171" i="20" s="1"/>
  <c r="L1147" i="20"/>
  <c r="V802" i="20"/>
  <c r="W802" i="20" s="1"/>
  <c r="X802" i="20" s="1"/>
  <c r="Y802" i="20" s="1"/>
  <c r="E1219" i="20"/>
  <c r="K1220" i="20" s="1"/>
  <c r="L1119" i="20"/>
  <c r="K1149" i="20"/>
  <c r="E1184" i="20"/>
  <c r="K1185" i="20" s="1"/>
  <c r="K1186" i="20" s="1"/>
  <c r="K1141" i="20"/>
  <c r="K1142" i="20" s="1"/>
  <c r="L1140" i="20"/>
  <c r="V817" i="20"/>
  <c r="W815" i="20"/>
  <c r="X815" i="20" s="1"/>
  <c r="Y815" i="20" s="1"/>
  <c r="U788" i="20"/>
  <c r="K1121" i="20"/>
  <c r="K1127" i="20"/>
  <c r="K1128" i="20" s="1"/>
  <c r="L1126" i="20"/>
  <c r="V787" i="20"/>
  <c r="U789" i="20"/>
  <c r="W803" i="20"/>
  <c r="L1091" i="20"/>
  <c r="L1105" i="20"/>
  <c r="M1105" i="20" s="1"/>
  <c r="K1107" i="20"/>
  <c r="W781" i="20"/>
  <c r="X781" i="20" s="1"/>
  <c r="Y781" i="20" s="1"/>
  <c r="W782" i="20"/>
  <c r="L1084" i="20"/>
  <c r="K1093" i="20"/>
  <c r="K1085" i="20"/>
  <c r="K1086" i="20" s="1"/>
  <c r="K215" i="20"/>
  <c r="M1729" i="16"/>
  <c r="N1729" i="16" s="1"/>
  <c r="O1729" i="16" s="1"/>
  <c r="M2206" i="16"/>
  <c r="N2206" i="16"/>
  <c r="S1041" i="20"/>
  <c r="T1025" i="20"/>
  <c r="S1027" i="20"/>
  <c r="S1026" i="20"/>
  <c r="L1736" i="16"/>
  <c r="S1700" i="16"/>
  <c r="L1737" i="16"/>
  <c r="N1062" i="20"/>
  <c r="O1060" i="20"/>
  <c r="R1701" i="16"/>
  <c r="U1039" i="20"/>
  <c r="V1039" i="20" s="1"/>
  <c r="W1039" i="20" s="1"/>
  <c r="X1039" i="20" s="1"/>
  <c r="Y1039" i="20" s="1"/>
  <c r="M1074" i="20"/>
  <c r="L1076" i="20"/>
  <c r="M1068" i="20"/>
  <c r="M1069" i="20" s="1"/>
  <c r="L2207" i="16"/>
  <c r="Q1040" i="20"/>
  <c r="T1041" i="20"/>
  <c r="V1034" i="20"/>
  <c r="W1020" i="20"/>
  <c r="V1033" i="20"/>
  <c r="W1033" i="20" s="1"/>
  <c r="X1033" i="20" s="1"/>
  <c r="Y1033" i="20" s="1"/>
  <c r="V1013" i="20"/>
  <c r="W1012" i="20"/>
  <c r="X1012" i="20" s="1"/>
  <c r="Y1012" i="20" s="1"/>
  <c r="Z1012" i="20" s="1"/>
  <c r="K1749" i="16"/>
  <c r="K1750" i="16" s="1"/>
  <c r="S1728" i="16"/>
  <c r="Q1708" i="16"/>
  <c r="R1708" i="16" s="1"/>
  <c r="R2203" i="16"/>
  <c r="K2208" i="16"/>
  <c r="K1744" i="16"/>
  <c r="K1743" i="16"/>
  <c r="B1753" i="16"/>
  <c r="B2919" i="16" s="1"/>
  <c r="D1754" i="16"/>
  <c r="E1755" i="16"/>
  <c r="E1754" i="16"/>
  <c r="D1760" i="16"/>
  <c r="Q2203" i="16"/>
  <c r="W286" i="16"/>
  <c r="O2206" i="16"/>
  <c r="W915" i="20" l="1"/>
  <c r="W914" i="20"/>
  <c r="X914" i="20" s="1"/>
  <c r="Y914" i="20" s="1"/>
  <c r="Y1707" i="16"/>
  <c r="Z1707" i="16" s="1"/>
  <c r="Z2203" i="16" s="1"/>
  <c r="Y1693" i="16"/>
  <c r="Z1693" i="16" s="1"/>
  <c r="Z2201" i="16" s="1"/>
  <c r="X1695" i="16"/>
  <c r="W808" i="20"/>
  <c r="X808" i="20" s="1"/>
  <c r="Y808" i="20" s="1"/>
  <c r="Y810" i="20" s="1"/>
  <c r="V809" i="20"/>
  <c r="X1694" i="16"/>
  <c r="P1519" i="16"/>
  <c r="P2175" i="16" s="1"/>
  <c r="AD390" i="10"/>
  <c r="AE125" i="18"/>
  <c r="AE126" i="18" s="1"/>
  <c r="AC467" i="20"/>
  <c r="AE432" i="10"/>
  <c r="AE355" i="10"/>
  <c r="AE390" i="10" s="1"/>
  <c r="AE51" i="25"/>
  <c r="AE75" i="25" s="1"/>
  <c r="AE87" i="25" s="1"/>
  <c r="AE89" i="25" s="1"/>
  <c r="AE290" i="10"/>
  <c r="AA78" i="18"/>
  <c r="AA75" i="18" s="1"/>
  <c r="AA80" i="18" s="1"/>
  <c r="AA212" i="10" s="1"/>
  <c r="AA211" i="10" s="1"/>
  <c r="AB247" i="10" s="1"/>
  <c r="AE2282" i="16"/>
  <c r="AE44" i="16" s="1"/>
  <c r="AE85" i="16" s="1"/>
  <c r="AE43" i="16"/>
  <c r="AC2286" i="16"/>
  <c r="AC75" i="16"/>
  <c r="AD73" i="16" s="1"/>
  <c r="AD2262" i="16" s="1"/>
  <c r="AD2274" i="16" s="1"/>
  <c r="AB1766" i="16"/>
  <c r="AC1766" i="16"/>
  <c r="AD1766" i="16"/>
  <c r="AE1766" i="16"/>
  <c r="AB67" i="16"/>
  <c r="AC65" i="16" s="1"/>
  <c r="AC2261" i="16" s="1"/>
  <c r="AC2273" i="16" s="1"/>
  <c r="AB2285" i="16"/>
  <c r="AB68" i="16" s="1"/>
  <c r="AB88" i="16" s="1"/>
  <c r="AC2281" i="16"/>
  <c r="AC36" i="16" s="1"/>
  <c r="AC83" i="16" s="1"/>
  <c r="AC35" i="16"/>
  <c r="AD33" i="16" s="1"/>
  <c r="AD2257" i="16" s="1"/>
  <c r="AD2269" i="16" s="1"/>
  <c r="AC2283" i="16"/>
  <c r="AC52" i="16" s="1"/>
  <c r="AC86" i="16" s="1"/>
  <c r="AC51" i="16"/>
  <c r="AD49" i="16" s="1"/>
  <c r="AD2259" i="16" s="1"/>
  <c r="AD2271" i="16" s="1"/>
  <c r="AC700" i="20"/>
  <c r="Z211" i="10"/>
  <c r="Z290" i="10"/>
  <c r="Y247" i="10"/>
  <c r="AD460" i="20"/>
  <c r="AD446" i="20"/>
  <c r="AC971" i="16"/>
  <c r="AE603" i="20"/>
  <c r="AC1357" i="16"/>
  <c r="AC693" i="20"/>
  <c r="AC481" i="20"/>
  <c r="AC672" i="20"/>
  <c r="AB708" i="20"/>
  <c r="AC706" i="20"/>
  <c r="AB775" i="20"/>
  <c r="AC773" i="20"/>
  <c r="AB964" i="20"/>
  <c r="AC962" i="20"/>
  <c r="AB1013" i="20"/>
  <c r="AC1011" i="20"/>
  <c r="AD475" i="20"/>
  <c r="AE473" i="20"/>
  <c r="AE475" i="20" s="1"/>
  <c r="AD474" i="20"/>
  <c r="AB496" i="20"/>
  <c r="AC494" i="20"/>
  <c r="AC482" i="20"/>
  <c r="AD480" i="20"/>
  <c r="AC468" i="20"/>
  <c r="AD466" i="20"/>
  <c r="AD467" i="20" s="1"/>
  <c r="AD680" i="20"/>
  <c r="AE678" i="20"/>
  <c r="AE680" i="20" s="1"/>
  <c r="AB859" i="20"/>
  <c r="AC857" i="20"/>
  <c r="AD461" i="20"/>
  <c r="AE459" i="20"/>
  <c r="AE461" i="20" s="1"/>
  <c r="AD666" i="20"/>
  <c r="AE664" i="20"/>
  <c r="AE666" i="20" s="1"/>
  <c r="AC620" i="20"/>
  <c r="AD620" i="20" s="1"/>
  <c r="AE620" i="20" s="1"/>
  <c r="AC658" i="20"/>
  <c r="AD658" i="20" s="1"/>
  <c r="AE1204" i="16"/>
  <c r="AC673" i="20"/>
  <c r="AD671" i="20"/>
  <c r="AC694" i="20"/>
  <c r="AD692" i="20"/>
  <c r="AC610" i="20"/>
  <c r="AD665" i="20"/>
  <c r="AD679" i="20"/>
  <c r="AB489" i="20"/>
  <c r="AC487" i="20"/>
  <c r="AB722" i="20"/>
  <c r="AC720" i="20"/>
  <c r="AC611" i="20"/>
  <c r="AD609" i="20"/>
  <c r="AD447" i="20"/>
  <c r="AE445" i="20"/>
  <c r="AE447" i="20" s="1"/>
  <c r="AC701" i="20"/>
  <c r="AD699" i="20"/>
  <c r="AD659" i="20"/>
  <c r="AE657" i="20"/>
  <c r="AE659" i="20" s="1"/>
  <c r="AC1378" i="16"/>
  <c r="AC965" i="16"/>
  <c r="AC1218" i="16"/>
  <c r="AC1371" i="16"/>
  <c r="AB2198" i="16"/>
  <c r="AC1672" i="16"/>
  <c r="AD2194" i="16"/>
  <c r="AD1646" i="16"/>
  <c r="AE1644" i="16"/>
  <c r="AD2129" i="16"/>
  <c r="AD1212" i="16"/>
  <c r="AE1210" i="16"/>
  <c r="AC966" i="16"/>
  <c r="AD964" i="16"/>
  <c r="AC2151" i="16"/>
  <c r="AC1358" i="16"/>
  <c r="AD1356" i="16"/>
  <c r="AB587" i="16"/>
  <c r="AB794" i="16" s="1"/>
  <c r="AB202" i="10" s="1"/>
  <c r="AC1957" i="16"/>
  <c r="AD1957" i="16" s="1"/>
  <c r="AE1957" i="16" s="1"/>
  <c r="AC994" i="16"/>
  <c r="AD1645" i="16"/>
  <c r="AC972" i="16"/>
  <c r="AD970" i="16"/>
  <c r="AE2128" i="16"/>
  <c r="AE1205" i="16"/>
  <c r="AC1956" i="16"/>
  <c r="AD1956" i="16" s="1"/>
  <c r="AE1956" i="16" s="1"/>
  <c r="AB586" i="16"/>
  <c r="AD1211" i="16"/>
  <c r="AE2920" i="16"/>
  <c r="AE2922" i="16"/>
  <c r="AB2921" i="16"/>
  <c r="AB2923" i="16"/>
  <c r="AC2921" i="16"/>
  <c r="AC2923" i="16"/>
  <c r="AD2921" i="16"/>
  <c r="AD2923" i="16"/>
  <c r="AE2921" i="16"/>
  <c r="AE2923" i="16"/>
  <c r="AB2920" i="16"/>
  <c r="AB2922" i="16"/>
  <c r="AC2920" i="16"/>
  <c r="AD2920" i="16"/>
  <c r="AC2922" i="16"/>
  <c r="AD2922" i="16"/>
  <c r="AC954" i="16"/>
  <c r="AD954" i="16" s="1"/>
  <c r="AE954" i="16" s="1"/>
  <c r="AC2130" i="16"/>
  <c r="AC1219" i="16"/>
  <c r="AD1217" i="16"/>
  <c r="AB2131" i="16"/>
  <c r="AC1224" i="16"/>
  <c r="AC2153" i="16"/>
  <c r="AC1372" i="16"/>
  <c r="AD1370" i="16"/>
  <c r="AC2154" i="16"/>
  <c r="AC1379" i="16"/>
  <c r="AD1377" i="16"/>
  <c r="AE2238" i="16"/>
  <c r="AE791" i="16"/>
  <c r="AE199" i="10" s="1"/>
  <c r="AC285" i="16"/>
  <c r="N1521" i="16"/>
  <c r="O1527" i="16"/>
  <c r="P1527" i="16" s="1"/>
  <c r="Q1527" i="16" s="1"/>
  <c r="P2176" i="16"/>
  <c r="O1548" i="16"/>
  <c r="R1526" i="16"/>
  <c r="S1526" i="16" s="1"/>
  <c r="S2176" i="16" s="1"/>
  <c r="O2176" i="16"/>
  <c r="O1528" i="16"/>
  <c r="P1528" i="16" s="1"/>
  <c r="Q1528" i="16" s="1"/>
  <c r="N1512" i="16"/>
  <c r="N369" i="16" s="1"/>
  <c r="P1547" i="16"/>
  <c r="P2179" i="16" s="1"/>
  <c r="M1535" i="16"/>
  <c r="N1535" i="16" s="1"/>
  <c r="O1533" i="16"/>
  <c r="M1512" i="16"/>
  <c r="M369" i="16" s="1"/>
  <c r="M2177" i="16"/>
  <c r="M1534" i="16"/>
  <c r="N1534" i="16" s="1"/>
  <c r="N1513" i="16" s="1"/>
  <c r="N370" i="16" s="1"/>
  <c r="L1513" i="16"/>
  <c r="L370" i="16" s="1"/>
  <c r="K1514" i="16"/>
  <c r="K371" i="16" s="1"/>
  <c r="K792" i="16" s="1"/>
  <c r="K200" i="10" s="1"/>
  <c r="L1514" i="16"/>
  <c r="L371" i="16" s="1"/>
  <c r="L792" i="16" s="1"/>
  <c r="L200" i="10" s="1"/>
  <c r="M1549" i="16"/>
  <c r="N1549" i="16" s="1"/>
  <c r="O1549" i="16" s="1"/>
  <c r="AA707" i="20"/>
  <c r="AB707" i="20" s="1"/>
  <c r="AA721" i="20"/>
  <c r="AB721" i="20" s="1"/>
  <c r="AA722" i="20"/>
  <c r="M2687" i="16"/>
  <c r="M2689" i="16" s="1"/>
  <c r="M2688" i="16"/>
  <c r="M2690" i="16" s="1"/>
  <c r="M1048" i="20"/>
  <c r="N1047" i="20"/>
  <c r="O1046" i="20"/>
  <c r="L2689" i="16"/>
  <c r="W1988" i="16"/>
  <c r="X1988" i="16" s="1"/>
  <c r="X2244" i="16" s="1"/>
  <c r="K2689" i="16"/>
  <c r="U1990" i="16"/>
  <c r="V1990" i="16" s="1"/>
  <c r="U2244" i="16"/>
  <c r="U1989" i="16"/>
  <c r="V1989" i="16" s="1"/>
  <c r="AA858" i="20"/>
  <c r="AB858" i="20" s="1"/>
  <c r="Y714" i="20"/>
  <c r="Y1019" i="20"/>
  <c r="Z1033" i="20"/>
  <c r="AA1012" i="20"/>
  <c r="AB1012" i="20" s="1"/>
  <c r="AA488" i="20"/>
  <c r="AB488" i="20" s="1"/>
  <c r="AA774" i="20"/>
  <c r="AB774" i="20" s="1"/>
  <c r="AA495" i="20"/>
  <c r="AB495" i="20" s="1"/>
  <c r="Z781" i="20"/>
  <c r="Z984" i="20"/>
  <c r="Z802" i="20"/>
  <c r="AA964" i="20"/>
  <c r="Z782" i="20"/>
  <c r="AA780" i="20"/>
  <c r="AB780" i="20" s="1"/>
  <c r="Z803" i="20"/>
  <c r="AA801" i="20"/>
  <c r="AB801" i="20" s="1"/>
  <c r="Y894" i="20"/>
  <c r="Z892" i="20"/>
  <c r="Z1034" i="20"/>
  <c r="AA1032" i="20"/>
  <c r="AB1032" i="20" s="1"/>
  <c r="O727" i="20"/>
  <c r="Y817" i="20"/>
  <c r="Z815" i="20"/>
  <c r="Y971" i="20"/>
  <c r="Z969" i="20"/>
  <c r="AA489" i="20"/>
  <c r="Z985" i="20"/>
  <c r="AA983" i="20"/>
  <c r="AB983" i="20" s="1"/>
  <c r="M1140" i="20"/>
  <c r="N1140" i="20" s="1"/>
  <c r="N1142" i="20" s="1"/>
  <c r="AA708" i="20"/>
  <c r="AA775" i="20"/>
  <c r="AA859" i="20"/>
  <c r="Y1041" i="20"/>
  <c r="Z1039" i="20"/>
  <c r="Y1020" i="20"/>
  <c r="Z1018" i="20"/>
  <c r="N1004" i="20"/>
  <c r="N1006" i="20" s="1"/>
  <c r="Y838" i="20"/>
  <c r="Z836" i="20"/>
  <c r="Y915" i="20"/>
  <c r="Z913" i="20"/>
  <c r="P750" i="20"/>
  <c r="AA496" i="20"/>
  <c r="AA1013" i="20"/>
  <c r="Y628" i="20"/>
  <c r="Z626" i="20"/>
  <c r="Q748" i="20"/>
  <c r="Q750" i="20" s="1"/>
  <c r="Y715" i="20"/>
  <c r="Z713" i="20"/>
  <c r="AA963" i="20"/>
  <c r="AB963" i="20" s="1"/>
  <c r="Y978" i="20"/>
  <c r="Z976" i="20"/>
  <c r="AA1225" i="16"/>
  <c r="AB1225" i="16" s="1"/>
  <c r="AA995" i="16"/>
  <c r="AB995" i="16" s="1"/>
  <c r="AA1766" i="16"/>
  <c r="Z1766" i="16"/>
  <c r="Z2249" i="16"/>
  <c r="AA2023" i="16"/>
  <c r="AB2023" i="16" s="1"/>
  <c r="Z2132" i="16"/>
  <c r="AA1231" i="16"/>
  <c r="AB1231" i="16" s="1"/>
  <c r="AA587" i="16"/>
  <c r="AA794" i="16" s="1"/>
  <c r="AA202" i="10" s="1"/>
  <c r="P1030" i="16"/>
  <c r="AA2921" i="16"/>
  <c r="Z2921" i="16"/>
  <c r="AA2923" i="16"/>
  <c r="Z2920" i="16"/>
  <c r="Z2922" i="16"/>
  <c r="AA2920" i="16"/>
  <c r="AA2922" i="16"/>
  <c r="Z2923" i="16"/>
  <c r="AA1385" i="16"/>
  <c r="AB1385" i="16" s="1"/>
  <c r="Z286" i="16"/>
  <c r="AA988" i="16"/>
  <c r="AB988" i="16" s="1"/>
  <c r="Z2200" i="16"/>
  <c r="AA1686" i="16"/>
  <c r="AB1686" i="16" s="1"/>
  <c r="AA1000" i="16"/>
  <c r="AB1000" i="16" s="1"/>
  <c r="AA996" i="16"/>
  <c r="AB996" i="16" s="1"/>
  <c r="AA2198" i="16"/>
  <c r="AA1674" i="16"/>
  <c r="AB1674" i="16" s="1"/>
  <c r="AA982" i="16"/>
  <c r="AB982" i="16" s="1"/>
  <c r="AA1673" i="16"/>
  <c r="AB1673" i="16" s="1"/>
  <c r="AA586" i="16"/>
  <c r="AA2131" i="16"/>
  <c r="AA1226" i="16"/>
  <c r="AB1226" i="16" s="1"/>
  <c r="P756" i="20"/>
  <c r="V900" i="20"/>
  <c r="W899" i="20"/>
  <c r="X899" i="20" s="1"/>
  <c r="R741" i="20"/>
  <c r="S741" i="20" s="1"/>
  <c r="T741" i="20" s="1"/>
  <c r="U741" i="20" s="1"/>
  <c r="V741" i="20" s="1"/>
  <c r="W741" i="20" s="1"/>
  <c r="X741" i="20" s="1"/>
  <c r="O1541" i="16"/>
  <c r="O750" i="20"/>
  <c r="P749" i="20"/>
  <c r="O743" i="20"/>
  <c r="P742" i="20"/>
  <c r="Q742" i="20" s="1"/>
  <c r="M729" i="20"/>
  <c r="N728" i="20"/>
  <c r="S734" i="20"/>
  <c r="R736" i="20"/>
  <c r="Q755" i="20"/>
  <c r="P757" i="20"/>
  <c r="O736" i="20"/>
  <c r="P735" i="20"/>
  <c r="Q735" i="20" s="1"/>
  <c r="R735" i="20" s="1"/>
  <c r="O2178" i="16"/>
  <c r="P1540" i="16"/>
  <c r="O1542" i="16"/>
  <c r="O1520" i="16"/>
  <c r="Y2280" i="16"/>
  <c r="Y28" i="16" s="1"/>
  <c r="Y82" i="16" s="1"/>
  <c r="Y27" i="16"/>
  <c r="U794" i="20"/>
  <c r="V794" i="20" s="1"/>
  <c r="V796" i="20" s="1"/>
  <c r="T795" i="20"/>
  <c r="X1252" i="16"/>
  <c r="X2135" i="16" s="1"/>
  <c r="W1254" i="16"/>
  <c r="W1253" i="16"/>
  <c r="T1967" i="16"/>
  <c r="T2241" i="16" s="1"/>
  <c r="P1969" i="16"/>
  <c r="Q1969" i="16" s="1"/>
  <c r="R1969" i="16" s="1"/>
  <c r="S1969" i="16" s="1"/>
  <c r="P1968" i="16"/>
  <c r="Q1968" i="16" s="1"/>
  <c r="R1968" i="16" s="1"/>
  <c r="S1968" i="16" s="1"/>
  <c r="Y1002" i="16"/>
  <c r="Z1002" i="16" s="1"/>
  <c r="Y1001" i="16"/>
  <c r="Z1001" i="16" s="1"/>
  <c r="P2241" i="16"/>
  <c r="R2241" i="16"/>
  <c r="X1240" i="16"/>
  <c r="P1722" i="16"/>
  <c r="Q1722" i="16" s="1"/>
  <c r="W1246" i="16"/>
  <c r="S1206" i="20"/>
  <c r="S1208" i="20" s="1"/>
  <c r="X1245" i="16"/>
  <c r="Y2132" i="16"/>
  <c r="Y1233" i="16"/>
  <c r="Z1233" i="16" s="1"/>
  <c r="W1247" i="16"/>
  <c r="W2134" i="16"/>
  <c r="Y1232" i="16"/>
  <c r="Z1232" i="16" s="1"/>
  <c r="U1274" i="16"/>
  <c r="V1274" i="16" s="1"/>
  <c r="R1207" i="20"/>
  <c r="Q2241" i="16"/>
  <c r="P2205" i="16"/>
  <c r="R1721" i="16"/>
  <c r="S1721" i="16" s="1"/>
  <c r="T1721" i="16" s="1"/>
  <c r="U1721" i="16" s="1"/>
  <c r="V1721" i="16" s="1"/>
  <c r="W1721" i="16" s="1"/>
  <c r="X1721" i="16" s="1"/>
  <c r="X2205" i="16" s="1"/>
  <c r="U1268" i="16"/>
  <c r="U1267" i="16"/>
  <c r="V2138" i="16"/>
  <c r="S1261" i="16"/>
  <c r="T1260" i="16"/>
  <c r="X1239" i="16"/>
  <c r="U2138" i="16"/>
  <c r="W1273" i="16"/>
  <c r="X2133" i="16"/>
  <c r="Y1238" i="16"/>
  <c r="Z1238" i="16" s="1"/>
  <c r="J2212" i="16"/>
  <c r="Y2249" i="16"/>
  <c r="L1100" i="20"/>
  <c r="V1266" i="16"/>
  <c r="M1112" i="20"/>
  <c r="N1112" i="20" s="1"/>
  <c r="O1112" i="20" s="1"/>
  <c r="O1114" i="20" s="1"/>
  <c r="Y2200" i="16"/>
  <c r="U2136" i="16"/>
  <c r="V1259" i="16"/>
  <c r="U1275" i="16"/>
  <c r="V1275" i="16" s="1"/>
  <c r="X1766" i="16"/>
  <c r="Y1766" i="16"/>
  <c r="Y2025" i="16"/>
  <c r="Z2025" i="16" s="1"/>
  <c r="Y2024" i="16"/>
  <c r="Z2024" i="16" s="1"/>
  <c r="Y1687" i="16"/>
  <c r="Z1687" i="16" s="1"/>
  <c r="P2204" i="16"/>
  <c r="S1714" i="16"/>
  <c r="T1714" i="16" s="1"/>
  <c r="U1714" i="16" s="1"/>
  <c r="V1714" i="16" s="1"/>
  <c r="W1714" i="16" s="1"/>
  <c r="X1714" i="16" s="1"/>
  <c r="X2204" i="16" s="1"/>
  <c r="P1715" i="16"/>
  <c r="Q1715" i="16" s="1"/>
  <c r="T633" i="20"/>
  <c r="U633" i="20" s="1"/>
  <c r="M1075" i="20"/>
  <c r="T830" i="20"/>
  <c r="U830" i="20" s="1"/>
  <c r="L878" i="20"/>
  <c r="M1084" i="20"/>
  <c r="N1084" i="20" s="1"/>
  <c r="O1084" i="20" s="1"/>
  <c r="O1086" i="20" s="1"/>
  <c r="X817" i="20"/>
  <c r="M1119" i="20"/>
  <c r="X628" i="20"/>
  <c r="M1147" i="20"/>
  <c r="N1147" i="20" s="1"/>
  <c r="N1149" i="20" s="1"/>
  <c r="W824" i="20"/>
  <c r="X822" i="20"/>
  <c r="Y822" i="20" s="1"/>
  <c r="X978" i="20"/>
  <c r="P1067" i="20"/>
  <c r="N640" i="20"/>
  <c r="O640" i="20" s="1"/>
  <c r="X838" i="20"/>
  <c r="O382" i="20"/>
  <c r="M1091" i="20"/>
  <c r="X971" i="20"/>
  <c r="X915" i="20"/>
  <c r="X894" i="20"/>
  <c r="X1041" i="20"/>
  <c r="M1133" i="20"/>
  <c r="N1133" i="20" s="1"/>
  <c r="O1133" i="20" s="1"/>
  <c r="O1135" i="20" s="1"/>
  <c r="W433" i="20"/>
  <c r="X431" i="20"/>
  <c r="Y431" i="20" s="1"/>
  <c r="T831" i="20"/>
  <c r="V829" i="20"/>
  <c r="K2922" i="16"/>
  <c r="X2922" i="16"/>
  <c r="Y2922" i="16"/>
  <c r="Y2920" i="16"/>
  <c r="X2923" i="16"/>
  <c r="Y2923" i="16"/>
  <c r="X2921" i="16"/>
  <c r="X2920" i="16"/>
  <c r="Y2921" i="16"/>
  <c r="N1735" i="16"/>
  <c r="X1996" i="16"/>
  <c r="X1997" i="16"/>
  <c r="Y1995" i="16"/>
  <c r="Z1995" i="16" s="1"/>
  <c r="D2920" i="16"/>
  <c r="M1736" i="16"/>
  <c r="X287" i="16"/>
  <c r="X789" i="16" s="1"/>
  <c r="X195" i="10" s="1"/>
  <c r="Y1386" i="16"/>
  <c r="Y286" i="16"/>
  <c r="O1019" i="16"/>
  <c r="P1019" i="16" s="1"/>
  <c r="Q1019" i="16" s="1"/>
  <c r="K1049" i="16"/>
  <c r="T60" i="16"/>
  <c r="T87" i="16" s="1"/>
  <c r="T84" i="16" s="1"/>
  <c r="T2287" i="16"/>
  <c r="U2272" i="16"/>
  <c r="U2263" i="16"/>
  <c r="U91" i="16" s="1"/>
  <c r="N383" i="20"/>
  <c r="N384" i="20"/>
  <c r="W287" i="16"/>
  <c r="W789" i="16" s="1"/>
  <c r="W195" i="10" s="1"/>
  <c r="K1881" i="16"/>
  <c r="K1882" i="16" s="1"/>
  <c r="K2226" i="16"/>
  <c r="L1880" i="16"/>
  <c r="W432" i="20"/>
  <c r="K121" i="20"/>
  <c r="N3117" i="16"/>
  <c r="O3115" i="16"/>
  <c r="O3117" i="16" s="1"/>
  <c r="O3116" i="16"/>
  <c r="P3114" i="16"/>
  <c r="O635" i="20"/>
  <c r="P634" i="20"/>
  <c r="L647" i="20"/>
  <c r="W2923" i="16"/>
  <c r="O2923" i="16"/>
  <c r="U2922" i="16"/>
  <c r="M2922" i="16"/>
  <c r="S2921" i="16"/>
  <c r="K2921" i="16"/>
  <c r="Q2920" i="16"/>
  <c r="M2923" i="16"/>
  <c r="W2920" i="16"/>
  <c r="T2923" i="16"/>
  <c r="R2922" i="16"/>
  <c r="P2921" i="16"/>
  <c r="S2920" i="16"/>
  <c r="P2923" i="16"/>
  <c r="T2921" i="16"/>
  <c r="V2923" i="16"/>
  <c r="N2923" i="16"/>
  <c r="T2922" i="16"/>
  <c r="L2922" i="16"/>
  <c r="R2921" i="16"/>
  <c r="P2920" i="16"/>
  <c r="U2923" i="16"/>
  <c r="S2922" i="16"/>
  <c r="Q2921" i="16"/>
  <c r="O2920" i="16"/>
  <c r="L2923" i="16"/>
  <c r="V2920" i="16"/>
  <c r="N2920" i="16"/>
  <c r="M2921" i="16"/>
  <c r="N2922" i="16"/>
  <c r="R2920" i="16"/>
  <c r="S2923" i="16"/>
  <c r="K2923" i="16"/>
  <c r="Q2922" i="16"/>
  <c r="W2921" i="16"/>
  <c r="O2921" i="16"/>
  <c r="U2920" i="16"/>
  <c r="M2920" i="16"/>
  <c r="R2923" i="16"/>
  <c r="P2922" i="16"/>
  <c r="V2921" i="16"/>
  <c r="N2921" i="16"/>
  <c r="T2920" i="16"/>
  <c r="L2920" i="16"/>
  <c r="Q2923" i="16"/>
  <c r="W2922" i="16"/>
  <c r="O2922" i="16"/>
  <c r="U2921" i="16"/>
  <c r="K2920" i="16"/>
  <c r="V2922" i="16"/>
  <c r="L2921" i="16"/>
  <c r="G2923" i="16"/>
  <c r="F2923" i="16"/>
  <c r="H2915" i="16"/>
  <c r="D2926" i="16"/>
  <c r="G2927" i="16" s="1"/>
  <c r="K1766" i="16"/>
  <c r="L1766" i="16"/>
  <c r="M1766" i="16"/>
  <c r="N1766" i="16"/>
  <c r="O1766" i="16"/>
  <c r="P1766" i="16"/>
  <c r="Q1766" i="16"/>
  <c r="R1766" i="16"/>
  <c r="S1766" i="16"/>
  <c r="T1766" i="16"/>
  <c r="U1766" i="16"/>
  <c r="V1766" i="16"/>
  <c r="W1766" i="16"/>
  <c r="I616" i="16"/>
  <c r="G222" i="20" s="1"/>
  <c r="G232" i="20" s="1"/>
  <c r="H2466" i="16"/>
  <c r="H2464" i="16"/>
  <c r="E2902" i="16"/>
  <c r="H2900" i="16" s="1"/>
  <c r="D3036" i="16"/>
  <c r="L1742" i="16"/>
  <c r="V1976" i="16"/>
  <c r="O2017" i="16"/>
  <c r="P2017" i="16" s="1"/>
  <c r="P2248" i="16"/>
  <c r="Q2016" i="16"/>
  <c r="R2016" i="16" s="1"/>
  <c r="O2248" i="16"/>
  <c r="O2018" i="16"/>
  <c r="P2018" i="16" s="1"/>
  <c r="W1974" i="16"/>
  <c r="X1974" i="16" s="1"/>
  <c r="X2242" i="16" s="1"/>
  <c r="V2242" i="16"/>
  <c r="V1975" i="16"/>
  <c r="E2908" i="16"/>
  <c r="D2909" i="16" s="1"/>
  <c r="H2906" i="16" s="1"/>
  <c r="F2906" i="16"/>
  <c r="F1748" i="16"/>
  <c r="F2914" i="16" s="1"/>
  <c r="D2915" i="16"/>
  <c r="E2915" i="16" s="1"/>
  <c r="D2917" i="16" s="1"/>
  <c r="E2917" i="16" s="1"/>
  <c r="F1754" i="16" a="1"/>
  <c r="F1754" i="16" s="1"/>
  <c r="E2920" i="16"/>
  <c r="D1755" i="16"/>
  <c r="F1755" i="16" s="1"/>
  <c r="F2921" i="16" s="1"/>
  <c r="E2921" i="16"/>
  <c r="F2913" i="16"/>
  <c r="P1026" i="16"/>
  <c r="Q1026" i="16" s="1"/>
  <c r="N1020" i="16"/>
  <c r="O1020" i="16" s="1"/>
  <c r="I216" i="16"/>
  <c r="S1681" i="16"/>
  <c r="S1680" i="16"/>
  <c r="S2199" i="16"/>
  <c r="T1679" i="16"/>
  <c r="V1666" i="16"/>
  <c r="N1036" i="16"/>
  <c r="O1036" i="16" s="1"/>
  <c r="K1050" i="16"/>
  <c r="L1044" i="16"/>
  <c r="L1037" i="16"/>
  <c r="L1043" i="16"/>
  <c r="M1043" i="16" s="1"/>
  <c r="N1043" i="16" s="1"/>
  <c r="R1018" i="16"/>
  <c r="S1018" i="16" s="1"/>
  <c r="T1018" i="16" s="1"/>
  <c r="U1018" i="16" s="1"/>
  <c r="V1018" i="16" s="1"/>
  <c r="U2031" i="16"/>
  <c r="U2032" i="16" s="1"/>
  <c r="V2030" i="16"/>
  <c r="V2250" i="16" s="1"/>
  <c r="U2250" i="16"/>
  <c r="N627" i="16"/>
  <c r="N2247" i="16"/>
  <c r="N2011" i="16"/>
  <c r="N629" i="16" s="1"/>
  <c r="N795" i="16" s="1"/>
  <c r="N203" i="10" s="1"/>
  <c r="O2009" i="16"/>
  <c r="P2009" i="16" s="1"/>
  <c r="L1048" i="16"/>
  <c r="M1048" i="16" s="1"/>
  <c r="T2243" i="16"/>
  <c r="U1981" i="16"/>
  <c r="N2010" i="16"/>
  <c r="M628" i="16"/>
  <c r="T1982" i="16"/>
  <c r="W1665" i="16"/>
  <c r="X1665" i="16" s="1"/>
  <c r="X2197" i="16" s="1"/>
  <c r="V2197" i="16"/>
  <c r="V1667" i="16"/>
  <c r="H1773" i="16"/>
  <c r="I1766" i="16" a="1"/>
  <c r="I1766" i="16" s="1"/>
  <c r="N108" i="20"/>
  <c r="O597" i="20"/>
  <c r="O111" i="20" s="1"/>
  <c r="O1231" i="20" s="1"/>
  <c r="K1055" i="20"/>
  <c r="K649" i="20"/>
  <c r="U80" i="16"/>
  <c r="U1006" i="16"/>
  <c r="V1006" i="16" s="1"/>
  <c r="O1031" i="16"/>
  <c r="T1007" i="16"/>
  <c r="V906" i="20"/>
  <c r="W906" i="20" s="1"/>
  <c r="X906" i="20" s="1"/>
  <c r="Y906" i="20" s="1"/>
  <c r="U907" i="20"/>
  <c r="T872" i="20"/>
  <c r="W838" i="20"/>
  <c r="U871" i="20"/>
  <c r="V871" i="20" s="1"/>
  <c r="V873" i="20" s="1"/>
  <c r="W837" i="20"/>
  <c r="X837" i="20" s="1"/>
  <c r="Y837" i="20" s="1"/>
  <c r="L1114" i="20"/>
  <c r="M1098" i="20"/>
  <c r="N1098" i="20" s="1"/>
  <c r="O1098" i="20" s="1"/>
  <c r="O1100" i="20" s="1"/>
  <c r="L1113" i="20"/>
  <c r="L1099" i="20"/>
  <c r="L1157" i="20"/>
  <c r="K1158" i="20"/>
  <c r="K1159" i="20" s="1"/>
  <c r="K1172" i="20"/>
  <c r="K1173" i="20" s="1"/>
  <c r="L1171" i="20"/>
  <c r="L1199" i="20"/>
  <c r="K642" i="20"/>
  <c r="K122" i="20"/>
  <c r="R1702" i="16"/>
  <c r="P1716" i="16"/>
  <c r="V990" i="16"/>
  <c r="W1688" i="16"/>
  <c r="X1688" i="16" s="1"/>
  <c r="Y1688" i="16" s="1"/>
  <c r="Z1688" i="16" s="1"/>
  <c r="P1723" i="16"/>
  <c r="M1730" i="16"/>
  <c r="N1730" i="16" s="1"/>
  <c r="O1730" i="16" s="1"/>
  <c r="M1737" i="16"/>
  <c r="Q1709" i="16"/>
  <c r="R1709" i="16" s="1"/>
  <c r="M1054" i="20"/>
  <c r="M1055" i="20" s="1"/>
  <c r="M1005" i="20"/>
  <c r="O1053" i="20"/>
  <c r="P1053" i="20" s="1"/>
  <c r="P1055" i="20" s="1"/>
  <c r="M641" i="20"/>
  <c r="M642" i="20" s="1"/>
  <c r="S2002" i="16"/>
  <c r="S2246" i="16" s="1"/>
  <c r="R2246" i="16"/>
  <c r="R2003" i="16"/>
  <c r="R2004" i="16" s="1"/>
  <c r="V19" i="16"/>
  <c r="W17" i="16" s="1"/>
  <c r="W2255" i="16" s="1"/>
  <c r="W989" i="16"/>
  <c r="X989" i="16" s="1"/>
  <c r="Y989" i="16" s="1"/>
  <c r="Z989" i="16" s="1"/>
  <c r="W983" i="16"/>
  <c r="X983" i="16" s="1"/>
  <c r="V20" i="16"/>
  <c r="V81" i="16" s="1"/>
  <c r="R1014" i="16"/>
  <c r="S1008" i="16"/>
  <c r="N1032" i="16"/>
  <c r="V984" i="16"/>
  <c r="D1060" i="16"/>
  <c r="F1059" i="16" s="1"/>
  <c r="K1060" i="16" s="1"/>
  <c r="D1054" i="16"/>
  <c r="F1053" i="16" s="1"/>
  <c r="K1054" i="16" s="1"/>
  <c r="R1025" i="16"/>
  <c r="S1025" i="16" s="1"/>
  <c r="D1065" i="16"/>
  <c r="C1072" i="16"/>
  <c r="B1069" i="16"/>
  <c r="D1075" i="16"/>
  <c r="J1074" i="16"/>
  <c r="E1071" i="16"/>
  <c r="E1070" i="16"/>
  <c r="F1070" i="16" s="1" a="1"/>
  <c r="F1070" i="16" s="1"/>
  <c r="D1070" i="16"/>
  <c r="O1042" i="16"/>
  <c r="S1013" i="16"/>
  <c r="T1012" i="16"/>
  <c r="T1024" i="16"/>
  <c r="V977" i="20"/>
  <c r="W977" i="20" s="1"/>
  <c r="X977" i="20" s="1"/>
  <c r="Y977" i="20" s="1"/>
  <c r="V978" i="20"/>
  <c r="T928" i="20"/>
  <c r="U767" i="20"/>
  <c r="V767" i="20" s="1"/>
  <c r="V768" i="20" s="1"/>
  <c r="U927" i="20"/>
  <c r="U929" i="20" s="1"/>
  <c r="W970" i="20"/>
  <c r="X970" i="20" s="1"/>
  <c r="Y970" i="20" s="1"/>
  <c r="W971" i="20"/>
  <c r="W893" i="20"/>
  <c r="X893" i="20" s="1"/>
  <c r="Y893" i="20" s="1"/>
  <c r="W894" i="20"/>
  <c r="U627" i="20"/>
  <c r="U628" i="20" s="1"/>
  <c r="W628" i="20"/>
  <c r="M685" i="20"/>
  <c r="T844" i="20"/>
  <c r="U844" i="20" s="1"/>
  <c r="L864" i="20"/>
  <c r="K865" i="20"/>
  <c r="K866" i="20" s="1"/>
  <c r="K197" i="20"/>
  <c r="T845" i="20"/>
  <c r="V843" i="20"/>
  <c r="V845" i="20" s="1"/>
  <c r="L1134" i="20"/>
  <c r="L1121" i="20"/>
  <c r="L1135" i="20"/>
  <c r="O589" i="20"/>
  <c r="P588" i="20"/>
  <c r="P108" i="20" s="1"/>
  <c r="L686" i="20"/>
  <c r="L687" i="20" s="1"/>
  <c r="K145" i="20"/>
  <c r="O108" i="20"/>
  <c r="W978" i="20"/>
  <c r="Q595" i="20"/>
  <c r="P597" i="20"/>
  <c r="M597" i="20"/>
  <c r="M111" i="20" s="1"/>
  <c r="M1231" i="20" s="1"/>
  <c r="N596" i="20"/>
  <c r="N597" i="20" s="1"/>
  <c r="N111" i="20" s="1"/>
  <c r="N1231" i="20" s="1"/>
  <c r="M109" i="20"/>
  <c r="W823" i="20"/>
  <c r="V921" i="20"/>
  <c r="V922" i="20"/>
  <c r="W920" i="20"/>
  <c r="X920" i="20" s="1"/>
  <c r="Y920" i="20" s="1"/>
  <c r="L1148" i="20"/>
  <c r="U851" i="20"/>
  <c r="U852" i="20"/>
  <c r="V850" i="20"/>
  <c r="K1193" i="20"/>
  <c r="K1194" i="20" s="1"/>
  <c r="L1192" i="20"/>
  <c r="L1149" i="20"/>
  <c r="L1178" i="20"/>
  <c r="K1187" i="20"/>
  <c r="L1120" i="20"/>
  <c r="K1215" i="20"/>
  <c r="L1213" i="20"/>
  <c r="L1185" i="20"/>
  <c r="K1180" i="20"/>
  <c r="L1220" i="20"/>
  <c r="K1221" i="20"/>
  <c r="K1222" i="20" s="1"/>
  <c r="K233" i="20"/>
  <c r="L1141" i="20"/>
  <c r="K1166" i="20"/>
  <c r="L1142" i="20"/>
  <c r="L1164" i="20"/>
  <c r="L1127" i="20"/>
  <c r="W817" i="20"/>
  <c r="W816" i="20"/>
  <c r="X816" i="20" s="1"/>
  <c r="Y816" i="20" s="1"/>
  <c r="L1106" i="20"/>
  <c r="M1106" i="20" s="1"/>
  <c r="M1107" i="20" s="1"/>
  <c r="K218" i="20"/>
  <c r="K1236" i="20" s="1"/>
  <c r="L1128" i="20"/>
  <c r="L1093" i="20"/>
  <c r="L1107" i="20"/>
  <c r="M1126" i="20"/>
  <c r="L1092" i="20"/>
  <c r="V789" i="20"/>
  <c r="W787" i="20"/>
  <c r="X787" i="20" s="1"/>
  <c r="Y787" i="20" s="1"/>
  <c r="V788" i="20"/>
  <c r="N1105" i="20"/>
  <c r="L215" i="20"/>
  <c r="W766" i="20"/>
  <c r="X766" i="20" s="1"/>
  <c r="Y766" i="20" s="1"/>
  <c r="K216" i="20"/>
  <c r="L1085" i="20"/>
  <c r="L1086" i="20" s="1"/>
  <c r="L1749" i="16"/>
  <c r="L2209" i="16" s="1"/>
  <c r="S1701" i="16"/>
  <c r="T1026" i="20"/>
  <c r="M1076" i="20"/>
  <c r="U1025" i="20"/>
  <c r="T1027" i="20"/>
  <c r="K2209" i="16"/>
  <c r="T1700" i="16"/>
  <c r="S2202" i="16"/>
  <c r="O1061" i="20"/>
  <c r="O1062" i="20" s="1"/>
  <c r="N1074" i="20"/>
  <c r="K1751" i="16"/>
  <c r="P1060" i="20"/>
  <c r="Q1060" i="20" s="1"/>
  <c r="R1040" i="20"/>
  <c r="U1041" i="20"/>
  <c r="W1013" i="20"/>
  <c r="W1034" i="20"/>
  <c r="N1068" i="20"/>
  <c r="N1069" i="20" s="1"/>
  <c r="T1728" i="16"/>
  <c r="T2203" i="16"/>
  <c r="U2203" i="16"/>
  <c r="Q2204" i="16"/>
  <c r="S1708" i="16"/>
  <c r="T1708" i="16" s="1"/>
  <c r="S2203" i="16"/>
  <c r="D1761" i="16"/>
  <c r="D1767" i="16"/>
  <c r="B1760" i="16"/>
  <c r="B2926" i="16" s="1"/>
  <c r="E1762" i="16"/>
  <c r="E1761" i="16"/>
  <c r="Q2205" i="16"/>
  <c r="K1756" i="16"/>
  <c r="P2206" i="16"/>
  <c r="P1729" i="16"/>
  <c r="T109" i="12" l="1"/>
  <c r="U101" i="12"/>
  <c r="W810" i="20"/>
  <c r="X810" i="20"/>
  <c r="Y2203" i="16"/>
  <c r="AA1707" i="16"/>
  <c r="AB1707" i="16" s="1"/>
  <c r="AB2203" i="16" s="1"/>
  <c r="Y2201" i="16"/>
  <c r="W809" i="20"/>
  <c r="X809" i="20" s="1"/>
  <c r="Y809" i="20" s="1"/>
  <c r="Q1519" i="16"/>
  <c r="R1519" i="16" s="1"/>
  <c r="Y1695" i="16"/>
  <c r="Z1695" i="16" s="1"/>
  <c r="Y1694" i="16"/>
  <c r="Z1694" i="16" s="1"/>
  <c r="AC1673" i="16"/>
  <c r="AD481" i="20"/>
  <c r="AA1693" i="16"/>
  <c r="AB1693" i="16" s="1"/>
  <c r="AB2201" i="16" s="1"/>
  <c r="Z808" i="20"/>
  <c r="Z810" i="20" s="1"/>
  <c r="AE679" i="20"/>
  <c r="AA290" i="10"/>
  <c r="AC488" i="20"/>
  <c r="AA247" i="10"/>
  <c r="AE1773" i="16"/>
  <c r="AB1773" i="16"/>
  <c r="AC1773" i="16"/>
  <c r="AD1773" i="16"/>
  <c r="AD51" i="16"/>
  <c r="AE49" i="16" s="1"/>
  <c r="AE2259" i="16" s="1"/>
  <c r="AE2271" i="16" s="1"/>
  <c r="AD2283" i="16"/>
  <c r="AD52" i="16" s="1"/>
  <c r="AD86" i="16" s="1"/>
  <c r="AD35" i="16"/>
  <c r="AE33" i="16" s="1"/>
  <c r="AE2257" i="16" s="1"/>
  <c r="AE2269" i="16" s="1"/>
  <c r="AD2281" i="16"/>
  <c r="AD36" i="16" s="1"/>
  <c r="AD83" i="16" s="1"/>
  <c r="AD75" i="16"/>
  <c r="AE73" i="16" s="1"/>
  <c r="AE2262" i="16" s="1"/>
  <c r="AE2274" i="16" s="1"/>
  <c r="AD2286" i="16"/>
  <c r="AD76" i="16" s="1"/>
  <c r="AD89" i="16" s="1"/>
  <c r="AC76" i="16"/>
  <c r="AC89" i="16" s="1"/>
  <c r="AC2285" i="16"/>
  <c r="AC68" i="16" s="1"/>
  <c r="AC88" i="16" s="1"/>
  <c r="AC67" i="16"/>
  <c r="AD65" i="16" s="1"/>
  <c r="AD2261" i="16" s="1"/>
  <c r="AD2273" i="16" s="1"/>
  <c r="AC1012" i="20"/>
  <c r="AD971" i="16"/>
  <c r="AD1357" i="16"/>
  <c r="Z247" i="10"/>
  <c r="AD693" i="20"/>
  <c r="AC963" i="20"/>
  <c r="AC586" i="16"/>
  <c r="AD672" i="20"/>
  <c r="AC707" i="20"/>
  <c r="AC774" i="20"/>
  <c r="AE665" i="20"/>
  <c r="AD610" i="20"/>
  <c r="AC858" i="20"/>
  <c r="AC495" i="20"/>
  <c r="AC1225" i="16"/>
  <c r="AB803" i="20"/>
  <c r="AC801" i="20"/>
  <c r="AE1645" i="16"/>
  <c r="AC859" i="20"/>
  <c r="AD857" i="20"/>
  <c r="AC708" i="20"/>
  <c r="AD706" i="20"/>
  <c r="AE460" i="20"/>
  <c r="AC722" i="20"/>
  <c r="AD720" i="20"/>
  <c r="AD673" i="20"/>
  <c r="AE671" i="20"/>
  <c r="AE673" i="20" s="1"/>
  <c r="AE658" i="20"/>
  <c r="AE474" i="20"/>
  <c r="AB782" i="20"/>
  <c r="AC780" i="20"/>
  <c r="AD694" i="20"/>
  <c r="AE692" i="20"/>
  <c r="AE694" i="20" s="1"/>
  <c r="AC1013" i="20"/>
  <c r="AD1011" i="20"/>
  <c r="AE446" i="20"/>
  <c r="AC587" i="16"/>
  <c r="AC794" i="16" s="1"/>
  <c r="AC202" i="10" s="1"/>
  <c r="AC721" i="20"/>
  <c r="AD468" i="20"/>
  <c r="AE466" i="20"/>
  <c r="AE468" i="20" s="1"/>
  <c r="AB985" i="20"/>
  <c r="AC983" i="20"/>
  <c r="AB1034" i="20"/>
  <c r="AC1032" i="20"/>
  <c r="AD1218" i="16"/>
  <c r="AC489" i="20"/>
  <c r="AD487" i="20"/>
  <c r="AC964" i="20"/>
  <c r="AD962" i="20"/>
  <c r="AD1371" i="16"/>
  <c r="AD611" i="20"/>
  <c r="AE609" i="20"/>
  <c r="AE611" i="20" s="1"/>
  <c r="AD482" i="20"/>
  <c r="AE480" i="20"/>
  <c r="AE482" i="20" s="1"/>
  <c r="AC775" i="20"/>
  <c r="AD773" i="20"/>
  <c r="AD701" i="20"/>
  <c r="AE699" i="20"/>
  <c r="AE701" i="20" s="1"/>
  <c r="AD700" i="20"/>
  <c r="AC496" i="20"/>
  <c r="AD494" i="20"/>
  <c r="AA984" i="20"/>
  <c r="AB984" i="20" s="1"/>
  <c r="O1521" i="16"/>
  <c r="AC995" i="16"/>
  <c r="AE1211" i="16"/>
  <c r="AE2928" i="16"/>
  <c r="AE2930" i="16"/>
  <c r="AB2927" i="16"/>
  <c r="AB2929" i="16"/>
  <c r="AC2927" i="16"/>
  <c r="AC2929" i="16"/>
  <c r="AD2927" i="16"/>
  <c r="AD2929" i="16"/>
  <c r="AE2927" i="16"/>
  <c r="AE2929" i="16"/>
  <c r="AB2928" i="16"/>
  <c r="AB2930" i="16"/>
  <c r="AC2928" i="16"/>
  <c r="AD2928" i="16"/>
  <c r="AC2930" i="16"/>
  <c r="AD2930" i="16"/>
  <c r="AD966" i="16"/>
  <c r="AE964" i="16"/>
  <c r="P1533" i="16"/>
  <c r="P2177" i="16" s="1"/>
  <c r="AD2154" i="16"/>
  <c r="AD1379" i="16"/>
  <c r="AE1377" i="16"/>
  <c r="AD1378" i="16"/>
  <c r="AC1000" i="16"/>
  <c r="AC2131" i="16"/>
  <c r="AC1226" i="16"/>
  <c r="AD1224" i="16"/>
  <c r="AE2129" i="16"/>
  <c r="AE1212" i="16"/>
  <c r="AC2198" i="16"/>
  <c r="AC1674" i="16"/>
  <c r="AD1672" i="16"/>
  <c r="AB2200" i="16"/>
  <c r="AC1686" i="16"/>
  <c r="AB2132" i="16"/>
  <c r="AC1231" i="16"/>
  <c r="AD965" i="16"/>
  <c r="AC996" i="16"/>
  <c r="AD994" i="16"/>
  <c r="AD972" i="16"/>
  <c r="AE970" i="16"/>
  <c r="AD2151" i="16"/>
  <c r="AD1358" i="16"/>
  <c r="AE1356" i="16"/>
  <c r="AC988" i="16"/>
  <c r="AB2249" i="16"/>
  <c r="AC2023" i="16"/>
  <c r="AD2153" i="16"/>
  <c r="AD1372" i="16"/>
  <c r="AE1370" i="16"/>
  <c r="AE2194" i="16"/>
  <c r="AE1646" i="16"/>
  <c r="AC982" i="16"/>
  <c r="AD2130" i="16"/>
  <c r="AD1219" i="16"/>
  <c r="AE1217" i="16"/>
  <c r="AC1385" i="16"/>
  <c r="AD1385" i="16" s="1"/>
  <c r="AE1385" i="16" s="1"/>
  <c r="AB286" i="16"/>
  <c r="AD285" i="16"/>
  <c r="R2176" i="16"/>
  <c r="Q1547" i="16"/>
  <c r="Q2179" i="16" s="1"/>
  <c r="R1527" i="16"/>
  <c r="S1527" i="16" s="1"/>
  <c r="R1528" i="16"/>
  <c r="S1528" i="16" s="1"/>
  <c r="P1548" i="16"/>
  <c r="T1526" i="16"/>
  <c r="T2176" i="16" s="1"/>
  <c r="P1549" i="16"/>
  <c r="O1535" i="16"/>
  <c r="O1534" i="16"/>
  <c r="O1512" i="16"/>
  <c r="O369" i="16" s="1"/>
  <c r="O2177" i="16"/>
  <c r="M1514" i="16"/>
  <c r="M371" i="16" s="1"/>
  <c r="M792" i="16" s="1"/>
  <c r="M200" i="10" s="1"/>
  <c r="M1513" i="16"/>
  <c r="M370" i="16" s="1"/>
  <c r="N1514" i="16"/>
  <c r="N371" i="16" s="1"/>
  <c r="N792" i="16" s="1"/>
  <c r="N200" i="10" s="1"/>
  <c r="N2688" i="16"/>
  <c r="N2690" i="16" s="1"/>
  <c r="M1141" i="20"/>
  <c r="M1142" i="20" s="1"/>
  <c r="Y1988" i="16"/>
  <c r="Z1988" i="16" s="1"/>
  <c r="Z2244" i="16" s="1"/>
  <c r="W2244" i="16"/>
  <c r="N2687" i="16"/>
  <c r="O2687" i="16" s="1"/>
  <c r="P1046" i="20"/>
  <c r="N1048" i="20"/>
  <c r="O1047" i="20"/>
  <c r="O1048" i="20" s="1"/>
  <c r="W1990" i="16"/>
  <c r="X1990" i="16" s="1"/>
  <c r="W1989" i="16"/>
  <c r="X1989" i="16" s="1"/>
  <c r="Z893" i="20"/>
  <c r="Z816" i="20"/>
  <c r="O1004" i="20"/>
  <c r="O1006" i="20" s="1"/>
  <c r="Z1019" i="20"/>
  <c r="Z714" i="20"/>
  <c r="N1005" i="20"/>
  <c r="AA1033" i="20"/>
  <c r="AB1033" i="20" s="1"/>
  <c r="Z977" i="20"/>
  <c r="AA802" i="20"/>
  <c r="AB802" i="20" s="1"/>
  <c r="R748" i="20"/>
  <c r="S748" i="20" s="1"/>
  <c r="Z914" i="20"/>
  <c r="AA781" i="20"/>
  <c r="AB781" i="20" s="1"/>
  <c r="Z837" i="20"/>
  <c r="Q749" i="20"/>
  <c r="Z970" i="20"/>
  <c r="Y908" i="20"/>
  <c r="Z906" i="20"/>
  <c r="P382" i="20"/>
  <c r="Q382" i="20" s="1"/>
  <c r="R382" i="20" s="1"/>
  <c r="Z838" i="20"/>
  <c r="AA836" i="20"/>
  <c r="AB836" i="20" s="1"/>
  <c r="Z894" i="20"/>
  <c r="AA892" i="20"/>
  <c r="AB892" i="20" s="1"/>
  <c r="Y922" i="20"/>
  <c r="Z920" i="20"/>
  <c r="X901" i="20"/>
  <c r="Y899" i="20"/>
  <c r="Z1041" i="20"/>
  <c r="AA1039" i="20"/>
  <c r="AB1039" i="20" s="1"/>
  <c r="Z971" i="20"/>
  <c r="AA969" i="20"/>
  <c r="AB969" i="20" s="1"/>
  <c r="AA782" i="20"/>
  <c r="L1173" i="20"/>
  <c r="P1069" i="20"/>
  <c r="Y768" i="20"/>
  <c r="Z766" i="20"/>
  <c r="Z628" i="20"/>
  <c r="AA626" i="20"/>
  <c r="AB626" i="20" s="1"/>
  <c r="Z817" i="20"/>
  <c r="AA815" i="20"/>
  <c r="AB815" i="20" s="1"/>
  <c r="P727" i="20"/>
  <c r="Q727" i="20" s="1"/>
  <c r="R727" i="20" s="1"/>
  <c r="S727" i="20" s="1"/>
  <c r="T727" i="20" s="1"/>
  <c r="U727" i="20" s="1"/>
  <c r="V727" i="20" s="1"/>
  <c r="W727" i="20" s="1"/>
  <c r="X727" i="20" s="1"/>
  <c r="L1180" i="20"/>
  <c r="Y824" i="20"/>
  <c r="Z822" i="20"/>
  <c r="X743" i="20"/>
  <c r="Y741" i="20"/>
  <c r="AA803" i="20"/>
  <c r="Y789" i="20"/>
  <c r="Z787" i="20"/>
  <c r="L1215" i="20"/>
  <c r="Z978" i="20"/>
  <c r="AA976" i="20"/>
  <c r="AB976" i="20" s="1"/>
  <c r="Z915" i="20"/>
  <c r="AA913" i="20"/>
  <c r="AB913" i="20" s="1"/>
  <c r="Z1020" i="20"/>
  <c r="AA1018" i="20"/>
  <c r="AB1018" i="20" s="1"/>
  <c r="AA985" i="20"/>
  <c r="Z715" i="20"/>
  <c r="AA713" i="20"/>
  <c r="AB713" i="20" s="1"/>
  <c r="Y433" i="20"/>
  <c r="Z431" i="20"/>
  <c r="AA1034" i="20"/>
  <c r="AA2024" i="16"/>
  <c r="AB2024" i="16" s="1"/>
  <c r="AA989" i="16"/>
  <c r="AB989" i="16" s="1"/>
  <c r="AA1001" i="16"/>
  <c r="AB1001" i="16" s="1"/>
  <c r="AA1687" i="16"/>
  <c r="AB1687" i="16" s="1"/>
  <c r="W901" i="20"/>
  <c r="AA1232" i="16"/>
  <c r="AB1232" i="16" s="1"/>
  <c r="Z1773" i="16"/>
  <c r="AA1773" i="16"/>
  <c r="Z1386" i="16"/>
  <c r="AA286" i="16"/>
  <c r="AA2249" i="16"/>
  <c r="AA2025" i="16"/>
  <c r="AB2025" i="16" s="1"/>
  <c r="Q1030" i="16"/>
  <c r="R1030" i="16" s="1"/>
  <c r="Z2133" i="16"/>
  <c r="AA1238" i="16"/>
  <c r="AB1238" i="16" s="1"/>
  <c r="AD586" i="16"/>
  <c r="AA2132" i="16"/>
  <c r="AA1233" i="16"/>
  <c r="AB1233" i="16" s="1"/>
  <c r="AA2929" i="16"/>
  <c r="Z2928" i="16"/>
  <c r="Z2927" i="16"/>
  <c r="Z2929" i="16"/>
  <c r="AA2927" i="16"/>
  <c r="Z2930" i="16"/>
  <c r="AA2928" i="16"/>
  <c r="AA2930" i="16"/>
  <c r="AA2200" i="16"/>
  <c r="AA1688" i="16"/>
  <c r="AB1688" i="16" s="1"/>
  <c r="Z2245" i="16"/>
  <c r="AA1995" i="16"/>
  <c r="AB1995" i="16" s="1"/>
  <c r="AA1002" i="16"/>
  <c r="AB1002" i="16" s="1"/>
  <c r="P1031" i="16"/>
  <c r="AD587" i="16"/>
  <c r="AD794" i="16" s="1"/>
  <c r="AD202" i="10" s="1"/>
  <c r="Z25" i="16"/>
  <c r="Z2256" i="16" s="1"/>
  <c r="Z2268" i="16" s="1"/>
  <c r="W900" i="20"/>
  <c r="X900" i="20" s="1"/>
  <c r="R742" i="20"/>
  <c r="S742" i="20" s="1"/>
  <c r="S735" i="20"/>
  <c r="R743" i="20"/>
  <c r="P2178" i="16"/>
  <c r="Q1540" i="16"/>
  <c r="P1541" i="16"/>
  <c r="P1542" i="16"/>
  <c r="T734" i="20"/>
  <c r="S736" i="20"/>
  <c r="Q757" i="20"/>
  <c r="R755" i="20"/>
  <c r="P1520" i="16"/>
  <c r="Q756" i="20"/>
  <c r="N729" i="20"/>
  <c r="O728" i="20"/>
  <c r="W794" i="20"/>
  <c r="W796" i="20" s="1"/>
  <c r="U796" i="20"/>
  <c r="X1254" i="16"/>
  <c r="U795" i="20"/>
  <c r="V795" i="20" s="1"/>
  <c r="Y1252" i="16"/>
  <c r="Z1252" i="16" s="1"/>
  <c r="X1253" i="16"/>
  <c r="U1967" i="16"/>
  <c r="U2241" i="16" s="1"/>
  <c r="T1968" i="16"/>
  <c r="T1206" i="20"/>
  <c r="U1206" i="20" s="1"/>
  <c r="S1207" i="20"/>
  <c r="V1268" i="16"/>
  <c r="X1247" i="16"/>
  <c r="X1246" i="16"/>
  <c r="Y1721" i="16"/>
  <c r="W1275" i="16"/>
  <c r="X2134" i="16"/>
  <c r="Y1245" i="16"/>
  <c r="M1113" i="20"/>
  <c r="M1114" i="20" s="1"/>
  <c r="Y2133" i="16"/>
  <c r="Y1240" i="16"/>
  <c r="Z1240" i="16" s="1"/>
  <c r="V2136" i="16"/>
  <c r="W1259" i="16"/>
  <c r="W2136" i="16" s="1"/>
  <c r="N1119" i="20"/>
  <c r="N1121" i="20" s="1"/>
  <c r="W1274" i="16"/>
  <c r="N1091" i="20"/>
  <c r="O1091" i="20" s="1"/>
  <c r="P1091" i="20" s="1"/>
  <c r="X1273" i="16"/>
  <c r="X2138" i="16" s="1"/>
  <c r="W2138" i="16"/>
  <c r="M1220" i="20"/>
  <c r="N1220" i="20" s="1"/>
  <c r="U1728" i="16"/>
  <c r="V1728" i="16" s="1"/>
  <c r="W1728" i="16" s="1"/>
  <c r="X1728" i="16" s="1"/>
  <c r="X2206" i="16" s="1"/>
  <c r="V2137" i="16"/>
  <c r="V1267" i="16"/>
  <c r="W1266" i="16"/>
  <c r="Y1239" i="16"/>
  <c r="Z1239" i="16" s="1"/>
  <c r="T1261" i="16"/>
  <c r="U1260" i="16"/>
  <c r="L1186" i="20"/>
  <c r="J2213" i="16"/>
  <c r="N2207" i="16"/>
  <c r="L880" i="20"/>
  <c r="X1773" i="16"/>
  <c r="Y1773" i="16"/>
  <c r="Y1714" i="16"/>
  <c r="Z1714" i="16" s="1"/>
  <c r="M878" i="20"/>
  <c r="N878" i="20" s="1"/>
  <c r="O878" i="20" s="1"/>
  <c r="P878" i="20" s="1"/>
  <c r="P880" i="20" s="1"/>
  <c r="V633" i="20"/>
  <c r="W633" i="20" s="1"/>
  <c r="W635" i="20" s="1"/>
  <c r="O384" i="20"/>
  <c r="M1092" i="20"/>
  <c r="M1093" i="20" s="1"/>
  <c r="L879" i="20"/>
  <c r="O383" i="20"/>
  <c r="P640" i="20"/>
  <c r="Q640" i="20" s="1"/>
  <c r="R640" i="20" s="1"/>
  <c r="M1148" i="20"/>
  <c r="M1149" i="20" s="1"/>
  <c r="M1120" i="20"/>
  <c r="M1121" i="20" s="1"/>
  <c r="X432" i="20"/>
  <c r="Y432" i="20" s="1"/>
  <c r="M1134" i="20"/>
  <c r="M1135" i="20" s="1"/>
  <c r="Q1067" i="20"/>
  <c r="R1067" i="20" s="1"/>
  <c r="X823" i="20"/>
  <c r="Y823" i="20" s="1"/>
  <c r="X824" i="20"/>
  <c r="X789" i="20"/>
  <c r="X922" i="20"/>
  <c r="X433" i="20"/>
  <c r="X768" i="20"/>
  <c r="W829" i="20"/>
  <c r="V830" i="20"/>
  <c r="V831" i="20"/>
  <c r="X908" i="20"/>
  <c r="O1105" i="20"/>
  <c r="O1107" i="20" s="1"/>
  <c r="O1735" i="16"/>
  <c r="P1735" i="16" s="1"/>
  <c r="M1157" i="20"/>
  <c r="N1157" i="20" s="1"/>
  <c r="M1199" i="20"/>
  <c r="N1199" i="20" s="1"/>
  <c r="N1201" i="20" s="1"/>
  <c r="N1736" i="16"/>
  <c r="K2929" i="16"/>
  <c r="Y2929" i="16"/>
  <c r="X2927" i="16"/>
  <c r="Y2930" i="16"/>
  <c r="X2928" i="16"/>
  <c r="Y2928" i="16"/>
  <c r="Y2927" i="16"/>
  <c r="X2929" i="16"/>
  <c r="X2930" i="16"/>
  <c r="Y1996" i="16"/>
  <c r="Z1996" i="16" s="1"/>
  <c r="Y2245" i="16"/>
  <c r="Y1997" i="16"/>
  <c r="Z1997" i="16" s="1"/>
  <c r="Y1974" i="16"/>
  <c r="Z1974" i="16" s="1"/>
  <c r="D2927" i="16"/>
  <c r="Y1665" i="16"/>
  <c r="Z1665" i="16" s="1"/>
  <c r="M1742" i="16"/>
  <c r="Y287" i="16"/>
  <c r="Y789" i="16" s="1"/>
  <c r="Y195" i="10" s="1"/>
  <c r="K1055" i="16"/>
  <c r="K1056" i="16" s="1"/>
  <c r="Y983" i="16"/>
  <c r="Z983" i="16" s="1"/>
  <c r="K1061" i="16"/>
  <c r="U59" i="16"/>
  <c r="V57" i="16" s="1"/>
  <c r="V2260" i="16" s="1"/>
  <c r="V2263" i="16" s="1"/>
  <c r="V91" i="16" s="1"/>
  <c r="U2284" i="16"/>
  <c r="U2275" i="16"/>
  <c r="L1881" i="16"/>
  <c r="M1880" i="16"/>
  <c r="L2226" i="16"/>
  <c r="L1882" i="16"/>
  <c r="L147" i="20"/>
  <c r="L1234" i="20" s="1"/>
  <c r="P3116" i="16"/>
  <c r="Q3114" i="16"/>
  <c r="P3115" i="16"/>
  <c r="P3117" i="16" s="1"/>
  <c r="P635" i="20"/>
  <c r="Q634" i="20"/>
  <c r="M647" i="20"/>
  <c r="L121" i="20"/>
  <c r="L648" i="20"/>
  <c r="P2930" i="16"/>
  <c r="V2929" i="16"/>
  <c r="N2929" i="16"/>
  <c r="T2928" i="16"/>
  <c r="L2928" i="16"/>
  <c r="R2927" i="16"/>
  <c r="N2930" i="16"/>
  <c r="L2929" i="16"/>
  <c r="S2929" i="16"/>
  <c r="O2927" i="16"/>
  <c r="L2930" i="16"/>
  <c r="V2927" i="16"/>
  <c r="K2930" i="16"/>
  <c r="U2927" i="16"/>
  <c r="P2929" i="16"/>
  <c r="T2927" i="16"/>
  <c r="O2929" i="16"/>
  <c r="S2927" i="16"/>
  <c r="W2930" i="16"/>
  <c r="O2930" i="16"/>
  <c r="U2929" i="16"/>
  <c r="M2929" i="16"/>
  <c r="S2928" i="16"/>
  <c r="K2928" i="16"/>
  <c r="Q2927" i="16"/>
  <c r="V2930" i="16"/>
  <c r="T2929" i="16"/>
  <c r="R2928" i="16"/>
  <c r="P2927" i="16"/>
  <c r="W2927" i="16"/>
  <c r="T2930" i="16"/>
  <c r="R2929" i="16"/>
  <c r="P2928" i="16"/>
  <c r="S2930" i="16"/>
  <c r="W2928" i="16"/>
  <c r="M2927" i="16"/>
  <c r="N2928" i="16"/>
  <c r="U2928" i="16"/>
  <c r="K2927" i="16"/>
  <c r="W2929" i="16"/>
  <c r="U2930" i="16"/>
  <c r="M2930" i="16"/>
  <c r="Q2928" i="16"/>
  <c r="N2927" i="16"/>
  <c r="Q2929" i="16"/>
  <c r="O2928" i="16"/>
  <c r="V2928" i="16"/>
  <c r="L2927" i="16"/>
  <c r="Q2930" i="16"/>
  <c r="M2928" i="16"/>
  <c r="R2930" i="16"/>
  <c r="G2930" i="16"/>
  <c r="D2933" i="16"/>
  <c r="G2934" i="16" s="1"/>
  <c r="K1773" i="16"/>
  <c r="L1773" i="16"/>
  <c r="M1773" i="16"/>
  <c r="N1773" i="16"/>
  <c r="O1773" i="16"/>
  <c r="P1773" i="16"/>
  <c r="Q1773" i="16"/>
  <c r="R1773" i="16"/>
  <c r="S1773" i="16"/>
  <c r="T1773" i="16"/>
  <c r="U1773" i="16"/>
  <c r="V1773" i="16"/>
  <c r="W1773" i="16"/>
  <c r="F2930" i="16"/>
  <c r="I626" i="16"/>
  <c r="H3179" i="16"/>
  <c r="G3033" i="16"/>
  <c r="D3037" i="16"/>
  <c r="E3037" i="16" s="1"/>
  <c r="H2717" i="16"/>
  <c r="H2696" i="16"/>
  <c r="H2694" i="16"/>
  <c r="W1976" i="16"/>
  <c r="X1976" i="16" s="1"/>
  <c r="E3036" i="16"/>
  <c r="E2909" i="16"/>
  <c r="H2907" i="16" s="1"/>
  <c r="G83" i="20"/>
  <c r="L1744" i="16"/>
  <c r="L2208" i="16"/>
  <c r="L1743" i="16"/>
  <c r="Q2017" i="16"/>
  <c r="R2017" i="16" s="1"/>
  <c r="Q2248" i="16"/>
  <c r="Q2018" i="16"/>
  <c r="R2018" i="16" s="1"/>
  <c r="S2016" i="16"/>
  <c r="T2016" i="16" s="1"/>
  <c r="R2248" i="16"/>
  <c r="W1975" i="16"/>
  <c r="X1975" i="16" s="1"/>
  <c r="W2242" i="16"/>
  <c r="D2916" i="16"/>
  <c r="H2913" i="16" s="1"/>
  <c r="D2910" i="16"/>
  <c r="E2910" i="16" s="1"/>
  <c r="F1761" i="16" a="1"/>
  <c r="F1761" i="16" s="1"/>
  <c r="E2927" i="16"/>
  <c r="D1756" i="16"/>
  <c r="D2922" i="16" s="1"/>
  <c r="D2921" i="16"/>
  <c r="H2922" i="16" s="1"/>
  <c r="D1762" i="16"/>
  <c r="D2928" i="16" s="1"/>
  <c r="E2928" i="16"/>
  <c r="P1020" i="16"/>
  <c r="Q1020" i="16" s="1"/>
  <c r="T1680" i="16"/>
  <c r="L1049" i="16"/>
  <c r="M1049" i="16" s="1"/>
  <c r="U768" i="20"/>
  <c r="T1681" i="16"/>
  <c r="T2199" i="16"/>
  <c r="U1679" i="16"/>
  <c r="V1679" i="16" s="1"/>
  <c r="R1019" i="16"/>
  <c r="S1019" i="16" s="1"/>
  <c r="T1019" i="16" s="1"/>
  <c r="U1019" i="16" s="1"/>
  <c r="V1019" i="16" s="1"/>
  <c r="W2030" i="16"/>
  <c r="X2030" i="16" s="1"/>
  <c r="X2250" i="16" s="1"/>
  <c r="L1038" i="16"/>
  <c r="M1037" i="16"/>
  <c r="K1062" i="16"/>
  <c r="W1018" i="16"/>
  <c r="X1018" i="16" s="1"/>
  <c r="P2247" i="16"/>
  <c r="P627" i="16"/>
  <c r="O2010" i="16"/>
  <c r="N628" i="16"/>
  <c r="T1983" i="16"/>
  <c r="U1982" i="16"/>
  <c r="V1981" i="16"/>
  <c r="U2243" i="16"/>
  <c r="V2031" i="16"/>
  <c r="V2032" i="16" s="1"/>
  <c r="O627" i="16"/>
  <c r="O2247" i="16"/>
  <c r="O2011" i="16"/>
  <c r="Q2009" i="16"/>
  <c r="W2197" i="16"/>
  <c r="W1667" i="16"/>
  <c r="X1667" i="16" s="1"/>
  <c r="W1666" i="16"/>
  <c r="X1666" i="16" s="1"/>
  <c r="H1780" i="16"/>
  <c r="I1773" i="16" a="1"/>
  <c r="I1773" i="16" s="1"/>
  <c r="K124" i="20"/>
  <c r="K1233" i="20" s="1"/>
  <c r="K200" i="20"/>
  <c r="K1235" i="20" s="1"/>
  <c r="V80" i="16"/>
  <c r="U1007" i="16"/>
  <c r="V1007" i="16" s="1"/>
  <c r="L1050" i="16"/>
  <c r="T1008" i="16"/>
  <c r="V908" i="20"/>
  <c r="V907" i="20"/>
  <c r="W907" i="20" s="1"/>
  <c r="X907" i="20" s="1"/>
  <c r="Y907" i="20" s="1"/>
  <c r="U872" i="20"/>
  <c r="V872" i="20" s="1"/>
  <c r="P1112" i="20"/>
  <c r="P1114" i="20" s="1"/>
  <c r="U873" i="20"/>
  <c r="W871" i="20"/>
  <c r="M1171" i="20"/>
  <c r="N1171" i="20" s="1"/>
  <c r="N1114" i="20"/>
  <c r="M215" i="20"/>
  <c r="M1099" i="20"/>
  <c r="M1100" i="20" s="1"/>
  <c r="S1702" i="16"/>
  <c r="L1172" i="20"/>
  <c r="L1158" i="20"/>
  <c r="L1200" i="20"/>
  <c r="L1201" i="20"/>
  <c r="L1060" i="16"/>
  <c r="M1060" i="16" s="1"/>
  <c r="N1060" i="16" s="1"/>
  <c r="Q1716" i="16"/>
  <c r="W990" i="16"/>
  <c r="X990" i="16" s="1"/>
  <c r="Y990" i="16" s="1"/>
  <c r="Z990" i="16" s="1"/>
  <c r="AA990" i="16" s="1"/>
  <c r="AB990" i="16" s="1"/>
  <c r="N1737" i="16"/>
  <c r="Q1723" i="16"/>
  <c r="M1044" i="16"/>
  <c r="P1730" i="16"/>
  <c r="T1969" i="16"/>
  <c r="S1709" i="16"/>
  <c r="T1709" i="16" s="1"/>
  <c r="D1763" i="16"/>
  <c r="M1006" i="20"/>
  <c r="N1054" i="20"/>
  <c r="Q1053" i="20"/>
  <c r="N641" i="20"/>
  <c r="N642" i="20" s="1"/>
  <c r="T2002" i="16"/>
  <c r="T2246" i="16" s="1"/>
  <c r="S2003" i="16"/>
  <c r="S2004" i="16" s="1"/>
  <c r="W2267" i="16"/>
  <c r="W984" i="16"/>
  <c r="X984" i="16" s="1"/>
  <c r="S1014" i="16"/>
  <c r="L1054" i="16"/>
  <c r="O1032" i="16"/>
  <c r="R1026" i="16"/>
  <c r="S1026" i="16" s="1"/>
  <c r="D1066" i="16"/>
  <c r="F1065" i="16" s="1"/>
  <c r="K1066" i="16" s="1"/>
  <c r="O1043" i="16"/>
  <c r="P1042" i="16"/>
  <c r="E1076" i="16"/>
  <c r="F1076" i="16" s="1" a="1"/>
  <c r="F1076" i="16" s="1"/>
  <c r="D1076" i="16"/>
  <c r="D1081" i="16"/>
  <c r="J1080" i="16"/>
  <c r="C1078" i="16"/>
  <c r="B1075" i="16"/>
  <c r="E1077" i="16"/>
  <c r="D1071" i="16"/>
  <c r="D1072" i="16" s="1"/>
  <c r="N1048" i="16"/>
  <c r="U1012" i="16"/>
  <c r="P1036" i="16"/>
  <c r="T1025" i="16"/>
  <c r="W1006" i="16"/>
  <c r="X1006" i="16" s="1"/>
  <c r="U1024" i="16"/>
  <c r="T1013" i="16"/>
  <c r="V927" i="20"/>
  <c r="V929" i="20" s="1"/>
  <c r="U928" i="20"/>
  <c r="W908" i="20"/>
  <c r="N685" i="20"/>
  <c r="M144" i="20"/>
  <c r="V627" i="20"/>
  <c r="V628" i="20" s="1"/>
  <c r="V844" i="20"/>
  <c r="Q588" i="20"/>
  <c r="R588" i="20" s="1"/>
  <c r="R590" i="20" s="1"/>
  <c r="P1133" i="20"/>
  <c r="N1135" i="20"/>
  <c r="W843" i="20"/>
  <c r="X843" i="20" s="1"/>
  <c r="Y843" i="20" s="1"/>
  <c r="P590" i="20"/>
  <c r="P111" i="20" s="1"/>
  <c r="P1231" i="20" s="1"/>
  <c r="P589" i="20"/>
  <c r="L865" i="20"/>
  <c r="K198" i="20"/>
  <c r="L866" i="20"/>
  <c r="L197" i="20"/>
  <c r="M864" i="20"/>
  <c r="M686" i="20"/>
  <c r="M687" i="20" s="1"/>
  <c r="M147" i="20" s="1"/>
  <c r="M1234" i="20" s="1"/>
  <c r="L145" i="20"/>
  <c r="Q597" i="20"/>
  <c r="R595" i="20"/>
  <c r="S595" i="20" s="1"/>
  <c r="O596" i="20"/>
  <c r="N109" i="20"/>
  <c r="O1147" i="20"/>
  <c r="W922" i="20"/>
  <c r="W921" i="20"/>
  <c r="X921" i="20" s="1"/>
  <c r="Y921" i="20" s="1"/>
  <c r="V852" i="20"/>
  <c r="W850" i="20"/>
  <c r="X850" i="20" s="1"/>
  <c r="Y850" i="20" s="1"/>
  <c r="V851" i="20"/>
  <c r="M1192" i="20"/>
  <c r="L1194" i="20"/>
  <c r="L1193" i="20"/>
  <c r="L1187" i="20"/>
  <c r="M1178" i="20"/>
  <c r="L1179" i="20"/>
  <c r="K236" i="20"/>
  <c r="K1237" i="20" s="1"/>
  <c r="M1213" i="20"/>
  <c r="L1214" i="20"/>
  <c r="M1185" i="20"/>
  <c r="O1140" i="20"/>
  <c r="L1221" i="20"/>
  <c r="N1100" i="20"/>
  <c r="P1098" i="20"/>
  <c r="K234" i="20"/>
  <c r="L1222" i="20"/>
  <c r="L1165" i="20"/>
  <c r="L233" i="20"/>
  <c r="L1166" i="20"/>
  <c r="M1164" i="20"/>
  <c r="L218" i="20"/>
  <c r="L1236" i="20" s="1"/>
  <c r="M1127" i="20"/>
  <c r="M1128" i="20" s="1"/>
  <c r="N1126" i="20"/>
  <c r="N1106" i="20"/>
  <c r="W789" i="20"/>
  <c r="N1107" i="20"/>
  <c r="W788" i="20"/>
  <c r="X788" i="20" s="1"/>
  <c r="Y788" i="20" s="1"/>
  <c r="W767" i="20"/>
  <c r="N1086" i="20"/>
  <c r="P1084" i="20"/>
  <c r="L216" i="20"/>
  <c r="M1085" i="20"/>
  <c r="M1086" i="20" s="1"/>
  <c r="L1751" i="16"/>
  <c r="M1749" i="16"/>
  <c r="N1749" i="16" s="1"/>
  <c r="N2209" i="16" s="1"/>
  <c r="L1750" i="16"/>
  <c r="V1025" i="20"/>
  <c r="V1027" i="20" s="1"/>
  <c r="U1027" i="20"/>
  <c r="U1026" i="20"/>
  <c r="P1061" i="20"/>
  <c r="Q1061" i="20" s="1"/>
  <c r="Q1062" i="20" s="1"/>
  <c r="U1700" i="16"/>
  <c r="T2202" i="16"/>
  <c r="T1701" i="16"/>
  <c r="R1060" i="20"/>
  <c r="O1074" i="20"/>
  <c r="N1075" i="20"/>
  <c r="N1076" i="20" s="1"/>
  <c r="O1068" i="20"/>
  <c r="O1069" i="20" s="1"/>
  <c r="V1041" i="20"/>
  <c r="S1040" i="20"/>
  <c r="K1763" i="16"/>
  <c r="K2211" i="16" s="1"/>
  <c r="V2203" i="16"/>
  <c r="R1715" i="16"/>
  <c r="U1708" i="16"/>
  <c r="R1722" i="16"/>
  <c r="E1769" i="16"/>
  <c r="B1767" i="16"/>
  <c r="B2933" i="16" s="1"/>
  <c r="E1768" i="16"/>
  <c r="D1768" i="16"/>
  <c r="D1774" i="16"/>
  <c r="K1758" i="16"/>
  <c r="K2210" i="16"/>
  <c r="K1757" i="16"/>
  <c r="R2205" i="16"/>
  <c r="R2204" i="16"/>
  <c r="Q1729" i="16"/>
  <c r="Q2206" i="16"/>
  <c r="U109" i="12" l="1"/>
  <c r="V101" i="12"/>
  <c r="AA2203" i="16"/>
  <c r="AC1707" i="16"/>
  <c r="AD1707" i="16" s="1"/>
  <c r="Q2175" i="16"/>
  <c r="AC1001" i="16"/>
  <c r="AC989" i="16"/>
  <c r="AA2201" i="16"/>
  <c r="AA808" i="20"/>
  <c r="AB808" i="20" s="1"/>
  <c r="AB810" i="20" s="1"/>
  <c r="Z809" i="20"/>
  <c r="AA1695" i="16"/>
  <c r="AB1695" i="16" s="1"/>
  <c r="AC1693" i="16"/>
  <c r="AD1693" i="16" s="1"/>
  <c r="AA1694" i="16"/>
  <c r="AB1694" i="16" s="1"/>
  <c r="AD488" i="20"/>
  <c r="AD963" i="20"/>
  <c r="AC1033" i="20"/>
  <c r="AE2281" i="16"/>
  <c r="AE36" i="16" s="1"/>
  <c r="AE83" i="16" s="1"/>
  <c r="AE35" i="16"/>
  <c r="AE2286" i="16"/>
  <c r="AE76" i="16" s="1"/>
  <c r="AE89" i="16" s="1"/>
  <c r="AE75" i="16"/>
  <c r="AE2283" i="16"/>
  <c r="AE52" i="16" s="1"/>
  <c r="AE86" i="16" s="1"/>
  <c r="AE51" i="16"/>
  <c r="AB1780" i="16"/>
  <c r="AC1780" i="16"/>
  <c r="AD1780" i="16"/>
  <c r="AE1780" i="16"/>
  <c r="AD67" i="16"/>
  <c r="AE65" i="16" s="1"/>
  <c r="AE2261" i="16" s="1"/>
  <c r="AE2273" i="16" s="1"/>
  <c r="AD2285" i="16"/>
  <c r="AD68" i="16" s="1"/>
  <c r="AD88" i="16" s="1"/>
  <c r="AD1012" i="20"/>
  <c r="AC2024" i="16"/>
  <c r="AC1232" i="16"/>
  <c r="R1547" i="16"/>
  <c r="S1547" i="16" s="1"/>
  <c r="T1547" i="16" s="1"/>
  <c r="AE1357" i="16"/>
  <c r="AC1687" i="16"/>
  <c r="AC781" i="20"/>
  <c r="AD707" i="20"/>
  <c r="AD495" i="20"/>
  <c r="P1512" i="16"/>
  <c r="P369" i="16" s="1"/>
  <c r="AD858" i="20"/>
  <c r="AE672" i="20"/>
  <c r="AC286" i="16"/>
  <c r="AD1225" i="16"/>
  <c r="AC802" i="20"/>
  <c r="AE1371" i="16"/>
  <c r="P1521" i="16"/>
  <c r="AD721" i="20"/>
  <c r="AB1020" i="20"/>
  <c r="AC1018" i="20"/>
  <c r="AB817" i="20"/>
  <c r="AC815" i="20"/>
  <c r="AE966" i="16"/>
  <c r="AD708" i="20"/>
  <c r="AE706" i="20"/>
  <c r="AE708" i="20" s="1"/>
  <c r="AE693" i="20"/>
  <c r="AB971" i="20"/>
  <c r="AC969" i="20"/>
  <c r="AB894" i="20"/>
  <c r="AC892" i="20"/>
  <c r="AE700" i="20"/>
  <c r="AD722" i="20"/>
  <c r="AE720" i="20"/>
  <c r="AE722" i="20" s="1"/>
  <c r="AC803" i="20"/>
  <c r="AD801" i="20"/>
  <c r="AB915" i="20"/>
  <c r="AC913" i="20"/>
  <c r="AB628" i="20"/>
  <c r="AC626" i="20"/>
  <c r="AD775" i="20"/>
  <c r="AE773" i="20"/>
  <c r="AE775" i="20" s="1"/>
  <c r="AD964" i="20"/>
  <c r="AE962" i="20"/>
  <c r="AE964" i="20" s="1"/>
  <c r="AC782" i="20"/>
  <c r="AD780" i="20"/>
  <c r="AB1041" i="20"/>
  <c r="AC1039" i="20"/>
  <c r="AB838" i="20"/>
  <c r="AC836" i="20"/>
  <c r="AB978" i="20"/>
  <c r="AC976" i="20"/>
  <c r="AC1034" i="20"/>
  <c r="AD1032" i="20"/>
  <c r="AE467" i="20"/>
  <c r="AB715" i="20"/>
  <c r="AC713" i="20"/>
  <c r="AC984" i="20"/>
  <c r="AE610" i="20"/>
  <c r="AE481" i="20"/>
  <c r="AD1013" i="20"/>
  <c r="AE1011" i="20"/>
  <c r="AE1013" i="20" s="1"/>
  <c r="AD859" i="20"/>
  <c r="AE857" i="20"/>
  <c r="AE859" i="20" s="1"/>
  <c r="AD489" i="20"/>
  <c r="AE487" i="20"/>
  <c r="AE489" i="20" s="1"/>
  <c r="AC985" i="20"/>
  <c r="AD983" i="20"/>
  <c r="AD774" i="20"/>
  <c r="AD496" i="20"/>
  <c r="AE494" i="20"/>
  <c r="AE496" i="20" s="1"/>
  <c r="AD995" i="16"/>
  <c r="AE972" i="16"/>
  <c r="P1534" i="16"/>
  <c r="P1513" i="16" s="1"/>
  <c r="P370" i="16" s="1"/>
  <c r="P1535" i="16"/>
  <c r="Q1533" i="16"/>
  <c r="Q2177" i="16" s="1"/>
  <c r="AE965" i="16"/>
  <c r="AE1378" i="16"/>
  <c r="AD982" i="16"/>
  <c r="AC2132" i="16"/>
  <c r="AC1233" i="16"/>
  <c r="AD1231" i="16"/>
  <c r="AD2131" i="16"/>
  <c r="AD1226" i="16"/>
  <c r="AE1224" i="16"/>
  <c r="AC2249" i="16"/>
  <c r="AC2025" i="16"/>
  <c r="AD2023" i="16"/>
  <c r="AD2198" i="16"/>
  <c r="AD1674" i="16"/>
  <c r="AE1672" i="16"/>
  <c r="AE971" i="16"/>
  <c r="AE3033" i="16"/>
  <c r="AE3035" i="16"/>
  <c r="AB3034" i="16"/>
  <c r="AB3036" i="16"/>
  <c r="AC3034" i="16"/>
  <c r="AC3036" i="16"/>
  <c r="AD3034" i="16"/>
  <c r="AD3036" i="16"/>
  <c r="AE3034" i="16"/>
  <c r="AE3036" i="16"/>
  <c r="AB3033" i="16"/>
  <c r="AB3035" i="16"/>
  <c r="AC3033" i="16"/>
  <c r="AD3033" i="16"/>
  <c r="AC3035" i="16"/>
  <c r="AD3035" i="16"/>
  <c r="AE2130" i="16"/>
  <c r="AE1219" i="16"/>
  <c r="AE2151" i="16"/>
  <c r="AE1358" i="16"/>
  <c r="AC2200" i="16"/>
  <c r="AC1688" i="16"/>
  <c r="AD1686" i="16"/>
  <c r="AC1002" i="16"/>
  <c r="AD1000" i="16"/>
  <c r="AE2934" i="16"/>
  <c r="AE2936" i="16"/>
  <c r="AB2935" i="16"/>
  <c r="AB2937" i="16"/>
  <c r="AC2935" i="16"/>
  <c r="AC2937" i="16"/>
  <c r="AD2935" i="16"/>
  <c r="AD2937" i="16"/>
  <c r="AE2935" i="16"/>
  <c r="AE2937" i="16"/>
  <c r="AB2934" i="16"/>
  <c r="AB2936" i="16"/>
  <c r="AC2934" i="16"/>
  <c r="AD2934" i="16"/>
  <c r="AC2936" i="16"/>
  <c r="AD2936" i="16"/>
  <c r="AB2245" i="16"/>
  <c r="AC1995" i="16"/>
  <c r="AC990" i="16"/>
  <c r="AD988" i="16"/>
  <c r="AD996" i="16"/>
  <c r="AE994" i="16"/>
  <c r="AB2133" i="16"/>
  <c r="AC1238" i="16"/>
  <c r="AE2154" i="16"/>
  <c r="AE1379" i="16"/>
  <c r="AE1218" i="16"/>
  <c r="AE2153" i="16"/>
  <c r="AE1372" i="16"/>
  <c r="AD1673" i="16"/>
  <c r="Q1548" i="16"/>
  <c r="AE285" i="16"/>
  <c r="U1526" i="16"/>
  <c r="U2176" i="16" s="1"/>
  <c r="Q1549" i="16"/>
  <c r="T1527" i="16"/>
  <c r="O1513" i="16"/>
  <c r="O370" i="16" s="1"/>
  <c r="O1514" i="16"/>
  <c r="O371" i="16" s="1"/>
  <c r="O792" i="16" s="1"/>
  <c r="O200" i="10" s="1"/>
  <c r="N1141" i="20"/>
  <c r="O1141" i="20" s="1"/>
  <c r="Y2244" i="16"/>
  <c r="N2689" i="16"/>
  <c r="O2688" i="16"/>
  <c r="P2688" i="16" s="1"/>
  <c r="P2690" i="16" s="1"/>
  <c r="AA1988" i="16"/>
  <c r="Y1989" i="16"/>
  <c r="Z1989" i="16" s="1"/>
  <c r="Y1990" i="16"/>
  <c r="Z1990" i="16" s="1"/>
  <c r="AA977" i="20"/>
  <c r="AB977" i="20" s="1"/>
  <c r="AA816" i="20"/>
  <c r="AB816" i="20" s="1"/>
  <c r="O1005" i="20"/>
  <c r="P1047" i="20"/>
  <c r="Q1046" i="20"/>
  <c r="O2689" i="16"/>
  <c r="P2687" i="16"/>
  <c r="T735" i="20"/>
  <c r="P1004" i="20"/>
  <c r="Q1004" i="20" s="1"/>
  <c r="Q1006" i="20" s="1"/>
  <c r="AA714" i="20"/>
  <c r="AB714" i="20" s="1"/>
  <c r="AA1019" i="20"/>
  <c r="AB1019" i="20" s="1"/>
  <c r="Z432" i="20"/>
  <c r="R750" i="20"/>
  <c r="Z921" i="20"/>
  <c r="R749" i="20"/>
  <c r="S749" i="20" s="1"/>
  <c r="AA914" i="20"/>
  <c r="AB914" i="20" s="1"/>
  <c r="P384" i="20"/>
  <c r="P383" i="20"/>
  <c r="Q383" i="20" s="1"/>
  <c r="R383" i="20" s="1"/>
  <c r="AA837" i="20"/>
  <c r="AB837" i="20" s="1"/>
  <c r="Z823" i="20"/>
  <c r="Z788" i="20"/>
  <c r="Y900" i="20"/>
  <c r="P1135" i="20"/>
  <c r="X729" i="20"/>
  <c r="Y727" i="20"/>
  <c r="AA628" i="20"/>
  <c r="N1185" i="20"/>
  <c r="O1185" i="20" s="1"/>
  <c r="O1187" i="20" s="1"/>
  <c r="Z907" i="20"/>
  <c r="Z908" i="20"/>
  <c r="AA906" i="20"/>
  <c r="AB906" i="20" s="1"/>
  <c r="AA715" i="20"/>
  <c r="AA1020" i="20"/>
  <c r="AA971" i="20"/>
  <c r="Z922" i="20"/>
  <c r="AA920" i="20"/>
  <c r="AB920" i="20" s="1"/>
  <c r="AA1041" i="20"/>
  <c r="AA894" i="20"/>
  <c r="Z433" i="20"/>
  <c r="AA431" i="20"/>
  <c r="AB431" i="20" s="1"/>
  <c r="AA978" i="20"/>
  <c r="Y743" i="20"/>
  <c r="Z741" i="20"/>
  <c r="Z768" i="20"/>
  <c r="AA766" i="20"/>
  <c r="AB766" i="20" s="1"/>
  <c r="AA817" i="20"/>
  <c r="Y852" i="20"/>
  <c r="Z850" i="20"/>
  <c r="P1100" i="20"/>
  <c r="AA915" i="20"/>
  <c r="Z789" i="20"/>
  <c r="AA787" i="20"/>
  <c r="AB787" i="20" s="1"/>
  <c r="Y901" i="20"/>
  <c r="Z899" i="20"/>
  <c r="Y845" i="20"/>
  <c r="Z843" i="20"/>
  <c r="AA893" i="20"/>
  <c r="AB893" i="20" s="1"/>
  <c r="Z824" i="20"/>
  <c r="AA822" i="20"/>
  <c r="AB822" i="20" s="1"/>
  <c r="AA838" i="20"/>
  <c r="AA1239" i="16"/>
  <c r="AB1239" i="16" s="1"/>
  <c r="AA970" i="20"/>
  <c r="AB970" i="20" s="1"/>
  <c r="Q1031" i="16"/>
  <c r="R1031" i="16" s="1"/>
  <c r="AA1996" i="16"/>
  <c r="AB1996" i="16" s="1"/>
  <c r="Z1780" i="16"/>
  <c r="AA1780" i="16"/>
  <c r="Z27" i="16"/>
  <c r="AA25" i="16" s="1"/>
  <c r="AA2256" i="16" s="1"/>
  <c r="AA2268" i="16" s="1"/>
  <c r="Z2280" i="16"/>
  <c r="Z28" i="16" s="1"/>
  <c r="Z82" i="16" s="1"/>
  <c r="Z2135" i="16"/>
  <c r="AA1252" i="16"/>
  <c r="AB1252" i="16" s="1"/>
  <c r="AA2245" i="16"/>
  <c r="AA1997" i="16"/>
  <c r="AB1997" i="16" s="1"/>
  <c r="Z2242" i="16"/>
  <c r="AA1974" i="16"/>
  <c r="AB1974" i="16" s="1"/>
  <c r="Y2134" i="16"/>
  <c r="Z1245" i="16"/>
  <c r="AA983" i="16"/>
  <c r="AB983" i="16" s="1"/>
  <c r="Z2197" i="16"/>
  <c r="AA1665" i="16"/>
  <c r="AB1665" i="16" s="1"/>
  <c r="Z2204" i="16"/>
  <c r="AA1714" i="16"/>
  <c r="AB1714" i="16" s="1"/>
  <c r="AD286" i="16"/>
  <c r="Z2935" i="16"/>
  <c r="AA2935" i="16"/>
  <c r="Z2937" i="16"/>
  <c r="AA2937" i="16"/>
  <c r="Z2934" i="16"/>
  <c r="AA2934" i="16"/>
  <c r="Z2936" i="16"/>
  <c r="AA2936" i="16"/>
  <c r="AE586" i="16"/>
  <c r="Z287" i="16"/>
  <c r="Z789" i="16" s="1"/>
  <c r="Z195" i="10" s="1"/>
  <c r="AA1386" i="16"/>
  <c r="AB1386" i="16" s="1"/>
  <c r="AA3034" i="16"/>
  <c r="Z3036" i="16"/>
  <c r="Z3033" i="16"/>
  <c r="AA3036" i="16"/>
  <c r="AA3033" i="16"/>
  <c r="Z3035" i="16"/>
  <c r="AA3035" i="16"/>
  <c r="Z3034" i="16"/>
  <c r="Y2205" i="16"/>
  <c r="Z1721" i="16"/>
  <c r="AA2133" i="16"/>
  <c r="AA1240" i="16"/>
  <c r="AB1240" i="16" s="1"/>
  <c r="R756" i="20"/>
  <c r="S755" i="20"/>
  <c r="R757" i="20"/>
  <c r="U734" i="20"/>
  <c r="T736" i="20"/>
  <c r="T748" i="20"/>
  <c r="S750" i="20"/>
  <c r="Q1541" i="16"/>
  <c r="S1519" i="16"/>
  <c r="R2175" i="16"/>
  <c r="O729" i="20"/>
  <c r="P728" i="20"/>
  <c r="Q1520" i="16"/>
  <c r="R1520" i="16" s="1"/>
  <c r="S743" i="20"/>
  <c r="T742" i="20"/>
  <c r="Q2178" i="16"/>
  <c r="Q1542" i="16"/>
  <c r="R1540" i="16"/>
  <c r="W795" i="20"/>
  <c r="Y2135" i="16"/>
  <c r="X794" i="20"/>
  <c r="V1967" i="16"/>
  <c r="V2241" i="16" s="1"/>
  <c r="U1968" i="16"/>
  <c r="Y1254" i="16"/>
  <c r="Z1254" i="16" s="1"/>
  <c r="Y1253" i="16"/>
  <c r="Z1253" i="16" s="1"/>
  <c r="T1207" i="20"/>
  <c r="U1207" i="20" s="1"/>
  <c r="T1208" i="20"/>
  <c r="W1268" i="16"/>
  <c r="M1221" i="20"/>
  <c r="M1222" i="20" s="1"/>
  <c r="O1119" i="20"/>
  <c r="O1121" i="20" s="1"/>
  <c r="Y1246" i="16"/>
  <c r="Y1247" i="16"/>
  <c r="N1113" i="20"/>
  <c r="O1113" i="20" s="1"/>
  <c r="P1113" i="20" s="1"/>
  <c r="N1093" i="20"/>
  <c r="L200" i="20"/>
  <c r="L1235" i="20" s="1"/>
  <c r="Y1728" i="16"/>
  <c r="X1274" i="16"/>
  <c r="X1259" i="16"/>
  <c r="Y2204" i="16"/>
  <c r="X1275" i="16"/>
  <c r="J2214" i="16"/>
  <c r="Y2242" i="16"/>
  <c r="O1142" i="20"/>
  <c r="Y2197" i="16"/>
  <c r="U1261" i="16"/>
  <c r="V1260" i="16"/>
  <c r="W2137" i="16"/>
  <c r="X1266" i="16"/>
  <c r="Y1273" i="16"/>
  <c r="Z1273" i="16" s="1"/>
  <c r="W1267" i="16"/>
  <c r="X1780" i="16"/>
  <c r="Y1780" i="16"/>
  <c r="M879" i="20"/>
  <c r="M880" i="20" s="1"/>
  <c r="N1092" i="20"/>
  <c r="O1092" i="20" s="1"/>
  <c r="P1092" i="20" s="1"/>
  <c r="X633" i="20"/>
  <c r="N1148" i="20"/>
  <c r="O1148" i="20" s="1"/>
  <c r="N1134" i="20"/>
  <c r="O1134" i="20" s="1"/>
  <c r="P1134" i="20" s="1"/>
  <c r="S640" i="20"/>
  <c r="T640" i="20" s="1"/>
  <c r="S1067" i="20"/>
  <c r="T1067" i="20" s="1"/>
  <c r="U1067" i="20" s="1"/>
  <c r="V1067" i="20" s="1"/>
  <c r="W1067" i="20" s="1"/>
  <c r="X1067" i="20" s="1"/>
  <c r="N1120" i="20"/>
  <c r="Q1069" i="20"/>
  <c r="P1105" i="20"/>
  <c r="O1106" i="20"/>
  <c r="W830" i="20"/>
  <c r="O2207" i="16"/>
  <c r="M1158" i="20"/>
  <c r="M1159" i="20" s="1"/>
  <c r="O1736" i="16"/>
  <c r="P1736" i="16" s="1"/>
  <c r="W743" i="20"/>
  <c r="O1149" i="20"/>
  <c r="W873" i="20"/>
  <c r="X871" i="20"/>
  <c r="Y871" i="20" s="1"/>
  <c r="X852" i="20"/>
  <c r="W768" i="20"/>
  <c r="X767" i="20"/>
  <c r="Y767" i="20" s="1"/>
  <c r="N1128" i="20"/>
  <c r="X845" i="20"/>
  <c r="O685" i="20"/>
  <c r="X829" i="20"/>
  <c r="Y829" i="20" s="1"/>
  <c r="W831" i="20"/>
  <c r="M1200" i="20"/>
  <c r="M1201" i="20" s="1"/>
  <c r="Y1666" i="16"/>
  <c r="Z1666" i="16" s="1"/>
  <c r="N1213" i="20"/>
  <c r="O1213" i="20" s="1"/>
  <c r="O1215" i="20" s="1"/>
  <c r="N1192" i="20"/>
  <c r="N1194" i="20" s="1"/>
  <c r="W2279" i="16"/>
  <c r="W20" i="16" s="1"/>
  <c r="W81" i="16" s="1"/>
  <c r="K2936" i="16"/>
  <c r="X2934" i="16"/>
  <c r="Y2934" i="16"/>
  <c r="X2937" i="16"/>
  <c r="X2935" i="16"/>
  <c r="Y2935" i="16"/>
  <c r="X2936" i="16"/>
  <c r="Y2936" i="16"/>
  <c r="Y2937" i="16"/>
  <c r="K3035" i="16"/>
  <c r="Y3034" i="16"/>
  <c r="X3035" i="16"/>
  <c r="Y3035" i="16"/>
  <c r="X3033" i="16"/>
  <c r="Y3033" i="16"/>
  <c r="X3036" i="16"/>
  <c r="Y3036" i="16"/>
  <c r="X3034" i="16"/>
  <c r="Y1976" i="16"/>
  <c r="Z1976" i="16" s="1"/>
  <c r="Y2030" i="16"/>
  <c r="Z2030" i="16" s="1"/>
  <c r="Y1975" i="16"/>
  <c r="Z1975" i="16" s="1"/>
  <c r="Y1667" i="16"/>
  <c r="Z1667" i="16" s="1"/>
  <c r="M2208" i="16"/>
  <c r="M1743" i="16"/>
  <c r="D2934" i="16"/>
  <c r="N1742" i="16"/>
  <c r="Y1006" i="16"/>
  <c r="Z1006" i="16" s="1"/>
  <c r="Y1018" i="16"/>
  <c r="Z1018" i="16" s="1"/>
  <c r="Q1042" i="16"/>
  <c r="K1067" i="16"/>
  <c r="Y984" i="16"/>
  <c r="Z984" i="16" s="1"/>
  <c r="V2272" i="16"/>
  <c r="V59" i="16" s="1"/>
  <c r="W57" i="16" s="1"/>
  <c r="W2260" i="16" s="1"/>
  <c r="W2263" i="16" s="1"/>
  <c r="W91" i="16" s="1"/>
  <c r="U60" i="16"/>
  <c r="U87" i="16" s="1"/>
  <c r="U84" i="16" s="1"/>
  <c r="U2287" i="16"/>
  <c r="N1880" i="16"/>
  <c r="O1880" i="16" s="1"/>
  <c r="O2226" i="16" s="1"/>
  <c r="M2226" i="16"/>
  <c r="M1882" i="16"/>
  <c r="M1881" i="16"/>
  <c r="S382" i="20"/>
  <c r="R384" i="20"/>
  <c r="Q384" i="20"/>
  <c r="Q3115" i="16"/>
  <c r="R3115" i="16" s="1"/>
  <c r="Q3116" i="16"/>
  <c r="R3114" i="16"/>
  <c r="Q635" i="20"/>
  <c r="R634" i="20"/>
  <c r="L649" i="20"/>
  <c r="L124" i="20" s="1"/>
  <c r="L1233" i="20" s="1"/>
  <c r="M648" i="20"/>
  <c r="L122" i="20"/>
  <c r="N647" i="20"/>
  <c r="M121" i="20"/>
  <c r="F3036" i="16"/>
  <c r="P3036" i="16"/>
  <c r="V3035" i="16"/>
  <c r="N3035" i="16"/>
  <c r="T3034" i="16"/>
  <c r="L3034" i="16"/>
  <c r="R3033" i="16"/>
  <c r="M3036" i="16"/>
  <c r="O3033" i="16"/>
  <c r="R3035" i="16"/>
  <c r="N3033" i="16"/>
  <c r="V3034" i="16"/>
  <c r="L3033" i="16"/>
  <c r="U3034" i="16"/>
  <c r="W3036" i="16"/>
  <c r="O3036" i="16"/>
  <c r="U3035" i="16"/>
  <c r="M3035" i="16"/>
  <c r="S3034" i="16"/>
  <c r="K3034" i="16"/>
  <c r="Q3033" i="16"/>
  <c r="Q3034" i="16"/>
  <c r="L3036" i="16"/>
  <c r="V3033" i="16"/>
  <c r="R3036" i="16"/>
  <c r="N3034" i="16"/>
  <c r="W3035" i="16"/>
  <c r="V3036" i="16"/>
  <c r="N3036" i="16"/>
  <c r="T3035" i="16"/>
  <c r="L3035" i="16"/>
  <c r="R3034" i="16"/>
  <c r="P3033" i="16"/>
  <c r="U3036" i="16"/>
  <c r="S3035" i="16"/>
  <c r="W3033" i="16"/>
  <c r="T3036" i="16"/>
  <c r="P3034" i="16"/>
  <c r="P3035" i="16"/>
  <c r="T3033" i="16"/>
  <c r="O3035" i="16"/>
  <c r="S3033" i="16"/>
  <c r="M3034" i="16"/>
  <c r="S3036" i="16"/>
  <c r="K3036" i="16"/>
  <c r="Q3035" i="16"/>
  <c r="W3034" i="16"/>
  <c r="O3034" i="16"/>
  <c r="U3033" i="16"/>
  <c r="M3033" i="16"/>
  <c r="Q3036" i="16"/>
  <c r="K3033" i="16"/>
  <c r="W2937" i="16"/>
  <c r="O2937" i="16"/>
  <c r="U2936" i="16"/>
  <c r="M2936" i="16"/>
  <c r="S2935" i="16"/>
  <c r="K2935" i="16"/>
  <c r="Q2934" i="16"/>
  <c r="V2937" i="16"/>
  <c r="N2937" i="16"/>
  <c r="T2936" i="16"/>
  <c r="L2936" i="16"/>
  <c r="R2935" i="16"/>
  <c r="P2934" i="16"/>
  <c r="M2937" i="16"/>
  <c r="Q2935" i="16"/>
  <c r="O2934" i="16"/>
  <c r="L2937" i="16"/>
  <c r="P2935" i="16"/>
  <c r="V2934" i="16"/>
  <c r="R2937" i="16"/>
  <c r="N2935" i="16"/>
  <c r="W2936" i="16"/>
  <c r="S2934" i="16"/>
  <c r="N2936" i="16"/>
  <c r="U2937" i="16"/>
  <c r="S2936" i="16"/>
  <c r="W2934" i="16"/>
  <c r="Q2937" i="16"/>
  <c r="M2935" i="16"/>
  <c r="V2936" i="16"/>
  <c r="L2935" i="16"/>
  <c r="T2937" i="16"/>
  <c r="R2936" i="16"/>
  <c r="N2934" i="16"/>
  <c r="V2935" i="16"/>
  <c r="L2934" i="16"/>
  <c r="U2935" i="16"/>
  <c r="K2934" i="16"/>
  <c r="P2937" i="16"/>
  <c r="R2934" i="16"/>
  <c r="S2937" i="16"/>
  <c r="K2937" i="16"/>
  <c r="Q2936" i="16"/>
  <c r="W2935" i="16"/>
  <c r="O2935" i="16"/>
  <c r="U2934" i="16"/>
  <c r="M2934" i="16"/>
  <c r="P2936" i="16"/>
  <c r="T2934" i="16"/>
  <c r="O2936" i="16"/>
  <c r="T2935" i="16"/>
  <c r="G2937" i="16"/>
  <c r="F2937" i="16"/>
  <c r="H2929" i="16"/>
  <c r="D2940" i="16"/>
  <c r="G2941" i="16" s="1"/>
  <c r="K1780" i="16"/>
  <c r="L1780" i="16"/>
  <c r="M1780" i="16"/>
  <c r="N1780" i="16"/>
  <c r="O1780" i="16"/>
  <c r="P1780" i="16"/>
  <c r="Q1780" i="16"/>
  <c r="R1780" i="16"/>
  <c r="S1780" i="16"/>
  <c r="T1780" i="16"/>
  <c r="U1780" i="16"/>
  <c r="V1780" i="16"/>
  <c r="W1780" i="16"/>
  <c r="H3177" i="16"/>
  <c r="L1159" i="20"/>
  <c r="L236" i="20" s="1"/>
  <c r="H2710" i="16"/>
  <c r="G3036" i="16"/>
  <c r="M1883" i="16"/>
  <c r="L1883" i="16"/>
  <c r="K1883" i="16"/>
  <c r="H2715" i="16"/>
  <c r="H2852" i="16"/>
  <c r="H2850" i="16"/>
  <c r="H2457" i="16"/>
  <c r="T1528" i="16"/>
  <c r="E2916" i="16"/>
  <c r="H2914" i="16" s="1"/>
  <c r="M1744" i="16"/>
  <c r="S2018" i="16"/>
  <c r="T2018" i="16" s="1"/>
  <c r="S2017" i="16"/>
  <c r="T2017" i="16" s="1"/>
  <c r="S2248" i="16"/>
  <c r="U2016" i="16"/>
  <c r="T2248" i="16"/>
  <c r="L1756" i="16"/>
  <c r="D1769" i="16"/>
  <c r="D2935" i="16" s="1"/>
  <c r="E2935" i="16"/>
  <c r="F1768" i="16" a="1"/>
  <c r="F1768" i="16" s="1"/>
  <c r="E2934" i="16"/>
  <c r="F1762" i="16"/>
  <c r="F2928" i="16" s="1"/>
  <c r="D2929" i="16"/>
  <c r="E2929" i="16" s="1"/>
  <c r="F2927" i="16"/>
  <c r="F2920" i="16"/>
  <c r="E2922" i="16"/>
  <c r="D2924" i="16" s="1"/>
  <c r="E2924" i="16" s="1"/>
  <c r="O1054" i="20"/>
  <c r="P1054" i="20" s="1"/>
  <c r="Q1054" i="20" s="1"/>
  <c r="N1055" i="20"/>
  <c r="U1008" i="16"/>
  <c r="V1008" i="16" s="1"/>
  <c r="P1062" i="20"/>
  <c r="U1681" i="16"/>
  <c r="V1681" i="16" s="1"/>
  <c r="U2199" i="16"/>
  <c r="U1680" i="16"/>
  <c r="V1680" i="16" s="1"/>
  <c r="W2031" i="16"/>
  <c r="K1068" i="16"/>
  <c r="M1038" i="16"/>
  <c r="N1037" i="16"/>
  <c r="W2250" i="16"/>
  <c r="O628" i="16"/>
  <c r="P2010" i="16"/>
  <c r="Q2247" i="16"/>
  <c r="Q627" i="16"/>
  <c r="R2009" i="16"/>
  <c r="V2243" i="16"/>
  <c r="W1981" i="16"/>
  <c r="X1981" i="16" s="1"/>
  <c r="X2243" i="16" s="1"/>
  <c r="W1019" i="16"/>
  <c r="X1019" i="16" s="1"/>
  <c r="W1679" i="16"/>
  <c r="X1679" i="16" s="1"/>
  <c r="X2199" i="16" s="1"/>
  <c r="V2199" i="16"/>
  <c r="U1983" i="16"/>
  <c r="V1983" i="16" s="1"/>
  <c r="V1982" i="16"/>
  <c r="O629" i="16"/>
  <c r="O795" i="16" s="1"/>
  <c r="O203" i="10" s="1"/>
  <c r="P2011" i="16"/>
  <c r="H1787" i="16"/>
  <c r="I1780" i="16" a="1"/>
  <c r="I1780" i="16" s="1"/>
  <c r="K1232" i="20"/>
  <c r="M1050" i="16"/>
  <c r="M1054" i="16"/>
  <c r="N1044" i="16"/>
  <c r="O1044" i="16" s="1"/>
  <c r="Q1112" i="20"/>
  <c r="W872" i="20"/>
  <c r="M1172" i="20"/>
  <c r="M1173" i="20" s="1"/>
  <c r="T1702" i="16"/>
  <c r="N1099" i="20"/>
  <c r="O1099" i="20" s="1"/>
  <c r="P1099" i="20" s="1"/>
  <c r="O1199" i="20"/>
  <c r="O1201" i="20" s="1"/>
  <c r="L1061" i="16"/>
  <c r="L1062" i="16" s="1"/>
  <c r="R1716" i="16"/>
  <c r="O1737" i="16"/>
  <c r="R1723" i="16"/>
  <c r="Q1730" i="16"/>
  <c r="U1709" i="16"/>
  <c r="U1969" i="16"/>
  <c r="M218" i="20"/>
  <c r="M1236" i="20" s="1"/>
  <c r="D1770" i="16"/>
  <c r="Q1055" i="20"/>
  <c r="R1053" i="20"/>
  <c r="O641" i="20"/>
  <c r="O642" i="20" s="1"/>
  <c r="U2002" i="16"/>
  <c r="T2003" i="16"/>
  <c r="T2004" i="16" s="1"/>
  <c r="W19" i="16"/>
  <c r="X17" i="16" s="1"/>
  <c r="X2255" i="16" s="1"/>
  <c r="L1055" i="16"/>
  <c r="L1066" i="16"/>
  <c r="T1026" i="16"/>
  <c r="R1020" i="16"/>
  <c r="T1014" i="16"/>
  <c r="S1030" i="16"/>
  <c r="P1032" i="16"/>
  <c r="P1043" i="16"/>
  <c r="W1007" i="16"/>
  <c r="X1007" i="16" s="1"/>
  <c r="U1025" i="16"/>
  <c r="O1048" i="16"/>
  <c r="D1087" i="16"/>
  <c r="J1086" i="16"/>
  <c r="E1083" i="16"/>
  <c r="E1082" i="16"/>
  <c r="F1082" i="16" s="1" a="1"/>
  <c r="F1082" i="16" s="1"/>
  <c r="D1082" i="16"/>
  <c r="B1081" i="16"/>
  <c r="C1084" i="16"/>
  <c r="F1071" i="16"/>
  <c r="K1072" i="16" s="1"/>
  <c r="D1077" i="16"/>
  <c r="O1060" i="16"/>
  <c r="N1049" i="16"/>
  <c r="U1013" i="16"/>
  <c r="V1024" i="16"/>
  <c r="V1012" i="16"/>
  <c r="Q1036" i="16"/>
  <c r="N880" i="20"/>
  <c r="W927" i="20"/>
  <c r="V928" i="20"/>
  <c r="U1208" i="20"/>
  <c r="V1206" i="20"/>
  <c r="N144" i="20"/>
  <c r="Q590" i="20"/>
  <c r="Q111" i="20" s="1"/>
  <c r="Q1231" i="20" s="1"/>
  <c r="Q108" i="20"/>
  <c r="W627" i="20"/>
  <c r="X627" i="20" s="1"/>
  <c r="Y627" i="20" s="1"/>
  <c r="Q589" i="20"/>
  <c r="R589" i="20" s="1"/>
  <c r="Q1133" i="20"/>
  <c r="N1178" i="20"/>
  <c r="W845" i="20"/>
  <c r="W844" i="20"/>
  <c r="X844" i="20" s="1"/>
  <c r="Y844" i="20" s="1"/>
  <c r="Q878" i="20"/>
  <c r="Q880" i="20" s="1"/>
  <c r="S588" i="20"/>
  <c r="S590" i="20" s="1"/>
  <c r="M865" i="20"/>
  <c r="M866" i="20" s="1"/>
  <c r="L198" i="20"/>
  <c r="M197" i="20"/>
  <c r="N864" i="20"/>
  <c r="P1147" i="20"/>
  <c r="O880" i="20"/>
  <c r="N686" i="20"/>
  <c r="N687" i="20" s="1"/>
  <c r="N147" i="20" s="1"/>
  <c r="N1234" i="20" s="1"/>
  <c r="M145" i="20"/>
  <c r="M1193" i="20"/>
  <c r="S597" i="20"/>
  <c r="T595" i="20"/>
  <c r="R597" i="20"/>
  <c r="R111" i="20" s="1"/>
  <c r="R1231" i="20" s="1"/>
  <c r="R108" i="20"/>
  <c r="P596" i="20"/>
  <c r="O109" i="20"/>
  <c r="W851" i="20"/>
  <c r="X851" i="20" s="1"/>
  <c r="Y851" i="20" s="1"/>
  <c r="W852" i="20"/>
  <c r="M1179" i="20"/>
  <c r="M1180" i="20" s="1"/>
  <c r="M1186" i="20"/>
  <c r="Q1098" i="20"/>
  <c r="R1098" i="20" s="1"/>
  <c r="R1100" i="20" s="1"/>
  <c r="M233" i="20"/>
  <c r="L234" i="20"/>
  <c r="M1214" i="20"/>
  <c r="P1140" i="20"/>
  <c r="Q1140" i="20" s="1"/>
  <c r="Q1142" i="20" s="1"/>
  <c r="N215" i="20"/>
  <c r="N1173" i="20"/>
  <c r="O1220" i="20"/>
  <c r="O1171" i="20"/>
  <c r="M1165" i="20"/>
  <c r="M1166" i="20" s="1"/>
  <c r="N1164" i="20"/>
  <c r="O1157" i="20"/>
  <c r="O1126" i="20"/>
  <c r="N1127" i="20"/>
  <c r="Q1084" i="20"/>
  <c r="R1084" i="20" s="1"/>
  <c r="P1086" i="20"/>
  <c r="P1093" i="20"/>
  <c r="Q1091" i="20"/>
  <c r="M216" i="20"/>
  <c r="N1085" i="20"/>
  <c r="O1093" i="20"/>
  <c r="O1749" i="16"/>
  <c r="M1750" i="16"/>
  <c r="N1750" i="16" s="1"/>
  <c r="M2209" i="16"/>
  <c r="V1026" i="20"/>
  <c r="W1025" i="20"/>
  <c r="X1025" i="20" s="1"/>
  <c r="Y1025" i="20" s="1"/>
  <c r="R1061" i="20"/>
  <c r="R1062" i="20" s="1"/>
  <c r="P2207" i="16"/>
  <c r="Q1735" i="16"/>
  <c r="O1075" i="20"/>
  <c r="O1076" i="20" s="1"/>
  <c r="U1701" i="16"/>
  <c r="V1700" i="16"/>
  <c r="U2202" i="16"/>
  <c r="K1764" i="16"/>
  <c r="S1060" i="20"/>
  <c r="L1763" i="16"/>
  <c r="P1074" i="20"/>
  <c r="Q1074" i="20" s="1"/>
  <c r="P1068" i="20"/>
  <c r="T1040" i="20"/>
  <c r="R1069" i="20"/>
  <c r="W1041" i="20"/>
  <c r="K1765" i="16"/>
  <c r="W2203" i="16"/>
  <c r="V1708" i="16"/>
  <c r="S1715" i="16"/>
  <c r="T2205" i="16"/>
  <c r="S2205" i="16"/>
  <c r="K1770" i="16"/>
  <c r="S1722" i="16"/>
  <c r="S2204" i="16"/>
  <c r="B1774" i="16"/>
  <c r="B2940" i="16" s="1"/>
  <c r="D1775" i="16"/>
  <c r="D1781" i="16"/>
  <c r="E1776" i="16"/>
  <c r="E1775" i="16"/>
  <c r="R2206" i="16"/>
  <c r="R1729" i="16"/>
  <c r="V109" i="12" l="1"/>
  <c r="W101" i="12"/>
  <c r="AD1001" i="16"/>
  <c r="AC2203" i="16"/>
  <c r="AA809" i="20"/>
  <c r="AB809" i="20" s="1"/>
  <c r="AA810" i="20"/>
  <c r="AD781" i="20"/>
  <c r="AC808" i="20"/>
  <c r="AC2201" i="16"/>
  <c r="AC1695" i="16"/>
  <c r="AD1695" i="16" s="1"/>
  <c r="AD2024" i="16"/>
  <c r="AC1694" i="16"/>
  <c r="AD1694" i="16" s="1"/>
  <c r="R2179" i="16"/>
  <c r="AD1033" i="20"/>
  <c r="AC1019" i="20"/>
  <c r="R1548" i="16"/>
  <c r="S1548" i="16" s="1"/>
  <c r="T1548" i="16" s="1"/>
  <c r="AE2285" i="16"/>
  <c r="AE68" i="16" s="1"/>
  <c r="AE88" i="16" s="1"/>
  <c r="AE67" i="16"/>
  <c r="AE1787" i="16"/>
  <c r="AB1787" i="16"/>
  <c r="AC1787" i="16"/>
  <c r="AD1787" i="16"/>
  <c r="R1549" i="16"/>
  <c r="S1549" i="16" s="1"/>
  <c r="T1549" i="16" s="1"/>
  <c r="AC1996" i="16"/>
  <c r="AE1225" i="16"/>
  <c r="AC816" i="20"/>
  <c r="AC893" i="20"/>
  <c r="AC977" i="20"/>
  <c r="P1514" i="16"/>
  <c r="P371" i="16" s="1"/>
  <c r="P792" i="16" s="1"/>
  <c r="P200" i="10" s="1"/>
  <c r="AE707" i="20"/>
  <c r="AD802" i="20"/>
  <c r="AC970" i="20"/>
  <c r="AC914" i="20"/>
  <c r="AC1239" i="16"/>
  <c r="AE721" i="20"/>
  <c r="AC837" i="20"/>
  <c r="AE774" i="20"/>
  <c r="AE963" i="20"/>
  <c r="AB824" i="20"/>
  <c r="AC822" i="20"/>
  <c r="AE995" i="16"/>
  <c r="AC838" i="20"/>
  <c r="AD836" i="20"/>
  <c r="AD803" i="20"/>
  <c r="AE801" i="20"/>
  <c r="AE803" i="20" s="1"/>
  <c r="AE858" i="20"/>
  <c r="AC817" i="20"/>
  <c r="AD815" i="20"/>
  <c r="AE1012" i="20"/>
  <c r="AC1041" i="20"/>
  <c r="AD1039" i="20"/>
  <c r="AB433" i="20"/>
  <c r="AC431" i="20"/>
  <c r="AC714" i="20"/>
  <c r="AC1020" i="20"/>
  <c r="AD1018" i="20"/>
  <c r="AD985" i="20"/>
  <c r="AE983" i="20"/>
  <c r="AE985" i="20" s="1"/>
  <c r="AD1034" i="20"/>
  <c r="AE1032" i="20"/>
  <c r="AE1034" i="20" s="1"/>
  <c r="AC628" i="20"/>
  <c r="AD626" i="20"/>
  <c r="AC894" i="20"/>
  <c r="AD892" i="20"/>
  <c r="AB908" i="20"/>
  <c r="AC906" i="20"/>
  <c r="AD984" i="20"/>
  <c r="AC978" i="20"/>
  <c r="AD976" i="20"/>
  <c r="AE488" i="20"/>
  <c r="AB768" i="20"/>
  <c r="AC766" i="20"/>
  <c r="AC715" i="20"/>
  <c r="AD713" i="20"/>
  <c r="AC915" i="20"/>
  <c r="AD913" i="20"/>
  <c r="AC971" i="20"/>
  <c r="AD969" i="20"/>
  <c r="AE495" i="20"/>
  <c r="AB789" i="20"/>
  <c r="AC787" i="20"/>
  <c r="AB922" i="20"/>
  <c r="AC920" i="20"/>
  <c r="AD782" i="20"/>
  <c r="AE780" i="20"/>
  <c r="AE782" i="20" s="1"/>
  <c r="Q1512" i="16"/>
  <c r="Q369" i="16" s="1"/>
  <c r="V1526" i="16"/>
  <c r="V2176" i="16" s="1"/>
  <c r="R1533" i="16"/>
  <c r="S1533" i="16" s="1"/>
  <c r="T1533" i="16" s="1"/>
  <c r="T2177" i="16" s="1"/>
  <c r="AE1673" i="16"/>
  <c r="Q1535" i="16"/>
  <c r="Q1534" i="16"/>
  <c r="Q1513" i="16" s="1"/>
  <c r="Q370" i="16" s="1"/>
  <c r="AC983" i="16"/>
  <c r="AD983" i="16" s="1"/>
  <c r="AD2201" i="16"/>
  <c r="AE1693" i="16"/>
  <c r="AD990" i="16"/>
  <c r="AE988" i="16"/>
  <c r="AD2203" i="16"/>
  <c r="AE1707" i="16"/>
  <c r="AE982" i="16"/>
  <c r="AD989" i="16"/>
  <c r="AD2249" i="16"/>
  <c r="AD2025" i="16"/>
  <c r="AE2023" i="16"/>
  <c r="AE2131" i="16"/>
  <c r="AE1226" i="16"/>
  <c r="AB2242" i="16"/>
  <c r="AC1974" i="16"/>
  <c r="AC2133" i="16"/>
  <c r="AC1240" i="16"/>
  <c r="AD1238" i="16"/>
  <c r="AB2204" i="16"/>
  <c r="AC1714" i="16"/>
  <c r="AD1002" i="16"/>
  <c r="AE1000" i="16"/>
  <c r="AE2942" i="16"/>
  <c r="AE2944" i="16"/>
  <c r="AB2941" i="16"/>
  <c r="AB2943" i="16"/>
  <c r="AC2941" i="16"/>
  <c r="AC2943" i="16"/>
  <c r="AD2941" i="16"/>
  <c r="AD2943" i="16"/>
  <c r="AE2941" i="16"/>
  <c r="AE2943" i="16"/>
  <c r="AB2942" i="16"/>
  <c r="AB2944" i="16"/>
  <c r="AC2942" i="16"/>
  <c r="AD2942" i="16"/>
  <c r="AC2944" i="16"/>
  <c r="AD2944" i="16"/>
  <c r="AE2198" i="16"/>
  <c r="AE1674" i="16"/>
  <c r="AD2132" i="16"/>
  <c r="AD1233" i="16"/>
  <c r="AE1231" i="16"/>
  <c r="AB2197" i="16"/>
  <c r="AC1665" i="16"/>
  <c r="AA2244" i="16"/>
  <c r="AB1988" i="16"/>
  <c r="AC2245" i="16"/>
  <c r="AC1997" i="16"/>
  <c r="AD1995" i="16"/>
  <c r="AD2200" i="16"/>
  <c r="AD1688" i="16"/>
  <c r="AE1686" i="16"/>
  <c r="AB287" i="16"/>
  <c r="AB789" i="16" s="1"/>
  <c r="AB195" i="10" s="1"/>
  <c r="AC1386" i="16"/>
  <c r="AD1386" i="16" s="1"/>
  <c r="AE1386" i="16" s="1"/>
  <c r="AB2135" i="16"/>
  <c r="AC1252" i="16"/>
  <c r="AE996" i="16"/>
  <c r="AD1687" i="16"/>
  <c r="AD1232" i="16"/>
  <c r="AE587" i="16"/>
  <c r="AE794" i="16" s="1"/>
  <c r="AE202" i="10" s="1"/>
  <c r="U1527" i="16"/>
  <c r="AA1990" i="16"/>
  <c r="O2690" i="16"/>
  <c r="Q2688" i="16"/>
  <c r="R2688" i="16" s="1"/>
  <c r="AA1989" i="16"/>
  <c r="Q2690" i="16"/>
  <c r="R1046" i="20"/>
  <c r="P1048" i="20"/>
  <c r="Q1047" i="20"/>
  <c r="Q1048" i="20" s="1"/>
  <c r="U735" i="20"/>
  <c r="P1005" i="20"/>
  <c r="Q1005" i="20" s="1"/>
  <c r="P1006" i="20"/>
  <c r="P2689" i="16"/>
  <c r="Q2687" i="16"/>
  <c r="Q2689" i="16" s="1"/>
  <c r="Q1521" i="16"/>
  <c r="R1521" i="16" s="1"/>
  <c r="AA921" i="20"/>
  <c r="AB921" i="20" s="1"/>
  <c r="N1187" i="20"/>
  <c r="N1186" i="20"/>
  <c r="O1186" i="20" s="1"/>
  <c r="Z851" i="20"/>
  <c r="R1004" i="20"/>
  <c r="S1004" i="20" s="1"/>
  <c r="AA907" i="20"/>
  <c r="AB907" i="20" s="1"/>
  <c r="Z767" i="20"/>
  <c r="Z627" i="20"/>
  <c r="AA824" i="20"/>
  <c r="Y1027" i="20"/>
  <c r="Z1025" i="20"/>
  <c r="X1069" i="20"/>
  <c r="Y1067" i="20"/>
  <c r="AA433" i="20"/>
  <c r="AA432" i="20"/>
  <c r="AB432" i="20" s="1"/>
  <c r="Y729" i="20"/>
  <c r="Z727" i="20"/>
  <c r="Z844" i="20"/>
  <c r="Z901" i="20"/>
  <c r="AA899" i="20"/>
  <c r="AB899" i="20" s="1"/>
  <c r="AA789" i="20"/>
  <c r="Z743" i="20"/>
  <c r="AA741" i="20"/>
  <c r="AB741" i="20" s="1"/>
  <c r="AA908" i="20"/>
  <c r="AA922" i="20"/>
  <c r="Z900" i="20"/>
  <c r="Y873" i="20"/>
  <c r="Z871" i="20"/>
  <c r="X635" i="20"/>
  <c r="Y633" i="20"/>
  <c r="AA768" i="20"/>
  <c r="Z845" i="20"/>
  <c r="AA843" i="20"/>
  <c r="AB843" i="20" s="1"/>
  <c r="N1180" i="20"/>
  <c r="Q1114" i="20"/>
  <c r="Q1135" i="20"/>
  <c r="Y831" i="20"/>
  <c r="Z829" i="20"/>
  <c r="P1107" i="20"/>
  <c r="AA788" i="20"/>
  <c r="AB788" i="20" s="1"/>
  <c r="AA823" i="20"/>
  <c r="AB823" i="20" s="1"/>
  <c r="Z852" i="20"/>
  <c r="AA850" i="20"/>
  <c r="AB850" i="20" s="1"/>
  <c r="P685" i="20"/>
  <c r="Q685" i="20" s="1"/>
  <c r="R685" i="20" s="1"/>
  <c r="R144" i="20" s="1"/>
  <c r="X796" i="20"/>
  <c r="Y794" i="20"/>
  <c r="AA1666" i="16"/>
  <c r="AB1666" i="16" s="1"/>
  <c r="Z1246" i="16"/>
  <c r="AA1253" i="16"/>
  <c r="AB1253" i="16" s="1"/>
  <c r="AA1975" i="16"/>
  <c r="AB1975" i="16" s="1"/>
  <c r="AA27" i="16"/>
  <c r="AA2280" i="16"/>
  <c r="AA28" i="16" s="1"/>
  <c r="AA82" i="16" s="1"/>
  <c r="Z1787" i="16"/>
  <c r="AA1787" i="16"/>
  <c r="AA2242" i="16"/>
  <c r="AA1976" i="16"/>
  <c r="AB1976" i="16" s="1"/>
  <c r="AA287" i="16"/>
  <c r="AA789" i="16" s="1"/>
  <c r="AA195" i="10" s="1"/>
  <c r="AA2204" i="16"/>
  <c r="AA2135" i="16"/>
  <c r="AA1254" i="16"/>
  <c r="AB1254" i="16" s="1"/>
  <c r="N2208" i="16"/>
  <c r="AA2943" i="16"/>
  <c r="Z2942" i="16"/>
  <c r="AA2942" i="16"/>
  <c r="Z2944" i="16"/>
  <c r="Z2941" i="16"/>
  <c r="AA2944" i="16"/>
  <c r="AA2941" i="16"/>
  <c r="Z2943" i="16"/>
  <c r="AA984" i="16"/>
  <c r="AB984" i="16" s="1"/>
  <c r="Z2138" i="16"/>
  <c r="AA1273" i="16"/>
  <c r="AB1273" i="16" s="1"/>
  <c r="Y2206" i="16"/>
  <c r="Z1728" i="16"/>
  <c r="Z2205" i="16"/>
  <c r="AA1721" i="16"/>
  <c r="AB1721" i="16" s="1"/>
  <c r="AE286" i="16"/>
  <c r="Z2134" i="16"/>
  <c r="Z1247" i="16"/>
  <c r="AA1245" i="16"/>
  <c r="AB1245" i="16" s="1"/>
  <c r="AA2197" i="16"/>
  <c r="AA1667" i="16"/>
  <c r="AB1667" i="16" s="1"/>
  <c r="Z2250" i="16"/>
  <c r="AA2030" i="16"/>
  <c r="AB2030" i="16" s="1"/>
  <c r="AA1018" i="16"/>
  <c r="AB1018" i="16" s="1"/>
  <c r="AA1006" i="16"/>
  <c r="AB1006" i="16" s="1"/>
  <c r="T2179" i="16"/>
  <c r="S2179" i="16"/>
  <c r="U1547" i="16"/>
  <c r="T749" i="20"/>
  <c r="S756" i="20"/>
  <c r="S1540" i="16"/>
  <c r="R2178" i="16"/>
  <c r="R1542" i="16"/>
  <c r="U748" i="20"/>
  <c r="T750" i="20"/>
  <c r="T755" i="20"/>
  <c r="S757" i="20"/>
  <c r="R1541" i="16"/>
  <c r="T1519" i="16"/>
  <c r="S2175" i="16"/>
  <c r="T743" i="20"/>
  <c r="U742" i="20"/>
  <c r="S1520" i="16"/>
  <c r="V734" i="20"/>
  <c r="U736" i="20"/>
  <c r="P729" i="20"/>
  <c r="Q728" i="20"/>
  <c r="X795" i="20"/>
  <c r="V1968" i="16"/>
  <c r="W1967" i="16"/>
  <c r="X1967" i="16" s="1"/>
  <c r="X2241" i="16" s="1"/>
  <c r="N1221" i="20"/>
  <c r="N1222" i="20" s="1"/>
  <c r="O1120" i="20"/>
  <c r="O215" i="20"/>
  <c r="P1119" i="20"/>
  <c r="P1121" i="20" s="1"/>
  <c r="N218" i="20"/>
  <c r="N1236" i="20" s="1"/>
  <c r="X1268" i="16"/>
  <c r="X1267" i="16"/>
  <c r="X2136" i="16"/>
  <c r="Y1259" i="16"/>
  <c r="Z1259" i="16" s="1"/>
  <c r="V1261" i="16"/>
  <c r="W1261" i="16" s="1"/>
  <c r="X1261" i="16" s="1"/>
  <c r="W1260" i="16"/>
  <c r="X1260" i="16" s="1"/>
  <c r="Y1275" i="16"/>
  <c r="Z1275" i="16" s="1"/>
  <c r="Y2138" i="16"/>
  <c r="J2215" i="16"/>
  <c r="Y1274" i="16"/>
  <c r="Z1274" i="16" s="1"/>
  <c r="Y2250" i="16"/>
  <c r="P1749" i="16"/>
  <c r="R1042" i="16"/>
  <c r="S1042" i="16" s="1"/>
  <c r="X2137" i="16"/>
  <c r="Y1266" i="16"/>
  <c r="Z1266" i="16" s="1"/>
  <c r="M200" i="20"/>
  <c r="M1235" i="20" s="1"/>
  <c r="N879" i="20"/>
  <c r="O879" i="20" s="1"/>
  <c r="P879" i="20" s="1"/>
  <c r="Q879" i="20" s="1"/>
  <c r="X1787" i="16"/>
  <c r="Y1787" i="16"/>
  <c r="P1106" i="20"/>
  <c r="Q1105" i="20"/>
  <c r="Q1107" i="20" s="1"/>
  <c r="X830" i="20"/>
  <c r="Y830" i="20" s="1"/>
  <c r="O1192" i="20"/>
  <c r="O1194" i="20" s="1"/>
  <c r="N1158" i="20"/>
  <c r="N1159" i="20" s="1"/>
  <c r="X872" i="20"/>
  <c r="Y872" i="20" s="1"/>
  <c r="N1200" i="20"/>
  <c r="O1200" i="20" s="1"/>
  <c r="N1214" i="20"/>
  <c r="O1214" i="20" s="1"/>
  <c r="O144" i="20"/>
  <c r="X1027" i="20"/>
  <c r="X831" i="20"/>
  <c r="W929" i="20"/>
  <c r="X927" i="20"/>
  <c r="Y927" i="20" s="1"/>
  <c r="X873" i="20"/>
  <c r="N1193" i="20"/>
  <c r="O1742" i="16"/>
  <c r="O2208" i="16" s="1"/>
  <c r="N1215" i="20"/>
  <c r="X2267" i="16"/>
  <c r="X19" i="16" s="1"/>
  <c r="Y17" i="16" s="1"/>
  <c r="Y2255" i="16" s="1"/>
  <c r="K2943" i="16"/>
  <c r="Y2941" i="16"/>
  <c r="X2944" i="16"/>
  <c r="Y2944" i="16"/>
  <c r="Y2942" i="16"/>
  <c r="X2943" i="16"/>
  <c r="Y2943" i="16"/>
  <c r="X2941" i="16"/>
  <c r="X2942" i="16"/>
  <c r="N1743" i="16"/>
  <c r="L1067" i="16"/>
  <c r="Y1981" i="16"/>
  <c r="Z1981" i="16" s="1"/>
  <c r="Q1043" i="16"/>
  <c r="W2032" i="16"/>
  <c r="X2032" i="16" s="1"/>
  <c r="Y2032" i="16" s="1"/>
  <c r="Z2032" i="16" s="1"/>
  <c r="X2031" i="16"/>
  <c r="Y2031" i="16" s="1"/>
  <c r="Z2031" i="16" s="1"/>
  <c r="Y1019" i="16"/>
  <c r="Z1019" i="16" s="1"/>
  <c r="D2941" i="16"/>
  <c r="L2210" i="16"/>
  <c r="Y1679" i="16"/>
  <c r="Z1679" i="16" s="1"/>
  <c r="K1073" i="16"/>
  <c r="K1074" i="16" s="1"/>
  <c r="Y1007" i="16"/>
  <c r="Z1007" i="16" s="1"/>
  <c r="N1054" i="16"/>
  <c r="W2272" i="16"/>
  <c r="V2275" i="16"/>
  <c r="V2284" i="16"/>
  <c r="V2287" i="16" s="1"/>
  <c r="N1881" i="16"/>
  <c r="O1881" i="16" s="1"/>
  <c r="N2226" i="16"/>
  <c r="N1882" i="16"/>
  <c r="O1882" i="16" s="1"/>
  <c r="P1880" i="16"/>
  <c r="T382" i="20"/>
  <c r="S384" i="20"/>
  <c r="S383" i="20"/>
  <c r="S3115" i="16"/>
  <c r="T3115" i="16" s="1"/>
  <c r="S3114" i="16"/>
  <c r="S3116" i="16" s="1"/>
  <c r="R3116" i="16"/>
  <c r="R635" i="20"/>
  <c r="S634" i="20"/>
  <c r="N121" i="20"/>
  <c r="O647" i="20"/>
  <c r="M649" i="20"/>
  <c r="M124" i="20" s="1"/>
  <c r="M1233" i="20" s="1"/>
  <c r="M122" i="20"/>
  <c r="N648" i="20"/>
  <c r="L1237" i="20"/>
  <c r="L1232" i="20" s="1"/>
  <c r="W2944" i="16"/>
  <c r="O2944" i="16"/>
  <c r="U2943" i="16"/>
  <c r="M2943" i="16"/>
  <c r="S2942" i="16"/>
  <c r="K2942" i="16"/>
  <c r="Q2941" i="16"/>
  <c r="R2943" i="16"/>
  <c r="V2941" i="16"/>
  <c r="V2943" i="16"/>
  <c r="R2941" i="16"/>
  <c r="V2944" i="16"/>
  <c r="N2944" i="16"/>
  <c r="T2943" i="16"/>
  <c r="L2943" i="16"/>
  <c r="R2942" i="16"/>
  <c r="P2941" i="16"/>
  <c r="T2944" i="16"/>
  <c r="N2941" i="16"/>
  <c r="P2944" i="16"/>
  <c r="U2944" i="16"/>
  <c r="M2944" i="16"/>
  <c r="S2943" i="16"/>
  <c r="Q2942" i="16"/>
  <c r="W2941" i="16"/>
  <c r="O2941" i="16"/>
  <c r="L2944" i="16"/>
  <c r="P2942" i="16"/>
  <c r="L2942" i="16"/>
  <c r="S2944" i="16"/>
  <c r="K2944" i="16"/>
  <c r="Q2943" i="16"/>
  <c r="W2942" i="16"/>
  <c r="O2942" i="16"/>
  <c r="U2941" i="16"/>
  <c r="M2941" i="16"/>
  <c r="W2943" i="16"/>
  <c r="U2942" i="16"/>
  <c r="S2941" i="16"/>
  <c r="N2943" i="16"/>
  <c r="R2944" i="16"/>
  <c r="P2943" i="16"/>
  <c r="V2942" i="16"/>
  <c r="N2942" i="16"/>
  <c r="T2941" i="16"/>
  <c r="L2941" i="16"/>
  <c r="Q2944" i="16"/>
  <c r="O2943" i="16"/>
  <c r="M2942" i="16"/>
  <c r="K2941" i="16"/>
  <c r="T2942" i="16"/>
  <c r="F2944" i="16"/>
  <c r="G2944" i="16"/>
  <c r="H2936" i="16"/>
  <c r="D2947" i="16"/>
  <c r="G2948" i="16" s="1"/>
  <c r="K1787" i="16"/>
  <c r="L1787" i="16"/>
  <c r="M1787" i="16"/>
  <c r="N1787" i="16"/>
  <c r="O1787" i="16"/>
  <c r="P1787" i="16"/>
  <c r="Q1787" i="16"/>
  <c r="R1787" i="16"/>
  <c r="S1787" i="16"/>
  <c r="T1787" i="16"/>
  <c r="U1787" i="16"/>
  <c r="V1787" i="16"/>
  <c r="W1787" i="16"/>
  <c r="H2708" i="16"/>
  <c r="N1883" i="16"/>
  <c r="N560" i="16" s="1"/>
  <c r="M560" i="16"/>
  <c r="O1883" i="16"/>
  <c r="H2703" i="16"/>
  <c r="H2459" i="16"/>
  <c r="N1744" i="16"/>
  <c r="U1528" i="16"/>
  <c r="L1758" i="16"/>
  <c r="M1756" i="16"/>
  <c r="N1756" i="16" s="1"/>
  <c r="N2210" i="16" s="1"/>
  <c r="U2017" i="16"/>
  <c r="U2018" i="16"/>
  <c r="V2016" i="16"/>
  <c r="V2248" i="16" s="1"/>
  <c r="U2248" i="16"/>
  <c r="L1757" i="16"/>
  <c r="D2923" i="16"/>
  <c r="H2920" i="16" s="1"/>
  <c r="D2930" i="16"/>
  <c r="H2927" i="16" s="1"/>
  <c r="D2931" i="16"/>
  <c r="E2931" i="16" s="1"/>
  <c r="F1769" i="16"/>
  <c r="F2935" i="16" s="1"/>
  <c r="D2936" i="16"/>
  <c r="E2936" i="16" s="1"/>
  <c r="D2938" i="16" s="1"/>
  <c r="E2938" i="16" s="1"/>
  <c r="D1776" i="16"/>
  <c r="D2942" i="16" s="1"/>
  <c r="E2942" i="16"/>
  <c r="F1775" i="16" a="1"/>
  <c r="F1775" i="16" s="1"/>
  <c r="E2941" i="16"/>
  <c r="F2934" i="16"/>
  <c r="O1055" i="20"/>
  <c r="W1982" i="16"/>
  <c r="X1982" i="16" s="1"/>
  <c r="N1038" i="16"/>
  <c r="O1037" i="16"/>
  <c r="W1983" i="16"/>
  <c r="X1983" i="16" s="1"/>
  <c r="R627" i="16"/>
  <c r="R2247" i="16"/>
  <c r="L1072" i="16"/>
  <c r="S2009" i="16"/>
  <c r="W2199" i="16"/>
  <c r="W1681" i="16"/>
  <c r="X1681" i="16" s="1"/>
  <c r="Q2010" i="16"/>
  <c r="P628" i="16"/>
  <c r="W2243" i="16"/>
  <c r="P629" i="16"/>
  <c r="P795" i="16" s="1"/>
  <c r="P203" i="10" s="1"/>
  <c r="Q2011" i="16"/>
  <c r="W1680" i="16"/>
  <c r="X1680" i="16" s="1"/>
  <c r="H1794" i="16"/>
  <c r="I1787" i="16" a="1"/>
  <c r="I1787" i="16" s="1"/>
  <c r="W80" i="16"/>
  <c r="M1055" i="16"/>
  <c r="R1112" i="20"/>
  <c r="S1112" i="20" s="1"/>
  <c r="S1114" i="20" s="1"/>
  <c r="Q1113" i="20"/>
  <c r="N1172" i="20"/>
  <c r="O1172" i="20" s="1"/>
  <c r="P1199" i="20"/>
  <c r="Q1199" i="20" s="1"/>
  <c r="U1702" i="16"/>
  <c r="M1061" i="16"/>
  <c r="N1061" i="16" s="1"/>
  <c r="O1061" i="16" s="1"/>
  <c r="P1737" i="16"/>
  <c r="S1716" i="16"/>
  <c r="S1723" i="16"/>
  <c r="R1730" i="16"/>
  <c r="L1056" i="16"/>
  <c r="V1709" i="16"/>
  <c r="M1062" i="16"/>
  <c r="N1062" i="16" s="1"/>
  <c r="V1969" i="16"/>
  <c r="M1187" i="20"/>
  <c r="M1194" i="20"/>
  <c r="M1215" i="20"/>
  <c r="D1777" i="16"/>
  <c r="M1751" i="16"/>
  <c r="N1751" i="16" s="1"/>
  <c r="R1054" i="20"/>
  <c r="S1053" i="20"/>
  <c r="R1055" i="20"/>
  <c r="P641" i="20"/>
  <c r="P642" i="20" s="1"/>
  <c r="U640" i="20"/>
  <c r="U2246" i="16"/>
  <c r="V2002" i="16"/>
  <c r="V2246" i="16" s="1"/>
  <c r="U2003" i="16"/>
  <c r="U2004" i="16" s="1"/>
  <c r="W1008" i="16"/>
  <c r="X1008" i="16" s="1"/>
  <c r="Y1008" i="16" s="1"/>
  <c r="Z1008" i="16" s="1"/>
  <c r="L1068" i="16"/>
  <c r="M1066" i="16"/>
  <c r="U1026" i="16"/>
  <c r="S1031" i="16"/>
  <c r="S1020" i="16"/>
  <c r="T1030" i="16"/>
  <c r="U1014" i="16"/>
  <c r="N1050" i="16"/>
  <c r="Q1032" i="16"/>
  <c r="P1044" i="16"/>
  <c r="Q1044" i="16" s="1"/>
  <c r="D1078" i="16"/>
  <c r="F1077" i="16" s="1"/>
  <c r="K1078" i="16" s="1"/>
  <c r="V1025" i="16"/>
  <c r="O1049" i="16"/>
  <c r="P1048" i="16"/>
  <c r="V1013" i="16"/>
  <c r="D1083" i="16"/>
  <c r="C1090" i="16"/>
  <c r="B1087" i="16"/>
  <c r="D1093" i="16"/>
  <c r="J1092" i="16"/>
  <c r="E1089" i="16"/>
  <c r="E1088" i="16"/>
  <c r="F1088" i="16" s="1" a="1"/>
  <c r="F1088" i="16" s="1"/>
  <c r="D1088" i="16"/>
  <c r="P1060" i="16"/>
  <c r="W1024" i="16"/>
  <c r="X1024" i="16" s="1"/>
  <c r="W1012" i="16"/>
  <c r="X1012" i="16" s="1"/>
  <c r="R1036" i="16"/>
  <c r="W928" i="20"/>
  <c r="P1148" i="20"/>
  <c r="V1207" i="20"/>
  <c r="V1208" i="20"/>
  <c r="W1206" i="20"/>
  <c r="Q1134" i="20"/>
  <c r="R1133" i="20"/>
  <c r="Q1147" i="20"/>
  <c r="Q1149" i="20" s="1"/>
  <c r="S108" i="20"/>
  <c r="N1179" i="20"/>
  <c r="S589" i="20"/>
  <c r="O1178" i="20"/>
  <c r="O1180" i="20" s="1"/>
  <c r="T588" i="20"/>
  <c r="T590" i="20" s="1"/>
  <c r="P1142" i="20"/>
  <c r="P1149" i="20"/>
  <c r="R878" i="20"/>
  <c r="R880" i="20" s="1"/>
  <c r="O864" i="20"/>
  <c r="N866" i="20"/>
  <c r="N200" i="20" s="1"/>
  <c r="N1235" i="20" s="1"/>
  <c r="N197" i="20"/>
  <c r="N865" i="20"/>
  <c r="M198" i="20"/>
  <c r="O686" i="20"/>
  <c r="O687" i="20" s="1"/>
  <c r="O147" i="20" s="1"/>
  <c r="O1234" i="20" s="1"/>
  <c r="N145" i="20"/>
  <c r="S111" i="20"/>
  <c r="S1231" i="20" s="1"/>
  <c r="Q596" i="20"/>
  <c r="P109" i="20"/>
  <c r="T597" i="20"/>
  <c r="U595" i="20"/>
  <c r="Q1100" i="20"/>
  <c r="S1098" i="20"/>
  <c r="S1100" i="20" s="1"/>
  <c r="Q1099" i="20"/>
  <c r="R1099" i="20" s="1"/>
  <c r="P1213" i="20"/>
  <c r="R1140" i="20"/>
  <c r="R1142" i="20" s="1"/>
  <c r="P1141" i="20"/>
  <c r="Q1141" i="20" s="1"/>
  <c r="M234" i="20"/>
  <c r="P1185" i="20"/>
  <c r="P1171" i="20"/>
  <c r="P1173" i="20" s="1"/>
  <c r="O1222" i="20"/>
  <c r="P1220" i="20"/>
  <c r="O1173" i="20"/>
  <c r="O1164" i="20"/>
  <c r="N1166" i="20"/>
  <c r="N1165" i="20"/>
  <c r="O1127" i="20"/>
  <c r="N233" i="20"/>
  <c r="P1157" i="20"/>
  <c r="O1128" i="20"/>
  <c r="O218" i="20" s="1"/>
  <c r="P1126" i="20"/>
  <c r="Q1126" i="20" s="1"/>
  <c r="S1084" i="20"/>
  <c r="S1086" i="20" s="1"/>
  <c r="R1086" i="20"/>
  <c r="Q1086" i="20"/>
  <c r="Q1092" i="20"/>
  <c r="O1085" i="20"/>
  <c r="N216" i="20"/>
  <c r="Q1093" i="20"/>
  <c r="R1091" i="20"/>
  <c r="L1765" i="16"/>
  <c r="Q1736" i="16"/>
  <c r="W1027" i="20"/>
  <c r="L1764" i="16"/>
  <c r="W1026" i="20"/>
  <c r="X1026" i="20" s="1"/>
  <c r="Y1026" i="20" s="1"/>
  <c r="L2211" i="16"/>
  <c r="V1701" i="16"/>
  <c r="M1763" i="16"/>
  <c r="R1735" i="16"/>
  <c r="Q2207" i="16"/>
  <c r="P1076" i="20"/>
  <c r="W1700" i="16"/>
  <c r="X1700" i="16" s="1"/>
  <c r="X2202" i="16" s="1"/>
  <c r="V2202" i="16"/>
  <c r="R1074" i="20"/>
  <c r="Q1076" i="20"/>
  <c r="P1075" i="20"/>
  <c r="Q1075" i="20" s="1"/>
  <c r="T1060" i="20"/>
  <c r="S1061" i="20"/>
  <c r="S1062" i="20" s="1"/>
  <c r="S1069" i="20"/>
  <c r="Q1068" i="20"/>
  <c r="T1069" i="20"/>
  <c r="U1040" i="20"/>
  <c r="L1770" i="16"/>
  <c r="K1777" i="16"/>
  <c r="K2213" i="16" s="1"/>
  <c r="W1708" i="16"/>
  <c r="X1708" i="16" s="1"/>
  <c r="Y1708" i="16" s="1"/>
  <c r="Z1708" i="16" s="1"/>
  <c r="AA1708" i="16" s="1"/>
  <c r="AB1708" i="16" s="1"/>
  <c r="AC1708" i="16" s="1"/>
  <c r="AD1708" i="16" s="1"/>
  <c r="T1715" i="16"/>
  <c r="O2209" i="16"/>
  <c r="O1750" i="16"/>
  <c r="S1729" i="16"/>
  <c r="U2205" i="16"/>
  <c r="T1722" i="16"/>
  <c r="E1783" i="16"/>
  <c r="D1782" i="16"/>
  <c r="E1782" i="16"/>
  <c r="D1788" i="16"/>
  <c r="B1781" i="16"/>
  <c r="B2947" i="16" s="1"/>
  <c r="T2204" i="16"/>
  <c r="K1771" i="16"/>
  <c r="K1772" i="16" s="1"/>
  <c r="K2212" i="16"/>
  <c r="S2206" i="16"/>
  <c r="AC809" i="20" l="1"/>
  <c r="AD970" i="20"/>
  <c r="AD816" i="20"/>
  <c r="AC287" i="16"/>
  <c r="AC789" i="16" s="1"/>
  <c r="AC195" i="10" s="1"/>
  <c r="W1526" i="16"/>
  <c r="X1526" i="16" s="1"/>
  <c r="X2176" i="16" s="1"/>
  <c r="AD808" i="20"/>
  <c r="AC810" i="20"/>
  <c r="U1533" i="16"/>
  <c r="V1533" i="16" s="1"/>
  <c r="AB1794" i="16"/>
  <c r="AC1794" i="16"/>
  <c r="AD1794" i="16"/>
  <c r="AE1794" i="16"/>
  <c r="AC432" i="20"/>
  <c r="AD977" i="20"/>
  <c r="AE1708" i="16"/>
  <c r="AC1666" i="16"/>
  <c r="AC823" i="20"/>
  <c r="AD1239" i="16"/>
  <c r="S2177" i="16"/>
  <c r="R1512" i="16"/>
  <c r="R369" i="16" s="1"/>
  <c r="AC788" i="20"/>
  <c r="AE802" i="20"/>
  <c r="AC1975" i="16"/>
  <c r="R1535" i="16"/>
  <c r="S1535" i="16" s="1"/>
  <c r="T1535" i="16" s="1"/>
  <c r="AC921" i="20"/>
  <c r="V1527" i="16"/>
  <c r="R1534" i="16"/>
  <c r="S1534" i="16" s="1"/>
  <c r="T1534" i="16" s="1"/>
  <c r="R2177" i="16"/>
  <c r="AC907" i="20"/>
  <c r="AE1232" i="16"/>
  <c r="AE984" i="20"/>
  <c r="AB852" i="20"/>
  <c r="AC850" i="20"/>
  <c r="AE990" i="16"/>
  <c r="AD915" i="20"/>
  <c r="AE913" i="20"/>
  <c r="AE915" i="20" s="1"/>
  <c r="AC908" i="20"/>
  <c r="AD906" i="20"/>
  <c r="AC922" i="20"/>
  <c r="AD920" i="20"/>
  <c r="AE781" i="20"/>
  <c r="AD914" i="20"/>
  <c r="AD1041" i="20"/>
  <c r="AE1039" i="20"/>
  <c r="AE1041" i="20" s="1"/>
  <c r="AD838" i="20"/>
  <c r="AE836" i="20"/>
  <c r="AE838" i="20" s="1"/>
  <c r="AB845" i="20"/>
  <c r="AC843" i="20"/>
  <c r="AD1020" i="20"/>
  <c r="AE1018" i="20"/>
  <c r="AE1020" i="20" s="1"/>
  <c r="AC789" i="20"/>
  <c r="AD787" i="20"/>
  <c r="AD894" i="20"/>
  <c r="AE892" i="20"/>
  <c r="AE894" i="20" s="1"/>
  <c r="AD1019" i="20"/>
  <c r="AB743" i="20"/>
  <c r="AC741" i="20"/>
  <c r="AD715" i="20"/>
  <c r="AE713" i="20"/>
  <c r="AE715" i="20" s="1"/>
  <c r="AD978" i="20"/>
  <c r="AE976" i="20"/>
  <c r="AE978" i="20" s="1"/>
  <c r="AD837" i="20"/>
  <c r="AD714" i="20"/>
  <c r="AD893" i="20"/>
  <c r="AD971" i="20"/>
  <c r="AE969" i="20"/>
  <c r="AE971" i="20" s="1"/>
  <c r="AC768" i="20"/>
  <c r="AD766" i="20"/>
  <c r="AD628" i="20"/>
  <c r="AE626" i="20"/>
  <c r="AE628" i="20" s="1"/>
  <c r="AC433" i="20"/>
  <c r="AD431" i="20"/>
  <c r="AB901" i="20"/>
  <c r="AC899" i="20"/>
  <c r="AD817" i="20"/>
  <c r="AE815" i="20"/>
  <c r="AE817" i="20" s="1"/>
  <c r="AC824" i="20"/>
  <c r="AD822" i="20"/>
  <c r="AE1033" i="20"/>
  <c r="AE1694" i="16"/>
  <c r="AE1002" i="16"/>
  <c r="AC1253" i="16"/>
  <c r="AB1989" i="16"/>
  <c r="AE1687" i="16"/>
  <c r="AC1006" i="16"/>
  <c r="AC984" i="16"/>
  <c r="AD984" i="16" s="1"/>
  <c r="AE984" i="16" s="1"/>
  <c r="AE2132" i="16"/>
  <c r="AE1233" i="16"/>
  <c r="AC1018" i="16"/>
  <c r="AB2244" i="16"/>
  <c r="AB1990" i="16"/>
  <c r="AC1988" i="16"/>
  <c r="AE989" i="16"/>
  <c r="AB2250" i="16"/>
  <c r="AC2030" i="16"/>
  <c r="AB2205" i="16"/>
  <c r="AC1721" i="16"/>
  <c r="AE2200" i="16"/>
  <c r="AE1688" i="16"/>
  <c r="AC2197" i="16"/>
  <c r="AC1667" i="16"/>
  <c r="AD1665" i="16"/>
  <c r="AC2242" i="16"/>
  <c r="AC1976" i="16"/>
  <c r="AD1974" i="16"/>
  <c r="AE2948" i="16"/>
  <c r="AE2950" i="16"/>
  <c r="AB2949" i="16"/>
  <c r="AB2951" i="16"/>
  <c r="AC2949" i="16"/>
  <c r="AC2951" i="16"/>
  <c r="AD2949" i="16"/>
  <c r="AD2951" i="16"/>
  <c r="AE2949" i="16"/>
  <c r="AE2951" i="16"/>
  <c r="AB2948" i="16"/>
  <c r="AB2950" i="16"/>
  <c r="AC2948" i="16"/>
  <c r="AD2948" i="16"/>
  <c r="AC2950" i="16"/>
  <c r="AD2950" i="16"/>
  <c r="AC2135" i="16"/>
  <c r="AC1254" i="16"/>
  <c r="AD1252" i="16"/>
  <c r="AE1001" i="16"/>
  <c r="AC2204" i="16"/>
  <c r="AD1714" i="16"/>
  <c r="AE2249" i="16"/>
  <c r="AE2025" i="16"/>
  <c r="AE2024" i="16"/>
  <c r="AB2134" i="16"/>
  <c r="AC1245" i="16"/>
  <c r="AB2138" i="16"/>
  <c r="AC1273" i="16"/>
  <c r="AD2245" i="16"/>
  <c r="AD1997" i="16"/>
  <c r="AE1995" i="16"/>
  <c r="AE2201" i="16"/>
  <c r="AE1695" i="16"/>
  <c r="AD1996" i="16"/>
  <c r="AD2133" i="16"/>
  <c r="AD1240" i="16"/>
  <c r="AE1238" i="16"/>
  <c r="AE2203" i="16"/>
  <c r="AE983" i="16"/>
  <c r="AB25" i="16"/>
  <c r="AB2256" i="16" s="1"/>
  <c r="AB2268" i="16" s="1"/>
  <c r="S2688" i="16"/>
  <c r="R2690" i="16"/>
  <c r="Y1526" i="16"/>
  <c r="Z1526" i="16" s="1"/>
  <c r="Z2176" i="16" s="1"/>
  <c r="R1047" i="20"/>
  <c r="S1046" i="20"/>
  <c r="V735" i="20"/>
  <c r="S1521" i="16"/>
  <c r="Q1514" i="16"/>
  <c r="Q371" i="16" s="1"/>
  <c r="Q792" i="16" s="1"/>
  <c r="Q200" i="10" s="1"/>
  <c r="R2687" i="16"/>
  <c r="R2689" i="16" s="1"/>
  <c r="P144" i="20"/>
  <c r="AA851" i="20"/>
  <c r="AB851" i="20" s="1"/>
  <c r="R1006" i="20"/>
  <c r="R1005" i="20"/>
  <c r="S1005" i="20" s="1"/>
  <c r="Z830" i="20"/>
  <c r="Z1026" i="20"/>
  <c r="Z872" i="20"/>
  <c r="AA2031" i="16"/>
  <c r="AB2031" i="16" s="1"/>
  <c r="Y795" i="20"/>
  <c r="AA900" i="20"/>
  <c r="AB900" i="20" s="1"/>
  <c r="Y1069" i="20"/>
  <c r="Z1067" i="20"/>
  <c r="AA627" i="20"/>
  <c r="AB627" i="20" s="1"/>
  <c r="AA845" i="20"/>
  <c r="Z729" i="20"/>
  <c r="AA727" i="20"/>
  <c r="AB727" i="20" s="1"/>
  <c r="O1166" i="20"/>
  <c r="AA767" i="20"/>
  <c r="AB767" i="20" s="1"/>
  <c r="AA852" i="20"/>
  <c r="AA743" i="20"/>
  <c r="Z1027" i="20"/>
  <c r="AA1025" i="20"/>
  <c r="AB1025" i="20" s="1"/>
  <c r="Z831" i="20"/>
  <c r="AA829" i="20"/>
  <c r="AB829" i="20" s="1"/>
  <c r="Y635" i="20"/>
  <c r="Z633" i="20"/>
  <c r="AA844" i="20"/>
  <c r="AB844" i="20" s="1"/>
  <c r="Y929" i="20"/>
  <c r="Z927" i="20"/>
  <c r="Y796" i="20"/>
  <c r="Z794" i="20"/>
  <c r="Z873" i="20"/>
  <c r="AA871" i="20"/>
  <c r="AB871" i="20" s="1"/>
  <c r="AA901" i="20"/>
  <c r="AA1019" i="16"/>
  <c r="AB1019" i="16" s="1"/>
  <c r="Z1794" i="16"/>
  <c r="AA1794" i="16"/>
  <c r="Q1749" i="16"/>
  <c r="Q2209" i="16" s="1"/>
  <c r="AA2250" i="16"/>
  <c r="AA2032" i="16"/>
  <c r="AB2032" i="16" s="1"/>
  <c r="Z2950" i="16"/>
  <c r="AA2950" i="16"/>
  <c r="Z2949" i="16"/>
  <c r="AA2949" i="16"/>
  <c r="Z2951" i="16"/>
  <c r="Z2948" i="16"/>
  <c r="AA2951" i="16"/>
  <c r="AA2948" i="16"/>
  <c r="AA2138" i="16"/>
  <c r="AA1275" i="16"/>
  <c r="AB1275" i="16" s="1"/>
  <c r="AA2205" i="16"/>
  <c r="N1763" i="16"/>
  <c r="N2211" i="16" s="1"/>
  <c r="O1054" i="16"/>
  <c r="P1054" i="16" s="1"/>
  <c r="Q1054" i="16" s="1"/>
  <c r="AA1274" i="16"/>
  <c r="AB1274" i="16" s="1"/>
  <c r="N1066" i="16"/>
  <c r="O1066" i="16" s="1"/>
  <c r="AA1007" i="16"/>
  <c r="AB1007" i="16" s="1"/>
  <c r="AA1008" i="16"/>
  <c r="AB1008" i="16" s="1"/>
  <c r="AA2134" i="16"/>
  <c r="AA1247" i="16"/>
  <c r="AB1247" i="16" s="1"/>
  <c r="Z2137" i="16"/>
  <c r="AA1266" i="16"/>
  <c r="AB1266" i="16" s="1"/>
  <c r="Z2136" i="16"/>
  <c r="AA1259" i="16"/>
  <c r="AB1259" i="16" s="1"/>
  <c r="Z2206" i="16"/>
  <c r="AA1728" i="16"/>
  <c r="AB1728" i="16" s="1"/>
  <c r="AA1246" i="16"/>
  <c r="AB1246" i="16" s="1"/>
  <c r="Z2199" i="16"/>
  <c r="AA1679" i="16"/>
  <c r="AB1679" i="16" s="1"/>
  <c r="Z2243" i="16"/>
  <c r="AA1981" i="16"/>
  <c r="AB1981" i="16" s="1"/>
  <c r="AD287" i="16"/>
  <c r="AD789" i="16" s="1"/>
  <c r="AD195" i="10" s="1"/>
  <c r="U2179" i="16"/>
  <c r="U1549" i="16"/>
  <c r="U1548" i="16"/>
  <c r="V1547" i="16"/>
  <c r="U749" i="20"/>
  <c r="T1540" i="16"/>
  <c r="T2178" i="16" s="1"/>
  <c r="S2178" i="16"/>
  <c r="S1542" i="16"/>
  <c r="T1520" i="16"/>
  <c r="U1519" i="16"/>
  <c r="T2175" i="16"/>
  <c r="U743" i="20"/>
  <c r="V742" i="20"/>
  <c r="S1541" i="16"/>
  <c r="U755" i="20"/>
  <c r="T757" i="20"/>
  <c r="Q729" i="20"/>
  <c r="R728" i="20"/>
  <c r="S1512" i="16"/>
  <c r="S369" i="16" s="1"/>
  <c r="V748" i="20"/>
  <c r="U750" i="20"/>
  <c r="W734" i="20"/>
  <c r="V736" i="20"/>
  <c r="T756" i="20"/>
  <c r="W2241" i="16"/>
  <c r="W1968" i="16"/>
  <c r="X1968" i="16" s="1"/>
  <c r="Y1967" i="16"/>
  <c r="O1221" i="20"/>
  <c r="P1221" i="20" s="1"/>
  <c r="Q1119" i="20"/>
  <c r="Q1121" i="20" s="1"/>
  <c r="P1120" i="20"/>
  <c r="P1750" i="16"/>
  <c r="P2209" i="16"/>
  <c r="R1043" i="16"/>
  <c r="S1043" i="16" s="1"/>
  <c r="Y2136" i="16"/>
  <c r="Y1260" i="16"/>
  <c r="Z1260" i="16" s="1"/>
  <c r="Y1261" i="16"/>
  <c r="Z1261" i="16" s="1"/>
  <c r="Y2199" i="16"/>
  <c r="Y2137" i="16"/>
  <c r="Y1268" i="16"/>
  <c r="Z1268" i="16" s="1"/>
  <c r="Y1267" i="16"/>
  <c r="Z1267" i="16" s="1"/>
  <c r="Y2243" i="16"/>
  <c r="J2216" i="16"/>
  <c r="P1187" i="20"/>
  <c r="Q1106" i="20"/>
  <c r="X1794" i="16"/>
  <c r="Y1794" i="16"/>
  <c r="R1105" i="20"/>
  <c r="R1107" i="20" s="1"/>
  <c r="X2279" i="16"/>
  <c r="X20" i="16" s="1"/>
  <c r="X81" i="16" s="1"/>
  <c r="X80" i="16" s="1"/>
  <c r="P1192" i="20"/>
  <c r="Q1192" i="20" s="1"/>
  <c r="O1193" i="20"/>
  <c r="X928" i="20"/>
  <c r="Y928" i="20" s="1"/>
  <c r="O1158" i="20"/>
  <c r="O1159" i="20" s="1"/>
  <c r="P1742" i="16"/>
  <c r="P2208" i="16" s="1"/>
  <c r="O1743" i="16"/>
  <c r="X929" i="20"/>
  <c r="S1133" i="20"/>
  <c r="S1135" i="20" s="1"/>
  <c r="Q1220" i="20"/>
  <c r="Q1222" i="20" s="1"/>
  <c r="P1215" i="20"/>
  <c r="W1208" i="20"/>
  <c r="X1206" i="20"/>
  <c r="Y1206" i="20" s="1"/>
  <c r="N236" i="20"/>
  <c r="N1237" i="20" s="1"/>
  <c r="Y2267" i="16"/>
  <c r="Y1982" i="16"/>
  <c r="Z1982" i="16" s="1"/>
  <c r="Y1680" i="16"/>
  <c r="Z1680" i="16" s="1"/>
  <c r="K2950" i="16"/>
  <c r="Y2951" i="16"/>
  <c r="X2949" i="16"/>
  <c r="X2950" i="16"/>
  <c r="Y2950" i="16"/>
  <c r="Y2949" i="16"/>
  <c r="X2951" i="16"/>
  <c r="X2948" i="16"/>
  <c r="Y2948" i="16"/>
  <c r="Y1983" i="16"/>
  <c r="Z1983" i="16" s="1"/>
  <c r="Y1681" i="16"/>
  <c r="Z1681" i="16" s="1"/>
  <c r="Y1700" i="16"/>
  <c r="Z1700" i="16" s="1"/>
  <c r="D2948" i="16"/>
  <c r="K1079" i="16"/>
  <c r="L1073" i="16"/>
  <c r="Y1012" i="16"/>
  <c r="Z1012" i="16" s="1"/>
  <c r="N1055" i="16"/>
  <c r="Y1024" i="16"/>
  <c r="Z1024" i="16" s="1"/>
  <c r="V60" i="16"/>
  <c r="V87" i="16" s="1"/>
  <c r="V84" i="16" s="1"/>
  <c r="W2284" i="16"/>
  <c r="W60" i="16" s="1"/>
  <c r="W87" i="16" s="1"/>
  <c r="W84" i="16" s="1"/>
  <c r="W59" i="16"/>
  <c r="W2275" i="16"/>
  <c r="P1882" i="16"/>
  <c r="Q1880" i="16"/>
  <c r="P2226" i="16"/>
  <c r="P1881" i="16"/>
  <c r="T383" i="20"/>
  <c r="T384" i="20"/>
  <c r="U382" i="20"/>
  <c r="U3115" i="16"/>
  <c r="T3114" i="16"/>
  <c r="S635" i="20"/>
  <c r="T634" i="20"/>
  <c r="N649" i="20"/>
  <c r="N124" i="20" s="1"/>
  <c r="N1233" i="20" s="1"/>
  <c r="O648" i="20"/>
  <c r="N122" i="20"/>
  <c r="P647" i="20"/>
  <c r="O121" i="20"/>
  <c r="P2951" i="16"/>
  <c r="V2950" i="16"/>
  <c r="N2950" i="16"/>
  <c r="T2949" i="16"/>
  <c r="L2949" i="16"/>
  <c r="R2948" i="16"/>
  <c r="K2948" i="16"/>
  <c r="W2951" i="16"/>
  <c r="O2951" i="16"/>
  <c r="U2950" i="16"/>
  <c r="M2950" i="16"/>
  <c r="S2949" i="16"/>
  <c r="K2949" i="16"/>
  <c r="Q2948" i="16"/>
  <c r="N2951" i="16"/>
  <c r="T2950" i="16"/>
  <c r="R2949" i="16"/>
  <c r="P2948" i="16"/>
  <c r="O2949" i="16"/>
  <c r="U2949" i="16"/>
  <c r="V2951" i="16"/>
  <c r="L2950" i="16"/>
  <c r="W2950" i="16"/>
  <c r="U2951" i="16"/>
  <c r="M2951" i="16"/>
  <c r="S2950" i="16"/>
  <c r="Q2949" i="16"/>
  <c r="W2948" i="16"/>
  <c r="O2948" i="16"/>
  <c r="M2948" i="16"/>
  <c r="S2948" i="16"/>
  <c r="T2951" i="16"/>
  <c r="L2951" i="16"/>
  <c r="R2950" i="16"/>
  <c r="P2949" i="16"/>
  <c r="V2948" i="16"/>
  <c r="N2948" i="16"/>
  <c r="S2951" i="16"/>
  <c r="K2951" i="16"/>
  <c r="Q2950" i="16"/>
  <c r="W2949" i="16"/>
  <c r="U2948" i="16"/>
  <c r="O2950" i="16"/>
  <c r="R2951" i="16"/>
  <c r="P2950" i="16"/>
  <c r="V2949" i="16"/>
  <c r="N2949" i="16"/>
  <c r="T2948" i="16"/>
  <c r="L2948" i="16"/>
  <c r="Q2951" i="16"/>
  <c r="M2949" i="16"/>
  <c r="F2951" i="16"/>
  <c r="G2951" i="16"/>
  <c r="H2943" i="16"/>
  <c r="D2954" i="16"/>
  <c r="G2955" i="16" s="1"/>
  <c r="K1794" i="16"/>
  <c r="L1794" i="16"/>
  <c r="M1794" i="16"/>
  <c r="N1794" i="16"/>
  <c r="O1794" i="16"/>
  <c r="P1794" i="16"/>
  <c r="Q1794" i="16"/>
  <c r="R1794" i="16"/>
  <c r="S1794" i="16"/>
  <c r="T1794" i="16"/>
  <c r="U1794" i="16"/>
  <c r="V1794" i="16"/>
  <c r="W1794" i="16"/>
  <c r="O560" i="16"/>
  <c r="I462" i="16" s="1"/>
  <c r="G195" i="20" s="1"/>
  <c r="H2701" i="16"/>
  <c r="O1744" i="16"/>
  <c r="V1528" i="16"/>
  <c r="E2930" i="16"/>
  <c r="H2928" i="16" s="1"/>
  <c r="E2923" i="16"/>
  <c r="H2921" i="16" s="1"/>
  <c r="M1757" i="16"/>
  <c r="N1757" i="16" s="1"/>
  <c r="O1756" i="16"/>
  <c r="M2210" i="16"/>
  <c r="V2017" i="16"/>
  <c r="V2018" i="16"/>
  <c r="W2016" i="16"/>
  <c r="X2016" i="16" s="1"/>
  <c r="X2248" i="16" s="1"/>
  <c r="F1782" i="16" a="1"/>
  <c r="F1782" i="16" s="1"/>
  <c r="E2948" i="16"/>
  <c r="D1783" i="16"/>
  <c r="F1783" i="16" s="1"/>
  <c r="F2949" i="16" s="1"/>
  <c r="E2949" i="16"/>
  <c r="F2941" i="16"/>
  <c r="F1776" i="16"/>
  <c r="F2942" i="16" s="1"/>
  <c r="D2943" i="16"/>
  <c r="E2943" i="16" s="1"/>
  <c r="D2944" i="16" s="1"/>
  <c r="H2941" i="16" s="1"/>
  <c r="D2937" i="16"/>
  <c r="H2934" i="16" s="1"/>
  <c r="L1074" i="16"/>
  <c r="M1072" i="16"/>
  <c r="O1038" i="16"/>
  <c r="P1037" i="16"/>
  <c r="Q1037" i="16" s="1"/>
  <c r="R1037" i="16" s="1"/>
  <c r="K1080" i="16"/>
  <c r="Q629" i="16"/>
  <c r="Q795" i="16" s="1"/>
  <c r="Q203" i="10" s="1"/>
  <c r="R2011" i="16"/>
  <c r="S627" i="16"/>
  <c r="S2247" i="16"/>
  <c r="T2009" i="16"/>
  <c r="Q628" i="16"/>
  <c r="R2010" i="16"/>
  <c r="H1801" i="16"/>
  <c r="I1794" i="16" a="1"/>
  <c r="I1794" i="16" s="1"/>
  <c r="T1112" i="20"/>
  <c r="T1114" i="20" s="1"/>
  <c r="U1030" i="16"/>
  <c r="V1030" i="16" s="1"/>
  <c r="M1056" i="16"/>
  <c r="N1056" i="16" s="1"/>
  <c r="R1114" i="20"/>
  <c r="R1113" i="20"/>
  <c r="S1113" i="20" s="1"/>
  <c r="P1201" i="20"/>
  <c r="P1200" i="20"/>
  <c r="Q1200" i="20" s="1"/>
  <c r="V1702" i="16"/>
  <c r="Q1737" i="16"/>
  <c r="T1723" i="16"/>
  <c r="T1716" i="16"/>
  <c r="S1730" i="16"/>
  <c r="W1709" i="16"/>
  <c r="X1709" i="16" s="1"/>
  <c r="Y1709" i="16" s="1"/>
  <c r="Z1709" i="16" s="1"/>
  <c r="AA1709" i="16" s="1"/>
  <c r="AB1709" i="16" s="1"/>
  <c r="AC1709" i="16" s="1"/>
  <c r="AD1709" i="16" s="1"/>
  <c r="AE1709" i="16" s="1"/>
  <c r="V1014" i="16"/>
  <c r="W1969" i="16"/>
  <c r="X1969" i="16" s="1"/>
  <c r="M236" i="20"/>
  <c r="M1237" i="20" s="1"/>
  <c r="M1232" i="20" s="1"/>
  <c r="S1054" i="20"/>
  <c r="O1751" i="16"/>
  <c r="P1751" i="16" s="1"/>
  <c r="M1758" i="16"/>
  <c r="N1758" i="16" s="1"/>
  <c r="S1006" i="20"/>
  <c r="T1004" i="20"/>
  <c r="T1053" i="20"/>
  <c r="S1055" i="20"/>
  <c r="V640" i="20"/>
  <c r="Q641" i="20"/>
  <c r="Q642" i="20" s="1"/>
  <c r="W2002" i="16"/>
  <c r="X2002" i="16" s="1"/>
  <c r="X2246" i="16" s="1"/>
  <c r="V2003" i="16"/>
  <c r="V2004" i="16" s="1"/>
  <c r="M1067" i="16"/>
  <c r="V1026" i="16"/>
  <c r="L1078" i="16"/>
  <c r="T1020" i="16"/>
  <c r="O1050" i="16"/>
  <c r="T1031" i="16"/>
  <c r="R1032" i="16"/>
  <c r="R1044" i="16"/>
  <c r="O1062" i="16"/>
  <c r="D1084" i="16"/>
  <c r="F1083" i="16" s="1"/>
  <c r="K1084" i="16" s="1"/>
  <c r="W1013" i="16"/>
  <c r="X1013" i="16" s="1"/>
  <c r="P1049" i="16"/>
  <c r="Q1048" i="16"/>
  <c r="P1061" i="16"/>
  <c r="E1094" i="16"/>
  <c r="F1094" i="16" s="1" a="1"/>
  <c r="F1094" i="16" s="1"/>
  <c r="D1094" i="16"/>
  <c r="C1096" i="16"/>
  <c r="B1093" i="16"/>
  <c r="D1099" i="16"/>
  <c r="J1098" i="16"/>
  <c r="E1095" i="16"/>
  <c r="Q1060" i="16"/>
  <c r="D1089" i="16"/>
  <c r="D1090" i="16" s="1"/>
  <c r="S1036" i="16"/>
  <c r="W1025" i="16"/>
  <c r="X1025" i="16" s="1"/>
  <c r="T1042" i="16"/>
  <c r="Q144" i="20"/>
  <c r="S685" i="20"/>
  <c r="S144" i="20" s="1"/>
  <c r="R1135" i="20"/>
  <c r="R1134" i="20"/>
  <c r="W1207" i="20"/>
  <c r="Q1148" i="20"/>
  <c r="R1147" i="20"/>
  <c r="U588" i="20"/>
  <c r="U590" i="20" s="1"/>
  <c r="N234" i="20"/>
  <c r="T589" i="20"/>
  <c r="O1179" i="20"/>
  <c r="P1178" i="20"/>
  <c r="P1180" i="20" s="1"/>
  <c r="T108" i="20"/>
  <c r="R879" i="20"/>
  <c r="S878" i="20"/>
  <c r="S880" i="20" s="1"/>
  <c r="P864" i="20"/>
  <c r="Q864" i="20" s="1"/>
  <c r="O866" i="20"/>
  <c r="O200" i="20" s="1"/>
  <c r="O1235" i="20" s="1"/>
  <c r="O197" i="20"/>
  <c r="O865" i="20"/>
  <c r="N198" i="20"/>
  <c r="P686" i="20"/>
  <c r="P687" i="20" s="1"/>
  <c r="P147" i="20" s="1"/>
  <c r="P1234" i="20" s="1"/>
  <c r="O145" i="20"/>
  <c r="T111" i="20"/>
  <c r="T1231" i="20" s="1"/>
  <c r="P1214" i="20"/>
  <c r="R596" i="20"/>
  <c r="Q109" i="20"/>
  <c r="U597" i="20"/>
  <c r="V595" i="20"/>
  <c r="Q1201" i="20"/>
  <c r="R1199" i="20"/>
  <c r="R1201" i="20" s="1"/>
  <c r="Q1213" i="20"/>
  <c r="Q1215" i="20" s="1"/>
  <c r="S1099" i="20"/>
  <c r="T1098" i="20"/>
  <c r="T1100" i="20" s="1"/>
  <c r="S1140" i="20"/>
  <c r="S1142" i="20" s="1"/>
  <c r="R1141" i="20"/>
  <c r="Q1185" i="20"/>
  <c r="R1185" i="20" s="1"/>
  <c r="P1186" i="20"/>
  <c r="O233" i="20"/>
  <c r="Q1171" i="20"/>
  <c r="Q1173" i="20" s="1"/>
  <c r="P1164" i="20"/>
  <c r="P1172" i="20"/>
  <c r="O1165" i="20"/>
  <c r="P1222" i="20"/>
  <c r="Q1157" i="20"/>
  <c r="O1236" i="20"/>
  <c r="Q1128" i="20"/>
  <c r="P1127" i="20"/>
  <c r="Q1127" i="20" s="1"/>
  <c r="P1128" i="20"/>
  <c r="P218" i="20" s="1"/>
  <c r="P1236" i="20" s="1"/>
  <c r="R1126" i="20"/>
  <c r="R1128" i="20" s="1"/>
  <c r="P215" i="20"/>
  <c r="T1084" i="20"/>
  <c r="T1086" i="20" s="1"/>
  <c r="S1091" i="20"/>
  <c r="T1091" i="20" s="1"/>
  <c r="P1085" i="20"/>
  <c r="O216" i="20"/>
  <c r="R1093" i="20"/>
  <c r="R1092" i="20"/>
  <c r="M1764" i="16"/>
  <c r="M2211" i="16"/>
  <c r="R2207" i="16"/>
  <c r="R1736" i="16"/>
  <c r="S1735" i="16"/>
  <c r="T1735" i="16" s="1"/>
  <c r="W2202" i="16"/>
  <c r="W1701" i="16"/>
  <c r="X1701" i="16" s="1"/>
  <c r="R1075" i="20"/>
  <c r="U1060" i="20"/>
  <c r="T1061" i="20"/>
  <c r="T1062" i="20" s="1"/>
  <c r="S1074" i="20"/>
  <c r="R1076" i="20"/>
  <c r="V1040" i="20"/>
  <c r="R1068" i="20"/>
  <c r="U1069" i="20"/>
  <c r="L1777" i="16"/>
  <c r="K1778" i="16"/>
  <c r="K1779" i="16" s="1"/>
  <c r="M1770" i="16"/>
  <c r="N1770" i="16" s="1"/>
  <c r="N2212" i="16" s="1"/>
  <c r="K1784" i="16"/>
  <c r="L1771" i="16"/>
  <c r="L1772" i="16"/>
  <c r="L2212" i="16"/>
  <c r="U1722" i="16"/>
  <c r="T1729" i="16"/>
  <c r="B1788" i="16"/>
  <c r="B2954" i="16" s="1"/>
  <c r="D1795" i="16"/>
  <c r="E1790" i="16"/>
  <c r="E1789" i="16"/>
  <c r="D1789" i="16"/>
  <c r="U2204" i="16"/>
  <c r="V2204" i="16"/>
  <c r="U1715" i="16"/>
  <c r="V1715" i="16" s="1"/>
  <c r="T2206" i="16"/>
  <c r="W2176" i="16" l="1"/>
  <c r="AD809" i="20"/>
  <c r="W1527" i="16"/>
  <c r="X1527" i="16" s="1"/>
  <c r="Y1527" i="16" s="1"/>
  <c r="Z1527" i="16" s="1"/>
  <c r="AE808" i="20"/>
  <c r="AE810" i="20" s="1"/>
  <c r="AD1666" i="16"/>
  <c r="AD810" i="20"/>
  <c r="U2177" i="16"/>
  <c r="U1534" i="16"/>
  <c r="V1534" i="16" s="1"/>
  <c r="U1535" i="16"/>
  <c r="V1535" i="16" s="1"/>
  <c r="AC851" i="20"/>
  <c r="AB27" i="16"/>
  <c r="AC25" i="16" s="1"/>
  <c r="AC2256" i="16" s="1"/>
  <c r="AC2268" i="16" s="1"/>
  <c r="AB2280" i="16"/>
  <c r="AB28" i="16" s="1"/>
  <c r="AB82" i="16" s="1"/>
  <c r="AE1801" i="16"/>
  <c r="AB1801" i="16"/>
  <c r="AC1801" i="16"/>
  <c r="AD1801" i="16"/>
  <c r="AC2031" i="16"/>
  <c r="AE1239" i="16"/>
  <c r="R1513" i="16"/>
  <c r="R370" i="16" s="1"/>
  <c r="AD788" i="20"/>
  <c r="AD1975" i="16"/>
  <c r="AC1274" i="16"/>
  <c r="R1514" i="16"/>
  <c r="R371" i="16" s="1"/>
  <c r="R792" i="16" s="1"/>
  <c r="R200" i="10" s="1"/>
  <c r="S1513" i="16"/>
  <c r="S370" i="16" s="1"/>
  <c r="AD907" i="20"/>
  <c r="AC900" i="20"/>
  <c r="AE714" i="20"/>
  <c r="AC1019" i="16"/>
  <c r="AC844" i="20"/>
  <c r="AE977" i="20"/>
  <c r="AE837" i="20"/>
  <c r="AC743" i="20"/>
  <c r="AD741" i="20"/>
  <c r="AD768" i="20"/>
  <c r="AE766" i="20"/>
  <c r="AE768" i="20" s="1"/>
  <c r="AC767" i="20"/>
  <c r="AD767" i="20" s="1"/>
  <c r="AE1019" i="20"/>
  <c r="AE914" i="20"/>
  <c r="AB873" i="20"/>
  <c r="AC871" i="20"/>
  <c r="AC901" i="20"/>
  <c r="AD899" i="20"/>
  <c r="AC845" i="20"/>
  <c r="AD843" i="20"/>
  <c r="AB831" i="20"/>
  <c r="AC829" i="20"/>
  <c r="AB729" i="20"/>
  <c r="AC727" i="20"/>
  <c r="AD922" i="20"/>
  <c r="AE920" i="20"/>
  <c r="AE922" i="20" s="1"/>
  <c r="AC852" i="20"/>
  <c r="AD850" i="20"/>
  <c r="AD824" i="20"/>
  <c r="AE822" i="20"/>
  <c r="AE824" i="20" s="1"/>
  <c r="AD433" i="20"/>
  <c r="AE431" i="20"/>
  <c r="AE433" i="20" s="1"/>
  <c r="AD789" i="20"/>
  <c r="AE787" i="20"/>
  <c r="AE789" i="20" s="1"/>
  <c r="AD823" i="20"/>
  <c r="AB1027" i="20"/>
  <c r="AC1025" i="20"/>
  <c r="AD908" i="20"/>
  <c r="AE906" i="20"/>
  <c r="AE908" i="20" s="1"/>
  <c r="AE970" i="20"/>
  <c r="AC627" i="20"/>
  <c r="AD627" i="20" s="1"/>
  <c r="AE627" i="20" s="1"/>
  <c r="AD1253" i="16"/>
  <c r="AE893" i="20"/>
  <c r="AD432" i="20"/>
  <c r="AD921" i="20"/>
  <c r="AE816" i="20"/>
  <c r="AB2206" i="16"/>
  <c r="AC1728" i="16"/>
  <c r="AD2135" i="16"/>
  <c r="AD1254" i="16"/>
  <c r="AE1252" i="16"/>
  <c r="AD1018" i="16"/>
  <c r="AC1007" i="16"/>
  <c r="AC2138" i="16"/>
  <c r="AC1275" i="16"/>
  <c r="AD1273" i="16"/>
  <c r="AD2242" i="16"/>
  <c r="AD1976" i="16"/>
  <c r="AE1974" i="16"/>
  <c r="AC2205" i="16"/>
  <c r="AD1721" i="16"/>
  <c r="AB2136" i="16"/>
  <c r="AC1259" i="16"/>
  <c r="AB2243" i="16"/>
  <c r="AC1981" i="16"/>
  <c r="AE2245" i="16"/>
  <c r="AE1997" i="16"/>
  <c r="AC2134" i="16"/>
  <c r="AC1247" i="16"/>
  <c r="AD1245" i="16"/>
  <c r="AD2204" i="16"/>
  <c r="AE1714" i="16"/>
  <c r="AC2250" i="16"/>
  <c r="AC2032" i="16"/>
  <c r="AD2030" i="16"/>
  <c r="AC2244" i="16"/>
  <c r="AC1990" i="16"/>
  <c r="AD1988" i="16"/>
  <c r="AB2199" i="16"/>
  <c r="AC1679" i="16"/>
  <c r="AD2197" i="16"/>
  <c r="AD1667" i="16"/>
  <c r="AE1665" i="16"/>
  <c r="AE2133" i="16"/>
  <c r="AE1240" i="16"/>
  <c r="AB2137" i="16"/>
  <c r="AC1266" i="16"/>
  <c r="AE2956" i="16"/>
  <c r="AE2958" i="16"/>
  <c r="AB2955" i="16"/>
  <c r="AB2957" i="16"/>
  <c r="AC2955" i="16"/>
  <c r="AC2957" i="16"/>
  <c r="AD2955" i="16"/>
  <c r="AD2957" i="16"/>
  <c r="AE2955" i="16"/>
  <c r="AE2957" i="16"/>
  <c r="AB2956" i="16"/>
  <c r="AB2958" i="16"/>
  <c r="AC2956" i="16"/>
  <c r="AD2956" i="16"/>
  <c r="AC2958" i="16"/>
  <c r="AD2958" i="16"/>
  <c r="AC1246" i="16"/>
  <c r="AE1996" i="16"/>
  <c r="AC1989" i="16"/>
  <c r="AC1008" i="16"/>
  <c r="AD1006" i="16"/>
  <c r="Y2176" i="16"/>
  <c r="T1521" i="16"/>
  <c r="S2690" i="16"/>
  <c r="T2688" i="16"/>
  <c r="AA1526" i="16"/>
  <c r="T1046" i="20"/>
  <c r="R1048" i="20"/>
  <c r="S1047" i="20"/>
  <c r="S2687" i="16"/>
  <c r="T2687" i="16" s="1"/>
  <c r="T2689" i="16" s="1"/>
  <c r="Z795" i="20"/>
  <c r="Z928" i="20"/>
  <c r="AA1026" i="20"/>
  <c r="AB1026" i="20" s="1"/>
  <c r="O236" i="20"/>
  <c r="O1237" i="20" s="1"/>
  <c r="Z929" i="20"/>
  <c r="AA927" i="20"/>
  <c r="AB927" i="20" s="1"/>
  <c r="AA831" i="20"/>
  <c r="AA830" i="20"/>
  <c r="AB830" i="20" s="1"/>
  <c r="AA873" i="20"/>
  <c r="Z1069" i="20"/>
  <c r="AA1067" i="20"/>
  <c r="AB1067" i="20" s="1"/>
  <c r="Y1208" i="20"/>
  <c r="Z1206" i="20"/>
  <c r="Z796" i="20"/>
  <c r="AA794" i="20"/>
  <c r="AB794" i="20" s="1"/>
  <c r="Z635" i="20"/>
  <c r="AA633" i="20"/>
  <c r="AB633" i="20" s="1"/>
  <c r="AA729" i="20"/>
  <c r="AA872" i="20"/>
  <c r="AB872" i="20" s="1"/>
  <c r="AA1027" i="20"/>
  <c r="AA1680" i="16"/>
  <c r="AB1680" i="16" s="1"/>
  <c r="N1764" i="16"/>
  <c r="N1067" i="16"/>
  <c r="O1067" i="16" s="1"/>
  <c r="O1056" i="16"/>
  <c r="P1056" i="16" s="1"/>
  <c r="AA1267" i="16"/>
  <c r="AB1267" i="16" s="1"/>
  <c r="R1749" i="16"/>
  <c r="R2209" i="16" s="1"/>
  <c r="Q1750" i="16"/>
  <c r="AA1801" i="16"/>
  <c r="Z1801" i="16"/>
  <c r="AA1012" i="16"/>
  <c r="AB1012" i="16" s="1"/>
  <c r="Y2241" i="16"/>
  <c r="Z1967" i="16"/>
  <c r="AA2206" i="16"/>
  <c r="AA2955" i="16"/>
  <c r="Z2957" i="16"/>
  <c r="AA2957" i="16"/>
  <c r="Z2956" i="16"/>
  <c r="AA2956" i="16"/>
  <c r="Z2958" i="16"/>
  <c r="AA2958" i="16"/>
  <c r="Z2955" i="16"/>
  <c r="AA1982" i="16"/>
  <c r="AB1982" i="16" s="1"/>
  <c r="AA2136" i="16"/>
  <c r="AA1261" i="16"/>
  <c r="AB1261" i="16" s="1"/>
  <c r="AA2243" i="16"/>
  <c r="AA1983" i="16"/>
  <c r="AB1983" i="16" s="1"/>
  <c r="M1777" i="16"/>
  <c r="N1777" i="16" s="1"/>
  <c r="N2213" i="16" s="1"/>
  <c r="Z2202" i="16"/>
  <c r="AA1700" i="16"/>
  <c r="AB1700" i="16" s="1"/>
  <c r="AA1260" i="16"/>
  <c r="AB1260" i="16" s="1"/>
  <c r="AA2199" i="16"/>
  <c r="AA1681" i="16"/>
  <c r="AB1681" i="16" s="1"/>
  <c r="O1763" i="16"/>
  <c r="AA1024" i="16"/>
  <c r="AB1024" i="16" s="1"/>
  <c r="AA2137" i="16"/>
  <c r="AA1268" i="16"/>
  <c r="AB1268" i="16" s="1"/>
  <c r="O1055" i="16"/>
  <c r="P1055" i="16" s="1"/>
  <c r="Q1055" i="16" s="1"/>
  <c r="W1547" i="16"/>
  <c r="V2179" i="16"/>
  <c r="V1549" i="16"/>
  <c r="V1548" i="16"/>
  <c r="V749" i="20"/>
  <c r="W1533" i="16"/>
  <c r="U756" i="20"/>
  <c r="T1512" i="16"/>
  <c r="T369" i="16" s="1"/>
  <c r="X734" i="20"/>
  <c r="Y734" i="20" s="1"/>
  <c r="W736" i="20"/>
  <c r="T1542" i="16"/>
  <c r="V743" i="20"/>
  <c r="W742" i="20"/>
  <c r="X742" i="20" s="1"/>
  <c r="Y742" i="20" s="1"/>
  <c r="Z742" i="20" s="1"/>
  <c r="AA742" i="20" s="1"/>
  <c r="AB742" i="20" s="1"/>
  <c r="AC742" i="20" s="1"/>
  <c r="U1540" i="16"/>
  <c r="U1512" i="16" s="1"/>
  <c r="U369" i="16" s="1"/>
  <c r="U1520" i="16"/>
  <c r="W748" i="20"/>
  <c r="V750" i="20"/>
  <c r="V755" i="20"/>
  <c r="U757" i="20"/>
  <c r="V1519" i="16"/>
  <c r="U2175" i="16"/>
  <c r="W735" i="20"/>
  <c r="R729" i="20"/>
  <c r="S728" i="20"/>
  <c r="V2177" i="16"/>
  <c r="T1541" i="16"/>
  <c r="S1514" i="16"/>
  <c r="S371" i="16" s="1"/>
  <c r="S792" i="16" s="1"/>
  <c r="S200" i="10" s="1"/>
  <c r="Y1968" i="16"/>
  <c r="Q215" i="20"/>
  <c r="R1119" i="20"/>
  <c r="R1121" i="20" s="1"/>
  <c r="Q1120" i="20"/>
  <c r="Y19" i="16"/>
  <c r="P1756" i="16"/>
  <c r="P2210" i="16" s="1"/>
  <c r="J2217" i="16"/>
  <c r="Y2202" i="16"/>
  <c r="P1194" i="20"/>
  <c r="S1105" i="20"/>
  <c r="S1107" i="20" s="1"/>
  <c r="R1106" i="20"/>
  <c r="X1801" i="16"/>
  <c r="Y1801" i="16"/>
  <c r="R1220" i="20"/>
  <c r="R1222" i="20" s="1"/>
  <c r="P1193" i="20"/>
  <c r="Q1193" i="20" s="1"/>
  <c r="X57" i="16"/>
  <c r="X2260" i="16" s="1"/>
  <c r="P1158" i="20"/>
  <c r="P1159" i="20" s="1"/>
  <c r="Y2279" i="16"/>
  <c r="Y20" i="16" s="1"/>
  <c r="Y81" i="16" s="1"/>
  <c r="Y80" i="16" s="1"/>
  <c r="P1743" i="16"/>
  <c r="Q1742" i="16"/>
  <c r="Q2208" i="16" s="1"/>
  <c r="T1133" i="20"/>
  <c r="T1135" i="20" s="1"/>
  <c r="S1134" i="20"/>
  <c r="X1207" i="20"/>
  <c r="Y1207" i="20" s="1"/>
  <c r="Q1221" i="20"/>
  <c r="X1208" i="20"/>
  <c r="K2957" i="16"/>
  <c r="X2956" i="16"/>
  <c r="Y2956" i="16"/>
  <c r="X2957" i="16"/>
  <c r="X2955" i="16"/>
  <c r="Y2957" i="16"/>
  <c r="X2958" i="16"/>
  <c r="Y2958" i="16"/>
  <c r="Y2955" i="16"/>
  <c r="Y1025" i="16"/>
  <c r="Z1025" i="16" s="1"/>
  <c r="Y2016" i="16"/>
  <c r="Z2016" i="16" s="1"/>
  <c r="Y1701" i="16"/>
  <c r="Z1701" i="16" s="1"/>
  <c r="Y2002" i="16"/>
  <c r="Z2002" i="16" s="1"/>
  <c r="Y1969" i="16"/>
  <c r="D2955" i="16"/>
  <c r="Y1013" i="16"/>
  <c r="Z1013" i="16" s="1"/>
  <c r="K1085" i="16"/>
  <c r="K1086" i="16" s="1"/>
  <c r="N1072" i="16"/>
  <c r="W2287" i="16"/>
  <c r="Q1882" i="16"/>
  <c r="Q1881" i="16"/>
  <c r="R1880" i="16"/>
  <c r="Q2226" i="16"/>
  <c r="U384" i="20"/>
  <c r="U383" i="20"/>
  <c r="V382" i="20"/>
  <c r="N1232" i="20"/>
  <c r="V3115" i="16"/>
  <c r="W3115" i="16" s="1"/>
  <c r="T3116" i="16"/>
  <c r="U3114" i="16"/>
  <c r="V3114" i="16" s="1"/>
  <c r="T635" i="20"/>
  <c r="U634" i="20"/>
  <c r="P121" i="20"/>
  <c r="Q647" i="20"/>
  <c r="O649" i="20"/>
  <c r="O124" i="20" s="1"/>
  <c r="O1233" i="20" s="1"/>
  <c r="O122" i="20"/>
  <c r="P648" i="20"/>
  <c r="P2958" i="16"/>
  <c r="V2957" i="16"/>
  <c r="N2957" i="16"/>
  <c r="T2956" i="16"/>
  <c r="L2956" i="16"/>
  <c r="R2955" i="16"/>
  <c r="U2958" i="16"/>
  <c r="M2958" i="16"/>
  <c r="S2957" i="16"/>
  <c r="W2955" i="16"/>
  <c r="O2955" i="16"/>
  <c r="L2958" i="16"/>
  <c r="S2958" i="16"/>
  <c r="O2956" i="16"/>
  <c r="O2957" i="16"/>
  <c r="S2955" i="16"/>
  <c r="W2958" i="16"/>
  <c r="O2958" i="16"/>
  <c r="U2957" i="16"/>
  <c r="M2957" i="16"/>
  <c r="S2956" i="16"/>
  <c r="K2956" i="16"/>
  <c r="Q2955" i="16"/>
  <c r="Q2956" i="16"/>
  <c r="T2958" i="16"/>
  <c r="V2955" i="16"/>
  <c r="Q2957" i="16"/>
  <c r="U2955" i="16"/>
  <c r="R2958" i="16"/>
  <c r="N2956" i="16"/>
  <c r="U2956" i="16"/>
  <c r="V2958" i="16"/>
  <c r="N2958" i="16"/>
  <c r="T2957" i="16"/>
  <c r="L2957" i="16"/>
  <c r="R2956" i="16"/>
  <c r="P2955" i="16"/>
  <c r="R2957" i="16"/>
  <c r="P2956" i="16"/>
  <c r="K2958" i="16"/>
  <c r="W2956" i="16"/>
  <c r="M2955" i="16"/>
  <c r="V2956" i="16"/>
  <c r="Q2958" i="16"/>
  <c r="M2956" i="16"/>
  <c r="P2957" i="16"/>
  <c r="N2955" i="16"/>
  <c r="T2955" i="16"/>
  <c r="W2957" i="16"/>
  <c r="K2955" i="16"/>
  <c r="L2955" i="16"/>
  <c r="G2958" i="16"/>
  <c r="F2958" i="16"/>
  <c r="D2961" i="16"/>
  <c r="G2962" i="16" s="1"/>
  <c r="K1801" i="16"/>
  <c r="L1801" i="16"/>
  <c r="M1801" i="16"/>
  <c r="N1801" i="16"/>
  <c r="O1801" i="16"/>
  <c r="P1801" i="16"/>
  <c r="Q1801" i="16"/>
  <c r="R1801" i="16"/>
  <c r="S1801" i="16"/>
  <c r="T1801" i="16"/>
  <c r="U1801" i="16"/>
  <c r="V1801" i="16"/>
  <c r="W1801" i="16"/>
  <c r="P1744" i="16"/>
  <c r="O2210" i="16"/>
  <c r="W1528" i="16"/>
  <c r="O1757" i="16"/>
  <c r="E2937" i="16"/>
  <c r="H2935" i="16" s="1"/>
  <c r="E2944" i="16"/>
  <c r="H2942" i="16" s="1"/>
  <c r="W2017" i="16"/>
  <c r="X2017" i="16" s="1"/>
  <c r="W2248" i="16"/>
  <c r="W2018" i="16"/>
  <c r="X2018" i="16" s="1"/>
  <c r="D2945" i="16"/>
  <c r="E2945" i="16" s="1"/>
  <c r="F1789" i="16" a="1"/>
  <c r="F1789" i="16" s="1"/>
  <c r="E2955" i="16"/>
  <c r="D1790" i="16"/>
  <c r="F1790" i="16" s="1"/>
  <c r="F2956" i="16" s="1"/>
  <c r="E2956" i="16"/>
  <c r="D1784" i="16"/>
  <c r="D2950" i="16" s="1"/>
  <c r="D2949" i="16"/>
  <c r="H2950" i="16" s="1"/>
  <c r="P1038" i="16"/>
  <c r="Q1038" i="16" s="1"/>
  <c r="R1038" i="16" s="1"/>
  <c r="M1073" i="16"/>
  <c r="M1074" i="16" s="1"/>
  <c r="R628" i="16"/>
  <c r="S2010" i="16"/>
  <c r="T2247" i="16"/>
  <c r="T627" i="16"/>
  <c r="U2009" i="16"/>
  <c r="R629" i="16"/>
  <c r="R795" i="16" s="1"/>
  <c r="R203" i="10" s="1"/>
  <c r="S2011" i="16"/>
  <c r="H1808" i="16"/>
  <c r="I1801" i="16" a="1"/>
  <c r="I1801" i="16" s="1"/>
  <c r="U1112" i="20"/>
  <c r="U1114" i="20" s="1"/>
  <c r="T1113" i="20"/>
  <c r="M1078" i="16"/>
  <c r="R1737" i="16"/>
  <c r="W1702" i="16"/>
  <c r="X1702" i="16" s="1"/>
  <c r="Y1702" i="16" s="1"/>
  <c r="Z1702" i="16" s="1"/>
  <c r="U1723" i="16"/>
  <c r="T1730" i="16"/>
  <c r="M1068" i="16"/>
  <c r="N1068" i="16" s="1"/>
  <c r="Q1751" i="16"/>
  <c r="T1054" i="20"/>
  <c r="M1765" i="16"/>
  <c r="N1765" i="16" s="1"/>
  <c r="U1716" i="16"/>
  <c r="V1716" i="16" s="1"/>
  <c r="O1758" i="16"/>
  <c r="W2246" i="16"/>
  <c r="U1053" i="20"/>
  <c r="T1055" i="20"/>
  <c r="T1005" i="20"/>
  <c r="U1004" i="20"/>
  <c r="T1006" i="20"/>
  <c r="W640" i="20"/>
  <c r="X640" i="20" s="1"/>
  <c r="Y640" i="20" s="1"/>
  <c r="R641" i="20"/>
  <c r="R642" i="20" s="1"/>
  <c r="W2003" i="16"/>
  <c r="W1014" i="16"/>
  <c r="X1014" i="16" s="1"/>
  <c r="Y1014" i="16" s="1"/>
  <c r="Z1014" i="16" s="1"/>
  <c r="L1079" i="16"/>
  <c r="W1026" i="16"/>
  <c r="X1026" i="16" s="1"/>
  <c r="Y1026" i="16" s="1"/>
  <c r="Z1026" i="16" s="1"/>
  <c r="L1084" i="16"/>
  <c r="S1044" i="16"/>
  <c r="P1050" i="16"/>
  <c r="S1037" i="16"/>
  <c r="U1031" i="16"/>
  <c r="P1066" i="16"/>
  <c r="S1032" i="16"/>
  <c r="U1020" i="16"/>
  <c r="P1062" i="16"/>
  <c r="F1089" i="16"/>
  <c r="K1090" i="16" s="1"/>
  <c r="R1048" i="16"/>
  <c r="T1043" i="16"/>
  <c r="R1054" i="16"/>
  <c r="Q1049" i="16"/>
  <c r="D1105" i="16"/>
  <c r="J1104" i="16"/>
  <c r="E1101" i="16"/>
  <c r="D1100" i="16"/>
  <c r="E1100" i="16"/>
  <c r="F1100" i="16" s="1" a="1"/>
  <c r="F1100" i="16" s="1"/>
  <c r="B1099" i="16"/>
  <c r="C1102" i="16"/>
  <c r="R1060" i="16"/>
  <c r="D1095" i="16"/>
  <c r="Q1061" i="16"/>
  <c r="T1036" i="16"/>
  <c r="U1042" i="16"/>
  <c r="W1030" i="16"/>
  <c r="X1030" i="16" s="1"/>
  <c r="T685" i="20"/>
  <c r="T144" i="20" s="1"/>
  <c r="R1148" i="20"/>
  <c r="O234" i="20"/>
  <c r="P233" i="20"/>
  <c r="R1149" i="20"/>
  <c r="S1147" i="20"/>
  <c r="V588" i="20"/>
  <c r="V108" i="20" s="1"/>
  <c r="U108" i="20"/>
  <c r="U589" i="20"/>
  <c r="P1179" i="20"/>
  <c r="Q1178" i="20"/>
  <c r="Q1180" i="20" s="1"/>
  <c r="U1098" i="20"/>
  <c r="U1100" i="20" s="1"/>
  <c r="T878" i="20"/>
  <c r="T880" i="20" s="1"/>
  <c r="S879" i="20"/>
  <c r="Q866" i="20"/>
  <c r="Q200" i="20" s="1"/>
  <c r="Q1235" i="20" s="1"/>
  <c r="Q197" i="20"/>
  <c r="R864" i="20"/>
  <c r="P865" i="20"/>
  <c r="O198" i="20"/>
  <c r="P866" i="20"/>
  <c r="P200" i="20" s="1"/>
  <c r="P1235" i="20" s="1"/>
  <c r="P197" i="20"/>
  <c r="Q218" i="20"/>
  <c r="Q1236" i="20" s="1"/>
  <c r="Q686" i="20"/>
  <c r="Q687" i="20" s="1"/>
  <c r="Q147" i="20" s="1"/>
  <c r="Q1234" i="20" s="1"/>
  <c r="P145" i="20"/>
  <c r="R1213" i="20"/>
  <c r="S1213" i="20" s="1"/>
  <c r="Q1187" i="20"/>
  <c r="U111" i="20"/>
  <c r="U1231" i="20" s="1"/>
  <c r="S596" i="20"/>
  <c r="R109" i="20"/>
  <c r="Q1214" i="20"/>
  <c r="V597" i="20"/>
  <c r="W595" i="20"/>
  <c r="X595" i="20" s="1"/>
  <c r="Y595" i="20" s="1"/>
  <c r="R1200" i="20"/>
  <c r="T1140" i="20"/>
  <c r="T1142" i="20" s="1"/>
  <c r="S1199" i="20"/>
  <c r="R1192" i="20"/>
  <c r="Q1194" i="20"/>
  <c r="S1141" i="20"/>
  <c r="Q1186" i="20"/>
  <c r="R1186" i="20" s="1"/>
  <c r="T1099" i="20"/>
  <c r="Q1172" i="20"/>
  <c r="R1171" i="20"/>
  <c r="S1171" i="20" s="1"/>
  <c r="S1173" i="20" s="1"/>
  <c r="Q1164" i="20"/>
  <c r="P1166" i="20"/>
  <c r="P1165" i="20"/>
  <c r="R1187" i="20"/>
  <c r="S1185" i="20"/>
  <c r="R1127" i="20"/>
  <c r="U1084" i="20"/>
  <c r="U1086" i="20" s="1"/>
  <c r="R1157" i="20"/>
  <c r="S1126" i="20"/>
  <c r="S1093" i="20"/>
  <c r="S1092" i="20"/>
  <c r="T1092" i="20" s="1"/>
  <c r="U1091" i="20"/>
  <c r="V1091" i="20" s="1"/>
  <c r="T1093" i="20"/>
  <c r="P216" i="20"/>
  <c r="Q1085" i="20"/>
  <c r="U1735" i="16"/>
  <c r="V1735" i="16" s="1"/>
  <c r="T2207" i="16"/>
  <c r="S1736" i="16"/>
  <c r="T1736" i="16" s="1"/>
  <c r="K1785" i="16"/>
  <c r="K1786" i="16" s="1"/>
  <c r="S2207" i="16"/>
  <c r="V1060" i="20"/>
  <c r="M1771" i="16"/>
  <c r="N1771" i="16" s="1"/>
  <c r="L1778" i="16"/>
  <c r="T1074" i="20"/>
  <c r="S1076" i="20"/>
  <c r="L1779" i="16"/>
  <c r="L2213" i="16"/>
  <c r="U1061" i="20"/>
  <c r="U1062" i="20" s="1"/>
  <c r="S1075" i="20"/>
  <c r="O1770" i="16"/>
  <c r="V1069" i="20"/>
  <c r="M2212" i="16"/>
  <c r="S1068" i="20"/>
  <c r="W1040" i="20"/>
  <c r="X1040" i="20" s="1"/>
  <c r="Y1040" i="20" s="1"/>
  <c r="K2214" i="16"/>
  <c r="V2205" i="16"/>
  <c r="V1722" i="16"/>
  <c r="W1715" i="16"/>
  <c r="X1715" i="16" s="1"/>
  <c r="Y1715" i="16" s="1"/>
  <c r="Z1715" i="16" s="1"/>
  <c r="AA1715" i="16" s="1"/>
  <c r="AB1715" i="16" s="1"/>
  <c r="AC1715" i="16" s="1"/>
  <c r="AD1715" i="16" s="1"/>
  <c r="W2204" i="16"/>
  <c r="K1791" i="16"/>
  <c r="D1796" i="16"/>
  <c r="D1802" i="16"/>
  <c r="B1795" i="16"/>
  <c r="B2961" i="16" s="1"/>
  <c r="E1797" i="16"/>
  <c r="E2963" i="16" s="1"/>
  <c r="E1796" i="16"/>
  <c r="U2206" i="16"/>
  <c r="U1729" i="16"/>
  <c r="AE1666" i="16" l="1"/>
  <c r="AD844" i="20"/>
  <c r="AE809" i="20"/>
  <c r="AD1274" i="16"/>
  <c r="AD742" i="20"/>
  <c r="AE1975" i="16"/>
  <c r="AC1982" i="16"/>
  <c r="AD2031" i="16"/>
  <c r="AB1808" i="16"/>
  <c r="AC1808" i="16"/>
  <c r="AD1808" i="16"/>
  <c r="AE1808" i="16"/>
  <c r="AC2280" i="16"/>
  <c r="AC28" i="16" s="1"/>
  <c r="AC82" i="16" s="1"/>
  <c r="AC27" i="16"/>
  <c r="AD25" i="16" s="1"/>
  <c r="AD2256" i="16" s="1"/>
  <c r="AD2268" i="16" s="1"/>
  <c r="AC1267" i="16"/>
  <c r="AD900" i="20"/>
  <c r="AC830" i="20"/>
  <c r="AC1680" i="16"/>
  <c r="AE921" i="20"/>
  <c r="AE1715" i="16"/>
  <c r="AE1253" i="16"/>
  <c r="AC1260" i="16"/>
  <c r="AE432" i="20"/>
  <c r="AC872" i="20"/>
  <c r="AC1026" i="20"/>
  <c r="AC729" i="20"/>
  <c r="AD727" i="20"/>
  <c r="AC873" i="20"/>
  <c r="AD871" i="20"/>
  <c r="AE907" i="20"/>
  <c r="AB1069" i="20"/>
  <c r="AC1067" i="20"/>
  <c r="AC1027" i="20"/>
  <c r="AD1025" i="20"/>
  <c r="AD852" i="20"/>
  <c r="AE850" i="20"/>
  <c r="AE852" i="20" s="1"/>
  <c r="AC831" i="20"/>
  <c r="AD829" i="20"/>
  <c r="AB635" i="20"/>
  <c r="AC633" i="20"/>
  <c r="AE823" i="20"/>
  <c r="AD845" i="20"/>
  <c r="AE843" i="20"/>
  <c r="AE845" i="20" s="1"/>
  <c r="AE788" i="20"/>
  <c r="AB796" i="20"/>
  <c r="AC794" i="20"/>
  <c r="AD743" i="20"/>
  <c r="AE741" i="20"/>
  <c r="AE743" i="20" s="1"/>
  <c r="AB929" i="20"/>
  <c r="AC927" i="20"/>
  <c r="AD851" i="20"/>
  <c r="AD901" i="20"/>
  <c r="AE899" i="20"/>
  <c r="AE901" i="20" s="1"/>
  <c r="AE767" i="20"/>
  <c r="AD1989" i="16"/>
  <c r="AD1246" i="16"/>
  <c r="AB2202" i="16"/>
  <c r="AC1700" i="16"/>
  <c r="AE2204" i="16"/>
  <c r="AC2137" i="16"/>
  <c r="AC1268" i="16"/>
  <c r="AD1266" i="16"/>
  <c r="AD1007" i="16"/>
  <c r="AC1024" i="16"/>
  <c r="AA2176" i="16"/>
  <c r="AB1526" i="16"/>
  <c r="AD1008" i="16"/>
  <c r="AE1006" i="16"/>
  <c r="AE2197" i="16"/>
  <c r="AE1667" i="16"/>
  <c r="AD2244" i="16"/>
  <c r="AD1990" i="16"/>
  <c r="AE1988" i="16"/>
  <c r="AE2242" i="16"/>
  <c r="AE1976" i="16"/>
  <c r="AC1012" i="16"/>
  <c r="AD2134" i="16"/>
  <c r="AD1247" i="16"/>
  <c r="AE1245" i="16"/>
  <c r="AC2136" i="16"/>
  <c r="AC1261" i="16"/>
  <c r="AD1259" i="16"/>
  <c r="AE1018" i="16"/>
  <c r="AD2250" i="16"/>
  <c r="AD2032" i="16"/>
  <c r="AE2030" i="16"/>
  <c r="AD2138" i="16"/>
  <c r="AD1275" i="16"/>
  <c r="AE1273" i="16"/>
  <c r="AD1019" i="16"/>
  <c r="AE2962" i="16"/>
  <c r="AE2964" i="16"/>
  <c r="AB2963" i="16"/>
  <c r="AB2965" i="16"/>
  <c r="AC2963" i="16"/>
  <c r="AC2965" i="16"/>
  <c r="AD2963" i="16"/>
  <c r="AD2965" i="16"/>
  <c r="AE2963" i="16"/>
  <c r="AE2965" i="16"/>
  <c r="AB2962" i="16"/>
  <c r="AB2964" i="16"/>
  <c r="AC2962" i="16"/>
  <c r="AD2962" i="16"/>
  <c r="AC2964" i="16"/>
  <c r="AD2964" i="16"/>
  <c r="AC2199" i="16"/>
  <c r="AC1681" i="16"/>
  <c r="AD1679" i="16"/>
  <c r="AC2206" i="16"/>
  <c r="AD1728" i="16"/>
  <c r="AC2243" i="16"/>
  <c r="AC1983" i="16"/>
  <c r="AD1981" i="16"/>
  <c r="AD2205" i="16"/>
  <c r="AE1721" i="16"/>
  <c r="AE2135" i="16"/>
  <c r="AE1254" i="16"/>
  <c r="AE287" i="16"/>
  <c r="U1521" i="16"/>
  <c r="T1514" i="16"/>
  <c r="T371" i="16" s="1"/>
  <c r="T792" i="16" s="1"/>
  <c r="T200" i="10" s="1"/>
  <c r="AA1527" i="16"/>
  <c r="T2690" i="16"/>
  <c r="U2688" i="16"/>
  <c r="U2690" i="16" s="1"/>
  <c r="V2690" i="16"/>
  <c r="S1048" i="20"/>
  <c r="T1047" i="20"/>
  <c r="T1048" i="20" s="1"/>
  <c r="U1046" i="20"/>
  <c r="AA795" i="20"/>
  <c r="AB795" i="20" s="1"/>
  <c r="S2689" i="16"/>
  <c r="U2687" i="16"/>
  <c r="O1232" i="20"/>
  <c r="AA929" i="20"/>
  <c r="Y642" i="20"/>
  <c r="Z640" i="20"/>
  <c r="Z1207" i="20"/>
  <c r="Z1040" i="20"/>
  <c r="Y736" i="20"/>
  <c r="Z734" i="20"/>
  <c r="AA635" i="20"/>
  <c r="Z1208" i="20"/>
  <c r="AA1206" i="20"/>
  <c r="AB1206" i="20" s="1"/>
  <c r="AA796" i="20"/>
  <c r="AA928" i="20"/>
  <c r="AB928" i="20" s="1"/>
  <c r="AA1069" i="20"/>
  <c r="Y597" i="20"/>
  <c r="Z595" i="20"/>
  <c r="O1764" i="16"/>
  <c r="R1750" i="16"/>
  <c r="AA1025" i="16"/>
  <c r="AB1025" i="16" s="1"/>
  <c r="S1749" i="16"/>
  <c r="T1749" i="16" s="1"/>
  <c r="U1749" i="16" s="1"/>
  <c r="V1749" i="16" s="1"/>
  <c r="W1749" i="16" s="1"/>
  <c r="X1749" i="16" s="1"/>
  <c r="X2209" i="16" s="1"/>
  <c r="M1778" i="16"/>
  <c r="N1778" i="16" s="1"/>
  <c r="M2213" i="16"/>
  <c r="AA1701" i="16"/>
  <c r="AB1701" i="16" s="1"/>
  <c r="O1777" i="16"/>
  <c r="P1777" i="16" s="1"/>
  <c r="P2213" i="16" s="1"/>
  <c r="Z1808" i="16"/>
  <c r="AA1808" i="16"/>
  <c r="Z2246" i="16"/>
  <c r="AA2002" i="16"/>
  <c r="AB2002" i="16" s="1"/>
  <c r="Z1968" i="16"/>
  <c r="P1763" i="16"/>
  <c r="Q1763" i="16" s="1"/>
  <c r="Z2241" i="16"/>
  <c r="Z1969" i="16"/>
  <c r="AA1967" i="16"/>
  <c r="AB1967" i="16" s="1"/>
  <c r="O1072" i="16"/>
  <c r="P1072" i="16" s="1"/>
  <c r="Z2248" i="16"/>
  <c r="AA2016" i="16"/>
  <c r="AB2016" i="16" s="1"/>
  <c r="AA1026" i="16"/>
  <c r="AB1026" i="16" s="1"/>
  <c r="AA2202" i="16"/>
  <c r="AA1702" i="16"/>
  <c r="AB1702" i="16" s="1"/>
  <c r="O2211" i="16"/>
  <c r="AA1013" i="16"/>
  <c r="AB1013" i="16" s="1"/>
  <c r="AA1014" i="16"/>
  <c r="AB1014" i="16" s="1"/>
  <c r="Z2962" i="16"/>
  <c r="AA2965" i="16"/>
  <c r="AA2962" i="16"/>
  <c r="Z2964" i="16"/>
  <c r="AA2964" i="16"/>
  <c r="Z2963" i="16"/>
  <c r="AA2963" i="16"/>
  <c r="Z2965" i="16"/>
  <c r="Z17" i="16"/>
  <c r="Z2255" i="16" s="1"/>
  <c r="W1534" i="16"/>
  <c r="W1535" i="16"/>
  <c r="W1548" i="16"/>
  <c r="V756" i="20"/>
  <c r="X1547" i="16"/>
  <c r="W2179" i="16"/>
  <c r="W1549" i="16"/>
  <c r="X735" i="20"/>
  <c r="Y735" i="20" s="1"/>
  <c r="W2177" i="16"/>
  <c r="X1533" i="16"/>
  <c r="Y1533" i="16" s="1"/>
  <c r="Z1533" i="16" s="1"/>
  <c r="V1540" i="16"/>
  <c r="V2178" i="16" s="1"/>
  <c r="U1541" i="16"/>
  <c r="U1513" i="16" s="1"/>
  <c r="U370" i="16" s="1"/>
  <c r="W755" i="20"/>
  <c r="V757" i="20"/>
  <c r="W750" i="20"/>
  <c r="X748" i="20"/>
  <c r="Y748" i="20" s="1"/>
  <c r="S729" i="20"/>
  <c r="T728" i="20"/>
  <c r="T1513" i="16"/>
  <c r="T370" i="16" s="1"/>
  <c r="X736" i="20"/>
  <c r="W1519" i="16"/>
  <c r="V2175" i="16"/>
  <c r="V1520" i="16"/>
  <c r="W749" i="20"/>
  <c r="U2178" i="16"/>
  <c r="U1542" i="16"/>
  <c r="R1120" i="20"/>
  <c r="R215" i="20"/>
  <c r="S1119" i="20"/>
  <c r="S1121" i="20" s="1"/>
  <c r="P1758" i="16"/>
  <c r="Q1756" i="16"/>
  <c r="R1756" i="16" s="1"/>
  <c r="R2210" i="16" s="1"/>
  <c r="P1757" i="16"/>
  <c r="J2218" i="16"/>
  <c r="Y2246" i="16"/>
  <c r="Y2248" i="16"/>
  <c r="S1106" i="20"/>
  <c r="T1105" i="20"/>
  <c r="U1105" i="20" s="1"/>
  <c r="X1808" i="16"/>
  <c r="Y1808" i="16"/>
  <c r="S1220" i="20"/>
  <c r="S1222" i="20" s="1"/>
  <c r="R1221" i="20"/>
  <c r="U1133" i="20"/>
  <c r="U1135" i="20" s="1"/>
  <c r="Q1158" i="20"/>
  <c r="Q1159" i="20" s="1"/>
  <c r="Q1743" i="16"/>
  <c r="R1742" i="16"/>
  <c r="R2208" i="16" s="1"/>
  <c r="X2272" i="16"/>
  <c r="X2263" i="16"/>
  <c r="X91" i="16" s="1"/>
  <c r="P236" i="20"/>
  <c r="P1237" i="20" s="1"/>
  <c r="T1134" i="20"/>
  <c r="X597" i="20"/>
  <c r="X642" i="20"/>
  <c r="Y2017" i="16"/>
  <c r="Z2017" i="16" s="1"/>
  <c r="K2964" i="16"/>
  <c r="Y2963" i="16"/>
  <c r="Y2962" i="16"/>
  <c r="Y2965" i="16"/>
  <c r="X2963" i="16"/>
  <c r="X2964" i="16"/>
  <c r="Y2964" i="16"/>
  <c r="X2962" i="16"/>
  <c r="X2965" i="16"/>
  <c r="L1085" i="16"/>
  <c r="W2004" i="16"/>
  <c r="X2004" i="16" s="1"/>
  <c r="Y2004" i="16" s="1"/>
  <c r="Z2004" i="16" s="1"/>
  <c r="X2003" i="16"/>
  <c r="Y2018" i="16"/>
  <c r="Z2018" i="16" s="1"/>
  <c r="P1770" i="16"/>
  <c r="X1528" i="16"/>
  <c r="D2962" i="16"/>
  <c r="K1091" i="16"/>
  <c r="Y1030" i="16"/>
  <c r="Z1030" i="16" s="1"/>
  <c r="R2226" i="16"/>
  <c r="R1881" i="16"/>
  <c r="R1882" i="16"/>
  <c r="S1880" i="16"/>
  <c r="V384" i="20"/>
  <c r="W382" i="20"/>
  <c r="X382" i="20" s="1"/>
  <c r="Y382" i="20" s="1"/>
  <c r="V383" i="20"/>
  <c r="U3116" i="16"/>
  <c r="H3115" i="16"/>
  <c r="V3116" i="16"/>
  <c r="W3114" i="16"/>
  <c r="U635" i="20"/>
  <c r="V634" i="20"/>
  <c r="P649" i="20"/>
  <c r="P124" i="20" s="1"/>
  <c r="P1233" i="20" s="1"/>
  <c r="P122" i="20"/>
  <c r="Q648" i="20"/>
  <c r="R647" i="20"/>
  <c r="S647" i="20" s="1"/>
  <c r="S121" i="20" s="1"/>
  <c r="Q649" i="20"/>
  <c r="Q124" i="20" s="1"/>
  <c r="Q1233" i="20" s="1"/>
  <c r="Q121" i="20"/>
  <c r="P2965" i="16"/>
  <c r="V2964" i="16"/>
  <c r="N2964" i="16"/>
  <c r="T2963" i="16"/>
  <c r="L2963" i="16"/>
  <c r="R2962" i="16"/>
  <c r="S2965" i="16"/>
  <c r="O2963" i="16"/>
  <c r="V2963" i="16"/>
  <c r="Q2965" i="16"/>
  <c r="S2962" i="16"/>
  <c r="W2965" i="16"/>
  <c r="O2965" i="16"/>
  <c r="U2964" i="16"/>
  <c r="M2964" i="16"/>
  <c r="S2963" i="16"/>
  <c r="K2963" i="16"/>
  <c r="Q2962" i="16"/>
  <c r="V2962" i="16"/>
  <c r="K2965" i="16"/>
  <c r="M2962" i="16"/>
  <c r="N2963" i="16"/>
  <c r="O2964" i="16"/>
  <c r="V2965" i="16"/>
  <c r="N2965" i="16"/>
  <c r="T2964" i="16"/>
  <c r="L2964" i="16"/>
  <c r="R2963" i="16"/>
  <c r="P2962" i="16"/>
  <c r="N2962" i="16"/>
  <c r="Q2964" i="16"/>
  <c r="W2963" i="16"/>
  <c r="L2962" i="16"/>
  <c r="U2963" i="16"/>
  <c r="U2965" i="16"/>
  <c r="M2965" i="16"/>
  <c r="S2964" i="16"/>
  <c r="Q2963" i="16"/>
  <c r="W2962" i="16"/>
  <c r="O2962" i="16"/>
  <c r="T2965" i="16"/>
  <c r="L2965" i="16"/>
  <c r="R2964" i="16"/>
  <c r="P2963" i="16"/>
  <c r="U2962" i="16"/>
  <c r="P2964" i="16"/>
  <c r="T2962" i="16"/>
  <c r="W2964" i="16"/>
  <c r="M2963" i="16"/>
  <c r="K2962" i="16"/>
  <c r="R2965" i="16"/>
  <c r="G2965" i="16"/>
  <c r="F2965" i="16"/>
  <c r="D2968" i="16"/>
  <c r="G2969" i="16" s="1"/>
  <c r="K1808" i="16"/>
  <c r="L1808" i="16"/>
  <c r="M1808" i="16"/>
  <c r="N1808" i="16"/>
  <c r="O1808" i="16"/>
  <c r="P1808" i="16"/>
  <c r="Q1808" i="16"/>
  <c r="R1808" i="16"/>
  <c r="S1808" i="16"/>
  <c r="T1808" i="16"/>
  <c r="U1808" i="16"/>
  <c r="V1808" i="16"/>
  <c r="W1808" i="16"/>
  <c r="H3034" i="16"/>
  <c r="Q1744" i="16"/>
  <c r="L1784" i="16"/>
  <c r="F1796" i="16" a="1"/>
  <c r="F1796" i="16" s="1"/>
  <c r="E2962" i="16"/>
  <c r="E2950" i="16"/>
  <c r="D2951" i="16" s="1"/>
  <c r="H2948" i="16" s="1"/>
  <c r="F2948" i="16"/>
  <c r="D1791" i="16"/>
  <c r="D2957" i="16" s="1"/>
  <c r="D2956" i="16"/>
  <c r="H2957" i="16" s="1"/>
  <c r="N1073" i="16"/>
  <c r="N1074" i="16" s="1"/>
  <c r="L1090" i="16"/>
  <c r="K1092" i="16"/>
  <c r="U2247" i="16"/>
  <c r="U627" i="16"/>
  <c r="V2009" i="16"/>
  <c r="T2010" i="16"/>
  <c r="S628" i="16"/>
  <c r="S629" i="16"/>
  <c r="S795" i="16" s="1"/>
  <c r="S203" i="10" s="1"/>
  <c r="T2011" i="16"/>
  <c r="T629" i="16" s="1"/>
  <c r="T795" i="16" s="1"/>
  <c r="T203" i="10" s="1"/>
  <c r="V1112" i="20"/>
  <c r="V1114" i="20" s="1"/>
  <c r="H1815" i="16"/>
  <c r="I1808" i="16" a="1"/>
  <c r="I1808" i="16" s="1"/>
  <c r="U1113" i="20"/>
  <c r="N1078" i="16"/>
  <c r="V1031" i="16"/>
  <c r="M1079" i="16"/>
  <c r="V1723" i="16"/>
  <c r="U1730" i="16"/>
  <c r="R1751" i="16"/>
  <c r="O1765" i="16"/>
  <c r="W1716" i="16"/>
  <c r="X1716" i="16" s="1"/>
  <c r="Y1716" i="16" s="1"/>
  <c r="Z1716" i="16" s="1"/>
  <c r="AA1716" i="16" s="1"/>
  <c r="AB1716" i="16" s="1"/>
  <c r="AC1716" i="16" s="1"/>
  <c r="AD1716" i="16" s="1"/>
  <c r="AE1716" i="16" s="1"/>
  <c r="U1054" i="20"/>
  <c r="S1038" i="16"/>
  <c r="L1080" i="16"/>
  <c r="M1779" i="16"/>
  <c r="N1779" i="16" s="1"/>
  <c r="S1737" i="16"/>
  <c r="T1737" i="16" s="1"/>
  <c r="M1772" i="16"/>
  <c r="N1772" i="16" s="1"/>
  <c r="V1004" i="20"/>
  <c r="U1006" i="20"/>
  <c r="U1005" i="20"/>
  <c r="V1053" i="20"/>
  <c r="U1055" i="20"/>
  <c r="W642" i="20"/>
  <c r="S641" i="20"/>
  <c r="S642" i="20" s="1"/>
  <c r="L1086" i="16"/>
  <c r="P1067" i="16"/>
  <c r="M1084" i="16"/>
  <c r="T1044" i="16"/>
  <c r="Q1062" i="16"/>
  <c r="O1068" i="16"/>
  <c r="T1032" i="16"/>
  <c r="Q1050" i="16"/>
  <c r="V1020" i="16"/>
  <c r="Q1066" i="16"/>
  <c r="Q1056" i="16"/>
  <c r="D1096" i="16"/>
  <c r="F1095" i="16" s="1"/>
  <c r="K1096" i="16" s="1"/>
  <c r="R1055" i="16"/>
  <c r="S1048" i="16"/>
  <c r="R1049" i="16"/>
  <c r="S1054" i="16"/>
  <c r="T1054" i="16" s="1"/>
  <c r="R1061" i="16"/>
  <c r="S1060" i="16"/>
  <c r="D1101" i="16"/>
  <c r="D1106" i="16"/>
  <c r="B1105" i="16"/>
  <c r="B1849" i="16" s="1"/>
  <c r="B3004" i="16" s="1"/>
  <c r="E1107" i="16"/>
  <c r="D1111" i="16"/>
  <c r="C1108" i="16"/>
  <c r="J1110" i="16"/>
  <c r="E1106" i="16"/>
  <c r="F1106" i="16" s="1" a="1"/>
  <c r="F1106" i="16" s="1"/>
  <c r="U1036" i="16"/>
  <c r="V1042" i="16"/>
  <c r="T1037" i="16"/>
  <c r="U1043" i="16"/>
  <c r="U685" i="20"/>
  <c r="S1148" i="20"/>
  <c r="W588" i="20"/>
  <c r="V1098" i="20"/>
  <c r="W1098" i="20" s="1"/>
  <c r="X1098" i="20" s="1"/>
  <c r="Y1098" i="20" s="1"/>
  <c r="R218" i="20"/>
  <c r="R1236" i="20" s="1"/>
  <c r="V590" i="20"/>
  <c r="V111" i="20" s="1"/>
  <c r="V1231" i="20" s="1"/>
  <c r="T1147" i="20"/>
  <c r="U1147" i="20" s="1"/>
  <c r="S1149" i="20"/>
  <c r="V589" i="20"/>
  <c r="R1178" i="20"/>
  <c r="R1180" i="20" s="1"/>
  <c r="Q233" i="20"/>
  <c r="U1099" i="20"/>
  <c r="Q1179" i="20"/>
  <c r="R1214" i="20"/>
  <c r="S1214" i="20" s="1"/>
  <c r="R1215" i="20"/>
  <c r="T879" i="20"/>
  <c r="U878" i="20"/>
  <c r="Q865" i="20"/>
  <c r="P198" i="20"/>
  <c r="R866" i="20"/>
  <c r="R200" i="20" s="1"/>
  <c r="R1235" i="20" s="1"/>
  <c r="S864" i="20"/>
  <c r="R197" i="20"/>
  <c r="R686" i="20"/>
  <c r="R687" i="20" s="1"/>
  <c r="R147" i="20" s="1"/>
  <c r="R1234" i="20" s="1"/>
  <c r="Q145" i="20"/>
  <c r="T596" i="20"/>
  <c r="S109" i="20"/>
  <c r="U1140" i="20"/>
  <c r="V1140" i="20" s="1"/>
  <c r="T1141" i="20"/>
  <c r="W597" i="20"/>
  <c r="S1201" i="20"/>
  <c r="T1199" i="20"/>
  <c r="S1200" i="20"/>
  <c r="R1193" i="20"/>
  <c r="S1192" i="20"/>
  <c r="R1194" i="20"/>
  <c r="R1164" i="20"/>
  <c r="R1166" i="20" s="1"/>
  <c r="Q1166" i="20"/>
  <c r="T1171" i="20"/>
  <c r="T1173" i="20" s="1"/>
  <c r="R1172" i="20"/>
  <c r="S1172" i="20" s="1"/>
  <c r="R1173" i="20"/>
  <c r="Q1165" i="20"/>
  <c r="P234" i="20"/>
  <c r="V1084" i="20"/>
  <c r="W1084" i="20" s="1"/>
  <c r="X1084" i="20" s="1"/>
  <c r="Y1084" i="20" s="1"/>
  <c r="S1187" i="20"/>
  <c r="T1185" i="20"/>
  <c r="S1186" i="20"/>
  <c r="S1215" i="20"/>
  <c r="T1213" i="20"/>
  <c r="S1157" i="20"/>
  <c r="S1128" i="20"/>
  <c r="T1126" i="20"/>
  <c r="T1128" i="20" s="1"/>
  <c r="S1127" i="20"/>
  <c r="U1092" i="20"/>
  <c r="V1092" i="20" s="1"/>
  <c r="V1093" i="20"/>
  <c r="U1093" i="20"/>
  <c r="W1091" i="20"/>
  <c r="X1091" i="20" s="1"/>
  <c r="Y1091" i="20" s="1"/>
  <c r="Q216" i="20"/>
  <c r="R1085" i="20"/>
  <c r="W1735" i="16"/>
  <c r="X1735" i="16" s="1"/>
  <c r="X2207" i="16" s="1"/>
  <c r="V2207" i="16"/>
  <c r="U1736" i="16"/>
  <c r="V1736" i="16" s="1"/>
  <c r="V1061" i="20"/>
  <c r="V1062" i="20" s="1"/>
  <c r="U2207" i="16"/>
  <c r="W1060" i="20"/>
  <c r="X1060" i="20" s="1"/>
  <c r="Y1060" i="20" s="1"/>
  <c r="U1074" i="20"/>
  <c r="T1076" i="20"/>
  <c r="T1075" i="20"/>
  <c r="T1068" i="20"/>
  <c r="W1069" i="20"/>
  <c r="W1722" i="16"/>
  <c r="X1722" i="16" s="1"/>
  <c r="Y1722" i="16" s="1"/>
  <c r="Z1722" i="16" s="1"/>
  <c r="AA1722" i="16" s="1"/>
  <c r="AB1722" i="16" s="1"/>
  <c r="AC1722" i="16" s="1"/>
  <c r="AD1722" i="16" s="1"/>
  <c r="W2205" i="16"/>
  <c r="O1771" i="16"/>
  <c r="V1729" i="16"/>
  <c r="K1792" i="16"/>
  <c r="K2215" i="16"/>
  <c r="D1809" i="16"/>
  <c r="D1803" i="16"/>
  <c r="B1802" i="16"/>
  <c r="B2968" i="16" s="1"/>
  <c r="E1804" i="16"/>
  <c r="E1803" i="16"/>
  <c r="O2212" i="16"/>
  <c r="D1797" i="16"/>
  <c r="K1793" i="16"/>
  <c r="V2206" i="16"/>
  <c r="AC1701" i="16" l="1"/>
  <c r="W109" i="12"/>
  <c r="X101" i="12"/>
  <c r="AD1982" i="16"/>
  <c r="AD1267" i="16"/>
  <c r="AC928" i="20"/>
  <c r="AD27" i="16"/>
  <c r="AE25" i="16" s="1"/>
  <c r="AE2256" i="16" s="1"/>
  <c r="AE2268" i="16" s="1"/>
  <c r="AD2280" i="16"/>
  <c r="AD28" i="16" s="1"/>
  <c r="AD82" i="16" s="1"/>
  <c r="AE1815" i="16"/>
  <c r="AB1815" i="16"/>
  <c r="AC1815" i="16"/>
  <c r="AD1815" i="16"/>
  <c r="AC1025" i="16"/>
  <c r="AD872" i="20"/>
  <c r="AE1019" i="16"/>
  <c r="AD1260" i="16"/>
  <c r="AC795" i="20"/>
  <c r="AE1246" i="16"/>
  <c r="AE742" i="20"/>
  <c r="AE844" i="20"/>
  <c r="AE1989" i="16"/>
  <c r="AB1208" i="20"/>
  <c r="AC1206" i="20"/>
  <c r="AD831" i="20"/>
  <c r="AE829" i="20"/>
  <c r="AE831" i="20" s="1"/>
  <c r="AC1069" i="20"/>
  <c r="AD1067" i="20"/>
  <c r="AD830" i="20"/>
  <c r="AE900" i="20"/>
  <c r="AC796" i="20"/>
  <c r="AD794" i="20"/>
  <c r="AD873" i="20"/>
  <c r="AE871" i="20"/>
  <c r="AE873" i="20" s="1"/>
  <c r="AD1027" i="20"/>
  <c r="AE1025" i="20"/>
  <c r="AE1027" i="20" s="1"/>
  <c r="AE851" i="20"/>
  <c r="AC635" i="20"/>
  <c r="AD633" i="20"/>
  <c r="AD729" i="20"/>
  <c r="AE727" i="20"/>
  <c r="AE729" i="20" s="1"/>
  <c r="AC929" i="20"/>
  <c r="AD927" i="20"/>
  <c r="AD1026" i="20"/>
  <c r="AE1007" i="16"/>
  <c r="AB1527" i="16"/>
  <c r="AE1722" i="16"/>
  <c r="AD2199" i="16"/>
  <c r="AD1681" i="16"/>
  <c r="AE1679" i="16"/>
  <c r="AC1026" i="16"/>
  <c r="AD1024" i="16"/>
  <c r="AE2205" i="16"/>
  <c r="AE2250" i="16"/>
  <c r="AE2032" i="16"/>
  <c r="AB2248" i="16"/>
  <c r="AC2016" i="16"/>
  <c r="AB2246" i="16"/>
  <c r="AC2002" i="16"/>
  <c r="AD2206" i="16"/>
  <c r="AE1728" i="16"/>
  <c r="AD1680" i="16"/>
  <c r="AD2136" i="16"/>
  <c r="AD1261" i="16"/>
  <c r="AE1259" i="16"/>
  <c r="AE1260" i="16" s="1"/>
  <c r="AE1008" i="16"/>
  <c r="AE2970" i="16"/>
  <c r="AE2972" i="16"/>
  <c r="AB2969" i="16"/>
  <c r="AB2971" i="16"/>
  <c r="AC2969" i="16"/>
  <c r="AC2971" i="16"/>
  <c r="AD2969" i="16"/>
  <c r="AD2971" i="16"/>
  <c r="AE2969" i="16"/>
  <c r="AE2971" i="16"/>
  <c r="AB2970" i="16"/>
  <c r="AB2972" i="16"/>
  <c r="AC2970" i="16"/>
  <c r="AD2970" i="16"/>
  <c r="AC2972" i="16"/>
  <c r="AD2972" i="16"/>
  <c r="AD2243" i="16"/>
  <c r="AD1983" i="16"/>
  <c r="AE1981" i="16"/>
  <c r="AC1014" i="16"/>
  <c r="AD1012" i="16"/>
  <c r="AC1013" i="16"/>
  <c r="AB2241" i="16"/>
  <c r="AC1967" i="16"/>
  <c r="AB2176" i="16"/>
  <c r="AC1526" i="16"/>
  <c r="AE2138" i="16"/>
  <c r="AE1275" i="16"/>
  <c r="AE2244" i="16"/>
  <c r="AE1990" i="16"/>
  <c r="AC2202" i="16"/>
  <c r="AC1702" i="16"/>
  <c r="AD1700" i="16"/>
  <c r="AE2031" i="16"/>
  <c r="AE1274" i="16"/>
  <c r="AE2134" i="16"/>
  <c r="AE1247" i="16"/>
  <c r="AD2137" i="16"/>
  <c r="AD1268" i="16"/>
  <c r="AE1266" i="16"/>
  <c r="AE789" i="16"/>
  <c r="AE195" i="10" s="1"/>
  <c r="V1521" i="16"/>
  <c r="V2688" i="16"/>
  <c r="W2688" i="16" s="1"/>
  <c r="Y2690" i="16"/>
  <c r="W2690" i="16"/>
  <c r="V1046" i="20"/>
  <c r="U1047" i="20"/>
  <c r="U2689" i="16"/>
  <c r="V2687" i="16"/>
  <c r="Z735" i="20"/>
  <c r="Y1100" i="20"/>
  <c r="Z1098" i="20"/>
  <c r="Z597" i="20"/>
  <c r="AA595" i="20"/>
  <c r="AB595" i="20" s="1"/>
  <c r="Y1086" i="20"/>
  <c r="Z1084" i="20"/>
  <c r="AA1207" i="20"/>
  <c r="AB1207" i="20" s="1"/>
  <c r="AA1040" i="20"/>
  <c r="AB1040" i="20" s="1"/>
  <c r="Y750" i="20"/>
  <c r="Z748" i="20"/>
  <c r="Y1062" i="20"/>
  <c r="Z1060" i="20"/>
  <c r="Y1093" i="20"/>
  <c r="Z1091" i="20"/>
  <c r="Z736" i="20"/>
  <c r="AA734" i="20"/>
  <c r="AB734" i="20" s="1"/>
  <c r="Z642" i="20"/>
  <c r="AA640" i="20"/>
  <c r="AB640" i="20" s="1"/>
  <c r="Y384" i="20"/>
  <c r="Z382" i="20"/>
  <c r="AA1208" i="20"/>
  <c r="S1750" i="16"/>
  <c r="T1750" i="16" s="1"/>
  <c r="U1750" i="16" s="1"/>
  <c r="S2209" i="16"/>
  <c r="Y1749" i="16"/>
  <c r="Y2209" i="16" s="1"/>
  <c r="Q1072" i="16"/>
  <c r="R1072" i="16" s="1"/>
  <c r="S1072" i="16" s="1"/>
  <c r="O1778" i="16"/>
  <c r="P1778" i="16" s="1"/>
  <c r="O2213" i="16"/>
  <c r="P1764" i="16"/>
  <c r="Q1764" i="16" s="1"/>
  <c r="P2211" i="16"/>
  <c r="AA2017" i="16"/>
  <c r="AB2017" i="16" s="1"/>
  <c r="AA1815" i="16"/>
  <c r="Z1815" i="16"/>
  <c r="Z2267" i="16"/>
  <c r="AA2246" i="16"/>
  <c r="AA2004" i="16"/>
  <c r="AB2004" i="16" s="1"/>
  <c r="Z2972" i="16"/>
  <c r="Z2969" i="16"/>
  <c r="AA2972" i="16"/>
  <c r="AA2969" i="16"/>
  <c r="Z2971" i="16"/>
  <c r="AA2971" i="16"/>
  <c r="Z2970" i="16"/>
  <c r="AA2970" i="16"/>
  <c r="R1763" i="16"/>
  <c r="S1763" i="16" s="1"/>
  <c r="Q1770" i="16"/>
  <c r="R1770" i="16" s="1"/>
  <c r="S1770" i="16" s="1"/>
  <c r="AA1030" i="16"/>
  <c r="AB1030" i="16" s="1"/>
  <c r="AA1968" i="16"/>
  <c r="AB1968" i="16" s="1"/>
  <c r="AA2241" i="16"/>
  <c r="AA1969" i="16"/>
  <c r="AB1969" i="16" s="1"/>
  <c r="Z2177" i="16"/>
  <c r="AA1533" i="16"/>
  <c r="AB1533" i="16" s="1"/>
  <c r="AA2248" i="16"/>
  <c r="AA2018" i="16"/>
  <c r="AB2018" i="16" s="1"/>
  <c r="X1549" i="16"/>
  <c r="X2179" i="16"/>
  <c r="Y1547" i="16"/>
  <c r="Z1547" i="16" s="1"/>
  <c r="X749" i="20"/>
  <c r="Y749" i="20" s="1"/>
  <c r="X1548" i="16"/>
  <c r="X1535" i="16"/>
  <c r="Y1535" i="16" s="1"/>
  <c r="Z1535" i="16" s="1"/>
  <c r="X1534" i="16"/>
  <c r="Y1534" i="16" s="1"/>
  <c r="Z1534" i="16" s="1"/>
  <c r="X2177" i="16"/>
  <c r="V1541" i="16"/>
  <c r="V1513" i="16" s="1"/>
  <c r="V370" i="16" s="1"/>
  <c r="W1540" i="16"/>
  <c r="W1512" i="16" s="1"/>
  <c r="W369" i="16" s="1"/>
  <c r="V1512" i="16"/>
  <c r="V369" i="16" s="1"/>
  <c r="V1542" i="16"/>
  <c r="X755" i="20"/>
  <c r="Y755" i="20" s="1"/>
  <c r="W757" i="20"/>
  <c r="X750" i="20"/>
  <c r="X1519" i="16"/>
  <c r="W2175" i="16"/>
  <c r="T729" i="20"/>
  <c r="U728" i="20"/>
  <c r="U1514" i="16"/>
  <c r="U371" i="16" s="1"/>
  <c r="U792" i="16" s="1"/>
  <c r="U200" i="10" s="1"/>
  <c r="Y2177" i="16"/>
  <c r="W756" i="20"/>
  <c r="W1520" i="16"/>
  <c r="S1120" i="20"/>
  <c r="T1119" i="20"/>
  <c r="U1119" i="20" s="1"/>
  <c r="U1121" i="20" s="1"/>
  <c r="S215" i="20"/>
  <c r="Q1758" i="16"/>
  <c r="R1758" i="16" s="1"/>
  <c r="Q2210" i="16"/>
  <c r="Q1757" i="16"/>
  <c r="R1757" i="16" s="1"/>
  <c r="J2219" i="16"/>
  <c r="T1106" i="20"/>
  <c r="U1106" i="20" s="1"/>
  <c r="T1107" i="20"/>
  <c r="T1220" i="20"/>
  <c r="U1220" i="20" s="1"/>
  <c r="X1815" i="16"/>
  <c r="Y1815" i="16"/>
  <c r="S1221" i="20"/>
  <c r="R1158" i="20"/>
  <c r="R1159" i="20" s="1"/>
  <c r="R236" i="20" s="1"/>
  <c r="R1237" i="20" s="1"/>
  <c r="Q236" i="20"/>
  <c r="Q1237" i="20" s="1"/>
  <c r="Q1232" i="20" s="1"/>
  <c r="V1133" i="20"/>
  <c r="W1133" i="20" s="1"/>
  <c r="X1133" i="20" s="1"/>
  <c r="Y1133" i="20" s="1"/>
  <c r="R1743" i="16"/>
  <c r="S1742" i="16"/>
  <c r="S2208" i="16" s="1"/>
  <c r="U1134" i="20"/>
  <c r="P1232" i="20"/>
  <c r="X2284" i="16"/>
  <c r="X59" i="16"/>
  <c r="Y57" i="16" s="1"/>
  <c r="Y2260" i="16" s="1"/>
  <c r="X2275" i="16"/>
  <c r="P1771" i="16"/>
  <c r="X1093" i="20"/>
  <c r="X1086" i="20"/>
  <c r="W590" i="20"/>
  <c r="W111" i="20" s="1"/>
  <c r="W1231" i="20" s="1"/>
  <c r="X588" i="20"/>
  <c r="Y588" i="20" s="1"/>
  <c r="X384" i="20"/>
  <c r="X1100" i="20"/>
  <c r="X1062" i="20"/>
  <c r="P2212" i="16"/>
  <c r="M1085" i="16"/>
  <c r="K2971" i="16"/>
  <c r="X2970" i="16"/>
  <c r="Y2970" i="16"/>
  <c r="X2971" i="16"/>
  <c r="Y2971" i="16"/>
  <c r="X2969" i="16"/>
  <c r="Y2969" i="16"/>
  <c r="X2972" i="16"/>
  <c r="Y2972" i="16"/>
  <c r="Y2003" i="16"/>
  <c r="Z2003" i="16" s="1"/>
  <c r="AA2003" i="16" s="1"/>
  <c r="AB2003" i="16" s="1"/>
  <c r="L1091" i="16"/>
  <c r="M1784" i="16"/>
  <c r="M2214" i="16" s="1"/>
  <c r="Y1528" i="16"/>
  <c r="Z1528" i="16" s="1"/>
  <c r="AA1528" i="16" s="1"/>
  <c r="AB1528" i="16" s="1"/>
  <c r="Y1735" i="16"/>
  <c r="Z1735" i="16" s="1"/>
  <c r="Q1777" i="16"/>
  <c r="D2969" i="16"/>
  <c r="E1858" i="16"/>
  <c r="E3013" i="16" s="1"/>
  <c r="K1097" i="16"/>
  <c r="K1098" i="16" s="1"/>
  <c r="S2226" i="16"/>
  <c r="S1882" i="16"/>
  <c r="S1881" i="16"/>
  <c r="T1880" i="16"/>
  <c r="W383" i="20"/>
  <c r="X383" i="20" s="1"/>
  <c r="Y383" i="20" s="1"/>
  <c r="W384" i="20"/>
  <c r="W3116" i="16"/>
  <c r="V635" i="20"/>
  <c r="W634" i="20"/>
  <c r="X634" i="20" s="1"/>
  <c r="Y634" i="20" s="1"/>
  <c r="R121" i="20"/>
  <c r="T647" i="20"/>
  <c r="R648" i="20"/>
  <c r="Q122" i="20"/>
  <c r="P2972" i="16"/>
  <c r="V2971" i="16"/>
  <c r="N2971" i="16"/>
  <c r="T2970" i="16"/>
  <c r="L2970" i="16"/>
  <c r="R2969" i="16"/>
  <c r="S2972" i="16"/>
  <c r="L2969" i="16"/>
  <c r="M2970" i="16"/>
  <c r="W2972" i="16"/>
  <c r="O2972" i="16"/>
  <c r="U2971" i="16"/>
  <c r="M2971" i="16"/>
  <c r="S2970" i="16"/>
  <c r="K2970" i="16"/>
  <c r="Q2969" i="16"/>
  <c r="N2969" i="16"/>
  <c r="Q2971" i="16"/>
  <c r="U2969" i="16"/>
  <c r="N2970" i="16"/>
  <c r="W2971" i="16"/>
  <c r="K2969" i="16"/>
  <c r="V2972" i="16"/>
  <c r="N2972" i="16"/>
  <c r="T2971" i="16"/>
  <c r="L2971" i="16"/>
  <c r="R2970" i="16"/>
  <c r="P2969" i="16"/>
  <c r="P2970" i="16"/>
  <c r="W2970" i="16"/>
  <c r="O2970" i="16"/>
  <c r="V2970" i="16"/>
  <c r="O2971" i="16"/>
  <c r="U2972" i="16"/>
  <c r="M2972" i="16"/>
  <c r="S2971" i="16"/>
  <c r="Q2970" i="16"/>
  <c r="W2969" i="16"/>
  <c r="O2969" i="16"/>
  <c r="K2972" i="16"/>
  <c r="M2969" i="16"/>
  <c r="P2971" i="16"/>
  <c r="Q2972" i="16"/>
  <c r="S2969" i="16"/>
  <c r="T2972" i="16"/>
  <c r="L2972" i="16"/>
  <c r="R2971" i="16"/>
  <c r="V2969" i="16"/>
  <c r="R2972" i="16"/>
  <c r="U2970" i="16"/>
  <c r="T2969" i="16"/>
  <c r="F2972" i="16"/>
  <c r="G2972" i="16"/>
  <c r="D2975" i="16"/>
  <c r="G2976" i="16" s="1"/>
  <c r="K1815" i="16"/>
  <c r="L1815" i="16"/>
  <c r="M1815" i="16"/>
  <c r="N1815" i="16"/>
  <c r="O1815" i="16"/>
  <c r="P1815" i="16"/>
  <c r="Q1815" i="16"/>
  <c r="R1815" i="16"/>
  <c r="S1815" i="16"/>
  <c r="T1815" i="16"/>
  <c r="U1815" i="16"/>
  <c r="V1815" i="16"/>
  <c r="W1815" i="16"/>
  <c r="R1744" i="16"/>
  <c r="E2951" i="16"/>
  <c r="H2949" i="16" s="1"/>
  <c r="S1756" i="16"/>
  <c r="T1756" i="16" s="1"/>
  <c r="U1756" i="16" s="1"/>
  <c r="V1756" i="16" s="1"/>
  <c r="W1756" i="16" s="1"/>
  <c r="X1756" i="16" s="1"/>
  <c r="X2210" i="16" s="1"/>
  <c r="L1785" i="16"/>
  <c r="L1786" i="16"/>
  <c r="L2214" i="16"/>
  <c r="D2952" i="16"/>
  <c r="E2952" i="16" s="1"/>
  <c r="L1791" i="16"/>
  <c r="F1803" i="16" a="1"/>
  <c r="F1803" i="16" s="1"/>
  <c r="E2969" i="16"/>
  <c r="D1798" i="16"/>
  <c r="D2964" i="16" s="1"/>
  <c r="D2963" i="16"/>
  <c r="H2964" i="16" s="1"/>
  <c r="D1804" i="16"/>
  <c r="D2970" i="16" s="1"/>
  <c r="E2970" i="16"/>
  <c r="E2957" i="16"/>
  <c r="D2959" i="16" s="1"/>
  <c r="E2959" i="16" s="1"/>
  <c r="F2955" i="16"/>
  <c r="O1073" i="16"/>
  <c r="P1073" i="16" s="1"/>
  <c r="M1090" i="16"/>
  <c r="L1092" i="16"/>
  <c r="U2011" i="16"/>
  <c r="T628" i="16"/>
  <c r="U2010" i="16"/>
  <c r="V2247" i="16"/>
  <c r="V627" i="16"/>
  <c r="W2009" i="16"/>
  <c r="X2009" i="16" s="1"/>
  <c r="X2247" i="16" s="1"/>
  <c r="W1112" i="20"/>
  <c r="V1113" i="20"/>
  <c r="H1822" i="16"/>
  <c r="I1815" i="16" a="1"/>
  <c r="I1815" i="16" s="1"/>
  <c r="W1031" i="16"/>
  <c r="X1031" i="16" s="1"/>
  <c r="N1079" i="16"/>
  <c r="M1080" i="16"/>
  <c r="O1078" i="16"/>
  <c r="V1730" i="16"/>
  <c r="W1723" i="16"/>
  <c r="X1723" i="16" s="1"/>
  <c r="Y1723" i="16" s="1"/>
  <c r="Z1723" i="16" s="1"/>
  <c r="AA1723" i="16" s="1"/>
  <c r="AB1723" i="16" s="1"/>
  <c r="AC1723" i="16" s="1"/>
  <c r="AD1723" i="16" s="1"/>
  <c r="AE1723" i="16" s="1"/>
  <c r="S1751" i="16"/>
  <c r="P1765" i="16"/>
  <c r="V1054" i="20"/>
  <c r="P1068" i="16"/>
  <c r="U1737" i="16"/>
  <c r="V1737" i="16" s="1"/>
  <c r="O1779" i="16"/>
  <c r="O1772" i="16"/>
  <c r="P1772" i="16" s="1"/>
  <c r="D1805" i="16"/>
  <c r="W1053" i="20"/>
  <c r="X1053" i="20" s="1"/>
  <c r="Y1053" i="20" s="1"/>
  <c r="V1055" i="20"/>
  <c r="V1005" i="20"/>
  <c r="W1004" i="20"/>
  <c r="X1004" i="20" s="1"/>
  <c r="Y1004" i="20" s="1"/>
  <c r="V1006" i="20"/>
  <c r="T641" i="20"/>
  <c r="T642" i="20" s="1"/>
  <c r="D1857" i="16"/>
  <c r="E1857" i="16"/>
  <c r="D1864" i="16"/>
  <c r="E1864" i="16"/>
  <c r="W1020" i="16"/>
  <c r="X1020" i="16" s="1"/>
  <c r="R1062" i="16"/>
  <c r="M1086" i="16"/>
  <c r="N1084" i="16"/>
  <c r="L1096" i="16"/>
  <c r="Q1067" i="16"/>
  <c r="U1044" i="16"/>
  <c r="R1050" i="16"/>
  <c r="T1038" i="16"/>
  <c r="U1032" i="16"/>
  <c r="R1066" i="16"/>
  <c r="R1056" i="16"/>
  <c r="S1055" i="16"/>
  <c r="T1055" i="16" s="1"/>
  <c r="D1102" i="16"/>
  <c r="F1101" i="16" s="1"/>
  <c r="K1102" i="16" s="1"/>
  <c r="S1049" i="16"/>
  <c r="T1048" i="16"/>
  <c r="D1112" i="16"/>
  <c r="C1114" i="16"/>
  <c r="B1111" i="16"/>
  <c r="J1116" i="16"/>
  <c r="E1113" i="16"/>
  <c r="E1112" i="16"/>
  <c r="F1112" i="16" s="1" a="1"/>
  <c r="F1112" i="16" s="1"/>
  <c r="D1107" i="16"/>
  <c r="T1060" i="16"/>
  <c r="S1061" i="16"/>
  <c r="U1037" i="16"/>
  <c r="W1042" i="16"/>
  <c r="X1042" i="16" s="1"/>
  <c r="V1043" i="16"/>
  <c r="U1054" i="16"/>
  <c r="V1036" i="16"/>
  <c r="V685" i="20"/>
  <c r="U144" i="20"/>
  <c r="W589" i="20"/>
  <c r="W108" i="20"/>
  <c r="V1100" i="20"/>
  <c r="V1099" i="20"/>
  <c r="W1099" i="20" s="1"/>
  <c r="X1099" i="20" s="1"/>
  <c r="Y1099" i="20" s="1"/>
  <c r="S1178" i="20"/>
  <c r="S1180" i="20" s="1"/>
  <c r="T1149" i="20"/>
  <c r="T1148" i="20"/>
  <c r="U1148" i="20" s="1"/>
  <c r="R1179" i="20"/>
  <c r="U1171" i="20"/>
  <c r="U1173" i="20" s="1"/>
  <c r="V878" i="20"/>
  <c r="U880" i="20"/>
  <c r="U879" i="20"/>
  <c r="V1086" i="20"/>
  <c r="R865" i="20"/>
  <c r="Q198" i="20"/>
  <c r="S866" i="20"/>
  <c r="S200" i="20" s="1"/>
  <c r="S1235" i="20" s="1"/>
  <c r="T864" i="20"/>
  <c r="S197" i="20"/>
  <c r="U1141" i="20"/>
  <c r="V1141" i="20" s="1"/>
  <c r="R233" i="20"/>
  <c r="U1142" i="20"/>
  <c r="S686" i="20"/>
  <c r="S687" i="20" s="1"/>
  <c r="S147" i="20" s="1"/>
  <c r="S1234" i="20" s="1"/>
  <c r="R145" i="20"/>
  <c r="S1164" i="20"/>
  <c r="S1166" i="20" s="1"/>
  <c r="U596" i="20"/>
  <c r="T109" i="20"/>
  <c r="T1200" i="20"/>
  <c r="T1201" i="20"/>
  <c r="U1199" i="20"/>
  <c r="U1201" i="20" s="1"/>
  <c r="S218" i="20"/>
  <c r="S1236" i="20" s="1"/>
  <c r="T1172" i="20"/>
  <c r="S1194" i="20"/>
  <c r="T1192" i="20"/>
  <c r="R1165" i="20"/>
  <c r="S1193" i="20"/>
  <c r="T1186" i="20"/>
  <c r="Q234" i="20"/>
  <c r="U1149" i="20"/>
  <c r="V1147" i="20"/>
  <c r="T1127" i="20"/>
  <c r="T1187" i="20"/>
  <c r="U1185" i="20"/>
  <c r="T1215" i="20"/>
  <c r="U1213" i="20"/>
  <c r="T1214" i="20"/>
  <c r="V1142" i="20"/>
  <c r="W1140" i="20"/>
  <c r="X1140" i="20" s="1"/>
  <c r="Y1140" i="20" s="1"/>
  <c r="T1157" i="20"/>
  <c r="U1126" i="20"/>
  <c r="V1126" i="20" s="1"/>
  <c r="V1128" i="20" s="1"/>
  <c r="W1086" i="20"/>
  <c r="U1107" i="20"/>
  <c r="V1105" i="20"/>
  <c r="W1100" i="20"/>
  <c r="W1093" i="20"/>
  <c r="W1092" i="20"/>
  <c r="X1092" i="20" s="1"/>
  <c r="Y1092" i="20" s="1"/>
  <c r="S1085" i="20"/>
  <c r="R216" i="20"/>
  <c r="U1075" i="20"/>
  <c r="W1736" i="16"/>
  <c r="X1736" i="16" s="1"/>
  <c r="W2207" i="16"/>
  <c r="V1074" i="20"/>
  <c r="U1076" i="20"/>
  <c r="W1061" i="20"/>
  <c r="U1068" i="20"/>
  <c r="T2209" i="16"/>
  <c r="W1729" i="16"/>
  <c r="X1729" i="16" s="1"/>
  <c r="Y1729" i="16" s="1"/>
  <c r="Z1729" i="16" s="1"/>
  <c r="AA1729" i="16" s="1"/>
  <c r="AB1729" i="16" s="1"/>
  <c r="AC1729" i="16" s="1"/>
  <c r="AD1729" i="16" s="1"/>
  <c r="U2209" i="16"/>
  <c r="F1797" i="16"/>
  <c r="E1811" i="16"/>
  <c r="B1809" i="16"/>
  <c r="B2975" i="16" s="1"/>
  <c r="E1810" i="16"/>
  <c r="D1816" i="16"/>
  <c r="D1810" i="16"/>
  <c r="Q2211" i="16"/>
  <c r="K1805" i="16"/>
  <c r="W2206" i="16"/>
  <c r="AC2003" i="16" l="1"/>
  <c r="AE1982" i="16"/>
  <c r="AE1267" i="16"/>
  <c r="AD1025" i="16"/>
  <c r="AB1822" i="16"/>
  <c r="AC1822" i="16"/>
  <c r="AD1822" i="16"/>
  <c r="AE1822" i="16"/>
  <c r="AE2280" i="16"/>
  <c r="AE28" i="16" s="1"/>
  <c r="AE82" i="16" s="1"/>
  <c r="AE27" i="16"/>
  <c r="AD795" i="20"/>
  <c r="AE1729" i="16"/>
  <c r="AC1527" i="16"/>
  <c r="AE830" i="20"/>
  <c r="AC1207" i="20"/>
  <c r="AD929" i="20"/>
  <c r="AE927" i="20"/>
  <c r="AE929" i="20" s="1"/>
  <c r="AE872" i="20"/>
  <c r="AB597" i="20"/>
  <c r="AC595" i="20"/>
  <c r="AD1069" i="20"/>
  <c r="AE1067" i="20"/>
  <c r="AE1069" i="20" s="1"/>
  <c r="AB642" i="20"/>
  <c r="AC640" i="20"/>
  <c r="AD635" i="20"/>
  <c r="AE633" i="20"/>
  <c r="AE635" i="20" s="1"/>
  <c r="AD796" i="20"/>
  <c r="AE794" i="20"/>
  <c r="AE796" i="20" s="1"/>
  <c r="AB736" i="20"/>
  <c r="AC734" i="20"/>
  <c r="AC1040" i="20"/>
  <c r="AD1040" i="20" s="1"/>
  <c r="AE1040" i="20" s="1"/>
  <c r="AE1026" i="20"/>
  <c r="AC1208" i="20"/>
  <c r="AD1206" i="20"/>
  <c r="AD928" i="20"/>
  <c r="AE1680" i="16"/>
  <c r="AC2017" i="16"/>
  <c r="AD2202" i="16"/>
  <c r="AD1702" i="16"/>
  <c r="AE1700" i="16"/>
  <c r="AC1968" i="16"/>
  <c r="AC2241" i="16"/>
  <c r="AC1969" i="16"/>
  <c r="AD1967" i="16"/>
  <c r="AE2206" i="16"/>
  <c r="AC2248" i="16"/>
  <c r="AC2018" i="16"/>
  <c r="AD2016" i="16"/>
  <c r="AC1030" i="16"/>
  <c r="AD1701" i="16"/>
  <c r="AD1026" i="16"/>
  <c r="AE1024" i="16"/>
  <c r="AB2177" i="16"/>
  <c r="AC1533" i="16"/>
  <c r="AE2136" i="16"/>
  <c r="AE1261" i="16"/>
  <c r="AE2976" i="16"/>
  <c r="AE2978" i="16"/>
  <c r="AB2977" i="16"/>
  <c r="AB2979" i="16"/>
  <c r="AC2977" i="16"/>
  <c r="AC2979" i="16"/>
  <c r="AD2977" i="16"/>
  <c r="AD2979" i="16"/>
  <c r="AE2977" i="16"/>
  <c r="AE2979" i="16"/>
  <c r="AB2976" i="16"/>
  <c r="AB2978" i="16"/>
  <c r="AC2976" i="16"/>
  <c r="AD2976" i="16"/>
  <c r="AC2978" i="16"/>
  <c r="AD2978" i="16"/>
  <c r="AE2137" i="16"/>
  <c r="AE1268" i="16"/>
  <c r="AD1013" i="16"/>
  <c r="AE1025" i="16"/>
  <c r="AC2246" i="16"/>
  <c r="AC2004" i="16"/>
  <c r="AD2002" i="16"/>
  <c r="AD2003" i="16" s="1"/>
  <c r="AC2176" i="16"/>
  <c r="AC1528" i="16"/>
  <c r="AD1526" i="16"/>
  <c r="AE2199" i="16"/>
  <c r="AE1681" i="16"/>
  <c r="AE2243" i="16"/>
  <c r="AE1983" i="16"/>
  <c r="AD1014" i="16"/>
  <c r="AE1012" i="16"/>
  <c r="AD167" i="16"/>
  <c r="AD184" i="16" s="1"/>
  <c r="AD58" i="10" s="1"/>
  <c r="AD346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C346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B346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E346" i="10" s="1"/>
  <c r="AD159" i="16"/>
  <c r="AE165" i="16"/>
  <c r="AE182" i="16" s="1"/>
  <c r="AE56" i="10" s="1"/>
  <c r="AD168" i="16"/>
  <c r="AD185" i="16" s="1"/>
  <c r="AD59" i="10" s="1"/>
  <c r="W1521" i="16"/>
  <c r="V1514" i="16"/>
  <c r="V371" i="16" s="1"/>
  <c r="V792" i="16" s="1"/>
  <c r="V200" i="10" s="1"/>
  <c r="X2688" i="16"/>
  <c r="X2690" i="16" s="1"/>
  <c r="Z2690" i="16"/>
  <c r="U1048" i="20"/>
  <c r="V1047" i="20"/>
  <c r="V1048" i="20" s="1"/>
  <c r="W1046" i="20"/>
  <c r="V2689" i="16"/>
  <c r="W2689" i="16" s="1"/>
  <c r="W2687" i="16"/>
  <c r="X2687" i="16" s="1"/>
  <c r="AA735" i="20"/>
  <c r="AB735" i="20" s="1"/>
  <c r="Z1099" i="20"/>
  <c r="Z749" i="20"/>
  <c r="AA597" i="20"/>
  <c r="Z1093" i="20"/>
  <c r="AA1091" i="20"/>
  <c r="AB1091" i="20" s="1"/>
  <c r="Z1062" i="20"/>
  <c r="AA1060" i="20"/>
  <c r="AB1060" i="20" s="1"/>
  <c r="Z750" i="20"/>
  <c r="AA748" i="20"/>
  <c r="AB748" i="20" s="1"/>
  <c r="Y1055" i="20"/>
  <c r="Z1053" i="20"/>
  <c r="Z383" i="20"/>
  <c r="Y1135" i="20"/>
  <c r="Z1133" i="20"/>
  <c r="Y1006" i="20"/>
  <c r="Z1004" i="20"/>
  <c r="Y1142" i="20"/>
  <c r="Z1140" i="20"/>
  <c r="AA642" i="20"/>
  <c r="AA736" i="20"/>
  <c r="Z1100" i="20"/>
  <c r="AA1098" i="20"/>
  <c r="AB1098" i="20" s="1"/>
  <c r="Z1086" i="20"/>
  <c r="AA1084" i="20"/>
  <c r="AB1084" i="20" s="1"/>
  <c r="Z384" i="20"/>
  <c r="AA382" i="20"/>
  <c r="AB382" i="20" s="1"/>
  <c r="Z1092" i="20"/>
  <c r="Y757" i="20"/>
  <c r="Z755" i="20"/>
  <c r="Z634" i="20"/>
  <c r="Y590" i="20"/>
  <c r="Y111" i="20" s="1"/>
  <c r="Y1231" i="20" s="1"/>
  <c r="Z588" i="20"/>
  <c r="Y108" i="20"/>
  <c r="Q1771" i="16"/>
  <c r="R1771" i="16" s="1"/>
  <c r="T1770" i="16"/>
  <c r="U1770" i="16" s="1"/>
  <c r="V1770" i="16" s="1"/>
  <c r="W1770" i="16" s="1"/>
  <c r="X1770" i="16" s="1"/>
  <c r="X2212" i="16" s="1"/>
  <c r="Q2212" i="16"/>
  <c r="Q1073" i="16"/>
  <c r="R1073" i="16" s="1"/>
  <c r="S1073" i="16" s="1"/>
  <c r="Z1749" i="16"/>
  <c r="Z2209" i="16" s="1"/>
  <c r="R1764" i="16"/>
  <c r="S1764" i="16" s="1"/>
  <c r="R2211" i="16"/>
  <c r="Z19" i="16"/>
  <c r="AA17" i="16" s="1"/>
  <c r="AA2255" i="16" s="1"/>
  <c r="AA2267" i="16" s="1"/>
  <c r="Z2279" i="16"/>
  <c r="Z1822" i="16"/>
  <c r="AA1822" i="16"/>
  <c r="T1763" i="16"/>
  <c r="U1763" i="16" s="1"/>
  <c r="V1763" i="16" s="1"/>
  <c r="W1763" i="16" s="1"/>
  <c r="X1763" i="16" s="1"/>
  <c r="X2211" i="16" s="1"/>
  <c r="S2211" i="16"/>
  <c r="AA2977" i="16"/>
  <c r="Z2979" i="16"/>
  <c r="Z2976" i="16"/>
  <c r="AA2979" i="16"/>
  <c r="AA2976" i="16"/>
  <c r="Z2978" i="16"/>
  <c r="AA2978" i="16"/>
  <c r="Z2977" i="16"/>
  <c r="Z2207" i="16"/>
  <c r="AA1735" i="16"/>
  <c r="AB1735" i="16" s="1"/>
  <c r="AA1534" i="16"/>
  <c r="AB1534" i="16" s="1"/>
  <c r="Z2179" i="16"/>
  <c r="AA1547" i="16"/>
  <c r="AB1547" i="16" s="1"/>
  <c r="AA2177" i="16"/>
  <c r="AA1535" i="16"/>
  <c r="AB1535" i="16" s="1"/>
  <c r="R1777" i="16"/>
  <c r="S1777" i="16" s="1"/>
  <c r="T1777" i="16" s="1"/>
  <c r="U1777" i="16" s="1"/>
  <c r="Z167" i="16"/>
  <c r="Z184" i="16" s="1"/>
  <c r="Z58" i="10" s="1"/>
  <c r="Z346" i="10" s="1"/>
  <c r="Z159" i="16"/>
  <c r="AA167" i="16"/>
  <c r="AA184" i="16" s="1"/>
  <c r="AA58" i="10" s="1"/>
  <c r="AA346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48" i="16"/>
  <c r="Z1548" i="16" s="1"/>
  <c r="Y1549" i="16"/>
  <c r="Z1549" i="16" s="1"/>
  <c r="Y2179" i="16"/>
  <c r="W2178" i="16"/>
  <c r="X756" i="20"/>
  <c r="Y756" i="20" s="1"/>
  <c r="W1542" i="16"/>
  <c r="X1540" i="16"/>
  <c r="X1512" i="16" s="1"/>
  <c r="X369" i="16" s="1"/>
  <c r="W1541" i="16"/>
  <c r="W1513" i="16" s="1"/>
  <c r="W370" i="16" s="1"/>
  <c r="U729" i="20"/>
  <c r="V728" i="20"/>
  <c r="X1520" i="16"/>
  <c r="X757" i="20"/>
  <c r="X2175" i="16"/>
  <c r="Y1519" i="16"/>
  <c r="Z1519" i="16" s="1"/>
  <c r="T215" i="20"/>
  <c r="T1120" i="20"/>
  <c r="U1120" i="20" s="1"/>
  <c r="T1121" i="20"/>
  <c r="T218" i="20" s="1"/>
  <c r="T1236" i="20" s="1"/>
  <c r="V1119" i="20"/>
  <c r="V215" i="20" s="1"/>
  <c r="Y2207" i="16"/>
  <c r="T1222" i="20"/>
  <c r="J2220" i="16"/>
  <c r="T1221" i="20"/>
  <c r="U1221" i="20" s="1"/>
  <c r="S1158" i="20"/>
  <c r="S1159" i="20" s="1"/>
  <c r="S236" i="20" s="1"/>
  <c r="S1237" i="20" s="1"/>
  <c r="X1822" i="16"/>
  <c r="Y1822" i="16"/>
  <c r="V1135" i="20"/>
  <c r="V1134" i="20"/>
  <c r="W1134" i="20" s="1"/>
  <c r="X1134" i="20" s="1"/>
  <c r="Y1134" i="20" s="1"/>
  <c r="S1743" i="16"/>
  <c r="T1742" i="16"/>
  <c r="T2208" i="16" s="1"/>
  <c r="X589" i="20"/>
  <c r="Y589" i="20" s="1"/>
  <c r="Y2272" i="16"/>
  <c r="Y2263" i="16"/>
  <c r="Y91" i="16" s="1"/>
  <c r="X60" i="16"/>
  <c r="X87" i="16" s="1"/>
  <c r="X84" i="16" s="1"/>
  <c r="X2287" i="16"/>
  <c r="N1784" i="16"/>
  <c r="X1055" i="20"/>
  <c r="W1062" i="20"/>
  <c r="X1061" i="20"/>
  <c r="Y1061" i="20" s="1"/>
  <c r="Z1061" i="20" s="1"/>
  <c r="X1135" i="20"/>
  <c r="N1085" i="16"/>
  <c r="W1114" i="20"/>
  <c r="X1112" i="20"/>
  <c r="Y1112" i="20" s="1"/>
  <c r="X1006" i="20"/>
  <c r="X590" i="20"/>
  <c r="X111" i="20" s="1"/>
  <c r="X1231" i="20" s="1"/>
  <c r="X108" i="20"/>
  <c r="X1142" i="20"/>
  <c r="M1091" i="16"/>
  <c r="K2978" i="16"/>
  <c r="Y2977" i="16"/>
  <c r="X2978" i="16"/>
  <c r="Y2978" i="16"/>
  <c r="X2976" i="16"/>
  <c r="Y2976" i="16"/>
  <c r="X2979" i="16"/>
  <c r="Y2979" i="16"/>
  <c r="X2977" i="16"/>
  <c r="Y1736" i="16"/>
  <c r="Z1736" i="16" s="1"/>
  <c r="M1785" i="16"/>
  <c r="M1786" i="16"/>
  <c r="D3012" i="16"/>
  <c r="D3019" i="16"/>
  <c r="Y2009" i="16"/>
  <c r="Z2009" i="16" s="1"/>
  <c r="X627" i="16"/>
  <c r="L1793" i="16"/>
  <c r="Y1756" i="16"/>
  <c r="Z1756" i="16" s="1"/>
  <c r="D2976" i="16"/>
  <c r="Y1020" i="16"/>
  <c r="Z1020" i="16" s="1"/>
  <c r="K1103" i="16"/>
  <c r="K1104" i="16" s="1"/>
  <c r="Y1031" i="16"/>
  <c r="Z1031" i="16" s="1"/>
  <c r="D1858" i="16"/>
  <c r="D1859" i="16" s="1"/>
  <c r="D3014" i="16" s="1"/>
  <c r="P1078" i="16"/>
  <c r="Q1078" i="16" s="1"/>
  <c r="Y1042" i="16"/>
  <c r="Z1042" i="16" s="1"/>
  <c r="Y167" i="16"/>
  <c r="Y184" i="16" s="1"/>
  <c r="Y58" i="10" s="1"/>
  <c r="Y346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346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T1881" i="16"/>
  <c r="U1880" i="16"/>
  <c r="T2226" i="16"/>
  <c r="T1882" i="16"/>
  <c r="H3114" i="16"/>
  <c r="R649" i="20"/>
  <c r="R124" i="20" s="1"/>
  <c r="R1233" i="20" s="1"/>
  <c r="R1232" i="20" s="1"/>
  <c r="S648" i="20"/>
  <c r="R122" i="20"/>
  <c r="U647" i="20"/>
  <c r="T121" i="20"/>
  <c r="W2979" i="16"/>
  <c r="O2979" i="16"/>
  <c r="U2978" i="16"/>
  <c r="M2978" i="16"/>
  <c r="S2977" i="16"/>
  <c r="K2977" i="16"/>
  <c r="Q2976" i="16"/>
  <c r="R2978" i="16"/>
  <c r="N2976" i="16"/>
  <c r="K2979" i="16"/>
  <c r="U2976" i="16"/>
  <c r="N2977" i="16"/>
  <c r="O2978" i="16"/>
  <c r="M2977" i="16"/>
  <c r="P2979" i="16"/>
  <c r="L2977" i="16"/>
  <c r="V2979" i="16"/>
  <c r="N2979" i="16"/>
  <c r="T2978" i="16"/>
  <c r="L2978" i="16"/>
  <c r="R2977" i="16"/>
  <c r="P2976" i="16"/>
  <c r="L2979" i="16"/>
  <c r="P2977" i="16"/>
  <c r="Q2978" i="16"/>
  <c r="O2977" i="16"/>
  <c r="R2979" i="16"/>
  <c r="T2976" i="16"/>
  <c r="W2978" i="16"/>
  <c r="S2976" i="16"/>
  <c r="V2978" i="16"/>
  <c r="R2976" i="16"/>
  <c r="U2979" i="16"/>
  <c r="M2979" i="16"/>
  <c r="S2978" i="16"/>
  <c r="Q2977" i="16"/>
  <c r="W2976" i="16"/>
  <c r="O2976" i="16"/>
  <c r="T2979" i="16"/>
  <c r="S2979" i="16"/>
  <c r="W2977" i="16"/>
  <c r="M2976" i="16"/>
  <c r="P2978" i="16"/>
  <c r="L2976" i="16"/>
  <c r="Q2979" i="16"/>
  <c r="U2977" i="16"/>
  <c r="K2976" i="16"/>
  <c r="T2977" i="16"/>
  <c r="V2976" i="16"/>
  <c r="V2977" i="16"/>
  <c r="N2978" i="16"/>
  <c r="G2979" i="16"/>
  <c r="F2979" i="16"/>
  <c r="H2971" i="16"/>
  <c r="D2982" i="16"/>
  <c r="K1822" i="16"/>
  <c r="L1822" i="16"/>
  <c r="M1822" i="16"/>
  <c r="N1822" i="16"/>
  <c r="O1822" i="16"/>
  <c r="P1822" i="16"/>
  <c r="Q1822" i="16"/>
  <c r="R1822" i="16"/>
  <c r="S1822" i="16"/>
  <c r="T1822" i="16"/>
  <c r="U1822" i="16"/>
  <c r="V1822" i="16"/>
  <c r="W1822" i="16"/>
  <c r="S1744" i="16"/>
  <c r="S2210" i="16"/>
  <c r="U2210" i="16"/>
  <c r="S1757" i="16"/>
  <c r="T1757" i="16" s="1"/>
  <c r="U1757" i="16" s="1"/>
  <c r="V1757" i="16" s="1"/>
  <c r="T2210" i="16"/>
  <c r="M1791" i="16"/>
  <c r="M2215" i="16" s="1"/>
  <c r="L1792" i="16"/>
  <c r="F1864" i="16" a="1"/>
  <c r="F1864" i="16" s="1"/>
  <c r="E3019" i="16"/>
  <c r="F1857" i="16" a="1"/>
  <c r="F1857" i="16" s="1"/>
  <c r="E3012" i="16"/>
  <c r="L2215" i="16"/>
  <c r="F1810" i="16" a="1"/>
  <c r="F1810" i="16" s="1"/>
  <c r="E2976" i="16"/>
  <c r="F1804" i="16"/>
  <c r="F2970" i="16" s="1"/>
  <c r="D2971" i="16"/>
  <c r="E2971" i="16" s="1"/>
  <c r="D2973" i="16" s="1"/>
  <c r="E2973" i="16" s="1"/>
  <c r="F2969" i="16"/>
  <c r="F2962" i="16"/>
  <c r="E2964" i="16"/>
  <c r="D2965" i="16" s="1"/>
  <c r="H2962" i="16" s="1"/>
  <c r="D1811" i="16"/>
  <c r="F1811" i="16" s="1"/>
  <c r="F2977" i="16" s="1"/>
  <c r="E2977" i="16"/>
  <c r="D2958" i="16"/>
  <c r="H2955" i="16" s="1"/>
  <c r="K1798" i="16"/>
  <c r="F2963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074" i="16"/>
  <c r="P1074" i="16" s="1"/>
  <c r="Q1074" i="16" s="1"/>
  <c r="R1074" i="16" s="1"/>
  <c r="M1092" i="16"/>
  <c r="M164" i="16" s="1"/>
  <c r="N1090" i="16"/>
  <c r="U629" i="16"/>
  <c r="U795" i="16" s="1"/>
  <c r="U203" i="10" s="1"/>
  <c r="V2011" i="16"/>
  <c r="V629" i="16" s="1"/>
  <c r="V795" i="16" s="1"/>
  <c r="V203" i="10" s="1"/>
  <c r="W2247" i="16"/>
  <c r="W627" i="16"/>
  <c r="V2010" i="16"/>
  <c r="U628" i="16"/>
  <c r="W1113" i="20"/>
  <c r="H1829" i="16"/>
  <c r="I1822" i="16" a="1"/>
  <c r="I1822" i="16" s="1"/>
  <c r="N1080" i="16"/>
  <c r="O1079" i="16"/>
  <c r="L1097" i="16"/>
  <c r="W1730" i="16"/>
  <c r="X1730" i="16" s="1"/>
  <c r="Y1730" i="16" s="1"/>
  <c r="Z1730" i="16" s="1"/>
  <c r="AA1730" i="16" s="1"/>
  <c r="AB1730" i="16" s="1"/>
  <c r="AC1730" i="16" s="1"/>
  <c r="AD1730" i="16" s="1"/>
  <c r="AE1730" i="16" s="1"/>
  <c r="Q1068" i="16"/>
  <c r="W1054" i="20"/>
  <c r="X1054" i="20" s="1"/>
  <c r="Y1054" i="20" s="1"/>
  <c r="W1737" i="16"/>
  <c r="X1737" i="16" s="1"/>
  <c r="Y1737" i="16" s="1"/>
  <c r="Z1737" i="16" s="1"/>
  <c r="P1779" i="16"/>
  <c r="Q1772" i="16"/>
  <c r="S1758" i="16"/>
  <c r="T1758" i="16" s="1"/>
  <c r="U1758" i="16" s="1"/>
  <c r="T1751" i="16"/>
  <c r="U1751" i="16" s="1"/>
  <c r="Q1765" i="16"/>
  <c r="R1765" i="16" s="1"/>
  <c r="W1006" i="20"/>
  <c r="W1005" i="20"/>
  <c r="X1005" i="20" s="1"/>
  <c r="Y1005" i="20" s="1"/>
  <c r="W1055" i="20"/>
  <c r="U641" i="20"/>
  <c r="U642" i="20" s="1"/>
  <c r="D1108" i="16"/>
  <c r="E1872" i="16" s="1"/>
  <c r="E1865" i="16"/>
  <c r="E3020" i="16" s="1"/>
  <c r="S1062" i="16"/>
  <c r="O1084" i="16"/>
  <c r="M1096" i="16"/>
  <c r="N1086" i="16"/>
  <c r="L1098" i="16"/>
  <c r="V1044" i="16"/>
  <c r="L1102" i="16"/>
  <c r="M1102" i="16" s="1"/>
  <c r="V1032" i="16"/>
  <c r="S1066" i="16"/>
  <c r="S1050" i="16"/>
  <c r="U1038" i="16"/>
  <c r="R1067" i="16"/>
  <c r="S1056" i="16"/>
  <c r="T1056" i="16" s="1"/>
  <c r="T1049" i="16"/>
  <c r="U1048" i="16"/>
  <c r="U1060" i="16"/>
  <c r="T1072" i="16"/>
  <c r="T1061" i="16"/>
  <c r="D1113" i="16"/>
  <c r="V1054" i="16"/>
  <c r="U1055" i="16"/>
  <c r="W1036" i="16"/>
  <c r="X1036" i="16" s="1"/>
  <c r="V1037" i="16"/>
  <c r="W1043" i="16"/>
  <c r="X1043" i="16" s="1"/>
  <c r="V144" i="20"/>
  <c r="W685" i="20"/>
  <c r="T1178" i="20"/>
  <c r="T1180" i="20" s="1"/>
  <c r="S1179" i="20"/>
  <c r="R234" i="20"/>
  <c r="V1171" i="20"/>
  <c r="V1173" i="20" s="1"/>
  <c r="U1172" i="20"/>
  <c r="T1164" i="20"/>
  <c r="T1166" i="20" s="1"/>
  <c r="V879" i="20"/>
  <c r="V880" i="20"/>
  <c r="W878" i="20"/>
  <c r="X878" i="20" s="1"/>
  <c r="Y878" i="20" s="1"/>
  <c r="S233" i="20"/>
  <c r="U1186" i="20"/>
  <c r="T866" i="20"/>
  <c r="T200" i="20" s="1"/>
  <c r="T1235" i="20" s="1"/>
  <c r="T197" i="20"/>
  <c r="U864" i="20"/>
  <c r="S865" i="20"/>
  <c r="S198" i="20" s="1"/>
  <c r="R198" i="20"/>
  <c r="S1165" i="20"/>
  <c r="T686" i="20"/>
  <c r="T687" i="20" s="1"/>
  <c r="T147" i="20" s="1"/>
  <c r="T1234" i="20" s="1"/>
  <c r="S145" i="20"/>
  <c r="V596" i="20"/>
  <c r="U109" i="20"/>
  <c r="T1193" i="20"/>
  <c r="V1199" i="20"/>
  <c r="U1200" i="20"/>
  <c r="T1194" i="20"/>
  <c r="U1192" i="20"/>
  <c r="W1147" i="20"/>
  <c r="X1147" i="20" s="1"/>
  <c r="Y1147" i="20" s="1"/>
  <c r="V1149" i="20"/>
  <c r="V1148" i="20"/>
  <c r="U1214" i="20"/>
  <c r="U1187" i="20"/>
  <c r="V1185" i="20"/>
  <c r="U1222" i="20"/>
  <c r="V1220" i="20"/>
  <c r="W1142" i="20"/>
  <c r="U1215" i="20"/>
  <c r="V1213" i="20"/>
  <c r="W1141" i="20"/>
  <c r="X1141" i="20" s="1"/>
  <c r="Y1141" i="20" s="1"/>
  <c r="U1157" i="20"/>
  <c r="W1126" i="20"/>
  <c r="U1128" i="20"/>
  <c r="U218" i="20" s="1"/>
  <c r="U1236" i="20" s="1"/>
  <c r="U215" i="20"/>
  <c r="U1127" i="20"/>
  <c r="V1127" i="20" s="1"/>
  <c r="W1135" i="20"/>
  <c r="V1106" i="20"/>
  <c r="V1107" i="20"/>
  <c r="W1105" i="20"/>
  <c r="X1105" i="20" s="1"/>
  <c r="Y1105" i="20" s="1"/>
  <c r="S216" i="20"/>
  <c r="T1085" i="20"/>
  <c r="V1075" i="20"/>
  <c r="W1074" i="20"/>
  <c r="X1074" i="20" s="1"/>
  <c r="Y1074" i="20" s="1"/>
  <c r="V1076" i="20"/>
  <c r="V1068" i="20"/>
  <c r="K1812" i="16"/>
  <c r="K1813" i="16" s="1"/>
  <c r="L1805" i="16"/>
  <c r="Q2213" i="16"/>
  <c r="Q1778" i="16"/>
  <c r="V2210" i="16"/>
  <c r="V1750" i="16"/>
  <c r="V2209" i="16"/>
  <c r="W2210" i="16"/>
  <c r="R2212" i="16"/>
  <c r="D1817" i="16"/>
  <c r="B1816" i="16"/>
  <c r="B2982" i="16" s="1"/>
  <c r="D1823" i="16"/>
  <c r="E1818" i="16"/>
  <c r="E1817" i="16"/>
  <c r="K1806" i="16"/>
  <c r="K1807" i="16" s="1"/>
  <c r="K2217" i="16"/>
  <c r="X109" i="12" l="1"/>
  <c r="Y101" i="12"/>
  <c r="AC735" i="20"/>
  <c r="AE177" i="16"/>
  <c r="AE50" i="10" s="1"/>
  <c r="AE338" i="10" s="1"/>
  <c r="AD2017" i="16"/>
  <c r="AE1829" i="16"/>
  <c r="AB1829" i="16"/>
  <c r="AC1829" i="16"/>
  <c r="AD1829" i="16"/>
  <c r="AC1534" i="16"/>
  <c r="AE928" i="20"/>
  <c r="AB1062" i="20"/>
  <c r="AC1060" i="20"/>
  <c r="AD1208" i="20"/>
  <c r="AE1206" i="20"/>
  <c r="AE1208" i="20" s="1"/>
  <c r="AB1093" i="20"/>
  <c r="AC1091" i="20"/>
  <c r="AB1100" i="20"/>
  <c r="AC1098" i="20"/>
  <c r="AE795" i="20"/>
  <c r="AC597" i="20"/>
  <c r="AD595" i="20"/>
  <c r="AB384" i="20"/>
  <c r="AC382" i="20"/>
  <c r="AE1026" i="16"/>
  <c r="AC642" i="20"/>
  <c r="AD640" i="20"/>
  <c r="AB750" i="20"/>
  <c r="AC748" i="20"/>
  <c r="AC736" i="20"/>
  <c r="AD734" i="20"/>
  <c r="AB1086" i="20"/>
  <c r="AC1084" i="20"/>
  <c r="AD1207" i="20"/>
  <c r="W1514" i="16"/>
  <c r="W371" i="16" s="1"/>
  <c r="W792" i="16" s="1"/>
  <c r="W200" i="10" s="1"/>
  <c r="AE1701" i="16"/>
  <c r="AE1014" i="16"/>
  <c r="AC2177" i="16"/>
  <c r="AC1535" i="16"/>
  <c r="AD1533" i="16"/>
  <c r="AB2179" i="16"/>
  <c r="AC1547" i="16"/>
  <c r="AD1968" i="16"/>
  <c r="AD2176" i="16"/>
  <c r="AD1528" i="16"/>
  <c r="AE1526" i="16"/>
  <c r="AE1013" i="16"/>
  <c r="AD1030" i="16"/>
  <c r="AD2241" i="16"/>
  <c r="AD1969" i="16"/>
  <c r="AE1967" i="16"/>
  <c r="AB2207" i="16"/>
  <c r="AC1735" i="16"/>
  <c r="AD2246" i="16"/>
  <c r="AD2004" i="16"/>
  <c r="AE2002" i="16"/>
  <c r="AD2248" i="16"/>
  <c r="AD2018" i="16"/>
  <c r="AE2016" i="16"/>
  <c r="AE2202" i="16"/>
  <c r="AE1702" i="16"/>
  <c r="AD1527" i="16"/>
  <c r="X1521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688" i="16"/>
  <c r="Z2688" i="16" s="1"/>
  <c r="AA2688" i="16" s="1"/>
  <c r="AA2690" i="16"/>
  <c r="X1046" i="20"/>
  <c r="W1047" i="20"/>
  <c r="W1048" i="20" s="1"/>
  <c r="X2689" i="16"/>
  <c r="Y2687" i="16"/>
  <c r="AA749" i="20"/>
  <c r="AB749" i="20" s="1"/>
  <c r="AA1099" i="20"/>
  <c r="AB1099" i="20" s="1"/>
  <c r="AA1092" i="20"/>
  <c r="AB1092" i="20" s="1"/>
  <c r="AA1061" i="20"/>
  <c r="AB1061" i="20" s="1"/>
  <c r="Z756" i="20"/>
  <c r="Z1005" i="20"/>
  <c r="Z1141" i="20"/>
  <c r="Z1134" i="20"/>
  <c r="AA1100" i="20"/>
  <c r="AA1062" i="20"/>
  <c r="AA384" i="20"/>
  <c r="Y1076" i="20"/>
  <c r="Z1074" i="20"/>
  <c r="Y1149" i="20"/>
  <c r="Z1147" i="20"/>
  <c r="Y1114" i="20"/>
  <c r="Z1112" i="20"/>
  <c r="AA1086" i="20"/>
  <c r="AA383" i="20"/>
  <c r="AB383" i="20" s="1"/>
  <c r="Z590" i="20"/>
  <c r="Z111" i="20" s="1"/>
  <c r="Z1231" i="20" s="1"/>
  <c r="AA588" i="20"/>
  <c r="AB588" i="20" s="1"/>
  <c r="Z108" i="20"/>
  <c r="Z1135" i="20"/>
  <c r="AA1133" i="20"/>
  <c r="AB1133" i="20" s="1"/>
  <c r="Z1054" i="20"/>
  <c r="AA634" i="20"/>
  <c r="AB634" i="20" s="1"/>
  <c r="Z1055" i="20"/>
  <c r="AA1053" i="20"/>
  <c r="AB1053" i="20" s="1"/>
  <c r="Y880" i="20"/>
  <c r="Z878" i="20"/>
  <c r="Z1142" i="20"/>
  <c r="AA1140" i="20"/>
  <c r="AB1140" i="20" s="1"/>
  <c r="AA1093" i="20"/>
  <c r="Z757" i="20"/>
  <c r="AA755" i="20"/>
  <c r="AB755" i="20" s="1"/>
  <c r="Z589" i="20"/>
  <c r="Z1006" i="20"/>
  <c r="AA1004" i="20"/>
  <c r="AB1004" i="20" s="1"/>
  <c r="Y1107" i="20"/>
  <c r="Z1105" i="20"/>
  <c r="AA750" i="20"/>
  <c r="AA1749" i="16"/>
  <c r="T2211" i="16"/>
  <c r="AA1548" i="16"/>
  <c r="AB1548" i="16" s="1"/>
  <c r="AA19" i="16"/>
  <c r="AA2279" i="16"/>
  <c r="Z1829" i="16"/>
  <c r="AA1829" i="16"/>
  <c r="Z20" i="16"/>
  <c r="Z81" i="16" s="1"/>
  <c r="Z80" i="16" s="1"/>
  <c r="Y1763" i="16"/>
  <c r="Z1763" i="16" s="1"/>
  <c r="AA1763" i="16" s="1"/>
  <c r="AB1763" i="16" s="1"/>
  <c r="AA2207" i="16"/>
  <c r="AA1737" i="16"/>
  <c r="AB1737" i="16" s="1"/>
  <c r="AA1042" i="16"/>
  <c r="AB1042" i="16" s="1"/>
  <c r="Z2210" i="16"/>
  <c r="AA1756" i="16"/>
  <c r="AB1756" i="16" s="1"/>
  <c r="Z2247" i="16"/>
  <c r="AA2009" i="16"/>
  <c r="AB2009" i="16" s="1"/>
  <c r="Z627" i="16"/>
  <c r="AA1736" i="16"/>
  <c r="AB1736" i="16" s="1"/>
  <c r="AA2179" i="16"/>
  <c r="AA1549" i="16"/>
  <c r="AB1549" i="16" s="1"/>
  <c r="AA1031" i="16"/>
  <c r="AB1031" i="16" s="1"/>
  <c r="AA1020" i="16"/>
  <c r="AB1020" i="16" s="1"/>
  <c r="Z2175" i="16"/>
  <c r="AA1519" i="16"/>
  <c r="AB1519" i="16" s="1"/>
  <c r="O1784" i="16"/>
  <c r="AA163" i="16"/>
  <c r="AA181" i="16"/>
  <c r="AA55" i="10" s="1"/>
  <c r="AA158" i="16"/>
  <c r="Z163" i="16"/>
  <c r="Z181" i="16"/>
  <c r="Z55" i="10" s="1"/>
  <c r="Z158" i="16"/>
  <c r="V1121" i="20"/>
  <c r="V218" i="20" s="1"/>
  <c r="V1236" i="20" s="1"/>
  <c r="X1541" i="16"/>
  <c r="Y1540" i="16"/>
  <c r="X2178" i="16"/>
  <c r="X1542" i="16"/>
  <c r="V729" i="20"/>
  <c r="W728" i="20"/>
  <c r="Y1520" i="16"/>
  <c r="Z1520" i="16" s="1"/>
  <c r="Y2175" i="16"/>
  <c r="W1119" i="20"/>
  <c r="W215" i="20" s="1"/>
  <c r="V1120" i="20"/>
  <c r="X183" i="16"/>
  <c r="X57" i="10" s="1"/>
  <c r="N2214" i="16"/>
  <c r="Y2210" i="16"/>
  <c r="Y2247" i="16"/>
  <c r="J2221" i="16"/>
  <c r="T1158" i="20"/>
  <c r="T1159" i="20" s="1"/>
  <c r="T236" i="20" s="1"/>
  <c r="X1829" i="16"/>
  <c r="Y1829" i="16"/>
  <c r="U1742" i="16"/>
  <c r="U2208" i="16" s="1"/>
  <c r="T1743" i="16"/>
  <c r="N1785" i="16"/>
  <c r="Y2284" i="16"/>
  <c r="Y59" i="16"/>
  <c r="Y2275" i="16"/>
  <c r="N1786" i="16"/>
  <c r="V1777" i="16"/>
  <c r="W1777" i="16" s="1"/>
  <c r="X1777" i="16" s="1"/>
  <c r="X2213" i="16" s="1"/>
  <c r="X1114" i="20"/>
  <c r="X1113" i="20"/>
  <c r="Y1113" i="20" s="1"/>
  <c r="W1128" i="20"/>
  <c r="X1126" i="20"/>
  <c r="Y1126" i="20" s="1"/>
  <c r="X1107" i="20"/>
  <c r="W144" i="20"/>
  <c r="X685" i="20"/>
  <c r="Y685" i="20" s="1"/>
  <c r="X1076" i="20"/>
  <c r="X880" i="20"/>
  <c r="X1149" i="20"/>
  <c r="D3013" i="16"/>
  <c r="F3012" i="16" s="1"/>
  <c r="E3027" i="16"/>
  <c r="Y627" i="16"/>
  <c r="K1799" i="16"/>
  <c r="Y1770" i="16"/>
  <c r="Z1770" i="16" s="1"/>
  <c r="L2217" i="16"/>
  <c r="D2983" i="16"/>
  <c r="Y1043" i="16"/>
  <c r="Z1043" i="16" s="1"/>
  <c r="O1090" i="16"/>
  <c r="O1085" i="16"/>
  <c r="Y1036" i="16"/>
  <c r="Z1036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2226" i="16"/>
  <c r="V1880" i="16"/>
  <c r="W1880" i="16" s="1"/>
  <c r="X1880" i="16" s="1"/>
  <c r="X2226" i="16" s="1"/>
  <c r="U1881" i="16"/>
  <c r="U1882" i="16"/>
  <c r="U121" i="20"/>
  <c r="V647" i="20"/>
  <c r="S649" i="20"/>
  <c r="S124" i="20" s="1"/>
  <c r="S1233" i="20" s="1"/>
  <c r="S1232" i="20" s="1"/>
  <c r="T648" i="20"/>
  <c r="S122" i="20"/>
  <c r="D2989" i="16"/>
  <c r="G2990" i="16" s="1"/>
  <c r="K1829" i="16"/>
  <c r="L1829" i="16"/>
  <c r="M1829" i="16"/>
  <c r="N1829" i="16"/>
  <c r="O1829" i="16"/>
  <c r="P1829" i="16"/>
  <c r="Q1829" i="16"/>
  <c r="R1829" i="16"/>
  <c r="S1829" i="16"/>
  <c r="T1829" i="16"/>
  <c r="U1829" i="16"/>
  <c r="V1829" i="16"/>
  <c r="W1829" i="16"/>
  <c r="F1858" i="16"/>
  <c r="F3013" i="16" s="1"/>
  <c r="T1744" i="16"/>
  <c r="E2958" i="16"/>
  <c r="H2956" i="16" s="1"/>
  <c r="E2965" i="16"/>
  <c r="H2963" i="16" s="1"/>
  <c r="M1792" i="16"/>
  <c r="M1793" i="16" s="1"/>
  <c r="N1791" i="16"/>
  <c r="K2216" i="16"/>
  <c r="D2966" i="16"/>
  <c r="E2966" i="16" s="1"/>
  <c r="L1798" i="16"/>
  <c r="K1800" i="16"/>
  <c r="D1812" i="16"/>
  <c r="D2978" i="16" s="1"/>
  <c r="D2977" i="16"/>
  <c r="H2978" i="16" s="1"/>
  <c r="D2972" i="16"/>
  <c r="H2969" i="16" s="1"/>
  <c r="F1817" i="16" a="1"/>
  <c r="F1817" i="16" s="1"/>
  <c r="E2983" i="16"/>
  <c r="D1818" i="16"/>
  <c r="D2984" i="16" s="1"/>
  <c r="E2984" i="16"/>
  <c r="M50" i="10"/>
  <c r="M338" i="10" s="1"/>
  <c r="M181" i="16"/>
  <c r="K55" i="10"/>
  <c r="M176" i="16"/>
  <c r="M49" i="10" s="1"/>
  <c r="L176" i="16"/>
  <c r="L49" i="10" s="1"/>
  <c r="N1091" i="16"/>
  <c r="W2011" i="16"/>
  <c r="V628" i="16"/>
  <c r="W2010" i="16"/>
  <c r="X2010" i="16" s="1"/>
  <c r="H1836" i="16"/>
  <c r="I1836" i="16" s="1" a="1"/>
  <c r="I1836" i="16" s="1"/>
  <c r="I1829" i="16" a="1"/>
  <c r="I1829" i="16" s="1"/>
  <c r="M1097" i="16"/>
  <c r="O1080" i="16"/>
  <c r="P1079" i="16"/>
  <c r="R1078" i="16"/>
  <c r="Q1779" i="16"/>
  <c r="R1772" i="16"/>
  <c r="V1758" i="16"/>
  <c r="S1765" i="16"/>
  <c r="V1751" i="16"/>
  <c r="V641" i="20"/>
  <c r="V642" i="20" s="1"/>
  <c r="F1107" i="16"/>
  <c r="K1108" i="16" s="1"/>
  <c r="D1865" i="16"/>
  <c r="D1872" i="16"/>
  <c r="D3027" i="16" s="1"/>
  <c r="D1819" i="16"/>
  <c r="T1062" i="16"/>
  <c r="P1084" i="16"/>
  <c r="W1032" i="16"/>
  <c r="X1032" i="16" s="1"/>
  <c r="W1044" i="16"/>
  <c r="X1044" i="16" s="1"/>
  <c r="Y1044" i="16" s="1"/>
  <c r="Z1044" i="16" s="1"/>
  <c r="S1074" i="16"/>
  <c r="N1096" i="16"/>
  <c r="M1098" i="16"/>
  <c r="M165" i="16" s="1"/>
  <c r="M182" i="16" s="1"/>
  <c r="L1103" i="16"/>
  <c r="M1103" i="16" s="1"/>
  <c r="V1038" i="16"/>
  <c r="U1056" i="16"/>
  <c r="O1086" i="16"/>
  <c r="S1067" i="16"/>
  <c r="T1050" i="16"/>
  <c r="R1068" i="16"/>
  <c r="T1066" i="16"/>
  <c r="D1114" i="16"/>
  <c r="F1113" i="16" s="1"/>
  <c r="K1114" i="16" s="1"/>
  <c r="T1073" i="16"/>
  <c r="V1048" i="16"/>
  <c r="U1049" i="16"/>
  <c r="U1061" i="16"/>
  <c r="N1102" i="16"/>
  <c r="U1072" i="16"/>
  <c r="V1060" i="16"/>
  <c r="V1055" i="16"/>
  <c r="W1054" i="16"/>
  <c r="X1054" i="16" s="1"/>
  <c r="W1037" i="16"/>
  <c r="X1037" i="16" s="1"/>
  <c r="T1179" i="20"/>
  <c r="U1178" i="20"/>
  <c r="V1178" i="20" s="1"/>
  <c r="W1171" i="20"/>
  <c r="V1172" i="20"/>
  <c r="T233" i="20"/>
  <c r="U1164" i="20"/>
  <c r="U1166" i="20" s="1"/>
  <c r="T1165" i="20"/>
  <c r="T865" i="20"/>
  <c r="U865" i="20" s="1"/>
  <c r="W880" i="20"/>
  <c r="W879" i="20"/>
  <c r="X879" i="20" s="1"/>
  <c r="Y879" i="20" s="1"/>
  <c r="V1186" i="20"/>
  <c r="S234" i="20"/>
  <c r="U866" i="20"/>
  <c r="U200" i="20" s="1"/>
  <c r="U1235" i="20" s="1"/>
  <c r="V864" i="20"/>
  <c r="U197" i="20"/>
  <c r="U686" i="20"/>
  <c r="U687" i="20" s="1"/>
  <c r="U147" i="20" s="1"/>
  <c r="U1234" i="20" s="1"/>
  <c r="T145" i="20"/>
  <c r="W596" i="20"/>
  <c r="X596" i="20" s="1"/>
  <c r="Y596" i="20" s="1"/>
  <c r="V109" i="20"/>
  <c r="V1200" i="20"/>
  <c r="V1201" i="20"/>
  <c r="W1199" i="20"/>
  <c r="U1194" i="20"/>
  <c r="V1192" i="20"/>
  <c r="U1193" i="20"/>
  <c r="V1221" i="20"/>
  <c r="W1148" i="20"/>
  <c r="X1148" i="20" s="1"/>
  <c r="Y1148" i="20" s="1"/>
  <c r="W1149" i="20"/>
  <c r="V1187" i="20"/>
  <c r="W1185" i="20"/>
  <c r="X1185" i="20" s="1"/>
  <c r="Y1185" i="20" s="1"/>
  <c r="V1222" i="20"/>
  <c r="W1220" i="20"/>
  <c r="X1220" i="20" s="1"/>
  <c r="Y1220" i="20" s="1"/>
  <c r="V1215" i="20"/>
  <c r="W1213" i="20"/>
  <c r="X1213" i="20" s="1"/>
  <c r="Y1213" i="20" s="1"/>
  <c r="V1214" i="20"/>
  <c r="V1157" i="20"/>
  <c r="W1127" i="20"/>
  <c r="W1106" i="20"/>
  <c r="X1106" i="20" s="1"/>
  <c r="Y1106" i="20" s="1"/>
  <c r="W1107" i="20"/>
  <c r="U1085" i="20"/>
  <c r="T216" i="20"/>
  <c r="W1075" i="20"/>
  <c r="X1075" i="20" s="1"/>
  <c r="Y1075" i="20" s="1"/>
  <c r="K2218" i="16"/>
  <c r="K1814" i="16"/>
  <c r="W1076" i="20"/>
  <c r="W1068" i="20"/>
  <c r="X1068" i="20" s="1"/>
  <c r="Y1068" i="20" s="1"/>
  <c r="Z1068" i="20" s="1"/>
  <c r="AA1068" i="20" s="1"/>
  <c r="AB1068" i="20" s="1"/>
  <c r="AC1068" i="20" s="1"/>
  <c r="AD1068" i="20" s="1"/>
  <c r="AE1068" i="20" s="1"/>
  <c r="M1805" i="16"/>
  <c r="M2217" i="16" s="1"/>
  <c r="T1764" i="16"/>
  <c r="R1778" i="16"/>
  <c r="S1778" i="16" s="1"/>
  <c r="S2213" i="16"/>
  <c r="R2213" i="16"/>
  <c r="L1806" i="16"/>
  <c r="W1757" i="16"/>
  <c r="X1757" i="16" s="1"/>
  <c r="Y1757" i="16" s="1"/>
  <c r="Z1757" i="16" s="1"/>
  <c r="L1807" i="16"/>
  <c r="W2209" i="16"/>
  <c r="W1750" i="16"/>
  <c r="X1750" i="16" s="1"/>
  <c r="Y1750" i="16" s="1"/>
  <c r="Z1750" i="16" s="1"/>
  <c r="K1819" i="16"/>
  <c r="D1824" i="16"/>
  <c r="D1830" i="16"/>
  <c r="B1823" i="16"/>
  <c r="B2989" i="16" s="1"/>
  <c r="E1824" i="16"/>
  <c r="E1825" i="16"/>
  <c r="S2212" i="16"/>
  <c r="S1771" i="16"/>
  <c r="AE1527" i="16" l="1"/>
  <c r="AC1736" i="16"/>
  <c r="AB1836" i="16"/>
  <c r="AC1836" i="16"/>
  <c r="AD1836" i="16"/>
  <c r="AE1836" i="16"/>
  <c r="AD1534" i="16"/>
  <c r="AC1061" i="20"/>
  <c r="AC749" i="20"/>
  <c r="AE343" i="10"/>
  <c r="AB343" i="10"/>
  <c r="AD343" i="10"/>
  <c r="AC343" i="10"/>
  <c r="AC383" i="20"/>
  <c r="Y343" i="10"/>
  <c r="Z343" i="10"/>
  <c r="AA343" i="10"/>
  <c r="Y48" i="10"/>
  <c r="AC1099" i="20"/>
  <c r="AC1092" i="20"/>
  <c r="AB1006" i="20"/>
  <c r="AC1004" i="20"/>
  <c r="AC1093" i="20"/>
  <c r="AD1091" i="20"/>
  <c r="AB590" i="20"/>
  <c r="AB111" i="20" s="1"/>
  <c r="AB1231" i="20" s="1"/>
  <c r="AC588" i="20"/>
  <c r="AC108" i="20" s="1"/>
  <c r="AB108" i="20"/>
  <c r="AC384" i="20"/>
  <c r="AD382" i="20"/>
  <c r="AB1055" i="20"/>
  <c r="AC1053" i="20"/>
  <c r="AD736" i="20"/>
  <c r="AE734" i="20"/>
  <c r="AE736" i="20" s="1"/>
  <c r="AB757" i="20"/>
  <c r="AC755" i="20"/>
  <c r="AD597" i="20"/>
  <c r="AE595" i="20"/>
  <c r="AE597" i="20" s="1"/>
  <c r="AC634" i="20"/>
  <c r="AD634" i="20" s="1"/>
  <c r="AE634" i="20" s="1"/>
  <c r="AE1207" i="20"/>
  <c r="AC750" i="20"/>
  <c r="AD748" i="20"/>
  <c r="AC1062" i="20"/>
  <c r="AD1060" i="20"/>
  <c r="AD735" i="20"/>
  <c r="AB1142" i="20"/>
  <c r="AC1140" i="20"/>
  <c r="AB1135" i="20"/>
  <c r="AC1133" i="20"/>
  <c r="AC1086" i="20"/>
  <c r="AD1084" i="20"/>
  <c r="AD642" i="20"/>
  <c r="AE640" i="20"/>
  <c r="AE642" i="20" s="1"/>
  <c r="AC1100" i="20"/>
  <c r="AD1098" i="20"/>
  <c r="AC1548" i="16"/>
  <c r="AC1020" i="16"/>
  <c r="AD1020" i="16" s="1"/>
  <c r="AE1020" i="16" s="1"/>
  <c r="AB2210" i="16"/>
  <c r="AC1756" i="16"/>
  <c r="AE1030" i="16"/>
  <c r="AC1031" i="16"/>
  <c r="AD1031" i="16" s="1"/>
  <c r="AE2248" i="16"/>
  <c r="AE2018" i="16"/>
  <c r="AC1042" i="16"/>
  <c r="AE1968" i="16"/>
  <c r="AE2990" i="16"/>
  <c r="AE2992" i="16"/>
  <c r="AB2991" i="16"/>
  <c r="AB2993" i="16"/>
  <c r="AC2991" i="16"/>
  <c r="AC2993" i="16"/>
  <c r="AD2991" i="16"/>
  <c r="AD2993" i="16"/>
  <c r="AE2991" i="16"/>
  <c r="AE2993" i="16"/>
  <c r="AB2990" i="16"/>
  <c r="AB2992" i="16"/>
  <c r="AC2990" i="16"/>
  <c r="AD2990" i="16"/>
  <c r="AC2992" i="16"/>
  <c r="AD2992" i="16"/>
  <c r="AE2246" i="16"/>
  <c r="AE2004" i="16"/>
  <c r="AD2177" i="16"/>
  <c r="AD1535" i="16"/>
  <c r="AE1533" i="16"/>
  <c r="O2214" i="16"/>
  <c r="AB2211" i="16"/>
  <c r="AC1763" i="16"/>
  <c r="AA2209" i="16"/>
  <c r="AB1749" i="16"/>
  <c r="AE2241" i="16"/>
  <c r="AE1969" i="16"/>
  <c r="AE2176" i="16"/>
  <c r="AE1528" i="16"/>
  <c r="AB2175" i="16"/>
  <c r="AC1519" i="16"/>
  <c r="AB2247" i="16"/>
  <c r="AC2009" i="16"/>
  <c r="AC627" i="16" s="1"/>
  <c r="AB627" i="16"/>
  <c r="AE2003" i="16"/>
  <c r="AC2207" i="16"/>
  <c r="AC1737" i="16"/>
  <c r="AD1735" i="16"/>
  <c r="AE2017" i="16"/>
  <c r="AC2179" i="16"/>
  <c r="AC1549" i="16"/>
  <c r="AD1547" i="16"/>
  <c r="AB17" i="16"/>
  <c r="AB2255" i="16" s="1"/>
  <c r="Y1521" i="16"/>
  <c r="Z1521" i="16" s="1"/>
  <c r="X1047" i="20"/>
  <c r="Y1046" i="20"/>
  <c r="X1048" i="20"/>
  <c r="Y2689" i="16"/>
  <c r="Z2687" i="16"/>
  <c r="X728" i="20"/>
  <c r="Y728" i="20" s="1"/>
  <c r="Z728" i="20" s="1"/>
  <c r="W729" i="20"/>
  <c r="AA1750" i="16"/>
  <c r="Z1148" i="20"/>
  <c r="X48" i="10"/>
  <c r="X54" i="10"/>
  <c r="X53" i="10" s="1"/>
  <c r="Z879" i="20"/>
  <c r="Z1106" i="20"/>
  <c r="Z1075" i="20"/>
  <c r="Z1113" i="20"/>
  <c r="AA589" i="20"/>
  <c r="AB589" i="20" s="1"/>
  <c r="AA1135" i="20"/>
  <c r="Y1128" i="20"/>
  <c r="Z1126" i="20"/>
  <c r="Y1215" i="20"/>
  <c r="Z1213" i="20"/>
  <c r="Z596" i="20"/>
  <c r="Y109" i="20"/>
  <c r="Z1076" i="20"/>
  <c r="AA1074" i="20"/>
  <c r="AB1074" i="20" s="1"/>
  <c r="AA1142" i="20"/>
  <c r="Z1149" i="20"/>
  <c r="AA1147" i="20"/>
  <c r="AB1147" i="20" s="1"/>
  <c r="Y1222" i="20"/>
  <c r="Z1220" i="20"/>
  <c r="AA1141" i="20"/>
  <c r="AB1141" i="20" s="1"/>
  <c r="AA757" i="20"/>
  <c r="AA590" i="20"/>
  <c r="AA111" i="20" s="1"/>
  <c r="AA1231" i="20" s="1"/>
  <c r="AA108" i="20"/>
  <c r="AA1134" i="20"/>
  <c r="AB1134" i="20" s="1"/>
  <c r="AA1006" i="20"/>
  <c r="Z880" i="20"/>
  <c r="AA878" i="20"/>
  <c r="AB878" i="20" s="1"/>
  <c r="Y1187" i="20"/>
  <c r="Z1185" i="20"/>
  <c r="Z1107" i="20"/>
  <c r="AA1105" i="20"/>
  <c r="AB1105" i="20" s="1"/>
  <c r="Y687" i="20"/>
  <c r="Y147" i="20" s="1"/>
  <c r="Y1234" i="20" s="1"/>
  <c r="Z685" i="20"/>
  <c r="Y144" i="20"/>
  <c r="AA1054" i="20"/>
  <c r="AB1054" i="20" s="1"/>
  <c r="Z1114" i="20"/>
  <c r="AA1112" i="20"/>
  <c r="AB1112" i="20" s="1"/>
  <c r="AA756" i="20"/>
  <c r="AB756" i="20" s="1"/>
  <c r="AA1055" i="20"/>
  <c r="AA1005" i="20"/>
  <c r="AB1005" i="20" s="1"/>
  <c r="AA1043" i="16"/>
  <c r="AB1043" i="16" s="1"/>
  <c r="Z176" i="16"/>
  <c r="Z49" i="10" s="1"/>
  <c r="Z2211" i="16"/>
  <c r="Z1836" i="16"/>
  <c r="AA1836" i="16"/>
  <c r="AA20" i="16"/>
  <c r="AA81" i="16" s="1"/>
  <c r="Y2211" i="16"/>
  <c r="O1786" i="16"/>
  <c r="Z2991" i="16"/>
  <c r="AA2991" i="16"/>
  <c r="Z2993" i="16"/>
  <c r="Z2990" i="16"/>
  <c r="AA2993" i="16"/>
  <c r="AA2990" i="16"/>
  <c r="Z2992" i="16"/>
  <c r="AA2992" i="16"/>
  <c r="AA2175" i="16"/>
  <c r="AA1044" i="16"/>
  <c r="AB1044" i="16" s="1"/>
  <c r="AA2210" i="16"/>
  <c r="Z2212" i="16"/>
  <c r="AA1770" i="16"/>
  <c r="AB1770" i="16" s="1"/>
  <c r="Y2178" i="16"/>
  <c r="Z1540" i="16"/>
  <c r="AA1757" i="16"/>
  <c r="AB1757" i="16" s="1"/>
  <c r="O1785" i="16"/>
  <c r="AA1036" i="16"/>
  <c r="AB1036" i="16" s="1"/>
  <c r="AA1520" i="16"/>
  <c r="AB1520" i="16" s="1"/>
  <c r="AA2247" i="16"/>
  <c r="AA627" i="16"/>
  <c r="P1090" i="16"/>
  <c r="Q1090" i="16" s="1"/>
  <c r="AA2211" i="16"/>
  <c r="P1784" i="16"/>
  <c r="P2214" i="16" s="1"/>
  <c r="Z57" i="16"/>
  <c r="Z2260" i="16" s="1"/>
  <c r="Y1542" i="16"/>
  <c r="Y1541" i="16"/>
  <c r="X1513" i="16"/>
  <c r="X370" i="16" s="1"/>
  <c r="Y1512" i="16"/>
  <c r="Y369" i="16" s="1"/>
  <c r="X1514" i="16"/>
  <c r="X371" i="16" s="1"/>
  <c r="X792" i="16" s="1"/>
  <c r="X200" i="10" s="1"/>
  <c r="X344" i="10" s="1"/>
  <c r="X1119" i="20"/>
  <c r="W1121" i="20"/>
  <c r="W218" i="20" s="1"/>
  <c r="W1236" i="20" s="1"/>
  <c r="W1120" i="20"/>
  <c r="Y2212" i="16"/>
  <c r="U1158" i="20"/>
  <c r="U1159" i="20" s="1"/>
  <c r="X1836" i="16"/>
  <c r="Y1836" i="16"/>
  <c r="V1742" i="16"/>
  <c r="V2208" i="16" s="1"/>
  <c r="U1743" i="16"/>
  <c r="Y60" i="16"/>
  <c r="Y87" i="16" s="1"/>
  <c r="Y2287" i="16"/>
  <c r="Y1777" i="16"/>
  <c r="Z1777" i="16" s="1"/>
  <c r="X175" i="16"/>
  <c r="Y175" i="16"/>
  <c r="X180" i="16"/>
  <c r="X1127" i="20"/>
  <c r="Y1127" i="20" s="1"/>
  <c r="E3014" i="16"/>
  <c r="D3015" i="16" s="1"/>
  <c r="E3015" i="16" s="1"/>
  <c r="X144" i="20"/>
  <c r="X687" i="20"/>
  <c r="X147" i="20" s="1"/>
  <c r="X1234" i="20" s="1"/>
  <c r="X109" i="20"/>
  <c r="X1128" i="20"/>
  <c r="W1201" i="20"/>
  <c r="X1199" i="20"/>
  <c r="Y1199" i="20" s="1"/>
  <c r="X1222" i="20"/>
  <c r="W1173" i="20"/>
  <c r="X1171" i="20"/>
  <c r="Y1171" i="20" s="1"/>
  <c r="X1187" i="20"/>
  <c r="X1215" i="20"/>
  <c r="K2992" i="16"/>
  <c r="X2992" i="16"/>
  <c r="Y2992" i="16"/>
  <c r="X2990" i="16"/>
  <c r="Y2990" i="16"/>
  <c r="X2993" i="16"/>
  <c r="Y2993" i="16"/>
  <c r="X2991" i="16"/>
  <c r="Y2991" i="16"/>
  <c r="Y1880" i="16"/>
  <c r="Z1880" i="16" s="1"/>
  <c r="W629" i="16"/>
  <c r="W795" i="16" s="1"/>
  <c r="W203" i="10" s="1"/>
  <c r="X2011" i="16"/>
  <c r="Y2010" i="16"/>
  <c r="X628" i="16"/>
  <c r="L1799" i="16"/>
  <c r="N2215" i="16"/>
  <c r="D2990" i="16"/>
  <c r="O1091" i="16"/>
  <c r="K1109" i="16"/>
  <c r="K1110" i="16" s="1"/>
  <c r="Y1037" i="16"/>
  <c r="Z1037" i="16" s="1"/>
  <c r="Y1032" i="16"/>
  <c r="Z1032" i="16" s="1"/>
  <c r="Y1054" i="16"/>
  <c r="Z1054" i="16" s="1"/>
  <c r="K1115" i="16"/>
  <c r="K1859" i="16"/>
  <c r="V2226" i="16"/>
  <c r="V1882" i="16"/>
  <c r="W1882" i="16" s="1"/>
  <c r="X1882" i="16" s="1"/>
  <c r="W2226" i="16"/>
  <c r="V1881" i="16"/>
  <c r="W1881" i="16" s="1"/>
  <c r="X1881" i="16" s="1"/>
  <c r="T649" i="20"/>
  <c r="T124" i="20" s="1"/>
  <c r="T1233" i="20" s="1"/>
  <c r="U648" i="20"/>
  <c r="T122" i="20"/>
  <c r="W647" i="20"/>
  <c r="X647" i="20" s="1"/>
  <c r="Y647" i="20" s="1"/>
  <c r="V121" i="20"/>
  <c r="W2993" i="16"/>
  <c r="O2993" i="16"/>
  <c r="U2992" i="16"/>
  <c r="M2992" i="16"/>
  <c r="S2991" i="16"/>
  <c r="K2991" i="16"/>
  <c r="Q2990" i="16"/>
  <c r="U2993" i="16"/>
  <c r="S2992" i="16"/>
  <c r="W2990" i="16"/>
  <c r="L2993" i="16"/>
  <c r="V2990" i="16"/>
  <c r="S2993" i="16"/>
  <c r="Q2992" i="16"/>
  <c r="O2991" i="16"/>
  <c r="M2990" i="16"/>
  <c r="V2993" i="16"/>
  <c r="N2993" i="16"/>
  <c r="T2992" i="16"/>
  <c r="L2992" i="16"/>
  <c r="R2991" i="16"/>
  <c r="P2990" i="16"/>
  <c r="M2993" i="16"/>
  <c r="Q2991" i="16"/>
  <c r="O2990" i="16"/>
  <c r="R2992" i="16"/>
  <c r="P2991" i="16"/>
  <c r="N2990" i="16"/>
  <c r="K2993" i="16"/>
  <c r="W2991" i="16"/>
  <c r="U2990" i="16"/>
  <c r="T2993" i="16"/>
  <c r="R2990" i="16"/>
  <c r="R2993" i="16"/>
  <c r="P2992" i="16"/>
  <c r="V2991" i="16"/>
  <c r="N2991" i="16"/>
  <c r="T2990" i="16"/>
  <c r="L2990" i="16"/>
  <c r="Q2993" i="16"/>
  <c r="W2992" i="16"/>
  <c r="O2992" i="16"/>
  <c r="U2991" i="16"/>
  <c r="M2991" i="16"/>
  <c r="S2990" i="16"/>
  <c r="K2990" i="16"/>
  <c r="P2993" i="16"/>
  <c r="V2992" i="16"/>
  <c r="N2992" i="16"/>
  <c r="T2991" i="16"/>
  <c r="L2991" i="16"/>
  <c r="F2993" i="16"/>
  <c r="G2993" i="16"/>
  <c r="D2996" i="16"/>
  <c r="P1836" i="16"/>
  <c r="Q1836" i="16"/>
  <c r="R1836" i="16"/>
  <c r="S1836" i="16"/>
  <c r="T1836" i="16"/>
  <c r="U1836" i="16"/>
  <c r="V1836" i="16"/>
  <c r="W1836" i="16"/>
  <c r="G3012" i="16"/>
  <c r="M1855" i="16"/>
  <c r="L1855" i="16"/>
  <c r="G2983" i="16"/>
  <c r="U1744" i="16"/>
  <c r="O1791" i="16"/>
  <c r="E2972" i="16"/>
  <c r="H2970" i="16" s="1"/>
  <c r="N1792" i="16"/>
  <c r="N1793" i="16" s="1"/>
  <c r="F3026" i="16"/>
  <c r="D1866" i="16"/>
  <c r="D3021" i="16" s="1"/>
  <c r="D3020" i="16"/>
  <c r="L2216" i="16"/>
  <c r="L1800" i="16"/>
  <c r="M1798" i="16"/>
  <c r="N1798" i="16" s="1"/>
  <c r="N2216" i="16" s="1"/>
  <c r="L1812" i="16"/>
  <c r="F1818" i="16"/>
  <c r="F2984" i="16" s="1"/>
  <c r="D2985" i="16"/>
  <c r="E2985" i="16" s="1"/>
  <c r="F1824" i="16" a="1"/>
  <c r="F1824" i="16" s="1"/>
  <c r="E2990" i="16"/>
  <c r="F2983" i="16"/>
  <c r="D1825" i="16"/>
  <c r="D2991" i="16" s="1"/>
  <c r="E2991" i="16"/>
  <c r="E2978" i="16"/>
  <c r="D2979" i="16" s="1"/>
  <c r="H2976" i="16" s="1"/>
  <c r="F2976" i="16"/>
  <c r="M56" i="10"/>
  <c r="M344" i="10" s="1"/>
  <c r="M55" i="10"/>
  <c r="M343" i="10" s="1"/>
  <c r="K167" i="16"/>
  <c r="K184" i="16" s="1"/>
  <c r="K58" i="10" s="1"/>
  <c r="K346" i="10" s="1"/>
  <c r="K343" i="10"/>
  <c r="N1092" i="16"/>
  <c r="O1092" i="16" s="1"/>
  <c r="L1108" i="16"/>
  <c r="M1108" i="16" s="1"/>
  <c r="K1116" i="16"/>
  <c r="K137" i="16"/>
  <c r="K171" i="16" s="1"/>
  <c r="K188" i="16" s="1"/>
  <c r="K21" i="10" s="1"/>
  <c r="W628" i="16"/>
  <c r="Q1079" i="16"/>
  <c r="P1080" i="16"/>
  <c r="U1066" i="16"/>
  <c r="V1066" i="16" s="1"/>
  <c r="W1066" i="16" s="1"/>
  <c r="X1066" i="16" s="1"/>
  <c r="O1096" i="16"/>
  <c r="S1078" i="16"/>
  <c r="T1078" i="16" s="1"/>
  <c r="Q1084" i="16"/>
  <c r="S1772" i="16"/>
  <c r="W1751" i="16"/>
  <c r="X1751" i="16" s="1"/>
  <c r="Y1751" i="16" s="1"/>
  <c r="Z1751" i="16" s="1"/>
  <c r="AA1751" i="16" s="1"/>
  <c r="W1758" i="16"/>
  <c r="X1758" i="16" s="1"/>
  <c r="Y1758" i="16" s="1"/>
  <c r="Z1758" i="16" s="1"/>
  <c r="AA1758" i="16" s="1"/>
  <c r="AB1758" i="16" s="1"/>
  <c r="T1765" i="16"/>
  <c r="S1068" i="16"/>
  <c r="L1104" i="16"/>
  <c r="L166" i="16" s="1"/>
  <c r="L183" i="16" s="1"/>
  <c r="L57" i="10" s="1"/>
  <c r="D1826" i="16"/>
  <c r="R1779" i="16"/>
  <c r="S1779" i="16" s="1"/>
  <c r="W641" i="20"/>
  <c r="X641" i="20" s="1"/>
  <c r="Y641" i="20" s="1"/>
  <c r="P1085" i="16"/>
  <c r="D1873" i="16"/>
  <c r="D3028" i="16" s="1"/>
  <c r="E3028" i="16" s="1"/>
  <c r="U1062" i="16"/>
  <c r="W1038" i="16"/>
  <c r="X1038" i="16" s="1"/>
  <c r="Y1038" i="16" s="1"/>
  <c r="Z1038" i="16" s="1"/>
  <c r="T1074" i="16"/>
  <c r="N1097" i="16"/>
  <c r="V1056" i="16"/>
  <c r="L1114" i="16"/>
  <c r="T1067" i="16"/>
  <c r="U1050" i="16"/>
  <c r="V1061" i="16"/>
  <c r="V1049" i="16"/>
  <c r="W1048" i="16"/>
  <c r="X1048" i="16" s="1"/>
  <c r="N1103" i="16"/>
  <c r="O1102" i="16"/>
  <c r="V1072" i="16"/>
  <c r="W1060" i="16"/>
  <c r="X1060" i="16" s="1"/>
  <c r="U1073" i="16"/>
  <c r="W1055" i="16"/>
  <c r="X1055" i="16" s="1"/>
  <c r="U1180" i="20"/>
  <c r="T234" i="20"/>
  <c r="U1179" i="20"/>
  <c r="V1179" i="20" s="1"/>
  <c r="W1172" i="20"/>
  <c r="U233" i="20"/>
  <c r="U1165" i="20"/>
  <c r="V1164" i="20"/>
  <c r="V1166" i="20" s="1"/>
  <c r="T198" i="20"/>
  <c r="T1237" i="20"/>
  <c r="W1186" i="20"/>
  <c r="X1186" i="20" s="1"/>
  <c r="Y1186" i="20" s="1"/>
  <c r="V866" i="20"/>
  <c r="V200" i="20" s="1"/>
  <c r="V1235" i="20" s="1"/>
  <c r="W864" i="20"/>
  <c r="X864" i="20" s="1"/>
  <c r="Y864" i="20" s="1"/>
  <c r="V197" i="20"/>
  <c r="V865" i="20"/>
  <c r="U198" i="20"/>
  <c r="V686" i="20"/>
  <c r="V687" i="20" s="1"/>
  <c r="V147" i="20" s="1"/>
  <c r="V1234" i="20" s="1"/>
  <c r="U145" i="20"/>
  <c r="W109" i="20"/>
  <c r="V1193" i="20"/>
  <c r="W1200" i="20"/>
  <c r="V1194" i="20"/>
  <c r="W1192" i="20"/>
  <c r="X1192" i="20" s="1"/>
  <c r="Y1192" i="20" s="1"/>
  <c r="V1180" i="20"/>
  <c r="W1178" i="20"/>
  <c r="X1178" i="20" s="1"/>
  <c r="Y1178" i="20" s="1"/>
  <c r="W1222" i="20"/>
  <c r="W1187" i="20"/>
  <c r="W1221" i="20"/>
  <c r="X1221" i="20" s="1"/>
  <c r="Y1221" i="20" s="1"/>
  <c r="W1214" i="20"/>
  <c r="X1214" i="20" s="1"/>
  <c r="Y1214" i="20" s="1"/>
  <c r="W1215" i="20"/>
  <c r="V1159" i="20"/>
  <c r="W1157" i="20"/>
  <c r="X1157" i="20" s="1"/>
  <c r="Y1157" i="20" s="1"/>
  <c r="V1085" i="20"/>
  <c r="U216" i="20"/>
  <c r="L1819" i="16"/>
  <c r="N1805" i="16"/>
  <c r="V2211" i="16"/>
  <c r="U2211" i="16"/>
  <c r="U1764" i="16"/>
  <c r="M1806" i="16"/>
  <c r="M1807" i="16" s="1"/>
  <c r="T2213" i="16"/>
  <c r="T1778" i="16"/>
  <c r="U2212" i="16"/>
  <c r="E1831" i="16"/>
  <c r="B1830" i="16"/>
  <c r="B2996" i="16" s="1"/>
  <c r="E1832" i="16"/>
  <c r="D1831" i="16"/>
  <c r="T1771" i="16"/>
  <c r="T2212" i="16"/>
  <c r="K2219" i="16"/>
  <c r="K1820" i="16"/>
  <c r="K1821" i="16" s="1"/>
  <c r="K1826" i="16"/>
  <c r="AD749" i="20" l="1"/>
  <c r="AD1736" i="16"/>
  <c r="AC1054" i="20"/>
  <c r="AB2267" i="16"/>
  <c r="AE1534" i="16"/>
  <c r="AD383" i="20"/>
  <c r="AC1141" i="20"/>
  <c r="Z48" i="10"/>
  <c r="AC1005" i="20"/>
  <c r="AC756" i="20"/>
  <c r="AD1099" i="20"/>
  <c r="AC589" i="20"/>
  <c r="AC1134" i="20"/>
  <c r="AE735" i="20"/>
  <c r="AB1107" i="20"/>
  <c r="AC1105" i="20"/>
  <c r="AD1093" i="20"/>
  <c r="AE1091" i="20"/>
  <c r="AE1093" i="20" s="1"/>
  <c r="AC590" i="20"/>
  <c r="AD588" i="20"/>
  <c r="AB1114" i="20"/>
  <c r="AC1112" i="20"/>
  <c r="AD1062" i="20"/>
  <c r="AE1060" i="20"/>
  <c r="AE1062" i="20" s="1"/>
  <c r="AB880" i="20"/>
  <c r="AC878" i="20"/>
  <c r="AC1055" i="20"/>
  <c r="AD1053" i="20"/>
  <c r="AD1086" i="20"/>
  <c r="AE1084" i="20"/>
  <c r="AE1086" i="20" s="1"/>
  <c r="AB1750" i="16"/>
  <c r="AC1135" i="20"/>
  <c r="AD1133" i="20"/>
  <c r="AD750" i="20"/>
  <c r="AE748" i="20"/>
  <c r="AE750" i="20" s="1"/>
  <c r="AD1092" i="20"/>
  <c r="AC1006" i="20"/>
  <c r="AD1004" i="20"/>
  <c r="AB1076" i="20"/>
  <c r="AC1074" i="20"/>
  <c r="AC1757" i="16"/>
  <c r="AD384" i="20"/>
  <c r="AE382" i="20"/>
  <c r="AE384" i="20" s="1"/>
  <c r="AD1061" i="20"/>
  <c r="AB1149" i="20"/>
  <c r="AC1147" i="20"/>
  <c r="AD1100" i="20"/>
  <c r="AE1098" i="20"/>
  <c r="AE1100" i="20" s="1"/>
  <c r="AC1142" i="20"/>
  <c r="AD1140" i="20"/>
  <c r="AC757" i="20"/>
  <c r="AD755" i="20"/>
  <c r="AC1043" i="16"/>
  <c r="AE2984" i="16"/>
  <c r="AE2986" i="16"/>
  <c r="AB2983" i="16"/>
  <c r="AB2985" i="16"/>
  <c r="AC2983" i="16"/>
  <c r="AC2985" i="16"/>
  <c r="AD2983" i="16"/>
  <c r="AD2985" i="16"/>
  <c r="AE2983" i="16"/>
  <c r="AE2985" i="16"/>
  <c r="AB2984" i="16"/>
  <c r="AB2986" i="16"/>
  <c r="AC2984" i="16"/>
  <c r="AD2984" i="16"/>
  <c r="AC2986" i="16"/>
  <c r="AD2986" i="16"/>
  <c r="AB2212" i="16"/>
  <c r="AC1770" i="16"/>
  <c r="AC2175" i="16"/>
  <c r="AD1519" i="16"/>
  <c r="AC2210" i="16"/>
  <c r="AC1758" i="16"/>
  <c r="AD1756" i="16"/>
  <c r="AE3013" i="16"/>
  <c r="AE3015" i="16"/>
  <c r="AB3012" i="16"/>
  <c r="AB3014" i="16"/>
  <c r="AC3012" i="16"/>
  <c r="AC3014" i="16"/>
  <c r="AD3012" i="16"/>
  <c r="AD3014" i="16"/>
  <c r="AE3012" i="16"/>
  <c r="AE3014" i="16"/>
  <c r="AB3013" i="16"/>
  <c r="AB3015" i="16"/>
  <c r="AC3013" i="16"/>
  <c r="AD3013" i="16"/>
  <c r="AC3015" i="16"/>
  <c r="AD3015" i="16"/>
  <c r="AC1520" i="16"/>
  <c r="AD2179" i="16"/>
  <c r="AD1549" i="16"/>
  <c r="AE1547" i="16"/>
  <c r="AC1036" i="16"/>
  <c r="AB2209" i="16"/>
  <c r="AB1751" i="16"/>
  <c r="AC1749" i="16"/>
  <c r="AC1044" i="16"/>
  <c r="AD1042" i="16"/>
  <c r="AE1031" i="16"/>
  <c r="AC2211" i="16"/>
  <c r="AD1763" i="16"/>
  <c r="AD2207" i="16"/>
  <c r="AD1737" i="16"/>
  <c r="AE1735" i="16"/>
  <c r="AC2247" i="16"/>
  <c r="AD2009" i="16"/>
  <c r="AD627" i="16" s="1"/>
  <c r="AE2177" i="16"/>
  <c r="AE1535" i="16"/>
  <c r="AD1548" i="16"/>
  <c r="AA1521" i="16"/>
  <c r="AB1521" i="16" s="1"/>
  <c r="Y1514" i="16"/>
  <c r="Y371" i="16" s="1"/>
  <c r="Y792" i="16" s="1"/>
  <c r="Y200" i="10" s="1"/>
  <c r="Y1048" i="20"/>
  <c r="Z1046" i="20"/>
  <c r="Y1047" i="20"/>
  <c r="AA879" i="20"/>
  <c r="AB879" i="20" s="1"/>
  <c r="Z2689" i="16"/>
  <c r="AA2687" i="16"/>
  <c r="X47" i="10"/>
  <c r="Z175" i="16"/>
  <c r="Z1221" i="20"/>
  <c r="AA1106" i="20"/>
  <c r="AB1106" i="20" s="1"/>
  <c r="Z1186" i="20"/>
  <c r="Z1214" i="20"/>
  <c r="Z1127" i="20"/>
  <c r="Y1159" i="20"/>
  <c r="Z1157" i="20"/>
  <c r="Z687" i="20"/>
  <c r="Z147" i="20" s="1"/>
  <c r="Z1234" i="20" s="1"/>
  <c r="AA685" i="20"/>
  <c r="AB685" i="20" s="1"/>
  <c r="Z144" i="20"/>
  <c r="Y1180" i="20"/>
  <c r="Z1178" i="20"/>
  <c r="AA1114" i="20"/>
  <c r="Y1194" i="20"/>
  <c r="Z1192" i="20"/>
  <c r="Z641" i="20"/>
  <c r="X215" i="20"/>
  <c r="Y1119" i="20"/>
  <c r="AA596" i="20"/>
  <c r="AB596" i="20" s="1"/>
  <c r="Z109" i="20"/>
  <c r="AA728" i="20"/>
  <c r="AB728" i="20" s="1"/>
  <c r="Y866" i="20"/>
  <c r="Z864" i="20"/>
  <c r="Y197" i="20"/>
  <c r="Y1173" i="20"/>
  <c r="Z1171" i="20"/>
  <c r="AA1107" i="20"/>
  <c r="AA1113" i="20"/>
  <c r="AB1113" i="20" s="1"/>
  <c r="AA1076" i="20"/>
  <c r="Z1215" i="20"/>
  <c r="AA1213" i="20"/>
  <c r="AB1213" i="20" s="1"/>
  <c r="AA1149" i="20"/>
  <c r="AA880" i="20"/>
  <c r="Z1222" i="20"/>
  <c r="AA1220" i="20"/>
  <c r="AB1220" i="20" s="1"/>
  <c r="Z1187" i="20"/>
  <c r="AA1185" i="20"/>
  <c r="AB1185" i="20" s="1"/>
  <c r="AA1148" i="20"/>
  <c r="AB1148" i="20" s="1"/>
  <c r="Y649" i="20"/>
  <c r="Y124" i="20" s="1"/>
  <c r="Y1233" i="20" s="1"/>
  <c r="Z647" i="20"/>
  <c r="Y121" i="20"/>
  <c r="Y1201" i="20"/>
  <c r="Z1199" i="20"/>
  <c r="AA1075" i="20"/>
  <c r="AB1075" i="20" s="1"/>
  <c r="Z1128" i="20"/>
  <c r="AA1126" i="20"/>
  <c r="AB1126" i="20" s="1"/>
  <c r="P1091" i="16"/>
  <c r="Q1091" i="16" s="1"/>
  <c r="P1786" i="16"/>
  <c r="AA80" i="16"/>
  <c r="AA176" i="16"/>
  <c r="AA49" i="10" s="1"/>
  <c r="Z2263" i="16"/>
  <c r="Z91" i="16" s="1"/>
  <c r="Z101" i="12" s="1"/>
  <c r="Z2272" i="16"/>
  <c r="P1785" i="16"/>
  <c r="Z1541" i="16"/>
  <c r="Z1513" i="16" s="1"/>
  <c r="Z370" i="16" s="1"/>
  <c r="Y1513" i="16"/>
  <c r="Y370" i="16" s="1"/>
  <c r="AA3012" i="16"/>
  <c r="Z3014" i="16"/>
  <c r="AA3014" i="16"/>
  <c r="Z3013" i="16"/>
  <c r="AA3013" i="16"/>
  <c r="Z3015" i="16"/>
  <c r="Z3012" i="16"/>
  <c r="AA3015" i="16"/>
  <c r="AA1054" i="16"/>
  <c r="AB1054" i="16" s="1"/>
  <c r="AA1038" i="16"/>
  <c r="AB1038" i="16" s="1"/>
  <c r="AA2212" i="16"/>
  <c r="AA1032" i="16"/>
  <c r="AB1032" i="16" s="1"/>
  <c r="AA1037" i="16"/>
  <c r="AB1037" i="16" s="1"/>
  <c r="Z2010" i="16"/>
  <c r="Z2213" i="16"/>
  <c r="AA1777" i="16"/>
  <c r="AB1777" i="16" s="1"/>
  <c r="M1819" i="16"/>
  <c r="N1819" i="16" s="1"/>
  <c r="Z2984" i="16"/>
  <c r="AA2984" i="16"/>
  <c r="Z2986" i="16"/>
  <c r="Z2983" i="16"/>
  <c r="AA2986" i="16"/>
  <c r="AA2983" i="16"/>
  <c r="Z2985" i="16"/>
  <c r="AA2985" i="16"/>
  <c r="Z2226" i="16"/>
  <c r="AA1880" i="16"/>
  <c r="AB1880" i="16" s="1"/>
  <c r="Q1784" i="16"/>
  <c r="R1784" i="16" s="1"/>
  <c r="R2214" i="16" s="1"/>
  <c r="Z2178" i="16"/>
  <c r="Z1542" i="16"/>
  <c r="Z1514" i="16" s="1"/>
  <c r="Z371" i="16" s="1"/>
  <c r="Z792" i="16" s="1"/>
  <c r="Z200" i="10" s="1"/>
  <c r="AA1540" i="16"/>
  <c r="AB1540" i="16" s="1"/>
  <c r="Z1512" i="16"/>
  <c r="Z369" i="16" s="1"/>
  <c r="X1121" i="20"/>
  <c r="X218" i="20" s="1"/>
  <c r="X1236" i="20" s="1"/>
  <c r="X1120" i="20"/>
  <c r="U236" i="20"/>
  <c r="U1237" i="20" s="1"/>
  <c r="V1158" i="20"/>
  <c r="W1158" i="20" s="1"/>
  <c r="X1158" i="20" s="1"/>
  <c r="Y1158" i="20" s="1"/>
  <c r="Y2213" i="16"/>
  <c r="Y2226" i="16"/>
  <c r="W1742" i="16"/>
  <c r="V1743" i="16"/>
  <c r="Y84" i="16"/>
  <c r="Y183" i="16"/>
  <c r="Y57" i="10" s="1"/>
  <c r="X1172" i="20"/>
  <c r="Y1172" i="20" s="1"/>
  <c r="D3016" i="16"/>
  <c r="E3016" i="16" s="1"/>
  <c r="X866" i="20"/>
  <c r="X200" i="20" s="1"/>
  <c r="X1235" i="20" s="1"/>
  <c r="X197" i="20"/>
  <c r="X649" i="20"/>
  <c r="X124" i="20" s="1"/>
  <c r="X1233" i="20" s="1"/>
  <c r="X121" i="20"/>
  <c r="X1200" i="20"/>
  <c r="Y1200" i="20" s="1"/>
  <c r="X1180" i="20"/>
  <c r="X1173" i="20"/>
  <c r="X1194" i="20"/>
  <c r="X1159" i="20"/>
  <c r="X1201" i="20"/>
  <c r="K3014" i="16"/>
  <c r="Y3012" i="16"/>
  <c r="X3015" i="16"/>
  <c r="Y3015" i="16"/>
  <c r="X3013" i="16"/>
  <c r="Y3013" i="16"/>
  <c r="X3014" i="16"/>
  <c r="Y3014" i="16"/>
  <c r="X3012" i="16"/>
  <c r="K2985" i="16"/>
  <c r="X2985" i="16"/>
  <c r="Y2985" i="16"/>
  <c r="X2983" i="16"/>
  <c r="Y2983" i="16"/>
  <c r="X2986" i="16"/>
  <c r="Y2986" i="16"/>
  <c r="X2984" i="16"/>
  <c r="Y2984" i="16"/>
  <c r="Y1055" i="16"/>
  <c r="Z1055" i="16" s="1"/>
  <c r="Y628" i="16"/>
  <c r="X629" i="16"/>
  <c r="X795" i="16" s="1"/>
  <c r="X203" i="10" s="1"/>
  <c r="X347" i="10" s="1"/>
  <c r="Y2011" i="16"/>
  <c r="Z2011" i="16" s="1"/>
  <c r="Y1882" i="16"/>
  <c r="Z1882" i="16" s="1"/>
  <c r="K2223" i="16"/>
  <c r="Y1881" i="16"/>
  <c r="Z1881" i="16" s="1"/>
  <c r="O2215" i="16"/>
  <c r="L2218" i="16"/>
  <c r="D2997" i="16"/>
  <c r="K138" i="16"/>
  <c r="Y1060" i="16"/>
  <c r="Z1060" i="16" s="1"/>
  <c r="L1115" i="16"/>
  <c r="Y1048" i="16"/>
  <c r="Z1048" i="16" s="1"/>
  <c r="Y1066" i="16"/>
  <c r="Z1066" i="16" s="1"/>
  <c r="K1860" i="16"/>
  <c r="K1861" i="16" s="1"/>
  <c r="L1859" i="16"/>
  <c r="M1859" i="16" s="1"/>
  <c r="M2223" i="16" s="1"/>
  <c r="T1232" i="20"/>
  <c r="W649" i="20"/>
  <c r="W124" i="20" s="1"/>
  <c r="W1233" i="20" s="1"/>
  <c r="W121" i="20"/>
  <c r="U649" i="20"/>
  <c r="U124" i="20" s="1"/>
  <c r="U1233" i="20" s="1"/>
  <c r="V648" i="20"/>
  <c r="V649" i="20" s="1"/>
  <c r="V124" i="20" s="1"/>
  <c r="V1233" i="20" s="1"/>
  <c r="U122" i="20"/>
  <c r="F3015" i="16"/>
  <c r="P3015" i="16"/>
  <c r="V3014" i="16"/>
  <c r="N3014" i="16"/>
  <c r="T3013" i="16"/>
  <c r="L3013" i="16"/>
  <c r="R3012" i="16"/>
  <c r="N3015" i="16"/>
  <c r="T3014" i="16"/>
  <c r="R3013" i="16"/>
  <c r="P3012" i="16"/>
  <c r="W3015" i="16"/>
  <c r="O3015" i="16"/>
  <c r="U3014" i="16"/>
  <c r="M3014" i="16"/>
  <c r="S3013" i="16"/>
  <c r="K3013" i="16"/>
  <c r="Q3012" i="16"/>
  <c r="V3015" i="16"/>
  <c r="L3014" i="16"/>
  <c r="U3015" i="16"/>
  <c r="M3015" i="16"/>
  <c r="S3014" i="16"/>
  <c r="Q3013" i="16"/>
  <c r="W3012" i="16"/>
  <c r="O3012" i="16"/>
  <c r="K3015" i="16"/>
  <c r="W3013" i="16"/>
  <c r="U3012" i="16"/>
  <c r="K3012" i="16"/>
  <c r="T3015" i="16"/>
  <c r="L3015" i="16"/>
  <c r="R3014" i="16"/>
  <c r="P3013" i="16"/>
  <c r="V3012" i="16"/>
  <c r="N3012" i="16"/>
  <c r="S3015" i="16"/>
  <c r="Q3014" i="16"/>
  <c r="O3013" i="16"/>
  <c r="M3012" i="16"/>
  <c r="R3015" i="16"/>
  <c r="P3014" i="16"/>
  <c r="V3013" i="16"/>
  <c r="N3013" i="16"/>
  <c r="T3012" i="16"/>
  <c r="L3012" i="16"/>
  <c r="Q3015" i="16"/>
  <c r="W3014" i="16"/>
  <c r="O3014" i="16"/>
  <c r="U3013" i="16"/>
  <c r="M3013" i="16"/>
  <c r="S3012" i="16"/>
  <c r="P2986" i="16"/>
  <c r="V2985" i="16"/>
  <c r="N2985" i="16"/>
  <c r="T2984" i="16"/>
  <c r="L2984" i="16"/>
  <c r="R2983" i="16"/>
  <c r="K2986" i="16"/>
  <c r="U2983" i="16"/>
  <c r="N2984" i="16"/>
  <c r="U2984" i="16"/>
  <c r="W2986" i="16"/>
  <c r="O2986" i="16"/>
  <c r="U2985" i="16"/>
  <c r="M2985" i="16"/>
  <c r="S2984" i="16"/>
  <c r="K2984" i="16"/>
  <c r="Q2983" i="16"/>
  <c r="Q2985" i="16"/>
  <c r="M2983" i="16"/>
  <c r="Q2986" i="16"/>
  <c r="S2983" i="16"/>
  <c r="V2986" i="16"/>
  <c r="N2986" i="16"/>
  <c r="T2985" i="16"/>
  <c r="L2985" i="16"/>
  <c r="R2984" i="16"/>
  <c r="P2983" i="16"/>
  <c r="S2986" i="16"/>
  <c r="V2984" i="16"/>
  <c r="M2984" i="16"/>
  <c r="U2986" i="16"/>
  <c r="M2986" i="16"/>
  <c r="S2985" i="16"/>
  <c r="Q2984" i="16"/>
  <c r="W2983" i="16"/>
  <c r="O2983" i="16"/>
  <c r="N2983" i="16"/>
  <c r="O2984" i="16"/>
  <c r="P2985" i="16"/>
  <c r="O2985" i="16"/>
  <c r="T2986" i="16"/>
  <c r="L2986" i="16"/>
  <c r="R2985" i="16"/>
  <c r="P2984" i="16"/>
  <c r="V2983" i="16"/>
  <c r="W2984" i="16"/>
  <c r="L2983" i="16"/>
  <c r="W2985" i="16"/>
  <c r="R2986" i="16"/>
  <c r="T2983" i="16"/>
  <c r="K2983" i="16"/>
  <c r="H2992" i="16"/>
  <c r="H3035" i="16"/>
  <c r="M556" i="16"/>
  <c r="G3015" i="16"/>
  <c r="F1865" i="16"/>
  <c r="F3020" i="16" s="1"/>
  <c r="K1855" i="16"/>
  <c r="M1862" i="16"/>
  <c r="L1862" i="16"/>
  <c r="G2986" i="16"/>
  <c r="F2986" i="16"/>
  <c r="V1744" i="16"/>
  <c r="P1791" i="16"/>
  <c r="O1792" i="16"/>
  <c r="O1793" i="16" s="1"/>
  <c r="E2979" i="16"/>
  <c r="H2977" i="16" s="1"/>
  <c r="L1814" i="16"/>
  <c r="M1812" i="16"/>
  <c r="N1812" i="16" s="1"/>
  <c r="N2218" i="16" s="1"/>
  <c r="L1813" i="16"/>
  <c r="D3029" i="16"/>
  <c r="F3019" i="16"/>
  <c r="E3021" i="16"/>
  <c r="D3022" i="16" s="1"/>
  <c r="O1798" i="16"/>
  <c r="M1799" i="16"/>
  <c r="N1799" i="16" s="1"/>
  <c r="M2216" i="16"/>
  <c r="M1800" i="16"/>
  <c r="N1800" i="16" s="1"/>
  <c r="D2980" i="16"/>
  <c r="E2980" i="16" s="1"/>
  <c r="D2986" i="16"/>
  <c r="D2987" i="16"/>
  <c r="E2987" i="16" s="1"/>
  <c r="F1825" i="16"/>
  <c r="F2991" i="16" s="1"/>
  <c r="D2992" i="16"/>
  <c r="E2992" i="16" s="1"/>
  <c r="D2994" i="16" s="1"/>
  <c r="E2994" i="16" s="1"/>
  <c r="D1832" i="16"/>
  <c r="D2998" i="16" s="1"/>
  <c r="E2998" i="16"/>
  <c r="F1831" i="16" a="1"/>
  <c r="F1831" i="16" s="1"/>
  <c r="E2997" i="16"/>
  <c r="F2990" i="16"/>
  <c r="K165" i="16"/>
  <c r="K168" i="16"/>
  <c r="K185" i="16" s="1"/>
  <c r="K59" i="10" s="1"/>
  <c r="K347" i="10" s="1"/>
  <c r="K139" i="16"/>
  <c r="P1092" i="16"/>
  <c r="N1108" i="16"/>
  <c r="L1109" i="16"/>
  <c r="M1109" i="16" s="1"/>
  <c r="K20" i="10"/>
  <c r="K101" i="10"/>
  <c r="Q1085" i="16"/>
  <c r="O1097" i="16"/>
  <c r="U1078" i="16"/>
  <c r="V1078" i="16" s="1"/>
  <c r="Q1080" i="16"/>
  <c r="R1084" i="16"/>
  <c r="L137" i="16"/>
  <c r="U1067" i="16"/>
  <c r="V1067" i="16" s="1"/>
  <c r="W1067" i="16" s="1"/>
  <c r="X1067" i="16" s="1"/>
  <c r="P1096" i="16"/>
  <c r="R1079" i="16"/>
  <c r="M1104" i="16"/>
  <c r="N1104" i="16" s="1"/>
  <c r="T1772" i="16"/>
  <c r="U1765" i="16"/>
  <c r="T1068" i="16"/>
  <c r="L1110" i="16"/>
  <c r="P1086" i="16"/>
  <c r="N1098" i="16"/>
  <c r="N165" i="16" s="1"/>
  <c r="N182" i="16" s="1"/>
  <c r="T1779" i="16"/>
  <c r="F1872" i="16"/>
  <c r="V1062" i="16"/>
  <c r="U1074" i="16"/>
  <c r="M1114" i="16"/>
  <c r="W1056" i="16"/>
  <c r="X1056" i="16" s="1"/>
  <c r="Y1056" i="16" s="1"/>
  <c r="Z1056" i="16" s="1"/>
  <c r="L1116" i="16"/>
  <c r="V1050" i="16"/>
  <c r="R1090" i="16"/>
  <c r="S1090" i="16" s="1"/>
  <c r="V1073" i="16"/>
  <c r="W1049" i="16"/>
  <c r="X1049" i="16" s="1"/>
  <c r="W1072" i="16"/>
  <c r="X1072" i="16" s="1"/>
  <c r="O1103" i="16"/>
  <c r="W1061" i="16"/>
  <c r="X1061" i="16" s="1"/>
  <c r="P1102" i="16"/>
  <c r="U234" i="20"/>
  <c r="V233" i="20"/>
  <c r="W1164" i="20"/>
  <c r="V1165" i="20"/>
  <c r="W865" i="20"/>
  <c r="X865" i="20" s="1"/>
  <c r="Y865" i="20" s="1"/>
  <c r="V198" i="20"/>
  <c r="W866" i="20"/>
  <c r="W200" i="20" s="1"/>
  <c r="W1235" i="20" s="1"/>
  <c r="W197" i="20"/>
  <c r="W686" i="20"/>
  <c r="V145" i="20"/>
  <c r="V236" i="20"/>
  <c r="W1194" i="20"/>
  <c r="W1193" i="20"/>
  <c r="X1193" i="20" s="1"/>
  <c r="Y1193" i="20" s="1"/>
  <c r="W1180" i="20"/>
  <c r="W1179" i="20"/>
  <c r="X1179" i="20" s="1"/>
  <c r="Y1179" i="20" s="1"/>
  <c r="W1159" i="20"/>
  <c r="W1085" i="20"/>
  <c r="X1085" i="20" s="1"/>
  <c r="Y1085" i="20" s="1"/>
  <c r="V216" i="20"/>
  <c r="O1805" i="16"/>
  <c r="L1826" i="16"/>
  <c r="M1826" i="16" s="1"/>
  <c r="V1764" i="16"/>
  <c r="N2217" i="16"/>
  <c r="N1806" i="16"/>
  <c r="N1807" i="16" s="1"/>
  <c r="U1778" i="16"/>
  <c r="V1778" i="16" s="1"/>
  <c r="W1778" i="16" s="1"/>
  <c r="X1778" i="16" s="1"/>
  <c r="Y1778" i="16" s="1"/>
  <c r="Z1778" i="16" s="1"/>
  <c r="V2213" i="16"/>
  <c r="W2213" i="16"/>
  <c r="U2213" i="16"/>
  <c r="U1771" i="16"/>
  <c r="K2220" i="16"/>
  <c r="K1827" i="16"/>
  <c r="K1828" i="16" s="1"/>
  <c r="L1821" i="16"/>
  <c r="L2219" i="16"/>
  <c r="K1833" i="16"/>
  <c r="L1820" i="16"/>
  <c r="AD589" i="20" l="1"/>
  <c r="AD1054" i="20"/>
  <c r="AC1106" i="20"/>
  <c r="AD1005" i="20"/>
  <c r="AB19" i="16"/>
  <c r="AC17" i="16" s="1"/>
  <c r="AC2255" i="16" s="1"/>
  <c r="AC2267" i="16" s="1"/>
  <c r="AB2279" i="16"/>
  <c r="AD756" i="20"/>
  <c r="AD108" i="20"/>
  <c r="AA48" i="10"/>
  <c r="Y344" i="10"/>
  <c r="Z344" i="10"/>
  <c r="Y54" i="10"/>
  <c r="Y53" i="10" s="1"/>
  <c r="AC1113" i="20"/>
  <c r="AD1134" i="20"/>
  <c r="AC1148" i="20"/>
  <c r="AC1075" i="20"/>
  <c r="AC879" i="20"/>
  <c r="AD1757" i="16"/>
  <c r="AE1061" i="20"/>
  <c r="AE1092" i="20"/>
  <c r="AE1099" i="20"/>
  <c r="AC596" i="20"/>
  <c r="AD596" i="20" s="1"/>
  <c r="AE596" i="20" s="1"/>
  <c r="AB109" i="20"/>
  <c r="AD1142" i="20"/>
  <c r="AE1140" i="20"/>
  <c r="AE1142" i="20" s="1"/>
  <c r="AD1006" i="20"/>
  <c r="AE1004" i="20"/>
  <c r="AE1006" i="20" s="1"/>
  <c r="AB687" i="20"/>
  <c r="AB147" i="20" s="1"/>
  <c r="AB1234" i="20" s="1"/>
  <c r="AC685" i="20"/>
  <c r="AC144" i="20" s="1"/>
  <c r="AB144" i="20"/>
  <c r="AD1055" i="20"/>
  <c r="AE1053" i="20"/>
  <c r="AE1055" i="20" s="1"/>
  <c r="AE749" i="20"/>
  <c r="AC1114" i="20"/>
  <c r="AD1112" i="20"/>
  <c r="AB1128" i="20"/>
  <c r="AC1126" i="20"/>
  <c r="AB1215" i="20"/>
  <c r="AC1213" i="20"/>
  <c r="AB1187" i="20"/>
  <c r="AC1185" i="20"/>
  <c r="AC1149" i="20"/>
  <c r="AD1147" i="20"/>
  <c r="AE383" i="20"/>
  <c r="AD1141" i="20"/>
  <c r="AC1107" i="20"/>
  <c r="AD1105" i="20"/>
  <c r="AC728" i="20"/>
  <c r="AD728" i="20" s="1"/>
  <c r="AE728" i="20" s="1"/>
  <c r="AD1135" i="20"/>
  <c r="AE1133" i="20"/>
  <c r="AE1135" i="20" s="1"/>
  <c r="AC880" i="20"/>
  <c r="AD878" i="20"/>
  <c r="AD590" i="20"/>
  <c r="AE588" i="20"/>
  <c r="AE590" i="20" s="1"/>
  <c r="AB1222" i="20"/>
  <c r="AC1220" i="20"/>
  <c r="AD757" i="20"/>
  <c r="AE755" i="20"/>
  <c r="AE757" i="20" s="1"/>
  <c r="AC1076" i="20"/>
  <c r="AD1074" i="20"/>
  <c r="AD1043" i="16"/>
  <c r="AC111" i="20"/>
  <c r="AC1231" i="20" s="1"/>
  <c r="AC1054" i="16"/>
  <c r="AD2211" i="16"/>
  <c r="AE1763" i="16"/>
  <c r="AC2209" i="16"/>
  <c r="AC1751" i="16"/>
  <c r="AD1749" i="16"/>
  <c r="AD2175" i="16"/>
  <c r="AE1519" i="16"/>
  <c r="AB2178" i="16"/>
  <c r="AC1540" i="16"/>
  <c r="AB1512" i="16"/>
  <c r="AB369" i="16" s="1"/>
  <c r="AB2213" i="16"/>
  <c r="AC1777" i="16"/>
  <c r="AC1521" i="16"/>
  <c r="AE2207" i="16"/>
  <c r="AE1737" i="16"/>
  <c r="AE2179" i="16"/>
  <c r="AE1549" i="16"/>
  <c r="AC2212" i="16"/>
  <c r="AD1770" i="16"/>
  <c r="AC1037" i="16"/>
  <c r="AE1548" i="16"/>
  <c r="AC1750" i="16"/>
  <c r="AC1038" i="16"/>
  <c r="AD1036" i="16"/>
  <c r="AD2210" i="16"/>
  <c r="AD1758" i="16"/>
  <c r="AE1756" i="16"/>
  <c r="AB2226" i="16"/>
  <c r="AC1880" i="16"/>
  <c r="AC1032" i="16"/>
  <c r="AD1032" i="16" s="1"/>
  <c r="AE1032" i="16" s="1"/>
  <c r="AD1044" i="16"/>
  <c r="AE1042" i="16"/>
  <c r="AD1520" i="16"/>
  <c r="AE1736" i="16"/>
  <c r="AD2247" i="16"/>
  <c r="AE2009" i="16"/>
  <c r="AE627" i="16" s="1"/>
  <c r="K1866" i="16"/>
  <c r="Y200" i="20"/>
  <c r="Y1235" i="20" s="1"/>
  <c r="H2688" i="16"/>
  <c r="Z1047" i="20"/>
  <c r="Z1048" i="20"/>
  <c r="AA1046" i="20"/>
  <c r="AB1046" i="20" s="1"/>
  <c r="AA2689" i="16"/>
  <c r="AA175" i="16"/>
  <c r="AA1186" i="20"/>
  <c r="AB1186" i="20" s="1"/>
  <c r="Z1172" i="20"/>
  <c r="Z1179" i="20"/>
  <c r="Z1200" i="20"/>
  <c r="Y1120" i="20"/>
  <c r="Y216" i="20" s="1"/>
  <c r="AA1127" i="20"/>
  <c r="AB1127" i="20" s="1"/>
  <c r="Z1193" i="20"/>
  <c r="Y1121" i="20"/>
  <c r="Y218" i="20" s="1"/>
  <c r="Y1236" i="20" s="1"/>
  <c r="Z1119" i="20"/>
  <c r="Y215" i="20"/>
  <c r="Z1180" i="20"/>
  <c r="AA1178" i="20"/>
  <c r="AB1178" i="20" s="1"/>
  <c r="AA1222" i="20"/>
  <c r="AA1215" i="20"/>
  <c r="Z866" i="20"/>
  <c r="AA864" i="20"/>
  <c r="AB864" i="20" s="1"/>
  <c r="Z197" i="20"/>
  <c r="Z865" i="20"/>
  <c r="Y198" i="20"/>
  <c r="Z1158" i="20"/>
  <c r="AA1214" i="20"/>
  <c r="AB1214" i="20" s="1"/>
  <c r="AA109" i="20"/>
  <c r="AA641" i="20"/>
  <c r="AB641" i="20" s="1"/>
  <c r="Z1201" i="20"/>
  <c r="AA1199" i="20"/>
  <c r="AB1199" i="20" s="1"/>
  <c r="AA1221" i="20"/>
  <c r="AB1221" i="20" s="1"/>
  <c r="Z1194" i="20"/>
  <c r="AA1192" i="20"/>
  <c r="AB1192" i="20" s="1"/>
  <c r="AA687" i="20"/>
  <c r="AA147" i="20" s="1"/>
  <c r="AA1234" i="20" s="1"/>
  <c r="AA144" i="20"/>
  <c r="Z1085" i="20"/>
  <c r="AA1128" i="20"/>
  <c r="AA1187" i="20"/>
  <c r="Z1173" i="20"/>
  <c r="AA1171" i="20"/>
  <c r="AB1171" i="20" s="1"/>
  <c r="Z649" i="20"/>
  <c r="Z124" i="20" s="1"/>
  <c r="Z1233" i="20" s="1"/>
  <c r="AA647" i="20"/>
  <c r="AB647" i="20" s="1"/>
  <c r="Z121" i="20"/>
  <c r="Z1159" i="20"/>
  <c r="AA1157" i="20"/>
  <c r="AB1157" i="20" s="1"/>
  <c r="AA1055" i="16"/>
  <c r="AB1055" i="16" s="1"/>
  <c r="AA1778" i="16"/>
  <c r="AB1778" i="16" s="1"/>
  <c r="Z59" i="16"/>
  <c r="AA57" i="16" s="1"/>
  <c r="AA2260" i="16" s="1"/>
  <c r="Z2284" i="16"/>
  <c r="Z2275" i="16"/>
  <c r="Q1785" i="16"/>
  <c r="R1785" i="16" s="1"/>
  <c r="AA1881" i="16"/>
  <c r="AB1881" i="16" s="1"/>
  <c r="Q2214" i="16"/>
  <c r="S1784" i="16"/>
  <c r="S2214" i="16" s="1"/>
  <c r="Z629" i="16"/>
  <c r="Z795" i="16" s="1"/>
  <c r="Z203" i="10" s="1"/>
  <c r="Z347" i="10" s="1"/>
  <c r="AA2011" i="16"/>
  <c r="AB2011" i="16" s="1"/>
  <c r="AA2226" i="16"/>
  <c r="AA1882" i="16"/>
  <c r="AB1882" i="16" s="1"/>
  <c r="AA1060" i="16"/>
  <c r="AB1060" i="16" s="1"/>
  <c r="AA2010" i="16"/>
  <c r="AB2010" i="16" s="1"/>
  <c r="Z628" i="16"/>
  <c r="O2217" i="16"/>
  <c r="AA1066" i="16"/>
  <c r="AB1066" i="16" s="1"/>
  <c r="AA1056" i="16"/>
  <c r="AB1056" i="16" s="1"/>
  <c r="AA1048" i="16"/>
  <c r="AB1048" i="16" s="1"/>
  <c r="Q1786" i="16"/>
  <c r="R1786" i="16" s="1"/>
  <c r="AA2178" i="16"/>
  <c r="AA1542" i="16"/>
  <c r="AA1514" i="16" s="1"/>
  <c r="AA371" i="16" s="1"/>
  <c r="AA792" i="16" s="1"/>
  <c r="AA200" i="10" s="1"/>
  <c r="AA1512" i="16"/>
  <c r="AA369" i="16" s="1"/>
  <c r="Q1791" i="16"/>
  <c r="Q2215" i="16" s="1"/>
  <c r="AA1541" i="16"/>
  <c r="AB1541" i="16" s="1"/>
  <c r="AA2213" i="16"/>
  <c r="U1232" i="20"/>
  <c r="O1108" i="16"/>
  <c r="P1108" i="16" s="1"/>
  <c r="X1742" i="16"/>
  <c r="X2208" i="16" s="1"/>
  <c r="W2208" i="16"/>
  <c r="W1743" i="16"/>
  <c r="Y180" i="16"/>
  <c r="X216" i="20"/>
  <c r="W687" i="20"/>
  <c r="W147" i="20" s="1"/>
  <c r="W1234" i="20" s="1"/>
  <c r="X686" i="20"/>
  <c r="Y686" i="20" s="1"/>
  <c r="X198" i="20"/>
  <c r="W1166" i="20"/>
  <c r="W236" i="20" s="1"/>
  <c r="W1237" i="20" s="1"/>
  <c r="X1164" i="20"/>
  <c r="Y1061" i="16"/>
  <c r="Z1061" i="16" s="1"/>
  <c r="Y629" i="16"/>
  <c r="Y795" i="16" s="1"/>
  <c r="Y203" i="10" s="1"/>
  <c r="Y347" i="10" s="1"/>
  <c r="P1798" i="16"/>
  <c r="P2216" i="16" s="1"/>
  <c r="O1819" i="16"/>
  <c r="Y1067" i="16"/>
  <c r="Z1067" i="16" s="1"/>
  <c r="Y1049" i="16"/>
  <c r="Z1049" i="16" s="1"/>
  <c r="Y1072" i="16"/>
  <c r="Z1072" i="16" s="1"/>
  <c r="L2223" i="16"/>
  <c r="N1859" i="16"/>
  <c r="O1859" i="16" s="1"/>
  <c r="P1859" i="16" s="1"/>
  <c r="Q1859" i="16" s="1"/>
  <c r="Q2223" i="16" s="1"/>
  <c r="L1860" i="16"/>
  <c r="M1860" i="16" s="1"/>
  <c r="L1861" i="16"/>
  <c r="M1861" i="16" s="1"/>
  <c r="W648" i="20"/>
  <c r="X648" i="20" s="1"/>
  <c r="Y648" i="20" s="1"/>
  <c r="V122" i="20"/>
  <c r="H3033" i="16"/>
  <c r="N1862" i="16"/>
  <c r="N557" i="16" s="1"/>
  <c r="N1855" i="16"/>
  <c r="N556" i="16" s="1"/>
  <c r="M557" i="16"/>
  <c r="D1833" i="16"/>
  <c r="O1862" i="16"/>
  <c r="G3026" i="16"/>
  <c r="G3019" i="16"/>
  <c r="K1862" i="16"/>
  <c r="D3030" i="16"/>
  <c r="E3030" i="16" s="1"/>
  <c r="H2983" i="16"/>
  <c r="H2985" i="16"/>
  <c r="P2215" i="16"/>
  <c r="P1793" i="16"/>
  <c r="P1792" i="16"/>
  <c r="E3022" i="16"/>
  <c r="E2986" i="16"/>
  <c r="H2984" i="16" s="1"/>
  <c r="E3029" i="16"/>
  <c r="M2218" i="16"/>
  <c r="M1813" i="16"/>
  <c r="N1813" i="16" s="1"/>
  <c r="O1812" i="16"/>
  <c r="O2216" i="16"/>
  <c r="O1800" i="16"/>
  <c r="D3023" i="16"/>
  <c r="E3023" i="16" s="1"/>
  <c r="K1873" i="16"/>
  <c r="F3027" i="16"/>
  <c r="O1799" i="16"/>
  <c r="F2997" i="16"/>
  <c r="D2993" i="16"/>
  <c r="H2990" i="16" s="1"/>
  <c r="N56" i="10"/>
  <c r="N344" i="10" s="1"/>
  <c r="L160" i="16"/>
  <c r="L177" i="16" s="1"/>
  <c r="L164" i="16"/>
  <c r="L165" i="16"/>
  <c r="L182" i="16" s="1"/>
  <c r="L168" i="16"/>
  <c r="L185" i="16" s="1"/>
  <c r="L59" i="10" s="1"/>
  <c r="M1110" i="16"/>
  <c r="L167" i="16"/>
  <c r="L184" i="16" s="1"/>
  <c r="K182" i="16"/>
  <c r="K163" i="16"/>
  <c r="Q1086" i="16"/>
  <c r="K176" i="16"/>
  <c r="K158" i="16"/>
  <c r="L138" i="16"/>
  <c r="N1109" i="16"/>
  <c r="K19" i="18"/>
  <c r="K16" i="18" s="1"/>
  <c r="K49" i="18"/>
  <c r="K54" i="18" s="1"/>
  <c r="R1085" i="16"/>
  <c r="L171" i="16"/>
  <c r="M137" i="16"/>
  <c r="S1079" i="16"/>
  <c r="S1084" i="16"/>
  <c r="O1098" i="16"/>
  <c r="Q1096" i="16"/>
  <c r="P1097" i="16"/>
  <c r="U1068" i="16"/>
  <c r="L139" i="16"/>
  <c r="R1080" i="16"/>
  <c r="W1078" i="16"/>
  <c r="X1078" i="16" s="1"/>
  <c r="V1765" i="16"/>
  <c r="U1772" i="16"/>
  <c r="V1074" i="16"/>
  <c r="M1814" i="16"/>
  <c r="N1814" i="16" s="1"/>
  <c r="U1779" i="16"/>
  <c r="V1779" i="16" s="1"/>
  <c r="W1779" i="16" s="1"/>
  <c r="X1779" i="16" s="1"/>
  <c r="Y1779" i="16" s="1"/>
  <c r="Z1779" i="16" s="1"/>
  <c r="AA1779" i="16" s="1"/>
  <c r="AB1779" i="16" s="1"/>
  <c r="W1744" i="16"/>
  <c r="W1062" i="16"/>
  <c r="X1062" i="16" s="1"/>
  <c r="Y1062" i="16" s="1"/>
  <c r="Z1062" i="16" s="1"/>
  <c r="N1114" i="16"/>
  <c r="M1115" i="16"/>
  <c r="M138" i="16" s="1"/>
  <c r="R1091" i="16"/>
  <c r="S1091" i="16" s="1"/>
  <c r="W1050" i="16"/>
  <c r="X1050" i="16" s="1"/>
  <c r="Y1050" i="16" s="1"/>
  <c r="Z1050" i="16" s="1"/>
  <c r="O1104" i="16"/>
  <c r="Q1092" i="16"/>
  <c r="W1073" i="16"/>
  <c r="X1073" i="16" s="1"/>
  <c r="T1090" i="16"/>
  <c r="Q1102" i="16"/>
  <c r="P1103" i="16"/>
  <c r="W1165" i="20"/>
  <c r="V234" i="20"/>
  <c r="W233" i="20"/>
  <c r="V1237" i="20"/>
  <c r="V1232" i="20" s="1"/>
  <c r="W198" i="20"/>
  <c r="W145" i="20"/>
  <c r="W216" i="20"/>
  <c r="O1806" i="16"/>
  <c r="O1807" i="16" s="1"/>
  <c r="L1827" i="16"/>
  <c r="M1827" i="16" s="1"/>
  <c r="L2220" i="16"/>
  <c r="L1828" i="16"/>
  <c r="N1826" i="16"/>
  <c r="P1805" i="16"/>
  <c r="Q1805" i="16" s="1"/>
  <c r="W1764" i="16"/>
  <c r="X1764" i="16" s="1"/>
  <c r="Y1764" i="16" s="1"/>
  <c r="Z1764" i="16" s="1"/>
  <c r="AA1764" i="16" s="1"/>
  <c r="AB1764" i="16" s="1"/>
  <c r="AC1764" i="16" s="1"/>
  <c r="AD1764" i="16" s="1"/>
  <c r="W2211" i="16"/>
  <c r="V1771" i="16"/>
  <c r="W1771" i="16" s="1"/>
  <c r="X1771" i="16" s="1"/>
  <c r="Y1771" i="16" s="1"/>
  <c r="Z1771" i="16" s="1"/>
  <c r="AA1771" i="16" s="1"/>
  <c r="AB1771" i="16" s="1"/>
  <c r="AC1771" i="16" s="1"/>
  <c r="V2212" i="16"/>
  <c r="M1820" i="16"/>
  <c r="M1821" i="16" s="1"/>
  <c r="K1834" i="16"/>
  <c r="K1835" i="16" s="1"/>
  <c r="K2221" i="16"/>
  <c r="W2212" i="16"/>
  <c r="M2220" i="16"/>
  <c r="N2219" i="16"/>
  <c r="M2219" i="16"/>
  <c r="AD1106" i="20" l="1"/>
  <c r="AC2279" i="16"/>
  <c r="AC19" i="16"/>
  <c r="AD17" i="16" s="1"/>
  <c r="AD2255" i="16" s="1"/>
  <c r="AD2267" i="16" s="1"/>
  <c r="AB20" i="16"/>
  <c r="AB81" i="16" s="1"/>
  <c r="AC109" i="20"/>
  <c r="AC1127" i="20"/>
  <c r="AD1148" i="20"/>
  <c r="AD1113" i="20"/>
  <c r="AC1778" i="16"/>
  <c r="AE1043" i="16"/>
  <c r="AA344" i="10"/>
  <c r="AE1757" i="16"/>
  <c r="Y47" i="10"/>
  <c r="AE108" i="20"/>
  <c r="AC1221" i="20"/>
  <c r="AE1764" i="16"/>
  <c r="AC1186" i="20"/>
  <c r="AC1881" i="16"/>
  <c r="AC1214" i="20"/>
  <c r="AC1055" i="16"/>
  <c r="AD1771" i="16"/>
  <c r="AE1141" i="20"/>
  <c r="AD880" i="20"/>
  <c r="AE878" i="20"/>
  <c r="AE880" i="20" s="1"/>
  <c r="AD879" i="20"/>
  <c r="AB649" i="20"/>
  <c r="AB124" i="20" s="1"/>
  <c r="AB1233" i="20" s="1"/>
  <c r="AC647" i="20"/>
  <c r="AB121" i="20"/>
  <c r="AC641" i="20"/>
  <c r="AD641" i="20" s="1"/>
  <c r="AE641" i="20" s="1"/>
  <c r="AB866" i="20"/>
  <c r="AC864" i="20"/>
  <c r="AC1128" i="20"/>
  <c r="AD1126" i="20"/>
  <c r="AC687" i="20"/>
  <c r="AD685" i="20"/>
  <c r="AD144" i="20" s="1"/>
  <c r="AB1173" i="20"/>
  <c r="AC1171" i="20"/>
  <c r="AB1194" i="20"/>
  <c r="AC1192" i="20"/>
  <c r="AC1222" i="20"/>
  <c r="AD1220" i="20"/>
  <c r="AD1149" i="20"/>
  <c r="AE1147" i="20"/>
  <c r="AE1149" i="20" s="1"/>
  <c r="AD1114" i="20"/>
  <c r="AE1112" i="20"/>
  <c r="AE1114" i="20" s="1"/>
  <c r="AE1005" i="20"/>
  <c r="AB1180" i="20"/>
  <c r="AC1178" i="20"/>
  <c r="AB1048" i="20"/>
  <c r="AC1046" i="20"/>
  <c r="AB197" i="20"/>
  <c r="AD1076" i="20"/>
  <c r="AE1074" i="20"/>
  <c r="AE1076" i="20" s="1"/>
  <c r="AC1187" i="20"/>
  <c r="AD1185" i="20"/>
  <c r="AE1054" i="20"/>
  <c r="AB1159" i="20"/>
  <c r="AC1157" i="20"/>
  <c r="AD1075" i="20"/>
  <c r="AE589" i="20"/>
  <c r="AB1201" i="20"/>
  <c r="AC1199" i="20"/>
  <c r="AE1134" i="20"/>
  <c r="AD1107" i="20"/>
  <c r="AE1105" i="20"/>
  <c r="AE1107" i="20" s="1"/>
  <c r="AC1215" i="20"/>
  <c r="AD1213" i="20"/>
  <c r="AE756" i="20"/>
  <c r="AD111" i="20"/>
  <c r="AD1231" i="20" s="1"/>
  <c r="AE1044" i="16"/>
  <c r="AD1750" i="16"/>
  <c r="AC1060" i="16"/>
  <c r="K1867" i="16"/>
  <c r="K1868" i="16" s="1"/>
  <c r="AE1520" i="16"/>
  <c r="AE3019" i="16"/>
  <c r="AE3021" i="16"/>
  <c r="AB3020" i="16"/>
  <c r="AB3022" i="16"/>
  <c r="AC3020" i="16"/>
  <c r="AC3022" i="16"/>
  <c r="AD3020" i="16"/>
  <c r="AD3022" i="16"/>
  <c r="AE3020" i="16"/>
  <c r="AE3022" i="16"/>
  <c r="AB3019" i="16"/>
  <c r="AB3021" i="16"/>
  <c r="AC3019" i="16"/>
  <c r="AD3019" i="16"/>
  <c r="AC3021" i="16"/>
  <c r="AD3021" i="16"/>
  <c r="AC1048" i="16"/>
  <c r="AC2213" i="16"/>
  <c r="AC1779" i="16"/>
  <c r="AD1777" i="16"/>
  <c r="AE3027" i="16"/>
  <c r="AE3029" i="16"/>
  <c r="AB3026" i="16"/>
  <c r="AB3028" i="16"/>
  <c r="AC3026" i="16"/>
  <c r="AC3028" i="16"/>
  <c r="AD3026" i="16"/>
  <c r="AD3028" i="16"/>
  <c r="AE3026" i="16"/>
  <c r="AE3028" i="16"/>
  <c r="AB3027" i="16"/>
  <c r="AB3029" i="16"/>
  <c r="AC3027" i="16"/>
  <c r="AD3027" i="16"/>
  <c r="AC3029" i="16"/>
  <c r="AD3029" i="16"/>
  <c r="AE2247" i="16"/>
  <c r="AD1038" i="16"/>
  <c r="AE1036" i="16"/>
  <c r="AC1541" i="16"/>
  <c r="AB1513" i="16"/>
  <c r="AB370" i="16" s="1"/>
  <c r="AC1066" i="16"/>
  <c r="AB629" i="16"/>
  <c r="AB795" i="16" s="1"/>
  <c r="AB203" i="10" s="1"/>
  <c r="AB347" i="10" s="1"/>
  <c r="AC2011" i="16"/>
  <c r="AD2011" i="16" s="1"/>
  <c r="AE2011" i="16" s="1"/>
  <c r="AD2209" i="16"/>
  <c r="AD1751" i="16"/>
  <c r="AE1749" i="16"/>
  <c r="AC1056" i="16"/>
  <c r="AD1054" i="16"/>
  <c r="AC2226" i="16"/>
  <c r="AC1882" i="16"/>
  <c r="AD1880" i="16"/>
  <c r="AD2212" i="16"/>
  <c r="AE1770" i="16"/>
  <c r="AE2175" i="16"/>
  <c r="AC2178" i="16"/>
  <c r="AD1540" i="16"/>
  <c r="AC1512" i="16"/>
  <c r="AC369" i="16" s="1"/>
  <c r="AD1521" i="16"/>
  <c r="AE1521" i="16" s="1"/>
  <c r="AB1542" i="16"/>
  <c r="AB1514" i="16" s="1"/>
  <c r="AB371" i="16" s="1"/>
  <c r="AB792" i="16" s="1"/>
  <c r="AB200" i="10" s="1"/>
  <c r="AC2010" i="16"/>
  <c r="AD2010" i="16" s="1"/>
  <c r="AE2010" i="16" s="1"/>
  <c r="AB628" i="16"/>
  <c r="AE2210" i="16"/>
  <c r="AE1758" i="16"/>
  <c r="AD1037" i="16"/>
  <c r="AE2211" i="16"/>
  <c r="L1866" i="16"/>
  <c r="M1866" i="16" s="1"/>
  <c r="N1866" i="16" s="1"/>
  <c r="O1866" i="16" s="1"/>
  <c r="O2224" i="16" s="1"/>
  <c r="K2224" i="16"/>
  <c r="Z200" i="20"/>
  <c r="Z1235" i="20" s="1"/>
  <c r="AA1048" i="20"/>
  <c r="AA1047" i="20"/>
  <c r="AB1047" i="20" s="1"/>
  <c r="AA1179" i="20"/>
  <c r="AB1179" i="20" s="1"/>
  <c r="AA1200" i="20"/>
  <c r="AB1200" i="20" s="1"/>
  <c r="Z1120" i="20"/>
  <c r="Z216" i="20" s="1"/>
  <c r="AA866" i="20"/>
  <c r="AA197" i="20"/>
  <c r="AA1159" i="20"/>
  <c r="Z648" i="20"/>
  <c r="Y122" i="20"/>
  <c r="Z686" i="20"/>
  <c r="Y145" i="20"/>
  <c r="AA1173" i="20"/>
  <c r="AA1085" i="20"/>
  <c r="AB1085" i="20" s="1"/>
  <c r="AD109" i="20"/>
  <c r="AA1158" i="20"/>
  <c r="AB1158" i="20" s="1"/>
  <c r="AA1180" i="20"/>
  <c r="AA1194" i="20"/>
  <c r="AA1172" i="20"/>
  <c r="AB1172" i="20" s="1"/>
  <c r="AA1201" i="20"/>
  <c r="AA1193" i="20"/>
  <c r="AB1193" i="20" s="1"/>
  <c r="AA865" i="20"/>
  <c r="AB865" i="20" s="1"/>
  <c r="Z198" i="20"/>
  <c r="AA649" i="20"/>
  <c r="AA124" i="20" s="1"/>
  <c r="AA1233" i="20" s="1"/>
  <c r="AA121" i="20"/>
  <c r="Z1121" i="20"/>
  <c r="Z218" i="20" s="1"/>
  <c r="Z1236" i="20" s="1"/>
  <c r="AA1119" i="20"/>
  <c r="AB1119" i="20" s="1"/>
  <c r="Z215" i="20"/>
  <c r="X233" i="20"/>
  <c r="Y1164" i="20"/>
  <c r="S1786" i="16"/>
  <c r="S1785" i="16"/>
  <c r="T1784" i="16"/>
  <c r="U1784" i="16" s="1"/>
  <c r="V1784" i="16" s="1"/>
  <c r="W1784" i="16" s="1"/>
  <c r="X1784" i="16" s="1"/>
  <c r="X2214" i="16" s="1"/>
  <c r="Z60" i="16"/>
  <c r="Z87" i="16" s="1"/>
  <c r="Z2287" i="16"/>
  <c r="AA2272" i="16"/>
  <c r="AA2263" i="16"/>
  <c r="AA91" i="16" s="1"/>
  <c r="AA101" i="12" s="1"/>
  <c r="AA109" i="12" s="1"/>
  <c r="F1832" i="16"/>
  <c r="F2998" i="16" s="1"/>
  <c r="E1851" i="16"/>
  <c r="Q1793" i="16"/>
  <c r="R1791" i="16"/>
  <c r="R2215" i="16" s="1"/>
  <c r="Q1792" i="16"/>
  <c r="AA1061" i="16"/>
  <c r="AB1061" i="16" s="1"/>
  <c r="AA1067" i="16"/>
  <c r="AB1067" i="16" s="1"/>
  <c r="AA1513" i="16"/>
  <c r="AA370" i="16" s="1"/>
  <c r="AA628" i="16"/>
  <c r="AA629" i="16"/>
  <c r="AA795" i="16" s="1"/>
  <c r="AA203" i="10" s="1"/>
  <c r="AA347" i="10" s="1"/>
  <c r="AA1062" i="16"/>
  <c r="AB1062" i="16" s="1"/>
  <c r="AA1049" i="16"/>
  <c r="AB1049" i="16" s="1"/>
  <c r="Z3019" i="16"/>
  <c r="AA3022" i="16"/>
  <c r="AA3019" i="16"/>
  <c r="Z3021" i="16"/>
  <c r="AA3021" i="16"/>
  <c r="Z3020" i="16"/>
  <c r="AA3020" i="16"/>
  <c r="Z3022" i="16"/>
  <c r="Z3029" i="16"/>
  <c r="Z3026" i="16"/>
  <c r="AA3029" i="16"/>
  <c r="AA3026" i="16"/>
  <c r="Z3028" i="16"/>
  <c r="AA3028" i="16"/>
  <c r="Z3027" i="16"/>
  <c r="AA3027" i="16"/>
  <c r="AA1072" i="16"/>
  <c r="AB1072" i="16" s="1"/>
  <c r="AA1050" i="16"/>
  <c r="AB1050" i="16" s="1"/>
  <c r="X1744" i="16"/>
  <c r="Y1742" i="16"/>
  <c r="Z1742" i="16" s="1"/>
  <c r="X1743" i="16"/>
  <c r="P1819" i="16"/>
  <c r="Q1108" i="16"/>
  <c r="R1108" i="16" s="1"/>
  <c r="S1108" i="16" s="1"/>
  <c r="O1109" i="16"/>
  <c r="P1109" i="16" s="1"/>
  <c r="W1232" i="20"/>
  <c r="X145" i="20"/>
  <c r="X122" i="20"/>
  <c r="X1166" i="20"/>
  <c r="X236" i="20" s="1"/>
  <c r="W234" i="20"/>
  <c r="X1165" i="20"/>
  <c r="K3028" i="16"/>
  <c r="X3027" i="16"/>
  <c r="Y3027" i="16"/>
  <c r="X3028" i="16"/>
  <c r="Y3028" i="16"/>
  <c r="X3026" i="16"/>
  <c r="Y3026" i="16"/>
  <c r="X3029" i="16"/>
  <c r="Y3029" i="16"/>
  <c r="K3021" i="16"/>
  <c r="Y3022" i="16"/>
  <c r="X3020" i="16"/>
  <c r="Y3020" i="16"/>
  <c r="X3021" i="16"/>
  <c r="Y3021" i="16"/>
  <c r="X3019" i="16"/>
  <c r="Y3019" i="16"/>
  <c r="X3022" i="16"/>
  <c r="P1799" i="16"/>
  <c r="Q1798" i="16"/>
  <c r="R1798" i="16" s="1"/>
  <c r="R2216" i="16" s="1"/>
  <c r="O2218" i="16"/>
  <c r="O1826" i="16"/>
  <c r="O2220" i="16" s="1"/>
  <c r="P1800" i="16"/>
  <c r="Y1073" i="16"/>
  <c r="Z1073" i="16" s="1"/>
  <c r="Y1078" i="16"/>
  <c r="Z1078" i="16" s="1"/>
  <c r="P2223" i="16"/>
  <c r="N1860" i="16"/>
  <c r="O1860" i="16" s="1"/>
  <c r="P1860" i="16" s="1"/>
  <c r="Q1860" i="16" s="1"/>
  <c r="O2223" i="16"/>
  <c r="R1859" i="16"/>
  <c r="S1859" i="16" s="1"/>
  <c r="N1861" i="16"/>
  <c r="O1861" i="16" s="1"/>
  <c r="P1861" i="16" s="1"/>
  <c r="Q1861" i="16" s="1"/>
  <c r="N2223" i="16"/>
  <c r="W122" i="20"/>
  <c r="F3029" i="16"/>
  <c r="P3029" i="16"/>
  <c r="V3028" i="16"/>
  <c r="N3028" i="16"/>
  <c r="T3027" i="16"/>
  <c r="L3027" i="16"/>
  <c r="R3026" i="16"/>
  <c r="O3029" i="16"/>
  <c r="U3028" i="16"/>
  <c r="M3028" i="16"/>
  <c r="S3027" i="16"/>
  <c r="Q3026" i="16"/>
  <c r="R3028" i="16"/>
  <c r="V3026" i="16"/>
  <c r="K3029" i="16"/>
  <c r="O3027" i="16"/>
  <c r="V3027" i="16"/>
  <c r="Q3029" i="16"/>
  <c r="W3029" i="16"/>
  <c r="K3027" i="16"/>
  <c r="M3026" i="16"/>
  <c r="P3028" i="16"/>
  <c r="W3028" i="16"/>
  <c r="K3026" i="16"/>
  <c r="V3029" i="16"/>
  <c r="N3029" i="16"/>
  <c r="T3028" i="16"/>
  <c r="L3028" i="16"/>
  <c r="R3027" i="16"/>
  <c r="P3026" i="16"/>
  <c r="U3029" i="16"/>
  <c r="M3029" i="16"/>
  <c r="S3028" i="16"/>
  <c r="Q3027" i="16"/>
  <c r="W3026" i="16"/>
  <c r="L3029" i="16"/>
  <c r="P3027" i="16"/>
  <c r="N3026" i="16"/>
  <c r="Q3028" i="16"/>
  <c r="U3026" i="16"/>
  <c r="L3026" i="16"/>
  <c r="O3028" i="16"/>
  <c r="O3026" i="16"/>
  <c r="T3029" i="16"/>
  <c r="T3026" i="16"/>
  <c r="M3027" i="16"/>
  <c r="S3029" i="16"/>
  <c r="W3027" i="16"/>
  <c r="N3027" i="16"/>
  <c r="U3027" i="16"/>
  <c r="R3029" i="16"/>
  <c r="S3026" i="16"/>
  <c r="F3022" i="16"/>
  <c r="W3022" i="16"/>
  <c r="O3022" i="16"/>
  <c r="U3021" i="16"/>
  <c r="M3021" i="16"/>
  <c r="S3020" i="16"/>
  <c r="K3020" i="16"/>
  <c r="Q3019" i="16"/>
  <c r="S3021" i="16"/>
  <c r="W3019" i="16"/>
  <c r="L3022" i="16"/>
  <c r="R3021" i="16"/>
  <c r="P3020" i="16"/>
  <c r="N3019" i="16"/>
  <c r="O3020" i="16"/>
  <c r="P3021" i="16"/>
  <c r="T3019" i="16"/>
  <c r="O3021" i="16"/>
  <c r="K3019" i="16"/>
  <c r="N3021" i="16"/>
  <c r="V3022" i="16"/>
  <c r="N3022" i="16"/>
  <c r="T3021" i="16"/>
  <c r="L3021" i="16"/>
  <c r="R3020" i="16"/>
  <c r="P3019" i="16"/>
  <c r="M3022" i="16"/>
  <c r="Q3020" i="16"/>
  <c r="O3019" i="16"/>
  <c r="T3022" i="16"/>
  <c r="V3019" i="16"/>
  <c r="M3019" i="16"/>
  <c r="R3022" i="16"/>
  <c r="N3020" i="16"/>
  <c r="W3021" i="16"/>
  <c r="S3019" i="16"/>
  <c r="V3021" i="16"/>
  <c r="R3019" i="16"/>
  <c r="U3022" i="16"/>
  <c r="U3019" i="16"/>
  <c r="L3019" i="16"/>
  <c r="U3020" i="16"/>
  <c r="P3022" i="16"/>
  <c r="T3020" i="16"/>
  <c r="S3022" i="16"/>
  <c r="K3022" i="16"/>
  <c r="Q3021" i="16"/>
  <c r="W3020" i="16"/>
  <c r="V3020" i="16"/>
  <c r="Q3022" i="16"/>
  <c r="M3020" i="16"/>
  <c r="L3020" i="16"/>
  <c r="L1833" i="16"/>
  <c r="D2999" i="16"/>
  <c r="E2999" i="16" s="1"/>
  <c r="D3000" i="16" s="1"/>
  <c r="G2997" i="16" s="1"/>
  <c r="O1855" i="16"/>
  <c r="O556" i="16" s="1"/>
  <c r="I458" i="16" s="1"/>
  <c r="G191" i="20" s="1"/>
  <c r="O557" i="16"/>
  <c r="I459" i="16" s="1"/>
  <c r="G192" i="20" s="1"/>
  <c r="G3022" i="16"/>
  <c r="G3029" i="16"/>
  <c r="M1876" i="16"/>
  <c r="L1876" i="16"/>
  <c r="M1869" i="16"/>
  <c r="K1869" i="16"/>
  <c r="E2993" i="16"/>
  <c r="H2991" i="16" s="1"/>
  <c r="O1813" i="16"/>
  <c r="P1812" i="16"/>
  <c r="P2218" i="16" s="1"/>
  <c r="K2225" i="16"/>
  <c r="K1874" i="16"/>
  <c r="K1875" i="16" s="1"/>
  <c r="L1873" i="16"/>
  <c r="L2225" i="16" s="1"/>
  <c r="L56" i="10"/>
  <c r="L344" i="10" s="1"/>
  <c r="L58" i="10"/>
  <c r="L346" i="10" s="1"/>
  <c r="N1110" i="16"/>
  <c r="O1110" i="16" s="1"/>
  <c r="P1110" i="16" s="1"/>
  <c r="P167" i="16" s="1"/>
  <c r="P184" i="16" s="1"/>
  <c r="R1086" i="16"/>
  <c r="L158" i="16"/>
  <c r="L347" i="10"/>
  <c r="L181" i="16"/>
  <c r="L55" i="10" s="1"/>
  <c r="L163" i="16"/>
  <c r="K56" i="10"/>
  <c r="K180" i="16"/>
  <c r="L175" i="16"/>
  <c r="L50" i="10"/>
  <c r="K49" i="10"/>
  <c r="K175" i="16"/>
  <c r="K24" i="18"/>
  <c r="K21" i="18" s="1"/>
  <c r="K46" i="18"/>
  <c r="K56" i="18" s="1"/>
  <c r="K88" i="10" s="1"/>
  <c r="K87" i="10" s="1"/>
  <c r="K82" i="10" s="1"/>
  <c r="S1085" i="16"/>
  <c r="L188" i="16"/>
  <c r="L21" i="10" s="1"/>
  <c r="L101" i="10" s="1"/>
  <c r="M171" i="16"/>
  <c r="O1114" i="16"/>
  <c r="P1114" i="16" s="1"/>
  <c r="N137" i="16"/>
  <c r="Q1097" i="16"/>
  <c r="S1080" i="16"/>
  <c r="T1079" i="16"/>
  <c r="R1096" i="16"/>
  <c r="P1098" i="16"/>
  <c r="V1068" i="16"/>
  <c r="T1084" i="16"/>
  <c r="U1084" i="16" s="1"/>
  <c r="K26" i="18"/>
  <c r="K66" i="10" s="1"/>
  <c r="W1074" i="16"/>
  <c r="X1074" i="16" s="1"/>
  <c r="Y1074" i="16" s="1"/>
  <c r="Z1074" i="16" s="1"/>
  <c r="M1116" i="16"/>
  <c r="R1092" i="16"/>
  <c r="S1092" i="16" s="1"/>
  <c r="O1814" i="16"/>
  <c r="V1772" i="16"/>
  <c r="W1772" i="16" s="1"/>
  <c r="X1772" i="16" s="1"/>
  <c r="Y1772" i="16" s="1"/>
  <c r="Z1772" i="16" s="1"/>
  <c r="AA1772" i="16" s="1"/>
  <c r="AB1772" i="16" s="1"/>
  <c r="AC1772" i="16" s="1"/>
  <c r="AD1772" i="16" s="1"/>
  <c r="M1828" i="16"/>
  <c r="W1765" i="16"/>
  <c r="X1765" i="16" s="1"/>
  <c r="Y1765" i="16" s="1"/>
  <c r="Z1765" i="16" s="1"/>
  <c r="AA1765" i="16" s="1"/>
  <c r="AB1765" i="16" s="1"/>
  <c r="AC1765" i="16" s="1"/>
  <c r="AD1765" i="16" s="1"/>
  <c r="AE1765" i="16" s="1"/>
  <c r="N1115" i="16"/>
  <c r="N138" i="16" s="1"/>
  <c r="P1104" i="16"/>
  <c r="T1091" i="16"/>
  <c r="Q1103" i="16"/>
  <c r="U1090" i="16"/>
  <c r="R1102" i="16"/>
  <c r="R1805" i="16"/>
  <c r="S1805" i="16" s="1"/>
  <c r="T1805" i="16" s="1"/>
  <c r="U1805" i="16" s="1"/>
  <c r="V1805" i="16" s="1"/>
  <c r="W1805" i="16" s="1"/>
  <c r="X1805" i="16" s="1"/>
  <c r="X2217" i="16" s="1"/>
  <c r="P1806" i="16"/>
  <c r="Q1806" i="16" s="1"/>
  <c r="P2217" i="16"/>
  <c r="N1820" i="16"/>
  <c r="N1821" i="16" s="1"/>
  <c r="N1827" i="16"/>
  <c r="N2220" i="16"/>
  <c r="Q2217" i="16"/>
  <c r="AD1778" i="16" l="1"/>
  <c r="AD19" i="16"/>
  <c r="AE17" i="16" s="1"/>
  <c r="AE2255" i="16" s="1"/>
  <c r="AE2267" i="16" s="1"/>
  <c r="AD2279" i="16"/>
  <c r="AD20" i="16" s="1"/>
  <c r="AD81" i="16" s="1"/>
  <c r="AD80" i="16" s="1"/>
  <c r="AB80" i="16"/>
  <c r="AB176" i="16"/>
  <c r="AC20" i="16"/>
  <c r="AC81" i="16" s="1"/>
  <c r="AB344" i="10"/>
  <c r="AD1127" i="20"/>
  <c r="AD1055" i="16"/>
  <c r="AD1186" i="20"/>
  <c r="AC1061" i="16"/>
  <c r="AD1221" i="20"/>
  <c r="AD1881" i="16"/>
  <c r="AE1038" i="16"/>
  <c r="AC1172" i="20"/>
  <c r="AC1200" i="20"/>
  <c r="AC865" i="20"/>
  <c r="AE1750" i="16"/>
  <c r="AC1193" i="20"/>
  <c r="AC1067" i="16"/>
  <c r="AC1179" i="20"/>
  <c r="AC629" i="16"/>
  <c r="AC795" i="16" s="1"/>
  <c r="AC203" i="10" s="1"/>
  <c r="AC347" i="10" s="1"/>
  <c r="AB200" i="20"/>
  <c r="AB1235" i="20" s="1"/>
  <c r="AC1085" i="20"/>
  <c r="AD1085" i="20" s="1"/>
  <c r="AE1085" i="20" s="1"/>
  <c r="AC1047" i="20"/>
  <c r="AB198" i="20"/>
  <c r="AD1128" i="20"/>
  <c r="AE1126" i="20"/>
  <c r="AE1128" i="20" s="1"/>
  <c r="AC649" i="20"/>
  <c r="AD647" i="20"/>
  <c r="AD121" i="20" s="1"/>
  <c r="AD1215" i="20"/>
  <c r="AE1213" i="20"/>
  <c r="AE1215" i="20" s="1"/>
  <c r="AE1075" i="20"/>
  <c r="AC1194" i="20"/>
  <c r="AD1192" i="20"/>
  <c r="AE1113" i="20"/>
  <c r="AE879" i="20"/>
  <c r="AB1121" i="20"/>
  <c r="AB218" i="20" s="1"/>
  <c r="AB1236" i="20" s="1"/>
  <c r="AC1119" i="20"/>
  <c r="AC215" i="20" s="1"/>
  <c r="AB215" i="20"/>
  <c r="AC1159" i="20"/>
  <c r="AD1157" i="20"/>
  <c r="AC866" i="20"/>
  <c r="AD864" i="20"/>
  <c r="AC1048" i="20"/>
  <c r="AD1046" i="20"/>
  <c r="AD1214" i="20"/>
  <c r="AC1173" i="20"/>
  <c r="AD1171" i="20"/>
  <c r="AC121" i="20"/>
  <c r="AC1180" i="20"/>
  <c r="AD1178" i="20"/>
  <c r="AD687" i="20"/>
  <c r="AE685" i="20"/>
  <c r="AE687" i="20" s="1"/>
  <c r="AE1106" i="20"/>
  <c r="AC628" i="16"/>
  <c r="AC1158" i="20"/>
  <c r="AC1201" i="20"/>
  <c r="AD1199" i="20"/>
  <c r="AD1187" i="20"/>
  <c r="AE1185" i="20"/>
  <c r="AE1187" i="20" s="1"/>
  <c r="AD1222" i="20"/>
  <c r="AE1220" i="20"/>
  <c r="AE1222" i="20" s="1"/>
  <c r="AE1148" i="20"/>
  <c r="AE1037" i="16"/>
  <c r="AC147" i="20"/>
  <c r="AC1234" i="20" s="1"/>
  <c r="AC197" i="20"/>
  <c r="AD1541" i="16"/>
  <c r="AC1513" i="16"/>
  <c r="AC370" i="16" s="1"/>
  <c r="AD2226" i="16"/>
  <c r="AD1882" i="16"/>
  <c r="AE1880" i="16"/>
  <c r="AC1050" i="16"/>
  <c r="AD1048" i="16"/>
  <c r="AC1072" i="16"/>
  <c r="AE2998" i="16"/>
  <c r="AE3000" i="16"/>
  <c r="AB2997" i="16"/>
  <c r="AB2999" i="16"/>
  <c r="AC2997" i="16"/>
  <c r="AC2999" i="16"/>
  <c r="AD2997" i="16"/>
  <c r="AD2999" i="16"/>
  <c r="AE2997" i="16"/>
  <c r="AE2999" i="16"/>
  <c r="AB2998" i="16"/>
  <c r="AB3000" i="16"/>
  <c r="AC2998" i="16"/>
  <c r="AD2998" i="16"/>
  <c r="AC3000" i="16"/>
  <c r="AD3000" i="16"/>
  <c r="AC1049" i="16"/>
  <c r="AD2213" i="16"/>
  <c r="AD1779" i="16"/>
  <c r="AE1777" i="16"/>
  <c r="AD2178" i="16"/>
  <c r="AE1540" i="16"/>
  <c r="AD1512" i="16"/>
  <c r="AD369" i="16" s="1"/>
  <c r="AE2212" i="16"/>
  <c r="AE1772" i="16"/>
  <c r="AD1056" i="16"/>
  <c r="AE1054" i="16"/>
  <c r="AD1066" i="16"/>
  <c r="AE1771" i="16"/>
  <c r="AC1542" i="16"/>
  <c r="AC1514" i="16" s="1"/>
  <c r="AC371" i="16" s="1"/>
  <c r="AC1062" i="16"/>
  <c r="AD1060" i="16"/>
  <c r="AE2209" i="16"/>
  <c r="AE1751" i="16"/>
  <c r="L1867" i="16"/>
  <c r="M1867" i="16" s="1"/>
  <c r="N1867" i="16" s="1"/>
  <c r="O1867" i="16" s="1"/>
  <c r="L1868" i="16"/>
  <c r="M1868" i="16" s="1"/>
  <c r="L2224" i="16"/>
  <c r="AA200" i="20"/>
  <c r="AA1235" i="20" s="1"/>
  <c r="Y1165" i="20"/>
  <c r="Y234" i="20" s="1"/>
  <c r="AA198" i="20"/>
  <c r="AA1121" i="20"/>
  <c r="AA218" i="20" s="1"/>
  <c r="AA1236" i="20" s="1"/>
  <c r="AA215" i="20"/>
  <c r="AA648" i="20"/>
  <c r="AB648" i="20" s="1"/>
  <c r="Z122" i="20"/>
  <c r="AA686" i="20"/>
  <c r="AB686" i="20" s="1"/>
  <c r="Z145" i="20"/>
  <c r="Y1166" i="20"/>
  <c r="Y236" i="20" s="1"/>
  <c r="Z1164" i="20"/>
  <c r="Y233" i="20"/>
  <c r="AA1120" i="20"/>
  <c r="AB1120" i="20" s="1"/>
  <c r="AE109" i="20"/>
  <c r="T2214" i="16"/>
  <c r="T1785" i="16"/>
  <c r="U1785" i="16" s="1"/>
  <c r="V1785" i="16" s="1"/>
  <c r="W1785" i="16" s="1"/>
  <c r="X1785" i="16" s="1"/>
  <c r="V2214" i="16"/>
  <c r="U2214" i="16"/>
  <c r="T1786" i="16"/>
  <c r="U1786" i="16" s="1"/>
  <c r="V1786" i="16" s="1"/>
  <c r="Y1784" i="16"/>
  <c r="Z1784" i="16" s="1"/>
  <c r="Z2214" i="16" s="1"/>
  <c r="R1793" i="16"/>
  <c r="R1792" i="16"/>
  <c r="S1791" i="16"/>
  <c r="T1791" i="16" s="1"/>
  <c r="U1791" i="16" s="1"/>
  <c r="V1791" i="16" s="1"/>
  <c r="W1791" i="16" s="1"/>
  <c r="X1791" i="16" s="1"/>
  <c r="X2215" i="16" s="1"/>
  <c r="AA1073" i="16"/>
  <c r="AB1073" i="16" s="1"/>
  <c r="E3006" i="16"/>
  <c r="D1851" i="16"/>
  <c r="D3006" i="16" s="1"/>
  <c r="AA59" i="16"/>
  <c r="AA2284" i="16"/>
  <c r="AA2275" i="16"/>
  <c r="Z84" i="16"/>
  <c r="Z183" i="16"/>
  <c r="Z57" i="10" s="1"/>
  <c r="Z2208" i="16"/>
  <c r="AA1742" i="16"/>
  <c r="AB1742" i="16" s="1"/>
  <c r="AA1074" i="16"/>
  <c r="AB1074" i="16" s="1"/>
  <c r="AD629" i="16"/>
  <c r="AD795" i="16" s="1"/>
  <c r="AD203" i="10" s="1"/>
  <c r="AD347" i="10" s="1"/>
  <c r="Q1819" i="16"/>
  <c r="R1819" i="16" s="1"/>
  <c r="S1819" i="16" s="1"/>
  <c r="T1819" i="16" s="1"/>
  <c r="U1819" i="16" s="1"/>
  <c r="V1819" i="16" s="1"/>
  <c r="W1819" i="16" s="1"/>
  <c r="X1819" i="16" s="1"/>
  <c r="X2219" i="16" s="1"/>
  <c r="AA2999" i="16"/>
  <c r="Z2998" i="16"/>
  <c r="AA2998" i="16"/>
  <c r="Z3000" i="16"/>
  <c r="Z2997" i="16"/>
  <c r="AA3000" i="16"/>
  <c r="AA2997" i="16"/>
  <c r="Z2999" i="16"/>
  <c r="AD628" i="16"/>
  <c r="AA1078" i="16"/>
  <c r="AB1078" i="16" s="1"/>
  <c r="Y2208" i="16"/>
  <c r="Y1744" i="16"/>
  <c r="Z1744" i="16" s="1"/>
  <c r="Y1743" i="16"/>
  <c r="Z1743" i="16" s="1"/>
  <c r="Q1109" i="16"/>
  <c r="R1109" i="16" s="1"/>
  <c r="S1109" i="16" s="1"/>
  <c r="T1108" i="16"/>
  <c r="U1108" i="16" s="1"/>
  <c r="X234" i="20"/>
  <c r="X1237" i="20"/>
  <c r="X1232" i="20" s="1"/>
  <c r="K2999" i="16"/>
  <c r="Y2999" i="16"/>
  <c r="X2997" i="16"/>
  <c r="Y2997" i="16"/>
  <c r="X3000" i="16"/>
  <c r="Y3000" i="16"/>
  <c r="X2998" i="16"/>
  <c r="Y2998" i="16"/>
  <c r="X2999" i="16"/>
  <c r="P1826" i="16"/>
  <c r="Q1826" i="16" s="1"/>
  <c r="Q2216" i="16"/>
  <c r="Q1799" i="16"/>
  <c r="R1799" i="16" s="1"/>
  <c r="O1827" i="16"/>
  <c r="S1798" i="16"/>
  <c r="T1798" i="16" s="1"/>
  <c r="U1798" i="16" s="1"/>
  <c r="V1798" i="16" s="1"/>
  <c r="W1798" i="16" s="1"/>
  <c r="X1798" i="16" s="1"/>
  <c r="Q1800" i="16"/>
  <c r="R1800" i="16" s="1"/>
  <c r="M1833" i="16"/>
  <c r="M2221" i="16" s="1"/>
  <c r="Y1805" i="16"/>
  <c r="Z1805" i="16" s="1"/>
  <c r="R1860" i="16"/>
  <c r="S1860" i="16" s="1"/>
  <c r="R2223" i="16"/>
  <c r="P3000" i="16"/>
  <c r="V2999" i="16"/>
  <c r="N2999" i="16"/>
  <c r="T2998" i="16"/>
  <c r="L2998" i="16"/>
  <c r="R2997" i="16"/>
  <c r="O3000" i="16"/>
  <c r="U2999" i="16"/>
  <c r="M2999" i="16"/>
  <c r="S2998" i="16"/>
  <c r="K2998" i="16"/>
  <c r="Q2997" i="16"/>
  <c r="U2998" i="16"/>
  <c r="S2997" i="16"/>
  <c r="W3000" i="16"/>
  <c r="V3000" i="16"/>
  <c r="N3000" i="16"/>
  <c r="T2999" i="16"/>
  <c r="L2999" i="16"/>
  <c r="R2998" i="16"/>
  <c r="P2997" i="16"/>
  <c r="T3000" i="16"/>
  <c r="R2999" i="16"/>
  <c r="P2998" i="16"/>
  <c r="N2997" i="16"/>
  <c r="O2999" i="16"/>
  <c r="U3000" i="16"/>
  <c r="M3000" i="16"/>
  <c r="S2999" i="16"/>
  <c r="Q2998" i="16"/>
  <c r="W2997" i="16"/>
  <c r="O2997" i="16"/>
  <c r="L3000" i="16"/>
  <c r="V2997" i="16"/>
  <c r="Q3000" i="16"/>
  <c r="M2998" i="16"/>
  <c r="S3000" i="16"/>
  <c r="K3000" i="16"/>
  <c r="Q2999" i="16"/>
  <c r="W2998" i="16"/>
  <c r="O2998" i="16"/>
  <c r="U2997" i="16"/>
  <c r="M2997" i="16"/>
  <c r="R3000" i="16"/>
  <c r="P2999" i="16"/>
  <c r="V2998" i="16"/>
  <c r="N2998" i="16"/>
  <c r="T2997" i="16"/>
  <c r="L2997" i="16"/>
  <c r="W2999" i="16"/>
  <c r="K2997" i="16"/>
  <c r="L1835" i="16"/>
  <c r="L2221" i="16"/>
  <c r="L1834" i="16"/>
  <c r="N1869" i="16"/>
  <c r="D3001" i="16"/>
  <c r="E3001" i="16" s="1"/>
  <c r="N1876" i="16"/>
  <c r="N559" i="16" s="1"/>
  <c r="M558" i="16"/>
  <c r="E3000" i="16"/>
  <c r="F3000" i="16"/>
  <c r="G3000" i="16"/>
  <c r="O1869" i="16"/>
  <c r="O1876" i="16"/>
  <c r="M559" i="16"/>
  <c r="K1876" i="16"/>
  <c r="L1869" i="16"/>
  <c r="P1813" i="16"/>
  <c r="P1866" i="16"/>
  <c r="P2224" i="16" s="1"/>
  <c r="N2224" i="16"/>
  <c r="M2224" i="16"/>
  <c r="Q1812" i="16"/>
  <c r="Q2218" i="16" s="1"/>
  <c r="L1874" i="16"/>
  <c r="M1873" i="16"/>
  <c r="L1875" i="16"/>
  <c r="P58" i="10"/>
  <c r="P346" i="10" s="1"/>
  <c r="N167" i="16"/>
  <c r="N184" i="16" s="1"/>
  <c r="S1086" i="16"/>
  <c r="T1086" i="16" s="1"/>
  <c r="L180" i="16"/>
  <c r="M166" i="16"/>
  <c r="M167" i="16"/>
  <c r="M184" i="16" s="1"/>
  <c r="M168" i="16"/>
  <c r="M185" i="16" s="1"/>
  <c r="M59" i="10" s="1"/>
  <c r="K344" i="10"/>
  <c r="K54" i="10"/>
  <c r="K53" i="10" s="1"/>
  <c r="Q1110" i="16"/>
  <c r="L338" i="10"/>
  <c r="L48" i="10"/>
  <c r="M139" i="16"/>
  <c r="M161" i="16"/>
  <c r="K48" i="10"/>
  <c r="K147" i="10"/>
  <c r="K47" i="18" s="1"/>
  <c r="K145" i="10"/>
  <c r="K17" i="18" s="1"/>
  <c r="W1068" i="16"/>
  <c r="X1068" i="16" s="1"/>
  <c r="L20" i="10"/>
  <c r="M188" i="16"/>
  <c r="M21" i="10" s="1"/>
  <c r="M101" i="10" s="1"/>
  <c r="T1085" i="16"/>
  <c r="U1085" i="16" s="1"/>
  <c r="N171" i="16"/>
  <c r="P137" i="16"/>
  <c r="R1097" i="16"/>
  <c r="V1084" i="16"/>
  <c r="S1096" i="16"/>
  <c r="U1079" i="16"/>
  <c r="O137" i="16"/>
  <c r="Q1098" i="16"/>
  <c r="T1080" i="16"/>
  <c r="K102" i="10"/>
  <c r="N1116" i="16"/>
  <c r="P1814" i="16"/>
  <c r="P1807" i="16"/>
  <c r="Q1807" i="16" s="1"/>
  <c r="N1828" i="16"/>
  <c r="O1828" i="16" s="1"/>
  <c r="R1861" i="16"/>
  <c r="S2223" i="16"/>
  <c r="T1859" i="16"/>
  <c r="O1115" i="16"/>
  <c r="O138" i="16" s="1"/>
  <c r="Q1114" i="16"/>
  <c r="Q1104" i="16"/>
  <c r="Q166" i="16" s="1"/>
  <c r="Q183" i="16" s="1"/>
  <c r="Q57" i="10" s="1"/>
  <c r="T1092" i="16"/>
  <c r="K104" i="10"/>
  <c r="U1091" i="16"/>
  <c r="S1102" i="16"/>
  <c r="R1103" i="16"/>
  <c r="V1090" i="16"/>
  <c r="R2217" i="16"/>
  <c r="R1806" i="16"/>
  <c r="O1820" i="16"/>
  <c r="O1821" i="16" s="1"/>
  <c r="O2219" i="16"/>
  <c r="W2214" i="16"/>
  <c r="AC198" i="20" l="1"/>
  <c r="AD1193" i="20"/>
  <c r="AD1061" i="16"/>
  <c r="AD176" i="16"/>
  <c r="AD49" i="10" s="1"/>
  <c r="AD48" i="10" s="1"/>
  <c r="AE2279" i="16"/>
  <c r="AE20" i="16" s="1"/>
  <c r="AE81" i="16" s="1"/>
  <c r="AE19" i="16"/>
  <c r="AC80" i="16"/>
  <c r="AC176" i="16"/>
  <c r="AB49" i="10"/>
  <c r="AB48" i="10" s="1"/>
  <c r="AB175" i="16"/>
  <c r="AE1881" i="16"/>
  <c r="AC1073" i="16"/>
  <c r="Z54" i="10"/>
  <c r="Z53" i="10" s="1"/>
  <c r="AC1120" i="20"/>
  <c r="AC216" i="20" s="1"/>
  <c r="AD1172" i="20"/>
  <c r="AC200" i="20"/>
  <c r="AC1235" i="20" s="1"/>
  <c r="AE1214" i="20"/>
  <c r="AE144" i="20"/>
  <c r="AD1047" i="20"/>
  <c r="AE1127" i="20"/>
  <c r="AD1201" i="20"/>
  <c r="AE1199" i="20"/>
  <c r="AE1201" i="20" s="1"/>
  <c r="AD1180" i="20"/>
  <c r="AE1178" i="20"/>
  <c r="AE1180" i="20" s="1"/>
  <c r="AD1048" i="20"/>
  <c r="AE1046" i="20"/>
  <c r="AE1048" i="20" s="1"/>
  <c r="AC686" i="20"/>
  <c r="AD686" i="20" s="1"/>
  <c r="AE686" i="20" s="1"/>
  <c r="AB145" i="20"/>
  <c r="AC1121" i="20"/>
  <c r="AD1119" i="20"/>
  <c r="AD215" i="20" s="1"/>
  <c r="AD1158" i="20"/>
  <c r="AE1221" i="20"/>
  <c r="AD1200" i="20"/>
  <c r="AB216" i="20"/>
  <c r="AD1179" i="20"/>
  <c r="AD649" i="20"/>
  <c r="AE647" i="20"/>
  <c r="AE649" i="20" s="1"/>
  <c r="AC648" i="20"/>
  <c r="AD648" i="20" s="1"/>
  <c r="AB122" i="20"/>
  <c r="AD1173" i="20"/>
  <c r="AE1171" i="20"/>
  <c r="AE1173" i="20" s="1"/>
  <c r="AD866" i="20"/>
  <c r="AE864" i="20"/>
  <c r="AE866" i="20" s="1"/>
  <c r="AD865" i="20"/>
  <c r="AD1194" i="20"/>
  <c r="AE1192" i="20"/>
  <c r="AE1194" i="20" s="1"/>
  <c r="AE1186" i="20"/>
  <c r="AD1159" i="20"/>
  <c r="AE1157" i="20"/>
  <c r="AE1159" i="20" s="1"/>
  <c r="AD1049" i="16"/>
  <c r="Z1165" i="20"/>
  <c r="Z234" i="20" s="1"/>
  <c r="AD197" i="20"/>
  <c r="AC124" i="20"/>
  <c r="AC1233" i="20" s="1"/>
  <c r="AD147" i="20"/>
  <c r="AD1234" i="20" s="1"/>
  <c r="AE2213" i="16"/>
  <c r="AE1779" i="16"/>
  <c r="AC1074" i="16"/>
  <c r="AD1072" i="16"/>
  <c r="AD1062" i="16"/>
  <c r="AE1060" i="16"/>
  <c r="AE2178" i="16"/>
  <c r="AE1512" i="16"/>
  <c r="AE369" i="16" s="1"/>
  <c r="AE1778" i="16"/>
  <c r="AE1541" i="16"/>
  <c r="AE1513" i="16" s="1"/>
  <c r="AE370" i="16" s="1"/>
  <c r="AD1513" i="16"/>
  <c r="AD370" i="16" s="1"/>
  <c r="AB2208" i="16"/>
  <c r="AC1742" i="16"/>
  <c r="AE1066" i="16"/>
  <c r="AD1542" i="16"/>
  <c r="AD1514" i="16" s="1"/>
  <c r="AD371" i="16" s="1"/>
  <c r="AD1067" i="16"/>
  <c r="AE2226" i="16"/>
  <c r="AE1882" i="16"/>
  <c r="AC1078" i="16"/>
  <c r="AD1050" i="16"/>
  <c r="AE1048" i="16"/>
  <c r="AE1056" i="16"/>
  <c r="AE1055" i="16"/>
  <c r="AB57" i="16"/>
  <c r="AB2260" i="16" s="1"/>
  <c r="AC792" i="16"/>
  <c r="AC200" i="10" s="1"/>
  <c r="D1852" i="16"/>
  <c r="D3007" i="16" s="1"/>
  <c r="E3007" i="16" s="1"/>
  <c r="D3008" i="16" s="1"/>
  <c r="E3008" i="16" s="1"/>
  <c r="H2689" i="16"/>
  <c r="H2687" i="16"/>
  <c r="Z180" i="16"/>
  <c r="AA216" i="20"/>
  <c r="Z1166" i="20"/>
  <c r="Z236" i="20" s="1"/>
  <c r="AA1164" i="20"/>
  <c r="Z233" i="20"/>
  <c r="Y1237" i="20"/>
  <c r="Y1232" i="20" s="1"/>
  <c r="AA122" i="20"/>
  <c r="AA145" i="20"/>
  <c r="Y1785" i="16"/>
  <c r="Z1785" i="16" s="1"/>
  <c r="AA1784" i="16"/>
  <c r="AB1784" i="16" s="1"/>
  <c r="Y2214" i="16"/>
  <c r="S1792" i="16"/>
  <c r="T1792" i="16" s="1"/>
  <c r="U1792" i="16" s="1"/>
  <c r="V1792" i="16" s="1"/>
  <c r="W1792" i="16" s="1"/>
  <c r="X1792" i="16" s="1"/>
  <c r="V2215" i="16"/>
  <c r="U2215" i="16"/>
  <c r="Y1791" i="16"/>
  <c r="Z1791" i="16" s="1"/>
  <c r="Z2215" i="16" s="1"/>
  <c r="S2215" i="16"/>
  <c r="S1793" i="16"/>
  <c r="T1793" i="16" s="1"/>
  <c r="U1793" i="16" s="1"/>
  <c r="V1793" i="16" s="1"/>
  <c r="T2215" i="16"/>
  <c r="AA1743" i="16"/>
  <c r="AB1743" i="16" s="1"/>
  <c r="F3005" i="16"/>
  <c r="AA60" i="16"/>
  <c r="AA87" i="16" s="1"/>
  <c r="AA2287" i="16"/>
  <c r="Z2217" i="16"/>
  <c r="AA1805" i="16"/>
  <c r="AB1805" i="16" s="1"/>
  <c r="AE628" i="16"/>
  <c r="AA2208" i="16"/>
  <c r="AA1744" i="16"/>
  <c r="AB1744" i="16" s="1"/>
  <c r="V1108" i="16"/>
  <c r="T1109" i="16"/>
  <c r="U1109" i="16" s="1"/>
  <c r="Y2217" i="16"/>
  <c r="M2225" i="16"/>
  <c r="V2216" i="16"/>
  <c r="S1800" i="16"/>
  <c r="T1800" i="16" s="1"/>
  <c r="U1800" i="16" s="1"/>
  <c r="V1800" i="16" s="1"/>
  <c r="R1826" i="16"/>
  <c r="S1826" i="16" s="1"/>
  <c r="P2220" i="16"/>
  <c r="T2216" i="16"/>
  <c r="S2216" i="16"/>
  <c r="W2216" i="16"/>
  <c r="U2216" i="16"/>
  <c r="P1827" i="16"/>
  <c r="Q1827" i="16" s="1"/>
  <c r="Y1798" i="16"/>
  <c r="Z1798" i="16" s="1"/>
  <c r="X2216" i="16"/>
  <c r="S1799" i="16"/>
  <c r="T1799" i="16" s="1"/>
  <c r="U1799" i="16" s="1"/>
  <c r="V1799" i="16" s="1"/>
  <c r="W1799" i="16" s="1"/>
  <c r="X1799" i="16" s="1"/>
  <c r="N1833" i="16"/>
  <c r="Y1819" i="16"/>
  <c r="Z1819" i="16" s="1"/>
  <c r="M1834" i="16"/>
  <c r="Y1068" i="16"/>
  <c r="Z1068" i="16" s="1"/>
  <c r="M1835" i="16"/>
  <c r="M1836" i="16"/>
  <c r="M555" i="16" s="1"/>
  <c r="M561" i="16" s="1"/>
  <c r="M199" i="20" s="1"/>
  <c r="N1836" i="16"/>
  <c r="N555" i="16" s="1"/>
  <c r="L1836" i="16"/>
  <c r="K1836" i="16"/>
  <c r="O558" i="16"/>
  <c r="N558" i="16"/>
  <c r="O559" i="16"/>
  <c r="I461" i="16" s="1"/>
  <c r="G194" i="20" s="1"/>
  <c r="H3013" i="16"/>
  <c r="Q1866" i="16"/>
  <c r="R1866" i="16" s="1"/>
  <c r="R2224" i="16" s="1"/>
  <c r="R1812" i="16"/>
  <c r="S1812" i="16" s="1"/>
  <c r="S2218" i="16" s="1"/>
  <c r="Q1813" i="16"/>
  <c r="M1874" i="16"/>
  <c r="N1873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10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084" i="16"/>
  <c r="X1084" i="16" s="1"/>
  <c r="M20" i="10"/>
  <c r="N188" i="16"/>
  <c r="N21" i="10" s="1"/>
  <c r="N101" i="10" s="1"/>
  <c r="L49" i="18"/>
  <c r="L19" i="18"/>
  <c r="P171" i="16"/>
  <c r="O171" i="16"/>
  <c r="S1097" i="16"/>
  <c r="U1080" i="16"/>
  <c r="V1079" i="16"/>
  <c r="Q137" i="16"/>
  <c r="R1098" i="16"/>
  <c r="T1096" i="16"/>
  <c r="W1786" i="16"/>
  <c r="R1807" i="16"/>
  <c r="O1116" i="16"/>
  <c r="Q1814" i="16"/>
  <c r="P1828" i="16"/>
  <c r="S1861" i="16"/>
  <c r="N1868" i="16"/>
  <c r="O1868" i="16" s="1"/>
  <c r="M1875" i="16"/>
  <c r="U1859" i="16"/>
  <c r="T2223" i="16"/>
  <c r="P1867" i="16"/>
  <c r="T1860" i="16"/>
  <c r="P1115" i="16"/>
  <c r="P138" i="16" s="1"/>
  <c r="R1114" i="16"/>
  <c r="U1092" i="16"/>
  <c r="U1086" i="16"/>
  <c r="V1085" i="16"/>
  <c r="R1104" i="16"/>
  <c r="W1090" i="16"/>
  <c r="X1090" i="16" s="1"/>
  <c r="T1102" i="16"/>
  <c r="V1091" i="16"/>
  <c r="S1103" i="16"/>
  <c r="W2215" i="16"/>
  <c r="S1806" i="16"/>
  <c r="Q2220" i="16"/>
  <c r="P2219" i="16"/>
  <c r="P1820" i="16"/>
  <c r="P1821" i="16" s="1"/>
  <c r="S2217" i="16"/>
  <c r="AD175" i="16" l="1"/>
  <c r="AD1073" i="16"/>
  <c r="AB2263" i="16"/>
  <c r="AB91" i="16" s="1"/>
  <c r="AB101" i="12" s="1"/>
  <c r="AB109" i="12" s="1"/>
  <c r="AB2272" i="16"/>
  <c r="AC49" i="10"/>
  <c r="AC48" i="10" s="1"/>
  <c r="AC175" i="16"/>
  <c r="AE1050" i="16"/>
  <c r="AC344" i="10"/>
  <c r="Z47" i="10"/>
  <c r="AC145" i="20"/>
  <c r="AE121" i="20"/>
  <c r="AC122" i="20"/>
  <c r="AE865" i="20"/>
  <c r="AE1062" i="16"/>
  <c r="AE1158" i="20"/>
  <c r="AE1047" i="20"/>
  <c r="AA1165" i="20"/>
  <c r="AB1164" i="20"/>
  <c r="AE648" i="20"/>
  <c r="AD1121" i="20"/>
  <c r="AE1119" i="20"/>
  <c r="AE1121" i="20" s="1"/>
  <c r="AE1179" i="20"/>
  <c r="AD1120" i="20"/>
  <c r="AD216" i="20" s="1"/>
  <c r="AE1172" i="20"/>
  <c r="AE1193" i="20"/>
  <c r="AE1200" i="20"/>
  <c r="AC1743" i="16"/>
  <c r="AE197" i="20"/>
  <c r="AD200" i="20"/>
  <c r="AD1235" i="20" s="1"/>
  <c r="AE1067" i="16"/>
  <c r="AE1542" i="16"/>
  <c r="AE1514" i="16" s="1"/>
  <c r="AC218" i="20"/>
  <c r="AC1236" i="20" s="1"/>
  <c r="AD124" i="20"/>
  <c r="AD1233" i="20" s="1"/>
  <c r="AE111" i="20"/>
  <c r="AE1231" i="20" s="1"/>
  <c r="AD198" i="20"/>
  <c r="O1873" i="16"/>
  <c r="P1873" i="16" s="1"/>
  <c r="P2225" i="16" s="1"/>
  <c r="AB2214" i="16"/>
  <c r="AC1784" i="16"/>
  <c r="AC2208" i="16"/>
  <c r="AC1744" i="16"/>
  <c r="AD1742" i="16"/>
  <c r="AD1074" i="16"/>
  <c r="AE1072" i="16"/>
  <c r="AE176" i="16"/>
  <c r="AE49" i="10" s="1"/>
  <c r="AE80" i="16"/>
  <c r="AB2217" i="16"/>
  <c r="AC1805" i="16"/>
  <c r="AE1049" i="16"/>
  <c r="AD1078" i="16"/>
  <c r="AE1061" i="16"/>
  <c r="AE629" i="16"/>
  <c r="AE795" i="16" s="1"/>
  <c r="AE203" i="10" s="1"/>
  <c r="AE347" i="10" s="1"/>
  <c r="AD792" i="16"/>
  <c r="AD200" i="10" s="1"/>
  <c r="F1851" i="16"/>
  <c r="G3005" i="16"/>
  <c r="Z1237" i="20"/>
  <c r="Z1232" i="20" s="1"/>
  <c r="AD145" i="20"/>
  <c r="AD122" i="20"/>
  <c r="AA1166" i="20"/>
  <c r="AA236" i="20" s="1"/>
  <c r="AA233" i="20"/>
  <c r="AA1785" i="16"/>
  <c r="AB1785" i="16" s="1"/>
  <c r="AA2214" i="16"/>
  <c r="Y1792" i="16"/>
  <c r="Z1792" i="16" s="1"/>
  <c r="Y2215" i="16"/>
  <c r="AA1791" i="16"/>
  <c r="D3009" i="16"/>
  <c r="E3009" i="16" s="1"/>
  <c r="AA84" i="16"/>
  <c r="AA183" i="16"/>
  <c r="AA57" i="10" s="1"/>
  <c r="Z2219" i="16"/>
  <c r="AA1819" i="16"/>
  <c r="AB1819" i="16" s="1"/>
  <c r="Z2216" i="16"/>
  <c r="AA1798" i="16"/>
  <c r="AB1798" i="16" s="1"/>
  <c r="AA1068" i="16"/>
  <c r="AB1068" i="16" s="1"/>
  <c r="AA2217" i="16"/>
  <c r="V1109" i="16"/>
  <c r="W1108" i="16"/>
  <c r="X1108" i="16" s="1"/>
  <c r="O1833" i="16"/>
  <c r="O2221" i="16" s="1"/>
  <c r="Y2216" i="16"/>
  <c r="Y2219" i="16"/>
  <c r="X1786" i="16"/>
  <c r="Y1799" i="16"/>
  <c r="Z1799" i="16" s="1"/>
  <c r="N2221" i="16"/>
  <c r="T1826" i="16"/>
  <c r="U1826" i="16" s="1"/>
  <c r="V1826" i="16" s="1"/>
  <c r="W1826" i="16" s="1"/>
  <c r="X1826" i="16" s="1"/>
  <c r="X2220" i="16" s="1"/>
  <c r="N1834" i="16"/>
  <c r="Y1090" i="16"/>
  <c r="Z1090" i="16" s="1"/>
  <c r="Y1084" i="16"/>
  <c r="Z1084" i="16" s="1"/>
  <c r="N1835" i="16"/>
  <c r="O1836" i="16"/>
  <c r="O555" i="16" s="1"/>
  <c r="M285" i="20"/>
  <c r="M69" i="25" s="1"/>
  <c r="N561" i="16"/>
  <c r="N199" i="20" s="1"/>
  <c r="N285" i="20" s="1"/>
  <c r="N69" i="25" s="1"/>
  <c r="I460" i="16"/>
  <c r="Q2224" i="16"/>
  <c r="S1866" i="16"/>
  <c r="T1866" i="16" s="1"/>
  <c r="T1812" i="16"/>
  <c r="T2218" i="16" s="1"/>
  <c r="R2218" i="16"/>
  <c r="R1813" i="16"/>
  <c r="S1813" i="16" s="1"/>
  <c r="N2225" i="16"/>
  <c r="N1874" i="16"/>
  <c r="Q58" i="10"/>
  <c r="Q346" i="10" s="1"/>
  <c r="M49" i="18"/>
  <c r="M46" i="18" s="1"/>
  <c r="M56" i="18" s="1"/>
  <c r="M88" i="10" s="1"/>
  <c r="N51" i="10"/>
  <c r="N339" i="10" s="1"/>
  <c r="N50" i="10"/>
  <c r="N338" i="10" s="1"/>
  <c r="N181" i="16"/>
  <c r="N163" i="16"/>
  <c r="S1110" i="16"/>
  <c r="R167" i="16"/>
  <c r="R184" i="16" s="1"/>
  <c r="M54" i="10"/>
  <c r="M53" i="10" s="1"/>
  <c r="M347" i="10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M21" i="18" s="1"/>
  <c r="W1079" i="16"/>
  <c r="X1079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L21" i="18" s="1"/>
  <c r="Q171" i="16"/>
  <c r="T1097" i="16"/>
  <c r="S1098" i="16"/>
  <c r="U1096" i="16"/>
  <c r="R137" i="16"/>
  <c r="V1080" i="16"/>
  <c r="S1807" i="16"/>
  <c r="P1116" i="16"/>
  <c r="Q1828" i="16"/>
  <c r="W1793" i="16"/>
  <c r="X1793" i="16" s="1"/>
  <c r="Y1793" i="16" s="1"/>
  <c r="Z1793" i="16" s="1"/>
  <c r="W1800" i="16"/>
  <c r="X1800" i="16" s="1"/>
  <c r="Y1800" i="16" s="1"/>
  <c r="Z1800" i="16" s="1"/>
  <c r="R1814" i="16"/>
  <c r="S1814" i="16" s="1"/>
  <c r="T1861" i="16"/>
  <c r="P1868" i="16"/>
  <c r="U1860" i="16"/>
  <c r="Q1867" i="16"/>
  <c r="V1859" i="16"/>
  <c r="U2223" i="16"/>
  <c r="Q1115" i="16"/>
  <c r="S1114" i="16"/>
  <c r="V1092" i="16"/>
  <c r="V1086" i="16"/>
  <c r="W1085" i="16"/>
  <c r="X1085" i="16" s="1"/>
  <c r="S1104" i="16"/>
  <c r="S166" i="16" s="1"/>
  <c r="S183" i="16" s="1"/>
  <c r="S57" i="10" s="1"/>
  <c r="T1103" i="16"/>
  <c r="W1091" i="16"/>
  <c r="X1091" i="16" s="1"/>
  <c r="U1102" i="16"/>
  <c r="T2217" i="16"/>
  <c r="R1827" i="16"/>
  <c r="S1827" i="16" s="1"/>
  <c r="T1806" i="16"/>
  <c r="R2219" i="16"/>
  <c r="S2220" i="16"/>
  <c r="R2220" i="16"/>
  <c r="Q1820" i="16"/>
  <c r="R1820" i="16" s="1"/>
  <c r="Q2219" i="16"/>
  <c r="AB59" i="16" l="1"/>
  <c r="AC57" i="16" s="1"/>
  <c r="AC2260" i="16" s="1"/>
  <c r="AB2284" i="16"/>
  <c r="AB2275" i="16"/>
  <c r="AD344" i="10"/>
  <c r="AE48" i="10"/>
  <c r="AA54" i="10"/>
  <c r="AA53" i="10" s="1"/>
  <c r="AE1074" i="16"/>
  <c r="AE215" i="20"/>
  <c r="AD1743" i="16"/>
  <c r="AB1165" i="20"/>
  <c r="AB234" i="20" s="1"/>
  <c r="AE1120" i="20"/>
  <c r="AE216" i="20" s="1"/>
  <c r="AA234" i="20"/>
  <c r="AB1166" i="20"/>
  <c r="AB236" i="20" s="1"/>
  <c r="AC1164" i="20"/>
  <c r="AB233" i="20"/>
  <c r="O1874" i="16"/>
  <c r="P1874" i="16" s="1"/>
  <c r="Q1873" i="16"/>
  <c r="Q2225" i="16" s="1"/>
  <c r="O2225" i="16"/>
  <c r="AE200" i="20"/>
  <c r="AE1235" i="20" s="1"/>
  <c r="AD218" i="20"/>
  <c r="AD1236" i="20" s="1"/>
  <c r="AE198" i="20"/>
  <c r="AA2215" i="16"/>
  <c r="AB1791" i="16"/>
  <c r="AC2214" i="16"/>
  <c r="AD1784" i="16"/>
  <c r="AB2219" i="16"/>
  <c r="AC1819" i="16"/>
  <c r="AC2217" i="16"/>
  <c r="AD1805" i="16"/>
  <c r="AB2216" i="16"/>
  <c r="AC1798" i="16"/>
  <c r="AE1078" i="16"/>
  <c r="AC1785" i="16"/>
  <c r="AE1073" i="16"/>
  <c r="AD2208" i="16"/>
  <c r="AD1744" i="16"/>
  <c r="AE1742" i="16"/>
  <c r="AC1068" i="16"/>
  <c r="AD1068" i="16" s="1"/>
  <c r="AE1068" i="16" s="1"/>
  <c r="AE3005" i="16"/>
  <c r="AE3007" i="16"/>
  <c r="AB3006" i="16"/>
  <c r="AB3008" i="16"/>
  <c r="AC3006" i="16"/>
  <c r="AC3008" i="16"/>
  <c r="AD3006" i="16"/>
  <c r="AD3008" i="16"/>
  <c r="AE3006" i="16"/>
  <c r="AE3008" i="16"/>
  <c r="AB3005" i="16"/>
  <c r="AB3007" i="16"/>
  <c r="AC3005" i="16"/>
  <c r="AD3005" i="16"/>
  <c r="AC3007" i="16"/>
  <c r="AD3007" i="16"/>
  <c r="AE175" i="16"/>
  <c r="AE371" i="16"/>
  <c r="AE792" i="16" s="1"/>
  <c r="AE200" i="10" s="1"/>
  <c r="F3006" i="16"/>
  <c r="K1852" i="16"/>
  <c r="F3008" i="16"/>
  <c r="L3005" i="16"/>
  <c r="K3005" i="16"/>
  <c r="K3006" i="16"/>
  <c r="G3008" i="16"/>
  <c r="L3006" i="16"/>
  <c r="L3008" i="16" s="1"/>
  <c r="AA180" i="16"/>
  <c r="AA1237" i="20"/>
  <c r="AA1232" i="20" s="1"/>
  <c r="AE122" i="20"/>
  <c r="AE145" i="20"/>
  <c r="AA1793" i="16"/>
  <c r="AA1792" i="16"/>
  <c r="AA1799" i="16"/>
  <c r="AB1799" i="16" s="1"/>
  <c r="AA2219" i="16"/>
  <c r="AA1084" i="16"/>
  <c r="AB1084" i="16" s="1"/>
  <c r="AA1090" i="16"/>
  <c r="AB1090" i="16" s="1"/>
  <c r="AA2216" i="16"/>
  <c r="AA1800" i="16"/>
  <c r="AB1800" i="16" s="1"/>
  <c r="Y1108" i="16"/>
  <c r="Z1108" i="16" s="1"/>
  <c r="W1109" i="16"/>
  <c r="X1109" i="16" s="1"/>
  <c r="O1834" i="16"/>
  <c r="P1833" i="16"/>
  <c r="Y1786" i="16"/>
  <c r="Z1786" i="16" s="1"/>
  <c r="AA1786" i="16" s="1"/>
  <c r="AB1786" i="16" s="1"/>
  <c r="AC1786" i="16" s="1"/>
  <c r="Y1826" i="16"/>
  <c r="Z1826" i="16" s="1"/>
  <c r="Y1091" i="16"/>
  <c r="Z1091" i="16" s="1"/>
  <c r="Y1085" i="16"/>
  <c r="Z1085" i="16" s="1"/>
  <c r="Y1079" i="16"/>
  <c r="Z1079" i="16" s="1"/>
  <c r="O1835" i="16"/>
  <c r="N1875" i="16"/>
  <c r="O1875" i="16" s="1"/>
  <c r="I457" i="16"/>
  <c r="G190" i="20" s="1"/>
  <c r="O561" i="16"/>
  <c r="O199" i="20" s="1"/>
  <c r="G193" i="20"/>
  <c r="S2224" i="16"/>
  <c r="U1812" i="16"/>
  <c r="V1812" i="16" s="1"/>
  <c r="T1813" i="16"/>
  <c r="L102" i="1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N54" i="18" s="1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10" i="16"/>
  <c r="U1110" i="16" s="1"/>
  <c r="N347" i="10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080" i="16"/>
  <c r="X1080" i="16" s="1"/>
  <c r="O20" i="10"/>
  <c r="P20" i="10"/>
  <c r="Q188" i="16"/>
  <c r="Q21" i="10" s="1"/>
  <c r="Q101" i="10" s="1"/>
  <c r="L87" i="10"/>
  <c r="L147" i="10"/>
  <c r="L47" i="18" s="1"/>
  <c r="N19" i="18"/>
  <c r="M87" i="10"/>
  <c r="M147" i="10"/>
  <c r="M47" i="18" s="1"/>
  <c r="R171" i="16"/>
  <c r="S137" i="16"/>
  <c r="T1098" i="16"/>
  <c r="U1097" i="16"/>
  <c r="V1096" i="16"/>
  <c r="R1115" i="16"/>
  <c r="R138" i="16" s="1"/>
  <c r="Q138" i="16"/>
  <c r="T1807" i="16"/>
  <c r="Q1116" i="16"/>
  <c r="T1104" i="16"/>
  <c r="T1814" i="16"/>
  <c r="Q1821" i="16"/>
  <c r="R1821" i="16" s="1"/>
  <c r="R1828" i="16"/>
  <c r="S1828" i="16" s="1"/>
  <c r="U1861" i="16"/>
  <c r="Q1868" i="16"/>
  <c r="V1860" i="16"/>
  <c r="U1866" i="16"/>
  <c r="T2224" i="16"/>
  <c r="R1867" i="16"/>
  <c r="W1859" i="16"/>
  <c r="X1859" i="16" s="1"/>
  <c r="X2223" i="16" s="1"/>
  <c r="V2223" i="16"/>
  <c r="T1114" i="16"/>
  <c r="W1092" i="16"/>
  <c r="X1092" i="16" s="1"/>
  <c r="Y1092" i="16" s="1"/>
  <c r="Z1092" i="16" s="1"/>
  <c r="W1086" i="16"/>
  <c r="X1086" i="16" s="1"/>
  <c r="Y1086" i="16" s="1"/>
  <c r="Z1086" i="16" s="1"/>
  <c r="U1103" i="16"/>
  <c r="V1102" i="16"/>
  <c r="T1827" i="16"/>
  <c r="S2219" i="16"/>
  <c r="S1820" i="16"/>
  <c r="T1820" i="16" s="1"/>
  <c r="T2220" i="16"/>
  <c r="U1806" i="16"/>
  <c r="U2217" i="16"/>
  <c r="T2219" i="16"/>
  <c r="AB60" i="16" l="1"/>
  <c r="AB87" i="16" s="1"/>
  <c r="AB2287" i="16"/>
  <c r="AC2272" i="16"/>
  <c r="AC2263" i="16"/>
  <c r="AC91" i="16" s="1"/>
  <c r="AC101" i="12" s="1"/>
  <c r="AC109" i="12" s="1"/>
  <c r="AE344" i="10"/>
  <c r="AA47" i="10"/>
  <c r="R1873" i="16"/>
  <c r="S1873" i="16" s="1"/>
  <c r="S2225" i="16" s="1"/>
  <c r="Q1874" i="16"/>
  <c r="AB1792" i="16"/>
  <c r="AC1799" i="16"/>
  <c r="AC1166" i="20"/>
  <c r="AC236" i="20" s="1"/>
  <c r="AC1237" i="20" s="1"/>
  <c r="AC1232" i="20" s="1"/>
  <c r="AD1164" i="20"/>
  <c r="AC233" i="20"/>
  <c r="AC1165" i="20"/>
  <c r="AB1237" i="20"/>
  <c r="AB1232" i="20" s="1"/>
  <c r="AC1090" i="16"/>
  <c r="AD2217" i="16"/>
  <c r="AE1805" i="16"/>
  <c r="AC1084" i="16"/>
  <c r="AD2214" i="16"/>
  <c r="AD1786" i="16"/>
  <c r="AE1784" i="16"/>
  <c r="AD1785" i="16"/>
  <c r="AC2219" i="16"/>
  <c r="AD1819" i="16"/>
  <c r="AB2215" i="16"/>
  <c r="AB1793" i="16"/>
  <c r="AC1791" i="16"/>
  <c r="AC2216" i="16"/>
  <c r="AC1800" i="16"/>
  <c r="AD1798" i="16"/>
  <c r="AE2208" i="16"/>
  <c r="AE1744" i="16"/>
  <c r="AE1743" i="16"/>
  <c r="K2222" i="16"/>
  <c r="K1853" i="16"/>
  <c r="K1845" i="16"/>
  <c r="K464" i="16" s="1"/>
  <c r="L1852" i="16"/>
  <c r="M3005" i="16"/>
  <c r="M3007" i="16" s="1"/>
  <c r="M3006" i="16"/>
  <c r="M3008" i="16" s="1"/>
  <c r="K3007" i="16"/>
  <c r="K3008" i="16"/>
  <c r="L3007" i="16"/>
  <c r="AA1085" i="16"/>
  <c r="AB1085" i="16" s="1"/>
  <c r="AA1091" i="16"/>
  <c r="AB1091" i="16" s="1"/>
  <c r="AA1079" i="16"/>
  <c r="AB1079" i="16" s="1"/>
  <c r="Z2220" i="16"/>
  <c r="AA1826" i="16"/>
  <c r="AB1826" i="16" s="1"/>
  <c r="AA1108" i="16"/>
  <c r="AB1108" i="16" s="1"/>
  <c r="AA1086" i="16"/>
  <c r="AB1086" i="16" s="1"/>
  <c r="AA1092" i="16"/>
  <c r="AB1092" i="16" s="1"/>
  <c r="Y1109" i="16"/>
  <c r="Z1109" i="16" s="1"/>
  <c r="Y2220" i="16"/>
  <c r="P2221" i="16"/>
  <c r="Q1833" i="16"/>
  <c r="P1834" i="16"/>
  <c r="Y1859" i="16"/>
  <c r="Z1859" i="16" s="1"/>
  <c r="Y1080" i="16"/>
  <c r="Z1080" i="16" s="1"/>
  <c r="P1835" i="16"/>
  <c r="I463" i="16"/>
  <c r="G196" i="20"/>
  <c r="O285" i="20"/>
  <c r="O69" i="25" s="1"/>
  <c r="H3020" i="16"/>
  <c r="U2218" i="16"/>
  <c r="U1813" i="16"/>
  <c r="V1813" i="16" s="1"/>
  <c r="N46" i="18"/>
  <c r="N56" i="18" s="1"/>
  <c r="N88" i="10" s="1"/>
  <c r="N147" i="10" s="1"/>
  <c r="N47" i="18" s="1"/>
  <c r="M109" i="10"/>
  <c r="M108" i="10" s="1"/>
  <c r="M82" i="10"/>
  <c r="M104" i="10"/>
  <c r="L82" i="10"/>
  <c r="L104" i="10"/>
  <c r="M102" i="10"/>
  <c r="N343" i="10"/>
  <c r="P56" i="10"/>
  <c r="P344" i="10" s="1"/>
  <c r="S58" i="10"/>
  <c r="S346" i="10" s="1"/>
  <c r="O55" i="10"/>
  <c r="O343" i="10" s="1"/>
  <c r="P49" i="18"/>
  <c r="P54" i="18" s="1"/>
  <c r="P50" i="10"/>
  <c r="P338" i="10" s="1"/>
  <c r="P51" i="10"/>
  <c r="P339" i="10" s="1"/>
  <c r="O180" i="16"/>
  <c r="O347" i="10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10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O21" i="18" s="1"/>
  <c r="P19" i="18"/>
  <c r="P24" i="18" s="1"/>
  <c r="P21" i="18" s="1"/>
  <c r="O49" i="18"/>
  <c r="O46" i="18" s="1"/>
  <c r="O56" i="18" s="1"/>
  <c r="W1096" i="16"/>
  <c r="X1096" i="16" s="1"/>
  <c r="Q20" i="10"/>
  <c r="R188" i="16"/>
  <c r="R21" i="10" s="1"/>
  <c r="R101" i="10" s="1"/>
  <c r="N16" i="18"/>
  <c r="N26" i="18" s="1"/>
  <c r="N66" i="10" s="1"/>
  <c r="N24" i="18"/>
  <c r="N21" i="18" s="1"/>
  <c r="S171" i="16"/>
  <c r="S1115" i="16"/>
  <c r="S138" i="16" s="1"/>
  <c r="V1097" i="16"/>
  <c r="T137" i="16"/>
  <c r="U1098" i="16"/>
  <c r="U1807" i="16"/>
  <c r="R1116" i="16"/>
  <c r="U1814" i="16"/>
  <c r="T1828" i="16"/>
  <c r="S1821" i="16"/>
  <c r="T1821" i="16" s="1"/>
  <c r="V1861" i="16"/>
  <c r="R1868" i="16"/>
  <c r="P1875" i="16"/>
  <c r="S1867" i="16"/>
  <c r="V1866" i="16"/>
  <c r="U2224" i="16"/>
  <c r="W2223" i="16"/>
  <c r="W1860" i="16"/>
  <c r="X1860" i="16" s="1"/>
  <c r="U1114" i="16"/>
  <c r="U1104" i="16"/>
  <c r="V1103" i="16"/>
  <c r="W1102" i="16"/>
  <c r="X1102" i="16" s="1"/>
  <c r="W1812" i="16"/>
  <c r="X1812" i="16" s="1"/>
  <c r="X2218" i="16" s="1"/>
  <c r="V2218" i="16"/>
  <c r="U1827" i="16"/>
  <c r="U1820" i="16"/>
  <c r="V1820" i="16" s="1"/>
  <c r="W1820" i="16" s="1"/>
  <c r="X1820" i="16" s="1"/>
  <c r="Y1820" i="16" s="1"/>
  <c r="Z1820" i="16" s="1"/>
  <c r="AA1820" i="16" s="1"/>
  <c r="AB1820" i="16" s="1"/>
  <c r="AC1820" i="16" s="1"/>
  <c r="U2219" i="16"/>
  <c r="V1806" i="16"/>
  <c r="W1806" i="16" s="1"/>
  <c r="X1806" i="16" s="1"/>
  <c r="Y1806" i="16" s="1"/>
  <c r="Z1806" i="16" s="1"/>
  <c r="AA1806" i="16" s="1"/>
  <c r="AB1806" i="16" s="1"/>
  <c r="AC1806" i="16" s="1"/>
  <c r="AD1806" i="16" s="1"/>
  <c r="V2217" i="16"/>
  <c r="W2217" i="16"/>
  <c r="V2219" i="16"/>
  <c r="W2219" i="16"/>
  <c r="U2220" i="16"/>
  <c r="R1874" i="16" l="1"/>
  <c r="S1874" i="16" s="1"/>
  <c r="AC2284" i="16"/>
  <c r="AC2275" i="16"/>
  <c r="AC59" i="16"/>
  <c r="AD57" i="16" s="1"/>
  <c r="AD2260" i="16" s="1"/>
  <c r="AD2263" i="16" s="1"/>
  <c r="AD91" i="16" s="1"/>
  <c r="AB84" i="16"/>
  <c r="AB183" i="16"/>
  <c r="R2225" i="16"/>
  <c r="AD1799" i="16"/>
  <c r="AC1792" i="16"/>
  <c r="AE1806" i="16"/>
  <c r="AD1820" i="16"/>
  <c r="AC1091" i="16"/>
  <c r="AD1165" i="20"/>
  <c r="AC234" i="20"/>
  <c r="AD1166" i="20"/>
  <c r="AD236" i="20" s="1"/>
  <c r="AD1237" i="20" s="1"/>
  <c r="AD1232" i="20" s="1"/>
  <c r="AE1164" i="20"/>
  <c r="AD233" i="20"/>
  <c r="AC1085" i="16"/>
  <c r="AE147" i="20"/>
  <c r="AE1234" i="20" s="1"/>
  <c r="AE124" i="20"/>
  <c r="AE1233" i="20" s="1"/>
  <c r="AE1785" i="16"/>
  <c r="AE218" i="20"/>
  <c r="AE1236" i="20" s="1"/>
  <c r="AC1086" i="16"/>
  <c r="AD1084" i="16"/>
  <c r="AC1108" i="16"/>
  <c r="AE2217" i="16"/>
  <c r="AB2220" i="16"/>
  <c r="AC1826" i="16"/>
  <c r="AC1079" i="16"/>
  <c r="AD1079" i="16" s="1"/>
  <c r="AE1079" i="16" s="1"/>
  <c r="AE2214" i="16"/>
  <c r="AE1786" i="16"/>
  <c r="AD2216" i="16"/>
  <c r="AD1800" i="16"/>
  <c r="AE1798" i="16"/>
  <c r="AD2219" i="16"/>
  <c r="AE1819" i="16"/>
  <c r="AC1092" i="16"/>
  <c r="AD1090" i="16"/>
  <c r="AC2215" i="16"/>
  <c r="AC1793" i="16"/>
  <c r="AD1791" i="16"/>
  <c r="L2222" i="16"/>
  <c r="M1852" i="16"/>
  <c r="L1845" i="16"/>
  <c r="L464" i="16" s="1"/>
  <c r="K1854" i="16"/>
  <c r="K1847" i="16" s="1"/>
  <c r="K466" i="16" s="1"/>
  <c r="K793" i="16" s="1"/>
  <c r="K1846" i="16"/>
  <c r="K465" i="16" s="1"/>
  <c r="L1853" i="16"/>
  <c r="N3005" i="16"/>
  <c r="O3005" i="16" s="1"/>
  <c r="O3007" i="16" s="1"/>
  <c r="N3006" i="16"/>
  <c r="N3008" i="16" s="1"/>
  <c r="AA1109" i="16"/>
  <c r="AB1109" i="16" s="1"/>
  <c r="AA1080" i="16"/>
  <c r="AB1080" i="16" s="1"/>
  <c r="AA2220" i="16"/>
  <c r="Z2223" i="16"/>
  <c r="AA1859" i="16"/>
  <c r="AB1859" i="16" s="1"/>
  <c r="Q1834" i="16"/>
  <c r="Y2223" i="16"/>
  <c r="R1833" i="16"/>
  <c r="Q2221" i="16"/>
  <c r="Y1860" i="16"/>
  <c r="Z1860" i="16" s="1"/>
  <c r="Y1812" i="16"/>
  <c r="Z1812" i="16" s="1"/>
  <c r="Y1096" i="16"/>
  <c r="Z1096" i="16" s="1"/>
  <c r="Y1102" i="16"/>
  <c r="Z1102" i="16" s="1"/>
  <c r="Q1835" i="16"/>
  <c r="H2998" i="16"/>
  <c r="H3027" i="16"/>
  <c r="T1873" i="16"/>
  <c r="N109" i="10"/>
  <c r="N108" i="10" s="1"/>
  <c r="N102" i="10"/>
  <c r="N87" i="10"/>
  <c r="O88" i="10"/>
  <c r="O87" i="10" s="1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P347" i="10"/>
  <c r="W1110" i="16"/>
  <c r="X1110" i="16" s="1"/>
  <c r="Y1110" i="16" s="1"/>
  <c r="Z1110" i="16" s="1"/>
  <c r="AA1110" i="16" s="1"/>
  <c r="AB1110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097" i="16"/>
  <c r="X1097" i="16" s="1"/>
  <c r="R20" i="10"/>
  <c r="S188" i="16"/>
  <c r="S21" i="10" s="1"/>
  <c r="S101" i="10" s="1"/>
  <c r="Q19" i="18"/>
  <c r="Q49" i="18"/>
  <c r="T171" i="16"/>
  <c r="T1115" i="16"/>
  <c r="T138" i="16" s="1"/>
  <c r="U137" i="16"/>
  <c r="V1098" i="16"/>
  <c r="V1814" i="16"/>
  <c r="U1828" i="16"/>
  <c r="S1116" i="16"/>
  <c r="W1861" i="16"/>
  <c r="X1861" i="16" s="1"/>
  <c r="Y1861" i="16" s="1"/>
  <c r="Z1861" i="16" s="1"/>
  <c r="V1807" i="16"/>
  <c r="W1807" i="16" s="1"/>
  <c r="X1807" i="16" s="1"/>
  <c r="Y1807" i="16" s="1"/>
  <c r="Z1807" i="16" s="1"/>
  <c r="AA1807" i="16" s="1"/>
  <c r="AB1807" i="16" s="1"/>
  <c r="AC1807" i="16" s="1"/>
  <c r="AD1807" i="16" s="1"/>
  <c r="AE1807" i="16" s="1"/>
  <c r="U1821" i="16"/>
  <c r="V1821" i="16" s="1"/>
  <c r="W1821" i="16" s="1"/>
  <c r="X1821" i="16" s="1"/>
  <c r="Y1821" i="16" s="1"/>
  <c r="Z1821" i="16" s="1"/>
  <c r="AA1821" i="16" s="1"/>
  <c r="AB1821" i="16" s="1"/>
  <c r="AC1821" i="16" s="1"/>
  <c r="AD1821" i="16" s="1"/>
  <c r="S1868" i="16"/>
  <c r="Q1875" i="16"/>
  <c r="W1866" i="16"/>
  <c r="X1866" i="16" s="1"/>
  <c r="X2224" i="16" s="1"/>
  <c r="V2224" i="16"/>
  <c r="T1867" i="16"/>
  <c r="V1114" i="16"/>
  <c r="V1104" i="16"/>
  <c r="W1103" i="16"/>
  <c r="X1103" i="16" s="1"/>
  <c r="W1813" i="16"/>
  <c r="X1813" i="16" s="1"/>
  <c r="W2218" i="16"/>
  <c r="V1827" i="16"/>
  <c r="W2220" i="16"/>
  <c r="V2220" i="16"/>
  <c r="Y109" i="12" l="1"/>
  <c r="AD101" i="12"/>
  <c r="AD109" i="12" s="1"/>
  <c r="AB57" i="10"/>
  <c r="AB54" i="10" s="1"/>
  <c r="AB53" i="10" s="1"/>
  <c r="AB47" i="10" s="1"/>
  <c r="AB180" i="16"/>
  <c r="AD2272" i="16"/>
  <c r="AC2287" i="16"/>
  <c r="AC60" i="16"/>
  <c r="AC87" i="16" s="1"/>
  <c r="AE1799" i="16"/>
  <c r="AD1792" i="16"/>
  <c r="AD1091" i="16"/>
  <c r="AE1820" i="16"/>
  <c r="AE1166" i="20"/>
  <c r="AE233" i="20"/>
  <c r="AE1165" i="20"/>
  <c r="AE234" i="20" s="1"/>
  <c r="AD234" i="20"/>
  <c r="AD1092" i="16"/>
  <c r="AE1090" i="16"/>
  <c r="AE2216" i="16"/>
  <c r="AE1800" i="16"/>
  <c r="AC1110" i="16"/>
  <c r="AD1108" i="16"/>
  <c r="AC1080" i="16"/>
  <c r="AD1080" i="16" s="1"/>
  <c r="AE1080" i="16" s="1"/>
  <c r="AD1086" i="16"/>
  <c r="AE1084" i="16"/>
  <c r="AE2219" i="16"/>
  <c r="AE1821" i="16"/>
  <c r="AC2220" i="16"/>
  <c r="AD1826" i="16"/>
  <c r="AB2223" i="16"/>
  <c r="AC1859" i="16"/>
  <c r="AC1109" i="16"/>
  <c r="AD1085" i="16"/>
  <c r="AD2215" i="16"/>
  <c r="AD1793" i="16"/>
  <c r="AE1791" i="16"/>
  <c r="L1846" i="16"/>
  <c r="L465" i="16" s="1"/>
  <c r="M1853" i="16"/>
  <c r="K790" i="16"/>
  <c r="K201" i="10"/>
  <c r="L1854" i="16"/>
  <c r="L1847" i="16" s="1"/>
  <c r="L466" i="16" s="1"/>
  <c r="L793" i="16" s="1"/>
  <c r="M1845" i="16"/>
  <c r="M464" i="16" s="1"/>
  <c r="M2222" i="16"/>
  <c r="N1852" i="16"/>
  <c r="P3005" i="16"/>
  <c r="P3007" i="16" s="1"/>
  <c r="N3007" i="16"/>
  <c r="O3006" i="16"/>
  <c r="AA1860" i="16"/>
  <c r="AB1860" i="16" s="1"/>
  <c r="AA1096" i="16"/>
  <c r="AB1096" i="16" s="1"/>
  <c r="Z2218" i="16"/>
  <c r="AA1812" i="16"/>
  <c r="AB1812" i="16" s="1"/>
  <c r="AA2223" i="16"/>
  <c r="AA1861" i="16"/>
  <c r="AB1861" i="16" s="1"/>
  <c r="AA1102" i="16"/>
  <c r="AB1102" i="16" s="1"/>
  <c r="R1834" i="16"/>
  <c r="Y2218" i="16"/>
  <c r="S1833" i="16"/>
  <c r="S2221" i="16" s="1"/>
  <c r="R2221" i="16"/>
  <c r="Y1103" i="16"/>
  <c r="Z1103" i="16" s="1"/>
  <c r="Y1866" i="16"/>
  <c r="Z1866" i="16" s="1"/>
  <c r="Y1813" i="16"/>
  <c r="Z1813" i="16" s="1"/>
  <c r="Y1097" i="16"/>
  <c r="Z1097" i="16" s="1"/>
  <c r="R1835" i="16"/>
  <c r="H3028" i="16"/>
  <c r="H3021" i="16"/>
  <c r="H3014" i="16"/>
  <c r="H3012" i="16"/>
  <c r="T2225" i="16"/>
  <c r="U1873" i="16"/>
  <c r="U2225" i="16" s="1"/>
  <c r="T1874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347" i="10"/>
  <c r="Q347" i="10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54" i="18" s="1"/>
  <c r="R19" i="18"/>
  <c r="R16" i="18" s="1"/>
  <c r="R26" i="18" s="1"/>
  <c r="R66" i="10" s="1"/>
  <c r="V137" i="16"/>
  <c r="V171" i="16" s="1"/>
  <c r="V188" i="16" s="1"/>
  <c r="V21" i="10" s="1"/>
  <c r="V101" i="10" s="1"/>
  <c r="W1098" i="16"/>
  <c r="X1098" i="16" s="1"/>
  <c r="Y1098" i="16" s="1"/>
  <c r="Z1098" i="16" s="1"/>
  <c r="S20" i="10"/>
  <c r="T188" i="16"/>
  <c r="T21" i="10" s="1"/>
  <c r="T101" i="10" s="1"/>
  <c r="U1115" i="16"/>
  <c r="U138" i="16" s="1"/>
  <c r="Q46" i="18"/>
  <c r="Q56" i="18" s="1"/>
  <c r="Q88" i="10" s="1"/>
  <c r="Q54" i="18"/>
  <c r="Q16" i="18"/>
  <c r="Q26" i="18" s="1"/>
  <c r="Q66" i="10" s="1"/>
  <c r="Q24" i="18"/>
  <c r="Q21" i="18" s="1"/>
  <c r="U171" i="16"/>
  <c r="W1814" i="16"/>
  <c r="X1814" i="16" s="1"/>
  <c r="Y1814" i="16" s="1"/>
  <c r="Z1814" i="16" s="1"/>
  <c r="V1828" i="16"/>
  <c r="T1116" i="16"/>
  <c r="T1868" i="16"/>
  <c r="R1875" i="16"/>
  <c r="U1867" i="16"/>
  <c r="W2224" i="16"/>
  <c r="W1114" i="16"/>
  <c r="X1114" i="16" s="1"/>
  <c r="W1104" i="16"/>
  <c r="W1827" i="16"/>
  <c r="X1827" i="16" s="1"/>
  <c r="Y1827" i="16" s="1"/>
  <c r="Z1827" i="16" s="1"/>
  <c r="AA1827" i="16" s="1"/>
  <c r="AB1827" i="16" s="1"/>
  <c r="AC1827" i="16" s="1"/>
  <c r="AD1827" i="16" l="1"/>
  <c r="AC84" i="16"/>
  <c r="AC183" i="16"/>
  <c r="AD2284" i="16"/>
  <c r="AD2275" i="16"/>
  <c r="AD59" i="16"/>
  <c r="AE57" i="16" s="1"/>
  <c r="AE2260" i="16" s="1"/>
  <c r="AE2263" i="16" s="1"/>
  <c r="AE91" i="16" s="1"/>
  <c r="AE1092" i="16"/>
  <c r="AE236" i="20"/>
  <c r="AE1237" i="20" s="1"/>
  <c r="AE1232" i="20" s="1"/>
  <c r="AC1860" i="16"/>
  <c r="AE1086" i="16"/>
  <c r="AC1102" i="16"/>
  <c r="AD1110" i="16"/>
  <c r="AE1108" i="16"/>
  <c r="AE1085" i="16"/>
  <c r="AD1109" i="16"/>
  <c r="AB2218" i="16"/>
  <c r="AC1812" i="16"/>
  <c r="AC2223" i="16"/>
  <c r="AC1861" i="16"/>
  <c r="AD1859" i="16"/>
  <c r="AE1091" i="16"/>
  <c r="AC1096" i="16"/>
  <c r="AE2215" i="16"/>
  <c r="AE1793" i="16"/>
  <c r="AD2220" i="16"/>
  <c r="AE1826" i="16"/>
  <c r="AE1792" i="16"/>
  <c r="O1852" i="16"/>
  <c r="N2222" i="16"/>
  <c r="N1845" i="16"/>
  <c r="N464" i="16" s="1"/>
  <c r="L201" i="10"/>
  <c r="L790" i="16"/>
  <c r="K198" i="10"/>
  <c r="K197" i="10" s="1"/>
  <c r="K345" i="10"/>
  <c r="K342" i="10" s="1"/>
  <c r="K341" i="10" s="1"/>
  <c r="M1854" i="16"/>
  <c r="M1847" i="16" s="1"/>
  <c r="M466" i="16" s="1"/>
  <c r="M793" i="16" s="1"/>
  <c r="M1846" i="16"/>
  <c r="M465" i="16" s="1"/>
  <c r="N1853" i="16"/>
  <c r="Q3005" i="16"/>
  <c r="R3005" i="16" s="1"/>
  <c r="R3007" i="16" s="1"/>
  <c r="P3006" i="16"/>
  <c r="P3008" i="16" s="1"/>
  <c r="O3008" i="16"/>
  <c r="AA1813" i="16"/>
  <c r="AB1813" i="16" s="1"/>
  <c r="AA1103" i="16"/>
  <c r="AB1103" i="16" s="1"/>
  <c r="AA1097" i="16"/>
  <c r="AB1097" i="16" s="1"/>
  <c r="Z2224" i="16"/>
  <c r="AA1866" i="16"/>
  <c r="AB1866" i="16" s="1"/>
  <c r="AA1098" i="16"/>
  <c r="AB1098" i="16" s="1"/>
  <c r="AA2218" i="16"/>
  <c r="AA1814" i="16"/>
  <c r="AB1814" i="16" s="1"/>
  <c r="S1834" i="16"/>
  <c r="T1833" i="16"/>
  <c r="Y2224" i="16"/>
  <c r="W166" i="16"/>
  <c r="W183" i="16" s="1"/>
  <c r="W57" i="10" s="1"/>
  <c r="X1104" i="16"/>
  <c r="Y1104" i="16" s="1"/>
  <c r="Z1104" i="16" s="1"/>
  <c r="Y1114" i="16"/>
  <c r="X137" i="16"/>
  <c r="X171" i="16" s="1"/>
  <c r="X188" i="16" s="1"/>
  <c r="X21" i="10" s="1"/>
  <c r="S1835" i="16"/>
  <c r="H3026" i="16"/>
  <c r="H3019" i="16"/>
  <c r="U1874" i="16"/>
  <c r="V1873" i="16"/>
  <c r="V2225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21" i="18" s="1"/>
  <c r="S51" i="10"/>
  <c r="S339" i="10" s="1"/>
  <c r="S50" i="10"/>
  <c r="S338" i="10" s="1"/>
  <c r="S347" i="10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R21" i="18" s="1"/>
  <c r="P145" i="10"/>
  <c r="P17" i="18" s="1"/>
  <c r="S49" i="18"/>
  <c r="S54" i="18" s="1"/>
  <c r="V20" i="10"/>
  <c r="W137" i="16"/>
  <c r="W171" i="16" s="1"/>
  <c r="W188" i="16" s="1"/>
  <c r="W21" i="10" s="1"/>
  <c r="W101" i="10" s="1"/>
  <c r="T20" i="10"/>
  <c r="V1115" i="16"/>
  <c r="U188" i="16"/>
  <c r="U21" i="10" s="1"/>
  <c r="U101" i="10" s="1"/>
  <c r="Q147" i="10"/>
  <c r="Q47" i="18" s="1"/>
  <c r="Q87" i="10"/>
  <c r="W1828" i="16"/>
  <c r="X1828" i="16" s="1"/>
  <c r="Y1828" i="16" s="1"/>
  <c r="Z1828" i="16" s="1"/>
  <c r="AA1828" i="16" s="1"/>
  <c r="AB1828" i="16" s="1"/>
  <c r="AC1828" i="16" s="1"/>
  <c r="AD1828" i="16" s="1"/>
  <c r="U1116" i="16"/>
  <c r="U1868" i="16"/>
  <c r="S1875" i="16"/>
  <c r="V1867" i="16"/>
  <c r="Z109" i="12" l="1"/>
  <c r="AE101" i="12"/>
  <c r="AE109" i="12" s="1"/>
  <c r="AE2272" i="16"/>
  <c r="AD2287" i="16"/>
  <c r="AD60" i="16"/>
  <c r="AD87" i="16" s="1"/>
  <c r="AC57" i="10"/>
  <c r="AC54" i="10" s="1"/>
  <c r="AC53" i="10" s="1"/>
  <c r="AC47" i="10" s="1"/>
  <c r="AC180" i="16"/>
  <c r="AC1103" i="16"/>
  <c r="AE1110" i="16"/>
  <c r="AC1813" i="16"/>
  <c r="AC1098" i="16"/>
  <c r="AD1096" i="16"/>
  <c r="AE2220" i="16"/>
  <c r="AE1828" i="16"/>
  <c r="AE1109" i="16"/>
  <c r="AB2224" i="16"/>
  <c r="AC1866" i="16"/>
  <c r="AD2223" i="16"/>
  <c r="AD1861" i="16"/>
  <c r="AE1859" i="16"/>
  <c r="AC1097" i="16"/>
  <c r="AD1102" i="16"/>
  <c r="AD1860" i="16"/>
  <c r="AC2218" i="16"/>
  <c r="AC1814" i="16"/>
  <c r="AD1812" i="16"/>
  <c r="AE1827" i="16"/>
  <c r="L198" i="10"/>
  <c r="L197" i="10" s="1"/>
  <c r="L345" i="10"/>
  <c r="L342" i="10" s="1"/>
  <c r="L341" i="10" s="1"/>
  <c r="N1854" i="16"/>
  <c r="N1847" i="16" s="1"/>
  <c r="N466" i="16" s="1"/>
  <c r="N793" i="16" s="1"/>
  <c r="N1846" i="16"/>
  <c r="N465" i="16" s="1"/>
  <c r="O1853" i="16"/>
  <c r="M201" i="10"/>
  <c r="M790" i="16"/>
  <c r="P1852" i="16"/>
  <c r="O2222" i="16"/>
  <c r="O1845" i="16"/>
  <c r="O464" i="16" s="1"/>
  <c r="S3005" i="16"/>
  <c r="S3007" i="16" s="1"/>
  <c r="Q3007" i="16"/>
  <c r="Q3006" i="16"/>
  <c r="R3006" i="16" s="1"/>
  <c r="R3008" i="16" s="1"/>
  <c r="Q3008" i="16"/>
  <c r="X20" i="10"/>
  <c r="X101" i="10"/>
  <c r="AA2224" i="16"/>
  <c r="Z1114" i="16"/>
  <c r="AA1104" i="16"/>
  <c r="AB1104" i="16" s="1"/>
  <c r="T1834" i="16"/>
  <c r="U1833" i="16"/>
  <c r="T2221" i="16"/>
  <c r="Y137" i="16"/>
  <c r="Y171" i="16" s="1"/>
  <c r="Y188" i="16" s="1"/>
  <c r="Y21" i="10" s="1"/>
  <c r="T1835" i="16"/>
  <c r="H2997" i="16"/>
  <c r="W1873" i="16"/>
  <c r="V1874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T347" i="10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V46" i="18" s="1"/>
  <c r="V56" i="18" s="1"/>
  <c r="V88" i="10" s="1"/>
  <c r="S46" i="18"/>
  <c r="S56" i="18" s="1"/>
  <c r="W20" i="10"/>
  <c r="V19" i="18"/>
  <c r="V24" i="18" s="1"/>
  <c r="V21" i="18" s="1"/>
  <c r="W1115" i="16"/>
  <c r="V138" i="16"/>
  <c r="U20" i="10"/>
  <c r="Q145" i="10"/>
  <c r="Q17" i="18" s="1"/>
  <c r="T49" i="18"/>
  <c r="T19" i="18"/>
  <c r="R145" i="10"/>
  <c r="R17" i="18" s="1"/>
  <c r="V1116" i="16"/>
  <c r="V1868" i="16"/>
  <c r="T1875" i="16"/>
  <c r="W1867" i="16"/>
  <c r="X1867" i="16" s="1"/>
  <c r="AD1813" i="16" l="1"/>
  <c r="AD84" i="16"/>
  <c r="AD183" i="16"/>
  <c r="AE59" i="16"/>
  <c r="AE2284" i="16"/>
  <c r="AE2275" i="16"/>
  <c r="Y20" i="10"/>
  <c r="Y101" i="10"/>
  <c r="Y109" i="10"/>
  <c r="AD1097" i="16"/>
  <c r="AE1102" i="16"/>
  <c r="AC1104" i="16"/>
  <c r="AD1104" i="16" s="1"/>
  <c r="AD2218" i="16"/>
  <c r="AD1814" i="16"/>
  <c r="AE1812" i="16"/>
  <c r="AE2223" i="16"/>
  <c r="AE1861" i="16"/>
  <c r="AD1098" i="16"/>
  <c r="AE1096" i="16"/>
  <c r="AE1860" i="16"/>
  <c r="AD1103" i="16"/>
  <c r="AC2224" i="16"/>
  <c r="AD1866" i="16"/>
  <c r="P2222" i="16"/>
  <c r="P1845" i="16"/>
  <c r="P464" i="16" s="1"/>
  <c r="Q1852" i="16"/>
  <c r="M198" i="10"/>
  <c r="M197" i="10" s="1"/>
  <c r="M345" i="10"/>
  <c r="M342" i="10" s="1"/>
  <c r="M341" i="10" s="1"/>
  <c r="O1854" i="16"/>
  <c r="O1847" i="16" s="1"/>
  <c r="O466" i="16" s="1"/>
  <c r="O793" i="16" s="1"/>
  <c r="O1846" i="16"/>
  <c r="O465" i="16" s="1"/>
  <c r="P1853" i="16"/>
  <c r="N790" i="16"/>
  <c r="N201" i="10"/>
  <c r="T3005" i="16"/>
  <c r="T3007" i="16" s="1"/>
  <c r="S3006" i="16"/>
  <c r="T3006" i="16" s="1"/>
  <c r="S3008" i="16"/>
  <c r="AA1114" i="16"/>
  <c r="AB1114" i="16" s="1"/>
  <c r="Z137" i="16"/>
  <c r="Z171" i="16" s="1"/>
  <c r="Z188" i="16" s="1"/>
  <c r="Z21" i="10" s="1"/>
  <c r="U1834" i="16"/>
  <c r="V1833" i="16"/>
  <c r="U2221" i="16"/>
  <c r="X49" i="18"/>
  <c r="X19" i="18"/>
  <c r="Y1867" i="16"/>
  <c r="Z1867" i="16" s="1"/>
  <c r="X1873" i="16"/>
  <c r="X2225" i="16" s="1"/>
  <c r="W138" i="16"/>
  <c r="X1115" i="16"/>
  <c r="U1835" i="16"/>
  <c r="H2999" i="16"/>
  <c r="W1874" i="16"/>
  <c r="W2225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347" i="10" s="1"/>
  <c r="U56" i="10"/>
  <c r="U344" i="10" s="1"/>
  <c r="U19" i="18"/>
  <c r="U24" i="18" s="1"/>
  <c r="U21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W46" i="18" s="1"/>
  <c r="W56" i="18" s="1"/>
  <c r="U49" i="18"/>
  <c r="W1116" i="16"/>
  <c r="X1116" i="16" s="1"/>
  <c r="V139" i="16"/>
  <c r="T16" i="18"/>
  <c r="T26" i="18" s="1"/>
  <c r="T24" i="18"/>
  <c r="T21" i="18" s="1"/>
  <c r="T46" i="18"/>
  <c r="T56" i="18" s="1"/>
  <c r="T88" i="10" s="1"/>
  <c r="T54" i="18"/>
  <c r="W1868" i="16"/>
  <c r="X1868" i="16" s="1"/>
  <c r="U1875" i="16"/>
  <c r="V87" i="10"/>
  <c r="V147" i="10"/>
  <c r="V47" i="18" s="1"/>
  <c r="AE2287" i="16" l="1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03" i="16"/>
  <c r="AE2218" i="16"/>
  <c r="AE1814" i="16"/>
  <c r="AE1098" i="16"/>
  <c r="AE1104" i="16"/>
  <c r="AC1114" i="16"/>
  <c r="AB137" i="16"/>
  <c r="AB171" i="16" s="1"/>
  <c r="AB188" i="16" s="1"/>
  <c r="AB21" i="10" s="1"/>
  <c r="AD2224" i="16"/>
  <c r="AE1866" i="16"/>
  <c r="AE1097" i="16"/>
  <c r="AE1813" i="16"/>
  <c r="O201" i="10"/>
  <c r="O790" i="16"/>
  <c r="N345" i="10"/>
  <c r="N342" i="10" s="1"/>
  <c r="N341" i="10" s="1"/>
  <c r="N198" i="10"/>
  <c r="N197" i="10" s="1"/>
  <c r="R1852" i="16"/>
  <c r="S1852" i="16" s="1"/>
  <c r="Q1845" i="16"/>
  <c r="Q464" i="16" s="1"/>
  <c r="Q2222" i="16"/>
  <c r="P1854" i="16"/>
  <c r="P1847" i="16" s="1"/>
  <c r="P466" i="16" s="1"/>
  <c r="P793" i="16" s="1"/>
  <c r="P1846" i="16"/>
  <c r="P465" i="16" s="1"/>
  <c r="Q1853" i="16"/>
  <c r="U3005" i="16"/>
  <c r="U3007" i="16" s="1"/>
  <c r="V3008" i="16"/>
  <c r="U3006" i="16"/>
  <c r="T3008" i="16"/>
  <c r="AA137" i="16"/>
  <c r="AA171" i="16" s="1"/>
  <c r="AA188" i="16" s="1"/>
  <c r="AA21" i="10" s="1"/>
  <c r="AA1867" i="16"/>
  <c r="AB1867" i="16" s="1"/>
  <c r="AC1867" i="16" s="1"/>
  <c r="AD1867" i="16" s="1"/>
  <c r="V1834" i="16"/>
  <c r="W1833" i="16"/>
  <c r="V2221" i="16"/>
  <c r="X24" i="18"/>
  <c r="X16" i="18"/>
  <c r="X26" i="18" s="1"/>
  <c r="X66" i="10" s="1"/>
  <c r="X54" i="18"/>
  <c r="X46" i="18"/>
  <c r="X56" i="18" s="1"/>
  <c r="X88" i="10" s="1"/>
  <c r="Y1868" i="16"/>
  <c r="Z1868" i="16" s="1"/>
  <c r="Y1873" i="16"/>
  <c r="Z1873" i="16" s="1"/>
  <c r="X1874" i="16"/>
  <c r="X139" i="16"/>
  <c r="Y1116" i="16"/>
  <c r="Y1115" i="16"/>
  <c r="X138" i="16"/>
  <c r="V1835" i="16"/>
  <c r="S87" i="10"/>
  <c r="S82" i="10" s="1"/>
  <c r="W88" i="10"/>
  <c r="W147" i="10" s="1"/>
  <c r="W47" i="18" s="1"/>
  <c r="S109" i="10"/>
  <c r="S108" i="10" s="1"/>
  <c r="V82" i="10"/>
  <c r="U16" i="18"/>
  <c r="U26" i="18" s="1"/>
  <c r="U66" i="10" s="1"/>
  <c r="V102" i="10" s="1"/>
  <c r="T66" i="10"/>
  <c r="V59" i="10"/>
  <c r="V347" i="10" s="1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W21" i="18" s="1"/>
  <c r="U54" i="18"/>
  <c r="U46" i="18"/>
  <c r="U56" i="18" s="1"/>
  <c r="U88" i="10" s="1"/>
  <c r="T147" i="10"/>
  <c r="T47" i="18" s="1"/>
  <c r="T87" i="10"/>
  <c r="W26" i="18"/>
  <c r="W66" i="10" s="1"/>
  <c r="V1875" i="16"/>
  <c r="AE84" i="16" l="1"/>
  <c r="AE183" i="16"/>
  <c r="AB20" i="10"/>
  <c r="AB101" i="10"/>
  <c r="AB109" i="10"/>
  <c r="Z108" i="10"/>
  <c r="AA101" i="10"/>
  <c r="AA20" i="10"/>
  <c r="AA109" i="10"/>
  <c r="AE1867" i="16"/>
  <c r="AD1114" i="16"/>
  <c r="AD137" i="16" s="1"/>
  <c r="AD171" i="16" s="1"/>
  <c r="AD188" i="16" s="1"/>
  <c r="AD21" i="10" s="1"/>
  <c r="AC137" i="16"/>
  <c r="AC171" i="16" s="1"/>
  <c r="AC188" i="16" s="1"/>
  <c r="AC21" i="10" s="1"/>
  <c r="AE2224" i="16"/>
  <c r="S1845" i="16"/>
  <c r="S464" i="16" s="1"/>
  <c r="S2222" i="16"/>
  <c r="R1845" i="16"/>
  <c r="R464" i="16" s="1"/>
  <c r="R2222" i="16"/>
  <c r="T1852" i="16"/>
  <c r="Q1854" i="16"/>
  <c r="Q1847" i="16" s="1"/>
  <c r="Q466" i="16" s="1"/>
  <c r="Q793" i="16" s="1"/>
  <c r="R1853" i="16"/>
  <c r="Q1846" i="16"/>
  <c r="Q465" i="16" s="1"/>
  <c r="P790" i="16"/>
  <c r="P201" i="10"/>
  <c r="O345" i="10"/>
  <c r="O342" i="10" s="1"/>
  <c r="O341" i="10" s="1"/>
  <c r="O198" i="10"/>
  <c r="O197" i="10" s="1"/>
  <c r="V3005" i="16"/>
  <c r="V3007" i="16" s="1"/>
  <c r="U3008" i="16"/>
  <c r="V3006" i="16"/>
  <c r="W3006" i="16" s="1"/>
  <c r="X3006" i="16" s="1"/>
  <c r="W3008" i="16"/>
  <c r="X102" i="10"/>
  <c r="X87" i="10"/>
  <c r="X147" i="10"/>
  <c r="X145" i="10"/>
  <c r="Z1115" i="16"/>
  <c r="Z1116" i="16"/>
  <c r="Z2225" i="16"/>
  <c r="AA1873" i="16"/>
  <c r="AB1873" i="16" s="1"/>
  <c r="AA1868" i="16"/>
  <c r="AB1868" i="16" s="1"/>
  <c r="AC1868" i="16" s="1"/>
  <c r="AD1868" i="16" s="1"/>
  <c r="AE1868" i="16" s="1"/>
  <c r="W1834" i="16"/>
  <c r="Y2225" i="16"/>
  <c r="X1833" i="16"/>
  <c r="W2221" i="16"/>
  <c r="Y1874" i="16"/>
  <c r="Z1874" i="16" s="1"/>
  <c r="Y138" i="16"/>
  <c r="Y139" i="16"/>
  <c r="W1835" i="16"/>
  <c r="S104" i="10"/>
  <c r="W87" i="10"/>
  <c r="W82" i="10" s="1"/>
  <c r="U145" i="10"/>
  <c r="U17" i="18" s="1"/>
  <c r="W102" i="10"/>
  <c r="W50" i="10"/>
  <c r="W338" i="10" s="1"/>
  <c r="W59" i="10"/>
  <c r="W347" i="10" s="1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875" i="16"/>
  <c r="X1875" i="16" s="1"/>
  <c r="AE57" i="10" l="1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14" i="16"/>
  <c r="AE137" i="16" s="1"/>
  <c r="AE171" i="16" s="1"/>
  <c r="AE188" i="16" s="1"/>
  <c r="AE21" i="10" s="1"/>
  <c r="AB2225" i="16"/>
  <c r="AC1873" i="16"/>
  <c r="Q790" i="16"/>
  <c r="Q201" i="10"/>
  <c r="U1852" i="16"/>
  <c r="P345" i="10"/>
  <c r="P342" i="10" s="1"/>
  <c r="P341" i="10" s="1"/>
  <c r="P198" i="10"/>
  <c r="P197" i="10" s="1"/>
  <c r="T2222" i="16"/>
  <c r="T1845" i="16"/>
  <c r="T464" i="16" s="1"/>
  <c r="R1854" i="16"/>
  <c r="R1847" i="16" s="1"/>
  <c r="R466" i="16" s="1"/>
  <c r="R793" i="16" s="1"/>
  <c r="S1853" i="16"/>
  <c r="R1846" i="16"/>
  <c r="R465" i="16" s="1"/>
  <c r="W3005" i="16"/>
  <c r="X3005" i="16" s="1"/>
  <c r="X3007" i="16" s="1"/>
  <c r="Y3006" i="16"/>
  <c r="X3008" i="16"/>
  <c r="W3007" i="16"/>
  <c r="X104" i="10"/>
  <c r="X82" i="10"/>
  <c r="AA2225" i="16"/>
  <c r="Z139" i="16"/>
  <c r="AA1116" i="16"/>
  <c r="AB1116" i="16" s="1"/>
  <c r="AA1874" i="16"/>
  <c r="AB1874" i="16" s="1"/>
  <c r="AA1115" i="16"/>
  <c r="AB1115" i="16" s="1"/>
  <c r="Z138" i="16"/>
  <c r="X1834" i="16"/>
  <c r="X1835" i="16"/>
  <c r="X2221" i="16"/>
  <c r="Y1833" i="16"/>
  <c r="Z1833" i="16" s="1"/>
  <c r="X17" i="18"/>
  <c r="X47" i="18"/>
  <c r="Y1875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AD108" i="10" l="1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874" i="16"/>
  <c r="AC2225" i="16"/>
  <c r="AD1873" i="16"/>
  <c r="AC1115" i="16"/>
  <c r="AD1115" i="16" s="1"/>
  <c r="AE1115" i="16" s="1"/>
  <c r="AB138" i="16"/>
  <c r="AB139" i="16"/>
  <c r="AC1116" i="16"/>
  <c r="AD1116" i="16" s="1"/>
  <c r="AE1116" i="16" s="1"/>
  <c r="S1854" i="16"/>
  <c r="S1847" i="16" s="1"/>
  <c r="S466" i="16" s="1"/>
  <c r="S793" i="16" s="1"/>
  <c r="T1853" i="16"/>
  <c r="S1846" i="16"/>
  <c r="S465" i="16" s="1"/>
  <c r="V1852" i="16"/>
  <c r="W1852" i="16" s="1"/>
  <c r="U2222" i="16"/>
  <c r="U1845" i="16"/>
  <c r="U464" i="16" s="1"/>
  <c r="R201" i="10"/>
  <c r="R790" i="16"/>
  <c r="Q345" i="10"/>
  <c r="Q342" i="10" s="1"/>
  <c r="Q341" i="10" s="1"/>
  <c r="Q198" i="10"/>
  <c r="Q197" i="10" s="1"/>
  <c r="Y3005" i="16"/>
  <c r="Y3007" i="16" s="1"/>
  <c r="Z3006" i="16"/>
  <c r="Y3008" i="16"/>
  <c r="Y49" i="18"/>
  <c r="Y19" i="18"/>
  <c r="AA139" i="16"/>
  <c r="Z1875" i="16"/>
  <c r="Z2221" i="16"/>
  <c r="AA1833" i="16"/>
  <c r="AB1833" i="16" s="1"/>
  <c r="AA138" i="16"/>
  <c r="Y1835" i="16"/>
  <c r="Y2221" i="16"/>
  <c r="Y1834" i="16"/>
  <c r="V109" i="10"/>
  <c r="V108" i="10" s="1"/>
  <c r="W343" i="10"/>
  <c r="W54" i="10"/>
  <c r="W53" i="10" s="1"/>
  <c r="V47" i="10"/>
  <c r="W48" i="10"/>
  <c r="AC33" i="10" l="1"/>
  <c r="AC130" i="10"/>
  <c r="AE108" i="10"/>
  <c r="AD33" i="10"/>
  <c r="AD130" i="10"/>
  <c r="AE29" i="10"/>
  <c r="AE145" i="10"/>
  <c r="AE147" i="10"/>
  <c r="AC138" i="16"/>
  <c r="AD1874" i="16"/>
  <c r="AC139" i="16"/>
  <c r="AB2221" i="16"/>
  <c r="AC1833" i="16"/>
  <c r="AD2225" i="16"/>
  <c r="AE1873" i="16"/>
  <c r="R198" i="10"/>
  <c r="R197" i="10" s="1"/>
  <c r="R345" i="10"/>
  <c r="R342" i="10" s="1"/>
  <c r="R341" i="10" s="1"/>
  <c r="W1845" i="16"/>
  <c r="W464" i="16" s="1"/>
  <c r="W2222" i="16"/>
  <c r="X1852" i="16"/>
  <c r="V1845" i="16"/>
  <c r="V464" i="16" s="1"/>
  <c r="V2222" i="16"/>
  <c r="T1854" i="16"/>
  <c r="T1847" i="16" s="1"/>
  <c r="T466" i="16" s="1"/>
  <c r="T793" i="16" s="1"/>
  <c r="T1846" i="16"/>
  <c r="T465" i="16" s="1"/>
  <c r="U1853" i="16"/>
  <c r="S201" i="10"/>
  <c r="S790" i="16"/>
  <c r="Z3005" i="16"/>
  <c r="Z3007" i="16" s="1"/>
  <c r="AA3006" i="16"/>
  <c r="Z3008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35" i="16"/>
  <c r="AA1835" i="16" s="1"/>
  <c r="AB1835" i="16" s="1"/>
  <c r="Z1834" i="16"/>
  <c r="AD138" i="16"/>
  <c r="AA2221" i="16"/>
  <c r="AA1875" i="16"/>
  <c r="AB1875" i="16" s="1"/>
  <c r="AC1875" i="16" s="1"/>
  <c r="AD1875" i="16" s="1"/>
  <c r="AD139" i="16"/>
  <c r="W109" i="10"/>
  <c r="W108" i="10" s="1"/>
  <c r="W47" i="10"/>
  <c r="AD151" i="10" l="1"/>
  <c r="AC151" i="10"/>
  <c r="AE33" i="10"/>
  <c r="AE130" i="10"/>
  <c r="Y87" i="10"/>
  <c r="Y147" i="10"/>
  <c r="Y145" i="10"/>
  <c r="Y102" i="10"/>
  <c r="AC2221" i="16"/>
  <c r="AC1835" i="16"/>
  <c r="AD1833" i="16"/>
  <c r="AE2225" i="16"/>
  <c r="AE1875" i="16"/>
  <c r="AE1874" i="16"/>
  <c r="S345" i="10"/>
  <c r="S342" i="10" s="1"/>
  <c r="S341" i="10" s="1"/>
  <c r="S198" i="10"/>
  <c r="S197" i="10" s="1"/>
  <c r="X1845" i="16"/>
  <c r="X464" i="16" s="1"/>
  <c r="X2222" i="16"/>
  <c r="U1854" i="16"/>
  <c r="U1847" i="16" s="1"/>
  <c r="U466" i="16" s="1"/>
  <c r="U793" i="16" s="1"/>
  <c r="U1846" i="16"/>
  <c r="U465" i="16" s="1"/>
  <c r="V1853" i="16"/>
  <c r="T201" i="10"/>
  <c r="T790" i="16"/>
  <c r="Y1852" i="16"/>
  <c r="AA3005" i="16"/>
  <c r="AA3007" i="16" s="1"/>
  <c r="AA3008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34" i="16"/>
  <c r="AB1834" i="16" s="1"/>
  <c r="AE151" i="10" l="1"/>
  <c r="Y82" i="10"/>
  <c r="Y104" i="10"/>
  <c r="Z147" i="10"/>
  <c r="Z87" i="10"/>
  <c r="Z145" i="10"/>
  <c r="AD2221" i="16"/>
  <c r="AD1835" i="16"/>
  <c r="AE1833" i="16"/>
  <c r="AC1834" i="16"/>
  <c r="AD1834" i="16" s="1"/>
  <c r="V1854" i="16"/>
  <c r="V1847" i="16" s="1"/>
  <c r="V466" i="16" s="1"/>
  <c r="V793" i="16" s="1"/>
  <c r="W1853" i="16"/>
  <c r="V1846" i="16"/>
  <c r="V465" i="16" s="1"/>
  <c r="U201" i="10"/>
  <c r="U790" i="16"/>
  <c r="Y2222" i="16"/>
  <c r="Y1845" i="16"/>
  <c r="Y464" i="16" s="1"/>
  <c r="Z1852" i="16"/>
  <c r="T345" i="10"/>
  <c r="T342" i="10" s="1"/>
  <c r="T341" i="10" s="1"/>
  <c r="T198" i="10"/>
  <c r="T197" i="10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Z104" i="10" l="1"/>
  <c r="Z82" i="10"/>
  <c r="AA145" i="10"/>
  <c r="AA87" i="10"/>
  <c r="AB104" i="10" s="1"/>
  <c r="AA147" i="10"/>
  <c r="AA102" i="10"/>
  <c r="AE1834" i="16"/>
  <c r="AE2221" i="16"/>
  <c r="AE1835" i="16"/>
  <c r="U345" i="10"/>
  <c r="U342" i="10" s="1"/>
  <c r="U341" i="10" s="1"/>
  <c r="U198" i="10"/>
  <c r="U197" i="10" s="1"/>
  <c r="W1854" i="16"/>
  <c r="W1847" i="16" s="1"/>
  <c r="W466" i="16" s="1"/>
  <c r="W793" i="16" s="1"/>
  <c r="W1846" i="16"/>
  <c r="W465" i="16" s="1"/>
  <c r="X1853" i="16"/>
  <c r="AA1852" i="16"/>
  <c r="AB1852" i="16" s="1"/>
  <c r="Z2222" i="16"/>
  <c r="Z1845" i="16"/>
  <c r="Z464" i="16" s="1"/>
  <c r="V201" i="10"/>
  <c r="V790" i="16"/>
  <c r="AA47" i="18"/>
  <c r="Z17" i="18"/>
  <c r="C124" i="10"/>
  <c r="D118" i="10" s="1"/>
  <c r="D112" i="10" s="1"/>
  <c r="C120" i="10"/>
  <c r="D105" i="10"/>
  <c r="D99" i="10" s="1"/>
  <c r="AA104" i="10" l="1"/>
  <c r="AA82" i="10"/>
  <c r="AB2222" i="16"/>
  <c r="AB1845" i="16"/>
  <c r="AB464" i="16" s="1"/>
  <c r="AC1852" i="16"/>
  <c r="X1854" i="16"/>
  <c r="X1847" i="16" s="1"/>
  <c r="X466" i="16" s="1"/>
  <c r="X793" i="16" s="1"/>
  <c r="Y1853" i="16"/>
  <c r="X1846" i="16"/>
  <c r="X465" i="16" s="1"/>
  <c r="W201" i="10"/>
  <c r="W790" i="16"/>
  <c r="AA2222" i="16"/>
  <c r="AA1845" i="16"/>
  <c r="AA464" i="16" s="1"/>
  <c r="V198" i="10"/>
  <c r="V197" i="10" s="1"/>
  <c r="V345" i="10"/>
  <c r="V342" i="10" s="1"/>
  <c r="V341" i="10" s="1"/>
  <c r="H3007" i="16"/>
  <c r="H3006" i="16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AC2222" i="16" l="1"/>
  <c r="AC1845" i="16"/>
  <c r="AC464" i="16" s="1"/>
  <c r="AD1852" i="16"/>
  <c r="W198" i="10"/>
  <c r="W197" i="10" s="1"/>
  <c r="W345" i="10"/>
  <c r="W342" i="10" s="1"/>
  <c r="W341" i="10" s="1"/>
  <c r="Y1854" i="16"/>
  <c r="Y1847" i="16" s="1"/>
  <c r="Y466" i="16" s="1"/>
  <c r="Y793" i="16" s="1"/>
  <c r="Y201" i="10" s="1"/>
  <c r="Y1846" i="16"/>
  <c r="Y465" i="16" s="1"/>
  <c r="Z1853" i="16"/>
  <c r="X201" i="10"/>
  <c r="X790" i="16"/>
  <c r="H3005" i="16"/>
  <c r="G393" i="10"/>
  <c r="G386" i="10" s="1"/>
  <c r="G108" i="10"/>
  <c r="G396" i="10"/>
  <c r="G395" i="10" s="1"/>
  <c r="G112" i="10"/>
  <c r="G405" i="10"/>
  <c r="G399" i="10" s="1"/>
  <c r="G99" i="10"/>
  <c r="Y345" i="10" l="1"/>
  <c r="Y342" i="10" s="1"/>
  <c r="Y341" i="10" s="1"/>
  <c r="Y198" i="10"/>
  <c r="Y197" i="10" s="1"/>
  <c r="AD2222" i="16"/>
  <c r="AD1845" i="16"/>
  <c r="AD464" i="16" s="1"/>
  <c r="AE1852" i="16"/>
  <c r="Z1854" i="16"/>
  <c r="Z1847" i="16" s="1"/>
  <c r="Z466" i="16" s="1"/>
  <c r="Z793" i="16" s="1"/>
  <c r="Z201" i="10" s="1"/>
  <c r="Z1846" i="16"/>
  <c r="Z465" i="16" s="1"/>
  <c r="AA1853" i="16"/>
  <c r="AB1853" i="16" s="1"/>
  <c r="Y790" i="16"/>
  <c r="X345" i="10"/>
  <c r="X342" i="10" s="1"/>
  <c r="X341" i="10" s="1"/>
  <c r="X198" i="10"/>
  <c r="X197" i="10" s="1"/>
  <c r="G407" i="10"/>
  <c r="G409" i="10" s="1"/>
  <c r="G358" i="10" s="1"/>
  <c r="G357" i="10" s="1"/>
  <c r="G353" i="10" s="1"/>
  <c r="G427" i="10" s="1"/>
  <c r="G121" i="10"/>
  <c r="G123" i="10" s="1"/>
  <c r="G124" i="10" s="1"/>
  <c r="Z198" i="10" l="1"/>
  <c r="Z197" i="10" s="1"/>
  <c r="Z345" i="10"/>
  <c r="Z342" i="10" s="1"/>
  <c r="Z341" i="10" s="1"/>
  <c r="AB1846" i="16"/>
  <c r="AB465" i="16" s="1"/>
  <c r="AC1853" i="16"/>
  <c r="AE1845" i="16"/>
  <c r="AE464" i="16" s="1"/>
  <c r="AE2222" i="16"/>
  <c r="AA1854" i="16"/>
  <c r="AA1846" i="16"/>
  <c r="AA465" i="16" s="1"/>
  <c r="Z790" i="16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A1847" i="16" l="1"/>
  <c r="AA466" i="16" s="1"/>
  <c r="AA793" i="16" s="1"/>
  <c r="AB1854" i="16"/>
  <c r="AC1846" i="16"/>
  <c r="AC465" i="16" s="1"/>
  <c r="AD1853" i="16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A790" i="16" l="1"/>
  <c r="AA201" i="10"/>
  <c r="AB1847" i="16"/>
  <c r="AB466" i="16" s="1"/>
  <c r="AB793" i="16" s="1"/>
  <c r="AB201" i="10" s="1"/>
  <c r="AC1854" i="16"/>
  <c r="AE1853" i="16"/>
  <c r="AE1846" i="16" s="1"/>
  <c r="AE465" i="16" s="1"/>
  <c r="AD1846" i="16"/>
  <c r="AD465" i="16" s="1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B345" i="10" l="1"/>
  <c r="AB342" i="10" s="1"/>
  <c r="AB341" i="10" s="1"/>
  <c r="AB198" i="10"/>
  <c r="AB197" i="10" s="1"/>
  <c r="AA198" i="10"/>
  <c r="AA197" i="10" s="1"/>
  <c r="AA345" i="10"/>
  <c r="AA342" i="10" s="1"/>
  <c r="AA341" i="10" s="1"/>
  <c r="AB790" i="16"/>
  <c r="AC1847" i="16"/>
  <c r="AC466" i="16" s="1"/>
  <c r="AC793" i="16" s="1"/>
  <c r="AC201" i="10" s="1"/>
  <c r="AD1854" i="16"/>
  <c r="K408" i="10"/>
  <c r="J361" i="10"/>
  <c r="J383" i="10" s="1"/>
  <c r="J427" i="10"/>
  <c r="J410" i="10"/>
  <c r="I353" i="10"/>
  <c r="I410" i="10"/>
  <c r="AC198" i="10" l="1"/>
  <c r="AC197" i="10" s="1"/>
  <c r="AC345" i="10"/>
  <c r="AC342" i="10" s="1"/>
  <c r="AC341" i="10" s="1"/>
  <c r="AD1847" i="16"/>
  <c r="AD466" i="16" s="1"/>
  <c r="AD793" i="16" s="1"/>
  <c r="AD201" i="10" s="1"/>
  <c r="AE1854" i="16"/>
  <c r="AE1847" i="16" s="1"/>
  <c r="AE466" i="16" s="1"/>
  <c r="AE793" i="16" s="1"/>
  <c r="AE201" i="10" s="1"/>
  <c r="AC790" i="16"/>
  <c r="J382" i="10"/>
  <c r="J418" i="10"/>
  <c r="I427" i="10"/>
  <c r="I361" i="10"/>
  <c r="I428" i="10"/>
  <c r="AD198" i="10" l="1"/>
  <c r="AD197" i="10" s="1"/>
  <c r="AD345" i="10"/>
  <c r="AD342" i="10" s="1"/>
  <c r="AD341" i="10" s="1"/>
  <c r="AE198" i="10"/>
  <c r="AE197" i="10" s="1"/>
  <c r="AE345" i="10"/>
  <c r="AE342" i="10" s="1"/>
  <c r="AE341" i="10" s="1"/>
  <c r="AE790" i="16"/>
  <c r="AD790" i="16"/>
  <c r="I382" i="10"/>
  <c r="I418" i="10"/>
  <c r="I383" i="10"/>
  <c r="R2726" i="16" l="1"/>
  <c r="R2733" i="16"/>
  <c r="S2726" i="16" l="1"/>
  <c r="V2726" i="16" s="1"/>
  <c r="S2733" i="16"/>
  <c r="V2733" i="16" s="1"/>
  <c r="H2726" i="16" l="1"/>
  <c r="H2733" i="16"/>
  <c r="H3116" i="16"/>
  <c r="K48" i="25" l="1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953" i="12" l="1"/>
  <c r="AB969" i="12" s="1"/>
  <c r="AB1157" i="12" s="1"/>
  <c r="AB1166" i="12" s="1"/>
  <c r="AB1176" i="12" s="1"/>
  <c r="AC953" i="12"/>
  <c r="AC969" i="12" s="1"/>
  <c r="AC1157" i="12" s="1"/>
  <c r="AC1166" i="12" s="1"/>
  <c r="AC1176" i="12" s="1"/>
  <c r="AD953" i="12"/>
  <c r="AD969" i="12" s="1"/>
  <c r="AD1157" i="12" s="1"/>
  <c r="AD1166" i="12" s="1"/>
  <c r="AD1176" i="12" s="1"/>
  <c r="AE953" i="12"/>
  <c r="AE969" i="12" s="1"/>
  <c r="AE1157" i="12" s="1"/>
  <c r="AE1166" i="12" s="1"/>
  <c r="AE1176" i="12" s="1"/>
  <c r="AB1194" i="12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Z68" i="25" s="1"/>
  <c r="AA1194" i="12"/>
  <c r="AA1210" i="12" s="1"/>
  <c r="AA1398" i="12" s="1"/>
  <c r="AA1407" i="12" s="1"/>
  <c r="AA1417" i="12" s="1"/>
  <c r="AA68" i="25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Y68" i="25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L68" i="25" s="1"/>
  <c r="W1194" i="12"/>
  <c r="W1210" i="12" s="1"/>
  <c r="W1398" i="12" s="1"/>
  <c r="W1407" i="12" s="1"/>
  <c r="W1417" i="12" s="1"/>
  <c r="W68" i="25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R68" i="25" s="1"/>
  <c r="U1194" i="12"/>
  <c r="U1210" i="12" s="1"/>
  <c r="U1398" i="12" s="1"/>
  <c r="U1407" i="12" s="1"/>
  <c r="U1417" i="12" s="1"/>
  <c r="U68" i="25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P68" i="25" s="1"/>
  <c r="V1194" i="12"/>
  <c r="V1210" i="12" s="1"/>
  <c r="V1398" i="12" s="1"/>
  <c r="V1407" i="12" s="1"/>
  <c r="V1417" i="12" s="1"/>
  <c r="V68" i="25" s="1"/>
  <c r="K1194" i="12"/>
  <c r="K1210" i="12" s="1"/>
  <c r="K1398" i="12" s="1"/>
  <c r="K1407" i="12" s="1"/>
  <c r="K1417" i="12" s="1"/>
  <c r="K68" i="25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T68" i="25" s="1"/>
  <c r="Q1194" i="12"/>
  <c r="Q1210" i="12" s="1"/>
  <c r="Q1398" i="12" s="1"/>
  <c r="Q1407" i="12" s="1"/>
  <c r="Q1417" i="12" s="1"/>
  <c r="Q68" i="25" s="1"/>
  <c r="N1194" i="12"/>
  <c r="N1210" i="12" s="1"/>
  <c r="N1398" i="12" s="1"/>
  <c r="N1407" i="12" s="1"/>
  <c r="N1417" i="12" s="1"/>
  <c r="N68" i="25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S68" i="25" s="1"/>
  <c r="O1194" i="12"/>
  <c r="O1210" i="12" s="1"/>
  <c r="O1398" i="12" s="1"/>
  <c r="O1407" i="12" s="1"/>
  <c r="O1417" i="12" s="1"/>
  <c r="O68" i="25" s="1"/>
  <c r="M1194" i="12"/>
  <c r="M1210" i="12" s="1"/>
  <c r="M1398" i="12" l="1"/>
  <c r="M1407" i="12" s="1"/>
  <c r="M1417" i="12" s="1"/>
  <c r="M68" i="25" s="1"/>
  <c r="AE68" i="25"/>
  <c r="AD68" i="25"/>
  <c r="AC68" i="25"/>
  <c r="AB68" i="25"/>
  <c r="AB1434" i="12"/>
  <c r="AB1450" i="12" s="1"/>
  <c r="AB1638" i="12" s="1"/>
  <c r="AB1647" i="12" s="1"/>
  <c r="AB1657" i="12" s="1"/>
  <c r="AB284" i="20" s="1"/>
  <c r="AC1434" i="12"/>
  <c r="AC1450" i="12" s="1"/>
  <c r="AC1638" i="12" s="1"/>
  <c r="AC1647" i="12" s="1"/>
  <c r="AC1657" i="12" s="1"/>
  <c r="AC284" i="20" s="1"/>
  <c r="AD1434" i="12"/>
  <c r="AD1450" i="12" s="1"/>
  <c r="AD1638" i="12" s="1"/>
  <c r="AD1647" i="12" s="1"/>
  <c r="AD1657" i="12" s="1"/>
  <c r="AD284" i="20" s="1"/>
  <c r="AE1434" i="12"/>
  <c r="AE1450" i="12" s="1"/>
  <c r="AE1638" i="12" s="1"/>
  <c r="AE1647" i="12" s="1"/>
  <c r="AE1657" i="12" s="1"/>
  <c r="AE284" i="20" s="1"/>
  <c r="X68" i="25"/>
  <c r="Z1434" i="12"/>
  <c r="Z1450" i="12" s="1"/>
  <c r="Z1638" i="12" s="1"/>
  <c r="Z1647" i="12" s="1"/>
  <c r="Z1657" i="12" s="1"/>
  <c r="Y1434" i="12"/>
  <c r="Y1450" i="12" s="1"/>
  <c r="Y1638" i="12" s="1"/>
  <c r="Y1647" i="12" s="1"/>
  <c r="Y1657" i="12" s="1"/>
  <c r="AA1434" i="12"/>
  <c r="AA1450" i="12" s="1"/>
  <c r="AA1638" i="12" s="1"/>
  <c r="AA1647" i="12" s="1"/>
  <c r="AA1657" i="12" s="1"/>
  <c r="AA284" i="20" s="1"/>
  <c r="X1434" i="12"/>
  <c r="X1450" i="12" s="1"/>
  <c r="X1638" i="12" s="1"/>
  <c r="X1647" i="12" s="1"/>
  <c r="X1657" i="12" s="1"/>
  <c r="S78" i="25"/>
  <c r="N78" i="25"/>
  <c r="O78" i="25"/>
  <c r="T78" i="25"/>
  <c r="L78" i="25"/>
  <c r="P78" i="25"/>
  <c r="M78" i="25"/>
  <c r="Q78" i="25"/>
  <c r="R78" i="25"/>
  <c r="K15" i="25"/>
  <c r="K78" i="25" s="1"/>
  <c r="W1930" i="12"/>
  <c r="W1937" i="12" s="1"/>
  <c r="W1940" i="12" s="1"/>
  <c r="W630" i="12"/>
  <c r="W618" i="12" s="1"/>
  <c r="W166" i="10" s="1"/>
  <c r="W310" i="10" s="1"/>
  <c r="W924" i="12"/>
  <c r="W934" i="12" s="1"/>
  <c r="W1434" i="12"/>
  <c r="W1450" i="12" s="1"/>
  <c r="W1638" i="12" s="1"/>
  <c r="W1647" i="12" s="1"/>
  <c r="W1657" i="12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M1434" i="12"/>
  <c r="M1450" i="12" s="1"/>
  <c r="M1638" i="12" s="1"/>
  <c r="M1647" i="12" s="1"/>
  <c r="M1657" i="12" s="1"/>
  <c r="R1434" i="12"/>
  <c r="R1450" i="12" s="1"/>
  <c r="R1638" i="12" s="1"/>
  <c r="R1647" i="12" s="1"/>
  <c r="R1657" i="12" s="1"/>
  <c r="C1674" i="12"/>
  <c r="J1434" i="12"/>
  <c r="P1434" i="12"/>
  <c r="P1450" i="12" s="1"/>
  <c r="P1638" i="12" s="1"/>
  <c r="P1647" i="12" s="1"/>
  <c r="P1657" i="12" s="1"/>
  <c r="V1434" i="12"/>
  <c r="V1450" i="12" s="1"/>
  <c r="V1638" i="12" s="1"/>
  <c r="V1647" i="12" s="1"/>
  <c r="V1657" i="12" s="1"/>
  <c r="O1434" i="12"/>
  <c r="O1450" i="12" s="1"/>
  <c r="O1638" i="12" s="1"/>
  <c r="O1647" i="12" s="1"/>
  <c r="O1657" i="12" s="1"/>
  <c r="Q1434" i="12"/>
  <c r="Q1450" i="12" s="1"/>
  <c r="Q1638" i="12" s="1"/>
  <c r="Q1647" i="12" s="1"/>
  <c r="Q1657" i="12" s="1"/>
  <c r="U1434" i="12"/>
  <c r="U1450" i="12" s="1"/>
  <c r="U1638" i="12" s="1"/>
  <c r="U1647" i="12" s="1"/>
  <c r="U1657" i="12" s="1"/>
  <c r="T1434" i="12"/>
  <c r="T1450" i="12" s="1"/>
  <c r="T1638" i="12" s="1"/>
  <c r="T1647" i="12" s="1"/>
  <c r="T1657" i="12" s="1"/>
  <c r="N1434" i="12"/>
  <c r="N1450" i="12" s="1"/>
  <c r="N1638" i="12" s="1"/>
  <c r="N1647" i="12" s="1"/>
  <c r="N1657" i="12" s="1"/>
  <c r="S1434" i="12"/>
  <c r="S1450" i="12" s="1"/>
  <c r="S1638" i="12" s="1"/>
  <c r="S1647" i="12" s="1"/>
  <c r="S1657" i="12" s="1"/>
  <c r="K1434" i="12"/>
  <c r="K1450" i="12" s="1"/>
  <c r="K1638" i="12" s="1"/>
  <c r="K1647" i="12" s="1"/>
  <c r="K1657" i="12" s="1"/>
  <c r="K1930" i="12"/>
  <c r="K1937" i="12" s="1"/>
  <c r="K1940" i="12" s="1"/>
  <c r="K630" i="12"/>
  <c r="K618" i="12" s="1"/>
  <c r="K924" i="12"/>
  <c r="O284" i="20" l="1"/>
  <c r="L284" i="20"/>
  <c r="L1255" i="20" s="1"/>
  <c r="V284" i="20"/>
  <c r="V67" i="25" s="1"/>
  <c r="P284" i="20"/>
  <c r="P67" i="25" s="1"/>
  <c r="X284" i="20"/>
  <c r="X67" i="25" s="1"/>
  <c r="Q284" i="20"/>
  <c r="Q67" i="25" s="1"/>
  <c r="S284" i="20"/>
  <c r="S1255" i="20" s="1"/>
  <c r="O67" i="25"/>
  <c r="N284" i="20"/>
  <c r="N67" i="25" s="1"/>
  <c r="W284" i="20"/>
  <c r="W1255" i="20" s="1"/>
  <c r="Y284" i="20"/>
  <c r="Y67" i="25" s="1"/>
  <c r="T284" i="20"/>
  <c r="T67" i="25" s="1"/>
  <c r="R284" i="20"/>
  <c r="R67" i="25" s="1"/>
  <c r="AA67" i="25"/>
  <c r="Z284" i="20"/>
  <c r="Z67" i="25" s="1"/>
  <c r="U284" i="20"/>
  <c r="U67" i="25" s="1"/>
  <c r="M284" i="20"/>
  <c r="M67" i="25" s="1"/>
  <c r="M166" i="10"/>
  <c r="M55" i="25" s="1"/>
  <c r="Q166" i="10"/>
  <c r="Q55" i="25" s="1"/>
  <c r="L166" i="10"/>
  <c r="L310" i="10" s="1"/>
  <c r="O166" i="10"/>
  <c r="O310" i="10" s="1"/>
  <c r="T55" i="25"/>
  <c r="S166" i="10"/>
  <c r="S55" i="25" s="1"/>
  <c r="R166" i="10"/>
  <c r="R55" i="25" s="1"/>
  <c r="N166" i="10"/>
  <c r="N55" i="25" s="1"/>
  <c r="P166" i="10"/>
  <c r="P310" i="10" s="1"/>
  <c r="W55" i="25"/>
  <c r="W76" i="25" s="1"/>
  <c r="K166" i="10"/>
  <c r="K55" i="25" s="1"/>
  <c r="K76" i="25" s="1"/>
  <c r="AE1255" i="20"/>
  <c r="AE67" i="25"/>
  <c r="AD1255" i="20"/>
  <c r="AD67" i="25"/>
  <c r="AC1255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55" i="20"/>
  <c r="AA1255" i="20"/>
  <c r="V55" i="25"/>
  <c r="V76" i="25" s="1"/>
  <c r="U55" i="25"/>
  <c r="U76" i="25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W1674" i="12"/>
  <c r="W1690" i="12" s="1"/>
  <c r="W1878" i="12" s="1"/>
  <c r="L1171" i="12"/>
  <c r="M1171" i="12" s="1"/>
  <c r="J1398" i="12"/>
  <c r="J1407" i="12" s="1"/>
  <c r="V1255" i="20"/>
  <c r="O1255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K934" i="12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L67" i="25" l="1"/>
  <c r="N1255" i="20"/>
  <c r="U1255" i="20"/>
  <c r="X1255" i="20"/>
  <c r="T1255" i="20"/>
  <c r="Q1255" i="20"/>
  <c r="P1255" i="20"/>
  <c r="Z1255" i="20"/>
  <c r="R1255" i="20"/>
  <c r="W67" i="25"/>
  <c r="M1255" i="20"/>
  <c r="S67" i="25"/>
  <c r="Y1255" i="20"/>
  <c r="Q310" i="10"/>
  <c r="M310" i="10"/>
  <c r="N310" i="10"/>
  <c r="R310" i="10"/>
  <c r="S310" i="10"/>
  <c r="K310" i="10"/>
  <c r="P55" i="25"/>
  <c r="P76" i="25" s="1"/>
  <c r="O55" i="25"/>
  <c r="O76" i="25" s="1"/>
  <c r="L55" i="25"/>
  <c r="L76" i="25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310" i="10"/>
  <c r="T76" i="25"/>
  <c r="Q76" i="25"/>
  <c r="N76" i="25"/>
  <c r="R76" i="25"/>
  <c r="M76" i="25"/>
  <c r="S76" i="25"/>
  <c r="W1887" i="12"/>
  <c r="W1897" i="12" s="1"/>
  <c r="W1916" i="12"/>
  <c r="L1178" i="12"/>
  <c r="K935" i="12"/>
  <c r="K208" i="10" s="1"/>
  <c r="K352" i="10" s="1"/>
  <c r="J1657" i="12"/>
  <c r="K67" i="25" s="1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K216" i="10" l="1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55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53" i="20"/>
  <c r="U62" i="20"/>
  <c r="N62" i="20"/>
  <c r="W62" i="20"/>
  <c r="T62" i="20"/>
  <c r="R62" i="20"/>
  <c r="M62" i="20"/>
  <c r="V62" i="20"/>
  <c r="O62" i="20"/>
  <c r="K1418" i="12"/>
  <c r="K291" i="20" s="1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L291" i="20" s="1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M291" i="20" s="1"/>
  <c r="R1171" i="12"/>
  <c r="Q1178" i="12"/>
  <c r="P360" i="10" l="1"/>
  <c r="O216" i="10"/>
  <c r="O360" i="10" s="1"/>
  <c r="P929" i="12"/>
  <c r="O937" i="12"/>
  <c r="N1418" i="12"/>
  <c r="N291" i="20" s="1"/>
  <c r="P935" i="12"/>
  <c r="P208" i="10" s="1"/>
  <c r="P352" i="10" s="1"/>
  <c r="S1171" i="12"/>
  <c r="R1178" i="12"/>
  <c r="Q929" i="12" l="1"/>
  <c r="P937" i="12"/>
  <c r="Q935" i="12"/>
  <c r="Q208" i="10" s="1"/>
  <c r="Q352" i="10" s="1"/>
  <c r="O1418" i="12"/>
  <c r="T1171" i="12"/>
  <c r="S1178" i="12"/>
  <c r="R929" i="12" l="1"/>
  <c r="Q937" i="12"/>
  <c r="P1418" i="12"/>
  <c r="R935" i="12"/>
  <c r="R208" i="10" s="1"/>
  <c r="R352" i="10" s="1"/>
  <c r="U1171" i="12"/>
  <c r="T1178" i="12"/>
  <c r="S929" i="12" l="1"/>
  <c r="R937" i="12"/>
  <c r="S935" i="12"/>
  <c r="S208" i="10" s="1"/>
  <c r="S352" i="10" s="1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1418" i="12"/>
  <c r="AA1171" i="12" l="1"/>
  <c r="AB1171" i="12" s="1"/>
  <c r="Z1178" i="12"/>
  <c r="V929" i="12"/>
  <c r="W929" i="12" s="1"/>
  <c r="X929" i="12" s="1"/>
  <c r="U937" i="12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X208" i="10" l="1"/>
  <c r="X352" i="10" s="1"/>
  <c r="AD1171" i="12"/>
  <c r="AC1178" i="12"/>
  <c r="Z929" i="12"/>
  <c r="Y937" i="12"/>
  <c r="Y935" i="12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1418" i="12"/>
  <c r="Z208" i="10" l="1"/>
  <c r="Z352" i="10" s="1"/>
  <c r="AC929" i="12"/>
  <c r="AB937" i="12"/>
  <c r="D196" i="16"/>
  <c r="AA937" i="12"/>
  <c r="AA935" i="12"/>
  <c r="Z1418" i="12"/>
  <c r="AB352" i="10" l="1"/>
  <c r="AA208" i="10"/>
  <c r="AA352" i="10" s="1"/>
  <c r="AD929" i="12"/>
  <c r="AC937" i="12"/>
  <c r="E1132" i="16"/>
  <c r="E2325" i="16" s="1"/>
  <c r="AD196" i="16"/>
  <c r="AC196" i="16"/>
  <c r="AB196" i="16"/>
  <c r="AE196" i="16"/>
  <c r="S196" i="16"/>
  <c r="U196" i="16"/>
  <c r="T196" i="16"/>
  <c r="Q196" i="16"/>
  <c r="W196" i="16"/>
  <c r="L196" i="16"/>
  <c r="C63" i="20"/>
  <c r="D360" i="20" s="1"/>
  <c r="M196" i="16"/>
  <c r="N196" i="16"/>
  <c r="R196" i="16"/>
  <c r="J196" i="16"/>
  <c r="P196" i="16"/>
  <c r="X196" i="16"/>
  <c r="Z196" i="16"/>
  <c r="AA196" i="16"/>
  <c r="Y196" i="16"/>
  <c r="K196" i="16"/>
  <c r="O196" i="16"/>
  <c r="V196" i="16"/>
  <c r="AA1418" i="12"/>
  <c r="AB1418" i="12" s="1"/>
  <c r="AC1418" i="12" s="1"/>
  <c r="AD1418" i="12" s="1"/>
  <c r="AE1418" i="12" s="1"/>
  <c r="AE929" i="12" l="1"/>
  <c r="AE937" i="12" s="1"/>
  <c r="AD937" i="12"/>
  <c r="D1132" i="16"/>
  <c r="D1133" i="16" s="1"/>
  <c r="D2326" i="16" l="1"/>
  <c r="K1133" i="16"/>
  <c r="F1132" i="16"/>
  <c r="F2325" i="16" s="1"/>
  <c r="D2325" i="16"/>
  <c r="F2324" i="16" s="1"/>
  <c r="D195" i="16"/>
  <c r="L1133" i="16" l="1"/>
  <c r="L2118" i="16" s="1"/>
  <c r="K1134" i="16"/>
  <c r="K2118" i="16"/>
  <c r="K1135" i="16"/>
  <c r="E2326" i="16"/>
  <c r="D2327" i="16" s="1"/>
  <c r="E2327" i="16" s="1"/>
  <c r="AC195" i="16"/>
  <c r="AC217" i="16" s="1"/>
  <c r="AD195" i="16"/>
  <c r="AD217" i="16" s="1"/>
  <c r="AE195" i="16"/>
  <c r="AE217" i="16" s="1"/>
  <c r="AB195" i="16"/>
  <c r="AB217" i="16" s="1"/>
  <c r="W195" i="16"/>
  <c r="W217" i="16" s="1"/>
  <c r="P195" i="16"/>
  <c r="P217" i="16" s="1"/>
  <c r="V195" i="16"/>
  <c r="V217" i="16" s="1"/>
  <c r="R195" i="16"/>
  <c r="R217" i="16" s="1"/>
  <c r="Q195" i="16"/>
  <c r="Q217" i="16" s="1"/>
  <c r="AA195" i="16"/>
  <c r="AA217" i="16" s="1"/>
  <c r="D217" i="16"/>
  <c r="H1124" i="16" s="1"/>
  <c r="I1124" i="16" s="1"/>
  <c r="S195" i="16"/>
  <c r="S217" i="16" s="1"/>
  <c r="Y195" i="16"/>
  <c r="Y217" i="16" s="1"/>
  <c r="N195" i="16"/>
  <c r="N217" i="16" s="1"/>
  <c r="U195" i="16"/>
  <c r="U217" i="16" s="1"/>
  <c r="Z195" i="16"/>
  <c r="Z217" i="16" s="1"/>
  <c r="K195" i="16"/>
  <c r="K217" i="16" s="1"/>
  <c r="E1125" i="16"/>
  <c r="C62" i="20"/>
  <c r="E62" i="20" s="1"/>
  <c r="H195" i="16" s="1"/>
  <c r="I195" i="16" s="1"/>
  <c r="I217" i="16" s="1"/>
  <c r="M195" i="16"/>
  <c r="M217" i="16" s="1"/>
  <c r="L195" i="16"/>
  <c r="L217" i="16" s="1"/>
  <c r="O195" i="16"/>
  <c r="O217" i="16" s="1"/>
  <c r="X195" i="16"/>
  <c r="X217" i="16" s="1"/>
  <c r="T195" i="16"/>
  <c r="T217" i="16" s="1"/>
  <c r="G2324" i="16"/>
  <c r="Q803" i="16" l="1"/>
  <c r="Q802" i="16" s="1"/>
  <c r="Q812" i="16" s="1"/>
  <c r="Q253" i="10" s="1"/>
  <c r="Z803" i="16"/>
  <c r="Z802" i="16" s="1"/>
  <c r="Z812" i="16" s="1"/>
  <c r="Z253" i="10" s="1"/>
  <c r="R803" i="16"/>
  <c r="R802" i="16" s="1"/>
  <c r="R812" i="16" s="1"/>
  <c r="R253" i="10" s="1"/>
  <c r="S803" i="16"/>
  <c r="S802" i="16" s="1"/>
  <c r="S812" i="16" s="1"/>
  <c r="S253" i="10" s="1"/>
  <c r="AE803" i="16"/>
  <c r="AE802" i="16" s="1"/>
  <c r="AE812" i="16" s="1"/>
  <c r="AE253" i="10" s="1"/>
  <c r="AA803" i="16"/>
  <c r="AA802" i="16" s="1"/>
  <c r="AA812" i="16" s="1"/>
  <c r="AA253" i="10" s="1"/>
  <c r="K803" i="16"/>
  <c r="K802" i="16" s="1"/>
  <c r="K812" i="16" s="1"/>
  <c r="U803" i="16"/>
  <c r="U802" i="16" s="1"/>
  <c r="U812" i="16" s="1"/>
  <c r="U253" i="10" s="1"/>
  <c r="V803" i="16"/>
  <c r="V802" i="16" s="1"/>
  <c r="V812" i="16" s="1"/>
  <c r="V253" i="10" s="1"/>
  <c r="T803" i="16"/>
  <c r="T802" i="16" s="1"/>
  <c r="T812" i="16" s="1"/>
  <c r="T253" i="10" s="1"/>
  <c r="O803" i="16"/>
  <c r="O802" i="16" s="1"/>
  <c r="O812" i="16" s="1"/>
  <c r="O253" i="10" s="1"/>
  <c r="N803" i="16"/>
  <c r="N802" i="16" s="1"/>
  <c r="N812" i="16" s="1"/>
  <c r="N253" i="10" s="1"/>
  <c r="P803" i="16"/>
  <c r="P802" i="16" s="1"/>
  <c r="P812" i="16" s="1"/>
  <c r="P253" i="10" s="1"/>
  <c r="M803" i="16"/>
  <c r="M802" i="16" s="1"/>
  <c r="M812" i="16" s="1"/>
  <c r="M253" i="10" s="1"/>
  <c r="AB803" i="16"/>
  <c r="AB802" i="16" s="1"/>
  <c r="AB812" i="16" s="1"/>
  <c r="AB253" i="10" s="1"/>
  <c r="AD803" i="16"/>
  <c r="AD802" i="16" s="1"/>
  <c r="AD812" i="16" s="1"/>
  <c r="AD253" i="10" s="1"/>
  <c r="AC803" i="16"/>
  <c r="AC802" i="16" s="1"/>
  <c r="AC812" i="16" s="1"/>
  <c r="AC253" i="10" s="1"/>
  <c r="X803" i="16"/>
  <c r="X802" i="16" s="1"/>
  <c r="X812" i="16" s="1"/>
  <c r="X253" i="10" s="1"/>
  <c r="L803" i="16"/>
  <c r="L802" i="16" s="1"/>
  <c r="L812" i="16" s="1"/>
  <c r="L253" i="10" s="1"/>
  <c r="Y803" i="16"/>
  <c r="Y802" i="16" s="1"/>
  <c r="Y812" i="16" s="1"/>
  <c r="Y253" i="10" s="1"/>
  <c r="W803" i="16"/>
  <c r="W802" i="16" s="1"/>
  <c r="W812" i="16" s="1"/>
  <c r="W253" i="10" s="1"/>
  <c r="M1133" i="16"/>
  <c r="M2118" i="16" s="1"/>
  <c r="L1134" i="16"/>
  <c r="L1135" i="16" s="1"/>
  <c r="D2328" i="16"/>
  <c r="E2328" i="16" s="1"/>
  <c r="G2327" i="16"/>
  <c r="AC2327" i="16"/>
  <c r="AD2327" i="16"/>
  <c r="AE2327" i="16"/>
  <c r="AB2327" i="16"/>
  <c r="D1125" i="16"/>
  <c r="D2318" i="16" s="1"/>
  <c r="F2317" i="16" s="1"/>
  <c r="E2318" i="16"/>
  <c r="D353" i="20"/>
  <c r="C84" i="20"/>
  <c r="C354" i="20"/>
  <c r="K354" i="20" s="1"/>
  <c r="K355" i="20" s="1"/>
  <c r="K356" i="20" s="1"/>
  <c r="F2327" i="16"/>
  <c r="E353" i="20" l="1"/>
  <c r="U252" i="10"/>
  <c r="U396" i="10"/>
  <c r="U395" i="10" s="1"/>
  <c r="K253" i="10"/>
  <c r="K814" i="16"/>
  <c r="L814" i="16" s="1"/>
  <c r="M814" i="16" s="1"/>
  <c r="N814" i="16" s="1"/>
  <c r="O814" i="16" s="1"/>
  <c r="P814" i="16" s="1"/>
  <c r="Q814" i="16" s="1"/>
  <c r="R814" i="16" s="1"/>
  <c r="S814" i="16" s="1"/>
  <c r="T814" i="16" s="1"/>
  <c r="U814" i="16" s="1"/>
  <c r="V814" i="16" s="1"/>
  <c r="W814" i="16" s="1"/>
  <c r="X814" i="16" s="1"/>
  <c r="Y814" i="16" s="1"/>
  <c r="Z814" i="16" s="1"/>
  <c r="AA814" i="16" s="1"/>
  <c r="AB814" i="16" s="1"/>
  <c r="AC814" i="16" s="1"/>
  <c r="AD814" i="16" s="1"/>
  <c r="AE814" i="16" s="1"/>
  <c r="W396" i="10"/>
  <c r="W395" i="10" s="1"/>
  <c r="W252" i="10"/>
  <c r="Y252" i="10"/>
  <c r="Y396" i="10"/>
  <c r="Y395" i="10" s="1"/>
  <c r="N252" i="10"/>
  <c r="N396" i="10"/>
  <c r="N395" i="10" s="1"/>
  <c r="S252" i="10"/>
  <c r="S396" i="10"/>
  <c r="S395" i="10" s="1"/>
  <c r="AB396" i="10"/>
  <c r="AB395" i="10" s="1"/>
  <c r="AB252" i="10"/>
  <c r="P396" i="10"/>
  <c r="P395" i="10" s="1"/>
  <c r="P252" i="10"/>
  <c r="O396" i="10"/>
  <c r="O395" i="10" s="1"/>
  <c r="O252" i="10"/>
  <c r="R396" i="10"/>
  <c r="R395" i="10" s="1"/>
  <c r="R252" i="10"/>
  <c r="AE396" i="10"/>
  <c r="AE395" i="10" s="1"/>
  <c r="AE252" i="10"/>
  <c r="X252" i="10"/>
  <c r="X396" i="10"/>
  <c r="X395" i="10" s="1"/>
  <c r="T396" i="10"/>
  <c r="T395" i="10" s="1"/>
  <c r="T252" i="10"/>
  <c r="Z396" i="10"/>
  <c r="Z395" i="10" s="1"/>
  <c r="Z252" i="10"/>
  <c r="AD252" i="10"/>
  <c r="AD396" i="10"/>
  <c r="AD395" i="10" s="1"/>
  <c r="M252" i="10"/>
  <c r="M396" i="10"/>
  <c r="M395" i="10" s="1"/>
  <c r="AA252" i="10"/>
  <c r="AA396" i="10"/>
  <c r="AA395" i="10" s="1"/>
  <c r="L252" i="10"/>
  <c r="L396" i="10"/>
  <c r="L395" i="10" s="1"/>
  <c r="AC252" i="10"/>
  <c r="AC396" i="10"/>
  <c r="AC395" i="10" s="1"/>
  <c r="V396" i="10"/>
  <c r="V395" i="10" s="1"/>
  <c r="V252" i="10"/>
  <c r="Q396" i="10"/>
  <c r="Q395" i="10" s="1"/>
  <c r="Q252" i="10"/>
  <c r="M1134" i="16"/>
  <c r="M1135" i="16" s="1"/>
  <c r="N1133" i="16"/>
  <c r="N2118" i="16" s="1"/>
  <c r="D1126" i="16"/>
  <c r="F1125" i="16" s="1"/>
  <c r="L354" i="20"/>
  <c r="M354" i="20" s="1"/>
  <c r="K396" i="10" l="1"/>
  <c r="K395" i="10" s="1"/>
  <c r="K252" i="10"/>
  <c r="O1133" i="16"/>
  <c r="P1133" i="16" s="1"/>
  <c r="P2118" i="16" s="1"/>
  <c r="N1134" i="16"/>
  <c r="N1135" i="16" s="1"/>
  <c r="D2319" i="16"/>
  <c r="E2319" i="16" s="1"/>
  <c r="D2320" i="16" s="1"/>
  <c r="G2317" i="16" s="1"/>
  <c r="K1126" i="16"/>
  <c r="L355" i="20"/>
  <c r="M355" i="20" s="1"/>
  <c r="M356" i="20" s="1"/>
  <c r="N354" i="20"/>
  <c r="E63" i="20"/>
  <c r="F63" i="20" s="1"/>
  <c r="F2318" i="16"/>
  <c r="O1134" i="16" l="1"/>
  <c r="P1134" i="16" s="1"/>
  <c r="Q1133" i="16"/>
  <c r="Q2118" i="16" s="1"/>
  <c r="O2118" i="16"/>
  <c r="L356" i="20"/>
  <c r="E2320" i="16"/>
  <c r="AC2320" i="16"/>
  <c r="D2321" i="16"/>
  <c r="E2321" i="16" s="1"/>
  <c r="AB2320" i="16"/>
  <c r="F2320" i="16"/>
  <c r="G2320" i="16"/>
  <c r="AE2320" i="16"/>
  <c r="AD2320" i="16"/>
  <c r="K2117" i="16"/>
  <c r="K218" i="16"/>
  <c r="K798" i="16" s="1"/>
  <c r="K604" i="12" s="1"/>
  <c r="K1127" i="16"/>
  <c r="K1128" i="16" s="1"/>
  <c r="K220" i="16" s="1"/>
  <c r="K788" i="16" s="1"/>
  <c r="L1126" i="16"/>
  <c r="O354" i="20"/>
  <c r="P354" i="20" s="1"/>
  <c r="AB63" i="20"/>
  <c r="AB84" i="20" s="1"/>
  <c r="AB1242" i="20" s="1"/>
  <c r="AB1241" i="20" s="1"/>
  <c r="AC63" i="20"/>
  <c r="AC84" i="20" s="1"/>
  <c r="AC1242" i="20" s="1"/>
  <c r="AC1241" i="20" s="1"/>
  <c r="AD63" i="20"/>
  <c r="AD84" i="20" s="1"/>
  <c r="AD1242" i="20" s="1"/>
  <c r="AD1241" i="20" s="1"/>
  <c r="AE63" i="20"/>
  <c r="AE84" i="20" s="1"/>
  <c r="AE1242" i="20" s="1"/>
  <c r="AE1241" i="20" s="1"/>
  <c r="N355" i="20"/>
  <c r="N356" i="20" s="1"/>
  <c r="Z63" i="20"/>
  <c r="Z84" i="20" s="1"/>
  <c r="Z1242" i="20" s="1"/>
  <c r="Z1241" i="20" s="1"/>
  <c r="C360" i="20"/>
  <c r="S63" i="20"/>
  <c r="S84" i="20" s="1"/>
  <c r="S1242" i="20" s="1"/>
  <c r="S1241" i="20" s="1"/>
  <c r="AA63" i="20"/>
  <c r="AA84" i="20" s="1"/>
  <c r="AA1242" i="20" s="1"/>
  <c r="AA1241" i="20" s="1"/>
  <c r="P63" i="20"/>
  <c r="P84" i="20" s="1"/>
  <c r="P1242" i="20" s="1"/>
  <c r="P1241" i="20" s="1"/>
  <c r="X63" i="20"/>
  <c r="X84" i="20" s="1"/>
  <c r="X1242" i="20" s="1"/>
  <c r="X1241" i="20" s="1"/>
  <c r="U63" i="20"/>
  <c r="U84" i="20" s="1"/>
  <c r="U1242" i="20" s="1"/>
  <c r="U1241" i="20" s="1"/>
  <c r="O63" i="20"/>
  <c r="O84" i="20" s="1"/>
  <c r="O1242" i="20" s="1"/>
  <c r="O1241" i="20" s="1"/>
  <c r="R63" i="20"/>
  <c r="R84" i="20" s="1"/>
  <c r="R1242" i="20" s="1"/>
  <c r="R1241" i="20" s="1"/>
  <c r="Q63" i="20"/>
  <c r="Q84" i="20" s="1"/>
  <c r="Q1242" i="20" s="1"/>
  <c r="Q1241" i="20" s="1"/>
  <c r="K63" i="20"/>
  <c r="K84" i="20" s="1"/>
  <c r="Y63" i="20"/>
  <c r="Y84" i="20" s="1"/>
  <c r="Y1242" i="20" s="1"/>
  <c r="Y1241" i="20" s="1"/>
  <c r="L63" i="20"/>
  <c r="L84" i="20" s="1"/>
  <c r="L1242" i="20" s="1"/>
  <c r="L1241" i="20" s="1"/>
  <c r="T63" i="20"/>
  <c r="T84" i="20" s="1"/>
  <c r="T1242" i="20" s="1"/>
  <c r="T1241" i="20" s="1"/>
  <c r="F84" i="20"/>
  <c r="V63" i="20"/>
  <c r="V84" i="20" s="1"/>
  <c r="V1242" i="20" s="1"/>
  <c r="V1241" i="20" s="1"/>
  <c r="M63" i="20"/>
  <c r="M84" i="20" s="1"/>
  <c r="M1242" i="20" s="1"/>
  <c r="M1241" i="20" s="1"/>
  <c r="W63" i="20"/>
  <c r="W84" i="20" s="1"/>
  <c r="W1242" i="20" s="1"/>
  <c r="W1241" i="20" s="1"/>
  <c r="N63" i="20"/>
  <c r="N84" i="20" s="1"/>
  <c r="N1242" i="20" s="1"/>
  <c r="N1241" i="20" s="1"/>
  <c r="O1135" i="16" l="1"/>
  <c r="P1135" i="16" s="1"/>
  <c r="Q1135" i="16" s="1"/>
  <c r="Q1134" i="16"/>
  <c r="R1133" i="16"/>
  <c r="S1133" i="16" s="1"/>
  <c r="S2118" i="16" s="1"/>
  <c r="L2117" i="16"/>
  <c r="M1126" i="16"/>
  <c r="L218" i="16"/>
  <c r="L798" i="16" s="1"/>
  <c r="L604" i="12" s="1"/>
  <c r="K219" i="16"/>
  <c r="L1127" i="16"/>
  <c r="L1128" i="16" s="1"/>
  <c r="L220" i="16" s="1"/>
  <c r="L788" i="16" s="1"/>
  <c r="K787" i="16"/>
  <c r="K193" i="10"/>
  <c r="K815" i="16"/>
  <c r="J604" i="12"/>
  <c r="J612" i="12" s="1"/>
  <c r="K165" i="10"/>
  <c r="AD1253" i="20"/>
  <c r="AD1263" i="20" s="1"/>
  <c r="AD1250" i="20"/>
  <c r="AC1253" i="20"/>
  <c r="AC1263" i="20" s="1"/>
  <c r="AC1250" i="20"/>
  <c r="AB1253" i="20"/>
  <c r="AB1263" i="20" s="1"/>
  <c r="AB1250" i="20"/>
  <c r="K1242" i="20"/>
  <c r="K1241" i="20" s="1"/>
  <c r="K1253" i="20" s="1"/>
  <c r="K1263" i="20" s="1"/>
  <c r="AE1253" i="20"/>
  <c r="AE1263" i="20" s="1"/>
  <c r="AE1250" i="20"/>
  <c r="O355" i="20"/>
  <c r="P355" i="20" s="1"/>
  <c r="P356" i="20" s="1"/>
  <c r="C361" i="20"/>
  <c r="M1250" i="20"/>
  <c r="M1253" i="20"/>
  <c r="M1263" i="20" s="1"/>
  <c r="R1253" i="20"/>
  <c r="R1263" i="20" s="1"/>
  <c r="R1250" i="20"/>
  <c r="V1253" i="20"/>
  <c r="V1263" i="20" s="1"/>
  <c r="V1250" i="20"/>
  <c r="S1253" i="20"/>
  <c r="S1263" i="20" s="1"/>
  <c r="S1250" i="20"/>
  <c r="O1253" i="20"/>
  <c r="O1263" i="20" s="1"/>
  <c r="O1250" i="20"/>
  <c r="T1250" i="20"/>
  <c r="T1253" i="20"/>
  <c r="T1263" i="20" s="1"/>
  <c r="U1250" i="20"/>
  <c r="U1253" i="20"/>
  <c r="U1263" i="20" s="1"/>
  <c r="Z1253" i="20"/>
  <c r="Z1263" i="20" s="1"/>
  <c r="Z1250" i="20"/>
  <c r="L1253" i="20"/>
  <c r="L1263" i="20" s="1"/>
  <c r="L1250" i="20"/>
  <c r="X1250" i="20"/>
  <c r="X1253" i="20"/>
  <c r="X1263" i="20" s="1"/>
  <c r="Q354" i="20"/>
  <c r="Y1253" i="20"/>
  <c r="Y1263" i="20" s="1"/>
  <c r="Y1250" i="20"/>
  <c r="P1253" i="20"/>
  <c r="P1263" i="20" s="1"/>
  <c r="P1250" i="20"/>
  <c r="N1253" i="20"/>
  <c r="N1263" i="20" s="1"/>
  <c r="N1250" i="20"/>
  <c r="AA1253" i="20"/>
  <c r="AA1263" i="20" s="1"/>
  <c r="AA1250" i="20"/>
  <c r="W1253" i="20"/>
  <c r="W1263" i="20" s="1"/>
  <c r="W1250" i="20"/>
  <c r="Q1250" i="20"/>
  <c r="Q1253" i="20"/>
  <c r="Q1263" i="20" s="1"/>
  <c r="Z1256" i="20" l="1"/>
  <c r="W1256" i="20"/>
  <c r="P1256" i="20"/>
  <c r="AC1256" i="20"/>
  <c r="Y1256" i="20"/>
  <c r="AA1256" i="20"/>
  <c r="X1256" i="20"/>
  <c r="T1256" i="20"/>
  <c r="S1256" i="20"/>
  <c r="U1256" i="20"/>
  <c r="AD1256" i="20"/>
  <c r="V1256" i="20"/>
  <c r="R1256" i="20"/>
  <c r="AE1256" i="20"/>
  <c r="N1256" i="20"/>
  <c r="M1256" i="20"/>
  <c r="AB1256" i="20"/>
  <c r="Q1256" i="20"/>
  <c r="L1256" i="20"/>
  <c r="O1256" i="20"/>
  <c r="K1256" i="20"/>
  <c r="R1135" i="16"/>
  <c r="S1135" i="16" s="1"/>
  <c r="R1134" i="16"/>
  <c r="S1134" i="16" s="1"/>
  <c r="R2118" i="16"/>
  <c r="T1133" i="16"/>
  <c r="U1133" i="16" s="1"/>
  <c r="V1133" i="16" s="1"/>
  <c r="W1133" i="16" s="1"/>
  <c r="X1133" i="16" s="1"/>
  <c r="X2118" i="16" s="1"/>
  <c r="L815" i="16"/>
  <c r="K192" i="10"/>
  <c r="K191" i="10" s="1"/>
  <c r="K337" i="10"/>
  <c r="K336" i="10" s="1"/>
  <c r="K335" i="10" s="1"/>
  <c r="L219" i="16"/>
  <c r="M1127" i="16"/>
  <c r="M1128" i="16" s="1"/>
  <c r="M220" i="16" s="1"/>
  <c r="M788" i="16" s="1"/>
  <c r="K612" i="12"/>
  <c r="L165" i="10"/>
  <c r="E360" i="20"/>
  <c r="K361" i="20"/>
  <c r="K54" i="25"/>
  <c r="K53" i="25" s="1"/>
  <c r="K309" i="10"/>
  <c r="K164" i="10"/>
  <c r="K245" i="10"/>
  <c r="N1126" i="16"/>
  <c r="M218" i="16"/>
  <c r="M798" i="16" s="1"/>
  <c r="M604" i="12" s="1"/>
  <c r="M2117" i="16"/>
  <c r="K1250" i="20"/>
  <c r="O356" i="20"/>
  <c r="R354" i="20"/>
  <c r="L193" i="10"/>
  <c r="L787" i="16"/>
  <c r="Q355" i="20"/>
  <c r="T1134" i="16" l="1"/>
  <c r="U1134" i="16" s="1"/>
  <c r="V1134" i="16" s="1"/>
  <c r="W1134" i="16" s="1"/>
  <c r="X1134" i="16" s="1"/>
  <c r="W2118" i="16"/>
  <c r="U2118" i="16"/>
  <c r="T1135" i="16"/>
  <c r="U1135" i="16" s="1"/>
  <c r="V1135" i="16" s="1"/>
  <c r="W1135" i="16" s="1"/>
  <c r="X1135" i="16" s="1"/>
  <c r="T2118" i="16"/>
  <c r="V2118" i="16"/>
  <c r="Y1133" i="16"/>
  <c r="Z1133" i="16" s="1"/>
  <c r="Z2118" i="16" s="1"/>
  <c r="K362" i="20"/>
  <c r="K86" i="20" s="1"/>
  <c r="K85" i="20"/>
  <c r="K283" i="20" s="1"/>
  <c r="K286" i="20" s="1"/>
  <c r="K363" i="20"/>
  <c r="K88" i="20" s="1"/>
  <c r="N2117" i="16"/>
  <c r="N218" i="16"/>
  <c r="N798" i="16" s="1"/>
  <c r="N604" i="12" s="1"/>
  <c r="O1126" i="16"/>
  <c r="M815" i="16"/>
  <c r="L612" i="12"/>
  <c r="M165" i="10"/>
  <c r="M219" i="16"/>
  <c r="N1127" i="16"/>
  <c r="N1128" i="16" s="1"/>
  <c r="N220" i="16" s="1"/>
  <c r="N788" i="16" s="1"/>
  <c r="L54" i="25"/>
  <c r="L53" i="25" s="1"/>
  <c r="L245" i="10"/>
  <c r="L164" i="10"/>
  <c r="L309" i="10"/>
  <c r="K69" i="18"/>
  <c r="K173" i="10"/>
  <c r="K87" i="18"/>
  <c r="K388" i="10"/>
  <c r="K308" i="10"/>
  <c r="L361" i="20"/>
  <c r="S354" i="20"/>
  <c r="R355" i="20"/>
  <c r="L192" i="10"/>
  <c r="L191" i="10" s="1"/>
  <c r="L337" i="10"/>
  <c r="L336" i="10" s="1"/>
  <c r="L335" i="10" s="1"/>
  <c r="M193" i="10"/>
  <c r="M787" i="16"/>
  <c r="Q356" i="20"/>
  <c r="Y2118" i="16" l="1"/>
  <c r="AA1133" i="16"/>
  <c r="AB1133" i="16" s="1"/>
  <c r="AB2118" i="16" s="1"/>
  <c r="Y1135" i="16"/>
  <c r="Z1135" i="16" s="1"/>
  <c r="Y1134" i="16"/>
  <c r="Z1134" i="16" s="1"/>
  <c r="K175" i="10"/>
  <c r="K319" i="10" s="1"/>
  <c r="K227" i="11"/>
  <c r="K228" i="11" s="1"/>
  <c r="K247" i="11" s="1"/>
  <c r="K174" i="10" s="1"/>
  <c r="K318" i="10" s="1"/>
  <c r="L362" i="20"/>
  <c r="L86" i="20" s="1"/>
  <c r="L388" i="10"/>
  <c r="L308" i="10"/>
  <c r="N815" i="16"/>
  <c r="L173" i="10"/>
  <c r="L274" i="10" s="1"/>
  <c r="L69" i="18"/>
  <c r="L87" i="18"/>
  <c r="N165" i="10"/>
  <c r="M612" i="12"/>
  <c r="L85" i="20"/>
  <c r="L283" i="20" s="1"/>
  <c r="L286" i="20" s="1"/>
  <c r="L175" i="10" s="1"/>
  <c r="L319" i="10" s="1"/>
  <c r="O1127" i="16"/>
  <c r="O1128" i="16" s="1"/>
  <c r="O220" i="16" s="1"/>
  <c r="O788" i="16" s="1"/>
  <c r="N219" i="16"/>
  <c r="M361" i="20"/>
  <c r="M85" i="20" s="1"/>
  <c r="M283" i="20" s="1"/>
  <c r="M286" i="20" s="1"/>
  <c r="M175" i="10" s="1"/>
  <c r="M319" i="10" s="1"/>
  <c r="K84" i="18"/>
  <c r="K89" i="18" s="1"/>
  <c r="K120" i="18"/>
  <c r="K289" i="20"/>
  <c r="K292" i="20" s="1"/>
  <c r="K236" i="10" s="1"/>
  <c r="K1230" i="20"/>
  <c r="K1229" i="20" s="1"/>
  <c r="K274" i="10"/>
  <c r="M164" i="10"/>
  <c r="M309" i="10"/>
  <c r="M245" i="10"/>
  <c r="M54" i="25"/>
  <c r="M53" i="25" s="1"/>
  <c r="P1126" i="16"/>
  <c r="O218" i="16"/>
  <c r="O798" i="16" s="1"/>
  <c r="O604" i="12" s="1"/>
  <c r="O2117" i="16"/>
  <c r="K66" i="18"/>
  <c r="K71" i="18" s="1"/>
  <c r="K102" i="18"/>
  <c r="N787" i="16"/>
  <c r="N193" i="10"/>
  <c r="R356" i="20"/>
  <c r="S355" i="20"/>
  <c r="S356" i="20" s="1"/>
  <c r="M192" i="10"/>
  <c r="M191" i="10" s="1"/>
  <c r="M337" i="10"/>
  <c r="M336" i="10" s="1"/>
  <c r="M335" i="10" s="1"/>
  <c r="T354" i="20"/>
  <c r="AA2118" i="16" l="1"/>
  <c r="AA1134" i="16"/>
  <c r="AB1134" i="16" s="1"/>
  <c r="AC1133" i="16"/>
  <c r="AC2118" i="16" s="1"/>
  <c r="AA1135" i="16"/>
  <c r="AB1135" i="16" s="1"/>
  <c r="K177" i="10"/>
  <c r="K181" i="10" s="1"/>
  <c r="K183" i="10" s="1"/>
  <c r="K184" i="10" s="1"/>
  <c r="K186" i="10" s="1"/>
  <c r="L363" i="20"/>
  <c r="L88" i="20" s="1"/>
  <c r="Q1126" i="16"/>
  <c r="K117" i="18"/>
  <c r="K232" i="10"/>
  <c r="L120" i="18"/>
  <c r="L84" i="18"/>
  <c r="L89" i="18" s="1"/>
  <c r="K92" i="18"/>
  <c r="K93" i="18" s="1"/>
  <c r="K80" i="25" s="1"/>
  <c r="K87" i="25" s="1"/>
  <c r="K99" i="18"/>
  <c r="K210" i="10"/>
  <c r="M173" i="10"/>
  <c r="M274" i="10" s="1"/>
  <c r="M87" i="18"/>
  <c r="M69" i="18"/>
  <c r="L102" i="18"/>
  <c r="L66" i="18"/>
  <c r="L71" i="18" s="1"/>
  <c r="M227" i="11"/>
  <c r="M228" i="11" s="1"/>
  <c r="M247" i="11" s="1"/>
  <c r="M174" i="10" s="1"/>
  <c r="M318" i="10" s="1"/>
  <c r="M362" i="20"/>
  <c r="M363" i="20" s="1"/>
  <c r="M88" i="20" s="1"/>
  <c r="M1230" i="20" s="1"/>
  <c r="M1229" i="20" s="1"/>
  <c r="K295" i="10"/>
  <c r="O219" i="16"/>
  <c r="P1127" i="16"/>
  <c r="P1128" i="16" s="1"/>
  <c r="P220" i="16" s="1"/>
  <c r="P788" i="16" s="1"/>
  <c r="O815" i="16"/>
  <c r="M308" i="10"/>
  <c r="M388" i="10"/>
  <c r="N361" i="20"/>
  <c r="N85" i="20" s="1"/>
  <c r="N283" i="20" s="1"/>
  <c r="N286" i="20" s="1"/>
  <c r="N227" i="11" s="1"/>
  <c r="N228" i="11" s="1"/>
  <c r="N247" i="11" s="1"/>
  <c r="N174" i="10" s="1"/>
  <c r="O165" i="10"/>
  <c r="N612" i="12"/>
  <c r="P218" i="16"/>
  <c r="P798" i="16" s="1"/>
  <c r="P604" i="12" s="1"/>
  <c r="P2117" i="16"/>
  <c r="K235" i="10"/>
  <c r="K379" i="10"/>
  <c r="K378" i="10" s="1"/>
  <c r="N54" i="25"/>
  <c r="N53" i="25" s="1"/>
  <c r="N309" i="10"/>
  <c r="N164" i="10"/>
  <c r="N245" i="10"/>
  <c r="L227" i="11"/>
  <c r="L228" i="11" s="1"/>
  <c r="L247" i="11" s="1"/>
  <c r="L174" i="10" s="1"/>
  <c r="L318" i="10" s="1"/>
  <c r="U354" i="20"/>
  <c r="V354" i="20" s="1"/>
  <c r="T355" i="20"/>
  <c r="N337" i="10"/>
  <c r="N336" i="10" s="1"/>
  <c r="N335" i="10" s="1"/>
  <c r="N192" i="10"/>
  <c r="N191" i="10" s="1"/>
  <c r="O193" i="10"/>
  <c r="O787" i="16"/>
  <c r="AC1134" i="16" l="1"/>
  <c r="AD1133" i="16"/>
  <c r="AC1135" i="16"/>
  <c r="K91" i="25"/>
  <c r="K88" i="25"/>
  <c r="L289" i="20"/>
  <c r="L292" i="20" s="1"/>
  <c r="L236" i="10" s="1"/>
  <c r="L1230" i="20"/>
  <c r="L1229" i="20" s="1"/>
  <c r="M86" i="20"/>
  <c r="P815" i="16"/>
  <c r="N362" i="20"/>
  <c r="N363" i="20" s="1"/>
  <c r="N88" i="20" s="1"/>
  <c r="N1230" i="20" s="1"/>
  <c r="N1229" i="20" s="1"/>
  <c r="O361" i="20"/>
  <c r="P361" i="20" s="1"/>
  <c r="P85" i="20" s="1"/>
  <c r="P283" i="20" s="1"/>
  <c r="P286" i="20" s="1"/>
  <c r="P227" i="11" s="1"/>
  <c r="P228" i="11" s="1"/>
  <c r="P247" i="11" s="1"/>
  <c r="P174" i="10" s="1"/>
  <c r="M177" i="10"/>
  <c r="M295" i="10" s="1"/>
  <c r="K104" i="18"/>
  <c r="K354" i="10" s="1"/>
  <c r="K100" i="18"/>
  <c r="L117" i="18"/>
  <c r="L232" i="10"/>
  <c r="N175" i="10"/>
  <c r="N319" i="10" s="1"/>
  <c r="M289" i="20"/>
  <c r="M292" i="20" s="1"/>
  <c r="M236" i="10" s="1"/>
  <c r="M379" i="10" s="1"/>
  <c r="M378" i="10" s="1"/>
  <c r="P219" i="16"/>
  <c r="Q1127" i="16"/>
  <c r="Q1128" i="16" s="1"/>
  <c r="Q220" i="16" s="1"/>
  <c r="Q788" i="16" s="1"/>
  <c r="M66" i="18"/>
  <c r="M71" i="18" s="1"/>
  <c r="M102" i="18"/>
  <c r="K231" i="10"/>
  <c r="K248" i="10" s="1"/>
  <c r="K291" i="10"/>
  <c r="L92" i="18"/>
  <c r="L93" i="18" s="1"/>
  <c r="L80" i="25" s="1"/>
  <c r="L87" i="25" s="1"/>
  <c r="L210" i="10"/>
  <c r="L99" i="18"/>
  <c r="P165" i="10"/>
  <c r="O612" i="12"/>
  <c r="M84" i="18"/>
  <c r="M89" i="18" s="1"/>
  <c r="M120" i="18"/>
  <c r="K118" i="18"/>
  <c r="K122" i="18"/>
  <c r="K375" i="10" s="1"/>
  <c r="N173" i="10"/>
  <c r="N274" i="10" s="1"/>
  <c r="N69" i="18"/>
  <c r="N87" i="18"/>
  <c r="K244" i="10"/>
  <c r="K275" i="10"/>
  <c r="K282" i="10"/>
  <c r="K225" i="10"/>
  <c r="R1126" i="16"/>
  <c r="Q2117" i="16"/>
  <c r="Q218" i="16"/>
  <c r="Q798" i="16" s="1"/>
  <c r="Q604" i="12" s="1"/>
  <c r="N388" i="10"/>
  <c r="N308" i="10"/>
  <c r="O54" i="25"/>
  <c r="O53" i="25" s="1"/>
  <c r="O245" i="10"/>
  <c r="O164" i="10"/>
  <c r="O309" i="10"/>
  <c r="K246" i="10"/>
  <c r="K289" i="10"/>
  <c r="L177" i="10"/>
  <c r="L295" i="10" s="1"/>
  <c r="O337" i="10"/>
  <c r="O336" i="10" s="1"/>
  <c r="O335" i="10" s="1"/>
  <c r="O192" i="10"/>
  <c r="O191" i="10" s="1"/>
  <c r="N318" i="10"/>
  <c r="W354" i="20"/>
  <c r="X354" i="20" s="1"/>
  <c r="P787" i="16"/>
  <c r="P193" i="10"/>
  <c r="T356" i="20"/>
  <c r="U355" i="20"/>
  <c r="AD1135" i="16" l="1"/>
  <c r="AD2118" i="16"/>
  <c r="AE1133" i="16"/>
  <c r="AE2118" i="16" s="1"/>
  <c r="AD1134" i="16"/>
  <c r="Q815" i="16"/>
  <c r="L88" i="25"/>
  <c r="N289" i="20"/>
  <c r="N292" i="20" s="1"/>
  <c r="N236" i="10" s="1"/>
  <c r="N235" i="10" s="1"/>
  <c r="N86" i="20"/>
  <c r="M235" i="10"/>
  <c r="O362" i="20"/>
  <c r="P362" i="20" s="1"/>
  <c r="P86" i="20" s="1"/>
  <c r="N177" i="10"/>
  <c r="N295" i="10" s="1"/>
  <c r="L235" i="10"/>
  <c r="L379" i="10"/>
  <c r="L378" i="10" s="1"/>
  <c r="O85" i="20"/>
  <c r="O283" i="20" s="1"/>
  <c r="O286" i="20" s="1"/>
  <c r="O175" i="10" s="1"/>
  <c r="O319" i="10" s="1"/>
  <c r="Q361" i="20"/>
  <c r="R361" i="20" s="1"/>
  <c r="R85" i="20" s="1"/>
  <c r="R283" i="20" s="1"/>
  <c r="R286" i="20" s="1"/>
  <c r="P175" i="10"/>
  <c r="P319" i="10" s="1"/>
  <c r="L91" i="25"/>
  <c r="L89" i="25"/>
  <c r="K226" i="10"/>
  <c r="O69" i="18"/>
  <c r="O87" i="18"/>
  <c r="O173" i="10"/>
  <c r="O274" i="10" s="1"/>
  <c r="L246" i="10"/>
  <c r="L289" i="10"/>
  <c r="R218" i="16"/>
  <c r="R798" i="16" s="1"/>
  <c r="R604" i="12" s="1"/>
  <c r="R2117" i="16"/>
  <c r="K374" i="10"/>
  <c r="K433" i="10"/>
  <c r="L291" i="10"/>
  <c r="L231" i="10"/>
  <c r="S1126" i="16"/>
  <c r="T1126" i="16" s="1"/>
  <c r="M232" i="10"/>
  <c r="M117" i="18"/>
  <c r="L118" i="18"/>
  <c r="L122" i="18"/>
  <c r="L375" i="10" s="1"/>
  <c r="M92" i="18"/>
  <c r="M210" i="10"/>
  <c r="M99" i="18"/>
  <c r="L85" i="22"/>
  <c r="L87" i="22" s="1"/>
  <c r="L224" i="10" s="1"/>
  <c r="K220" i="10"/>
  <c r="N120" i="18"/>
  <c r="N84" i="18"/>
  <c r="N89" i="18" s="1"/>
  <c r="P309" i="10"/>
  <c r="P245" i="10"/>
  <c r="P164" i="10"/>
  <c r="P54" i="25"/>
  <c r="P53" i="25" s="1"/>
  <c r="Q219" i="16"/>
  <c r="R1127" i="16"/>
  <c r="R1128" i="16" s="1"/>
  <c r="R220" i="16" s="1"/>
  <c r="R788" i="16" s="1"/>
  <c r="O308" i="10"/>
  <c r="O388" i="10"/>
  <c r="Q165" i="10"/>
  <c r="P612" i="12"/>
  <c r="N102" i="18"/>
  <c r="N66" i="18"/>
  <c r="N71" i="18" s="1"/>
  <c r="L104" i="18"/>
  <c r="L354" i="10" s="1"/>
  <c r="L431" i="10" s="1"/>
  <c r="L100" i="18"/>
  <c r="K431" i="10"/>
  <c r="K389" i="10"/>
  <c r="Y354" i="20"/>
  <c r="P192" i="10"/>
  <c r="P191" i="10" s="1"/>
  <c r="P337" i="10"/>
  <c r="P336" i="10" s="1"/>
  <c r="P335" i="10" s="1"/>
  <c r="P318" i="10"/>
  <c r="U356" i="20"/>
  <c r="V355" i="20"/>
  <c r="Q787" i="16"/>
  <c r="Q193" i="10"/>
  <c r="O363" i="20" l="1"/>
  <c r="O88" i="20" s="1"/>
  <c r="O1230" i="20" s="1"/>
  <c r="O1229" i="20" s="1"/>
  <c r="P363" i="20"/>
  <c r="P88" i="20" s="1"/>
  <c r="P289" i="20" s="1"/>
  <c r="P292" i="20" s="1"/>
  <c r="P236" i="10" s="1"/>
  <c r="AE1135" i="16"/>
  <c r="AE1134" i="16"/>
  <c r="Q85" i="20"/>
  <c r="Q283" i="20" s="1"/>
  <c r="Q286" i="20" s="1"/>
  <c r="Q227" i="11" s="1"/>
  <c r="Q228" i="11" s="1"/>
  <c r="Q247" i="11" s="1"/>
  <c r="Q174" i="10" s="1"/>
  <c r="Q318" i="10" s="1"/>
  <c r="O86" i="20"/>
  <c r="N379" i="10"/>
  <c r="N378" i="10" s="1"/>
  <c r="S361" i="20"/>
  <c r="S85" i="20" s="1"/>
  <c r="Q363" i="20"/>
  <c r="Q88" i="20" s="1"/>
  <c r="Q289" i="20" s="1"/>
  <c r="Q292" i="20" s="1"/>
  <c r="Q236" i="10" s="1"/>
  <c r="Q379" i="10" s="1"/>
  <c r="Q378" i="10" s="1"/>
  <c r="R363" i="20"/>
  <c r="R88" i="20" s="1"/>
  <c r="R289" i="20" s="1"/>
  <c r="R292" i="20" s="1"/>
  <c r="R236" i="10" s="1"/>
  <c r="Q362" i="20"/>
  <c r="R362" i="20" s="1"/>
  <c r="K238" i="10"/>
  <c r="K281" i="10" s="1"/>
  <c r="L389" i="10"/>
  <c r="K294" i="10"/>
  <c r="T218" i="16"/>
  <c r="T798" i="16" s="1"/>
  <c r="T604" i="12" s="1"/>
  <c r="T2117" i="16"/>
  <c r="Q54" i="25"/>
  <c r="Q53" i="25" s="1"/>
  <c r="Q245" i="10"/>
  <c r="Q164" i="10"/>
  <c r="Q309" i="10"/>
  <c r="P308" i="10"/>
  <c r="P388" i="10"/>
  <c r="M93" i="18"/>
  <c r="M80" i="25" s="1"/>
  <c r="M87" i="25" s="1"/>
  <c r="S2117" i="16"/>
  <c r="S218" i="16"/>
  <c r="S798" i="16" s="1"/>
  <c r="S604" i="12" s="1"/>
  <c r="M289" i="10"/>
  <c r="M246" i="10"/>
  <c r="N232" i="10"/>
  <c r="N117" i="18"/>
  <c r="L226" i="10"/>
  <c r="L248" i="10"/>
  <c r="R165" i="10"/>
  <c r="Q612" i="12"/>
  <c r="M231" i="10"/>
  <c r="M291" i="10"/>
  <c r="S1127" i="16"/>
  <c r="S1128" i="16" s="1"/>
  <c r="S220" i="16" s="1"/>
  <c r="S788" i="16" s="1"/>
  <c r="R219" i="16"/>
  <c r="U1126" i="16"/>
  <c r="V1126" i="16" s="1"/>
  <c r="R815" i="16"/>
  <c r="K280" i="10"/>
  <c r="L433" i="10"/>
  <c r="L374" i="10"/>
  <c r="N92" i="18"/>
  <c r="N210" i="10"/>
  <c r="N289" i="10" s="1"/>
  <c r="N99" i="18"/>
  <c r="K391" i="10"/>
  <c r="K369" i="10"/>
  <c r="O120" i="18"/>
  <c r="O84" i="18"/>
  <c r="O89" i="18" s="1"/>
  <c r="P69" i="18"/>
  <c r="P87" i="18"/>
  <c r="P173" i="10"/>
  <c r="M104" i="18"/>
  <c r="M354" i="10" s="1"/>
  <c r="M431" i="10" s="1"/>
  <c r="M100" i="18"/>
  <c r="M122" i="18"/>
  <c r="M375" i="10" s="1"/>
  <c r="M118" i="18"/>
  <c r="O66" i="18"/>
  <c r="O71" i="18" s="1"/>
  <c r="O102" i="18"/>
  <c r="O227" i="11"/>
  <c r="O228" i="11" s="1"/>
  <c r="O247" i="11" s="1"/>
  <c r="O174" i="10" s="1"/>
  <c r="O318" i="10" s="1"/>
  <c r="Z354" i="20"/>
  <c r="Z356" i="20" s="1"/>
  <c r="Q337" i="10"/>
  <c r="Q336" i="10" s="1"/>
  <c r="Q335" i="10" s="1"/>
  <c r="Q192" i="10"/>
  <c r="Q191" i="10" s="1"/>
  <c r="Y356" i="20"/>
  <c r="W355" i="20"/>
  <c r="V356" i="20"/>
  <c r="R787" i="16"/>
  <c r="R193" i="10"/>
  <c r="R175" i="10"/>
  <c r="R319" i="10" s="1"/>
  <c r="R227" i="11"/>
  <c r="R228" i="11" s="1"/>
  <c r="R247" i="11" s="1"/>
  <c r="R174" i="10" s="1"/>
  <c r="O289" i="20" l="1"/>
  <c r="O292" i="20" s="1"/>
  <c r="O236" i="10" s="1"/>
  <c r="O235" i="10" s="1"/>
  <c r="P1230" i="20"/>
  <c r="P1229" i="20" s="1"/>
  <c r="T361" i="20"/>
  <c r="T363" i="20" s="1"/>
  <c r="T88" i="20" s="1"/>
  <c r="Q175" i="10"/>
  <c r="Q319" i="10" s="1"/>
  <c r="R1230" i="20"/>
  <c r="R1229" i="20" s="1"/>
  <c r="Q235" i="10"/>
  <c r="Q1230" i="20"/>
  <c r="Q1229" i="20" s="1"/>
  <c r="S363" i="20"/>
  <c r="S88" i="20" s="1"/>
  <c r="S1230" i="20" s="1"/>
  <c r="S1229" i="20" s="1"/>
  <c r="Q86" i="20"/>
  <c r="K279" i="10"/>
  <c r="S815" i="16"/>
  <c r="T815" i="16" s="1"/>
  <c r="V2117" i="16"/>
  <c r="V218" i="16"/>
  <c r="V798" i="16" s="1"/>
  <c r="V604" i="12" s="1"/>
  <c r="M389" i="10"/>
  <c r="M248" i="10"/>
  <c r="M226" i="10"/>
  <c r="N246" i="10"/>
  <c r="M374" i="10"/>
  <c r="M433" i="10"/>
  <c r="R245" i="10"/>
  <c r="R54" i="25"/>
  <c r="R53" i="25" s="1"/>
  <c r="R309" i="10"/>
  <c r="R164" i="10"/>
  <c r="Q388" i="10"/>
  <c r="Q308" i="10"/>
  <c r="N104" i="18"/>
  <c r="N354" i="10" s="1"/>
  <c r="N100" i="18"/>
  <c r="U2117" i="16"/>
  <c r="U218" i="16"/>
  <c r="U798" i="16" s="1"/>
  <c r="U604" i="12" s="1"/>
  <c r="W1126" i="16"/>
  <c r="X1126" i="16" s="1"/>
  <c r="X218" i="16" s="1"/>
  <c r="X798" i="16" s="1"/>
  <c r="Q173" i="10"/>
  <c r="Q87" i="18"/>
  <c r="Q69" i="18"/>
  <c r="P274" i="10"/>
  <c r="P177" i="10"/>
  <c r="P295" i="10" s="1"/>
  <c r="S165" i="10"/>
  <c r="R612" i="12"/>
  <c r="P120" i="18"/>
  <c r="P84" i="18"/>
  <c r="P89" i="18" s="1"/>
  <c r="S219" i="16"/>
  <c r="T1127" i="16"/>
  <c r="T1128" i="16" s="1"/>
  <c r="T220" i="16" s="1"/>
  <c r="T788" i="16" s="1"/>
  <c r="N122" i="18"/>
  <c r="N375" i="10" s="1"/>
  <c r="N118" i="18"/>
  <c r="O210" i="10"/>
  <c r="O99" i="18"/>
  <c r="O92" i="18"/>
  <c r="O93" i="18" s="1"/>
  <c r="O80" i="25" s="1"/>
  <c r="O87" i="25" s="1"/>
  <c r="P102" i="18"/>
  <c r="P66" i="18"/>
  <c r="P71" i="18" s="1"/>
  <c r="L369" i="10"/>
  <c r="L391" i="10"/>
  <c r="N231" i="10"/>
  <c r="N291" i="10"/>
  <c r="N93" i="18"/>
  <c r="N80" i="25" s="1"/>
  <c r="N87" i="25" s="1"/>
  <c r="O117" i="18"/>
  <c r="O232" i="10"/>
  <c r="M89" i="25"/>
  <c r="M91" i="25"/>
  <c r="M88" i="25"/>
  <c r="T165" i="10"/>
  <c r="S612" i="12"/>
  <c r="O177" i="10"/>
  <c r="O295" i="10" s="1"/>
  <c r="S283" i="20"/>
  <c r="S286" i="20" s="1"/>
  <c r="S227" i="11" s="1"/>
  <c r="S228" i="11" s="1"/>
  <c r="S247" i="11" s="1"/>
  <c r="S174" i="10" s="1"/>
  <c r="AA354" i="20"/>
  <c r="AB354" i="20" s="1"/>
  <c r="R379" i="10"/>
  <c r="R378" i="10" s="1"/>
  <c r="R235" i="10"/>
  <c r="R318" i="10"/>
  <c r="P235" i="10"/>
  <c r="P379" i="10"/>
  <c r="P378" i="10" s="1"/>
  <c r="R337" i="10"/>
  <c r="R336" i="10" s="1"/>
  <c r="R335" i="10" s="1"/>
  <c r="R192" i="10"/>
  <c r="R191" i="10" s="1"/>
  <c r="S193" i="10"/>
  <c r="S787" i="16"/>
  <c r="W356" i="20"/>
  <c r="X355" i="20"/>
  <c r="R86" i="20"/>
  <c r="S362" i="20"/>
  <c r="X604" i="12" l="1"/>
  <c r="O379" i="10"/>
  <c r="O378" i="10" s="1"/>
  <c r="T85" i="20"/>
  <c r="T283" i="20" s="1"/>
  <c r="T286" i="20" s="1"/>
  <c r="T175" i="10" s="1"/>
  <c r="T319" i="10" s="1"/>
  <c r="U361" i="20"/>
  <c r="U363" i="20" s="1"/>
  <c r="U88" i="20" s="1"/>
  <c r="S289" i="20"/>
  <c r="S292" i="20" s="1"/>
  <c r="S236" i="10" s="1"/>
  <c r="S235" i="10" s="1"/>
  <c r="U815" i="16"/>
  <c r="V815" i="16" s="1"/>
  <c r="X165" i="10"/>
  <c r="X54" i="25" s="1"/>
  <c r="W2117" i="16"/>
  <c r="W218" i="16"/>
  <c r="W798" i="16" s="1"/>
  <c r="W604" i="12" s="1"/>
  <c r="W612" i="12" s="1"/>
  <c r="V165" i="10"/>
  <c r="U612" i="12"/>
  <c r="O89" i="25"/>
  <c r="N433" i="10"/>
  <c r="N374" i="10"/>
  <c r="S164" i="10"/>
  <c r="S245" i="10"/>
  <c r="S54" i="25"/>
  <c r="S53" i="25" s="1"/>
  <c r="S309" i="10"/>
  <c r="Y1126" i="16"/>
  <c r="X2117" i="16"/>
  <c r="O291" i="10"/>
  <c r="O231" i="10"/>
  <c r="T219" i="16"/>
  <c r="U1127" i="16"/>
  <c r="U1128" i="16" s="1"/>
  <c r="U220" i="16" s="1"/>
  <c r="U788" i="16" s="1"/>
  <c r="O118" i="18"/>
  <c r="O122" i="18"/>
  <c r="O375" i="10" s="1"/>
  <c r="P210" i="10"/>
  <c r="P246" i="10" s="1"/>
  <c r="P99" i="18"/>
  <c r="P92" i="18"/>
  <c r="P93" i="18" s="1"/>
  <c r="P80" i="25" s="1"/>
  <c r="P87" i="25" s="1"/>
  <c r="N431" i="10"/>
  <c r="N389" i="10"/>
  <c r="Q66" i="18"/>
  <c r="Q71" i="18" s="1"/>
  <c r="Q102" i="18"/>
  <c r="M369" i="10"/>
  <c r="M391" i="10"/>
  <c r="N91" i="25"/>
  <c r="N88" i="25"/>
  <c r="O88" i="25" s="1"/>
  <c r="N89" i="25"/>
  <c r="O91" i="25"/>
  <c r="P117" i="18"/>
  <c r="P232" i="10"/>
  <c r="Q120" i="18"/>
  <c r="Q84" i="18"/>
  <c r="Q89" i="18" s="1"/>
  <c r="U165" i="10"/>
  <c r="T612" i="12"/>
  <c r="T54" i="25"/>
  <c r="T53" i="25" s="1"/>
  <c r="T309" i="10"/>
  <c r="T245" i="10"/>
  <c r="T164" i="10"/>
  <c r="O100" i="18"/>
  <c r="O104" i="18"/>
  <c r="O354" i="10" s="1"/>
  <c r="Q274" i="10"/>
  <c r="Q177" i="10"/>
  <c r="Q295" i="10" s="1"/>
  <c r="R87" i="18"/>
  <c r="R173" i="10"/>
  <c r="R69" i="18"/>
  <c r="N248" i="10"/>
  <c r="N226" i="10"/>
  <c r="O246" i="10"/>
  <c r="O289" i="10"/>
  <c r="R308" i="10"/>
  <c r="R388" i="10"/>
  <c r="S175" i="10"/>
  <c r="S319" i="10" s="1"/>
  <c r="AB356" i="20"/>
  <c r="AC354" i="20"/>
  <c r="Y355" i="20"/>
  <c r="Z355" i="20" s="1"/>
  <c r="AA355" i="20" s="1"/>
  <c r="AB355" i="20" s="1"/>
  <c r="X356" i="20"/>
  <c r="AA356" i="20"/>
  <c r="T362" i="20"/>
  <c r="S86" i="20"/>
  <c r="T1230" i="20"/>
  <c r="T1229" i="20" s="1"/>
  <c r="T289" i="20"/>
  <c r="T292" i="20" s="1"/>
  <c r="T236" i="10" s="1"/>
  <c r="S192" i="10"/>
  <c r="S191" i="10" s="1"/>
  <c r="S337" i="10"/>
  <c r="S336" i="10" s="1"/>
  <c r="S335" i="10" s="1"/>
  <c r="T193" i="10"/>
  <c r="T787" i="16"/>
  <c r="S318" i="10"/>
  <c r="K77" i="25"/>
  <c r="N77" i="25"/>
  <c r="Q77" i="25"/>
  <c r="L77" i="25"/>
  <c r="O77" i="25"/>
  <c r="M77" i="25"/>
  <c r="P77" i="25"/>
  <c r="R77" i="25"/>
  <c r="V361" i="20" l="1"/>
  <c r="W361" i="20" s="1"/>
  <c r="U85" i="20"/>
  <c r="U283" i="20" s="1"/>
  <c r="U286" i="20" s="1"/>
  <c r="U227" i="11" s="1"/>
  <c r="U228" i="11" s="1"/>
  <c r="U247" i="11" s="1"/>
  <c r="U174" i="10" s="1"/>
  <c r="S379" i="10"/>
  <c r="S378" i="10" s="1"/>
  <c r="X309" i="10"/>
  <c r="X308" i="10" s="1"/>
  <c r="X245" i="10"/>
  <c r="X164" i="10"/>
  <c r="X87" i="18" s="1"/>
  <c r="W815" i="16"/>
  <c r="X815" i="16" s="1"/>
  <c r="S77" i="25"/>
  <c r="T77" i="25"/>
  <c r="Y2117" i="16"/>
  <c r="Y218" i="16"/>
  <c r="Y798" i="16" s="1"/>
  <c r="Y604" i="12" s="1"/>
  <c r="V164" i="10"/>
  <c r="V54" i="25"/>
  <c r="V245" i="10"/>
  <c r="V309" i="10"/>
  <c r="V612" i="12"/>
  <c r="W165" i="10"/>
  <c r="Z1126" i="16"/>
  <c r="AA1126" i="16" s="1"/>
  <c r="P89" i="25"/>
  <c r="P91" i="25"/>
  <c r="P88" i="25"/>
  <c r="U54" i="25"/>
  <c r="U309" i="10"/>
  <c r="U164" i="10"/>
  <c r="U245" i="10"/>
  <c r="V1127" i="16"/>
  <c r="V1128" i="16" s="1"/>
  <c r="U219" i="16"/>
  <c r="O389" i="10"/>
  <c r="O431" i="10"/>
  <c r="Q232" i="10"/>
  <c r="Q117" i="18"/>
  <c r="S87" i="18"/>
  <c r="S173" i="10"/>
  <c r="S69" i="18"/>
  <c r="O248" i="10"/>
  <c r="O226" i="10"/>
  <c r="T87" i="18"/>
  <c r="T173" i="10"/>
  <c r="T274" i="10" s="1"/>
  <c r="T69" i="18"/>
  <c r="P231" i="10"/>
  <c r="P291" i="10"/>
  <c r="P100" i="18"/>
  <c r="P104" i="18"/>
  <c r="P354" i="10" s="1"/>
  <c r="P389" i="10" s="1"/>
  <c r="N391" i="10"/>
  <c r="N369" i="10"/>
  <c r="R102" i="18"/>
  <c r="R66" i="18"/>
  <c r="R71" i="18" s="1"/>
  <c r="P122" i="18"/>
  <c r="P375" i="10" s="1"/>
  <c r="P118" i="18"/>
  <c r="P289" i="10"/>
  <c r="R274" i="10"/>
  <c r="R177" i="10"/>
  <c r="R295" i="10" s="1"/>
  <c r="T388" i="10"/>
  <c r="T308" i="10"/>
  <c r="O433" i="10"/>
  <c r="O374" i="10"/>
  <c r="R120" i="18"/>
  <c r="R84" i="18"/>
  <c r="R89" i="18" s="1"/>
  <c r="S388" i="10"/>
  <c r="S308" i="10"/>
  <c r="Q99" i="18"/>
  <c r="Q210" i="10"/>
  <c r="Q246" i="10" s="1"/>
  <c r="Q92" i="18"/>
  <c r="T227" i="11"/>
  <c r="T228" i="11" s="1"/>
  <c r="T247" i="11" s="1"/>
  <c r="T174" i="10" s="1"/>
  <c r="AC355" i="20"/>
  <c r="AC356" i="20"/>
  <c r="AD354" i="20"/>
  <c r="T86" i="20"/>
  <c r="U362" i="20"/>
  <c r="T192" i="10"/>
  <c r="T191" i="10" s="1"/>
  <c r="T337" i="10"/>
  <c r="T336" i="10" s="1"/>
  <c r="T335" i="10" s="1"/>
  <c r="U193" i="10"/>
  <c r="U787" i="16"/>
  <c r="T379" i="10"/>
  <c r="T378" i="10" s="1"/>
  <c r="T235" i="10"/>
  <c r="X53" i="25"/>
  <c r="X77" i="25"/>
  <c r="U1230" i="20"/>
  <c r="U1229" i="20" s="1"/>
  <c r="U289" i="20"/>
  <c r="U292" i="20" s="1"/>
  <c r="U236" i="10" s="1"/>
  <c r="V85" i="20" l="1"/>
  <c r="V283" i="20" s="1"/>
  <c r="V286" i="20" s="1"/>
  <c r="V175" i="10" s="1"/>
  <c r="V319" i="10" s="1"/>
  <c r="V363" i="20"/>
  <c r="V88" i="20" s="1"/>
  <c r="V289" i="20" s="1"/>
  <c r="V292" i="20" s="1"/>
  <c r="V236" i="10" s="1"/>
  <c r="U175" i="10"/>
  <c r="U319" i="10" s="1"/>
  <c r="V220" i="16"/>
  <c r="V788" i="16" s="1"/>
  <c r="V787" i="16" s="1"/>
  <c r="X388" i="10"/>
  <c r="X173" i="10"/>
  <c r="X274" i="10" s="1"/>
  <c r="X69" i="18"/>
  <c r="X102" i="18" s="1"/>
  <c r="V308" i="10"/>
  <c r="V388" i="10"/>
  <c r="AA2117" i="16"/>
  <c r="AA218" i="16"/>
  <c r="AA798" i="16" s="1"/>
  <c r="V53" i="25"/>
  <c r="V77" i="25"/>
  <c r="V173" i="10"/>
  <c r="V274" i="10" s="1"/>
  <c r="V87" i="18"/>
  <c r="V69" i="18"/>
  <c r="Y165" i="10"/>
  <c r="X612" i="12"/>
  <c r="W1127" i="16"/>
  <c r="W1128" i="16" s="1"/>
  <c r="V219" i="16"/>
  <c r="Z2117" i="16"/>
  <c r="Z218" i="16"/>
  <c r="Z798" i="16" s="1"/>
  <c r="T177" i="10"/>
  <c r="T295" i="10" s="1"/>
  <c r="W54" i="25"/>
  <c r="W164" i="10"/>
  <c r="W245" i="10"/>
  <c r="W309" i="10"/>
  <c r="Y815" i="16"/>
  <c r="U77" i="25"/>
  <c r="U53" i="25"/>
  <c r="O391" i="10"/>
  <c r="O369" i="10"/>
  <c r="P431" i="10"/>
  <c r="Q289" i="10"/>
  <c r="P374" i="10"/>
  <c r="P433" i="10"/>
  <c r="S66" i="18"/>
  <c r="S71" i="18" s="1"/>
  <c r="S102" i="18"/>
  <c r="Q93" i="18"/>
  <c r="Q80" i="25" s="1"/>
  <c r="Q87" i="25" s="1"/>
  <c r="Q88" i="25" s="1"/>
  <c r="Q104" i="18"/>
  <c r="Q354" i="10" s="1"/>
  <c r="Q389" i="10" s="1"/>
  <c r="Q100" i="18"/>
  <c r="R99" i="18"/>
  <c r="R210" i="10"/>
  <c r="R92" i="18"/>
  <c r="R93" i="18" s="1"/>
  <c r="R80" i="25" s="1"/>
  <c r="R87" i="25" s="1"/>
  <c r="P248" i="10"/>
  <c r="P226" i="10"/>
  <c r="S274" i="10"/>
  <c r="S177" i="10"/>
  <c r="S295" i="10" s="1"/>
  <c r="T66" i="18"/>
  <c r="T71" i="18" s="1"/>
  <c r="T102" i="18"/>
  <c r="S84" i="18"/>
  <c r="S89" i="18" s="1"/>
  <c r="S120" i="18"/>
  <c r="AB1126" i="16"/>
  <c r="AB218" i="16" s="1"/>
  <c r="AB798" i="16" s="1"/>
  <c r="Q118" i="18"/>
  <c r="Q122" i="18"/>
  <c r="Q375" i="10" s="1"/>
  <c r="U87" i="18"/>
  <c r="U173" i="10"/>
  <c r="U274" i="10" s="1"/>
  <c r="U69" i="18"/>
  <c r="R117" i="18"/>
  <c r="R232" i="10"/>
  <c r="T84" i="18"/>
  <c r="T89" i="18" s="1"/>
  <c r="T120" i="18"/>
  <c r="Q291" i="10"/>
  <c r="Q231" i="10"/>
  <c r="U388" i="10"/>
  <c r="U308" i="10"/>
  <c r="T318" i="10"/>
  <c r="AD356" i="20"/>
  <c r="AE354" i="20"/>
  <c r="AE356" i="20" s="1"/>
  <c r="AD355" i="20"/>
  <c r="U318" i="10"/>
  <c r="X120" i="18"/>
  <c r="X84" i="18"/>
  <c r="X89" i="18" s="1"/>
  <c r="V362" i="20"/>
  <c r="U86" i="20"/>
  <c r="U379" i="10"/>
  <c r="U378" i="10" s="1"/>
  <c r="U235" i="10"/>
  <c r="U337" i="10"/>
  <c r="U336" i="10" s="1"/>
  <c r="U335" i="10" s="1"/>
  <c r="U192" i="10"/>
  <c r="U191" i="10" s="1"/>
  <c r="X361" i="20"/>
  <c r="W363" i="20"/>
  <c r="W88" i="20" s="1"/>
  <c r="W85" i="20"/>
  <c r="W283" i="20" s="1"/>
  <c r="W286" i="20" s="1"/>
  <c r="W220" i="16" l="1"/>
  <c r="W788" i="16" s="1"/>
  <c r="W193" i="10" s="1"/>
  <c r="Z165" i="10"/>
  <c r="Z54" i="25" s="1"/>
  <c r="Z604" i="12"/>
  <c r="AB165" i="10"/>
  <c r="AB54" i="25" s="1"/>
  <c r="AB604" i="12"/>
  <c r="AB612" i="12" s="1"/>
  <c r="AA165" i="10"/>
  <c r="AA309" i="10" s="1"/>
  <c r="AA604" i="12"/>
  <c r="AA612" i="12" s="1"/>
  <c r="V227" i="11"/>
  <c r="V228" i="11" s="1"/>
  <c r="V247" i="11" s="1"/>
  <c r="V174" i="10" s="1"/>
  <c r="V318" i="10" s="1"/>
  <c r="V1230" i="20"/>
  <c r="V1229" i="20" s="1"/>
  <c r="V193" i="10"/>
  <c r="V192" i="10" s="1"/>
  <c r="V191" i="10" s="1"/>
  <c r="X66" i="18"/>
  <c r="X71" i="18" s="1"/>
  <c r="X92" i="18" s="1"/>
  <c r="V84" i="18"/>
  <c r="V89" i="18" s="1"/>
  <c r="V120" i="18"/>
  <c r="Z815" i="16"/>
  <c r="AA815" i="16" s="1"/>
  <c r="AB815" i="16" s="1"/>
  <c r="W388" i="10"/>
  <c r="W308" i="10"/>
  <c r="W219" i="16"/>
  <c r="X1127" i="16"/>
  <c r="X1128" i="16" s="1"/>
  <c r="U177" i="10"/>
  <c r="U295" i="10" s="1"/>
  <c r="W173" i="10"/>
  <c r="W274" i="10" s="1"/>
  <c r="W87" i="18"/>
  <c r="W69" i="18"/>
  <c r="Y54" i="25"/>
  <c r="Y164" i="10"/>
  <c r="Y173" i="10" s="1"/>
  <c r="Y274" i="10" s="1"/>
  <c r="Y245" i="10"/>
  <c r="Y309" i="10"/>
  <c r="W53" i="25"/>
  <c r="W77" i="25"/>
  <c r="V66" i="18"/>
  <c r="V71" i="18" s="1"/>
  <c r="V102" i="18"/>
  <c r="Q431" i="10"/>
  <c r="T232" i="10"/>
  <c r="T117" i="18"/>
  <c r="AB2117" i="16"/>
  <c r="AC1126" i="16"/>
  <c r="AC218" i="16" s="1"/>
  <c r="AC798" i="16" s="1"/>
  <c r="R89" i="25"/>
  <c r="R88" i="25"/>
  <c r="Q89" i="25"/>
  <c r="Q91" i="25"/>
  <c r="R91" i="25"/>
  <c r="R122" i="18"/>
  <c r="R375" i="10" s="1"/>
  <c r="R118" i="18"/>
  <c r="U102" i="18"/>
  <c r="U66" i="18"/>
  <c r="U71" i="18" s="1"/>
  <c r="S92" i="18"/>
  <c r="S93" i="18" s="1"/>
  <c r="S80" i="25" s="1"/>
  <c r="S87" i="25" s="1"/>
  <c r="S89" i="25" s="1"/>
  <c r="S99" i="18"/>
  <c r="S210" i="10"/>
  <c r="S289" i="10" s="1"/>
  <c r="R291" i="10"/>
  <c r="R231" i="10"/>
  <c r="S117" i="18"/>
  <c r="S232" i="10"/>
  <c r="R289" i="10"/>
  <c r="Q226" i="10"/>
  <c r="Q248" i="10"/>
  <c r="U84" i="18"/>
  <c r="U89" i="18" s="1"/>
  <c r="U120" i="18"/>
  <c r="R104" i="18"/>
  <c r="R354" i="10" s="1"/>
  <c r="R431" i="10" s="1"/>
  <c r="R100" i="18"/>
  <c r="P391" i="10"/>
  <c r="P369" i="10"/>
  <c r="Q433" i="10"/>
  <c r="Q374" i="10"/>
  <c r="T99" i="18"/>
  <c r="T92" i="18"/>
  <c r="T210" i="10"/>
  <c r="R246" i="10"/>
  <c r="AE355" i="20"/>
  <c r="X232" i="10"/>
  <c r="X117" i="18"/>
  <c r="W362" i="20"/>
  <c r="V86" i="20"/>
  <c r="W175" i="10"/>
  <c r="W319" i="10" s="1"/>
  <c r="W227" i="11"/>
  <c r="W228" i="11" s="1"/>
  <c r="W247" i="11" s="1"/>
  <c r="W174" i="10" s="1"/>
  <c r="V235" i="10"/>
  <c r="V379" i="10"/>
  <c r="V378" i="10" s="1"/>
  <c r="W1230" i="20"/>
  <c r="W1229" i="20" s="1"/>
  <c r="W289" i="20"/>
  <c r="W292" i="20" s="1"/>
  <c r="W236" i="10" s="1"/>
  <c r="Y361" i="20"/>
  <c r="X85" i="20"/>
  <c r="X283" i="20" s="1"/>
  <c r="X286" i="20" s="1"/>
  <c r="X363" i="20"/>
  <c r="X88" i="20" s="1"/>
  <c r="W787" i="16" l="1"/>
  <c r="X220" i="16"/>
  <c r="X788" i="16" s="1"/>
  <c r="X193" i="10" s="1"/>
  <c r="AB309" i="10"/>
  <c r="AB308" i="10" s="1"/>
  <c r="Z164" i="10"/>
  <c r="Z173" i="10" s="1"/>
  <c r="Z274" i="10" s="1"/>
  <c r="AA54" i="25"/>
  <c r="AA53" i="25" s="1"/>
  <c r="Z309" i="10"/>
  <c r="Z308" i="10" s="1"/>
  <c r="Z245" i="10"/>
  <c r="AB245" i="10"/>
  <c r="AB164" i="10"/>
  <c r="AB173" i="10" s="1"/>
  <c r="AA245" i="10"/>
  <c r="AA164" i="10"/>
  <c r="AA173" i="10" s="1"/>
  <c r="AA274" i="10" s="1"/>
  <c r="AC165" i="10"/>
  <c r="AC164" i="10" s="1"/>
  <c r="Y87" i="18" s="1"/>
  <c r="AC604" i="12"/>
  <c r="AC612" i="12" s="1"/>
  <c r="V177" i="10"/>
  <c r="V295" i="10" s="1"/>
  <c r="V337" i="10"/>
  <c r="V336" i="10" s="1"/>
  <c r="V335" i="10" s="1"/>
  <c r="X99" i="18"/>
  <c r="X100" i="18" s="1"/>
  <c r="X210" i="10"/>
  <c r="X289" i="10" s="1"/>
  <c r="AC815" i="16"/>
  <c r="Y308" i="10"/>
  <c r="Y388" i="10"/>
  <c r="Y77" i="25"/>
  <c r="Y53" i="25"/>
  <c r="V232" i="10"/>
  <c r="V117" i="18"/>
  <c r="W66" i="18"/>
  <c r="W71" i="18" s="1"/>
  <c r="W102" i="18"/>
  <c r="X219" i="16"/>
  <c r="Y1127" i="16"/>
  <c r="Y1128" i="16" s="1"/>
  <c r="V210" i="10"/>
  <c r="V289" i="10" s="1"/>
  <c r="V99" i="18"/>
  <c r="V92" i="18"/>
  <c r="W120" i="18"/>
  <c r="W84" i="18"/>
  <c r="W89" i="18" s="1"/>
  <c r="AA308" i="10"/>
  <c r="AA388" i="10"/>
  <c r="Z77" i="25"/>
  <c r="Z53" i="25"/>
  <c r="T93" i="18"/>
  <c r="T80" i="25" s="1"/>
  <c r="T87" i="25" s="1"/>
  <c r="R248" i="10"/>
  <c r="R226" i="10"/>
  <c r="S88" i="25"/>
  <c r="T104" i="18"/>
  <c r="T354" i="10" s="1"/>
  <c r="T100" i="18"/>
  <c r="U232" i="10"/>
  <c r="U117" i="18"/>
  <c r="R374" i="10"/>
  <c r="R433" i="10"/>
  <c r="S104" i="18"/>
  <c r="S354" i="10" s="1"/>
  <c r="S100" i="18"/>
  <c r="S246" i="10"/>
  <c r="S91" i="25"/>
  <c r="T122" i="18"/>
  <c r="T375" i="10" s="1"/>
  <c r="T118" i="18"/>
  <c r="AC2117" i="16"/>
  <c r="AD1126" i="16"/>
  <c r="U210" i="10"/>
  <c r="U246" i="10" s="1"/>
  <c r="U99" i="18"/>
  <c r="U92" i="18"/>
  <c r="T231" i="10"/>
  <c r="T291" i="10"/>
  <c r="S231" i="10"/>
  <c r="S291" i="10"/>
  <c r="Q369" i="10"/>
  <c r="Q391" i="10"/>
  <c r="T246" i="10"/>
  <c r="T289" i="10"/>
  <c r="S122" i="18"/>
  <c r="S375" i="10" s="1"/>
  <c r="S118" i="18"/>
  <c r="R389" i="10"/>
  <c r="AB77" i="25"/>
  <c r="AB53" i="25"/>
  <c r="X289" i="20"/>
  <c r="X292" i="20" s="1"/>
  <c r="X236" i="10" s="1"/>
  <c r="X1230" i="20"/>
  <c r="X1229" i="20" s="1"/>
  <c r="X122" i="18"/>
  <c r="X375" i="10" s="1"/>
  <c r="X118" i="18"/>
  <c r="X175" i="10"/>
  <c r="X319" i="10" s="1"/>
  <c r="X227" i="11"/>
  <c r="X228" i="11" s="1"/>
  <c r="X247" i="11" s="1"/>
  <c r="X174" i="10" s="1"/>
  <c r="W379" i="10"/>
  <c r="W378" i="10" s="1"/>
  <c r="W235" i="10"/>
  <c r="X291" i="10"/>
  <c r="X231" i="10"/>
  <c r="Y363" i="20"/>
  <c r="Y88" i="20" s="1"/>
  <c r="Y85" i="20"/>
  <c r="Y283" i="20" s="1"/>
  <c r="Y286" i="20" s="1"/>
  <c r="Y175" i="10" s="1"/>
  <c r="Y319" i="10" s="1"/>
  <c r="Z361" i="20"/>
  <c r="W318" i="10"/>
  <c r="W177" i="10"/>
  <c r="W295" i="10" s="1"/>
  <c r="X362" i="20"/>
  <c r="W86" i="20"/>
  <c r="W337" i="10"/>
  <c r="W336" i="10" s="1"/>
  <c r="W335" i="10" s="1"/>
  <c r="W192" i="10"/>
  <c r="W191" i="10" s="1"/>
  <c r="AB388" i="10" l="1"/>
  <c r="X787" i="16"/>
  <c r="Z388" i="10"/>
  <c r="AA77" i="25"/>
  <c r="Y220" i="16"/>
  <c r="Y788" i="16" s="1"/>
  <c r="Y193" i="10" s="1"/>
  <c r="Y337" i="10" s="1"/>
  <c r="Y336" i="10" s="1"/>
  <c r="Y335" i="10" s="1"/>
  <c r="AB291" i="10"/>
  <c r="AB289" i="10"/>
  <c r="AC309" i="10"/>
  <c r="AC308" i="10" s="1"/>
  <c r="AC54" i="25"/>
  <c r="AC53" i="25" s="1"/>
  <c r="AC245" i="10"/>
  <c r="X104" i="18"/>
  <c r="X354" i="10" s="1"/>
  <c r="T88" i="25"/>
  <c r="Z1127" i="16"/>
  <c r="Z1128" i="16" s="1"/>
  <c r="Y219" i="16"/>
  <c r="U289" i="10"/>
  <c r="V246" i="10"/>
  <c r="W232" i="10"/>
  <c r="W117" i="18"/>
  <c r="AD2117" i="16"/>
  <c r="AD218" i="16"/>
  <c r="AD798" i="16" s="1"/>
  <c r="AD604" i="12" s="1"/>
  <c r="AD612" i="12" s="1"/>
  <c r="V291" i="10"/>
  <c r="V231" i="10"/>
  <c r="T91" i="25"/>
  <c r="W99" i="18"/>
  <c r="W92" i="18"/>
  <c r="X93" i="18" s="1"/>
  <c r="X80" i="25" s="1"/>
  <c r="X87" i="25" s="1"/>
  <c r="X89" i="25" s="1"/>
  <c r="W210" i="10"/>
  <c r="V104" i="18"/>
  <c r="V354" i="10" s="1"/>
  <c r="V100" i="18"/>
  <c r="V122" i="18"/>
  <c r="V375" i="10" s="1"/>
  <c r="V118" i="18"/>
  <c r="T89" i="25"/>
  <c r="U93" i="18"/>
  <c r="U80" i="25" s="1"/>
  <c r="U87" i="25" s="1"/>
  <c r="V93" i="18"/>
  <c r="V80" i="25" s="1"/>
  <c r="V87" i="25" s="1"/>
  <c r="T248" i="10"/>
  <c r="T226" i="10"/>
  <c r="T433" i="10"/>
  <c r="T374" i="10"/>
  <c r="U231" i="10"/>
  <c r="U291" i="10"/>
  <c r="U104" i="18"/>
  <c r="U354" i="10" s="1"/>
  <c r="U431" i="10" s="1"/>
  <c r="U100" i="18"/>
  <c r="S389" i="10"/>
  <c r="S431" i="10"/>
  <c r="T389" i="10"/>
  <c r="S248" i="10"/>
  <c r="S226" i="10"/>
  <c r="S433" i="10"/>
  <c r="S374" i="10"/>
  <c r="AE1126" i="16"/>
  <c r="R369" i="10"/>
  <c r="R391" i="10"/>
  <c r="T431" i="10"/>
  <c r="U118" i="18"/>
  <c r="U122" i="18"/>
  <c r="U375" i="10" s="1"/>
  <c r="Y69" i="18"/>
  <c r="Y66" i="18" s="1"/>
  <c r="Y71" i="18" s="1"/>
  <c r="Y210" i="10" s="1"/>
  <c r="AB433" i="10"/>
  <c r="AB431" i="10"/>
  <c r="AC291" i="10"/>
  <c r="AC289" i="10"/>
  <c r="AC173" i="10"/>
  <c r="AB274" i="10"/>
  <c r="Y120" i="18"/>
  <c r="Y84" i="18"/>
  <c r="Y89" i="18" s="1"/>
  <c r="Y232" i="10" s="1"/>
  <c r="X318" i="10"/>
  <c r="X177" i="10"/>
  <c r="X295" i="10" s="1"/>
  <c r="Y227" i="11"/>
  <c r="Y228" i="11" s="1"/>
  <c r="Z85" i="20"/>
  <c r="Z283" i="20" s="1"/>
  <c r="Z286" i="20" s="1"/>
  <c r="Z175" i="10" s="1"/>
  <c r="Z319" i="10" s="1"/>
  <c r="Z363" i="20"/>
  <c r="Z88" i="20" s="1"/>
  <c r="X374" i="10"/>
  <c r="X433" i="10"/>
  <c r="X337" i="10"/>
  <c r="X336" i="10" s="1"/>
  <c r="X335" i="10" s="1"/>
  <c r="X192" i="10"/>
  <c r="X191" i="10" s="1"/>
  <c r="AA361" i="20"/>
  <c r="Y362" i="20"/>
  <c r="X86" i="20"/>
  <c r="X379" i="10"/>
  <c r="X378" i="10" s="1"/>
  <c r="X235" i="10"/>
  <c r="X226" i="10" s="1"/>
  <c r="Y1230" i="20"/>
  <c r="Y1229" i="20" s="1"/>
  <c r="Y289" i="20"/>
  <c r="Y292" i="20" s="1"/>
  <c r="Y236" i="10" s="1"/>
  <c r="K89" i="25"/>
  <c r="Y787" i="16" l="1"/>
  <c r="Y192" i="10"/>
  <c r="Y191" i="10" s="1"/>
  <c r="Z220" i="16"/>
  <c r="Z788" i="16" s="1"/>
  <c r="Z193" i="10" s="1"/>
  <c r="Z192" i="10" s="1"/>
  <c r="Z191" i="10" s="1"/>
  <c r="AC77" i="25"/>
  <c r="AC388" i="10"/>
  <c r="W104" i="18"/>
  <c r="W354" i="10" s="1"/>
  <c r="W431" i="10" s="1"/>
  <c r="W100" i="18"/>
  <c r="W122" i="18"/>
  <c r="W375" i="10" s="1"/>
  <c r="W118" i="18"/>
  <c r="W93" i="18"/>
  <c r="W80" i="25" s="1"/>
  <c r="W87" i="25" s="1"/>
  <c r="W231" i="10"/>
  <c r="W291" i="10"/>
  <c r="U389" i="10"/>
  <c r="V374" i="10"/>
  <c r="V433" i="10"/>
  <c r="V91" i="25"/>
  <c r="V389" i="10"/>
  <c r="V431" i="10"/>
  <c r="V248" i="10"/>
  <c r="V226" i="10"/>
  <c r="AA1127" i="16"/>
  <c r="AA1128" i="16" s="1"/>
  <c r="Z219" i="16"/>
  <c r="AE2117" i="16"/>
  <c r="AE218" i="16"/>
  <c r="AE798" i="16" s="1"/>
  <c r="AE604" i="12" s="1"/>
  <c r="AE612" i="12" s="1"/>
  <c r="V89" i="25"/>
  <c r="W246" i="10"/>
  <c r="W289" i="10"/>
  <c r="X246" i="10"/>
  <c r="Y612" i="12"/>
  <c r="AD815" i="16"/>
  <c r="AD165" i="10"/>
  <c r="U248" i="10"/>
  <c r="U226" i="10"/>
  <c r="T391" i="10"/>
  <c r="T369" i="10"/>
  <c r="U374" i="10"/>
  <c r="U433" i="10"/>
  <c r="S369" i="10"/>
  <c r="S391" i="10"/>
  <c r="U89" i="25"/>
  <c r="U88" i="25"/>
  <c r="V88" i="25" s="1"/>
  <c r="U91" i="25"/>
  <c r="Y102" i="18"/>
  <c r="AC317" i="10"/>
  <c r="AC431" i="10"/>
  <c r="AC433" i="10"/>
  <c r="AC274" i="10"/>
  <c r="Y247" i="11"/>
  <c r="Y174" i="10" s="1"/>
  <c r="Y235" i="10"/>
  <c r="Y379" i="10"/>
  <c r="Y378" i="10" s="1"/>
  <c r="Y231" i="10"/>
  <c r="Y291" i="10"/>
  <c r="Y289" i="10"/>
  <c r="Y246" i="10"/>
  <c r="AB361" i="20"/>
  <c r="Y92" i="18"/>
  <c r="Y93" i="18" s="1"/>
  <c r="Y80" i="25" s="1"/>
  <c r="Y87" i="25" s="1"/>
  <c r="Y99" i="18"/>
  <c r="Y117" i="18"/>
  <c r="X431" i="10"/>
  <c r="Y86" i="20"/>
  <c r="Z362" i="20"/>
  <c r="Z1230" i="20"/>
  <c r="Z1229" i="20" s="1"/>
  <c r="Z289" i="20"/>
  <c r="Z292" i="20" s="1"/>
  <c r="Z236" i="10" s="1"/>
  <c r="X369" i="10"/>
  <c r="Z227" i="11"/>
  <c r="Z228" i="11" s="1"/>
  <c r="AA85" i="20"/>
  <c r="AA363" i="20"/>
  <c r="AA88" i="20" s="1"/>
  <c r="K90" i="25"/>
  <c r="L90" i="25"/>
  <c r="M90" i="25"/>
  <c r="N90" i="25"/>
  <c r="O90" i="25"/>
  <c r="P90" i="25"/>
  <c r="Q90" i="25"/>
  <c r="R90" i="25"/>
  <c r="S90" i="25"/>
  <c r="T90" i="25"/>
  <c r="Z337" i="10" l="1"/>
  <c r="Z336" i="10" s="1"/>
  <c r="Z335" i="10" s="1"/>
  <c r="Z787" i="16"/>
  <c r="AA220" i="16"/>
  <c r="AA788" i="16" s="1"/>
  <c r="AA193" i="10" s="1"/>
  <c r="AA337" i="10" s="1"/>
  <c r="AA336" i="10" s="1"/>
  <c r="AA335" i="10" s="1"/>
  <c r="V90" i="25"/>
  <c r="U90" i="25"/>
  <c r="W389" i="10"/>
  <c r="X389" i="10"/>
  <c r="W248" i="10"/>
  <c r="W226" i="10"/>
  <c r="X248" i="10"/>
  <c r="W89" i="25"/>
  <c r="X90" i="25" s="1"/>
  <c r="W88" i="25"/>
  <c r="X88" i="25" s="1"/>
  <c r="Y88" i="25" s="1"/>
  <c r="AD54" i="25"/>
  <c r="AD164" i="10"/>
  <c r="AD245" i="10"/>
  <c r="AD309" i="10"/>
  <c r="AE815" i="16"/>
  <c r="W374" i="10"/>
  <c r="W433" i="10"/>
  <c r="AE165" i="10"/>
  <c r="Z612" i="12"/>
  <c r="AB1127" i="16"/>
  <c r="AB1128" i="16" s="1"/>
  <c r="AA219" i="16"/>
  <c r="X91" i="25"/>
  <c r="V391" i="10"/>
  <c r="V369" i="10"/>
  <c r="W91" i="25"/>
  <c r="U391" i="10"/>
  <c r="U369" i="10"/>
  <c r="AC416" i="10"/>
  <c r="Y89" i="25"/>
  <c r="Y91" i="25"/>
  <c r="Y177" i="10"/>
  <c r="Y295" i="10" s="1"/>
  <c r="Y318" i="10"/>
  <c r="Z247" i="11"/>
  <c r="Z174" i="10" s="1"/>
  <c r="Y248" i="10"/>
  <c r="Y226" i="10"/>
  <c r="Z235" i="10"/>
  <c r="Z379" i="10"/>
  <c r="Z378" i="10" s="1"/>
  <c r="AB363" i="20"/>
  <c r="AB88" i="20" s="1"/>
  <c r="AC361" i="20"/>
  <c r="AB85" i="20"/>
  <c r="AB283" i="20" s="1"/>
  <c r="AB286" i="20" s="1"/>
  <c r="AB175" i="10" s="1"/>
  <c r="AB319" i="10" s="1"/>
  <c r="Y122" i="18"/>
  <c r="Y375" i="10" s="1"/>
  <c r="Y118" i="18"/>
  <c r="Y100" i="18"/>
  <c r="Y104" i="18"/>
  <c r="Y354" i="10" s="1"/>
  <c r="AA362" i="20"/>
  <c r="AB362" i="20" s="1"/>
  <c r="Z86" i="20"/>
  <c r="AA289" i="20"/>
  <c r="AA292" i="20" s="1"/>
  <c r="AA236" i="10" s="1"/>
  <c r="AA1230" i="20"/>
  <c r="AA1229" i="20" s="1"/>
  <c r="AA283" i="20"/>
  <c r="AA286" i="20" s="1"/>
  <c r="AA175" i="10" s="1"/>
  <c r="AA319" i="10" s="1"/>
  <c r="AA192" i="10" l="1"/>
  <c r="AA191" i="10" s="1"/>
  <c r="AA787" i="16"/>
  <c r="AB220" i="16"/>
  <c r="AB788" i="16" s="1"/>
  <c r="Y90" i="25"/>
  <c r="W90" i="25"/>
  <c r="AC1127" i="16"/>
  <c r="AC1128" i="16" s="1"/>
  <c r="AB219" i="16"/>
  <c r="AD291" i="10"/>
  <c r="AD289" i="10"/>
  <c r="Z87" i="18"/>
  <c r="AD173" i="10"/>
  <c r="AD274" i="10" s="1"/>
  <c r="Z69" i="18"/>
  <c r="AD53" i="25"/>
  <c r="AD77" i="25"/>
  <c r="AE54" i="25"/>
  <c r="AE309" i="10"/>
  <c r="AE164" i="10"/>
  <c r="AE245" i="10"/>
  <c r="W391" i="10"/>
  <c r="W369" i="10"/>
  <c r="X391" i="10"/>
  <c r="AD308" i="10"/>
  <c r="AD388" i="10"/>
  <c r="Z318" i="10"/>
  <c r="Z177" i="10"/>
  <c r="Z295" i="10" s="1"/>
  <c r="Y374" i="10"/>
  <c r="Y433" i="10"/>
  <c r="AA235" i="10"/>
  <c r="AA379" i="10"/>
  <c r="AA378" i="10" s="1"/>
  <c r="Y431" i="10"/>
  <c r="Y389" i="10"/>
  <c r="AC362" i="20"/>
  <c r="AC86" i="20" s="1"/>
  <c r="AB86" i="20"/>
  <c r="AC363" i="20"/>
  <c r="AC88" i="20" s="1"/>
  <c r="AD361" i="20"/>
  <c r="AC85" i="20"/>
  <c r="AC283" i="20" s="1"/>
  <c r="AC286" i="20" s="1"/>
  <c r="AC175" i="10" s="1"/>
  <c r="AC319" i="10" s="1"/>
  <c r="AB1230" i="20"/>
  <c r="AB1229" i="20" s="1"/>
  <c r="AB289" i="20"/>
  <c r="AB292" i="20" s="1"/>
  <c r="AB236" i="10" s="1"/>
  <c r="AA86" i="20"/>
  <c r="AA227" i="11"/>
  <c r="AA228" i="11" s="1"/>
  <c r="AC220" i="16" l="1"/>
  <c r="AC788" i="16" s="1"/>
  <c r="AB193" i="10"/>
  <c r="AB787" i="16"/>
  <c r="Z66" i="18"/>
  <c r="Z71" i="18" s="1"/>
  <c r="Z102" i="18"/>
  <c r="Z120" i="18"/>
  <c r="Z84" i="18"/>
  <c r="Z89" i="18" s="1"/>
  <c r="AE289" i="10"/>
  <c r="AE291" i="10"/>
  <c r="AE173" i="10"/>
  <c r="AA87" i="18"/>
  <c r="AA69" i="18"/>
  <c r="AE308" i="10"/>
  <c r="AE388" i="10"/>
  <c r="AE77" i="25"/>
  <c r="AE53" i="25"/>
  <c r="AD317" i="10"/>
  <c r="AD416" i="10" s="1"/>
  <c r="AD431" i="10"/>
  <c r="AD433" i="10"/>
  <c r="AD1127" i="16"/>
  <c r="AD1128" i="16" s="1"/>
  <c r="AC219" i="16"/>
  <c r="AB235" i="10"/>
  <c r="AB379" i="10"/>
  <c r="AB378" i="10" s="1"/>
  <c r="AB369" i="10" s="1"/>
  <c r="AA247" i="11"/>
  <c r="AA174" i="10" s="1"/>
  <c r="AA318" i="10" s="1"/>
  <c r="Y391" i="10"/>
  <c r="Y369" i="10"/>
  <c r="AB227" i="11"/>
  <c r="AB228" i="11" s="1"/>
  <c r="AD363" i="20"/>
  <c r="AD88" i="20" s="1"/>
  <c r="AE361" i="20"/>
  <c r="AD85" i="20"/>
  <c r="AD283" i="20" s="1"/>
  <c r="AD286" i="20" s="1"/>
  <c r="AD175" i="10" s="1"/>
  <c r="AD319" i="10" s="1"/>
  <c r="AC289" i="20"/>
  <c r="AC292" i="20" s="1"/>
  <c r="AC236" i="10" s="1"/>
  <c r="AC1230" i="20"/>
  <c r="AC1229" i="20" s="1"/>
  <c r="AD362" i="20"/>
  <c r="AD86" i="20" s="1"/>
  <c r="AD220" i="16" l="1"/>
  <c r="AD788" i="16" s="1"/>
  <c r="AB337" i="10"/>
  <c r="AB336" i="10" s="1"/>
  <c r="AB335" i="10" s="1"/>
  <c r="AB192" i="10"/>
  <c r="AB191" i="10" s="1"/>
  <c r="AC193" i="10"/>
  <c r="AC787" i="16"/>
  <c r="AA84" i="18"/>
  <c r="AA89" i="18" s="1"/>
  <c r="AA120" i="18"/>
  <c r="AE274" i="10"/>
  <c r="AE177" i="10"/>
  <c r="AE295" i="10" s="1"/>
  <c r="Z232" i="10"/>
  <c r="Z117" i="18"/>
  <c r="AE317" i="10"/>
  <c r="AE433" i="10"/>
  <c r="AE431" i="10"/>
  <c r="AE1127" i="16"/>
  <c r="AE219" i="16" s="1"/>
  <c r="AD219" i="16"/>
  <c r="AA66" i="18"/>
  <c r="AA71" i="18" s="1"/>
  <c r="AA102" i="18"/>
  <c r="Z210" i="10"/>
  <c r="Z92" i="18"/>
  <c r="Z93" i="18" s="1"/>
  <c r="Z80" i="25" s="1"/>
  <c r="Z87" i="25" s="1"/>
  <c r="Z91" i="25" s="1"/>
  <c r="Z99" i="18"/>
  <c r="AB226" i="10"/>
  <c r="AC235" i="10"/>
  <c r="AC379" i="10"/>
  <c r="AC378" i="10" s="1"/>
  <c r="AC369" i="10" s="1"/>
  <c r="AA177" i="10"/>
  <c r="AA295" i="10" s="1"/>
  <c r="AB247" i="11"/>
  <c r="AB174" i="10" s="1"/>
  <c r="AE362" i="20"/>
  <c r="AC227" i="11"/>
  <c r="AC228" i="11" s="1"/>
  <c r="AE363" i="20"/>
  <c r="AE88" i="20" s="1"/>
  <c r="AE85" i="20"/>
  <c r="AE283" i="20" s="1"/>
  <c r="AE286" i="20" s="1"/>
  <c r="AE175" i="10" s="1"/>
  <c r="AE319" i="10" s="1"/>
  <c r="AD289" i="20"/>
  <c r="AD292" i="20" s="1"/>
  <c r="AD236" i="10" s="1"/>
  <c r="AD1230" i="20"/>
  <c r="AD1229" i="20" s="1"/>
  <c r="AC337" i="10" l="1"/>
  <c r="AC336" i="10" s="1"/>
  <c r="AC335" i="10" s="1"/>
  <c r="AC192" i="10"/>
  <c r="AC191" i="10" s="1"/>
  <c r="AD193" i="10"/>
  <c r="AD787" i="16"/>
  <c r="AE1128" i="16"/>
  <c r="AE220" i="16" s="1"/>
  <c r="AE788" i="16" s="1"/>
  <c r="Z88" i="25"/>
  <c r="Z89" i="25"/>
  <c r="Z90" i="25" s="1"/>
  <c r="AE321" i="10"/>
  <c r="AE437" i="10" s="1"/>
  <c r="AE416" i="10"/>
  <c r="Z291" i="10"/>
  <c r="Z231" i="10"/>
  <c r="Z104" i="18"/>
  <c r="Z354" i="10" s="1"/>
  <c r="Z100" i="18"/>
  <c r="Z289" i="10"/>
  <c r="Z246" i="10"/>
  <c r="Z122" i="18"/>
  <c r="Z375" i="10" s="1"/>
  <c r="Z118" i="18"/>
  <c r="AA210" i="10"/>
  <c r="AA99" i="18"/>
  <c r="AA92" i="18"/>
  <c r="AA232" i="10"/>
  <c r="AA117" i="18"/>
  <c r="AC226" i="10"/>
  <c r="AD235" i="10"/>
  <c r="AD379" i="10"/>
  <c r="AD378" i="10" s="1"/>
  <c r="AD369" i="10" s="1"/>
  <c r="AB318" i="10"/>
  <c r="AB177" i="10"/>
  <c r="AC247" i="11"/>
  <c r="AC174" i="10" s="1"/>
  <c r="AD227" i="11"/>
  <c r="AD228" i="11" s="1"/>
  <c r="AE289" i="20"/>
  <c r="AE292" i="20" s="1"/>
  <c r="AE236" i="10" s="1"/>
  <c r="AE1230" i="20"/>
  <c r="AE1229" i="20" s="1"/>
  <c r="AE86" i="20"/>
  <c r="P1266" i="20" s="1" a="1"/>
  <c r="P1266" i="20" s="1"/>
  <c r="P1292" i="20" s="1"/>
  <c r="N1266" i="20" a="1"/>
  <c r="N1266" i="20" s="1"/>
  <c r="N1292" i="20" s="1"/>
  <c r="T1268" i="20" a="1"/>
  <c r="T1268" i="20" s="1"/>
  <c r="T1294" i="20" s="1"/>
  <c r="R1268" i="20" l="1" a="1"/>
  <c r="R1268" i="20" s="1"/>
  <c r="R1294" i="20" s="1"/>
  <c r="U1268" i="20" a="1"/>
  <c r="U1268" i="20" s="1"/>
  <c r="U1294" i="20" s="1"/>
  <c r="U1265" i="20" a="1"/>
  <c r="U1265" i="20" s="1"/>
  <c r="U1291" i="20" s="1"/>
  <c r="O1266" i="20" a="1"/>
  <c r="O1266" i="20" s="1"/>
  <c r="O1292" i="20" s="1"/>
  <c r="S1266" i="20" a="1"/>
  <c r="S1266" i="20" s="1"/>
  <c r="S1292" i="20" s="1"/>
  <c r="Y1268" i="20" a="1"/>
  <c r="Y1268" i="20" s="1"/>
  <c r="Y1294" i="20" s="1"/>
  <c r="R1269" i="20" a="1"/>
  <c r="R1269" i="20" s="1"/>
  <c r="R1295" i="20" s="1"/>
  <c r="K1266" i="20" a="1"/>
  <c r="K1266" i="20" s="1"/>
  <c r="K1292" i="20" s="1"/>
  <c r="N1289" i="20"/>
  <c r="V1268" i="20" a="1"/>
  <c r="V1268" i="20" s="1"/>
  <c r="V1294" i="20" s="1"/>
  <c r="K1268" i="20" a="1"/>
  <c r="K1268" i="20" s="1"/>
  <c r="K1294" i="20" s="1"/>
  <c r="M1265" i="20" a="1"/>
  <c r="M1265" i="20" s="1"/>
  <c r="M1291" i="20" s="1"/>
  <c r="Y1269" i="20" a="1"/>
  <c r="Y1269" i="20" s="1"/>
  <c r="Y1295" i="20" s="1"/>
  <c r="N1268" i="20" a="1"/>
  <c r="N1268" i="20" s="1"/>
  <c r="N1294" i="20" s="1"/>
  <c r="AA1289" i="20"/>
  <c r="Z1266" i="20" a="1"/>
  <c r="Z1266" i="20" s="1"/>
  <c r="Z1292" i="20" s="1"/>
  <c r="W1265" i="20" a="1"/>
  <c r="W1265" i="20" s="1"/>
  <c r="W1291" i="20" s="1"/>
  <c r="N1264" i="20" a="1"/>
  <c r="N1264" i="20" s="1"/>
  <c r="N1290" i="20" s="1"/>
  <c r="X1268" i="20" a="1"/>
  <c r="X1268" i="20" s="1"/>
  <c r="X1294" i="20" s="1"/>
  <c r="Y1289" i="20"/>
  <c r="Z1269" i="20" a="1"/>
  <c r="Z1269" i="20" s="1"/>
  <c r="Z1295" i="20" s="1"/>
  <c r="O1269" i="20" a="1"/>
  <c r="O1269" i="20" s="1"/>
  <c r="O1295" i="20" s="1"/>
  <c r="Z1268" i="20" a="1"/>
  <c r="Z1268" i="20" s="1"/>
  <c r="Z1294" i="20" s="1"/>
  <c r="K1289" i="20"/>
  <c r="X1266" i="20" a="1"/>
  <c r="X1266" i="20" s="1"/>
  <c r="X1292" i="20" s="1"/>
  <c r="T1265" i="20" a="1"/>
  <c r="T1265" i="20" s="1"/>
  <c r="T1291" i="20" s="1"/>
  <c r="P1267" i="20" a="1"/>
  <c r="P1267" i="20" s="1"/>
  <c r="P1293" i="20" s="1"/>
  <c r="U1266" i="20" a="1"/>
  <c r="U1266" i="20" s="1"/>
  <c r="U1292" i="20" s="1"/>
  <c r="V1266" i="20" a="1"/>
  <c r="V1266" i="20" s="1"/>
  <c r="V1292" i="20" s="1"/>
  <c r="R1266" i="20" a="1"/>
  <c r="R1266" i="20" s="1"/>
  <c r="R1292" i="20" s="1"/>
  <c r="K1269" i="20" a="1"/>
  <c r="K1269" i="20" s="1"/>
  <c r="K1295" i="20" s="1"/>
  <c r="T1267" i="20" a="1"/>
  <c r="T1267" i="20" s="1"/>
  <c r="T1293" i="20" s="1"/>
  <c r="Z1289" i="20"/>
  <c r="P1289" i="20"/>
  <c r="V1289" i="20"/>
  <c r="N1267" i="20" a="1"/>
  <c r="N1267" i="20" s="1"/>
  <c r="N1293" i="20" s="1"/>
  <c r="AE193" i="10"/>
  <c r="AE787" i="16"/>
  <c r="S1289" i="20"/>
  <c r="K1265" i="20" a="1"/>
  <c r="K1265" i="20" s="1"/>
  <c r="K1291" i="20" s="1"/>
  <c r="L1264" i="20" a="1"/>
  <c r="L1264" i="20" s="1"/>
  <c r="L1290" i="20" s="1"/>
  <c r="Q1269" i="20" a="1"/>
  <c r="Q1269" i="20" s="1"/>
  <c r="Q1295" i="20" s="1"/>
  <c r="W1269" i="20" a="1"/>
  <c r="W1269" i="20" s="1"/>
  <c r="W1295" i="20" s="1"/>
  <c r="T1266" i="20" a="1"/>
  <c r="T1266" i="20" s="1"/>
  <c r="T1292" i="20" s="1"/>
  <c r="V1264" i="20" a="1"/>
  <c r="V1264" i="20" s="1"/>
  <c r="V1290" i="20" s="1"/>
  <c r="U1269" i="20" a="1"/>
  <c r="U1269" i="20" s="1"/>
  <c r="U1295" i="20" s="1"/>
  <c r="X1265" i="20" a="1"/>
  <c r="X1265" i="20" s="1"/>
  <c r="X1291" i="20" s="1"/>
  <c r="R1265" i="20" a="1"/>
  <c r="R1265" i="20" s="1"/>
  <c r="R1291" i="20" s="1"/>
  <c r="R1264" i="20" a="1"/>
  <c r="R1264" i="20" s="1"/>
  <c r="R1290" i="20" s="1"/>
  <c r="U1264" i="20" a="1"/>
  <c r="U1264" i="20" s="1"/>
  <c r="U1290" i="20" s="1"/>
  <c r="Z1264" i="20" a="1"/>
  <c r="Z1264" i="20" s="1"/>
  <c r="Z1290" i="20" s="1"/>
  <c r="U1289" i="20"/>
  <c r="AD192" i="10"/>
  <c r="AD191" i="10" s="1"/>
  <c r="AD337" i="10"/>
  <c r="AD336" i="10" s="1"/>
  <c r="AD335" i="10" s="1"/>
  <c r="AA1268" i="20" a="1"/>
  <c r="AA1268" i="20" s="1"/>
  <c r="AA1294" i="20" s="1"/>
  <c r="P1268" i="20" a="1"/>
  <c r="P1268" i="20" s="1"/>
  <c r="P1294" i="20" s="1"/>
  <c r="T1264" i="20" a="1"/>
  <c r="T1264" i="20" s="1"/>
  <c r="T1290" i="20" s="1"/>
  <c r="T1289" i="20"/>
  <c r="W1266" i="20" a="1"/>
  <c r="W1266" i="20" s="1"/>
  <c r="W1292" i="20" s="1"/>
  <c r="U1267" i="20" a="1"/>
  <c r="U1267" i="20" s="1"/>
  <c r="U1293" i="20" s="1"/>
  <c r="Z1265" i="20" a="1"/>
  <c r="Z1265" i="20" s="1"/>
  <c r="Z1291" i="20" s="1"/>
  <c r="N1265" i="20" a="1"/>
  <c r="N1265" i="20" s="1"/>
  <c r="N1291" i="20" s="1"/>
  <c r="Q1264" i="20" a="1"/>
  <c r="Q1264" i="20" s="1"/>
  <c r="Q1290" i="20" s="1"/>
  <c r="L1267" i="20" a="1"/>
  <c r="L1267" i="20" s="1"/>
  <c r="L1293" i="20" s="1"/>
  <c r="Q1265" i="20" a="1"/>
  <c r="Q1265" i="20" s="1"/>
  <c r="Q1291" i="20" s="1"/>
  <c r="AA1266" i="20" a="1"/>
  <c r="AA1266" i="20" s="1"/>
  <c r="AA1292" i="20" s="1"/>
  <c r="AB93" i="18"/>
  <c r="AB80" i="25" s="1"/>
  <c r="AB87" i="25" s="1"/>
  <c r="AB89" i="25" s="1"/>
  <c r="AA93" i="18"/>
  <c r="AA80" i="25" s="1"/>
  <c r="AA87" i="25" s="1"/>
  <c r="AA100" i="18"/>
  <c r="AA104" i="18"/>
  <c r="AA354" i="10" s="1"/>
  <c r="Z431" i="10"/>
  <c r="Z389" i="10"/>
  <c r="AB246" i="10"/>
  <c r="AA289" i="10"/>
  <c r="Z248" i="10"/>
  <c r="Z226" i="10"/>
  <c r="AA118" i="18"/>
  <c r="AA122" i="18"/>
  <c r="AA375" i="10" s="1"/>
  <c r="AA231" i="10"/>
  <c r="AA291" i="10"/>
  <c r="Z374" i="10"/>
  <c r="Z433" i="10"/>
  <c r="AA246" i="10"/>
  <c r="AC318" i="10"/>
  <c r="AC321" i="10" s="1"/>
  <c r="AC177" i="10"/>
  <c r="AE235" i="10"/>
  <c r="AE379" i="10"/>
  <c r="AE378" i="10" s="1"/>
  <c r="AE369" i="10" s="1"/>
  <c r="AD226" i="10"/>
  <c r="AB295" i="10"/>
  <c r="AD247" i="11"/>
  <c r="AD174" i="10" s="1"/>
  <c r="L1289" i="20"/>
  <c r="P1269" i="20" a="1"/>
  <c r="P1269" i="20" s="1"/>
  <c r="P1295" i="20" s="1"/>
  <c r="W1264" i="20" a="1"/>
  <c r="W1264" i="20" s="1"/>
  <c r="W1290" i="20" s="1"/>
  <c r="X1289" i="20"/>
  <c r="L1268" i="20" a="1"/>
  <c r="L1268" i="20" s="1"/>
  <c r="L1294" i="20" s="1"/>
  <c r="R1267" i="20" a="1"/>
  <c r="R1267" i="20" s="1"/>
  <c r="R1293" i="20" s="1"/>
  <c r="S1264" i="20" a="1"/>
  <c r="S1264" i="20" s="1"/>
  <c r="S1290" i="20" s="1"/>
  <c r="M1264" i="20" a="1"/>
  <c r="M1264" i="20" s="1"/>
  <c r="M1290" i="20" s="1"/>
  <c r="AE1264" i="20" a="1"/>
  <c r="AE1264" i="20" s="1"/>
  <c r="AE1290" i="20" s="1"/>
  <c r="S1268" i="20" a="1"/>
  <c r="S1268" i="20" s="1"/>
  <c r="S1294" i="20" s="1"/>
  <c r="L1266" i="20" a="1"/>
  <c r="L1266" i="20" s="1"/>
  <c r="L1292" i="20" s="1"/>
  <c r="R1289" i="20"/>
  <c r="O1265" i="20" a="1"/>
  <c r="O1265" i="20" s="1"/>
  <c r="O1291" i="20" s="1"/>
  <c r="Q1267" i="20" a="1"/>
  <c r="Q1267" i="20" s="1"/>
  <c r="Q1293" i="20" s="1"/>
  <c r="W1268" i="20" a="1"/>
  <c r="W1268" i="20" s="1"/>
  <c r="W1294" i="20" s="1"/>
  <c r="AE1289" i="20"/>
  <c r="AA1265" i="20" a="1"/>
  <c r="AA1265" i="20" s="1"/>
  <c r="AA1291" i="20" s="1"/>
  <c r="Y1264" i="20" a="1"/>
  <c r="Y1264" i="20" s="1"/>
  <c r="Y1290" i="20" s="1"/>
  <c r="Q1268" i="20" a="1"/>
  <c r="Q1268" i="20" s="1"/>
  <c r="Q1294" i="20" s="1"/>
  <c r="V1267" i="20" a="1"/>
  <c r="V1267" i="20" s="1"/>
  <c r="V1293" i="20" s="1"/>
  <c r="S1267" i="20" a="1"/>
  <c r="S1267" i="20" s="1"/>
  <c r="S1293" i="20" s="1"/>
  <c r="O1267" i="20" a="1"/>
  <c r="O1267" i="20" s="1"/>
  <c r="O1293" i="20" s="1"/>
  <c r="AE1268" i="20" a="1"/>
  <c r="AE1268" i="20" s="1"/>
  <c r="AE1294" i="20" s="1"/>
  <c r="N1269" i="20" a="1"/>
  <c r="N1269" i="20" s="1"/>
  <c r="N1295" i="20" s="1"/>
  <c r="AA1269" i="20" a="1"/>
  <c r="AA1269" i="20" s="1"/>
  <c r="AA1295" i="20" s="1"/>
  <c r="S1265" i="20" a="1"/>
  <c r="S1265" i="20" s="1"/>
  <c r="S1291" i="20" s="1"/>
  <c r="M1269" i="20" a="1"/>
  <c r="M1269" i="20" s="1"/>
  <c r="M1295" i="20" s="1"/>
  <c r="M1268" i="20" a="1"/>
  <c r="M1268" i="20" s="1"/>
  <c r="M1294" i="20" s="1"/>
  <c r="L1269" i="20" a="1"/>
  <c r="L1269" i="20" s="1"/>
  <c r="L1295" i="20" s="1"/>
  <c r="AA1264" i="20" a="1"/>
  <c r="AA1264" i="20" s="1"/>
  <c r="AA1290" i="20" s="1"/>
  <c r="AC1289" i="20"/>
  <c r="X1267" i="20" a="1"/>
  <c r="X1267" i="20" s="1"/>
  <c r="X1293" i="20" s="1"/>
  <c r="W1267" i="20" a="1"/>
  <c r="W1267" i="20" s="1"/>
  <c r="W1293" i="20" s="1"/>
  <c r="P1264" i="20" a="1"/>
  <c r="P1264" i="20" s="1"/>
  <c r="P1290" i="20" s="1"/>
  <c r="L1265" i="20" a="1"/>
  <c r="L1265" i="20" s="1"/>
  <c r="L1291" i="20" s="1"/>
  <c r="V1269" i="20" a="1"/>
  <c r="V1269" i="20" s="1"/>
  <c r="V1295" i="20" s="1"/>
  <c r="O1268" i="20" a="1"/>
  <c r="O1268" i="20" s="1"/>
  <c r="O1294" i="20" s="1"/>
  <c r="AE1266" i="20" a="1"/>
  <c r="AE1266" i="20" s="1"/>
  <c r="AE1292" i="20" s="1"/>
  <c r="Y1267" i="20" a="1"/>
  <c r="Y1267" i="20" s="1"/>
  <c r="Y1293" i="20" s="1"/>
  <c r="Q1266" i="20" a="1"/>
  <c r="Q1266" i="20" s="1"/>
  <c r="Q1292" i="20" s="1"/>
  <c r="X1269" i="20" a="1"/>
  <c r="X1269" i="20" s="1"/>
  <c r="X1295" i="20" s="1"/>
  <c r="AA1267" i="20" a="1"/>
  <c r="AA1267" i="20" s="1"/>
  <c r="AA1293" i="20" s="1"/>
  <c r="Y1265" i="20" a="1"/>
  <c r="Y1265" i="20" s="1"/>
  <c r="Y1291" i="20" s="1"/>
  <c r="P1265" i="20" a="1"/>
  <c r="P1265" i="20" s="1"/>
  <c r="P1291" i="20" s="1"/>
  <c r="AE1269" i="20" a="1"/>
  <c r="AE1269" i="20" s="1"/>
  <c r="AE1295" i="20" s="1"/>
  <c r="X1264" i="20" a="1"/>
  <c r="X1264" i="20" s="1"/>
  <c r="X1290" i="20" s="1"/>
  <c r="S1269" i="20" a="1"/>
  <c r="S1269" i="20" s="1"/>
  <c r="S1295" i="20" s="1"/>
  <c r="W1289" i="20"/>
  <c r="M1267" i="20" a="1"/>
  <c r="M1267" i="20" s="1"/>
  <c r="M1293" i="20" s="1"/>
  <c r="AD1266" i="20" a="1"/>
  <c r="AD1266" i="20" s="1"/>
  <c r="AD1292" i="20" s="1"/>
  <c r="AD1267" i="20" a="1"/>
  <c r="AD1267" i="20" s="1"/>
  <c r="AD1293" i="20" s="1"/>
  <c r="AB1265" i="20" a="1"/>
  <c r="AB1265" i="20" s="1"/>
  <c r="AB1291" i="20" s="1"/>
  <c r="AB1267" i="20" a="1"/>
  <c r="AB1267" i="20" s="1"/>
  <c r="AB1293" i="20" s="1"/>
  <c r="AB1289" i="20"/>
  <c r="AC1267" i="20" a="1"/>
  <c r="AC1267" i="20" s="1"/>
  <c r="AC1293" i="20" s="1"/>
  <c r="AC1265" i="20" a="1"/>
  <c r="AC1265" i="20" s="1"/>
  <c r="AC1291" i="20" s="1"/>
  <c r="AD1289" i="20"/>
  <c r="AB1268" i="20" a="1"/>
  <c r="AB1268" i="20" s="1"/>
  <c r="AB1294" i="20" s="1"/>
  <c r="AB1266" i="20" a="1"/>
  <c r="AB1266" i="20" s="1"/>
  <c r="AB1292" i="20" s="1"/>
  <c r="AC1266" i="20" a="1"/>
  <c r="AC1266" i="20" s="1"/>
  <c r="AC1292" i="20" s="1"/>
  <c r="AB1264" i="20" a="1"/>
  <c r="AB1264" i="20" s="1"/>
  <c r="AB1290" i="20" s="1"/>
  <c r="AD1265" i="20" a="1"/>
  <c r="AD1265" i="20" s="1"/>
  <c r="AD1291" i="20" s="1"/>
  <c r="AB1269" i="20" a="1"/>
  <c r="AB1269" i="20" s="1"/>
  <c r="AB1295" i="20" s="1"/>
  <c r="AC1269" i="20" a="1"/>
  <c r="AC1269" i="20" s="1"/>
  <c r="AC1295" i="20" s="1"/>
  <c r="AC1264" i="20" a="1"/>
  <c r="AC1264" i="20" s="1"/>
  <c r="AC1290" i="20" s="1"/>
  <c r="AE1265" i="20" a="1"/>
  <c r="AE1265" i="20" s="1"/>
  <c r="AE1291" i="20" s="1"/>
  <c r="AD1269" i="20" a="1"/>
  <c r="AD1269" i="20" s="1"/>
  <c r="AD1295" i="20" s="1"/>
  <c r="AD1264" i="20" a="1"/>
  <c r="AD1264" i="20" s="1"/>
  <c r="AD1290" i="20" s="1"/>
  <c r="AE1267" i="20" a="1"/>
  <c r="AE1267" i="20" s="1"/>
  <c r="AE1293" i="20" s="1"/>
  <c r="AC1268" i="20" a="1"/>
  <c r="AC1268" i="20" s="1"/>
  <c r="AC1294" i="20" s="1"/>
  <c r="AD1268" i="20" a="1"/>
  <c r="AD1268" i="20" s="1"/>
  <c r="AD1294" i="20" s="1"/>
  <c r="V1265" i="20" a="1"/>
  <c r="V1265" i="20" s="1"/>
  <c r="V1291" i="20" s="1"/>
  <c r="O1289" i="20"/>
  <c r="T1269" i="20" a="1"/>
  <c r="T1269" i="20" s="1"/>
  <c r="T1295" i="20" s="1"/>
  <c r="Z1267" i="20" a="1"/>
  <c r="Z1267" i="20" s="1"/>
  <c r="Z1293" i="20" s="1"/>
  <c r="M1266" i="20" a="1"/>
  <c r="M1266" i="20" s="1"/>
  <c r="M1292" i="20" s="1"/>
  <c r="Q1289" i="20"/>
  <c r="M1289" i="20"/>
  <c r="O1264" i="20" a="1"/>
  <c r="O1264" i="20" s="1"/>
  <c r="O1290" i="20" s="1"/>
  <c r="K1264" i="20" a="1"/>
  <c r="K1264" i="20" s="1"/>
  <c r="K1290" i="20" s="1"/>
  <c r="Y1266" i="20" a="1"/>
  <c r="Y1266" i="20" s="1"/>
  <c r="Y1292" i="20" s="1"/>
  <c r="K1267" i="20" a="1"/>
  <c r="K1267" i="20" s="1"/>
  <c r="K1293" i="20" s="1"/>
  <c r="U1296" i="20" l="1"/>
  <c r="U66" i="25" s="1"/>
  <c r="U70" i="25" s="1"/>
  <c r="U79" i="25" s="1"/>
  <c r="U95" i="25" s="1"/>
  <c r="U97" i="25" s="1"/>
  <c r="T1296" i="20"/>
  <c r="T66" i="25" s="1"/>
  <c r="T70" i="25" s="1"/>
  <c r="T79" i="25" s="1"/>
  <c r="T95" i="25" s="1"/>
  <c r="T97" i="25" s="1"/>
  <c r="Z1296" i="20"/>
  <c r="Z66" i="25" s="1"/>
  <c r="Z70" i="25" s="1"/>
  <c r="Z79" i="25" s="1"/>
  <c r="Z95" i="25" s="1"/>
  <c r="Z97" i="25" s="1"/>
  <c r="N1296" i="20"/>
  <c r="N66" i="25" s="1"/>
  <c r="N70" i="25" s="1"/>
  <c r="N261" i="10" s="1"/>
  <c r="N404" i="10" s="1"/>
  <c r="N399" i="10" s="1"/>
  <c r="AE337" i="10"/>
  <c r="AE336" i="10" s="1"/>
  <c r="AE335" i="10" s="1"/>
  <c r="AE192" i="10"/>
  <c r="AE191" i="10" s="1"/>
  <c r="Z369" i="10"/>
  <c r="Z391" i="10"/>
  <c r="AB248" i="10"/>
  <c r="AA226" i="10"/>
  <c r="AA248" i="10"/>
  <c r="AA374" i="10"/>
  <c r="AA433" i="10"/>
  <c r="AB389" i="10"/>
  <c r="AA431" i="10"/>
  <c r="AA389" i="10"/>
  <c r="AA89" i="25"/>
  <c r="AA91" i="25"/>
  <c r="AA88" i="25"/>
  <c r="AB88" i="25" s="1"/>
  <c r="AC88" i="25" s="1"/>
  <c r="AD88" i="25" s="1"/>
  <c r="AE88" i="25" s="1"/>
  <c r="AE91" i="25"/>
  <c r="AB91" i="25"/>
  <c r="AD91" i="25"/>
  <c r="AC91" i="25"/>
  <c r="L1296" i="20"/>
  <c r="L66" i="25" s="1"/>
  <c r="L70" i="25" s="1"/>
  <c r="L79" i="25" s="1"/>
  <c r="L95" i="25" s="1"/>
  <c r="L97" i="25" s="1"/>
  <c r="AD318" i="10"/>
  <c r="AD321" i="10" s="1"/>
  <c r="AD177" i="10"/>
  <c r="AE226" i="10"/>
  <c r="AC295" i="10"/>
  <c r="AC437" i="10"/>
  <c r="V1296" i="20"/>
  <c r="V66" i="25" s="1"/>
  <c r="V70" i="25" s="1"/>
  <c r="V79" i="25" s="1"/>
  <c r="V95" i="25" s="1"/>
  <c r="V97" i="25" s="1"/>
  <c r="W1296" i="20"/>
  <c r="W66" i="25" s="1"/>
  <c r="W70" i="25" s="1"/>
  <c r="W79" i="25" s="1"/>
  <c r="W95" i="25" s="1"/>
  <c r="W97" i="25" s="1"/>
  <c r="S1296" i="20"/>
  <c r="S66" i="25" s="1"/>
  <c r="S70" i="25" s="1"/>
  <c r="S79" i="25" s="1"/>
  <c r="S95" i="25" s="1"/>
  <c r="S97" i="25" s="1"/>
  <c r="R1296" i="20"/>
  <c r="R66" i="25" s="1"/>
  <c r="R70" i="25" s="1"/>
  <c r="R79" i="25" s="1"/>
  <c r="R95" i="25" s="1"/>
  <c r="R97" i="25" s="1"/>
  <c r="Y1296" i="20"/>
  <c r="Y66" i="25" s="1"/>
  <c r="Y70" i="25" s="1"/>
  <c r="Y79" i="25" s="1"/>
  <c r="Y95" i="25" s="1"/>
  <c r="Y97" i="25" s="1"/>
  <c r="AA1296" i="20"/>
  <c r="AA66" i="25" s="1"/>
  <c r="AA70" i="25" s="1"/>
  <c r="AA79" i="25" s="1"/>
  <c r="AA95" i="25" s="1"/>
  <c r="AA97" i="25" s="1"/>
  <c r="X1296" i="20"/>
  <c r="X66" i="25" s="1"/>
  <c r="X70" i="25" s="1"/>
  <c r="X79" i="25" s="1"/>
  <c r="X95" i="25" s="1"/>
  <c r="X97" i="25" s="1"/>
  <c r="Q1296" i="20"/>
  <c r="Q66" i="25" s="1"/>
  <c r="Q70" i="25" s="1"/>
  <c r="Q261" i="10" s="1"/>
  <c r="Q404" i="10" s="1"/>
  <c r="Q399" i="10" s="1"/>
  <c r="P1296" i="20"/>
  <c r="P66" i="25" s="1"/>
  <c r="P70" i="25" s="1"/>
  <c r="P79" i="25" s="1"/>
  <c r="P95" i="25" s="1"/>
  <c r="P97" i="25" s="1"/>
  <c r="O1296" i="20"/>
  <c r="O66" i="25" s="1"/>
  <c r="O70" i="25" s="1"/>
  <c r="O79" i="25" s="1"/>
  <c r="O95" i="25" s="1"/>
  <c r="O97" i="25" s="1"/>
  <c r="M1296" i="20"/>
  <c r="M66" i="25" s="1"/>
  <c r="M70" i="25" s="1"/>
  <c r="M79" i="25" s="1"/>
  <c r="M95" i="25" s="1"/>
  <c r="M97" i="25" s="1"/>
  <c r="AE1296" i="20"/>
  <c r="AE66" i="25" s="1"/>
  <c r="AE70" i="25" s="1"/>
  <c r="AC1296" i="20"/>
  <c r="AC66" i="25" s="1"/>
  <c r="AC70" i="25" s="1"/>
  <c r="AD1296" i="20"/>
  <c r="AD66" i="25" s="1"/>
  <c r="AD70" i="25" s="1"/>
  <c r="AB1296" i="20"/>
  <c r="AB66" i="25" s="1"/>
  <c r="AB70" i="25" s="1"/>
  <c r="K1296" i="20"/>
  <c r="K66" i="25" s="1"/>
  <c r="K70" i="25" s="1"/>
  <c r="T261" i="10"/>
  <c r="T249" i="10" s="1"/>
  <c r="T392" i="10" s="1"/>
  <c r="N79" i="25" l="1"/>
  <c r="N95" i="25" s="1"/>
  <c r="N97" i="25" s="1"/>
  <c r="U261" i="10"/>
  <c r="U404" i="10" s="1"/>
  <c r="U399" i="10" s="1"/>
  <c r="N249" i="10"/>
  <c r="N392" i="10" s="1"/>
  <c r="N256" i="10"/>
  <c r="K71" i="25"/>
  <c r="L71" i="25" s="1"/>
  <c r="M71" i="25" s="1"/>
  <c r="N71" i="25" s="1"/>
  <c r="O71" i="25" s="1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K261" i="10"/>
  <c r="AB391" i="10"/>
  <c r="AA391" i="10"/>
  <c r="AA369" i="10"/>
  <c r="AA90" i="25"/>
  <c r="AC90" i="25"/>
  <c r="AB90" i="25"/>
  <c r="AD90" i="25"/>
  <c r="AE90" i="25"/>
  <c r="L261" i="10"/>
  <c r="L404" i="10" s="1"/>
  <c r="L399" i="10" s="1"/>
  <c r="Z261" i="10"/>
  <c r="Z404" i="10" s="1"/>
  <c r="Z399" i="10" s="1"/>
  <c r="V261" i="10"/>
  <c r="V256" i="10" s="1"/>
  <c r="AC79" i="25"/>
  <c r="AC95" i="25" s="1"/>
  <c r="AC97" i="25" s="1"/>
  <c r="AC261" i="10"/>
  <c r="AE79" i="25"/>
  <c r="AE95" i="25" s="1"/>
  <c r="AE97" i="25" s="1"/>
  <c r="AE261" i="10"/>
  <c r="AD295" i="10"/>
  <c r="AD437" i="10"/>
  <c r="AB79" i="25"/>
  <c r="AB95" i="25" s="1"/>
  <c r="AB97" i="25" s="1"/>
  <c r="AB261" i="10"/>
  <c r="AD79" i="25"/>
  <c r="AD95" i="25" s="1"/>
  <c r="AD97" i="25" s="1"/>
  <c r="AD261" i="10"/>
  <c r="Y261" i="10"/>
  <c r="AA261" i="10"/>
  <c r="W261" i="10"/>
  <c r="W404" i="10" s="1"/>
  <c r="W399" i="10" s="1"/>
  <c r="R261" i="10"/>
  <c r="R249" i="10" s="1"/>
  <c r="R392" i="10" s="1"/>
  <c r="S261" i="10"/>
  <c r="S256" i="10" s="1"/>
  <c r="Q79" i="25"/>
  <c r="Q95" i="25" s="1"/>
  <c r="Q97" i="25" s="1"/>
  <c r="X261" i="10"/>
  <c r="X249" i="10" s="1"/>
  <c r="X392" i="10" s="1"/>
  <c r="P261" i="10"/>
  <c r="P249" i="10" s="1"/>
  <c r="P392" i="10" s="1"/>
  <c r="Q249" i="10"/>
  <c r="Q392" i="10" s="1"/>
  <c r="Q256" i="10"/>
  <c r="O261" i="10"/>
  <c r="O404" i="10" s="1"/>
  <c r="O399" i="10" s="1"/>
  <c r="M261" i="10"/>
  <c r="M249" i="10" s="1"/>
  <c r="M392" i="10" s="1"/>
  <c r="K79" i="25"/>
  <c r="K95" i="25" s="1"/>
  <c r="T404" i="10"/>
  <c r="T399" i="10" s="1"/>
  <c r="T256" i="10"/>
  <c r="U256" i="10" l="1"/>
  <c r="U249" i="10"/>
  <c r="U392" i="10" s="1"/>
  <c r="K96" i="25"/>
  <c r="L96" i="25" s="1"/>
  <c r="M96" i="25" s="1"/>
  <c r="N96" i="25" s="1"/>
  <c r="O96" i="25" s="1"/>
  <c r="P96" i="25" s="1"/>
  <c r="Q96" i="25" s="1"/>
  <c r="R96" i="25" s="1"/>
  <c r="S96" i="25" s="1"/>
  <c r="T96" i="25" s="1"/>
  <c r="U96" i="25" s="1"/>
  <c r="V96" i="25" s="1"/>
  <c r="W96" i="25" s="1"/>
  <c r="X96" i="25" s="1"/>
  <c r="Y96" i="25" s="1"/>
  <c r="Z96" i="25" s="1"/>
  <c r="AA96" i="25" s="1"/>
  <c r="AB96" i="25" s="1"/>
  <c r="AC96" i="25" s="1"/>
  <c r="AD96" i="25" s="1"/>
  <c r="AE96" i="25" s="1"/>
  <c r="K99" i="25"/>
  <c r="K249" i="10"/>
  <c r="K256" i="10"/>
  <c r="K404" i="10"/>
  <c r="K399" i="10" s="1"/>
  <c r="L256" i="10"/>
  <c r="L249" i="10"/>
  <c r="L392" i="10" s="1"/>
  <c r="V404" i="10"/>
  <c r="V399" i="10" s="1"/>
  <c r="Z256" i="10"/>
  <c r="Z249" i="10"/>
  <c r="Z392" i="10" s="1"/>
  <c r="V249" i="10"/>
  <c r="V392" i="10" s="1"/>
  <c r="AB404" i="10"/>
  <c r="AB399" i="10" s="1"/>
  <c r="AB256" i="10"/>
  <c r="AB249" i="10"/>
  <c r="AB392" i="10" s="1"/>
  <c r="AE404" i="10"/>
  <c r="AE399" i="10" s="1"/>
  <c r="AE256" i="10"/>
  <c r="AE249" i="10"/>
  <c r="AE392" i="10" s="1"/>
  <c r="S404" i="10"/>
  <c r="S399" i="10" s="1"/>
  <c r="AC404" i="10"/>
  <c r="AC399" i="10" s="1"/>
  <c r="AC256" i="10"/>
  <c r="AC249" i="10"/>
  <c r="AC392" i="10" s="1"/>
  <c r="AD404" i="10"/>
  <c r="AD399" i="10" s="1"/>
  <c r="AD256" i="10"/>
  <c r="AD249" i="10"/>
  <c r="AD392" i="10" s="1"/>
  <c r="Y99" i="25"/>
  <c r="Z99" i="25"/>
  <c r="AA99" i="25"/>
  <c r="AB99" i="25"/>
  <c r="AD99" i="25"/>
  <c r="AC99" i="25"/>
  <c r="AE99" i="25"/>
  <c r="R404" i="10"/>
  <c r="R399" i="10" s="1"/>
  <c r="AA404" i="10"/>
  <c r="AA399" i="10" s="1"/>
  <c r="AA256" i="10"/>
  <c r="AA249" i="10"/>
  <c r="AA392" i="10" s="1"/>
  <c r="R256" i="10"/>
  <c r="Y404" i="10"/>
  <c r="Y399" i="10" s="1"/>
  <c r="Y256" i="10"/>
  <c r="Y249" i="10"/>
  <c r="Y392" i="10" s="1"/>
  <c r="S249" i="10"/>
  <c r="S392" i="10" s="1"/>
  <c r="W256" i="10"/>
  <c r="W249" i="10"/>
  <c r="W392" i="10" s="1"/>
  <c r="X404" i="10"/>
  <c r="X399" i="10" s="1"/>
  <c r="O249" i="10"/>
  <c r="O392" i="10" s="1"/>
  <c r="P404" i="10"/>
  <c r="P399" i="10" s="1"/>
  <c r="P256" i="10"/>
  <c r="X256" i="10"/>
  <c r="K97" i="25"/>
  <c r="Q99" i="25"/>
  <c r="S99" i="25"/>
  <c r="W99" i="25"/>
  <c r="N99" i="25"/>
  <c r="L99" i="25"/>
  <c r="P99" i="25"/>
  <c r="V99" i="25"/>
  <c r="M99" i="25"/>
  <c r="T99" i="25"/>
  <c r="U99" i="25"/>
  <c r="X99" i="25"/>
  <c r="O256" i="10"/>
  <c r="O99" i="25"/>
  <c r="M404" i="10"/>
  <c r="M399" i="10" s="1"/>
  <c r="R99" i="25"/>
  <c r="M256" i="10"/>
  <c r="K243" i="10" l="1"/>
  <c r="K265" i="10" s="1"/>
  <c r="K267" i="10" s="1"/>
  <c r="K392" i="10"/>
  <c r="P98" i="25"/>
  <c r="N98" i="25"/>
  <c r="M98" i="25"/>
  <c r="L98" i="25"/>
  <c r="O98" i="25"/>
  <c r="Y98" i="25"/>
  <c r="Z98" i="25"/>
  <c r="AC98" i="25"/>
  <c r="AD98" i="25"/>
  <c r="AA98" i="25"/>
  <c r="AB98" i="25"/>
  <c r="AE98" i="25"/>
  <c r="U98" i="25"/>
  <c r="Q98" i="25"/>
  <c r="S98" i="25"/>
  <c r="V98" i="25"/>
  <c r="X98" i="25"/>
  <c r="W98" i="25"/>
  <c r="R98" i="25"/>
  <c r="K98" i="25"/>
  <c r="T98" i="25"/>
  <c r="K214" i="10" l="1"/>
  <c r="L266" i="10"/>
  <c r="K213" i="10" l="1"/>
  <c r="L91" i="22"/>
  <c r="L93" i="22" s="1"/>
  <c r="L232" i="11" s="1"/>
  <c r="L237" i="11" s="1"/>
  <c r="L248" i="11" s="1"/>
  <c r="L178" i="10" s="1"/>
  <c r="L181" i="10" s="1"/>
  <c r="L183" i="10" s="1"/>
  <c r="L184" i="10" s="1"/>
  <c r="L186" i="10" s="1"/>
  <c r="L275" i="10" l="1"/>
  <c r="L282" i="10"/>
  <c r="L244" i="10"/>
  <c r="L243" i="10" s="1"/>
  <c r="L265" i="10" s="1"/>
  <c r="L267" i="10" s="1"/>
  <c r="L225" i="10"/>
  <c r="M85" i="22" s="1"/>
  <c r="M87" i="22" s="1"/>
  <c r="M224" i="10" s="1"/>
  <c r="K209" i="10"/>
  <c r="K269" i="10"/>
  <c r="K268" i="10"/>
  <c r="K217" i="10" l="1"/>
  <c r="K285" i="10"/>
  <c r="K286" i="10"/>
  <c r="M266" i="10"/>
  <c r="L214" i="10"/>
  <c r="M91" i="22" l="1"/>
  <c r="M93" i="22" s="1"/>
  <c r="M232" i="11" s="1"/>
  <c r="M237" i="11" s="1"/>
  <c r="M248" i="11" s="1"/>
  <c r="M178" i="10" s="1"/>
  <c r="M181" i="10" s="1"/>
  <c r="M183" i="10" s="1"/>
  <c r="M184" i="10" s="1"/>
  <c r="M186" i="10" s="1"/>
  <c r="L213" i="10"/>
  <c r="K239" i="10"/>
  <c r="K240" i="10"/>
  <c r="K276" i="10"/>
  <c r="L209" i="10" l="1"/>
  <c r="L268" i="10"/>
  <c r="L269" i="10"/>
  <c r="M282" i="10"/>
  <c r="M225" i="10"/>
  <c r="N85" i="22" s="1"/>
  <c r="N87" i="22" s="1"/>
  <c r="N224" i="10" s="1"/>
  <c r="M275" i="10"/>
  <c r="M244" i="10"/>
  <c r="M243" i="10" s="1"/>
  <c r="M265" i="10" s="1"/>
  <c r="M267" i="10" s="1"/>
  <c r="N266" i="10" l="1"/>
  <c r="M214" i="10"/>
  <c r="L285" i="10"/>
  <c r="L217" i="10"/>
  <c r="L276" i="10" s="1"/>
  <c r="L286" i="10"/>
  <c r="M213" i="10" l="1"/>
  <c r="N91" i="22"/>
  <c r="N93" i="22" s="1"/>
  <c r="N232" i="11" s="1"/>
  <c r="N237" i="11" s="1"/>
  <c r="N248" i="11" s="1"/>
  <c r="N178" i="10" s="1"/>
  <c r="N181" i="10" s="1"/>
  <c r="N183" i="10" s="1"/>
  <c r="N184" i="10" s="1"/>
  <c r="N186" i="10" s="1"/>
  <c r="N244" i="10" s="1"/>
  <c r="N243" i="10" s="1"/>
  <c r="N265" i="10" s="1"/>
  <c r="N267" i="10" s="1"/>
  <c r="N282" i="10" l="1"/>
  <c r="N225" i="10"/>
  <c r="O85" i="22" s="1"/>
  <c r="O87" i="22" s="1"/>
  <c r="O224" i="10" s="1"/>
  <c r="N275" i="10"/>
  <c r="M269" i="10"/>
  <c r="M268" i="10"/>
  <c r="M209" i="10"/>
  <c r="O266" i="10"/>
  <c r="N214" i="10"/>
  <c r="M286" i="10" l="1"/>
  <c r="M285" i="10"/>
  <c r="M217" i="10"/>
  <c r="M276" i="10" s="1"/>
  <c r="N213" i="10"/>
  <c r="O91" i="22"/>
  <c r="O93" i="22" s="1"/>
  <c r="O232" i="11" s="1"/>
  <c r="O237" i="11" s="1"/>
  <c r="O248" i="11" s="1"/>
  <c r="O178" i="10" s="1"/>
  <c r="O181" i="10" l="1"/>
  <c r="O183" i="10" s="1"/>
  <c r="O184" i="10" s="1"/>
  <c r="O186" i="10" s="1"/>
  <c r="N209" i="10"/>
  <c r="N268" i="10"/>
  <c r="N269" i="10"/>
  <c r="N217" i="10" l="1"/>
  <c r="N286" i="10"/>
  <c r="N285" i="10"/>
  <c r="O244" i="10"/>
  <c r="O243" i="10" s="1"/>
  <c r="O265" i="10" s="1"/>
  <c r="O267" i="10" s="1"/>
  <c r="O225" i="10"/>
  <c r="O275" i="10"/>
  <c r="O282" i="10"/>
  <c r="P266" i="10" l="1"/>
  <c r="O214" i="10"/>
  <c r="N276" i="10"/>
  <c r="P85" i="22"/>
  <c r="P87" i="22" s="1"/>
  <c r="P224" i="10" s="1"/>
  <c r="O213" i="10" l="1"/>
  <c r="P91" i="22"/>
  <c r="P93" i="22" s="1"/>
  <c r="P232" i="11" s="1"/>
  <c r="P237" i="11" s="1"/>
  <c r="P248" i="11" s="1"/>
  <c r="P178" i="10" s="1"/>
  <c r="P181" i="10" l="1"/>
  <c r="P183" i="10" s="1"/>
  <c r="P184" i="10" s="1"/>
  <c r="P186" i="10" s="1"/>
  <c r="O209" i="10"/>
  <c r="O268" i="10"/>
  <c r="O269" i="10"/>
  <c r="P275" i="10" l="1"/>
  <c r="P282" i="10"/>
  <c r="P225" i="10"/>
  <c r="P244" i="10"/>
  <c r="P243" i="10" s="1"/>
  <c r="P265" i="10" s="1"/>
  <c r="P267" i="10" s="1"/>
  <c r="O285" i="10"/>
  <c r="O217" i="10"/>
  <c r="O286" i="10"/>
  <c r="Q266" i="10" l="1"/>
  <c r="P214" i="10"/>
  <c r="O276" i="10"/>
  <c r="Q85" i="22"/>
  <c r="Q87" i="22" s="1"/>
  <c r="Q224" i="10" l="1"/>
  <c r="Q91" i="22"/>
  <c r="Q93" i="22" s="1"/>
  <c r="Q232" i="11" s="1"/>
  <c r="Q237" i="11" s="1"/>
  <c r="Q248" i="11" s="1"/>
  <c r="Q178" i="10" s="1"/>
  <c r="P213" i="10"/>
  <c r="P268" i="10" l="1"/>
  <c r="P209" i="10"/>
  <c r="P269" i="10"/>
  <c r="Q181" i="10"/>
  <c r="Q183" i="10" s="1"/>
  <c r="Q184" i="10" s="1"/>
  <c r="Q186" i="10" s="1"/>
  <c r="Q282" i="10" l="1"/>
  <c r="Q275" i="10"/>
  <c r="Q225" i="10"/>
  <c r="R85" i="22" s="1"/>
  <c r="R87" i="22" s="1"/>
  <c r="Q244" i="10"/>
  <c r="Q243" i="10" s="1"/>
  <c r="Q265" i="10" s="1"/>
  <c r="Q267" i="10" s="1"/>
  <c r="P217" i="10"/>
  <c r="P285" i="10"/>
  <c r="P286" i="10"/>
  <c r="R224" i="10" l="1"/>
  <c r="P276" i="10"/>
  <c r="R266" i="10"/>
  <c r="Q214" i="10"/>
  <c r="R91" i="22" s="1"/>
  <c r="R93" i="22" s="1"/>
  <c r="R232" i="11" l="1"/>
  <c r="R237" i="11" s="1"/>
  <c r="R248" i="11" s="1"/>
  <c r="R178" i="10" s="1"/>
  <c r="Q213" i="10"/>
  <c r="Q209" i="10" l="1"/>
  <c r="Q268" i="10"/>
  <c r="Q269" i="10"/>
  <c r="R181" i="10"/>
  <c r="R183" i="10" s="1"/>
  <c r="R184" i="10" s="1"/>
  <c r="R186" i="10" s="1"/>
  <c r="R225" i="10" l="1"/>
  <c r="S85" i="22" s="1"/>
  <c r="S87" i="22" s="1"/>
  <c r="R275" i="10"/>
  <c r="R244" i="10"/>
  <c r="R243" i="10" s="1"/>
  <c r="R265" i="10" s="1"/>
  <c r="R267" i="10" s="1"/>
  <c r="R282" i="10"/>
  <c r="Q217" i="10"/>
  <c r="Q285" i="10"/>
  <c r="Q286" i="10"/>
  <c r="R214" i="10" l="1"/>
  <c r="S91" i="22" s="1"/>
  <c r="S93" i="22" s="1"/>
  <c r="S266" i="10"/>
  <c r="S224" i="10"/>
  <c r="Q276" i="10"/>
  <c r="R213" i="10" l="1"/>
  <c r="S232" i="11"/>
  <c r="S237" i="11" s="1"/>
  <c r="S248" i="11" s="1"/>
  <c r="S178" i="10" s="1"/>
  <c r="S181" i="10" l="1"/>
  <c r="S183" i="10" s="1"/>
  <c r="S184" i="10" s="1"/>
  <c r="S186" i="10" s="1"/>
  <c r="R209" i="10"/>
  <c r="R269" i="10"/>
  <c r="R268" i="10"/>
  <c r="R217" i="10" l="1"/>
  <c r="R285" i="10"/>
  <c r="R286" i="10"/>
  <c r="S244" i="10"/>
  <c r="S243" i="10" s="1"/>
  <c r="S265" i="10" s="1"/>
  <c r="S267" i="10" s="1"/>
  <c r="S282" i="10"/>
  <c r="S275" i="10"/>
  <c r="S225" i="10"/>
  <c r="T85" i="22" s="1"/>
  <c r="T87" i="22" s="1"/>
  <c r="T224" i="10" l="1"/>
  <c r="T266" i="10"/>
  <c r="S214" i="10"/>
  <c r="T91" i="22" s="1"/>
  <c r="T93" i="22" s="1"/>
  <c r="R276" i="10"/>
  <c r="S213" i="10" l="1"/>
  <c r="T232" i="11"/>
  <c r="T237" i="11" s="1"/>
  <c r="T248" i="11" s="1"/>
  <c r="T178" i="10" s="1"/>
  <c r="S209" i="10" l="1"/>
  <c r="S269" i="10"/>
  <c r="S268" i="10"/>
  <c r="T181" i="10"/>
  <c r="T183" i="10" s="1"/>
  <c r="T184" i="10" s="1"/>
  <c r="T186" i="10" s="1"/>
  <c r="T225" i="10" l="1"/>
  <c r="U85" i="22" s="1"/>
  <c r="U87" i="22" s="1"/>
  <c r="T244" i="10"/>
  <c r="T243" i="10" s="1"/>
  <c r="T265" i="10" s="1"/>
  <c r="T267" i="10" s="1"/>
  <c r="T275" i="10"/>
  <c r="T282" i="10"/>
  <c r="S285" i="10"/>
  <c r="S286" i="10"/>
  <c r="S217" i="10"/>
  <c r="S276" i="10" l="1"/>
  <c r="T214" i="10"/>
  <c r="U91" i="22" s="1"/>
  <c r="U93" i="22" s="1"/>
  <c r="U266" i="10"/>
  <c r="U224" i="10"/>
  <c r="T213" i="10" l="1"/>
  <c r="U232" i="11"/>
  <c r="U237" i="11" s="1"/>
  <c r="U248" i="11" s="1"/>
  <c r="U178" i="10" s="1"/>
  <c r="U181" i="10" l="1"/>
  <c r="U183" i="10" s="1"/>
  <c r="U184" i="10" s="1"/>
  <c r="U186" i="10" s="1"/>
  <c r="T269" i="10"/>
  <c r="T209" i="10"/>
  <c r="T268" i="10"/>
  <c r="T286" i="10" l="1"/>
  <c r="T285" i="10"/>
  <c r="T217" i="10"/>
  <c r="U244" i="10"/>
  <c r="U243" i="10" s="1"/>
  <c r="U265" i="10" s="1"/>
  <c r="U267" i="10" s="1"/>
  <c r="U275" i="10"/>
  <c r="U225" i="10"/>
  <c r="V85" i="22" s="1"/>
  <c r="V87" i="22" s="1"/>
  <c r="U282" i="10"/>
  <c r="U214" i="10" l="1"/>
  <c r="V91" i="22" s="1"/>
  <c r="V93" i="22" s="1"/>
  <c r="V266" i="10"/>
  <c r="T276" i="10"/>
  <c r="V224" i="10"/>
  <c r="U213" i="10" l="1"/>
  <c r="V232" i="11"/>
  <c r="V237" i="11" s="1"/>
  <c r="V248" i="11" s="1"/>
  <c r="V178" i="10" s="1"/>
  <c r="V181" i="10" l="1"/>
  <c r="V183" i="10" s="1"/>
  <c r="V184" i="10" s="1"/>
  <c r="V186" i="10" s="1"/>
  <c r="U209" i="10"/>
  <c r="U268" i="10"/>
  <c r="U269" i="10"/>
  <c r="U286" i="10" l="1"/>
  <c r="U217" i="10"/>
  <c r="U285" i="10"/>
  <c r="V244" i="10"/>
  <c r="V243" i="10" s="1"/>
  <c r="V265" i="10" s="1"/>
  <c r="V267" i="10" s="1"/>
  <c r="V225" i="10"/>
  <c r="W85" i="22" s="1"/>
  <c r="W87" i="22" s="1"/>
  <c r="V282" i="10"/>
  <c r="V275" i="10"/>
  <c r="V214" i="10" l="1"/>
  <c r="W91" i="22" s="1"/>
  <c r="W93" i="22" s="1"/>
  <c r="W266" i="10"/>
  <c r="W224" i="10"/>
  <c r="U276" i="10"/>
  <c r="W232" i="11" l="1"/>
  <c r="W237" i="11" s="1"/>
  <c r="W248" i="11" s="1"/>
  <c r="W178" i="10" s="1"/>
  <c r="V213" i="10"/>
  <c r="W181" i="10" l="1"/>
  <c r="W183" i="10" s="1"/>
  <c r="W184" i="10" s="1"/>
  <c r="W186" i="10" s="1"/>
  <c r="V268" i="10"/>
  <c r="V269" i="10"/>
  <c r="V209" i="10"/>
  <c r="V285" i="10" l="1"/>
  <c r="V217" i="10"/>
  <c r="V286" i="10"/>
  <c r="W282" i="10"/>
  <c r="W275" i="10"/>
  <c r="W225" i="10"/>
  <c r="X85" i="22" s="1"/>
  <c r="X87" i="22" s="1"/>
  <c r="W244" i="10"/>
  <c r="W243" i="10" s="1"/>
  <c r="W265" i="10" s="1"/>
  <c r="W267" i="10" s="1"/>
  <c r="V276" i="10" l="1"/>
  <c r="X266" i="10"/>
  <c r="W214" i="10"/>
  <c r="X91" i="22" s="1"/>
  <c r="X93" i="22" s="1"/>
  <c r="X224" i="10"/>
  <c r="W213" i="10" l="1"/>
  <c r="X232" i="11"/>
  <c r="X237" i="11" s="1"/>
  <c r="X248" i="11" s="1"/>
  <c r="X178" i="10" s="1"/>
  <c r="X181" i="10" l="1"/>
  <c r="X183" i="10" s="1"/>
  <c r="X184" i="10" s="1"/>
  <c r="X186" i="10" s="1"/>
  <c r="W269" i="10"/>
  <c r="W209" i="10"/>
  <c r="W268" i="10"/>
  <c r="W285" i="10" l="1"/>
  <c r="W286" i="10"/>
  <c r="W217" i="10"/>
  <c r="X225" i="10"/>
  <c r="Y85" i="22" s="1"/>
  <c r="Y87" i="22" s="1"/>
  <c r="X282" i="10"/>
  <c r="X244" i="10"/>
  <c r="X243" i="10" s="1"/>
  <c r="X265" i="10" s="1"/>
  <c r="X267" i="10" s="1"/>
  <c r="Y266" i="10" s="1"/>
  <c r="X275" i="10"/>
  <c r="Y224" i="10" l="1"/>
  <c r="W276" i="10"/>
  <c r="X214" i="10"/>
  <c r="Y91" i="22" s="1"/>
  <c r="Y93" i="22" s="1"/>
  <c r="X213" i="10" l="1"/>
  <c r="Y232" i="11" l="1"/>
  <c r="Y237" i="11" s="1"/>
  <c r="Y248" i="11" s="1"/>
  <c r="Y178" i="10" s="1"/>
  <c r="Y181" i="10" s="1"/>
  <c r="Y183" i="10" s="1"/>
  <c r="Y184" i="10" s="1"/>
  <c r="Y186" i="10" s="1"/>
  <c r="X209" i="10"/>
  <c r="X268" i="10"/>
  <c r="X269" i="10"/>
  <c r="Y244" i="10" l="1"/>
  <c r="Y243" i="10" s="1"/>
  <c r="Y265" i="10" s="1"/>
  <c r="Y267" i="10" s="1"/>
  <c r="Y225" i="10"/>
  <c r="Z85" i="22" s="1"/>
  <c r="Z87" i="22" s="1"/>
  <c r="Y282" i="10"/>
  <c r="Y275" i="10"/>
  <c r="X286" i="10"/>
  <c r="X217" i="10"/>
  <c r="X285" i="10"/>
  <c r="Y214" i="10" l="1"/>
  <c r="Z266" i="10"/>
  <c r="Z224" i="10"/>
  <c r="X276" i="10"/>
  <c r="Y213" i="10" l="1"/>
  <c r="Y209" i="10" s="1"/>
  <c r="Y217" i="10" s="1"/>
  <c r="Z91" i="22"/>
  <c r="Z93" i="22" s="1"/>
  <c r="Y286" i="10" l="1"/>
  <c r="Y269" i="10"/>
  <c r="Y268" i="10"/>
  <c r="Y285" i="10"/>
  <c r="Z232" i="11"/>
  <c r="Z237" i="11" s="1"/>
  <c r="Z248" i="11" s="1"/>
  <c r="Z178" i="10" s="1"/>
  <c r="Z181" i="10" s="1"/>
  <c r="Z183" i="10" s="1"/>
  <c r="Z184" i="10" s="1"/>
  <c r="Z186" i="10" s="1"/>
  <c r="Y276" i="10"/>
  <c r="Q2320" i="16"/>
  <c r="Z275" i="10" l="1"/>
  <c r="Z244" i="10"/>
  <c r="Z243" i="10" s="1"/>
  <c r="Z265" i="10" s="1"/>
  <c r="Z267" i="10" s="1"/>
  <c r="Z225" i="10"/>
  <c r="AA85" i="22" s="1"/>
  <c r="AA87" i="22" s="1"/>
  <c r="Z282" i="10"/>
  <c r="R2320" i="16"/>
  <c r="AA266" i="10" l="1"/>
  <c r="Z214" i="10"/>
  <c r="R2327" i="16"/>
  <c r="U2320" i="16"/>
  <c r="Z213" i="10" l="1"/>
  <c r="Z209" i="10" s="1"/>
  <c r="Z286" i="10" s="1"/>
  <c r="AA91" i="22"/>
  <c r="AA93" i="22" s="1"/>
  <c r="V2320" i="16"/>
  <c r="Z2320" i="16"/>
  <c r="U2327" i="16"/>
  <c r="S2327" i="16"/>
  <c r="Z269" i="10" l="1"/>
  <c r="Z217" i="10"/>
  <c r="Z276" i="10" s="1"/>
  <c r="Z285" i="10"/>
  <c r="Z268" i="10"/>
  <c r="AA2320" i="16"/>
  <c r="W2327" i="16"/>
  <c r="W2320" i="16"/>
  <c r="Z2327" i="16" l="1"/>
  <c r="X2327" i="16"/>
  <c r="X2320" i="16"/>
  <c r="AA2327" i="16" l="1"/>
  <c r="AA224" i="10" l="1"/>
  <c r="AA232" i="11" l="1"/>
  <c r="AA237" i="11" s="1"/>
  <c r="AA248" i="11" s="1"/>
  <c r="AA178" i="10" s="1"/>
  <c r="AA181" i="10" s="1"/>
  <c r="AA183" i="10" s="1"/>
  <c r="AA184" i="10" s="1"/>
  <c r="AA186" i="10" s="1"/>
  <c r="AA275" i="10" l="1"/>
  <c r="AA244" i="10"/>
  <c r="AA243" i="10" s="1"/>
  <c r="AA265" i="10" s="1"/>
  <c r="AA267" i="10" s="1"/>
  <c r="AB266" i="10" s="1"/>
  <c r="AA225" i="10"/>
  <c r="AA282" i="10"/>
  <c r="AB85" i="22" l="1"/>
  <c r="AB87" i="22" s="1"/>
  <c r="AB224" i="10" s="1"/>
  <c r="AA214" i="10"/>
  <c r="AB91" i="22" s="1"/>
  <c r="AB93" i="22" s="1"/>
  <c r="AA213" i="10" l="1"/>
  <c r="AB232" i="11"/>
  <c r="AB237" i="11" s="1"/>
  <c r="AB248" i="11" s="1"/>
  <c r="AB178" i="10" s="1"/>
  <c r="AB181" i="10" s="1"/>
  <c r="AB183" i="10" s="1"/>
  <c r="Y2320" i="16"/>
  <c r="S2320" i="16"/>
  <c r="T2320" i="16"/>
  <c r="Y2327" i="16"/>
  <c r="T2327" i="16"/>
  <c r="V2327" i="16"/>
  <c r="Q2327" i="16"/>
  <c r="K2317" i="16"/>
  <c r="K2325" i="16"/>
  <c r="K2318" i="16"/>
  <c r="K2324" i="16"/>
  <c r="K2327" i="16" l="1"/>
  <c r="L2324" i="16"/>
  <c r="L2326" i="16" s="1"/>
  <c r="AB184" i="10"/>
  <c r="AB186" i="10" s="1"/>
  <c r="AA209" i="10"/>
  <c r="AA268" i="10"/>
  <c r="AA269" i="10"/>
  <c r="M2324" i="16"/>
  <c r="L2317" i="16"/>
  <c r="L2319" i="16" s="1"/>
  <c r="K2326" i="16"/>
  <c r="L2325" i="16"/>
  <c r="L2318" i="16"/>
  <c r="M2317" i="16"/>
  <c r="K2320" i="16"/>
  <c r="K2319" i="16"/>
  <c r="M2326" i="16" l="1"/>
  <c r="M2319" i="16"/>
  <c r="AB225" i="10"/>
  <c r="AB244" i="10"/>
  <c r="AB243" i="10" s="1"/>
  <c r="AB265" i="10" s="1"/>
  <c r="AB267" i="10" s="1"/>
  <c r="AB275" i="10"/>
  <c r="AB282" i="10"/>
  <c r="AA286" i="10"/>
  <c r="AA217" i="10"/>
  <c r="AA285" i="10"/>
  <c r="N2317" i="16"/>
  <c r="N2319" i="16" s="1"/>
  <c r="N2324" i="16"/>
  <c r="N2326" i="16" s="1"/>
  <c r="L2327" i="16"/>
  <c r="M2325" i="16"/>
  <c r="L2320" i="16"/>
  <c r="M2318" i="16"/>
  <c r="O2324" i="16" l="1"/>
  <c r="O2326" i="16" s="1"/>
  <c r="O2317" i="16"/>
  <c r="P2317" i="16" s="1"/>
  <c r="AB214" i="10"/>
  <c r="AB213" i="10" s="1"/>
  <c r="AB209" i="10" s="1"/>
  <c r="AC266" i="10"/>
  <c r="AA276" i="10"/>
  <c r="M2327" i="16"/>
  <c r="N2325" i="16"/>
  <c r="M2320" i="16"/>
  <c r="N2318" i="16"/>
  <c r="O2318" i="16" s="1"/>
  <c r="O2320" i="16" s="1"/>
  <c r="O2319" i="16" l="1"/>
  <c r="P2324" i="16"/>
  <c r="P2326" i="16" s="1"/>
  <c r="AB268" i="10"/>
  <c r="AB269" i="10"/>
  <c r="AB217" i="10"/>
  <c r="AB285" i="10"/>
  <c r="AB286" i="10"/>
  <c r="N2327" i="16"/>
  <c r="P2319" i="16"/>
  <c r="N2320" i="16"/>
  <c r="P2318" i="16"/>
  <c r="P2320" i="16" s="1"/>
  <c r="O2325" i="16"/>
  <c r="P2325" i="16" s="1"/>
  <c r="Q2317" i="16"/>
  <c r="Q2325" i="16" l="1"/>
  <c r="R2325" i="16" s="1"/>
  <c r="P2327" i="16"/>
  <c r="Q2324" i="16"/>
  <c r="R2324" i="16" s="1"/>
  <c r="R2326" i="16" s="1"/>
  <c r="AB276" i="10"/>
  <c r="Q2318" i="16"/>
  <c r="R2318" i="16" s="1"/>
  <c r="O2327" i="16"/>
  <c r="Q2319" i="16"/>
  <c r="R2317" i="16"/>
  <c r="S2324" i="16" l="1"/>
  <c r="S2326" i="16" s="1"/>
  <c r="Q2326" i="16"/>
  <c r="S2325" i="16"/>
  <c r="T2325" i="16" s="1"/>
  <c r="R2319" i="16"/>
  <c r="S2317" i="16"/>
  <c r="T2317" i="16" s="1"/>
  <c r="S2318" i="16"/>
  <c r="T2324" i="16" l="1"/>
  <c r="T2326" i="16" s="1"/>
  <c r="U2325" i="16"/>
  <c r="V2325" i="16" s="1"/>
  <c r="W2325" i="16" s="1"/>
  <c r="X2325" i="16" s="1"/>
  <c r="Y2325" i="16" s="1"/>
  <c r="Z2325" i="16" s="1"/>
  <c r="AA2325" i="16" s="1"/>
  <c r="AB2325" i="16" s="1"/>
  <c r="AC2325" i="16" s="1"/>
  <c r="AD2325" i="16" s="1"/>
  <c r="AE2325" i="16" s="1"/>
  <c r="T2319" i="16"/>
  <c r="T2318" i="16"/>
  <c r="S2319" i="16"/>
  <c r="U2317" i="16"/>
  <c r="U2319" i="16" s="1"/>
  <c r="U2324" i="16" l="1"/>
  <c r="U2326" i="16" s="1"/>
  <c r="U2318" i="16"/>
  <c r="V2318" i="16" s="1"/>
  <c r="W2318" i="16" s="1"/>
  <c r="X2318" i="16" s="1"/>
  <c r="Y2318" i="16" s="1"/>
  <c r="Z2318" i="16" s="1"/>
  <c r="AA2318" i="16" s="1"/>
  <c r="H2325" i="16"/>
  <c r="V2317" i="16"/>
  <c r="V2319" i="16" s="1"/>
  <c r="V2324" i="16" l="1"/>
  <c r="V2326" i="16" s="1"/>
  <c r="AB2318" i="16"/>
  <c r="AC2318" i="16" s="1"/>
  <c r="AD2318" i="16" s="1"/>
  <c r="AE2318" i="16" s="1"/>
  <c r="W2317" i="16"/>
  <c r="W2319" i="16" s="1"/>
  <c r="W2324" i="16" l="1"/>
  <c r="W2326" i="16" s="1"/>
  <c r="H2318" i="16"/>
  <c r="X2317" i="16"/>
  <c r="X2324" i="16" l="1"/>
  <c r="X2326" i="16" s="1"/>
  <c r="X2319" i="16"/>
  <c r="Y2317" i="16"/>
  <c r="Y2324" i="16" l="1"/>
  <c r="Y2326" i="16" s="1"/>
  <c r="Y2319" i="16"/>
  <c r="Z2317" i="16"/>
  <c r="Z2324" i="16" l="1"/>
  <c r="Z2319" i="16"/>
  <c r="AA2317" i="16"/>
  <c r="AB2317" i="16" s="1"/>
  <c r="AA2324" i="16" l="1"/>
  <c r="Z2326" i="16"/>
  <c r="AB2319" i="16"/>
  <c r="AC2317" i="16"/>
  <c r="AA2319" i="16"/>
  <c r="AB2324" i="16" l="1"/>
  <c r="AC2324" i="16" s="1"/>
  <c r="AC2326" i="16" s="1"/>
  <c r="AA2326" i="16"/>
  <c r="AC2319" i="16"/>
  <c r="AD2317" i="16"/>
  <c r="AB2326" i="16" l="1"/>
  <c r="AD2324" i="16"/>
  <c r="AD2319" i="16"/>
  <c r="AE2317" i="16"/>
  <c r="AE2319" i="16" s="1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D2326" i="16" l="1"/>
  <c r="AE2324" i="16"/>
  <c r="AE2326" i="16" s="1"/>
  <c r="H2319" i="16"/>
  <c r="H2317" i="16"/>
  <c r="AA118" i="1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H2326" i="16" l="1"/>
  <c r="H2324" i="16"/>
  <c r="Z304" i="10"/>
  <c r="Z303" i="10" s="1"/>
  <c r="Z317" i="10" s="1"/>
  <c r="Z15" i="10"/>
  <c r="Z29" i="10" s="1"/>
  <c r="Y304" i="10"/>
  <c r="Y303" i="10" s="1"/>
  <c r="Y317" i="10" s="1"/>
  <c r="Y15" i="10"/>
  <c r="Y29" i="10" s="1"/>
  <c r="AB304" i="10"/>
  <c r="AB303" i="10" s="1"/>
  <c r="AB15" i="10"/>
  <c r="AA304" i="10"/>
  <c r="AA303" i="10" s="1"/>
  <c r="AA317" i="10" s="1"/>
  <c r="AA15" i="10"/>
  <c r="AA29" i="10" s="1"/>
  <c r="V304" i="10"/>
  <c r="V303" i="10" s="1"/>
  <c r="V317" i="10" s="1"/>
  <c r="V416" i="10" s="1"/>
  <c r="V29" i="10"/>
  <c r="V130" i="10" s="1"/>
  <c r="L304" i="10"/>
  <c r="L303" i="10" s="1"/>
  <c r="L317" i="10" s="1"/>
  <c r="L321" i="10" s="1"/>
  <c r="L34" i="18"/>
  <c r="L39" i="18" s="1"/>
  <c r="Y32" i="18"/>
  <c r="U304" i="10"/>
  <c r="U303" i="10" s="1"/>
  <c r="U317" i="10" s="1"/>
  <c r="U15" i="10"/>
  <c r="S304" i="10"/>
  <c r="S303" i="10" s="1"/>
  <c r="S317" i="10" s="1"/>
  <c r="S15" i="10"/>
  <c r="O304" i="10"/>
  <c r="O303" i="10" s="1"/>
  <c r="O317" i="10" s="1"/>
  <c r="O15" i="10"/>
  <c r="X304" i="10"/>
  <c r="X303" i="10" s="1"/>
  <c r="X317" i="10" s="1"/>
  <c r="X15" i="10"/>
  <c r="V111" i="18"/>
  <c r="V39" i="18"/>
  <c r="V31" i="18"/>
  <c r="V41" i="18" s="1"/>
  <c r="L130" i="10"/>
  <c r="L33" i="10"/>
  <c r="R304" i="10"/>
  <c r="R303" i="10" s="1"/>
  <c r="R317" i="10" s="1"/>
  <c r="R15" i="10"/>
  <c r="M304" i="10"/>
  <c r="M303" i="10" s="1"/>
  <c r="M317" i="10" s="1"/>
  <c r="M15" i="10"/>
  <c r="Q304" i="10"/>
  <c r="Q303" i="10" s="1"/>
  <c r="Q317" i="10" s="1"/>
  <c r="Q15" i="10"/>
  <c r="T304" i="10"/>
  <c r="T303" i="10" s="1"/>
  <c r="T317" i="10" s="1"/>
  <c r="T15" i="10"/>
  <c r="W304" i="10"/>
  <c r="W303" i="10" s="1"/>
  <c r="W317" i="10" s="1"/>
  <c r="W15" i="10"/>
  <c r="N304" i="10"/>
  <c r="N303" i="10" s="1"/>
  <c r="N317" i="10" s="1"/>
  <c r="N15" i="10"/>
  <c r="P15" i="10"/>
  <c r="P304" i="10"/>
  <c r="P303" i="10" s="1"/>
  <c r="P317" i="10" s="1"/>
  <c r="K304" i="10"/>
  <c r="K303" i="10" s="1"/>
  <c r="K317" i="10" s="1"/>
  <c r="K15" i="10"/>
  <c r="AB146" i="10" l="1"/>
  <c r="AB29" i="10"/>
  <c r="AB432" i="10"/>
  <c r="AB317" i="10"/>
  <c r="AA416" i="10"/>
  <c r="AA321" i="10"/>
  <c r="AA437" i="10" s="1"/>
  <c r="Y33" i="10"/>
  <c r="Y151" i="10" s="1"/>
  <c r="Y130" i="10"/>
  <c r="Y416" i="10"/>
  <c r="Y321" i="10"/>
  <c r="Y437" i="10" s="1"/>
  <c r="AA33" i="10"/>
  <c r="AA151" i="10" s="1"/>
  <c r="AA130" i="10"/>
  <c r="Z33" i="10"/>
  <c r="Z151" i="10" s="1"/>
  <c r="Z130" i="10"/>
  <c r="Z416" i="10"/>
  <c r="Z321" i="10"/>
  <c r="Z437" i="10" s="1"/>
  <c r="V321" i="10"/>
  <c r="V437" i="10" s="1"/>
  <c r="V33" i="10"/>
  <c r="V151" i="10" s="1"/>
  <c r="L416" i="10"/>
  <c r="Y34" i="18"/>
  <c r="Y39" i="18" s="1"/>
  <c r="L31" i="18"/>
  <c r="L41" i="18" s="1"/>
  <c r="L68" i="10" s="1"/>
  <c r="L111" i="18"/>
  <c r="M416" i="10"/>
  <c r="M321" i="10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X416" i="10"/>
  <c r="X321" i="10"/>
  <c r="S29" i="10"/>
  <c r="S34" i="18"/>
  <c r="W416" i="10"/>
  <c r="W321" i="10"/>
  <c r="O416" i="10"/>
  <c r="O321" i="10"/>
  <c r="N416" i="10"/>
  <c r="N321" i="10"/>
  <c r="K34" i="18"/>
  <c r="K29" i="10"/>
  <c r="R416" i="10"/>
  <c r="R321" i="10"/>
  <c r="K416" i="10"/>
  <c r="K321" i="10"/>
  <c r="AA32" i="18"/>
  <c r="AA34" i="18"/>
  <c r="S416" i="10"/>
  <c r="S321" i="10"/>
  <c r="Q34" i="18"/>
  <c r="Q29" i="10"/>
  <c r="Q416" i="10"/>
  <c r="Q321" i="10"/>
  <c r="L437" i="10"/>
  <c r="P416" i="10"/>
  <c r="P321" i="10"/>
  <c r="T29" i="10"/>
  <c r="T34" i="18"/>
  <c r="P34" i="18"/>
  <c r="P29" i="10"/>
  <c r="Z32" i="18"/>
  <c r="Z34" i="18"/>
  <c r="T416" i="10"/>
  <c r="T321" i="10"/>
  <c r="U34" i="18"/>
  <c r="U29" i="10"/>
  <c r="O34" i="18"/>
  <c r="O29" i="10"/>
  <c r="U416" i="10"/>
  <c r="U321" i="10"/>
  <c r="AB416" i="10" l="1"/>
  <c r="AB321" i="10"/>
  <c r="AB437" i="10" s="1"/>
  <c r="AB33" i="10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437" i="10"/>
  <c r="X437" i="10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K437" i="10"/>
  <c r="K325" i="10"/>
  <c r="K327" i="10" s="1"/>
  <c r="O437" i="10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T437" i="10"/>
  <c r="M111" i="18"/>
  <c r="M39" i="18"/>
  <c r="M31" i="18"/>
  <c r="M41" i="18" s="1"/>
  <c r="R130" i="10"/>
  <c r="R33" i="10"/>
  <c r="T130" i="10"/>
  <c r="T33" i="10"/>
  <c r="R437" i="10"/>
  <c r="W437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U437" i="10"/>
  <c r="Z111" i="18"/>
  <c r="Z39" i="18"/>
  <c r="Z31" i="18"/>
  <c r="Z41" i="18" s="1"/>
  <c r="Z68" i="10" s="1"/>
  <c r="S437" i="10"/>
  <c r="V146" i="10"/>
  <c r="V32" i="18" s="1"/>
  <c r="V67" i="10"/>
  <c r="M437" i="10"/>
  <c r="K130" i="10"/>
  <c r="K33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P437" i="10"/>
  <c r="Q437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K328" i="10"/>
  <c r="K330" i="10" s="1"/>
  <c r="U151" i="10"/>
  <c r="O151" i="10"/>
  <c r="Z59" i="18"/>
  <c r="Z108" i="18"/>
  <c r="W151" i="10"/>
  <c r="Q59" i="18"/>
  <c r="Q68" i="10"/>
  <c r="Q108" i="18"/>
  <c r="S151" i="10"/>
  <c r="V125" i="18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125" i="18"/>
  <c r="L356" i="10"/>
  <c r="Q151" i="10"/>
  <c r="M108" i="18"/>
  <c r="M59" i="18"/>
  <c r="M68" i="10"/>
  <c r="K59" i="18"/>
  <c r="K108" i="18"/>
  <c r="K68" i="10"/>
  <c r="K151" i="10"/>
  <c r="K37" i="10"/>
  <c r="K39" i="10" s="1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K368" i="10"/>
  <c r="K364" i="10" s="1"/>
  <c r="K424" i="10"/>
  <c r="K387" i="10"/>
  <c r="K417" i="10"/>
  <c r="K497" i="10"/>
  <c r="L500" i="10" s="1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K40" i="10"/>
  <c r="K42" i="10" s="1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K60" i="18"/>
  <c r="L60" i="18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25" i="18" l="1"/>
  <c r="Y103" i="10"/>
  <c r="Y432" i="10"/>
  <c r="Z355" i="10"/>
  <c r="Z390" i="10" s="1"/>
  <c r="Z432" i="10"/>
  <c r="AA355" i="10"/>
  <c r="AB390" i="10" s="1"/>
  <c r="AA432" i="10"/>
  <c r="Z103" i="10"/>
  <c r="K81" i="10"/>
  <c r="K100" i="10"/>
  <c r="K131" i="10"/>
  <c r="K138" i="10"/>
  <c r="O125" i="18"/>
  <c r="O356" i="10"/>
  <c r="O103" i="10"/>
  <c r="K356" i="10"/>
  <c r="K125" i="18"/>
  <c r="P103" i="10"/>
  <c r="AA125" i="18"/>
  <c r="AB126" i="18" s="1"/>
  <c r="R103" i="10"/>
  <c r="L367" i="10"/>
  <c r="Q125" i="18"/>
  <c r="Q356" i="10"/>
  <c r="P125" i="18"/>
  <c r="P356" i="10"/>
  <c r="L103" i="10"/>
  <c r="K103" i="10"/>
  <c r="M125" i="18"/>
  <c r="M356" i="10"/>
  <c r="Z125" i="18"/>
  <c r="N125" i="18"/>
  <c r="N356" i="10"/>
  <c r="R125" i="18"/>
  <c r="R356" i="10"/>
  <c r="S103" i="10"/>
  <c r="S125" i="18"/>
  <c r="S356" i="10"/>
  <c r="X125" i="18"/>
  <c r="X356" i="10"/>
  <c r="T103" i="10"/>
  <c r="Q103" i="10"/>
  <c r="V103" i="10"/>
  <c r="U103" i="10"/>
  <c r="W125" i="18"/>
  <c r="W356" i="10"/>
  <c r="N103" i="10"/>
  <c r="M103" i="10"/>
  <c r="X103" i="10"/>
  <c r="W103" i="10"/>
  <c r="T125" i="18"/>
  <c r="T356" i="10"/>
  <c r="U125" i="18"/>
  <c r="V126" i="18" s="1"/>
  <c r="U356" i="10"/>
  <c r="K381" i="10"/>
  <c r="K421" i="10" s="1"/>
  <c r="K436" i="10"/>
  <c r="K422" i="10"/>
  <c r="Y126" i="18" l="1"/>
  <c r="AA390" i="10"/>
  <c r="Q126" i="18"/>
  <c r="O126" i="18"/>
  <c r="U126" i="18"/>
  <c r="AA126" i="18"/>
  <c r="R126" i="18"/>
  <c r="L126" i="18"/>
  <c r="K126" i="18"/>
  <c r="P432" i="10"/>
  <c r="P355" i="10"/>
  <c r="K432" i="10"/>
  <c r="K355" i="10"/>
  <c r="S432" i="10"/>
  <c r="S355" i="10"/>
  <c r="X126" i="18"/>
  <c r="W126" i="18"/>
  <c r="T126" i="18"/>
  <c r="N126" i="18"/>
  <c r="M126" i="18"/>
  <c r="Q355" i="10"/>
  <c r="Q432" i="10"/>
  <c r="K76" i="10"/>
  <c r="L21" i="22"/>
  <c r="L23" i="22" s="1"/>
  <c r="W432" i="10"/>
  <c r="W355" i="10"/>
  <c r="Z126" i="18"/>
  <c r="T432" i="10"/>
  <c r="T355" i="10"/>
  <c r="K423" i="10"/>
  <c r="R432" i="10"/>
  <c r="R355" i="10"/>
  <c r="S126" i="18"/>
  <c r="O432" i="10"/>
  <c r="O355" i="10"/>
  <c r="K99" i="10"/>
  <c r="K121" i="10" s="1"/>
  <c r="K123" i="10" s="1"/>
  <c r="M432" i="10"/>
  <c r="M355" i="10"/>
  <c r="U355" i="10"/>
  <c r="U432" i="10"/>
  <c r="X432" i="10"/>
  <c r="X355" i="10"/>
  <c r="Y390" i="10" s="1"/>
  <c r="N432" i="10"/>
  <c r="N355" i="10"/>
  <c r="P126" i="18"/>
  <c r="N390" i="10" l="1"/>
  <c r="M390" i="10"/>
  <c r="X390" i="10"/>
  <c r="W390" i="10"/>
  <c r="L390" i="10"/>
  <c r="K390" i="10"/>
  <c r="K386" i="10" s="1"/>
  <c r="K407" i="10" s="1"/>
  <c r="K409" i="10" s="1"/>
  <c r="O390" i="10"/>
  <c r="S390" i="10"/>
  <c r="L80" i="10"/>
  <c r="Q390" i="10"/>
  <c r="V390" i="10"/>
  <c r="T390" i="10"/>
  <c r="K136" i="10"/>
  <c r="K94" i="10"/>
  <c r="K135" i="10" s="1"/>
  <c r="K150" i="10"/>
  <c r="L122" i="10"/>
  <c r="K70" i="10"/>
  <c r="P390" i="10"/>
  <c r="U390" i="10"/>
  <c r="R390" i="10"/>
  <c r="K69" i="10" l="1"/>
  <c r="L27" i="22"/>
  <c r="L29" i="22" s="1"/>
  <c r="L105" i="11" s="1"/>
  <c r="L110" i="11" s="1"/>
  <c r="L121" i="11" s="1"/>
  <c r="L34" i="10" s="1"/>
  <c r="L79" i="22"/>
  <c r="L81" i="22" s="1"/>
  <c r="K358" i="10"/>
  <c r="K357" i="10" s="1"/>
  <c r="K353" i="10" s="1"/>
  <c r="L408" i="10"/>
  <c r="K137" i="10"/>
  <c r="K411" i="10" l="1"/>
  <c r="K410" i="10"/>
  <c r="K427" i="10"/>
  <c r="K428" i="10"/>
  <c r="K361" i="10"/>
  <c r="L78" i="10"/>
  <c r="M81" i="22"/>
  <c r="L222" i="10"/>
  <c r="L220" i="10" s="1"/>
  <c r="L322" i="10"/>
  <c r="L325" i="10" s="1"/>
  <c r="L327" i="10" s="1"/>
  <c r="L37" i="10"/>
  <c r="L39" i="10" s="1"/>
  <c r="K65" i="10"/>
  <c r="K124" i="10"/>
  <c r="K125" i="10"/>
  <c r="L280" i="10" l="1"/>
  <c r="L294" i="10"/>
  <c r="L238" i="10"/>
  <c r="L328" i="10"/>
  <c r="L330" i="10" s="1"/>
  <c r="M222" i="10"/>
  <c r="M220" i="10" s="1"/>
  <c r="N81" i="22"/>
  <c r="M78" i="10"/>
  <c r="K383" i="10"/>
  <c r="K418" i="10"/>
  <c r="K382" i="10"/>
  <c r="L40" i="10"/>
  <c r="L42" i="10" s="1"/>
  <c r="K73" i="10"/>
  <c r="K142" i="10"/>
  <c r="K141" i="10"/>
  <c r="L417" i="10" l="1"/>
  <c r="L424" i="10"/>
  <c r="L497" i="10"/>
  <c r="M500" i="10" s="1"/>
  <c r="L368" i="10"/>
  <c r="L364" i="10" s="1"/>
  <c r="L387" i="10"/>
  <c r="L386" i="10" s="1"/>
  <c r="L407" i="10" s="1"/>
  <c r="L409" i="10" s="1"/>
  <c r="L131" i="10"/>
  <c r="L138" i="10"/>
  <c r="L81" i="10"/>
  <c r="L100" i="10"/>
  <c r="L99" i="10" s="1"/>
  <c r="L121" i="10" s="1"/>
  <c r="L123" i="10" s="1"/>
  <c r="M294" i="10"/>
  <c r="M280" i="10"/>
  <c r="M238" i="10"/>
  <c r="K96" i="10"/>
  <c r="K132" i="10"/>
  <c r="K95" i="10"/>
  <c r="N78" i="10"/>
  <c r="N222" i="10"/>
  <c r="N220" i="10" s="1"/>
  <c r="O81" i="22"/>
  <c r="L281" i="10"/>
  <c r="L239" i="10"/>
  <c r="L240" i="10"/>
  <c r="L279" i="10"/>
  <c r="L358" i="10" l="1"/>
  <c r="L357" i="10" s="1"/>
  <c r="L353" i="10" s="1"/>
  <c r="M408" i="10"/>
  <c r="M122" i="10"/>
  <c r="L70" i="10"/>
  <c r="M240" i="10"/>
  <c r="M281" i="10"/>
  <c r="M239" i="10"/>
  <c r="N280" i="10"/>
  <c r="N294" i="10"/>
  <c r="N238" i="10"/>
  <c r="M21" i="22"/>
  <c r="M23" i="22" s="1"/>
  <c r="L76" i="10"/>
  <c r="O78" i="10"/>
  <c r="O222" i="10"/>
  <c r="O220" i="10" s="1"/>
  <c r="P81" i="22"/>
  <c r="M279" i="10"/>
  <c r="L381" i="10"/>
  <c r="L421" i="10" s="1"/>
  <c r="L436" i="10"/>
  <c r="L422" i="10"/>
  <c r="M367" i="10"/>
  <c r="M80" i="10" l="1"/>
  <c r="M27" i="22"/>
  <c r="M29" i="22" s="1"/>
  <c r="M105" i="11" s="1"/>
  <c r="M110" i="11" s="1"/>
  <c r="M121" i="11" s="1"/>
  <c r="M34" i="10" s="1"/>
  <c r="M79" i="22"/>
  <c r="L69" i="10"/>
  <c r="N281" i="10"/>
  <c r="N239" i="10"/>
  <c r="N240" i="10"/>
  <c r="L423" i="10"/>
  <c r="N279" i="10"/>
  <c r="O238" i="10"/>
  <c r="O279" i="10" s="1"/>
  <c r="O294" i="10"/>
  <c r="O280" i="10"/>
  <c r="L410" i="10"/>
  <c r="P78" i="10"/>
  <c r="Q81" i="22"/>
  <c r="R81" i="22" s="1"/>
  <c r="S81" i="22" s="1"/>
  <c r="T81" i="22" s="1"/>
  <c r="U81" i="22" s="1"/>
  <c r="V81" i="22" s="1"/>
  <c r="W81" i="22" s="1"/>
  <c r="X81" i="22" s="1"/>
  <c r="Y81" i="22" s="1"/>
  <c r="Z81" i="22" s="1"/>
  <c r="AA81" i="22" s="1"/>
  <c r="AB81" i="22" s="1"/>
  <c r="P222" i="10"/>
  <c r="P220" i="10" s="1"/>
  <c r="L411" i="10"/>
  <c r="L150" i="10"/>
  <c r="L136" i="10"/>
  <c r="L94" i="10"/>
  <c r="L135" i="10" s="1"/>
  <c r="L361" i="10"/>
  <c r="L427" i="10"/>
  <c r="L428" i="10"/>
  <c r="AC81" i="22" l="1"/>
  <c r="AB78" i="10"/>
  <c r="AB222" i="10"/>
  <c r="AB220" i="10" s="1"/>
  <c r="P280" i="10"/>
  <c r="P294" i="10"/>
  <c r="P238" i="10"/>
  <c r="O240" i="10"/>
  <c r="O239" i="10"/>
  <c r="O281" i="10"/>
  <c r="M322" i="10"/>
  <c r="M325" i="10" s="1"/>
  <c r="M327" i="10" s="1"/>
  <c r="M37" i="10"/>
  <c r="M39" i="10" s="1"/>
  <c r="L65" i="10"/>
  <c r="L125" i="10"/>
  <c r="L124" i="10"/>
  <c r="L383" i="10"/>
  <c r="L418" i="10"/>
  <c r="L137" i="10"/>
  <c r="Q78" i="10"/>
  <c r="Q222" i="10"/>
  <c r="Q220" i="10" s="1"/>
  <c r="L382" i="10"/>
  <c r="AB280" i="10" l="1"/>
  <c r="AB238" i="10"/>
  <c r="AB294" i="10"/>
  <c r="AD81" i="22"/>
  <c r="AC78" i="10"/>
  <c r="AC222" i="10"/>
  <c r="Q294" i="10"/>
  <c r="Q280" i="10"/>
  <c r="Q238" i="10"/>
  <c r="M328" i="10"/>
  <c r="M330" i="10" s="1"/>
  <c r="P239" i="10"/>
  <c r="P281" i="10"/>
  <c r="P240" i="10"/>
  <c r="R78" i="10"/>
  <c r="R222" i="10"/>
  <c r="R220" i="10" s="1"/>
  <c r="L142" i="10"/>
  <c r="L73" i="10"/>
  <c r="L141" i="10"/>
  <c r="M40" i="10"/>
  <c r="M42" i="10" s="1"/>
  <c r="P279" i="10"/>
  <c r="AB239" i="10" l="1"/>
  <c r="AB281" i="10"/>
  <c r="AB240" i="10"/>
  <c r="AB279" i="10"/>
  <c r="AE81" i="22"/>
  <c r="AD78" i="10"/>
  <c r="AD222" i="10"/>
  <c r="M131" i="10"/>
  <c r="M138" i="10"/>
  <c r="M81" i="10"/>
  <c r="M100" i="10"/>
  <c r="M99" i="10" s="1"/>
  <c r="M121" i="10" s="1"/>
  <c r="M123" i="10" s="1"/>
  <c r="M368" i="10"/>
  <c r="M364" i="10" s="1"/>
  <c r="M497" i="10"/>
  <c r="N500" i="10" s="1"/>
  <c r="M424" i="10"/>
  <c r="M417" i="10"/>
  <c r="M387" i="10"/>
  <c r="M386" i="10" s="1"/>
  <c r="M407" i="10" s="1"/>
  <c r="M409" i="10" s="1"/>
  <c r="L96" i="10"/>
  <c r="L132" i="10"/>
  <c r="L95" i="10"/>
  <c r="R294" i="10"/>
  <c r="R280" i="10"/>
  <c r="R238" i="10"/>
  <c r="R279" i="10" s="1"/>
  <c r="S222" i="10"/>
  <c r="S220" i="10" s="1"/>
  <c r="S78" i="10"/>
  <c r="Q281" i="10"/>
  <c r="Q240" i="10"/>
  <c r="Q239" i="10"/>
  <c r="Q279" i="10"/>
  <c r="AE222" i="10" l="1"/>
  <c r="AE78" i="10"/>
  <c r="N367" i="10"/>
  <c r="M381" i="10"/>
  <c r="M421" i="10" s="1"/>
  <c r="M436" i="10"/>
  <c r="M422" i="10"/>
  <c r="N21" i="22"/>
  <c r="N23" i="22" s="1"/>
  <c r="M76" i="10"/>
  <c r="N122" i="10"/>
  <c r="M70" i="10"/>
  <c r="N408" i="10"/>
  <c r="M358" i="10"/>
  <c r="M357" i="10" s="1"/>
  <c r="M353" i="10" s="1"/>
  <c r="T222" i="10"/>
  <c r="T220" i="10" s="1"/>
  <c r="T78" i="10"/>
  <c r="S294" i="10"/>
  <c r="S238" i="10"/>
  <c r="S279" i="10" s="1"/>
  <c r="S280" i="10"/>
  <c r="R239" i="10"/>
  <c r="R281" i="10"/>
  <c r="R240" i="10"/>
  <c r="M94" i="10" l="1"/>
  <c r="M135" i="10" s="1"/>
  <c r="M150" i="10"/>
  <c r="M136" i="10"/>
  <c r="N80" i="10"/>
  <c r="M428" i="10"/>
  <c r="M361" i="10"/>
  <c r="M427" i="10"/>
  <c r="S281" i="10"/>
  <c r="S240" i="10"/>
  <c r="S239" i="10"/>
  <c r="M411" i="10"/>
  <c r="N27" i="22"/>
  <c r="N29" i="22" s="1"/>
  <c r="N105" i="11" s="1"/>
  <c r="N110" i="11" s="1"/>
  <c r="N121" i="11" s="1"/>
  <c r="N34" i="10" s="1"/>
  <c r="N79" i="22"/>
  <c r="M69" i="10"/>
  <c r="M423" i="10"/>
  <c r="U78" i="10"/>
  <c r="U222" i="10"/>
  <c r="U220" i="10" s="1"/>
  <c r="T238" i="10"/>
  <c r="T279" i="10" s="1"/>
  <c r="T294" i="10"/>
  <c r="T280" i="10"/>
  <c r="M410" i="10"/>
  <c r="N322" i="10" l="1"/>
  <c r="N325" i="10" s="1"/>
  <c r="N327" i="10" s="1"/>
  <c r="N37" i="10"/>
  <c r="N39" i="10" s="1"/>
  <c r="V78" i="10"/>
  <c r="V222" i="10"/>
  <c r="V220" i="10" s="1"/>
  <c r="U238" i="10"/>
  <c r="U280" i="10"/>
  <c r="U294" i="10"/>
  <c r="M383" i="10"/>
  <c r="M418" i="10"/>
  <c r="M382" i="10"/>
  <c r="T281" i="10"/>
  <c r="T239" i="10"/>
  <c r="T240" i="10"/>
  <c r="M65" i="10"/>
  <c r="M125" i="10"/>
  <c r="M124" i="10"/>
  <c r="M137" i="10"/>
  <c r="U239" i="10" l="1"/>
  <c r="U281" i="10"/>
  <c r="U240" i="10"/>
  <c r="V280" i="10"/>
  <c r="V238" i="10"/>
  <c r="V279" i="10" s="1"/>
  <c r="V294" i="10"/>
  <c r="W222" i="10"/>
  <c r="W220" i="10" s="1"/>
  <c r="W78" i="10"/>
  <c r="M73" i="10"/>
  <c r="M141" i="10"/>
  <c r="M142" i="10"/>
  <c r="N40" i="10"/>
  <c r="N42" i="10" s="1"/>
  <c r="U279" i="10"/>
  <c r="N328" i="10"/>
  <c r="N330" i="10" s="1"/>
  <c r="N368" i="10" l="1"/>
  <c r="N364" i="10" s="1"/>
  <c r="N497" i="10"/>
  <c r="O500" i="10" s="1"/>
  <c r="N424" i="10"/>
  <c r="N417" i="10"/>
  <c r="N387" i="10"/>
  <c r="N386" i="10" s="1"/>
  <c r="N407" i="10" s="1"/>
  <c r="N409" i="10" s="1"/>
  <c r="N81" i="10"/>
  <c r="N138" i="10"/>
  <c r="N131" i="10"/>
  <c r="N100" i="10"/>
  <c r="N99" i="10" s="1"/>
  <c r="N121" i="10" s="1"/>
  <c r="N123" i="10" s="1"/>
  <c r="M96" i="10"/>
  <c r="M132" i="10"/>
  <c r="M95" i="10"/>
  <c r="V281" i="10"/>
  <c r="V239" i="10"/>
  <c r="V240" i="10"/>
  <c r="X222" i="10"/>
  <c r="X220" i="10" s="1"/>
  <c r="X78" i="10"/>
  <c r="W294" i="10"/>
  <c r="W280" i="10"/>
  <c r="W238" i="10"/>
  <c r="W279" i="10" s="1"/>
  <c r="Y78" i="10" l="1"/>
  <c r="Y222" i="10"/>
  <c r="Y220" i="10" s="1"/>
  <c r="O21" i="22"/>
  <c r="O23" i="22" s="1"/>
  <c r="N76" i="10"/>
  <c r="N358" i="10"/>
  <c r="N357" i="10" s="1"/>
  <c r="N353" i="10" s="1"/>
  <c r="O408" i="10"/>
  <c r="O122" i="10"/>
  <c r="N70" i="10"/>
  <c r="X238" i="10"/>
  <c r="X294" i="10"/>
  <c r="X280" i="10"/>
  <c r="O367" i="10"/>
  <c r="W239" i="10"/>
  <c r="W281" i="10"/>
  <c r="W240" i="10"/>
  <c r="N381" i="10"/>
  <c r="N436" i="10"/>
  <c r="N422" i="10"/>
  <c r="Y280" i="10" l="1"/>
  <c r="Y294" i="10"/>
  <c r="Y238" i="10"/>
  <c r="Z78" i="10"/>
  <c r="Z222" i="10"/>
  <c r="Z220" i="10" s="1"/>
  <c r="N411" i="10"/>
  <c r="N410" i="10"/>
  <c r="N423" i="10"/>
  <c r="N361" i="10"/>
  <c r="N428" i="10"/>
  <c r="N427" i="10"/>
  <c r="X281" i="10"/>
  <c r="X240" i="10"/>
  <c r="X239" i="10"/>
  <c r="X279" i="10"/>
  <c r="O79" i="22"/>
  <c r="N69" i="10"/>
  <c r="O27" i="22"/>
  <c r="O29" i="22" s="1"/>
  <c r="O105" i="11" s="1"/>
  <c r="O110" i="11" s="1"/>
  <c r="O121" i="11" s="1"/>
  <c r="O34" i="10" s="1"/>
  <c r="N136" i="10"/>
  <c r="N150" i="10"/>
  <c r="N94" i="10"/>
  <c r="N135" i="10" s="1"/>
  <c r="N421" i="10"/>
  <c r="O80" i="10"/>
  <c r="Z280" i="10" l="1"/>
  <c r="Z238" i="10"/>
  <c r="Z294" i="10"/>
  <c r="Y239" i="10"/>
  <c r="Y281" i="10"/>
  <c r="Y240" i="10"/>
  <c r="AA78" i="10"/>
  <c r="AA222" i="10"/>
  <c r="AA220" i="10" s="1"/>
  <c r="Y279" i="10"/>
  <c r="N383" i="10"/>
  <c r="N418" i="10"/>
  <c r="N382" i="10"/>
  <c r="O322" i="10"/>
  <c r="O325" i="10" s="1"/>
  <c r="O327" i="10" s="1"/>
  <c r="O37" i="10"/>
  <c r="O39" i="10" s="1"/>
  <c r="N65" i="10"/>
  <c r="N125" i="10"/>
  <c r="N124" i="10"/>
  <c r="N137" i="10"/>
  <c r="Z239" i="10" l="1"/>
  <c r="Z281" i="10"/>
  <c r="Z240" i="10"/>
  <c r="AA280" i="10"/>
  <c r="AA294" i="10"/>
  <c r="AA238" i="10"/>
  <c r="AA279" i="10" s="1"/>
  <c r="Z279" i="10"/>
  <c r="O40" i="10"/>
  <c r="O42" i="10" s="1"/>
  <c r="N141" i="10"/>
  <c r="N142" i="10"/>
  <c r="N73" i="10"/>
  <c r="O328" i="10"/>
  <c r="O330" i="10" s="1"/>
  <c r="AA239" i="10" l="1"/>
  <c r="AA281" i="10"/>
  <c r="AA240" i="10"/>
  <c r="O131" i="10"/>
  <c r="O138" i="10"/>
  <c r="O81" i="10"/>
  <c r="O100" i="10"/>
  <c r="O99" i="10" s="1"/>
  <c r="O121" i="10" s="1"/>
  <c r="O123" i="10" s="1"/>
  <c r="N96" i="10"/>
  <c r="N132" i="10"/>
  <c r="N95" i="10"/>
  <c r="O417" i="10"/>
  <c r="O368" i="10"/>
  <c r="O364" i="10" s="1"/>
  <c r="O424" i="10"/>
  <c r="O497" i="10"/>
  <c r="P500" i="10" s="1"/>
  <c r="O387" i="10"/>
  <c r="O386" i="10" s="1"/>
  <c r="O407" i="10" s="1"/>
  <c r="O409" i="10" s="1"/>
  <c r="P367" i="10" l="1"/>
  <c r="O70" i="10"/>
  <c r="P27" i="22" s="1"/>
  <c r="P29" i="22" s="1"/>
  <c r="P105" i="11" s="1"/>
  <c r="P110" i="11" s="1"/>
  <c r="P121" i="11" s="1"/>
  <c r="P122" i="10"/>
  <c r="O422" i="10"/>
  <c r="O436" i="10"/>
  <c r="O381" i="10"/>
  <c r="P21" i="22"/>
  <c r="P23" i="22" s="1"/>
  <c r="O76" i="10"/>
  <c r="O358" i="10"/>
  <c r="O357" i="10" s="1"/>
  <c r="O353" i="10" s="1"/>
  <c r="P408" i="10"/>
  <c r="P80" i="10" l="1"/>
  <c r="O423" i="10"/>
  <c r="O136" i="10"/>
  <c r="O150" i="10"/>
  <c r="O94" i="10"/>
  <c r="O135" i="10" s="1"/>
  <c r="P34" i="10"/>
  <c r="P79" i="22"/>
  <c r="O69" i="10"/>
  <c r="O427" i="10"/>
  <c r="O428" i="10"/>
  <c r="O361" i="10"/>
  <c r="O411" i="10"/>
  <c r="O421" i="10"/>
  <c r="O410" i="10"/>
  <c r="O383" i="10" l="1"/>
  <c r="O418" i="10"/>
  <c r="O137" i="10"/>
  <c r="O382" i="10"/>
  <c r="P322" i="10"/>
  <c r="P325" i="10" s="1"/>
  <c r="P327" i="10" s="1"/>
  <c r="P37" i="10"/>
  <c r="P39" i="10" s="1"/>
  <c r="O65" i="10"/>
  <c r="O125" i="10"/>
  <c r="O124" i="10"/>
  <c r="O73" i="10" l="1"/>
  <c r="O142" i="10"/>
  <c r="O141" i="10"/>
  <c r="P40" i="10"/>
  <c r="P42" i="10" s="1"/>
  <c r="P328" i="10"/>
  <c r="P330" i="10" s="1"/>
  <c r="P138" i="10" l="1"/>
  <c r="P100" i="10"/>
  <c r="P99" i="10" s="1"/>
  <c r="P121" i="10" s="1"/>
  <c r="P123" i="10" s="1"/>
  <c r="P81" i="10"/>
  <c r="P131" i="10"/>
  <c r="P424" i="10"/>
  <c r="P368" i="10"/>
  <c r="P364" i="10" s="1"/>
  <c r="P497" i="10"/>
  <c r="Q500" i="10" s="1"/>
  <c r="P417" i="10"/>
  <c r="P387" i="10"/>
  <c r="P386" i="10" s="1"/>
  <c r="P407" i="10" s="1"/>
  <c r="P409" i="10" s="1"/>
  <c r="O96" i="10"/>
  <c r="O132" i="10"/>
  <c r="O95" i="10"/>
  <c r="Q367" i="10" l="1"/>
  <c r="Q21" i="22"/>
  <c r="Q23" i="22" s="1"/>
  <c r="P76" i="10"/>
  <c r="P381" i="10"/>
  <c r="P421" i="10" s="1"/>
  <c r="P436" i="10"/>
  <c r="P422" i="10"/>
  <c r="Q122" i="10"/>
  <c r="P70" i="10"/>
  <c r="Q27" i="22" s="1"/>
  <c r="Q29" i="22" s="1"/>
  <c r="Q105" i="11" s="1"/>
  <c r="Q110" i="11" s="1"/>
  <c r="Q121" i="11" s="1"/>
  <c r="P358" i="10"/>
  <c r="P357" i="10" s="1"/>
  <c r="P353" i="10" s="1"/>
  <c r="Q408" i="10"/>
  <c r="P69" i="10" l="1"/>
  <c r="Q79" i="22"/>
  <c r="Q34" i="10"/>
  <c r="P136" i="10"/>
  <c r="P94" i="10"/>
  <c r="P135" i="10" s="1"/>
  <c r="P150" i="10"/>
  <c r="P410" i="10"/>
  <c r="P411" i="10"/>
  <c r="P427" i="10"/>
  <c r="P428" i="10"/>
  <c r="P361" i="10"/>
  <c r="P382" i="10" s="1"/>
  <c r="P423" i="10"/>
  <c r="Q80" i="10"/>
  <c r="P383" i="10" l="1"/>
  <c r="P418" i="10"/>
  <c r="P137" i="10"/>
  <c r="Q322" i="10"/>
  <c r="Q325" i="10" s="1"/>
  <c r="Q327" i="10" s="1"/>
  <c r="Q37" i="10"/>
  <c r="Q39" i="10" s="1"/>
  <c r="P65" i="10"/>
  <c r="P125" i="10"/>
  <c r="P124" i="10"/>
  <c r="Q40" i="10" l="1"/>
  <c r="Q42" i="10" s="1"/>
  <c r="Q328" i="10"/>
  <c r="Q330" i="10" s="1"/>
  <c r="P141" i="10"/>
  <c r="P142" i="10"/>
  <c r="P73" i="10"/>
  <c r="Q138" i="10" l="1"/>
  <c r="Q131" i="10"/>
  <c r="Q81" i="10"/>
  <c r="R21" i="22" s="1"/>
  <c r="R23" i="22" s="1"/>
  <c r="Q100" i="10"/>
  <c r="Q99" i="10" s="1"/>
  <c r="Q121" i="10" s="1"/>
  <c r="Q123" i="10" s="1"/>
  <c r="Q387" i="10"/>
  <c r="Q386" i="10" s="1"/>
  <c r="Q407" i="10" s="1"/>
  <c r="Q409" i="10" s="1"/>
  <c r="Q497" i="10"/>
  <c r="R500" i="10" s="1"/>
  <c r="Q424" i="10"/>
  <c r="Q368" i="10"/>
  <c r="Q364" i="10" s="1"/>
  <c r="Q417" i="10"/>
  <c r="P96" i="10"/>
  <c r="P132" i="10"/>
  <c r="P95" i="10"/>
  <c r="R367" i="10" l="1"/>
  <c r="Q358" i="10"/>
  <c r="Q357" i="10" s="1"/>
  <c r="Q353" i="10" s="1"/>
  <c r="R408" i="10"/>
  <c r="Q70" i="10"/>
  <c r="R122" i="10"/>
  <c r="Q76" i="10"/>
  <c r="Q381" i="10"/>
  <c r="Q421" i="10" s="1"/>
  <c r="Q422" i="10"/>
  <c r="Q436" i="10"/>
  <c r="R27" i="22" l="1"/>
  <c r="R29" i="22" s="1"/>
  <c r="R105" i="11" s="1"/>
  <c r="R110" i="11" s="1"/>
  <c r="R121" i="11" s="1"/>
  <c r="R34" i="10" s="1"/>
  <c r="R79" i="22"/>
  <c r="Q411" i="10"/>
  <c r="Q69" i="10"/>
  <c r="Q410" i="10"/>
  <c r="Q423" i="10"/>
  <c r="Q94" i="10"/>
  <c r="Q135" i="10" s="1"/>
  <c r="Q136" i="10"/>
  <c r="Q150" i="10"/>
  <c r="R80" i="10"/>
  <c r="Q361" i="10"/>
  <c r="Q382" i="10" s="1"/>
  <c r="Q428" i="10"/>
  <c r="Q427" i="10"/>
  <c r="Q137" i="10" l="1"/>
  <c r="Q383" i="10"/>
  <c r="Q418" i="10"/>
  <c r="Q65" i="10"/>
  <c r="Q124" i="10"/>
  <c r="Q125" i="10"/>
  <c r="R322" i="10"/>
  <c r="R325" i="10" s="1"/>
  <c r="R327" i="10" s="1"/>
  <c r="R37" i="10"/>
  <c r="R39" i="10" s="1"/>
  <c r="Q141" i="10" l="1"/>
  <c r="Q142" i="10"/>
  <c r="Q73" i="10"/>
  <c r="R40" i="10"/>
  <c r="R42" i="10" s="1"/>
  <c r="R328" i="10"/>
  <c r="R330" i="10" s="1"/>
  <c r="R138" i="10" l="1"/>
  <c r="R131" i="10"/>
  <c r="R81" i="10"/>
  <c r="S21" i="22" s="1"/>
  <c r="S23" i="22" s="1"/>
  <c r="R100" i="10"/>
  <c r="R99" i="10" s="1"/>
  <c r="R121" i="10" s="1"/>
  <c r="R123" i="10" s="1"/>
  <c r="R387" i="10"/>
  <c r="R386" i="10" s="1"/>
  <c r="R407" i="10" s="1"/>
  <c r="R409" i="10" s="1"/>
  <c r="R424" i="10"/>
  <c r="R368" i="10"/>
  <c r="R364" i="10" s="1"/>
  <c r="R417" i="10"/>
  <c r="R497" i="10"/>
  <c r="S500" i="10" s="1"/>
  <c r="Q96" i="10"/>
  <c r="Q132" i="10"/>
  <c r="Q95" i="10"/>
  <c r="R422" i="10" l="1"/>
  <c r="R381" i="10"/>
  <c r="R421" i="10" s="1"/>
  <c r="R436" i="10"/>
  <c r="R358" i="10"/>
  <c r="R357" i="10" s="1"/>
  <c r="R353" i="10" s="1"/>
  <c r="S408" i="10"/>
  <c r="R70" i="10"/>
  <c r="S122" i="10"/>
  <c r="R76" i="10"/>
  <c r="S367" i="10"/>
  <c r="S27" i="22" l="1"/>
  <c r="S29" i="22" s="1"/>
  <c r="S105" i="11" s="1"/>
  <c r="S110" i="11" s="1"/>
  <c r="S121" i="11" s="1"/>
  <c r="S34" i="10" s="1"/>
  <c r="S79" i="22"/>
  <c r="R69" i="10"/>
  <c r="R410" i="10"/>
  <c r="R411" i="10"/>
  <c r="R94" i="10"/>
  <c r="R136" i="10"/>
  <c r="R150" i="10"/>
  <c r="S80" i="10"/>
  <c r="R361" i="10"/>
  <c r="R382" i="10" s="1"/>
  <c r="R428" i="10"/>
  <c r="R427" i="10"/>
  <c r="R423" i="10"/>
  <c r="R137" i="10" l="1"/>
  <c r="R135" i="10"/>
  <c r="R383" i="10"/>
  <c r="R418" i="10"/>
  <c r="S322" i="10"/>
  <c r="S325" i="10" s="1"/>
  <c r="S327" i="10" s="1"/>
  <c r="S37" i="10"/>
  <c r="S39" i="10" s="1"/>
  <c r="R65" i="10"/>
  <c r="R124" i="10"/>
  <c r="R125" i="10"/>
  <c r="S40" i="10" l="1"/>
  <c r="S42" i="10" s="1"/>
  <c r="S328" i="10"/>
  <c r="S330" i="10" s="1"/>
  <c r="R73" i="10"/>
  <c r="R141" i="10"/>
  <c r="R142" i="10"/>
  <c r="S100" i="10" l="1"/>
  <c r="S99" i="10" s="1"/>
  <c r="S121" i="10" s="1"/>
  <c r="S123" i="10" s="1"/>
  <c r="S131" i="10"/>
  <c r="S81" i="10"/>
  <c r="T21" i="22" s="1"/>
  <c r="T23" i="22" s="1"/>
  <c r="S138" i="10"/>
  <c r="R96" i="10"/>
  <c r="R132" i="10"/>
  <c r="R95" i="10"/>
  <c r="S497" i="10"/>
  <c r="T500" i="10" s="1"/>
  <c r="S417" i="10"/>
  <c r="S368" i="10"/>
  <c r="S364" i="10" s="1"/>
  <c r="S387" i="10"/>
  <c r="S386" i="10" s="1"/>
  <c r="S407" i="10" s="1"/>
  <c r="S409" i="10" s="1"/>
  <c r="S424" i="10"/>
  <c r="T367" i="10" l="1"/>
  <c r="S358" i="10"/>
  <c r="S357" i="10" s="1"/>
  <c r="S353" i="10" s="1"/>
  <c r="T408" i="10"/>
  <c r="S70" i="10"/>
  <c r="T122" i="10"/>
  <c r="S381" i="10"/>
  <c r="S421" i="10" s="1"/>
  <c r="S422" i="10"/>
  <c r="S436" i="10"/>
  <c r="S76" i="10"/>
  <c r="T27" i="22" l="1"/>
  <c r="T29" i="22" s="1"/>
  <c r="T105" i="11" s="1"/>
  <c r="T110" i="11" s="1"/>
  <c r="T121" i="11" s="1"/>
  <c r="T34" i="10" s="1"/>
  <c r="T79" i="22"/>
  <c r="S94" i="10"/>
  <c r="S135" i="10" s="1"/>
  <c r="S136" i="10"/>
  <c r="S150" i="10"/>
  <c r="S411" i="10"/>
  <c r="S410" i="10"/>
  <c r="S69" i="10"/>
  <c r="S361" i="10"/>
  <c r="S382" i="10" s="1"/>
  <c r="S427" i="10"/>
  <c r="S428" i="10"/>
  <c r="T80" i="10"/>
  <c r="S423" i="10"/>
  <c r="T322" i="10" l="1"/>
  <c r="T325" i="10" s="1"/>
  <c r="T327" i="10" s="1"/>
  <c r="T37" i="10"/>
  <c r="T39" i="10" s="1"/>
  <c r="S65" i="10"/>
  <c r="S125" i="10"/>
  <c r="S124" i="10"/>
  <c r="S383" i="10"/>
  <c r="S418" i="10"/>
  <c r="S137" i="10"/>
  <c r="T328" i="10" l="1"/>
  <c r="T330" i="10" s="1"/>
  <c r="S73" i="10"/>
  <c r="S141" i="10"/>
  <c r="S142" i="10"/>
  <c r="T40" i="10"/>
  <c r="T42" i="10" s="1"/>
  <c r="T138" i="10" l="1"/>
  <c r="T81" i="10"/>
  <c r="U21" i="22" s="1"/>
  <c r="U23" i="22" s="1"/>
  <c r="T131" i="10"/>
  <c r="T100" i="10"/>
  <c r="T99" i="10" s="1"/>
  <c r="T121" i="10" s="1"/>
  <c r="T123" i="10" s="1"/>
  <c r="T417" i="10"/>
  <c r="T424" i="10"/>
  <c r="T368" i="10"/>
  <c r="T364" i="10" s="1"/>
  <c r="T387" i="10"/>
  <c r="T386" i="10" s="1"/>
  <c r="T407" i="10" s="1"/>
  <c r="T409" i="10" s="1"/>
  <c r="T497" i="10"/>
  <c r="U500" i="10" s="1"/>
  <c r="S96" i="10"/>
  <c r="S132" i="10"/>
  <c r="S95" i="10"/>
  <c r="T422" i="10" l="1"/>
  <c r="T436" i="10"/>
  <c r="T381" i="10"/>
  <c r="T70" i="10"/>
  <c r="U122" i="10"/>
  <c r="T358" i="10"/>
  <c r="T357" i="10" s="1"/>
  <c r="T353" i="10" s="1"/>
  <c r="U408" i="10"/>
  <c r="T76" i="10"/>
  <c r="U367" i="10"/>
  <c r="U27" i="22" l="1"/>
  <c r="U29" i="22" s="1"/>
  <c r="U105" i="11" s="1"/>
  <c r="U110" i="11" s="1"/>
  <c r="U121" i="11" s="1"/>
  <c r="U34" i="10" s="1"/>
  <c r="U79" i="22"/>
  <c r="T410" i="10"/>
  <c r="T361" i="10"/>
  <c r="T382" i="10" s="1"/>
  <c r="T427" i="10"/>
  <c r="T428" i="10"/>
  <c r="T150" i="10"/>
  <c r="T94" i="10"/>
  <c r="T135" i="10" s="1"/>
  <c r="T136" i="10"/>
  <c r="T69" i="10"/>
  <c r="T423" i="10"/>
  <c r="U80" i="10"/>
  <c r="T411" i="10"/>
  <c r="T421" i="10"/>
  <c r="T137" i="10" l="1"/>
  <c r="T65" i="10"/>
  <c r="T125" i="10"/>
  <c r="T124" i="10"/>
  <c r="T383" i="10"/>
  <c r="T418" i="10"/>
  <c r="U322" i="10"/>
  <c r="U325" i="10" s="1"/>
  <c r="U327" i="10" s="1"/>
  <c r="U37" i="10"/>
  <c r="U39" i="10" s="1"/>
  <c r="U40" i="10" l="1"/>
  <c r="U42" i="10" s="1"/>
  <c r="T73" i="10"/>
  <c r="T142" i="10"/>
  <c r="T141" i="10"/>
  <c r="U328" i="10"/>
  <c r="U330" i="10" s="1"/>
  <c r="U497" i="10" l="1"/>
  <c r="V500" i="10" s="1"/>
  <c r="U368" i="10"/>
  <c r="U364" i="10" s="1"/>
  <c r="U424" i="10"/>
  <c r="U417" i="10"/>
  <c r="U387" i="10"/>
  <c r="U386" i="10" s="1"/>
  <c r="U407" i="10" s="1"/>
  <c r="U409" i="10" s="1"/>
  <c r="T96" i="10"/>
  <c r="T132" i="10"/>
  <c r="T95" i="10"/>
  <c r="U81" i="10"/>
  <c r="V21" i="22" s="1"/>
  <c r="V23" i="22" s="1"/>
  <c r="U131" i="10"/>
  <c r="U138" i="10"/>
  <c r="U100" i="10"/>
  <c r="U99" i="10" s="1"/>
  <c r="U121" i="10" s="1"/>
  <c r="U123" i="10" s="1"/>
  <c r="V367" i="10" l="1"/>
  <c r="V408" i="10"/>
  <c r="U358" i="10"/>
  <c r="U357" i="10" s="1"/>
  <c r="U353" i="10" s="1"/>
  <c r="U436" i="10"/>
  <c r="U422" i="10"/>
  <c r="U381" i="10"/>
  <c r="U421" i="10" s="1"/>
  <c r="V122" i="10"/>
  <c r="U70" i="10"/>
  <c r="U76" i="10"/>
  <c r="V27" i="22" l="1"/>
  <c r="V29" i="22" s="1"/>
  <c r="V105" i="11" s="1"/>
  <c r="V110" i="11" s="1"/>
  <c r="V121" i="11" s="1"/>
  <c r="V34" i="10" s="1"/>
  <c r="V79" i="22"/>
  <c r="U150" i="10"/>
  <c r="U136" i="10"/>
  <c r="U94" i="10"/>
  <c r="U428" i="10"/>
  <c r="U427" i="10"/>
  <c r="U361" i="10"/>
  <c r="U382" i="10" s="1"/>
  <c r="V80" i="10"/>
  <c r="U69" i="10"/>
  <c r="U410" i="10"/>
  <c r="U411" i="10"/>
  <c r="U423" i="10"/>
  <c r="V322" i="10" l="1"/>
  <c r="V325" i="10" s="1"/>
  <c r="V327" i="10" s="1"/>
  <c r="V37" i="10"/>
  <c r="V39" i="10" s="1"/>
  <c r="U383" i="10"/>
  <c r="U418" i="10"/>
  <c r="U137" i="10"/>
  <c r="U65" i="10"/>
  <c r="U125" i="10"/>
  <c r="U124" i="10"/>
  <c r="U135" i="10"/>
  <c r="U73" i="10" l="1"/>
  <c r="U141" i="10"/>
  <c r="U142" i="10"/>
  <c r="V40" i="10"/>
  <c r="V42" i="10" s="1"/>
  <c r="V328" i="10"/>
  <c r="V330" i="10" s="1"/>
  <c r="V138" i="10" l="1"/>
  <c r="V81" i="10"/>
  <c r="W21" i="22" s="1"/>
  <c r="W23" i="22" s="1"/>
  <c r="V131" i="10"/>
  <c r="V100" i="10"/>
  <c r="V99" i="10" s="1"/>
  <c r="V121" i="10" s="1"/>
  <c r="V123" i="10" s="1"/>
  <c r="U96" i="10"/>
  <c r="U132" i="10"/>
  <c r="U95" i="10"/>
  <c r="V368" i="10"/>
  <c r="V364" i="10" s="1"/>
  <c r="V497" i="10"/>
  <c r="W500" i="10" s="1"/>
  <c r="V417" i="10"/>
  <c r="V387" i="10"/>
  <c r="V386" i="10" s="1"/>
  <c r="V407" i="10" s="1"/>
  <c r="V409" i="10" s="1"/>
  <c r="V424" i="10"/>
  <c r="V70" i="10" l="1"/>
  <c r="W122" i="10"/>
  <c r="V358" i="10"/>
  <c r="V357" i="10" s="1"/>
  <c r="V353" i="10" s="1"/>
  <c r="W408" i="10"/>
  <c r="W367" i="10"/>
  <c r="V76" i="10"/>
  <c r="V422" i="10"/>
  <c r="V381" i="10"/>
  <c r="V421" i="10" s="1"/>
  <c r="V436" i="10"/>
  <c r="W27" i="22" l="1"/>
  <c r="W29" i="22" s="1"/>
  <c r="W105" i="11" s="1"/>
  <c r="W110" i="11" s="1"/>
  <c r="W121" i="11" s="1"/>
  <c r="W34" i="10" s="1"/>
  <c r="W79" i="22"/>
  <c r="V423" i="10"/>
  <c r="V410" i="10"/>
  <c r="V411" i="10"/>
  <c r="V427" i="10"/>
  <c r="V361" i="10"/>
  <c r="V382" i="10" s="1"/>
  <c r="V428" i="10"/>
  <c r="V136" i="10"/>
  <c r="V94" i="10"/>
  <c r="V135" i="10" s="1"/>
  <c r="V150" i="10"/>
  <c r="W80" i="10"/>
  <c r="V69" i="10"/>
  <c r="W322" i="10" l="1"/>
  <c r="W325" i="10" s="1"/>
  <c r="W327" i="10" s="1"/>
  <c r="W37" i="10"/>
  <c r="W39" i="10" s="1"/>
  <c r="V65" i="10"/>
  <c r="V124" i="10"/>
  <c r="V125" i="10"/>
  <c r="V383" i="10"/>
  <c r="V418" i="10"/>
  <c r="V137" i="10"/>
  <c r="W328" i="10" l="1"/>
  <c r="W330" i="10" s="1"/>
  <c r="V142" i="10"/>
  <c r="V141" i="10"/>
  <c r="V73" i="10"/>
  <c r="W40" i="10"/>
  <c r="W42" i="10" s="1"/>
  <c r="W387" i="10" l="1"/>
  <c r="W386" i="10" s="1"/>
  <c r="W407" i="10" s="1"/>
  <c r="W409" i="10" s="1"/>
  <c r="W368" i="10"/>
  <c r="W364" i="10" s="1"/>
  <c r="W497" i="10"/>
  <c r="X500" i="10" s="1"/>
  <c r="W424" i="10"/>
  <c r="W417" i="10"/>
  <c r="W138" i="10"/>
  <c r="W81" i="10"/>
  <c r="X21" i="22" s="1"/>
  <c r="X23" i="22" s="1"/>
  <c r="W131" i="10"/>
  <c r="W100" i="10"/>
  <c r="W99" i="10" s="1"/>
  <c r="W121" i="10" s="1"/>
  <c r="W123" i="10" s="1"/>
  <c r="V96" i="10"/>
  <c r="V132" i="10"/>
  <c r="V95" i="10"/>
  <c r="X367" i="10" l="1"/>
  <c r="X122" i="10"/>
  <c r="W70" i="10"/>
  <c r="W436" i="10"/>
  <c r="W422" i="10"/>
  <c r="W381" i="10"/>
  <c r="W421" i="10" s="1"/>
  <c r="W76" i="10"/>
  <c r="X408" i="10"/>
  <c r="W358" i="10"/>
  <c r="W357" i="10" s="1"/>
  <c r="W353" i="10" s="1"/>
  <c r="X27" i="22" l="1"/>
  <c r="X29" i="22" s="1"/>
  <c r="X105" i="11" s="1"/>
  <c r="X110" i="11" s="1"/>
  <c r="X121" i="11" s="1"/>
  <c r="X34" i="10" s="1"/>
  <c r="X79" i="22"/>
  <c r="W428" i="10"/>
  <c r="W427" i="10"/>
  <c r="W361" i="10"/>
  <c r="W382" i="10" s="1"/>
  <c r="W69" i="10"/>
  <c r="W411" i="10"/>
  <c r="W410" i="10"/>
  <c r="W150" i="10"/>
  <c r="W94" i="10"/>
  <c r="W135" i="10" s="1"/>
  <c r="W136" i="10"/>
  <c r="X80" i="10"/>
  <c r="W423" i="10"/>
  <c r="X322" i="10" l="1"/>
  <c r="X325" i="10" s="1"/>
  <c r="X327" i="10" s="1"/>
  <c r="X37" i="10"/>
  <c r="X39" i="10" s="1"/>
  <c r="W383" i="10"/>
  <c r="W418" i="10"/>
  <c r="W65" i="10"/>
  <c r="W124" i="10"/>
  <c r="W125" i="10"/>
  <c r="W137" i="10"/>
  <c r="W141" i="10" l="1"/>
  <c r="W142" i="10"/>
  <c r="W73" i="10"/>
  <c r="X40" i="10"/>
  <c r="X42" i="10" s="1"/>
  <c r="X328" i="10"/>
  <c r="X330" i="10" s="1"/>
  <c r="X497" i="10" l="1"/>
  <c r="Y500" i="10" s="1"/>
  <c r="Y367" i="10" s="1"/>
  <c r="X417" i="10"/>
  <c r="X424" i="10"/>
  <c r="X368" i="10"/>
  <c r="X364" i="10" s="1"/>
  <c r="X387" i="10"/>
  <c r="X386" i="10" s="1"/>
  <c r="X407" i="10" s="1"/>
  <c r="X409" i="10" s="1"/>
  <c r="Y408" i="10" s="1"/>
  <c r="X100" i="10"/>
  <c r="X99" i="10" s="1"/>
  <c r="X121" i="10" s="1"/>
  <c r="X123" i="10" s="1"/>
  <c r="Y122" i="10" s="1"/>
  <c r="X131" i="10"/>
  <c r="X81" i="10"/>
  <c r="Y21" i="22" s="1"/>
  <c r="Y23" i="22" s="1"/>
  <c r="X138" i="10"/>
  <c r="W96" i="10"/>
  <c r="W132" i="10"/>
  <c r="W95" i="10"/>
  <c r="X381" i="10" l="1"/>
  <c r="X421" i="10" s="1"/>
  <c r="X422" i="10"/>
  <c r="X436" i="10"/>
  <c r="X70" i="10"/>
  <c r="X358" i="10"/>
  <c r="X357" i="10" s="1"/>
  <c r="X353" i="10" s="1"/>
  <c r="Y80" i="10"/>
  <c r="X76" i="10"/>
  <c r="Y27" i="22" l="1"/>
  <c r="Y29" i="22" s="1"/>
  <c r="Y105" i="11" s="1"/>
  <c r="Y110" i="11" s="1"/>
  <c r="Y121" i="11" s="1"/>
  <c r="Y34" i="10" s="1"/>
  <c r="Y79" i="22"/>
  <c r="X94" i="10"/>
  <c r="X135" i="10" s="1"/>
  <c r="X136" i="10"/>
  <c r="X150" i="10"/>
  <c r="X411" i="10"/>
  <c r="X69" i="10"/>
  <c r="X410" i="10"/>
  <c r="X361" i="10"/>
  <c r="X382" i="10" s="1"/>
  <c r="X427" i="10"/>
  <c r="X428" i="10"/>
  <c r="X423" i="10"/>
  <c r="Y322" i="10" l="1"/>
  <c r="Y325" i="10" s="1"/>
  <c r="Y327" i="10" s="1"/>
  <c r="Y37" i="10"/>
  <c r="Y39" i="10" s="1"/>
  <c r="X383" i="10"/>
  <c r="X418" i="10"/>
  <c r="X65" i="10"/>
  <c r="X124" i="10"/>
  <c r="X125" i="10"/>
  <c r="X137" i="10"/>
  <c r="Y40" i="10" l="1"/>
  <c r="Y42" i="10" s="1"/>
  <c r="Y328" i="10"/>
  <c r="Y330" i="10" s="1"/>
  <c r="X73" i="10"/>
  <c r="X141" i="10"/>
  <c r="X142" i="10"/>
  <c r="Y138" i="10" l="1"/>
  <c r="Y131" i="10"/>
  <c r="Y100" i="10"/>
  <c r="Y99" i="10" s="1"/>
  <c r="Y121" i="10" s="1"/>
  <c r="Y123" i="10" s="1"/>
  <c r="Y81" i="10"/>
  <c r="Y387" i="10"/>
  <c r="Y386" i="10" s="1"/>
  <c r="Y407" i="10" s="1"/>
  <c r="Y409" i="10" s="1"/>
  <c r="Y417" i="10"/>
  <c r="Y368" i="10"/>
  <c r="Y364" i="10" s="1"/>
  <c r="Y424" i="10"/>
  <c r="Y497" i="10"/>
  <c r="Z500" i="10" s="1"/>
  <c r="Z367" i="10" s="1"/>
  <c r="X96" i="10"/>
  <c r="X132" i="10"/>
  <c r="X95" i="10"/>
  <c r="Y76" i="10" l="1"/>
  <c r="Y136" i="10" s="1"/>
  <c r="Z21" i="22"/>
  <c r="Z23" i="22" s="1"/>
  <c r="Z80" i="10" s="1"/>
  <c r="Z122" i="10"/>
  <c r="Y70" i="10"/>
  <c r="Y422" i="10"/>
  <c r="Y436" i="10"/>
  <c r="Y381" i="10"/>
  <c r="Z408" i="10"/>
  <c r="Y358" i="10"/>
  <c r="Y357" i="10" s="1"/>
  <c r="Y353" i="10" s="1"/>
  <c r="Y150" i="10" l="1"/>
  <c r="Y94" i="10"/>
  <c r="Y137" i="10" s="1"/>
  <c r="Y69" i="10"/>
  <c r="Y65" i="10" s="1"/>
  <c r="Y142" i="10" s="1"/>
  <c r="Z27" i="22"/>
  <c r="Z29" i="22" s="1"/>
  <c r="Z79" i="22"/>
  <c r="Y361" i="10"/>
  <c r="Y382" i="10" s="1"/>
  <c r="Y428" i="10"/>
  <c r="Y427" i="10"/>
  <c r="Y410" i="10"/>
  <c r="Y423" i="10"/>
  <c r="Y421" i="10"/>
  <c r="Y411" i="10"/>
  <c r="Y73" i="10" l="1"/>
  <c r="Y96" i="10" s="1"/>
  <c r="Y141" i="10"/>
  <c r="Y135" i="10"/>
  <c r="Y125" i="10"/>
  <c r="Y124" i="10"/>
  <c r="Z105" i="11"/>
  <c r="Z110" i="11" s="1"/>
  <c r="Z121" i="11" s="1"/>
  <c r="Z34" i="10" s="1"/>
  <c r="Y383" i="10"/>
  <c r="Y418" i="10"/>
  <c r="Y95" i="10" l="1"/>
  <c r="Y132" i="10"/>
  <c r="Z322" i="10"/>
  <c r="Z325" i="10" s="1"/>
  <c r="Z327" i="10" s="1"/>
  <c r="Z328" i="10" s="1"/>
  <c r="Z330" i="10" s="1"/>
  <c r="Z37" i="10"/>
  <c r="Z39" i="10" s="1"/>
  <c r="Z40" i="10" s="1"/>
  <c r="Z42" i="10" s="1"/>
  <c r="Z81" i="10" l="1"/>
  <c r="AA21" i="22" s="1"/>
  <c r="AA23" i="22" s="1"/>
  <c r="Z131" i="10"/>
  <c r="Z138" i="10"/>
  <c r="Z100" i="10"/>
  <c r="Z99" i="10" s="1"/>
  <c r="Z121" i="10" s="1"/>
  <c r="Z123" i="10" s="1"/>
  <c r="Z387" i="10"/>
  <c r="Z386" i="10" s="1"/>
  <c r="Z407" i="10" s="1"/>
  <c r="Z409" i="10" s="1"/>
  <c r="Z417" i="10"/>
  <c r="Z368" i="10"/>
  <c r="Z364" i="10" s="1"/>
  <c r="Z424" i="10"/>
  <c r="Z497" i="10"/>
  <c r="AA500" i="10" s="1"/>
  <c r="AA367" i="10" l="1"/>
  <c r="AA408" i="10"/>
  <c r="Z358" i="10"/>
  <c r="Z357" i="10" s="1"/>
  <c r="Z353" i="10" s="1"/>
  <c r="Z70" i="10"/>
  <c r="AA122" i="10"/>
  <c r="Z422" i="10"/>
  <c r="Z381" i="10"/>
  <c r="Z421" i="10" s="1"/>
  <c r="Z436" i="10"/>
  <c r="Z76" i="10"/>
  <c r="AA80" i="10"/>
  <c r="AA27" i="22" l="1"/>
  <c r="AA29" i="22" s="1"/>
  <c r="AA79" i="22"/>
  <c r="Z69" i="10"/>
  <c r="Z411" i="10"/>
  <c r="Z136" i="10"/>
  <c r="Z94" i="10"/>
  <c r="Z150" i="10"/>
  <c r="Z423" i="10"/>
  <c r="Z410" i="10"/>
  <c r="Z361" i="10"/>
  <c r="Z382" i="10" s="1"/>
  <c r="Z428" i="10"/>
  <c r="Z427" i="10"/>
  <c r="AA105" i="11" l="1"/>
  <c r="AA110" i="11" s="1"/>
  <c r="AA121" i="11" s="1"/>
  <c r="AA34" i="10" s="1"/>
  <c r="Z137" i="10"/>
  <c r="Z135" i="10"/>
  <c r="Z65" i="10"/>
  <c r="Z124" i="10"/>
  <c r="Z125" i="10"/>
  <c r="Z383" i="10"/>
  <c r="Z418" i="10"/>
  <c r="AA322" i="10" l="1"/>
  <c r="AA325" i="10" s="1"/>
  <c r="AA327" i="10" s="1"/>
  <c r="AA328" i="10" s="1"/>
  <c r="AA330" i="10" s="1"/>
  <c r="AA37" i="10"/>
  <c r="AA39" i="10" s="1"/>
  <c r="AA40" i="10" s="1"/>
  <c r="AA42" i="10" s="1"/>
  <c r="Z141" i="10"/>
  <c r="Z73" i="10"/>
  <c r="Z142" i="10"/>
  <c r="A21" i="11"/>
  <c r="AA387" i="10" l="1"/>
  <c r="AA386" i="10" s="1"/>
  <c r="AA407" i="10" s="1"/>
  <c r="AA409" i="10" s="1"/>
  <c r="AB408" i="10" s="1"/>
  <c r="AA417" i="10"/>
  <c r="AA368" i="10"/>
  <c r="AA364" i="10" s="1"/>
  <c r="AA424" i="10"/>
  <c r="AA497" i="10"/>
  <c r="AA138" i="10"/>
  <c r="AA131" i="10"/>
  <c r="AA100" i="10"/>
  <c r="AA99" i="10" s="1"/>
  <c r="AA121" i="10" s="1"/>
  <c r="AA123" i="10" s="1"/>
  <c r="AB122" i="10" s="1"/>
  <c r="AA81" i="10"/>
  <c r="AB21" i="22" s="1"/>
  <c r="AB23" i="22" s="1"/>
  <c r="AB80" i="10" s="1"/>
  <c r="Z96" i="10"/>
  <c r="Z132" i="10"/>
  <c r="Z95" i="10"/>
  <c r="AB500" i="10" l="1"/>
  <c r="AA422" i="10"/>
  <c r="AA381" i="10"/>
  <c r="AA436" i="10"/>
  <c r="AA76" i="10"/>
  <c r="AA70" i="10"/>
  <c r="AA358" i="10"/>
  <c r="AA357" i="10" s="1"/>
  <c r="AA353" i="10" s="1"/>
  <c r="AB367" i="10" l="1"/>
  <c r="AB27" i="22"/>
  <c r="AB29" i="22" s="1"/>
  <c r="AB105" i="11" s="1"/>
  <c r="AB110" i="11" s="1"/>
  <c r="AB121" i="11" s="1"/>
  <c r="AB34" i="10" s="1"/>
  <c r="AB79" i="22"/>
  <c r="AA411" i="10"/>
  <c r="AA136" i="10"/>
  <c r="AA150" i="10"/>
  <c r="AA94" i="10"/>
  <c r="AA410" i="10"/>
  <c r="AA423" i="10"/>
  <c r="AA361" i="10"/>
  <c r="AA382" i="10" s="1"/>
  <c r="AA428" i="10"/>
  <c r="AA427" i="10"/>
  <c r="AA69" i="10"/>
  <c r="AA421" i="10"/>
  <c r="AB322" i="10" l="1"/>
  <c r="AB325" i="10" s="1"/>
  <c r="AB327" i="10" s="1"/>
  <c r="AB37" i="10"/>
  <c r="AB39" i="10" s="1"/>
  <c r="AA137" i="10"/>
  <c r="AA65" i="10"/>
  <c r="AA124" i="10"/>
  <c r="AA125" i="10"/>
  <c r="AA135" i="10"/>
  <c r="AA383" i="10"/>
  <c r="AA418" i="10"/>
  <c r="AB40" i="10" l="1"/>
  <c r="AB42" i="10" s="1"/>
  <c r="AB328" i="10"/>
  <c r="AB330" i="10" s="1"/>
  <c r="AB497" i="10" s="1"/>
  <c r="AC500" i="10" s="1"/>
  <c r="AA142" i="10"/>
  <c r="AA73" i="10"/>
  <c r="AA141" i="10"/>
  <c r="AB368" i="10" l="1"/>
  <c r="AB364" i="10" s="1"/>
  <c r="AB387" i="10"/>
  <c r="AB386" i="10" s="1"/>
  <c r="AB407" i="10" s="1"/>
  <c r="AB409" i="10" s="1"/>
  <c r="AB417" i="10"/>
  <c r="AB424" i="10"/>
  <c r="AB81" i="10"/>
  <c r="AB76" i="10" s="1"/>
  <c r="AB100" i="10"/>
  <c r="AB99" i="10" s="1"/>
  <c r="AB121" i="10" s="1"/>
  <c r="AB123" i="10" s="1"/>
  <c r="AB138" i="10"/>
  <c r="AB131" i="10"/>
  <c r="AA96" i="10"/>
  <c r="AA132" i="10"/>
  <c r="AA95" i="10"/>
  <c r="AB136" i="10" l="1"/>
  <c r="AB150" i="10"/>
  <c r="AB94" i="10"/>
  <c r="AC408" i="10"/>
  <c r="AB358" i="10"/>
  <c r="AB357" i="10" s="1"/>
  <c r="AB353" i="10" s="1"/>
  <c r="AB70" i="10"/>
  <c r="AB69" i="10" s="1"/>
  <c r="AB65" i="10" s="1"/>
  <c r="AC122" i="10"/>
  <c r="AB422" i="10"/>
  <c r="AB381" i="10"/>
  <c r="AB436" i="10"/>
  <c r="AB423" i="10" l="1"/>
  <c r="AB410" i="10"/>
  <c r="AB137" i="10"/>
  <c r="AB361" i="10"/>
  <c r="AB427" i="10"/>
  <c r="AB428" i="10"/>
  <c r="AB421" i="10"/>
  <c r="AB142" i="10"/>
  <c r="AB73" i="10"/>
  <c r="AB95" i="10" s="1"/>
  <c r="AB141" i="10"/>
  <c r="AB135" i="10"/>
  <c r="AB411" i="10"/>
  <c r="AB124" i="10"/>
  <c r="AB125" i="10"/>
  <c r="AB383" i="10" l="1"/>
  <c r="AB418" i="10"/>
  <c r="AB96" i="10"/>
  <c r="AB132" i="10"/>
  <c r="AB382" i="10"/>
  <c r="AC21" i="22" l="1"/>
  <c r="AC23" i="22" s="1"/>
  <c r="AC80" i="10" s="1"/>
  <c r="AC27" i="22" l="1"/>
  <c r="AC29" i="22" s="1"/>
  <c r="AC105" i="11" s="1"/>
  <c r="AC110" i="11" s="1"/>
  <c r="AC121" i="11" s="1"/>
  <c r="AC34" i="10" s="1"/>
  <c r="AC79" i="22"/>
  <c r="AC37" i="10" l="1"/>
  <c r="AC39" i="10" s="1"/>
  <c r="AC40" i="10" l="1"/>
  <c r="AC42" i="10" s="1"/>
  <c r="AC81" i="10" l="1"/>
  <c r="AC100" i="10"/>
  <c r="AC99" i="10" s="1"/>
  <c r="AC121" i="10" s="1"/>
  <c r="AC123" i="10" s="1"/>
  <c r="AC138" i="10"/>
  <c r="AC131" i="10"/>
  <c r="AC70" i="10" l="1"/>
  <c r="AD122" i="10"/>
  <c r="AC76" i="10"/>
  <c r="AD21" i="22"/>
  <c r="AD23" i="22" s="1"/>
  <c r="AC136" i="10" l="1"/>
  <c r="AC94" i="10"/>
  <c r="AC150" i="10"/>
  <c r="AD80" i="10"/>
  <c r="AC69" i="10"/>
  <c r="AD79" i="22"/>
  <c r="AD27" i="22"/>
  <c r="AD29" i="22" s="1"/>
  <c r="AD105" i="11" s="1"/>
  <c r="AD110" i="11" s="1"/>
  <c r="AD121" i="11" s="1"/>
  <c r="AD34" i="10" s="1"/>
  <c r="AC367" i="10"/>
  <c r="AC85" i="22"/>
  <c r="AC87" i="22" s="1"/>
  <c r="AC224" i="10" s="1"/>
  <c r="AC137" i="10" l="1"/>
  <c r="AC65" i="10"/>
  <c r="AC125" i="10"/>
  <c r="AC124" i="10"/>
  <c r="AC135" i="10"/>
  <c r="AD37" i="10"/>
  <c r="AD39" i="10" s="1"/>
  <c r="AC91" i="22"/>
  <c r="AC93" i="22" s="1"/>
  <c r="AC142" i="10" l="1"/>
  <c r="AC73" i="10"/>
  <c r="AC141" i="10"/>
  <c r="AD40" i="10"/>
  <c r="AD42" i="10" s="1"/>
  <c r="AC232" i="11"/>
  <c r="AC237" i="11" s="1"/>
  <c r="AC248" i="11" s="1"/>
  <c r="AC178" i="10" s="1"/>
  <c r="AD138" i="10" l="1"/>
  <c r="AD131" i="10"/>
  <c r="AD100" i="10"/>
  <c r="AD99" i="10" s="1"/>
  <c r="AD121" i="10" s="1"/>
  <c r="AD123" i="10" s="1"/>
  <c r="AD81" i="10"/>
  <c r="AC181" i="10"/>
  <c r="AC183" i="10" s="1"/>
  <c r="AC322" i="10"/>
  <c r="AC325" i="10" s="1"/>
  <c r="AC327" i="10" s="1"/>
  <c r="AC96" i="10"/>
  <c r="AC132" i="10"/>
  <c r="AC95" i="10"/>
  <c r="AE21" i="22" l="1"/>
  <c r="AE23" i="22" s="1"/>
  <c r="AE80" i="10" s="1"/>
  <c r="AD76" i="10"/>
  <c r="AD70" i="10"/>
  <c r="AE122" i="10"/>
  <c r="AC184" i="10"/>
  <c r="AC186" i="10" s="1"/>
  <c r="AC328" i="10"/>
  <c r="AC330" i="10" s="1"/>
  <c r="AC497" i="10" s="1"/>
  <c r="AD500" i="10" s="1"/>
  <c r="AC368" i="10" l="1"/>
  <c r="AC364" i="10" s="1"/>
  <c r="AC387" i="10"/>
  <c r="AC386" i="10" s="1"/>
  <c r="AC407" i="10" s="1"/>
  <c r="AC409" i="10" s="1"/>
  <c r="AC417" i="10"/>
  <c r="AC424" i="10"/>
  <c r="AD367" i="10"/>
  <c r="AC225" i="10"/>
  <c r="AC244" i="10"/>
  <c r="AC243" i="10" s="1"/>
  <c r="AC265" i="10" s="1"/>
  <c r="AC267" i="10" s="1"/>
  <c r="AC275" i="10"/>
  <c r="AC282" i="10"/>
  <c r="AD69" i="10"/>
  <c r="AE79" i="22"/>
  <c r="AE27" i="22"/>
  <c r="AE29" i="22" s="1"/>
  <c r="AE105" i="11" s="1"/>
  <c r="AE110" i="11" s="1"/>
  <c r="AE121" i="11" s="1"/>
  <c r="AE34" i="10" s="1"/>
  <c r="AD136" i="10"/>
  <c r="AD150" i="10"/>
  <c r="AD94" i="10"/>
  <c r="AD135" i="10" s="1"/>
  <c r="AC214" i="10" l="1"/>
  <c r="AD266" i="10"/>
  <c r="AC220" i="10"/>
  <c r="AD85" i="22"/>
  <c r="AD87" i="22" s="1"/>
  <c r="AD224" i="10" s="1"/>
  <c r="AE37" i="10"/>
  <c r="AE39" i="10" s="1"/>
  <c r="AD65" i="10"/>
  <c r="AD125" i="10"/>
  <c r="AD124" i="10"/>
  <c r="AD408" i="10"/>
  <c r="AC358" i="10"/>
  <c r="AC357" i="10" s="1"/>
  <c r="AC353" i="10" s="1"/>
  <c r="AD137" i="10"/>
  <c r="AC422" i="10"/>
  <c r="AC436" i="10"/>
  <c r="AC381" i="10"/>
  <c r="AC421" i="10" s="1"/>
  <c r="AC280" i="10" l="1"/>
  <c r="AC238" i="10"/>
  <c r="AC294" i="10"/>
  <c r="AE40" i="10"/>
  <c r="AE42" i="10" s="1"/>
  <c r="AC361" i="10"/>
  <c r="AC427" i="10"/>
  <c r="AC428" i="10"/>
  <c r="AC423" i="10"/>
  <c r="AC410" i="10"/>
  <c r="AC411" i="10"/>
  <c r="AD142" i="10"/>
  <c r="AD73" i="10"/>
  <c r="AD141" i="10"/>
  <c r="AC213" i="10"/>
  <c r="AD91" i="22"/>
  <c r="AD93" i="22" s="1"/>
  <c r="AD232" i="11" s="1"/>
  <c r="AD237" i="11" s="1"/>
  <c r="AD248" i="11" s="1"/>
  <c r="AD178" i="10" s="1"/>
  <c r="AE138" i="10" l="1"/>
  <c r="AE131" i="10"/>
  <c r="AE81" i="10"/>
  <c r="AE76" i="10" s="1"/>
  <c r="AE100" i="10"/>
  <c r="AE99" i="10" s="1"/>
  <c r="AE121" i="10" s="1"/>
  <c r="AE123" i="10" s="1"/>
  <c r="AD96" i="10"/>
  <c r="AD132" i="10"/>
  <c r="AD95" i="10"/>
  <c r="AC383" i="10"/>
  <c r="AC418" i="10"/>
  <c r="AD181" i="10"/>
  <c r="AD183" i="10" s="1"/>
  <c r="AD322" i="10"/>
  <c r="AD325" i="10" s="1"/>
  <c r="AD327" i="10" s="1"/>
  <c r="AC382" i="10"/>
  <c r="AC281" i="10"/>
  <c r="AC209" i="10"/>
  <c r="AC269" i="10"/>
  <c r="AC268" i="10"/>
  <c r="AC279" i="10"/>
  <c r="AE136" i="10" l="1"/>
  <c r="AE150" i="10"/>
  <c r="AE94" i="10"/>
  <c r="AC217" i="10"/>
  <c r="AC286" i="10"/>
  <c r="AC285" i="10"/>
  <c r="AD328" i="10"/>
  <c r="AD330" i="10" s="1"/>
  <c r="AD497" i="10" s="1"/>
  <c r="AE500" i="10" s="1"/>
  <c r="AD184" i="10"/>
  <c r="AD186" i="10" s="1"/>
  <c r="AE70" i="10"/>
  <c r="AE69" i="10" s="1"/>
  <c r="AE65" i="10" s="1"/>
  <c r="AD424" i="10" l="1"/>
  <c r="AD368" i="10"/>
  <c r="AD364" i="10" s="1"/>
  <c r="AD387" i="10"/>
  <c r="AD386" i="10" s="1"/>
  <c r="AD407" i="10" s="1"/>
  <c r="AD409" i="10" s="1"/>
  <c r="AD417" i="10"/>
  <c r="AE367" i="10"/>
  <c r="AE124" i="10"/>
  <c r="AC240" i="10"/>
  <c r="AC276" i="10"/>
  <c r="AC239" i="10"/>
  <c r="AE125" i="10"/>
  <c r="AE137" i="10"/>
  <c r="AE142" i="10"/>
  <c r="AE73" i="10"/>
  <c r="AE141" i="10"/>
  <c r="AD225" i="10"/>
  <c r="AD244" i="10"/>
  <c r="AD243" i="10" s="1"/>
  <c r="AD265" i="10" s="1"/>
  <c r="AD267" i="10" s="1"/>
  <c r="AD282" i="10"/>
  <c r="AD275" i="10"/>
  <c r="AE135" i="10"/>
  <c r="AE96" i="10" l="1"/>
  <c r="AE132" i="10"/>
  <c r="AE95" i="10"/>
  <c r="AD358" i="10"/>
  <c r="AD357" i="10" s="1"/>
  <c r="AD353" i="10" s="1"/>
  <c r="AE408" i="10"/>
  <c r="AD422" i="10"/>
  <c r="AD381" i="10"/>
  <c r="AD436" i="10"/>
  <c r="AD214" i="10"/>
  <c r="AE266" i="10"/>
  <c r="AE85" i="22"/>
  <c r="AE87" i="22" s="1"/>
  <c r="AE224" i="10" s="1"/>
  <c r="AD220" i="10"/>
  <c r="AD411" i="10" l="1"/>
  <c r="AD428" i="10"/>
  <c r="AD361" i="10"/>
  <c r="AD382" i="10" s="1"/>
  <c r="AD427" i="10"/>
  <c r="AD410" i="10"/>
  <c r="AD423" i="10"/>
  <c r="AD213" i="10"/>
  <c r="AE91" i="22"/>
  <c r="AE93" i="22" s="1"/>
  <c r="AE232" i="11" s="1"/>
  <c r="AE237" i="11" s="1"/>
  <c r="AE248" i="11" s="1"/>
  <c r="AE178" i="10" s="1"/>
  <c r="AD280" i="10"/>
  <c r="AD238" i="10"/>
  <c r="AD294" i="10"/>
  <c r="AD421" i="10"/>
  <c r="AD209" i="10" l="1"/>
  <c r="AD269" i="10"/>
  <c r="AD268" i="10"/>
  <c r="AD281" i="10"/>
  <c r="AD279" i="10"/>
  <c r="AD383" i="10"/>
  <c r="AD418" i="10"/>
  <c r="AE181" i="10"/>
  <c r="AE183" i="10" s="1"/>
  <c r="AE322" i="10"/>
  <c r="AE325" i="10" s="1"/>
  <c r="AE327" i="10" s="1"/>
  <c r="AE328" i="10" l="1"/>
  <c r="AE330" i="10" s="1"/>
  <c r="AE497" i="10" s="1"/>
  <c r="AE184" i="10"/>
  <c r="AE186" i="10" s="1"/>
  <c r="AD286" i="10"/>
  <c r="AD217" i="10"/>
  <c r="AD285" i="10"/>
  <c r="AE225" i="10" l="1"/>
  <c r="AE220" i="10" s="1"/>
  <c r="AE244" i="10"/>
  <c r="AE243" i="10" s="1"/>
  <c r="AE265" i="10" s="1"/>
  <c r="AE267" i="10" s="1"/>
  <c r="AE282" i="10"/>
  <c r="AE275" i="10"/>
  <c r="AE424" i="10"/>
  <c r="AE368" i="10"/>
  <c r="AE364" i="10" s="1"/>
  <c r="AE417" i="10"/>
  <c r="AE387" i="10"/>
  <c r="AE386" i="10" s="1"/>
  <c r="AE407" i="10" s="1"/>
  <c r="AE409" i="10" s="1"/>
  <c r="AD240" i="10"/>
  <c r="AD276" i="10"/>
  <c r="AD239" i="10"/>
  <c r="AE422" i="10" l="1"/>
  <c r="AE381" i="10"/>
  <c r="AE436" i="10"/>
  <c r="AE214" i="10"/>
  <c r="AE213" i="10" s="1"/>
  <c r="AE209" i="10" s="1"/>
  <c r="AE358" i="10"/>
  <c r="AE357" i="10" s="1"/>
  <c r="AE353" i="10" s="1"/>
  <c r="AE280" i="10"/>
  <c r="AE294" i="10"/>
  <c r="AE238" i="10"/>
  <c r="AE279" i="10" s="1"/>
  <c r="AE361" i="10" l="1"/>
  <c r="AE382" i="10" s="1"/>
  <c r="AE428" i="10"/>
  <c r="AE427" i="10"/>
  <c r="AE268" i="10"/>
  <c r="AE269" i="10"/>
  <c r="AE281" i="10"/>
  <c r="AE423" i="10"/>
  <c r="AE410" i="10"/>
  <c r="AE421" i="10"/>
  <c r="AE286" i="10"/>
  <c r="AE217" i="10"/>
  <c r="AE285" i="10"/>
  <c r="AE411" i="10"/>
  <c r="AE240" i="10" l="1"/>
  <c r="AE276" i="10"/>
  <c r="AE239" i="10"/>
  <c r="AE383" i="10"/>
  <c r="AE41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<sst xmlns="http://schemas.openxmlformats.org/spreadsheetml/2006/main" count="4992" uniqueCount="836">
  <si>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</si>
  <si>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</si>
  <si>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</si>
  <si>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</si>
  <si>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</si>
  <si>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</si>
  <si>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</si>
  <si>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</si>
  <si>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</si>
  <si>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</si>
  <si>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</si>
  <si>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</si>
  <si>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</si>
  <si>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</si>
  <si>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</si>
  <si>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</si>
  <si>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</si>
  <si>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</si>
  <si>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</si>
  <si>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</si>
  <si>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</si>
  <si>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</si>
  <si>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</si>
  <si>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</si>
  <si>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>Stawki amortyzacji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</si>
  <si>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</si>
  <si>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</si>
  <si>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</si>
  <si>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</si>
  <si>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</si>
  <si>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</si>
  <si>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</si>
  <si>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</si>
  <si>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</si>
  <si>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</si>
  <si>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</si>
  <si>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</si>
  <si>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</si>
  <si>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</si>
  <si>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</si>
  <si>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</si>
  <si>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</si>
  <si>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</si>
  <si>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</si>
  <si>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</si>
  <si>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</si>
  <si>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</si>
  <si>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</si>
  <si>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</si>
  <si>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</si>
  <si>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</si>
  <si>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</si>
  <si>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</si>
  <si>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</si>
  <si>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</si>
  <si>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</si>
  <si>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</si>
  <si>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</si>
  <si>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</si>
  <si>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</si>
  <si>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</si>
  <si>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</si>
  <si>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</si>
  <si>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</si>
  <si>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</si>
  <si>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</si>
  <si>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</si>
  <si>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</si>
  <si>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</si>
  <si>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</si>
  <si>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</si>
  <si>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</si>
  <si>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</si>
  <si>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</si>
  <si>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</si>
  <si>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</si>
  <si>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</si>
  <si>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</si>
  <si>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</si>
  <si>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</si>
  <si>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</si>
  <si>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</si>
  <si>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</si>
  <si>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</si>
  <si>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</si>
  <si>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</si>
  <si>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</si>
  <si>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</si>
  <si>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</si>
  <si>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</si>
  <si>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</si>
  <si>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</si>
  <si>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</si>
  <si>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</si>
  <si>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</si>
  <si>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</si>
  <si>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</si>
  <si>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</si>
  <si>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</si>
  <si>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</si>
  <si>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</si>
  <si>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</si>
  <si>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</si>
  <si>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</si>
  <si>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</si>
  <si>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</si>
  <si>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</si>
  <si>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</si>
  <si>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</si>
  <si>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</si>
  <si>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</si>
  <si>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</si>
  <si>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</si>
  <si>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</si>
  <si>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</si>
  <si>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</si>
  <si>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</si>
  <si>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</si>
  <si>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</si>
  <si>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</si>
  <si>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</si>
  <si>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</si>
  <si>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</si>
  <si>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</si>
  <si>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</si>
  <si>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</si>
  <si>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</si>
  <si>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</si>
  <si>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</si>
  <si>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</si>
  <si>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</si>
  <si>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</si>
  <si>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</si>
  <si>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</si>
  <si>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</si>
  <si>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</si>
  <si>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</si>
  <si>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</si>
  <si>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</si>
  <si>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</si>
  <si>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</si>
  <si>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</si>
  <si>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</si>
  <si>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</si>
  <si>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</si>
  <si>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</si>
  <si>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</si>
  <si>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</si>
  <si>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</si>
  <si>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</si>
  <si>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</si>
  <si>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</si>
  <si>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</si>
  <si>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</si>
  <si>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</si>
  <si>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</si>
  <si>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</si>
  <si>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</si>
  <si>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</si>
  <si>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</si>
  <si>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</si>
  <si>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</si>
  <si>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</si>
  <si>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</si>
  <si>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</si>
  <si>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</si>
  <si>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</si>
  <si>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</si>
  <si>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</si>
  <si>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</si>
  <si>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</si>
  <si>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</si>
  <si>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</si>
  <si>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</si>
  <si>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</si>
  <si>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</si>
  <si>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</si>
  <si>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</si>
  <si>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</si>
  <si>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</si>
  <si>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</si>
  <si>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</si>
  <si>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</si>
  <si>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</si>
  <si>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</si>
  <si>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</si>
  <si>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</si>
  <si>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</si>
  <si>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</si>
  <si>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</si>
  <si>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</si>
  <si>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</si>
  <si>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</si>
  <si>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</si>
  <si>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</si>
  <si>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</si>
  <si>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</si>
  <si>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</si>
  <si>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</si>
  <si>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</si>
  <si>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</si>
  <si>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</si>
  <si>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</si>
  <si>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</si>
  <si>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</si>
  <si>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</si>
  <si>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</si>
  <si>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</si>
  <si>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</si>
  <si>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</si>
  <si>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</si>
  <si>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</si>
  <si>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</si>
  <si>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</si>
  <si>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</si>
  <si>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</si>
  <si>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</si>
  <si>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</si>
  <si>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</si>
  <si>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</si>
  <si>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</si>
  <si>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</si>
  <si>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</si>
  <si>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</si>
  <si>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</si>
  <si>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</si>
  <si>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</si>
  <si>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</si>
  <si>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</si>
  <si>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</si>
  <si>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</si>
  <si>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</si>
  <si>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</si>
  <si>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</si>
  <si>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</si>
  <si>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</si>
  <si>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</si>
  <si>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</si>
  <si>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</si>
  <si>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</si>
  <si>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</si>
  <si>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</si>
  <si>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</si>
  <si>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</si>
  <si>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</si>
  <si>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</si>
  <si>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</si>
  <si>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</si>
  <si>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</si>
  <si>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</si>
  <si>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</si>
  <si>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</si>
  <si>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</si>
  <si>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</si>
  <si>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</si>
  <si>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</si>
  <si>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</si>
  <si>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</si>
  <si>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</si>
  <si>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</si>
  <si>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</si>
  <si>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</si>
  <si>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</si>
  <si>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</si>
  <si>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</si>
  <si>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</si>
  <si>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</si>
  <si>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</si>
  <si>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</si>
  <si>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</si>
  <si>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</si>
  <si>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</si>
  <si>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</si>
  <si>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</si>
  <si>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</si>
  <si>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</si>
  <si>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</si>
  <si>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</si>
  <si>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</si>
  <si>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</si>
  <si>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</si>
  <si>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</si>
  <si>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</si>
  <si>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</si>
  <si>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</si>
  <si>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</si>
  <si>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</si>
  <si>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</si>
  <si>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</si>
  <si>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</si>
  <si>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</si>
  <si>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</si>
  <si>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</si>
  <si>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</si>
  <si>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</si>
  <si>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</si>
  <si>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</si>
  <si>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</si>
  <si>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</si>
  <si>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</si>
  <si>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</si>
  <si>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</si>
  <si>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</si>
  <si>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</si>
  <si>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</si>
  <si>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</si>
  <si>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</si>
  <si>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</si>
  <si>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</si>
  <si>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</si>
  <si>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</si>
  <si>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</si>
  <si>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</si>
  <si>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</si>
  <si>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</si>
  <si>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</si>
  <si>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</si>
  <si>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</si>
  <si>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</si>
  <si>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</si>
  <si>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</si>
  <si>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</si>
  <si>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</si>
  <si>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</si>
  <si>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</si>
  <si>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</si>
  <si>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</si>
  <si>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</si>
  <si>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</si>
  <si>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</si>
  <si>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</si>
  <si>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</si>
  <si>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</si>
  <si>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</si>
  <si>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</si>
  <si>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</si>
  <si>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</si>
  <si>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</si>
  <si>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</si>
  <si>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</si>
  <si>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</si>
  <si>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</si>
  <si>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</si>
  <si>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</si>
  <si>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</si>
  <si>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</si>
  <si>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</si>
  <si>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</si>
  <si>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</si>
  <si>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</si>
  <si>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</si>
  <si>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</si>
  <si>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</si>
  <si>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</si>
  <si>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</si>
  <si>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</si>
  <si>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</si>
  <si>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</si>
  <si>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</si>
  <si>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</si>
  <si>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</si>
  <si>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</si>
  <si>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</si>
  <si>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</si>
  <si>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</si>
  <si>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</si>
  <si>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</si>
  <si>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</si>
  <si>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</si>
  <si>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</si>
  <si>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</si>
  <si>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</si>
  <si>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</si>
  <si>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</si>
  <si>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</si>
  <si>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</si>
  <si>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</si>
  <si>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</si>
  <si>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</si>
  <si>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</si>
  <si>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</si>
  <si>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</si>
  <si>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</si>
  <si>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</si>
  <si>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</si>
  <si>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</si>
  <si>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</si>
  <si>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</si>
  <si>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</si>
  <si>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</si>
  <si>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</si>
  <si>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</si>
  <si>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</si>
  <si>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</si>
  <si>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</si>
  <si>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</si>
  <si>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</si>
  <si>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</si>
  <si>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</si>
  <si>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</si>
  <si>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</si>
  <si>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</si>
  <si>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</si>
  <si>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</si>
  <si>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</si>
  <si>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</si>
  <si>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</si>
  <si>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</si>
  <si>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</si>
  <si>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</si>
  <si>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</si>
  <si>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</si>
  <si>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</si>
  <si>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</si>
  <si>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</si>
  <si>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</si>
  <si>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</si>
  <si>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</si>
  <si>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</si>
  <si>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</si>
  <si>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</si>
  <si>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</si>
  <si>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</si>
  <si>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</si>
  <si>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</si>
  <si>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</si>
  <si>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</si>
  <si>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</si>
  <si>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</si>
  <si>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</si>
  <si>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</si>
  <si>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</si>
  <si>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</si>
  <si>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</si>
  <si>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</si>
  <si>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</si>
  <si>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</si>
  <si>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</si>
  <si>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</si>
  <si>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Rozliczenie dotacji w środkach trwałych i WNiP</t>
  </si>
  <si>
    <t>Poziom dotacji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</si>
  <si>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</si>
  <si>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</si>
  <si>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</si>
  <si>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</si>
  <si>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</si>
  <si>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</si>
  <si>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</si>
  <si>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</si>
  <si>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</si>
  <si>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</si>
  <si>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</si>
  <si>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</si>
  <si>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</si>
  <si>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</si>
  <si>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</si>
  <si>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</si>
  <si>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</si>
  <si>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</si>
  <si>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</si>
  <si>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</si>
  <si>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</si>
  <si>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</si>
  <si>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</si>
  <si>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</si>
  <si>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</si>
  <si>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</si>
  <si>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</si>
  <si>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</si>
  <si>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</si>
  <si>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</si>
  <si>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</si>
  <si>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</si>
  <si>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</si>
  <si>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</si>
  <si>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</si>
  <si>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</si>
  <si>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</si>
  <si>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</si>
  <si>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</si>
  <si>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</si>
  <si>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</si>
  <si>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</si>
  <si>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</si>
  <si>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</si>
  <si>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</si>
  <si>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</si>
  <si>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</si>
  <si>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</si>
  <si>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</si>
  <si>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</si>
  <si>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</si>
  <si>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</si>
  <si>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</si>
  <si>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</si>
  <si>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</si>
  <si>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</si>
  <si>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</si>
  <si>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</si>
  <si>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</si>
  <si>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</si>
  <si>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</si>
  <si>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</si>
  <si>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</si>
  <si>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</si>
  <si>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</si>
  <si>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</si>
  <si>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</si>
  <si>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</si>
  <si>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</si>
  <si>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</si>
  <si>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</si>
  <si>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</si>
  <si>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</si>
  <si>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</si>
  <si>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</si>
  <si>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</si>
  <si>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</si>
  <si>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</si>
  <si>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</si>
  <si>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</si>
  <si>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</si>
  <si>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</si>
  <si>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</si>
  <si>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</si>
  <si>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</si>
  <si>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</si>
  <si>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</si>
  <si>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</si>
  <si>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</si>
  <si>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</si>
  <si>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</si>
  <si>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</si>
  <si>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</si>
  <si>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</si>
  <si>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</si>
  <si>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</si>
  <si>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</si>
  <si>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</si>
  <si>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</si>
  <si>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</si>
  <si>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</si>
  <si>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</si>
  <si>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</si>
  <si>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</si>
  <si>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</si>
  <si>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</si>
  <si>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</si>
  <si>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</si>
  <si>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</si>
  <si>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</si>
  <si>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</si>
  <si>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</si>
  <si>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</si>
  <si>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</si>
  <si>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</si>
  <si>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</si>
  <si>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</si>
  <si>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</si>
  <si>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</si>
  <si>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</si>
  <si>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</si>
  <si>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</si>
  <si>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</si>
  <si>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</si>
  <si>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</si>
  <si>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</si>
  <si>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</si>
  <si>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</si>
  <si>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</si>
  <si>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</si>
  <si>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</si>
  <si>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</si>
  <si>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</si>
  <si>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</si>
  <si>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</si>
  <si>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</si>
  <si>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</si>
  <si>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</si>
  <si>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</si>
  <si>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</si>
  <si>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</si>
  <si>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</si>
  <si>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</si>
  <si>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</si>
  <si>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</si>
  <si>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</si>
  <si>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</si>
  <si>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</si>
  <si>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</si>
  <si>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</si>
  <si>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</si>
  <si>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</si>
  <si>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</si>
  <si>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</si>
  <si>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</si>
  <si>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</si>
  <si>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</si>
  <si>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</si>
  <si>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</si>
  <si>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</si>
  <si>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</si>
  <si>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</si>
  <si>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</si>
  <si>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</si>
  <si>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</si>
  <si>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</si>
  <si>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</si>
  <si>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</si>
  <si>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</si>
  <si>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</si>
  <si>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</si>
  <si>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</si>
  <si>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</si>
  <si>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</si>
  <si>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</si>
  <si>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</si>
  <si>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</si>
  <si>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</si>
  <si>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</si>
  <si>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</si>
  <si>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</si>
  <si>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</si>
  <si>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</si>
  <si>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</si>
  <si>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</si>
  <si>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</si>
  <si>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</si>
  <si>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</si>
  <si>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</si>
  <si>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</si>
  <si>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</si>
  <si>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</si>
  <si>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</si>
  <si>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</si>
  <si>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</si>
  <si>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</si>
  <si>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</si>
  <si>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</si>
  <si>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</si>
  <si>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</si>
  <si>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</si>
  <si>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</si>
  <si>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</si>
  <si>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</si>
  <si>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</si>
  <si>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</si>
  <si>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</si>
  <si>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</si>
  <si>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</si>
  <si>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</si>
  <si>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</si>
  <si>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</si>
  <si>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</si>
  <si>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</si>
  <si>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</si>
  <si>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</si>
  <si>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</si>
  <si>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</si>
  <si>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</si>
  <si>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</si>
  <si>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</si>
  <si>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</si>
  <si>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</si>
  <si>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</si>
  <si>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</si>
  <si>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</si>
  <si>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</si>
  <si>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</si>
  <si>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</si>
  <si>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</si>
  <si>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</si>
  <si>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</si>
  <si>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</si>
  <si>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</si>
  <si>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</si>
  <si>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</si>
  <si>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</si>
  <si>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</si>
  <si>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</si>
  <si>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</si>
  <si>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</si>
  <si>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</si>
  <si>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</si>
  <si>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</si>
  <si>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</si>
  <si>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</si>
  <si>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</si>
  <si>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</si>
  <si>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</si>
  <si>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</si>
  <si>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</si>
  <si>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</si>
  <si>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</si>
  <si>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</si>
  <si>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</si>
  <si>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</si>
  <si>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</si>
  <si>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</si>
  <si>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</si>
  <si>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</si>
  <si>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</si>
  <si>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</si>
  <si>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</si>
  <si>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</si>
  <si>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</si>
  <si>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</si>
  <si>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</si>
  <si>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</si>
  <si>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</si>
  <si>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</si>
  <si>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</si>
  <si>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</si>
  <si>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</si>
  <si>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</si>
  <si>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</si>
  <si>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</si>
  <si>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</si>
  <si>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</si>
  <si>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</si>
  <si>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</si>
  <si>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</si>
  <si>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</si>
  <si>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</si>
  <si>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</si>
  <si>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</si>
  <si>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</si>
  <si>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</si>
  <si>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</si>
  <si>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</si>
  <si>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</si>
  <si>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</si>
  <si>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</si>
  <si>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</si>
  <si>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</si>
  <si>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Dofinansowanie amortyzacji</t>
  </si>
  <si>
    <t>poniżej wiersz z latami prognozy potrzebny do formatowania warunkowego w wierszu 26</t>
  </si>
  <si>
    <t>&lt;100%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</si>
  <si>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</si>
  <si>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</si>
  <si>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</si>
  <si>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</si>
  <si>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</si>
  <si>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</si>
  <si>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</si>
  <si>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</si>
  <si>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</si>
  <si>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</si>
  <si>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</si>
  <si>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</si>
  <si>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</si>
  <si>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</si>
  <si>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</si>
  <si>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</si>
  <si>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</si>
  <si>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t>amortyzacja bez ostatniej płatności // ostatnia rata wyrównawcza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</si>
  <si>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</si>
  <si>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</si>
  <si>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</si>
  <si>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</si>
  <si>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</si>
  <si>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</si>
  <si>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</si>
  <si>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</si>
  <si>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</si>
  <si>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</si>
  <si>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</si>
  <si>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</si>
  <si>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</si>
  <si>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</si>
  <si>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</si>
  <si>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</si>
  <si>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</si>
  <si>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</si>
  <si>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</si>
  <si>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</si>
  <si>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</si>
  <si>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</si>
  <si>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</si>
  <si>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</si>
  <si>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</si>
  <si>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</si>
  <si>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</si>
  <si>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</si>
  <si>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</si>
  <si>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</si>
  <si>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</si>
  <si>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</si>
  <si>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</si>
  <si>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</si>
  <si>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</si>
  <si>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</si>
  <si>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</si>
  <si>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</si>
  <si>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</si>
  <si>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</si>
  <si>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</si>
  <si>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</si>
  <si>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</si>
  <si>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</si>
  <si>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</si>
  <si>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</si>
  <si>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</si>
  <si>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powiązanie z komórką Dane podmiotu G11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</si>
  <si>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</si>
  <si>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</si>
  <si>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</si>
  <si>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</si>
  <si>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</si>
  <si>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</si>
  <si>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</si>
  <si>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</si>
  <si>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</si>
  <si>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</si>
  <si>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</si>
  <si>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</si>
  <si>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</si>
  <si>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</si>
  <si>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</si>
  <si>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</si>
  <si>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</si>
  <si>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</si>
  <si>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</si>
  <si>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</si>
  <si>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</si>
  <si>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</si>
  <si>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</si>
  <si>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</si>
  <si>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</si>
  <si>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</si>
  <si>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</si>
  <si>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</si>
  <si>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</si>
  <si>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Płatnik VAT</t>
  </si>
  <si>
    <t>dotacja do wszystkich środków trwałych BEZ ZAKOŃCZONYCH PRAC ROZWOJOWYCH PROJEKTUM GDZIE KOSZTY SĄ AKTYWOWANE, BO DUBLUJE MI SIĘ TO Z TYM, ŻE TA DOTACJA JEST POKAZYWANA W ROKU PONOSZENIA DANYCH KOSZTÓW</t>
  </si>
  <si>
    <t>Model finansowy FENG.01.01 Ścieżka SMART (PARP) v.3.018.f [260415018f]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</si>
</sst>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</numFmts>
  <fonts count="99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9">
    <xf numFmtId="0" fontId="0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63" fillId="0" borderId="0"/>
    <xf numFmtId="0" fontId="65" fillId="0" borderId="0" applyNumberFormat="0" applyFill="0" applyBorder="0" applyAlignment="0" applyProtection="0"/>
    <xf numFmtId="0" fontId="66" fillId="26" borderId="22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675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6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8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9" fillId="0" borderId="0" xfId="0" applyNumberFormat="1" applyFont="1" applyProtection="1">
      <protection hidden="1"/>
    </xf>
    <xf numFmtId="0" fontId="20" fillId="0" borderId="0" xfId="0" applyFont="1" applyProtection="1">
      <protection hidden="1"/>
    </xf>
    <xf numFmtId="0" fontId="21" fillId="0" borderId="0" xfId="0" applyFont="1" applyProtection="1">
      <protection hidden="1"/>
    </xf>
    <xf numFmtId="3" fontId="20" fillId="0" borderId="0" xfId="0" applyNumberFormat="1" applyFont="1" applyProtection="1">
      <protection hidden="1"/>
    </xf>
    <xf numFmtId="0" fontId="9" fillId="0" borderId="5" xfId="0" applyFont="1" applyBorder="1" applyProtection="1">
      <protection hidden="1"/>
    </xf>
    <xf numFmtId="3" fontId="9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9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4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Protection="1">
      <protection hidden="1"/>
    </xf>
    <xf numFmtId="0" fontId="24" fillId="6" borderId="0" xfId="0" applyFont="1" applyFill="1" applyProtection="1">
      <protection hidden="1"/>
    </xf>
    <xf numFmtId="0" fontId="23" fillId="6" borderId="0" xfId="0" applyFont="1" applyFill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9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9" fillId="0" borderId="2" xfId="0" applyNumberFormat="1" applyFont="1" applyBorder="1" applyProtection="1">
      <protection hidden="1"/>
    </xf>
    <xf numFmtId="0" fontId="23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3" fillId="7" borderId="0" xfId="0" applyFont="1" applyFill="1" applyAlignment="1" applyProtection="1">
      <alignment horizontal="center" vertical="center"/>
      <protection hidden="1"/>
    </xf>
    <xf numFmtId="0" fontId="15" fillId="6" borderId="0" xfId="0" applyFont="1" applyFill="1" applyAlignment="1" applyProtection="1">
      <alignment horizontal="center"/>
      <protection hidden="1"/>
    </xf>
    <xf numFmtId="0" fontId="15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7" fillId="0" borderId="0" xfId="0" quotePrefix="1" applyFont="1" applyProtection="1">
      <protection hidden="1"/>
    </xf>
    <xf numFmtId="0" fontId="17" fillId="0" borderId="0" xfId="0" applyFont="1" applyProtection="1">
      <protection hidden="1"/>
    </xf>
    <xf numFmtId="3" fontId="17" fillId="0" borderId="0" xfId="0" applyNumberFormat="1" applyFont="1" applyProtection="1">
      <protection hidden="1"/>
    </xf>
    <xf numFmtId="0" fontId="19" fillId="0" borderId="0" xfId="0" applyFont="1" applyAlignment="1" applyProtection="1">
      <alignment horizontal="right"/>
      <protection hidden="1"/>
    </xf>
    <xf numFmtId="0" fontId="15" fillId="7" borderId="0" xfId="0" applyFont="1" applyFill="1" applyAlignment="1" applyProtection="1">
      <alignment horizontal="center" vertical="center"/>
      <protection hidden="1"/>
    </xf>
    <xf numFmtId="169" fontId="23" fillId="6" borderId="0" xfId="0" applyNumberFormat="1" applyFont="1" applyFill="1" applyAlignment="1" applyProtection="1">
      <alignment horizontal="center" vertical="center"/>
      <protection hidden="1"/>
    </xf>
    <xf numFmtId="169" fontId="23" fillId="7" borderId="0" xfId="0" applyNumberFormat="1" applyFont="1" applyFill="1" applyAlignment="1" applyProtection="1">
      <alignment horizontal="center" vertical="center"/>
      <protection hidden="1"/>
    </xf>
    <xf numFmtId="0" fontId="23" fillId="2" borderId="0" xfId="0" applyFont="1" applyFill="1" applyProtection="1">
      <protection hidden="1"/>
    </xf>
    <xf numFmtId="169" fontId="23" fillId="2" borderId="0" xfId="0" applyNumberFormat="1" applyFont="1" applyFill="1" applyAlignment="1" applyProtection="1">
      <alignment horizontal="center" vertical="center"/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26" fillId="5" borderId="0" xfId="0" applyFont="1" applyFill="1" applyProtection="1">
      <protection hidden="1"/>
    </xf>
    <xf numFmtId="3" fontId="26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8" fillId="0" borderId="0" xfId="0" applyFont="1" applyProtection="1">
      <protection hidden="1"/>
    </xf>
    <xf numFmtId="169" fontId="23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30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9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7" fillId="0" borderId="4" xfId="0" applyFont="1" applyBorder="1" applyProtection="1">
      <protection hidden="1"/>
    </xf>
    <xf numFmtId="0" fontId="9" fillId="5" borderId="0" xfId="0" applyFont="1" applyFill="1" applyAlignment="1" applyProtection="1">
      <alignment horizontal="center" vertical="center"/>
      <protection hidden="1"/>
    </xf>
    <xf numFmtId="49" fontId="9" fillId="5" borderId="0" xfId="0" applyNumberFormat="1" applyFont="1" applyFill="1" applyAlignment="1" applyProtection="1">
      <alignment vertical="top"/>
      <protection hidden="1"/>
    </xf>
    <xf numFmtId="3" fontId="9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9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0" fontId="38" fillId="5" borderId="0" xfId="0" applyFont="1" applyFill="1" applyAlignment="1" applyProtection="1">
      <alignment vertical="top"/>
      <protection hidden="1"/>
    </xf>
    <xf numFmtId="3" fontId="38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9" fillId="5" borderId="0" xfId="0" applyNumberFormat="1" applyFont="1" applyFill="1" applyProtection="1">
      <protection hidden="1"/>
    </xf>
    <xf numFmtId="3" fontId="33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3" fontId="41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9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7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9" fillId="0" borderId="4" xfId="0" applyNumberFormat="1" applyFont="1" applyBorder="1" applyProtection="1">
      <protection hidden="1"/>
    </xf>
    <xf numFmtId="0" fontId="9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9" fillId="0" borderId="13" xfId="0" applyFont="1" applyBorder="1" applyProtection="1">
      <protection hidden="1"/>
    </xf>
    <xf numFmtId="3" fontId="9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9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9" fillId="0" borderId="12" xfId="0" applyNumberFormat="1" applyFont="1" applyBorder="1" applyProtection="1">
      <protection hidden="1"/>
    </xf>
    <xf numFmtId="0" fontId="9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9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9" fillId="0" borderId="0" xfId="0" applyNumberFormat="1" applyFont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horizontal="right"/>
      <protection hidden="1"/>
    </xf>
    <xf numFmtId="3" fontId="28" fillId="0" borderId="0" xfId="0" applyNumberFormat="1" applyFont="1" applyProtection="1">
      <protection hidden="1"/>
    </xf>
    <xf numFmtId="0" fontId="9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9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9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9" fillId="9" borderId="0" xfId="0" applyFont="1" applyFill="1" applyProtection="1">
      <protection locked="0" hidden="1"/>
    </xf>
    <xf numFmtId="49" fontId="9" fillId="9" borderId="0" xfId="0" applyNumberFormat="1" applyFont="1" applyFill="1" applyAlignment="1" applyProtection="1">
      <alignment vertical="top"/>
      <protection hidden="1"/>
    </xf>
    <xf numFmtId="3" fontId="9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9" fillId="9" borderId="0" xfId="0" applyFont="1" applyFill="1" applyAlignment="1" applyProtection="1">
      <alignment vertical="top"/>
      <protection hidden="1"/>
    </xf>
    <xf numFmtId="0" fontId="9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9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9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9" fillId="10" borderId="0" xfId="0" applyFont="1" applyFill="1" applyProtection="1">
      <protection locked="0" hidden="1"/>
    </xf>
    <xf numFmtId="49" fontId="9" fillId="10" borderId="0" xfId="0" applyNumberFormat="1" applyFont="1" applyFill="1" applyAlignment="1" applyProtection="1">
      <alignment vertical="top"/>
      <protection hidden="1"/>
    </xf>
    <xf numFmtId="3" fontId="9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9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7" fillId="10" borderId="0" xfId="0" applyFont="1" applyFill="1" applyAlignment="1" applyProtection="1">
      <alignment vertical="top"/>
      <protection hidden="1"/>
    </xf>
    <xf numFmtId="0" fontId="37" fillId="10" borderId="0" xfId="0" applyFont="1" applyFill="1" applyAlignment="1" applyProtection="1">
      <alignment vertical="top"/>
      <protection locked="0" hidden="1"/>
    </xf>
    <xf numFmtId="3" fontId="37" fillId="10" borderId="0" xfId="0" applyNumberFormat="1" applyFont="1" applyFill="1" applyAlignment="1" applyProtection="1">
      <alignment vertical="top"/>
      <protection hidden="1"/>
    </xf>
    <xf numFmtId="0" fontId="43" fillId="0" borderId="0" xfId="0" applyFont="1" applyAlignment="1" applyProtection="1">
      <alignment horizontal="center" vertical="center"/>
      <protection hidden="1"/>
    </xf>
    <xf numFmtId="0" fontId="3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Protection="1"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8" fillId="0" borderId="0" xfId="0" applyFont="1" applyProtection="1">
      <protection hidden="1"/>
    </xf>
    <xf numFmtId="0" fontId="49" fillId="0" borderId="0" xfId="0" applyFont="1" applyAlignment="1" applyProtection="1">
      <alignment horizontal="center" vertical="center"/>
      <protection hidden="1"/>
    </xf>
    <xf numFmtId="0" fontId="51" fillId="0" borderId="0" xfId="0" applyFont="1" applyProtection="1">
      <protection hidden="1"/>
    </xf>
    <xf numFmtId="0" fontId="9" fillId="0" borderId="2" xfId="0" applyFont="1" applyBorder="1" applyAlignment="1" applyProtection="1">
      <alignment horizontal="center" vertical="center"/>
      <protection hidden="1"/>
    </xf>
    <xf numFmtId="3" fontId="51" fillId="0" borderId="0" xfId="0" applyNumberFormat="1" applyFont="1" applyProtection="1">
      <protection hidden="1"/>
    </xf>
    <xf numFmtId="0" fontId="50" fillId="0" borderId="0" xfId="0" applyFont="1" applyProtection="1">
      <protection hidden="1"/>
    </xf>
    <xf numFmtId="3" fontId="50" fillId="0" borderId="0" xfId="0" applyNumberFormat="1" applyFont="1" applyProtection="1">
      <protection hidden="1"/>
    </xf>
    <xf numFmtId="0" fontId="40" fillId="0" borderId="0" xfId="0" applyFont="1" applyProtection="1">
      <protection hidden="1"/>
    </xf>
    <xf numFmtId="3" fontId="40" fillId="0" borderId="0" xfId="0" applyNumberFormat="1" applyFont="1" applyProtection="1">
      <protection hidden="1"/>
    </xf>
    <xf numFmtId="0" fontId="54" fillId="0" borderId="0" xfId="0" applyFont="1" applyProtection="1">
      <protection hidden="1"/>
    </xf>
    <xf numFmtId="3" fontId="54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10" fontId="8" fillId="0" borderId="4" xfId="2" applyNumberFormat="1" applyBorder="1" applyAlignment="1" applyProtection="1">
      <alignment horizontal="center"/>
      <protection hidden="1"/>
    </xf>
    <xf numFmtId="10" fontId="8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3" fillId="0" borderId="5" xfId="0" applyNumberFormat="1" applyFont="1" applyBorder="1" applyProtection="1">
      <protection hidden="1"/>
    </xf>
    <xf numFmtId="0" fontId="9" fillId="0" borderId="2" xfId="0" applyFont="1" applyBorder="1" applyAlignment="1" applyProtection="1">
      <alignment horizontal="center"/>
      <protection hidden="1"/>
    </xf>
    <xf numFmtId="0" fontId="9" fillId="0" borderId="15" xfId="0" applyFont="1" applyBorder="1" applyProtection="1">
      <protection hidden="1"/>
    </xf>
    <xf numFmtId="0" fontId="9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9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9" fillId="0" borderId="2" xfId="0" applyNumberFormat="1" applyFont="1" applyBorder="1" applyAlignment="1" applyProtection="1">
      <alignment horizontal="center" vertical="center"/>
      <protection hidden="1"/>
    </xf>
    <xf numFmtId="3" fontId="9" fillId="0" borderId="15" xfId="0" applyNumberFormat="1" applyFont="1" applyBorder="1" applyProtection="1">
      <protection hidden="1"/>
    </xf>
    <xf numFmtId="0" fontId="9" fillId="0" borderId="2" xfId="0" applyFont="1" applyBorder="1" applyAlignment="1" applyProtection="1">
      <alignment vertical="center"/>
      <protection hidden="1"/>
    </xf>
    <xf numFmtId="0" fontId="17" fillId="0" borderId="5" xfId="0" applyFont="1" applyBorder="1" applyProtection="1">
      <protection hidden="1"/>
    </xf>
    <xf numFmtId="0" fontId="34" fillId="0" borderId="2" xfId="0" applyFont="1" applyBorder="1" applyAlignment="1" applyProtection="1">
      <alignment vertical="center"/>
      <protection hidden="1"/>
    </xf>
    <xf numFmtId="0" fontId="34" fillId="0" borderId="2" xfId="0" applyFont="1" applyBorder="1" applyProtection="1">
      <protection hidden="1"/>
    </xf>
    <xf numFmtId="0" fontId="17" fillId="0" borderId="2" xfId="0" applyFont="1" applyBorder="1" applyProtection="1">
      <protection hidden="1"/>
    </xf>
    <xf numFmtId="1" fontId="9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9" fillId="0" borderId="0" xfId="0" applyNumberFormat="1" applyFont="1" applyProtection="1">
      <protection locked="0" hidden="1"/>
    </xf>
    <xf numFmtId="0" fontId="55" fillId="0" borderId="2" xfId="0" applyFont="1" applyBorder="1" applyAlignment="1" applyProtection="1">
      <alignment horizontal="right"/>
      <protection hidden="1"/>
    </xf>
    <xf numFmtId="0" fontId="39" fillId="0" borderId="2" xfId="0" applyFont="1" applyBorder="1" applyProtection="1">
      <protection hidden="1"/>
    </xf>
    <xf numFmtId="3" fontId="55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2" fillId="0" borderId="12" xfId="0" applyFont="1" applyBorder="1" applyAlignment="1" applyProtection="1">
      <alignment vertical="center"/>
      <protection hidden="1"/>
    </xf>
    <xf numFmtId="0" fontId="9" fillId="0" borderId="4" xfId="0" quotePrefix="1" applyFont="1" applyBorder="1" applyProtection="1">
      <protection hidden="1"/>
    </xf>
    <xf numFmtId="0" fontId="56" fillId="0" borderId="14" xfId="0" applyFont="1" applyBorder="1" applyAlignment="1" applyProtection="1">
      <alignment horizontal="center" vertical="center"/>
      <protection hidden="1"/>
    </xf>
    <xf numFmtId="0" fontId="56" fillId="0" borderId="4" xfId="0" applyFont="1" applyBorder="1" applyAlignment="1" applyProtection="1">
      <alignment horizontal="center" vertical="center"/>
      <protection hidden="1"/>
    </xf>
    <xf numFmtId="0" fontId="9" fillId="0" borderId="2" xfId="0" quotePrefix="1" applyFont="1" applyBorder="1" applyProtection="1">
      <protection hidden="1"/>
    </xf>
    <xf numFmtId="0" fontId="47" fillId="0" borderId="17" xfId="0" quotePrefix="1" applyFont="1" applyBorder="1" applyProtection="1">
      <protection hidden="1"/>
    </xf>
    <xf numFmtId="0" fontId="53" fillId="0" borderId="17" xfId="0" applyFont="1" applyBorder="1" applyProtection="1">
      <protection hidden="1"/>
    </xf>
    <xf numFmtId="3" fontId="53" fillId="0" borderId="17" xfId="0" applyNumberFormat="1" applyFont="1" applyBorder="1" applyProtection="1">
      <protection hidden="1"/>
    </xf>
    <xf numFmtId="3" fontId="47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1" fillId="8" borderId="4" xfId="0" applyFont="1" applyFill="1" applyBorder="1" applyProtection="1"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0" fontId="57" fillId="0" borderId="0" xfId="0" applyFont="1" applyProtection="1"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6" fillId="0" borderId="0" xfId="0" applyNumberFormat="1" applyFont="1" applyAlignment="1" applyProtection="1">
      <alignment horizontal="center" vertical="center"/>
      <protection hidden="1"/>
    </xf>
    <xf numFmtId="169" fontId="46" fillId="0" borderId="0" xfId="0" applyNumberFormat="1" applyFont="1" applyAlignment="1" applyProtection="1">
      <alignment horizontal="center" vertical="center"/>
      <protection hidden="1"/>
    </xf>
    <xf numFmtId="1" fontId="49" fillId="0" borderId="0" xfId="0" applyNumberFormat="1" applyFont="1" applyAlignment="1" applyProtection="1">
      <alignment horizontal="center" vertical="center"/>
      <protection hidden="1"/>
    </xf>
    <xf numFmtId="169" fontId="49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9" fillId="5" borderId="0" xfId="0" applyNumberFormat="1" applyFont="1" applyFill="1" applyAlignment="1" applyProtection="1">
      <alignment horizontal="center" vertical="center"/>
      <protection hidden="1"/>
    </xf>
    <xf numFmtId="0" fontId="9" fillId="13" borderId="2" xfId="0" applyFont="1" applyFill="1" applyBorder="1" applyAlignment="1" applyProtection="1">
      <alignment horizontal="left" vertical="center" wrapText="1"/>
      <protection hidden="1"/>
    </xf>
    <xf numFmtId="0" fontId="9" fillId="13" borderId="2" xfId="0" applyFont="1" applyFill="1" applyBorder="1" applyAlignment="1" applyProtection="1">
      <alignment horizontal="center" vertical="center" wrapText="1"/>
      <protection hidden="1"/>
    </xf>
    <xf numFmtId="0" fontId="32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9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9" fillId="14" borderId="2" xfId="0" applyFont="1" applyFill="1" applyBorder="1" applyAlignment="1" applyProtection="1">
      <alignment horizontal="center" vertical="center"/>
      <protection hidden="1"/>
    </xf>
    <xf numFmtId="0" fontId="9" fillId="13" borderId="2" xfId="0" applyFont="1" applyFill="1" applyBorder="1" applyProtection="1">
      <protection hidden="1"/>
    </xf>
    <xf numFmtId="169" fontId="9" fillId="14" borderId="2" xfId="0" applyNumberFormat="1" applyFont="1" applyFill="1" applyBorder="1" applyAlignment="1" applyProtection="1">
      <alignment horizontal="center" vertical="center"/>
      <protection hidden="1"/>
    </xf>
    <xf numFmtId="169" fontId="9" fillId="13" borderId="2" xfId="0" applyNumberFormat="1" applyFont="1" applyFill="1" applyBorder="1" applyAlignment="1" applyProtection="1">
      <alignment horizontal="center" vertical="center"/>
      <protection hidden="1"/>
    </xf>
    <xf numFmtId="0" fontId="9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9" fillId="15" borderId="2" xfId="0" applyFont="1" applyFill="1" applyBorder="1" applyAlignment="1" applyProtection="1">
      <alignment horizontal="center" vertical="center"/>
      <protection hidden="1"/>
    </xf>
    <xf numFmtId="169" fontId="9" fillId="15" borderId="2" xfId="0" applyNumberFormat="1" applyFont="1" applyFill="1" applyBorder="1" applyAlignment="1" applyProtection="1">
      <alignment horizontal="center" vertical="center"/>
      <protection hidden="1"/>
    </xf>
    <xf numFmtId="0" fontId="9" fillId="14" borderId="2" xfId="0" applyFont="1" applyFill="1" applyBorder="1" applyAlignment="1" applyProtection="1">
      <alignment horizontal="center"/>
      <protection hidden="1"/>
    </xf>
    <xf numFmtId="0" fontId="9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9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5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7" fillId="0" borderId="0" xfId="0" applyFont="1" applyAlignment="1" applyProtection="1">
      <alignment horizontal="right"/>
      <protection hidden="1"/>
    </xf>
    <xf numFmtId="3" fontId="37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1" fillId="0" borderId="0" xfId="0" applyNumberFormat="1" applyFont="1" applyProtection="1">
      <protection hidden="1"/>
    </xf>
    <xf numFmtId="168" fontId="41" fillId="5" borderId="0" xfId="0" applyNumberFormat="1" applyFont="1" applyFill="1" applyProtection="1">
      <protection hidden="1"/>
    </xf>
    <xf numFmtId="0" fontId="41" fillId="5" borderId="0" xfId="0" applyFont="1" applyFill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17" fontId="13" fillId="0" borderId="4" xfId="0" applyNumberFormat="1" applyFont="1" applyBorder="1" applyAlignment="1" applyProtection="1">
      <alignment horizontal="center"/>
      <protection hidden="1"/>
    </xf>
    <xf numFmtId="168" fontId="13" fillId="0" borderId="4" xfId="0" applyNumberFormat="1" applyFont="1" applyBorder="1" applyAlignment="1" applyProtection="1">
      <alignment horizontal="center"/>
      <protection hidden="1"/>
    </xf>
    <xf numFmtId="0" fontId="13" fillId="0" borderId="4" xfId="0" applyFont="1" applyBorder="1" applyProtection="1">
      <protection hidden="1"/>
    </xf>
    <xf numFmtId="0" fontId="13" fillId="0" borderId="0" xfId="0" applyFont="1" applyProtection="1">
      <protection hidden="1"/>
    </xf>
    <xf numFmtId="0" fontId="61" fillId="10" borderId="6" xfId="0" applyFont="1" applyFill="1" applyBorder="1" applyAlignment="1" applyProtection="1">
      <alignment horizontal="center" vertical="center"/>
      <protection hidden="1"/>
    </xf>
    <xf numFmtId="0" fontId="12" fillId="10" borderId="0" xfId="0" applyFont="1" applyFill="1" applyAlignment="1" applyProtection="1">
      <alignment horizontal="center" vertical="center"/>
      <protection hidden="1"/>
    </xf>
    <xf numFmtId="0" fontId="12" fillId="10" borderId="10" xfId="0" applyFont="1" applyFill="1" applyBorder="1" applyAlignment="1" applyProtection="1">
      <alignment horizontal="center"/>
      <protection hidden="1"/>
    </xf>
    <xf numFmtId="0" fontId="59" fillId="10" borderId="19" xfId="0" applyFont="1" applyFill="1" applyBorder="1" applyAlignment="1" applyProtection="1">
      <alignment horizontal="center" vertical="center"/>
      <protection hidden="1"/>
    </xf>
    <xf numFmtId="0" fontId="60" fillId="10" borderId="21" xfId="0" applyFont="1" applyFill="1" applyBorder="1" applyAlignment="1" applyProtection="1">
      <alignment horizontal="center" vertical="center"/>
      <protection hidden="1"/>
    </xf>
    <xf numFmtId="168" fontId="13" fillId="0" borderId="15" xfId="0" applyNumberFormat="1" applyFont="1" applyBorder="1" applyAlignment="1" applyProtection="1">
      <alignment horizontal="center"/>
      <protection hidden="1"/>
    </xf>
    <xf numFmtId="0" fontId="60" fillId="10" borderId="20" xfId="0" applyFont="1" applyFill="1" applyBorder="1" applyAlignment="1" applyProtection="1">
      <alignment horizontal="center" vertical="center"/>
      <protection hidden="1"/>
    </xf>
    <xf numFmtId="3" fontId="31" fillId="0" borderId="0" xfId="0" applyNumberFormat="1" applyFont="1" applyProtection="1">
      <protection hidden="1"/>
    </xf>
    <xf numFmtId="0" fontId="31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2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8" fillId="0" borderId="0" xfId="0" applyFont="1" applyAlignment="1" applyProtection="1">
      <alignment vertical="center" wrapText="1"/>
      <protection hidden="1"/>
    </xf>
    <xf numFmtId="0" fontId="19" fillId="0" borderId="0" xfId="0" applyFont="1" applyProtection="1">
      <protection hidden="1"/>
    </xf>
    <xf numFmtId="0" fontId="19" fillId="0" borderId="0" xfId="0" applyFont="1" applyAlignment="1" applyProtection="1">
      <alignment horizontal="center" vertical="center"/>
      <protection hidden="1"/>
    </xf>
    <xf numFmtId="170" fontId="9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7" fillId="0" borderId="5" xfId="0" quotePrefix="1" applyFont="1" applyBorder="1" applyProtection="1">
      <protection hidden="1"/>
    </xf>
    <xf numFmtId="3" fontId="17" fillId="0" borderId="5" xfId="0" applyNumberFormat="1" applyFont="1" applyBorder="1" applyProtection="1">
      <protection hidden="1"/>
    </xf>
    <xf numFmtId="0" fontId="6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Alignment="1" applyProtection="1">
      <alignment horizontal="center" vertical="center"/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9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3" borderId="0" xfId="0" applyFont="1" applyFill="1" applyProtection="1">
      <protection hidden="1"/>
    </xf>
    <xf numFmtId="0" fontId="0" fillId="3" borderId="0" xfId="0" applyFill="1"/>
    <xf numFmtId="0" fontId="23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9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5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6" fillId="3" borderId="0" xfId="0" applyFont="1" applyFill="1" applyProtection="1">
      <protection hidden="1"/>
    </xf>
    <xf numFmtId="3" fontId="26" fillId="3" borderId="0" xfId="0" applyNumberFormat="1" applyFont="1" applyFill="1" applyProtection="1">
      <protection hidden="1"/>
    </xf>
    <xf numFmtId="0" fontId="13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1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7" fillId="0" borderId="4" xfId="2" applyNumberFormat="1" applyFont="1" applyFill="1" applyBorder="1" applyProtection="1">
      <protection locked="0"/>
    </xf>
    <xf numFmtId="10" fontId="17" fillId="0" borderId="4" xfId="2" applyNumberFormat="1" applyFont="1" applyFill="1" applyBorder="1" applyProtection="1">
      <protection hidden="1"/>
    </xf>
    <xf numFmtId="0" fontId="65" fillId="0" borderId="0" xfId="5" applyProtection="1">
      <protection hidden="1"/>
    </xf>
    <xf numFmtId="0" fontId="36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7" fillId="26" borderId="22" xfId="6" applyFont="1" applyProtection="1">
      <protection hidden="1"/>
    </xf>
    <xf numFmtId="0" fontId="9" fillId="13" borderId="2" xfId="0" applyFont="1" applyFill="1" applyBorder="1" applyAlignment="1" applyProtection="1">
      <alignment horizontal="centerContinuous" vertical="center" wrapText="1"/>
      <protection hidden="1"/>
    </xf>
    <xf numFmtId="0" fontId="32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10" fillId="28" borderId="0" xfId="0" applyFont="1" applyFill="1" applyAlignment="1" applyProtection="1">
      <alignment horizontal="center" vertical="center"/>
      <protection hidden="1"/>
    </xf>
    <xf numFmtId="0" fontId="10" fillId="28" borderId="0" xfId="0" applyFont="1" applyFill="1" applyProtection="1">
      <protection hidden="1"/>
    </xf>
    <xf numFmtId="0" fontId="9" fillId="0" borderId="23" xfId="0" quotePrefix="1" applyFont="1" applyBorder="1" applyProtection="1">
      <protection hidden="1"/>
    </xf>
    <xf numFmtId="3" fontId="9" fillId="0" borderId="23" xfId="0" applyNumberFormat="1" applyFont="1" applyBorder="1" applyProtection="1">
      <protection hidden="1"/>
    </xf>
    <xf numFmtId="0" fontId="52" fillId="0" borderId="18" xfId="0" quotePrefix="1" applyFont="1" applyBorder="1" applyProtection="1">
      <protection hidden="1"/>
    </xf>
    <xf numFmtId="3" fontId="52" fillId="0" borderId="18" xfId="0" applyNumberFormat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3" fontId="14" fillId="0" borderId="4" xfId="0" applyNumberFormat="1" applyFont="1" applyBorder="1" applyProtection="1">
      <protection hidden="1"/>
    </xf>
    <xf numFmtId="0" fontId="14" fillId="0" borderId="0" xfId="0" quotePrefix="1" applyFont="1" applyProtection="1">
      <protection hidden="1"/>
    </xf>
    <xf numFmtId="3" fontId="14" fillId="0" borderId="0" xfId="0" applyNumberFormat="1" applyFont="1" applyProtection="1">
      <protection hidden="1"/>
    </xf>
    <xf numFmtId="0" fontId="70" fillId="0" borderId="4" xfId="0" applyFont="1" applyBorder="1" applyProtection="1">
      <protection hidden="1"/>
    </xf>
    <xf numFmtId="0" fontId="37" fillId="0" borderId="4" xfId="0" applyFont="1" applyBorder="1" applyProtection="1">
      <protection hidden="1"/>
    </xf>
    <xf numFmtId="0" fontId="9" fillId="20" borderId="12" xfId="0" applyFont="1" applyFill="1" applyBorder="1" applyProtection="1">
      <protection hidden="1"/>
    </xf>
    <xf numFmtId="3" fontId="9" fillId="20" borderId="12" xfId="0" applyNumberFormat="1" applyFont="1" applyFill="1" applyBorder="1" applyProtection="1">
      <protection hidden="1"/>
    </xf>
    <xf numFmtId="0" fontId="9" fillId="12" borderId="12" xfId="0" applyFont="1" applyFill="1" applyBorder="1" applyProtection="1"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quotePrefix="1" applyFont="1" applyProtection="1">
      <protection hidden="1"/>
    </xf>
    <xf numFmtId="0" fontId="22" fillId="0" borderId="5" xfId="0" applyFont="1" applyBorder="1" applyAlignment="1" applyProtection="1">
      <alignment vertical="center"/>
      <protection hidden="1"/>
    </xf>
    <xf numFmtId="3" fontId="9" fillId="0" borderId="0" xfId="0" applyNumberFormat="1" applyFont="1" applyAlignment="1" applyProtection="1">
      <alignment horizontal="center" vertical="center"/>
      <protection hidden="1"/>
    </xf>
    <xf numFmtId="0" fontId="36" fillId="3" borderId="0" xfId="0" applyFont="1" applyFill="1" applyProtection="1">
      <protection hidden="1"/>
    </xf>
    <xf numFmtId="0" fontId="56" fillId="0" borderId="15" xfId="0" applyFont="1" applyBorder="1" applyAlignment="1" applyProtection="1">
      <alignment horizontal="center" vertical="center"/>
      <protection hidden="1"/>
    </xf>
    <xf numFmtId="3" fontId="13" fillId="0" borderId="14" xfId="0" applyNumberFormat="1" applyFont="1" applyBorder="1" applyAlignment="1" applyProtection="1">
      <alignment horizontal="center" vertical="center"/>
      <protection hidden="1"/>
    </xf>
    <xf numFmtId="3" fontId="13" fillId="0" borderId="4" xfId="0" applyNumberFormat="1" applyFont="1" applyBorder="1" applyAlignment="1" applyProtection="1">
      <alignment horizontal="center" vertical="center"/>
      <protection hidden="1"/>
    </xf>
    <xf numFmtId="3" fontId="13" fillId="0" borderId="15" xfId="0" applyNumberFormat="1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2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4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6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3" fontId="9" fillId="0" borderId="12" xfId="0" applyNumberFormat="1" applyFont="1" applyBorder="1" applyAlignment="1" applyProtection="1">
      <alignment horizontal="center"/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1" fillId="0" borderId="12" xfId="0" applyFont="1" applyBorder="1" applyProtection="1">
      <protection hidden="1"/>
    </xf>
    <xf numFmtId="3" fontId="11" fillId="0" borderId="12" xfId="0" applyNumberFormat="1" applyFont="1" applyBorder="1" applyProtection="1">
      <protection hidden="1"/>
    </xf>
    <xf numFmtId="0" fontId="13" fillId="0" borderId="12" xfId="0" applyFont="1" applyBorder="1" applyProtection="1">
      <protection hidden="1"/>
    </xf>
    <xf numFmtId="0" fontId="47" fillId="0" borderId="16" xfId="0" applyFont="1" applyBorder="1" applyProtection="1">
      <protection hidden="1"/>
    </xf>
    <xf numFmtId="3" fontId="47" fillId="0" borderId="16" xfId="0" applyNumberFormat="1" applyFont="1" applyBorder="1" applyProtection="1">
      <protection hidden="1"/>
    </xf>
    <xf numFmtId="0" fontId="53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9" fillId="0" borderId="4" xfId="0" applyNumberFormat="1" applyFont="1" applyBorder="1" applyProtection="1">
      <protection locked="0"/>
    </xf>
    <xf numFmtId="3" fontId="17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9" fillId="0" borderId="4" xfId="2" applyNumberFormat="1" applyFont="1" applyBorder="1" applyAlignment="1" applyProtection="1">
      <alignment horizontal="center" vertical="center"/>
      <protection hidden="1"/>
    </xf>
    <xf numFmtId="0" fontId="9" fillId="18" borderId="12" xfId="0" applyFont="1" applyFill="1" applyBorder="1" applyProtection="1">
      <protection hidden="1"/>
    </xf>
    <xf numFmtId="0" fontId="9" fillId="14" borderId="2" xfId="0" applyFont="1" applyFill="1" applyBorder="1" applyAlignment="1" applyProtection="1">
      <alignment horizontal="center" vertical="center" wrapText="1"/>
      <protection hidden="1"/>
    </xf>
    <xf numFmtId="0" fontId="32" fillId="14" borderId="2" xfId="0" applyFont="1" applyFill="1" applyBorder="1" applyAlignment="1" applyProtection="1">
      <alignment horizontal="center" vertical="center"/>
      <protection hidden="1"/>
    </xf>
    <xf numFmtId="0" fontId="9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6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1" fillId="5" borderId="0" xfId="2" applyNumberFormat="1" applyFont="1" applyFill="1" applyProtection="1">
      <protection hidden="1"/>
    </xf>
    <xf numFmtId="169" fontId="11" fillId="14" borderId="2" xfId="0" applyNumberFormat="1" applyFont="1" applyFill="1" applyBorder="1" applyAlignment="1" applyProtection="1">
      <alignment horizontal="center" vertical="center"/>
      <protection hidden="1"/>
    </xf>
    <xf numFmtId="3" fontId="9" fillId="0" borderId="14" xfId="0" applyNumberFormat="1" applyFont="1" applyBorder="1" applyProtection="1">
      <protection hidden="1"/>
    </xf>
    <xf numFmtId="0" fontId="9" fillId="0" borderId="14" xfId="0" applyFont="1" applyBorder="1" applyProtection="1">
      <protection hidden="1"/>
    </xf>
    <xf numFmtId="0" fontId="15" fillId="0" borderId="14" xfId="0" quotePrefix="1" applyFont="1" applyBorder="1" applyProtection="1">
      <protection hidden="1"/>
    </xf>
    <xf numFmtId="0" fontId="15" fillId="0" borderId="4" xfId="0" quotePrefix="1" applyFont="1" applyBorder="1" applyProtection="1">
      <protection hidden="1"/>
    </xf>
    <xf numFmtId="0" fontId="10" fillId="0" borderId="12" xfId="0" applyFont="1" applyBorder="1" applyProtection="1">
      <protection hidden="1"/>
    </xf>
    <xf numFmtId="0" fontId="9" fillId="0" borderId="5" xfId="0" quotePrefix="1" applyFont="1" applyBorder="1" applyProtection="1">
      <protection hidden="1"/>
    </xf>
    <xf numFmtId="0" fontId="31" fillId="0" borderId="4" xfId="0" quotePrefix="1" applyFont="1" applyBorder="1" applyProtection="1">
      <protection hidden="1"/>
    </xf>
    <xf numFmtId="0" fontId="31" fillId="5" borderId="0" xfId="0" applyFont="1" applyFill="1" applyProtection="1">
      <protection hidden="1"/>
    </xf>
    <xf numFmtId="0" fontId="9" fillId="14" borderId="2" xfId="0" applyFont="1" applyFill="1" applyBorder="1" applyAlignment="1" applyProtection="1">
      <alignment horizontal="left" vertical="center"/>
      <protection hidden="1"/>
    </xf>
    <xf numFmtId="0" fontId="74" fillId="5" borderId="0" xfId="0" applyFont="1" applyFill="1" applyAlignment="1" applyProtection="1">
      <alignment vertical="top"/>
      <protection hidden="1"/>
    </xf>
    <xf numFmtId="0" fontId="74" fillId="5" borderId="0" xfId="0" applyFont="1" applyFill="1" applyAlignment="1" applyProtection="1">
      <alignment vertical="top"/>
      <protection locked="0" hidden="1"/>
    </xf>
    <xf numFmtId="3" fontId="74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70" fillId="5" borderId="0" xfId="0" applyFont="1" applyFill="1" applyAlignment="1" applyProtection="1">
      <alignment horizontal="center" vertical="center"/>
      <protection hidden="1"/>
    </xf>
    <xf numFmtId="0" fontId="75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6" fillId="0" borderId="0" xfId="0" applyFont="1" applyAlignment="1" applyProtection="1">
      <alignment horizontal="center" vertical="center"/>
      <protection hidden="1"/>
    </xf>
    <xf numFmtId="0" fontId="76" fillId="0" borderId="0" xfId="0" applyFont="1" applyAlignment="1" applyProtection="1">
      <alignment horizontal="right" vertical="center"/>
      <protection hidden="1"/>
    </xf>
    <xf numFmtId="0" fontId="23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7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4" fillId="0" borderId="0" xfId="0" applyFont="1" applyProtection="1">
      <protection hidden="1"/>
    </xf>
    <xf numFmtId="0" fontId="68" fillId="0" borderId="14" xfId="0" quotePrefix="1" applyFont="1" applyBorder="1" applyProtection="1">
      <protection hidden="1"/>
    </xf>
    <xf numFmtId="3" fontId="68" fillId="0" borderId="14" xfId="0" applyNumberFormat="1" applyFont="1" applyBorder="1" applyProtection="1">
      <protection hidden="1"/>
    </xf>
    <xf numFmtId="0" fontId="69" fillId="0" borderId="4" xfId="0" quotePrefix="1" applyFont="1" applyBorder="1" applyProtection="1">
      <protection hidden="1"/>
    </xf>
    <xf numFmtId="3" fontId="69" fillId="0" borderId="4" xfId="0" applyNumberFormat="1" applyFont="1" applyBorder="1" applyProtection="1">
      <protection hidden="1"/>
    </xf>
    <xf numFmtId="0" fontId="17" fillId="0" borderId="13" xfId="0" quotePrefix="1" applyFont="1" applyBorder="1" applyProtection="1">
      <protection hidden="1"/>
    </xf>
    <xf numFmtId="0" fontId="17" fillId="0" borderId="13" xfId="0" applyFont="1" applyBorder="1" applyProtection="1">
      <protection hidden="1"/>
    </xf>
    <xf numFmtId="3" fontId="17" fillId="0" borderId="13" xfId="0" applyNumberFormat="1" applyFont="1" applyBorder="1" applyProtection="1">
      <protection hidden="1"/>
    </xf>
    <xf numFmtId="3" fontId="17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9" fillId="12" borderId="12" xfId="0" applyFont="1" applyFill="1" applyBorder="1" applyAlignment="1" applyProtection="1">
      <alignment horizontal="center" vertical="center"/>
      <protection hidden="1"/>
    </xf>
    <xf numFmtId="3" fontId="12" fillId="0" borderId="17" xfId="1" applyNumberFormat="1" applyFont="1" applyFill="1" applyBorder="1" applyAlignment="1" applyProtection="1">
      <alignment vertical="center"/>
      <protection hidden="1"/>
    </xf>
    <xf numFmtId="3" fontId="12" fillId="0" borderId="23" xfId="1" applyNumberFormat="1" applyFont="1" applyFill="1" applyBorder="1" applyAlignment="1" applyProtection="1">
      <alignment vertical="center"/>
      <protection hidden="1"/>
    </xf>
    <xf numFmtId="3" fontId="13" fillId="0" borderId="0" xfId="1" applyNumberFormat="1" applyFont="1" applyFill="1" applyBorder="1" applyAlignment="1" applyProtection="1">
      <alignment vertical="center"/>
      <protection hidden="1"/>
    </xf>
    <xf numFmtId="164" fontId="13" fillId="0" borderId="0" xfId="1" applyFont="1" applyFill="1" applyBorder="1" applyAlignment="1" applyProtection="1">
      <alignment vertical="center" wrapText="1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7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5" fillId="0" borderId="0" xfId="0" applyFont="1"/>
    <xf numFmtId="0" fontId="36" fillId="3" borderId="0" xfId="0" applyFont="1" applyFill="1" applyAlignment="1" applyProtection="1">
      <alignment horizontal="center" vertical="center"/>
      <protection hidden="1"/>
    </xf>
    <xf numFmtId="3" fontId="12" fillId="0" borderId="0" xfId="0" applyNumberFormat="1" applyFont="1" applyProtection="1">
      <protection hidden="1"/>
    </xf>
    <xf numFmtId="3" fontId="12" fillId="0" borderId="4" xfId="0" applyNumberFormat="1" applyFont="1" applyBorder="1" applyProtection="1">
      <protection locked="0"/>
    </xf>
    <xf numFmtId="3" fontId="12" fillId="0" borderId="5" xfId="0" applyNumberFormat="1" applyFont="1" applyBorder="1" applyProtection="1">
      <protection locked="0"/>
    </xf>
    <xf numFmtId="3" fontId="12" fillId="0" borderId="2" xfId="0" applyNumberFormat="1" applyFont="1" applyBorder="1" applyProtection="1">
      <protection locked="0"/>
    </xf>
    <xf numFmtId="0" fontId="11" fillId="0" borderId="12" xfId="0" applyFont="1" applyBorder="1" applyAlignment="1" applyProtection="1">
      <alignment vertical="center" wrapText="1"/>
      <protection hidden="1"/>
    </xf>
    <xf numFmtId="3" fontId="11" fillId="0" borderId="12" xfId="0" applyNumberFormat="1" applyFont="1" applyBorder="1" applyAlignment="1" applyProtection="1">
      <alignment vertical="center"/>
      <protection hidden="1"/>
    </xf>
    <xf numFmtId="0" fontId="12" fillId="0" borderId="17" xfId="0" applyFont="1" applyBorder="1" applyAlignment="1" applyProtection="1">
      <alignment vertical="center" wrapText="1"/>
      <protection hidden="1"/>
    </xf>
    <xf numFmtId="0" fontId="13" fillId="0" borderId="24" xfId="0" applyFont="1" applyBorder="1" applyAlignment="1" applyProtection="1">
      <alignment vertical="center" wrapText="1"/>
      <protection hidden="1"/>
    </xf>
    <xf numFmtId="0" fontId="13" fillId="0" borderId="25" xfId="0" applyFont="1" applyBorder="1" applyAlignment="1" applyProtection="1">
      <alignment vertical="center" wrapText="1"/>
      <protection hidden="1"/>
    </xf>
    <xf numFmtId="0" fontId="13" fillId="0" borderId="26" xfId="0" applyFont="1" applyBorder="1" applyAlignment="1" applyProtection="1">
      <alignment vertical="center" wrapText="1"/>
      <protection hidden="1"/>
    </xf>
    <xf numFmtId="0" fontId="12" fillId="0" borderId="23" xfId="0" applyFont="1" applyBorder="1" applyAlignment="1" applyProtection="1">
      <alignment vertical="center" wrapText="1"/>
      <protection hidden="1"/>
    </xf>
    <xf numFmtId="0" fontId="15" fillId="0" borderId="4" xfId="0" applyFont="1" applyBorder="1" applyAlignment="1" applyProtection="1">
      <alignment horizontal="center" vertical="center" shrinkToFit="1"/>
      <protection hidden="1"/>
    </xf>
    <xf numFmtId="0" fontId="15" fillId="0" borderId="12" xfId="0" applyFont="1" applyBorder="1" applyProtection="1">
      <protection hidden="1"/>
    </xf>
    <xf numFmtId="0" fontId="15" fillId="0" borderId="14" xfId="0" applyFont="1" applyBorder="1" applyProtection="1">
      <protection hidden="1"/>
    </xf>
    <xf numFmtId="0" fontId="15" fillId="0" borderId="4" xfId="0" applyFont="1" applyBorder="1" applyProtection="1">
      <protection hidden="1"/>
    </xf>
    <xf numFmtId="0" fontId="15" fillId="0" borderId="15" xfId="0" applyFont="1" applyBorder="1" applyProtection="1">
      <protection hidden="1"/>
    </xf>
    <xf numFmtId="0" fontId="10" fillId="13" borderId="2" xfId="0" applyFont="1" applyFill="1" applyBorder="1" applyAlignment="1" applyProtection="1">
      <alignment horizontal="center" vertical="center"/>
      <protection hidden="1"/>
    </xf>
    <xf numFmtId="0" fontId="15" fillId="0" borderId="0" xfId="0" applyFont="1" applyProtection="1">
      <protection hidden="1"/>
    </xf>
    <xf numFmtId="0" fontId="15" fillId="0" borderId="14" xfId="0" applyFont="1" applyBorder="1" applyAlignment="1" applyProtection="1">
      <alignment horizontal="center" vertical="center" shrinkToFit="1"/>
      <protection hidden="1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10" fillId="2" borderId="0" xfId="0" applyFont="1" applyFill="1" applyAlignment="1" applyProtection="1">
      <alignment horizontal="center"/>
      <protection hidden="1"/>
    </xf>
    <xf numFmtId="165" fontId="10" fillId="2" borderId="0" xfId="0" applyNumberFormat="1" applyFont="1" applyFill="1" applyAlignment="1" applyProtection="1">
      <alignment horizontal="center"/>
      <protection hidden="1"/>
    </xf>
    <xf numFmtId="0" fontId="13" fillId="0" borderId="0" xfId="0" applyFont="1" applyAlignment="1" applyProtection="1">
      <alignment vertical="center" wrapText="1"/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0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9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6" fillId="0" borderId="2" xfId="0" applyFont="1" applyBorder="1" applyProtection="1">
      <protection hidden="1"/>
    </xf>
    <xf numFmtId="0" fontId="31" fillId="0" borderId="14" xfId="0" quotePrefix="1" applyFont="1" applyBorder="1" applyProtection="1">
      <protection hidden="1"/>
    </xf>
    <xf numFmtId="0" fontId="36" fillId="0" borderId="12" xfId="0" applyFont="1" applyBorder="1" applyProtection="1">
      <protection hidden="1"/>
    </xf>
    <xf numFmtId="0" fontId="31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70" fillId="0" borderId="4" xfId="0" applyNumberFormat="1" applyFont="1" applyBorder="1" applyProtection="1">
      <protection hidden="1"/>
    </xf>
    <xf numFmtId="3" fontId="37" fillId="0" borderId="4" xfId="0" applyNumberFormat="1" applyFont="1" applyBorder="1" applyProtection="1">
      <protection hidden="1"/>
    </xf>
    <xf numFmtId="0" fontId="15" fillId="0" borderId="14" xfId="0" applyFont="1" applyBorder="1" applyAlignment="1" applyProtection="1">
      <alignment horizontal="center" shrinkToFit="1"/>
      <protection hidden="1"/>
    </xf>
    <xf numFmtId="0" fontId="82" fillId="0" borderId="4" xfId="0" applyFont="1" applyBorder="1" applyAlignment="1" applyProtection="1">
      <alignment horizontal="center" vertical="center"/>
      <protection hidden="1"/>
    </xf>
    <xf numFmtId="3" fontId="81" fillId="4" borderId="24" xfId="1" applyNumberFormat="1" applyFont="1" applyFill="1" applyBorder="1" applyAlignment="1" applyProtection="1">
      <alignment vertical="center"/>
      <protection locked="0"/>
    </xf>
    <xf numFmtId="3" fontId="81" fillId="4" borderId="25" xfId="1" applyNumberFormat="1" applyFont="1" applyFill="1" applyBorder="1" applyAlignment="1" applyProtection="1">
      <alignment vertical="center"/>
      <protection locked="0"/>
    </xf>
    <xf numFmtId="3" fontId="81" fillId="4" borderId="25" xfId="3" applyNumberFormat="1" applyFont="1" applyFill="1" applyBorder="1" applyAlignment="1" applyProtection="1">
      <alignment vertical="center"/>
      <protection locked="0"/>
    </xf>
    <xf numFmtId="3" fontId="81" fillId="4" borderId="26" xfId="1" applyNumberFormat="1" applyFont="1" applyFill="1" applyBorder="1" applyAlignment="1" applyProtection="1">
      <alignment vertical="center"/>
      <protection locked="0"/>
    </xf>
    <xf numFmtId="3" fontId="52" fillId="4" borderId="23" xfId="1" applyNumberFormat="1" applyFont="1" applyFill="1" applyBorder="1" applyAlignment="1" applyProtection="1">
      <alignment vertical="center"/>
      <protection locked="0"/>
    </xf>
    <xf numFmtId="0" fontId="83" fillId="30" borderId="0" xfId="0" applyFont="1" applyFill="1" applyProtection="1">
      <protection hidden="1"/>
    </xf>
    <xf numFmtId="0" fontId="83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5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7" fillId="0" borderId="0" xfId="0" applyFont="1" applyProtection="1">
      <protection hidden="1"/>
    </xf>
    <xf numFmtId="14" fontId="74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5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10" fillId="36" borderId="0" xfId="0" applyFont="1" applyFill="1" applyAlignment="1" applyProtection="1">
      <alignment horizontal="center" vertical="center"/>
      <protection hidden="1"/>
    </xf>
    <xf numFmtId="3" fontId="74" fillId="0" borderId="0" xfId="0" applyNumberFormat="1" applyFont="1" applyProtection="1">
      <protection hidden="1"/>
    </xf>
    <xf numFmtId="3" fontId="88" fillId="0" borderId="0" xfId="0" applyNumberFormat="1" applyFont="1" applyAlignment="1" applyProtection="1">
      <alignment horizontal="center" vertical="center"/>
      <protection hidden="1"/>
    </xf>
    <xf numFmtId="0" fontId="30" fillId="0" borderId="29" xfId="0" applyFont="1" applyBorder="1" applyAlignment="1" applyProtection="1">
      <alignment horizontal="center" vertical="center"/>
      <protection hidden="1"/>
    </xf>
    <xf numFmtId="0" fontId="89" fillId="0" borderId="0" xfId="0" applyFont="1" applyAlignment="1" applyProtection="1">
      <alignment horizontal="center" vertical="center"/>
      <protection hidden="1"/>
    </xf>
    <xf numFmtId="3" fontId="90" fillId="0" borderId="12" xfId="0" applyNumberFormat="1" applyFont="1" applyBorder="1" applyProtection="1">
      <protection hidden="1"/>
    </xf>
    <xf numFmtId="0" fontId="90" fillId="0" borderId="0" xfId="0" applyFont="1" applyProtection="1">
      <protection hidden="1"/>
    </xf>
    <xf numFmtId="3" fontId="91" fillId="0" borderId="0" xfId="0" applyNumberFormat="1" applyFont="1" applyProtection="1">
      <protection hidden="1"/>
    </xf>
    <xf numFmtId="3" fontId="91" fillId="0" borderId="5" xfId="0" applyNumberFormat="1" applyFont="1" applyBorder="1" applyProtection="1">
      <protection hidden="1"/>
    </xf>
    <xf numFmtId="3" fontId="91" fillId="0" borderId="4" xfId="0" applyNumberFormat="1" applyFont="1" applyBorder="1" applyProtection="1">
      <protection hidden="1"/>
    </xf>
    <xf numFmtId="0" fontId="91" fillId="0" borderId="4" xfId="0" applyFont="1" applyBorder="1" applyProtection="1">
      <protection hidden="1"/>
    </xf>
    <xf numFmtId="0" fontId="91" fillId="0" borderId="0" xfId="0" applyFont="1" applyProtection="1">
      <protection hidden="1"/>
    </xf>
    <xf numFmtId="3" fontId="91" fillId="12" borderId="4" xfId="0" applyNumberFormat="1" applyFont="1" applyFill="1" applyBorder="1" applyProtection="1">
      <protection hidden="1"/>
    </xf>
    <xf numFmtId="0" fontId="17" fillId="8" borderId="4" xfId="0" applyFont="1" applyFill="1" applyBorder="1" applyProtection="1">
      <protection hidden="1"/>
    </xf>
    <xf numFmtId="0" fontId="92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1" fillId="35" borderId="1" xfId="0" applyNumberFormat="1" applyFont="1" applyFill="1" applyBorder="1" applyProtection="1">
      <protection hidden="1"/>
    </xf>
    <xf numFmtId="10" fontId="17" fillId="0" borderId="4" xfId="2" applyNumberFormat="1" applyFont="1" applyBorder="1" applyProtection="1">
      <protection locked="0"/>
    </xf>
    <xf numFmtId="3" fontId="34" fillId="0" borderId="0" xfId="0" applyNumberFormat="1" applyFont="1" applyProtection="1">
      <protection hidden="1"/>
    </xf>
    <xf numFmtId="0" fontId="30" fillId="0" borderId="0" xfId="0" applyFont="1" applyAlignment="1" applyProtection="1">
      <alignment vertical="center"/>
      <protection hidden="1"/>
    </xf>
    <xf numFmtId="0" fontId="30" fillId="3" borderId="0" xfId="0" applyFont="1" applyFill="1" applyAlignment="1" applyProtection="1">
      <alignment vertical="center"/>
      <protection hidden="1"/>
    </xf>
    <xf numFmtId="3" fontId="30" fillId="0" borderId="0" xfId="0" applyNumberFormat="1" applyFont="1" applyAlignment="1" applyProtection="1">
      <alignment vertical="center"/>
      <protection hidden="1"/>
    </xf>
    <xf numFmtId="0" fontId="5" fillId="0" borderId="4" xfId="0" quotePrefix="1" applyFont="1" applyBorder="1" applyAlignment="1" applyProtection="1">
      <alignment horizontal="center" vertical="center"/>
      <protection hidden="1"/>
    </xf>
    <xf numFmtId="3" fontId="17" fillId="0" borderId="4" xfId="2" applyNumberFormat="1" applyFont="1" applyFill="1" applyBorder="1" applyProtection="1">
      <protection hidden="1"/>
    </xf>
    <xf numFmtId="0" fontId="93" fillId="0" borderId="0" xfId="0" applyFont="1" applyAlignment="1" applyProtection="1">
      <alignment horizontal="right"/>
      <protection hidden="1"/>
    </xf>
    <xf numFmtId="0" fontId="17" fillId="3" borderId="0" xfId="0" applyFont="1" applyFill="1" applyProtection="1"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3" borderId="0" xfId="0" applyFont="1" applyFill="1" applyAlignment="1" applyProtection="1">
      <alignment vertical="center"/>
      <protection hidden="1"/>
    </xf>
    <xf numFmtId="3" fontId="28" fillId="0" borderId="0" xfId="0" applyNumberFormat="1" applyFont="1" applyAlignment="1" applyProtection="1">
      <alignment vertical="center"/>
      <protection hidden="1"/>
    </xf>
    <xf numFmtId="0" fontId="94" fillId="0" borderId="12" xfId="0" applyFont="1" applyBorder="1" applyProtection="1">
      <protection hidden="1"/>
    </xf>
    <xf numFmtId="3" fontId="94" fillId="0" borderId="12" xfId="0" applyNumberFormat="1" applyFont="1" applyBorder="1" applyProtection="1">
      <protection hidden="1"/>
    </xf>
    <xf numFmtId="0" fontId="84" fillId="0" borderId="0" xfId="0" applyFont="1" applyProtection="1">
      <protection hidden="1"/>
    </xf>
    <xf numFmtId="0" fontId="94" fillId="0" borderId="0" xfId="0" applyFont="1" applyProtection="1">
      <protection hidden="1"/>
    </xf>
    <xf numFmtId="0" fontId="94" fillId="3" borderId="0" xfId="0" applyFont="1" applyFill="1" applyProtection="1">
      <protection hidden="1"/>
    </xf>
    <xf numFmtId="0" fontId="94" fillId="0" borderId="0" xfId="0" applyFont="1" applyAlignment="1" applyProtection="1">
      <alignment horizontal="center" vertical="center"/>
      <protection hidden="1"/>
    </xf>
    <xf numFmtId="3" fontId="84" fillId="0" borderId="0" xfId="0" applyNumberFormat="1" applyFont="1" applyProtection="1">
      <protection hidden="1"/>
    </xf>
    <xf numFmtId="0" fontId="9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9" fillId="37" borderId="2" xfId="0" applyFont="1" applyFill="1" applyBorder="1" applyAlignment="1" applyProtection="1">
      <alignment horizontal="center" vertical="center"/>
      <protection hidden="1"/>
    </xf>
    <xf numFmtId="0" fontId="84" fillId="0" borderId="0" xfId="0" applyFont="1" applyAlignment="1" applyProtection="1">
      <alignment horizontal="right" vertical="center"/>
      <protection hidden="1"/>
    </xf>
    <xf numFmtId="3" fontId="28" fillId="0" borderId="0" xfId="0" applyNumberFormat="1" applyFont="1" applyAlignment="1" applyProtection="1">
      <alignment horizontal="center" vertical="center"/>
      <protection hidden="1"/>
    </xf>
    <xf numFmtId="0" fontId="95" fillId="0" borderId="0" xfId="0" applyFont="1" applyProtection="1">
      <protection hidden="1"/>
    </xf>
    <xf numFmtId="0" fontId="62" fillId="0" borderId="0" xfId="0" applyFont="1" applyAlignment="1" applyProtection="1">
      <alignment horizontal="center" vertical="center"/>
      <protection hidden="1"/>
    </xf>
    <xf numFmtId="0" fontId="96" fillId="0" borderId="0" xfId="0" applyFont="1" applyAlignment="1" applyProtection="1">
      <alignment horizontal="center" vertical="center"/>
      <protection hidden="1"/>
    </xf>
    <xf numFmtId="0" fontId="62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4" fillId="0" borderId="0" xfId="0" applyFont="1" applyProtection="1">
      <protection hidden="1"/>
    </xf>
    <xf numFmtId="0" fontId="10" fillId="2" borderId="33" xfId="0" applyFont="1" applyFill="1" applyBorder="1" applyAlignment="1" applyProtection="1">
      <alignment horizontal="center" vertical="center" wrapText="1"/>
      <protection hidden="1"/>
    </xf>
    <xf numFmtId="0" fontId="10" fillId="2" borderId="34" xfId="0" applyFont="1" applyFill="1" applyBorder="1" applyAlignment="1" applyProtection="1">
      <alignment horizontal="center" vertical="center" wrapText="1"/>
      <protection hidden="1"/>
    </xf>
    <xf numFmtId="0" fontId="10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10" fillId="2" borderId="34" xfId="0" applyNumberFormat="1" applyFont="1" applyFill="1" applyBorder="1" applyProtection="1">
      <protection hidden="1"/>
    </xf>
    <xf numFmtId="0" fontId="15" fillId="2" borderId="46" xfId="0" applyFont="1" applyFill="1" applyBorder="1" applyProtection="1">
      <protection hidden="1"/>
    </xf>
    <xf numFmtId="0" fontId="15" fillId="2" borderId="47" xfId="0" applyFont="1" applyFill="1" applyBorder="1" applyProtection="1">
      <protection hidden="1"/>
    </xf>
    <xf numFmtId="0" fontId="15" fillId="2" borderId="48" xfId="0" applyFont="1" applyFill="1" applyBorder="1" applyProtection="1">
      <protection hidden="1"/>
    </xf>
    <xf numFmtId="0" fontId="29" fillId="0" borderId="0" xfId="0" applyFont="1" applyAlignment="1" applyProtection="1">
      <alignment horizontal="center" vertical="center" wrapText="1"/>
      <protection hidden="1"/>
    </xf>
    <xf numFmtId="0" fontId="97" fillId="0" borderId="0" xfId="0" applyFont="1" applyAlignment="1" applyProtection="1">
      <alignment horizontal="left" vertical="center"/>
      <protection hidden="1"/>
    </xf>
    <xf numFmtId="0" fontId="97" fillId="0" borderId="0" xfId="0" applyFont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62" fillId="0" borderId="0" xfId="0" applyFont="1" applyAlignment="1" applyProtection="1">
      <alignment horizontal="left" vertical="center"/>
      <protection hidden="1"/>
    </xf>
    <xf numFmtId="172" fontId="31" fillId="0" borderId="0" xfId="0" quotePrefix="1" applyNumberFormat="1" applyFont="1" applyProtection="1">
      <protection hidden="1"/>
    </xf>
    <xf numFmtId="173" fontId="3" fillId="4" borderId="1" xfId="0" applyNumberFormat="1" applyFont="1" applyFill="1" applyBorder="1" applyProtection="1">
      <protection locked="0"/>
    </xf>
    <xf numFmtId="0" fontId="6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7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top"/>
      <protection hidden="1"/>
    </xf>
    <xf numFmtId="174" fontId="6" fillId="4" borderId="1" xfId="0" applyNumberFormat="1" applyFont="1" applyFill="1" applyBorder="1" applyAlignment="1" applyProtection="1">
      <alignment horizontal="center" vertical="center"/>
      <protection locked="0"/>
    </xf>
    <xf numFmtId="3" fontId="9" fillId="4" borderId="4" xfId="0" quotePrefix="1" applyNumberFormat="1" applyFont="1" applyFill="1" applyBorder="1" applyProtection="1">
      <protection locked="0"/>
    </xf>
    <xf numFmtId="0" fontId="18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8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10" fillId="6" borderId="0" xfId="0" applyFont="1" applyFill="1" applyAlignment="1" applyProtection="1">
      <alignment horizontal="left" vertical="center"/>
      <protection hidden="1"/>
    </xf>
    <xf numFmtId="0" fontId="10" fillId="2" borderId="0" xfId="0" applyFont="1" applyFill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horizontal="left" vertical="center"/>
      <protection hidden="1"/>
    </xf>
    <xf numFmtId="0" fontId="15" fillId="0" borderId="4" xfId="0" applyFont="1" applyBorder="1" applyAlignment="1" applyProtection="1">
      <alignment horizontal="center"/>
      <protection hidden="1"/>
    </xf>
    <xf numFmtId="3" fontId="35" fillId="0" borderId="2" xfId="0" applyNumberFormat="1" applyFont="1" applyBorder="1" applyAlignment="1" applyProtection="1">
      <alignment vertical="center" wrapText="1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4" fillId="0" borderId="15" xfId="0" applyNumberFormat="1" applyFont="1" applyBorder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3" fontId="31" fillId="38" borderId="0" xfId="0" applyNumberFormat="1" applyFont="1" applyFill="1" applyProtection="1">
      <protection hidden="1"/>
    </xf>
    <xf numFmtId="0" fontId="31" fillId="38" borderId="0" xfId="0" applyFont="1" applyFill="1" applyProtection="1">
      <protection hidden="1"/>
    </xf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9" fillId="0" borderId="0" xfId="0" applyFont="1" applyAlignment="1" applyProtection="1">
      <alignment horizontal="center" vertical="center" shrinkToFit="1"/>
      <protection hidden="1"/>
    </xf>
    <xf numFmtId="0" fontId="29" fillId="0" borderId="11" xfId="0" applyFont="1" applyBorder="1" applyAlignment="1" applyProtection="1">
      <alignment horizontal="center" vertical="center" shrinkToFi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20" fillId="21" borderId="7" xfId="0" applyFont="1" applyFill="1" applyBorder="1" applyAlignment="1" applyProtection="1">
      <alignment horizontal="center"/>
      <protection hidden="1"/>
    </xf>
    <xf numFmtId="0" fontId="20" fillId="21" borderId="8" xfId="0" applyFont="1" applyFill="1" applyBorder="1" applyAlignment="1" applyProtection="1">
      <alignment horizontal="center"/>
      <protection hidden="1"/>
    </xf>
    <xf numFmtId="0" fontId="20" fillId="21" borderId="9" xfId="0" applyFont="1" applyFill="1" applyBorder="1" applyAlignment="1" applyProtection="1">
      <alignment horizontal="center"/>
      <protection hidden="1"/>
    </xf>
    <xf numFmtId="0" fontId="56" fillId="0" borderId="0" xfId="0" applyFont="1" applyAlignment="1" applyProtection="1">
      <alignment horizontal="center" vertical="center" wrapText="1"/>
      <protection hidden="1"/>
    </xf>
    <xf numFmtId="0" fontId="60" fillId="10" borderId="0" xfId="0" applyFont="1" applyFill="1" applyAlignment="1" applyProtection="1">
      <alignment horizontal="center" vertical="center"/>
      <protection hidden="1"/>
    </xf>
    <xf numFmtId="0" fontId="60" fillId="10" borderId="20" xfId="0" applyFont="1" applyFill="1" applyBorder="1" applyAlignment="1" applyProtection="1">
      <alignment horizontal="center" vertical="center"/>
      <protection hidden="1"/>
    </xf>
    <xf numFmtId="0" fontId="58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0" fontId="29" fillId="0" borderId="0" xfId="0" applyFont="1" applyAlignment="1" applyProtection="1">
      <alignment horizontal="center" vertical="center" wrapText="1"/>
      <protection hidden="1"/>
    </xf>
    <xf numFmtId="0" fontId="29" fillId="0" borderId="11" xfId="0" applyFont="1" applyBorder="1" applyAlignment="1" applyProtection="1">
      <alignment horizontal="center" vertical="center" wrapText="1"/>
      <protection hidden="1"/>
    </xf>
    <xf numFmtId="3" fontId="35" fillId="0" borderId="15" xfId="0" applyNumberFormat="1" applyFont="1" applyBorder="1" applyAlignment="1" applyProtection="1">
      <alignment horizontal="left" vertical="center" wrapText="1"/>
      <protection hidden="1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9" fillId="0" borderId="2" xfId="0" applyNumberFormat="1" applyFont="1" applyBorder="1" applyAlignment="1" applyProtection="1">
      <alignment horizontal="center" vertical="center" wrapText="1"/>
      <protection hidden="1"/>
    </xf>
    <xf numFmtId="3" fontId="35" fillId="0" borderId="2" xfId="0" applyNumberFormat="1" applyFont="1" applyBorder="1" applyAlignment="1" applyProtection="1">
      <alignment horizontal="left" vertical="center" wrapText="1"/>
      <protection hidden="1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0" fontId="0" fillId="4" borderId="4" xfId="0" quotePrefix="1" applyFill="1" applyBorder="1" applyAlignment="1" applyProtection="1">
      <alignment horizontal="left"/>
      <protection locked="0"/>
    </xf>
    <xf numFmtId="0" fontId="0" fillId="0" borderId="4" xfId="0" quotePrefix="1" applyBorder="1" applyAlignment="1" applyProtection="1">
      <alignment horizontal="left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0" fontId="9" fillId="13" borderId="2" xfId="0" applyFont="1" applyFill="1" applyBorder="1" applyAlignment="1" applyProtection="1">
      <alignment horizontal="left" vertical="center" wrapText="1"/>
      <protection hidden="1"/>
    </xf>
    <xf numFmtId="0" fontId="0" fillId="4" borderId="14" xfId="0" quotePrefix="1" applyFill="1" applyBorder="1" applyAlignment="1" applyProtection="1">
      <alignment horizontal="left"/>
      <protection locked="0"/>
    </xf>
    <xf numFmtId="0" fontId="10" fillId="2" borderId="33" xfId="0" applyFont="1" applyFill="1" applyBorder="1" applyAlignment="1" applyProtection="1">
      <alignment horizontal="right"/>
      <protection hidden="1"/>
    </xf>
    <xf numFmtId="0" fontId="10" fillId="2" borderId="34" xfId="0" applyFont="1" applyFill="1" applyBorder="1" applyAlignment="1" applyProtection="1">
      <alignment horizontal="right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01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24994659260841701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Radio" checked="Checked" firstButton="1" fmlaLink="$C$2256" lockText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checked="Checked" firstButton="1" fmlaLink="$C$2255" lockText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/>
</file>

<file path=xl/ctrlProps/ctrlProp13.xml><?xml version="1.0" encoding="utf-8"?>
<formControlPr xmlns="http://schemas.microsoft.com/office/spreadsheetml/2009/9/main" objectType="Radio" checked="Checked" firstButton="1" fmlaLink="$C$2257" lockText="1"/>
</file>

<file path=xl/ctrlProps/ctrlProp14.xml><?xml version="1.0" encoding="utf-8"?>
<formControlPr xmlns="http://schemas.microsoft.com/office/spreadsheetml/2009/9/main" objectType="Radio" lockText="1"/>
</file>

<file path=xl/ctrlProps/ctrlProp15.xml><?xml version="1.0" encoding="utf-8"?>
<formControlPr xmlns="http://schemas.microsoft.com/office/spreadsheetml/2009/9/main" objectType="GBox"/>
</file>

<file path=xl/ctrlProps/ctrlProp16.xml><?xml version="1.0" encoding="utf-8"?>
<formControlPr xmlns="http://schemas.microsoft.com/office/spreadsheetml/2009/9/main" objectType="Radio" checked="Checked" firstButton="1" fmlaLink="$C$2258" lockText="1"/>
</file>

<file path=xl/ctrlProps/ctrlProp17.xml><?xml version="1.0" encoding="utf-8"?>
<formControlPr xmlns="http://schemas.microsoft.com/office/spreadsheetml/2009/9/main" objectType="Radio" lockText="1"/>
</file>

<file path=xl/ctrlProps/ctrlProp18.xml><?xml version="1.0" encoding="utf-8"?>
<formControlPr xmlns="http://schemas.microsoft.com/office/spreadsheetml/2009/9/main" objectType="GBox"/>
</file>

<file path=xl/ctrlProps/ctrlProp19.xml><?xml version="1.0" encoding="utf-8"?>
<formControlPr xmlns="http://schemas.microsoft.com/office/spreadsheetml/2009/9/main" objectType="Radio" checked="Checked" firstButton="1" fmlaLink="$C$2259" lockText="1"/>
</file>

<file path=xl/ctrlProps/ctrlProp20.xml><?xml version="1.0" encoding="utf-8"?>
<formControlPr xmlns="http://schemas.microsoft.com/office/spreadsheetml/2009/9/main" objectType="Radio" lockText="1"/>
</file>

<file path=xl/ctrlProps/ctrlProp21.xml><?xml version="1.0" encoding="utf-8"?>
<formControlPr xmlns="http://schemas.microsoft.com/office/spreadsheetml/2009/9/main" objectType="GBox"/>
</file>

<file path=xl/ctrlProps/ctrlProp22.xml><?xml version="1.0" encoding="utf-8"?>
<formControlPr xmlns="http://schemas.microsoft.com/office/spreadsheetml/2009/9/main" objectType="Radio" checked="Checked" firstButton="1" fmlaLink="$C$2260" lockText="1"/>
</file>

<file path=xl/ctrlProps/ctrlProp23.xml><?xml version="1.0" encoding="utf-8"?>
<formControlPr xmlns="http://schemas.microsoft.com/office/spreadsheetml/2009/9/main" objectType="Radio" lockText="1"/>
</file>

<file path=xl/ctrlProps/ctrlProp24.xml><?xml version="1.0" encoding="utf-8"?>
<formControlPr xmlns="http://schemas.microsoft.com/office/spreadsheetml/2009/9/main" objectType="GBox"/>
</file>

<file path=xl/ctrlProps/ctrlProp25.xml><?xml version="1.0" encoding="utf-8"?>
<formControlPr xmlns="http://schemas.microsoft.com/office/spreadsheetml/2009/9/main" objectType="Radio" firstButton="1" fmlaLink="$C$2261" lockText="1"/>
</file>

<file path=xl/ctrlProps/ctrlProp26.xml><?xml version="1.0" encoding="utf-8"?>
<formControlPr xmlns="http://schemas.microsoft.com/office/spreadsheetml/2009/9/main" objectType="Radio" checked="Checked" lockText="1"/>
</file>

<file path=xl/ctrlProps/ctrlProp27.xml><?xml version="1.0" encoding="utf-8"?>
<formControlPr xmlns="http://schemas.microsoft.com/office/spreadsheetml/2009/9/main" objectType="GBox"/>
</file>

<file path=xl/ctrlProps/ctrlProp28.xml><?xml version="1.0" encoding="utf-8"?>
<formControlPr xmlns="http://schemas.microsoft.com/office/spreadsheetml/2009/9/main" objectType="Radio" checked="Checked" firstButton="1" fmlaLink="$C$2262" lockText="1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Radio" checked="Checked" firstButton="1" fmlaLink="$G$159" lockText="1"/>
</file>

<file path=xl/ctrlProps/ctrlProp33.xml><?xml version="1.0" encoding="utf-8"?>
<formControlPr xmlns="http://schemas.microsoft.com/office/spreadsheetml/2009/9/main" objectType="Radio" lockText="1"/>
</file>

<file path=xl/ctrlProps/ctrlProp34.xml><?xml version="1.0" encoding="utf-8"?>
<formControlPr xmlns="http://schemas.microsoft.com/office/spreadsheetml/2009/9/main" objectType="Radio" checked="Checked" firstButton="1" fmlaLink="$G$160" lockText="1"/>
</file>

<file path=xl/ctrlProps/ctrlProp35.xml><?xml version="1.0" encoding="utf-8"?>
<formControlPr xmlns="http://schemas.microsoft.com/office/spreadsheetml/2009/9/main" objectType="Radio" lockText="1"/>
</file>

<file path=xl/ctrlProps/ctrlProp36.xml><?xml version="1.0" encoding="utf-8"?>
<formControlPr xmlns="http://schemas.microsoft.com/office/spreadsheetml/2009/9/main" objectType="GBox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Radio" checked="Checked" firstButton="1" fmlaLink="$G$161" lockText="1"/>
</file>

<file path=xl/ctrlProps/ctrlProp39.xml><?xml version="1.0" encoding="utf-8"?>
<formControlPr xmlns="http://schemas.microsoft.com/office/spreadsheetml/2009/9/main" objectType="Radio" lockText="1"/>
</file>

<file path=xl/ctrlProps/ctrlProp40.xml><?xml version="1.0" encoding="utf-8"?>
<formControlPr xmlns="http://schemas.microsoft.com/office/spreadsheetml/2009/9/main" objectType="GBox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0</xdr:rowOff>
    </xdr:from>
    <xdr:to>
      <xdr:col>7</xdr:col>
      <xdr:colOff>95250</xdr:colOff>
      <xdr:row>18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65100" y="2717800"/>
          <a:ext cx="9772650" cy="917575"/>
          <a:chOff x="3667125" y="504825"/>
          <a:chExt cx="9772650" cy="933451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14</xdr:col>
      <xdr:colOff>238125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65100" y="542925"/>
          <a:ext cx="9794875" cy="933450"/>
          <a:chOff x="3667127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7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65100" y="609600"/>
          <a:ext cx="8292706" cy="790575"/>
          <a:chOff x="3667125" y="504825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428625</xdr:colOff>
      <xdr:row>9</xdr:row>
      <xdr:rowOff>104775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65100" y="542925"/>
          <a:ext cx="9794875" cy="933450"/>
          <a:chOff x="3667125" y="504825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266700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65100" y="542925"/>
          <a:ext cx="9798050" cy="933450"/>
          <a:chOff x="3667125" y="504825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29275" y="3603625"/>
              <a:ext cx="2147300" cy="360000"/>
              <a:chOff x="5619740" y="3609886"/>
              <a:chExt cx="2160000" cy="360001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0" y="3609886"/>
                <a:ext cx="2160000" cy="360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619750" y="2384425"/>
              <a:ext cx="2147300" cy="360000"/>
              <a:chOff x="5572121" y="2257224"/>
              <a:chExt cx="2238375" cy="360001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1" y="2257224"/>
                <a:ext cx="2238375" cy="360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619750" y="4813300"/>
              <a:ext cx="2147300" cy="360000"/>
              <a:chOff x="5610217" y="4819207"/>
              <a:chExt cx="2160000" cy="360001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7" y="4819207"/>
                <a:ext cx="2160000" cy="360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1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38800" y="6022975"/>
              <a:ext cx="2147300" cy="360000"/>
              <a:chOff x="5629268" y="6029816"/>
              <a:chExt cx="2160000" cy="360002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816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29275" y="7242175"/>
              <a:ext cx="2147300" cy="360000"/>
              <a:chOff x="5619740" y="7248778"/>
              <a:chExt cx="2160000" cy="360002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0" y="7248778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29275" y="8461375"/>
              <a:ext cx="2147300" cy="360000"/>
              <a:chOff x="5619740" y="8467957"/>
              <a:chExt cx="2160000" cy="360002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0" y="8467957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29274" y="9690100"/>
              <a:ext cx="2147300" cy="360000"/>
              <a:chOff x="5619740" y="9697197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0" y="9697197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619749" y="10909300"/>
              <a:ext cx="2147300" cy="360000"/>
              <a:chOff x="5610219" y="10916476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9" y="10916476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2284</xdr:row>
      <xdr:rowOff>137948</xdr:rowOff>
    </xdr:from>
    <xdr:to>
      <xdr:col>9</xdr:col>
      <xdr:colOff>157655</xdr:colOff>
      <xdr:row>2299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85725</xdr:rowOff>
    </xdr:from>
    <xdr:to>
      <xdr:col>10</xdr:col>
      <xdr:colOff>400050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65100" y="542925"/>
          <a:ext cx="977900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11</xdr:col>
      <xdr:colOff>714375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65100" y="542925"/>
          <a:ext cx="9750425" cy="933450"/>
          <a:chOff x="3667125" y="504825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9875" y="2203450"/>
              <a:ext cx="2400300" cy="390525"/>
              <a:chOff x="180975" y="2209901"/>
              <a:chExt cx="2400300" cy="390524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901"/>
                <a:ext cx="2400300" cy="3905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9875" y="4794250"/>
              <a:ext cx="2400300" cy="390525"/>
              <a:chOff x="180975" y="4800988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0988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9875" y="7394575"/>
              <a:ext cx="2400300" cy="390525"/>
              <a:chOff x="180975" y="7400932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32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85725</xdr:rowOff>
    </xdr:from>
    <xdr:to>
      <xdr:col>15</xdr:col>
      <xdr:colOff>561975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65100" y="542925"/>
          <a:ext cx="9794875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16</xdr:col>
      <xdr:colOff>257175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65100" y="542925"/>
          <a:ext cx="9788525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190500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65100" y="542925"/>
          <a:ext cx="9817100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13</xdr:col>
      <xdr:colOff>228600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65100" y="542925"/>
          <a:ext cx="979170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65100" y="609600"/>
          <a:ext cx="7800432" cy="742950"/>
          <a:chOff x="3667125" y="504825"/>
          <a:chExt cx="9772651" cy="933452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3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13" Type="http://schemas.openxmlformats.org/officeDocument/2006/relationships/ctrlProp" Target="../ctrlProps/ctrlProp41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5.xml"/><Relationship Id="rId12" Type="http://schemas.openxmlformats.org/officeDocument/2006/relationships/ctrlProp" Target="../ctrlProps/ctrlProp40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4.xml"/><Relationship Id="rId11" Type="http://schemas.openxmlformats.org/officeDocument/2006/relationships/ctrlProp" Target="../ctrlProps/ctrlProp39.xml"/><Relationship Id="rId5" Type="http://schemas.openxmlformats.org/officeDocument/2006/relationships/ctrlProp" Target="../ctrlProps/ctrlProp33.xml"/><Relationship Id="rId10" Type="http://schemas.openxmlformats.org/officeDocument/2006/relationships/ctrlProp" Target="../ctrlProps/ctrlProp38.xml"/><Relationship Id="rId4" Type="http://schemas.openxmlformats.org/officeDocument/2006/relationships/ctrlProp" Target="../ctrlProps/ctrlProp32.xml"/><Relationship Id="rId9" Type="http://schemas.openxmlformats.org/officeDocument/2006/relationships/ctrlProp" Target="../ctrlProps/ctrlProp3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22"/>
  <sheetViews>
    <sheetView showGridLines="0" tabSelected="1" topLeftCell="B4" zoomScaleNormal="100" workbookViewId="0">
      <selection activeCell="D8" sqref="D8"/>
    </sheetView>
  </sheetViews>
  <sheetFormatPr defaultColWidth="0" defaultRowHeight="14.5" zeroHeight="1"/>
  <cols>
    <col min="1" max="1" width="9.44140625" style="6" hidden="1" customWidth="1"/>
    <col min="2" max="2" width="2.88671875" style="6" customWidth="1"/>
    <col min="3" max="3" width="25.109375" style="6" customWidth="1"/>
    <col min="4" max="4" width="75.88671875" style="6" customWidth="1"/>
    <col min="5" max="5" width="5.88671875" style="6" customWidth="1"/>
    <col min="6" max="6" width="21.5546875" style="6" customWidth="1"/>
    <col min="7" max="7" width="40.88671875" style="6" customWidth="1"/>
    <col min="8" max="8" width="2.88671875" style="6" customWidth="1"/>
    <col min="9" max="11" width="0" style="6" hidden="1" customWidth="1"/>
    <col min="12" max="16384" width="9.44140625" style="6" hidden="1"/>
  </cols>
  <sheetData>
    <row r="4" spans="3:11" ht="5.15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" thickBot="1">
      <c r="C6" s="216"/>
      <c r="D6" s="216"/>
      <c r="E6" s="216"/>
      <c r="F6" s="216"/>
      <c r="G6" s="216"/>
    </row>
    <row r="7" spans="3:11" ht="15" thickBot="1">
      <c r="C7" s="621" t="s">
        <v>809</v>
      </c>
      <c r="D7" s="643"/>
      <c r="E7" s="615" t="str">
        <f>IF(ISTEXT(D7),"✅","⛔")</f>
        <v>⛔</v>
      </c>
      <c r="F7" s="620" t="s">
        <v>815</v>
      </c>
      <c r="G7" s="645"/>
      <c r="H7" s="615" t="str">
        <f>IF(ISTEXT(G7),"✅","⛔")</f>
        <v>⛔</v>
      </c>
    </row>
    <row r="8" spans="3:11" ht="15" thickBot="1">
      <c r="C8" s="621" t="s">
        <v>810</v>
      </c>
      <c r="D8" s="618"/>
      <c r="E8" s="615" t="str">
        <f>IF(ISNUMBER(D8),"✅","⛔")</f>
        <v>⛔</v>
      </c>
      <c r="F8" s="620" t="s">
        <v>816</v>
      </c>
      <c r="G8" s="625"/>
      <c r="H8" s="615" t="str">
        <f>IF(ISNUMBER(G8),"✅","⛔")</f>
        <v>⛔</v>
      </c>
    </row>
    <row r="9" spans="3:11" ht="15" thickBot="1">
      <c r="C9" s="621" t="s">
        <v>811</v>
      </c>
      <c r="D9" s="643"/>
      <c r="E9" s="615" t="str">
        <f>IF(ISTEXT(D9),"✅","⛔")</f>
        <v>⛔</v>
      </c>
      <c r="F9" s="620" t="s">
        <v>817</v>
      </c>
      <c r="G9" s="631"/>
      <c r="H9" s="615" t="str">
        <f>IF(ISTEXT(G9),"✅","⛔")</f>
        <v>⛔</v>
      </c>
    </row>
    <row r="10" spans="3:11" ht="15" thickBot="1">
      <c r="C10" s="623" t="s">
        <v>812</v>
      </c>
      <c r="D10" s="643"/>
      <c r="E10" s="615" t="str">
        <f>IF(ISTEXT(D10),"✅","⛔")</f>
        <v>⛔</v>
      </c>
      <c r="F10" s="620" t="s">
        <v>818</v>
      </c>
      <c r="G10" s="290"/>
      <c r="H10" s="615" t="str">
        <f>IF(ISTEXT(G10),"✅","⛔")</f>
        <v>⛔</v>
      </c>
    </row>
    <row r="11" spans="3:11" ht="15" thickBot="1">
      <c r="C11" s="621" t="s">
        <v>813</v>
      </c>
      <c r="D11" s="643"/>
      <c r="E11" s="615" t="str">
        <f>IF(ISTEXT(D11),"✅","⛔")</f>
        <v>⛔</v>
      </c>
      <c r="F11" s="640" t="s">
        <v>833</v>
      </c>
      <c r="G11" s="290"/>
      <c r="H11" s="615" t="str">
        <f>IF(ISTEXT(G11),"✅","⛔")</f>
        <v>⛔</v>
      </c>
    </row>
    <row r="12" spans="3:11" ht="15" thickBot="1">
      <c r="C12" s="619"/>
      <c r="D12" s="216"/>
      <c r="E12" s="615"/>
      <c r="F12" s="588"/>
      <c r="G12" s="216"/>
    </row>
    <row r="13" spans="3:11" ht="75" customHeight="1" thickBot="1">
      <c r="C13" s="624" t="s">
        <v>814</v>
      </c>
      <c r="D13" s="644"/>
      <c r="E13" s="615" t="str">
        <f>IF(ISTEXT(D13),"✅","⛔")</f>
        <v>⛔</v>
      </c>
      <c r="F13" s="1"/>
      <c r="G13" s="1"/>
    </row>
    <row r="14" spans="3:11">
      <c r="C14"/>
      <c r="D14"/>
      <c r="E14" s="1"/>
      <c r="F14" s="1"/>
      <c r="G14" s="1"/>
      <c r="H14"/>
      <c r="I14"/>
      <c r="J14"/>
      <c r="K14"/>
    </row>
    <row r="15" spans="3:11">
      <c r="C15"/>
      <c r="D15"/>
      <c r="E15" s="1"/>
      <c r="F15" s="1"/>
      <c r="G15" s="1"/>
      <c r="H15"/>
      <c r="I15"/>
      <c r="J15"/>
      <c r="K15"/>
    </row>
    <row r="16" spans="3:11" ht="14.5" customHeight="1">
      <c r="C16"/>
      <c r="D16"/>
      <c r="E16" s="1"/>
      <c r="F16"/>
      <c r="G16"/>
      <c r="H16"/>
      <c r="I16"/>
      <c r="J16"/>
      <c r="K16"/>
    </row>
    <row r="17" spans="3:1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 ht="5.15" customHeight="1">
      <c r="C20" s="216"/>
      <c r="D20" s="216"/>
      <c r="E20" s="216"/>
      <c r="F20" s="216"/>
      <c r="G20" s="216"/>
    </row>
    <row r="21" spans="3:11">
      <c r="C21" s="216"/>
      <c r="D21" s="216"/>
      <c r="E21" s="216"/>
      <c r="F21" s="216"/>
      <c r="G21" s="580" t="s">
        <v>835</v>
      </c>
    </row>
    <row r="22" spans="3:11" ht="4" customHeight="1"/>
  </sheetData>
  <sheetProtection algorithmName="SHA-512" hashValue="se614QtJAFyfiDYzbTvIKtiG1T5VYsLWOmE4oDgz30W5EXVgvf0vHKQA3VE3JO8pfrO6GHHXsnx4Y3N5Z0g0DQ==" saltValue="4QdHz8G1JJ1Lc6Lt0P6iBA==" spinCount="100000" sheet="1" objects="1" scenarios="1"/>
  <conditionalFormatting sqref="E7:E11">
    <cfRule type="containsText" dxfId="400" priority="11" operator="containsText" text="⛔">
      <formula>NOT(ISERROR(SEARCH("⛔",E7)))</formula>
    </cfRule>
    <cfRule type="containsText" dxfId="399" priority="12" operator="containsText" text="✅">
      <formula>NOT(ISERROR(SEARCH("✅",E7)))</formula>
    </cfRule>
  </conditionalFormatting>
  <conditionalFormatting sqref="E13">
    <cfRule type="containsText" dxfId="398" priority="9" operator="containsText" text="⛔">
      <formula>NOT(ISERROR(SEARCH("⛔",E13)))</formula>
    </cfRule>
    <cfRule type="containsText" dxfId="397" priority="10" operator="containsText" text="✅">
      <formula>NOT(ISERROR(SEARCH("✅",E13)))</formula>
    </cfRule>
  </conditionalFormatting>
  <conditionalFormatting sqref="H7:H8">
    <cfRule type="containsText" dxfId="396" priority="7" operator="containsText" text="⛔">
      <formula>NOT(ISERROR(SEARCH("⛔",H7)))</formula>
    </cfRule>
    <cfRule type="containsText" dxfId="395" priority="8" operator="containsText" text="✅">
      <formula>NOT(ISERROR(SEARCH("✅",H7)))</formula>
    </cfRule>
  </conditionalFormatting>
  <conditionalFormatting sqref="H9">
    <cfRule type="containsText" dxfId="394" priority="5" operator="containsText" text="⛔">
      <formula>NOT(ISERROR(SEARCH("⛔",H9)))</formula>
    </cfRule>
    <cfRule type="containsText" dxfId="393" priority="6" operator="containsText" text="✅">
      <formula>NOT(ISERROR(SEARCH("✅",H9)))</formula>
    </cfRule>
  </conditionalFormatting>
  <conditionalFormatting sqref="H10:H11">
    <cfRule type="containsText" dxfId="392" priority="3" operator="containsText" text="⛔">
      <formula>NOT(ISERROR(SEARCH("⛔",H10)))</formula>
    </cfRule>
    <cfRule type="containsText" dxfId="391" priority="4" operator="containsText" text="✅">
      <formula>NOT(ISERROR(SEARCH("✅",H10)))</formula>
    </cfRule>
  </conditionalFormatting>
  <dataValidations count="4">
    <dataValidation type="list" allowBlank="1" showInputMessage="1" showErrorMessage="1" sqref="G10" xr:uid="{0F9203DF-713C-4C23-B7BE-5607F253654B}">
      <formula1>"MŚP,Duże przedsiębiorstwo"</formula1>
    </dataValidation>
    <dataValidation type="whole" allowBlank="1" showInputMessage="1" showErrorMessage="1" promptTitle="Informacja" prompt="Podaj numer NIP nie używając myślników, spacji, etc." sqref="D8" xr:uid="{7785D75F-4422-4A29-81D2-139FBD368819}">
      <formula1>0</formula1>
      <formula2>9999999999</formula2>
    </dataValidation>
    <dataValidation type="whole" allowBlank="1" showInputMessage="1" showErrorMessage="1" promptTitle="Informacja" prompt="Podaj 9-cyfrowy numer telefonu. Nie używaj spacji, myślników, etc." sqref="G8" xr:uid="{5A0BB025-EDF7-478D-A6FE-3902D28FF672}">
      <formula1>0</formula1>
      <formula2>999999999</formula2>
    </dataValidation>
    <dataValidation type="list" allowBlank="1" sqref="G11" xr:uid="{4F85EB6E-0CFC-417E-9714-36B898767418}">
      <formula1>"tak,nie"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 E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14</xdr:row>
                    <xdr:rowOff>0</xdr:rowOff>
                  </from>
                  <to>
                    <xdr:col>7</xdr:col>
                    <xdr:colOff>95250</xdr:colOff>
                    <xdr:row>18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50"/>
  <sheetViews>
    <sheetView showGridLines="0" zoomScaleNormal="100" workbookViewId="0">
      <selection activeCell="C29" sqref="C29"/>
    </sheetView>
  </sheetViews>
  <sheetFormatPr defaultColWidth="0" defaultRowHeight="12" zeroHeight="1"/>
  <cols>
    <col min="1" max="1" width="2.88671875" style="1" customWidth="1"/>
    <col min="2" max="2" width="61.109375" style="1" bestFit="1" customWidth="1"/>
    <col min="3" max="3" width="16.44140625" style="1" customWidth="1"/>
    <col min="4" max="4" width="8.109375" style="1" customWidth="1"/>
    <col min="5" max="5" width="8.109375" style="254" hidden="1" customWidth="1"/>
    <col min="6" max="6" width="1.44140625" style="1" customWidth="1"/>
    <col min="7" max="9" width="9.88671875" style="1" customWidth="1"/>
    <col min="10" max="10" width="10.88671875" style="1" customWidth="1"/>
    <col min="11" max="30" width="9.88671875" style="1" customWidth="1"/>
    <col min="31" max="31" width="9.88671875" customWidth="1"/>
    <col min="32" max="32" width="2.88671875" customWidth="1"/>
    <col min="33" max="37" width="9.44140625" hidden="1" customWidth="1"/>
    <col min="38" max="16384" width="9.44140625" style="1" hidden="1"/>
  </cols>
  <sheetData>
    <row r="1" spans="2:31"/>
    <row r="2" spans="2:31" ht="12" customHeight="1">
      <c r="B2" s="648" t="str" cm="1">
        <f t="array" ref="B2">Projekt_Info_Short</f>
        <v>Wstaw nazwę podmiotu oraz tytuł projektu w zakładce Dane Wnioskodawcy</v>
      </c>
      <c r="C2" s="648"/>
      <c r="D2" s="648"/>
      <c r="E2" s="648"/>
      <c r="F2" s="648"/>
      <c r="G2" s="648"/>
      <c r="H2" s="648"/>
      <c r="I2" s="648"/>
      <c r="J2" s="648"/>
      <c r="K2" s="648"/>
      <c r="L2" s="648"/>
      <c r="M2" s="648"/>
      <c r="N2" s="648"/>
      <c r="O2" s="648"/>
      <c r="P2" s="648"/>
      <c r="Q2" s="648"/>
      <c r="R2" s="648"/>
      <c r="S2" s="648"/>
      <c r="T2" s="648"/>
      <c r="U2" s="648"/>
      <c r="V2" s="648"/>
      <c r="W2" s="648"/>
      <c r="X2" s="648"/>
      <c r="Y2" s="648"/>
      <c r="Z2" s="648"/>
      <c r="AA2" s="648"/>
    </row>
    <row r="3" spans="2:31" ht="12" customHeight="1">
      <c r="B3" s="649"/>
      <c r="C3" s="649"/>
      <c r="D3" s="649"/>
      <c r="E3" s="649"/>
      <c r="F3" s="649"/>
      <c r="G3" s="649"/>
      <c r="H3" s="649"/>
      <c r="I3" s="649"/>
      <c r="J3" s="649"/>
      <c r="K3" s="649"/>
      <c r="L3" s="649"/>
      <c r="M3" s="649"/>
      <c r="N3" s="649"/>
      <c r="O3" s="649"/>
      <c r="P3" s="649"/>
      <c r="Q3" s="649"/>
      <c r="R3" s="649"/>
      <c r="S3" s="649"/>
      <c r="T3" s="649"/>
      <c r="U3" s="649"/>
      <c r="V3" s="649"/>
      <c r="W3" s="649"/>
      <c r="X3" s="649"/>
      <c r="Y3" s="649"/>
      <c r="Z3" s="649"/>
      <c r="AA3" s="649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16" t="str">
        <f>IF(ISNUMBER(C12),"✅","⛔")</f>
        <v>⛔</v>
      </c>
      <c r="H12" s="657" t="str">
        <f>IF(ISBLANK(RokObrotowyPoczatek),"",IF(MONTH(RokObrotowyPoczatek)&lt;&gt;1,"Rok obrotowy różny od roku kalendarzowego","Rok obrotowy zgodny z rokiem kalendarzowym"))</f>
        <v/>
      </c>
      <c r="I12" s="657"/>
      <c r="J12" s="657"/>
      <c r="K12" s="657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16"/>
      <c r="H14" s="654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654"/>
      <c r="J14" s="654"/>
      <c r="K14" s="654"/>
      <c r="L14" s="280"/>
      <c r="AE14" s="1"/>
    </row>
    <row r="15" spans="2:31">
      <c r="H15" s="654"/>
      <c r="I15" s="654"/>
      <c r="J15" s="654"/>
      <c r="K15" s="654"/>
      <c r="L15" s="8"/>
    </row>
    <row r="16" spans="2:31">
      <c r="B16" s="266" t="s">
        <v>830</v>
      </c>
      <c r="C16" s="305"/>
      <c r="D16" s="305"/>
      <c r="E16" s="307"/>
      <c r="F16" s="616" t="str">
        <f>IF(AND(ISNUMBER(C16),ISNUMBER(D16)),"✅","⛔")</f>
        <v>⛔</v>
      </c>
      <c r="H16" s="654"/>
      <c r="I16" s="654"/>
      <c r="J16" s="654"/>
      <c r="K16" s="654"/>
      <c r="L16" s="8"/>
    </row>
    <row r="17" spans="1:37" ht="12.5" thickBot="1">
      <c r="B17" s="267" t="s">
        <v>3</v>
      </c>
      <c r="C17" s="434">
        <v>2030</v>
      </c>
      <c r="M17" s="281"/>
    </row>
    <row r="18" spans="1:37">
      <c r="B18" s="266" t="s">
        <v>831</v>
      </c>
      <c r="C18" s="305"/>
      <c r="D18" s="305"/>
      <c r="E18" s="307"/>
      <c r="F18" s="616" t="str">
        <f>IF(AND(ISNUMBER(C18),ISNUMBER(D18)),"✅","⛔")</f>
        <v>⛔</v>
      </c>
      <c r="H18" s="651" t="s">
        <v>6</v>
      </c>
      <c r="I18" s="652"/>
      <c r="J18" s="652"/>
      <c r="K18" s="653"/>
    </row>
    <row r="19" spans="1:37" ht="13">
      <c r="B19" s="495" t="s">
        <v>799</v>
      </c>
      <c r="C19" s="636" t="str">
        <f>IF(OR(ISBLANK(RokObrotowyPoczatek),ISBLANK(Koniec_Projekt)),"Niepełne dane",IF('Dane Wnioskodawcy'!G10="Organizacja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655" t="s">
        <v>7</v>
      </c>
      <c r="J19" s="269">
        <f>ROUNDDOWN(H19/12,0)</f>
        <v>0</v>
      </c>
      <c r="K19" s="270">
        <f>H19-(12*J19)</f>
        <v>0</v>
      </c>
    </row>
    <row r="20" spans="1:37" ht="12.5" thickBot="1">
      <c r="A20" s="614" t="str">
        <f>IF(Okres_Prognozy&gt;10,"⚠","")</f>
        <v/>
      </c>
      <c r="B20" s="266" t="s">
        <v>798</v>
      </c>
      <c r="C20" s="305"/>
      <c r="D20" s="613" t="str">
        <f>IF(Okres_Prognozy&gt;10,"⚠ Uzasadnij okres","")</f>
        <v/>
      </c>
      <c r="H20" s="271" t="str">
        <f>IF(H19=1,"miesiąc",IF(AND(H19&gt;1,H19&lt;5),"miesiące","miesięcy"))</f>
        <v>miesięcy</v>
      </c>
      <c r="I20" s="656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821</v>
      </c>
      <c r="C23" s="305" t="s">
        <v>102</v>
      </c>
      <c r="D23" s="8"/>
      <c r="H23" s="650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>Uzupełnij rok i/lub miesiąc zakończenia prac rozwojowych</v>
      </c>
      <c r="I23" s="650"/>
      <c r="J23" s="650"/>
      <c r="K23" s="650"/>
    </row>
    <row r="24" spans="1:37">
      <c r="B24" s="266" t="s">
        <v>732</v>
      </c>
      <c r="C24" s="437"/>
      <c r="D24" s="437"/>
      <c r="F24" s="616" t="str">
        <f>IF(AND(Modul_badawczo_rozwojowy="nie",ISBLANK(C24),ISBLANK(D24)),"✅",IF(AND(Modul_badawczo_rozwojowy="tak",ISNUMBER(C24),ISNUMBER(D24)),"✅","⛔"))</f>
        <v>⛔</v>
      </c>
      <c r="H24" s="650"/>
      <c r="I24" s="650"/>
      <c r="J24" s="650"/>
      <c r="K24" s="650"/>
    </row>
    <row r="25" spans="1:37">
      <c r="B25" s="439" t="str">
        <f>IF(Modul_badawczo_rozwojowy=tak,"Najpóźniejszy dopuszczalny termin zakończenia prac rozwojowych:","")</f>
        <v>Najpóźniejszy dopuszczalny termin zakończenia prac rozwojowych:</v>
      </c>
      <c r="C25" s="438">
        <f>IF(Modul_badawczo_rozwojowy=tak,Koniec_Projekt,"")</f>
        <v>0</v>
      </c>
      <c r="D25" s="438">
        <f>IF(Modul_badawczo_rozwojowy=tak,D18,"")</f>
        <v>0</v>
      </c>
      <c r="E25" s="267"/>
      <c r="F25" s="267"/>
      <c r="G25" s="267"/>
      <c r="H25" s="278"/>
      <c r="I25" s="278"/>
      <c r="J25" s="278"/>
      <c r="K25" s="278"/>
      <c r="AE25" s="1"/>
    </row>
    <row r="26" spans="1:37" ht="4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8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292"/>
      <c r="AE34" s="1"/>
    </row>
    <row r="35" spans="2:31">
      <c r="B35" s="52" t="s">
        <v>17</v>
      </c>
      <c r="C35" s="52"/>
      <c r="J35" s="4"/>
      <c r="K35" s="504" t="str">
        <f t="shared" ref="K35:AE35" si="37">IF(ISBLANK(WACC),"n/d",IF(LataProjekcji&lt;=Koniec,(1/((1+WACC)^(COLUMN()-11))),0))</f>
        <v>n/d</v>
      </c>
      <c r="L35" s="504" t="str">
        <f t="shared" si="37"/>
        <v>n/d</v>
      </c>
      <c r="M35" s="504" t="str">
        <f t="shared" si="37"/>
        <v>n/d</v>
      </c>
      <c r="N35" s="504" t="str">
        <f t="shared" si="37"/>
        <v>n/d</v>
      </c>
      <c r="O35" s="504" t="str">
        <f t="shared" si="37"/>
        <v>n/d</v>
      </c>
      <c r="P35" s="504" t="str">
        <f t="shared" si="37"/>
        <v>n/d</v>
      </c>
      <c r="Q35" s="504" t="str">
        <f t="shared" si="37"/>
        <v>n/d</v>
      </c>
      <c r="R35" s="504" t="str">
        <f t="shared" si="37"/>
        <v>n/d</v>
      </c>
      <c r="S35" s="504" t="str">
        <f t="shared" si="37"/>
        <v>n/d</v>
      </c>
      <c r="T35" s="504" t="str">
        <f t="shared" si="37"/>
        <v>n/d</v>
      </c>
      <c r="U35" s="504" t="str">
        <f t="shared" si="37"/>
        <v>n/d</v>
      </c>
      <c r="V35" s="504" t="str">
        <f t="shared" si="37"/>
        <v>n/d</v>
      </c>
      <c r="W35" s="504" t="str">
        <f t="shared" si="37"/>
        <v>n/d</v>
      </c>
      <c r="X35" s="504" t="str">
        <f t="shared" si="37"/>
        <v>n/d</v>
      </c>
      <c r="Y35" s="504" t="str">
        <f t="shared" si="37"/>
        <v>n/d</v>
      </c>
      <c r="Z35" s="504" t="str">
        <f t="shared" si="37"/>
        <v>n/d</v>
      </c>
      <c r="AA35" s="504" t="str">
        <f t="shared" si="37"/>
        <v>n/d</v>
      </c>
      <c r="AB35" s="504" t="str">
        <f t="shared" si="37"/>
        <v>n/d</v>
      </c>
      <c r="AC35" s="504" t="str">
        <f t="shared" si="37"/>
        <v>n/d</v>
      </c>
      <c r="AD35" s="504" t="str">
        <f t="shared" si="37"/>
        <v>n/d</v>
      </c>
      <c r="AE35" s="504" t="str">
        <f t="shared" si="37"/>
        <v>n/d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93"/>
      <c r="AE37" s="293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24</v>
      </c>
      <c r="AE45" s="1"/>
    </row>
    <row r="46" spans="2:31">
      <c r="B46" s="37" t="s">
        <v>25</v>
      </c>
      <c r="C46" s="10" t="s">
        <v>26</v>
      </c>
      <c r="J46" s="617" t="str">
        <f>B206</f>
        <v>koszty zakończonych prac rozwojowych</v>
      </c>
      <c r="K46" s="293"/>
      <c r="AE46" s="1"/>
    </row>
    <row r="47" spans="2:31">
      <c r="B47" s="37" t="s">
        <v>27</v>
      </c>
      <c r="C47" s="10" t="s">
        <v>26</v>
      </c>
      <c r="J47" s="617" t="str">
        <f t="shared" ref="J47:J53" si="38">B207</f>
        <v>wartość firmy</v>
      </c>
      <c r="K47" s="293"/>
      <c r="AE47" s="1"/>
    </row>
    <row r="48" spans="2:31">
      <c r="B48" s="37" t="s">
        <v>28</v>
      </c>
      <c r="C48" s="10" t="s">
        <v>26</v>
      </c>
      <c r="J48" s="617" t="str">
        <f t="shared" si="38"/>
        <v>inne wartości niematerialne i prawne</v>
      </c>
      <c r="K48" s="293"/>
      <c r="AE48" s="1"/>
    </row>
    <row r="49" spans="2:31">
      <c r="B49" s="37" t="s">
        <v>29</v>
      </c>
      <c r="C49" s="10" t="s">
        <v>26</v>
      </c>
      <c r="J49" s="617" t="str">
        <f t="shared" si="38"/>
        <v>grunty</v>
      </c>
      <c r="K49" s="293"/>
      <c r="AE49" s="1"/>
    </row>
    <row r="50" spans="2:31">
      <c r="B50" s="37" t="s">
        <v>30</v>
      </c>
      <c r="C50" s="10" t="s">
        <v>26</v>
      </c>
      <c r="J50" s="617" t="str">
        <f t="shared" si="38"/>
        <v>budynki i budowle</v>
      </c>
      <c r="K50" s="293"/>
      <c r="AE50" s="1"/>
    </row>
    <row r="51" spans="2:31">
      <c r="B51" s="37" t="s">
        <v>31</v>
      </c>
      <c r="C51" s="10" t="s">
        <v>26</v>
      </c>
      <c r="J51" s="617" t="str">
        <f t="shared" si="38"/>
        <v>urządzenia techniczne i maszyny</v>
      </c>
      <c r="K51" s="293"/>
      <c r="AE51" s="1"/>
    </row>
    <row r="52" spans="2:31">
      <c r="B52" s="37" t="s">
        <v>32</v>
      </c>
      <c r="C52" s="10" t="s">
        <v>26</v>
      </c>
      <c r="J52" s="617" t="str">
        <f t="shared" si="38"/>
        <v>środki transportu</v>
      </c>
      <c r="K52" s="293"/>
      <c r="AE52" s="1"/>
    </row>
    <row r="53" spans="2:31">
      <c r="B53" s="37" t="s">
        <v>33</v>
      </c>
      <c r="C53" s="10" t="s">
        <v>26</v>
      </c>
      <c r="J53" s="617" t="str">
        <f t="shared" si="38"/>
        <v>inne środki trwałe</v>
      </c>
      <c r="K53" s="293"/>
      <c r="AE53" s="1"/>
    </row>
    <row r="54" spans="2:31">
      <c r="AE54" s="1"/>
    </row>
    <row r="55" spans="2:31">
      <c r="AE55" s="1"/>
    </row>
    <row r="56" spans="2:31">
      <c r="B56" s="7" t="s">
        <v>34</v>
      </c>
      <c r="AE56" s="1"/>
    </row>
    <row r="57" spans="2:31" ht="4" customHeight="1">
      <c r="B57" s="7"/>
      <c r="AE57" s="1"/>
    </row>
    <row r="58" spans="2:31">
      <c r="B58" s="633" t="s">
        <v>249</v>
      </c>
      <c r="C58" s="633"/>
      <c r="AE58" s="1"/>
    </row>
    <row r="59" spans="2:31" ht="4" customHeight="1">
      <c r="B59" s="7"/>
      <c r="AE59" s="1"/>
    </row>
    <row r="60" spans="2:31">
      <c r="B60" s="37" t="s">
        <v>35</v>
      </c>
      <c r="C60" s="10" t="s">
        <v>26</v>
      </c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3"/>
      <c r="AE60" s="293"/>
    </row>
    <row r="61" spans="2:31">
      <c r="B61" s="37" t="s">
        <v>36</v>
      </c>
      <c r="C61" s="10" t="s">
        <v>26</v>
      </c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4"/>
      <c r="AE61" s="294"/>
    </row>
    <row r="62" spans="2:31">
      <c r="B62" s="37" t="s">
        <v>37</v>
      </c>
      <c r="C62" s="10" t="s">
        <v>26</v>
      </c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4"/>
      <c r="AE62" s="294"/>
    </row>
    <row r="63" spans="2:31">
      <c r="B63" s="37" t="s">
        <v>38</v>
      </c>
      <c r="C63" s="10" t="s">
        <v>26</v>
      </c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</row>
    <row r="64" spans="2:31">
      <c r="B64" s="37" t="s">
        <v>39</v>
      </c>
      <c r="C64" s="10" t="s">
        <v>26</v>
      </c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</row>
    <row r="65" spans="2:31" customFormat="1">
      <c r="E65" s="309"/>
    </row>
    <row r="66" spans="2:31">
      <c r="B66" s="635" t="s">
        <v>278</v>
      </c>
      <c r="C66" s="634"/>
      <c r="AE66" s="1"/>
    </row>
    <row r="67" spans="2:31" ht="4" customHeight="1">
      <c r="B67" s="7"/>
      <c r="AE67" s="1"/>
    </row>
    <row r="68" spans="2:31">
      <c r="B68" s="37" t="s">
        <v>35</v>
      </c>
      <c r="C68" s="10" t="s">
        <v>26</v>
      </c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3"/>
      <c r="V68" s="293"/>
      <c r="W68" s="293"/>
      <c r="X68" s="293"/>
      <c r="Y68" s="293"/>
      <c r="Z68" s="293"/>
      <c r="AA68" s="293"/>
      <c r="AB68" s="293"/>
      <c r="AC68" s="293"/>
      <c r="AD68" s="293"/>
      <c r="AE68" s="293"/>
    </row>
    <row r="69" spans="2:31">
      <c r="B69" s="37" t="s">
        <v>36</v>
      </c>
      <c r="C69" s="10" t="s">
        <v>26</v>
      </c>
      <c r="K69" s="294"/>
      <c r="L69" s="294"/>
      <c r="M69" s="294"/>
      <c r="N69" s="294"/>
      <c r="O69" s="294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  <c r="AA69" s="294"/>
      <c r="AB69" s="294"/>
      <c r="AC69" s="294"/>
      <c r="AD69" s="294"/>
      <c r="AE69" s="294"/>
    </row>
    <row r="70" spans="2:31">
      <c r="B70" s="37" t="s">
        <v>37</v>
      </c>
      <c r="C70" s="10" t="s">
        <v>26</v>
      </c>
      <c r="K70" s="294"/>
      <c r="L70" s="294"/>
      <c r="M70" s="294"/>
      <c r="N70" s="294"/>
      <c r="O70" s="294"/>
      <c r="P70" s="294"/>
      <c r="Q70" s="294"/>
      <c r="R70" s="294"/>
      <c r="S70" s="294"/>
      <c r="T70" s="294"/>
      <c r="U70" s="294"/>
      <c r="V70" s="294"/>
      <c r="W70" s="294"/>
      <c r="X70" s="294"/>
      <c r="Y70" s="294"/>
      <c r="Z70" s="294"/>
      <c r="AA70" s="294"/>
      <c r="AB70" s="294"/>
      <c r="AC70" s="294"/>
      <c r="AD70" s="294"/>
      <c r="AE70" s="294"/>
    </row>
    <row r="71" spans="2:31">
      <c r="B71" s="37" t="s">
        <v>38</v>
      </c>
      <c r="C71" s="10" t="s">
        <v>26</v>
      </c>
      <c r="K71" s="294"/>
      <c r="L71" s="294"/>
      <c r="M71" s="294"/>
      <c r="N71" s="294"/>
      <c r="O71" s="294"/>
      <c r="P71" s="294"/>
      <c r="Q71" s="294"/>
      <c r="R71" s="294"/>
      <c r="S71" s="294"/>
      <c r="T71" s="294"/>
      <c r="U71" s="294"/>
      <c r="V71" s="294"/>
      <c r="W71" s="294"/>
      <c r="X71" s="294"/>
      <c r="Y71" s="294"/>
      <c r="Z71" s="294"/>
      <c r="AA71" s="294"/>
      <c r="AB71" s="294"/>
      <c r="AC71" s="294"/>
      <c r="AD71" s="294"/>
      <c r="AE71" s="294"/>
    </row>
    <row r="72" spans="2:31">
      <c r="B72" s="37" t="s">
        <v>39</v>
      </c>
      <c r="C72" s="10" t="s">
        <v>26</v>
      </c>
      <c r="K72" s="294"/>
      <c r="L72" s="294"/>
      <c r="M72" s="294"/>
      <c r="N72" s="294"/>
      <c r="O72" s="294"/>
      <c r="P72" s="294"/>
      <c r="Q72" s="294"/>
      <c r="R72" s="294"/>
      <c r="S72" s="294"/>
      <c r="T72" s="294"/>
      <c r="U72" s="294"/>
      <c r="V72" s="294"/>
      <c r="W72" s="294"/>
      <c r="X72" s="294"/>
      <c r="Y72" s="294"/>
      <c r="Z72" s="294"/>
      <c r="AA72" s="294"/>
      <c r="AB72" s="294"/>
      <c r="AC72" s="294"/>
      <c r="AD72" s="294"/>
      <c r="AE72" s="294"/>
    </row>
    <row r="73" spans="2:31" customFormat="1"/>
    <row r="74" spans="2:31" customFormat="1"/>
    <row r="75" spans="2:31" ht="14.5">
      <c r="B75" s="627" t="s">
        <v>40</v>
      </c>
      <c r="C75" s="628"/>
      <c r="D75" s="628"/>
      <c r="E75" s="628"/>
      <c r="F75" s="628"/>
      <c r="G75" s="628"/>
      <c r="H75" s="628"/>
      <c r="I75" s="628"/>
      <c r="J75" s="628"/>
      <c r="K75" s="628"/>
      <c r="L75" s="628"/>
      <c r="M75" s="628"/>
      <c r="N75" s="628"/>
      <c r="O75" s="628"/>
      <c r="P75" s="628"/>
      <c r="Q75" s="628"/>
      <c r="R75" s="628"/>
      <c r="S75" s="628"/>
      <c r="T75" s="628"/>
      <c r="U75" s="628"/>
      <c r="V75" s="628"/>
      <c r="W75" s="628"/>
      <c r="X75" s="628"/>
      <c r="Y75" s="628"/>
      <c r="Z75" s="628"/>
      <c r="AA75" s="628"/>
      <c r="AB75" s="628"/>
      <c r="AC75" s="628"/>
      <c r="AD75" s="628"/>
      <c r="AE75" s="628"/>
    </row>
    <row r="76" spans="2:31" ht="4" customHeight="1">
      <c r="E76" s="1"/>
      <c r="AE76" s="1"/>
    </row>
    <row r="77" spans="2:31" ht="15" customHeight="1">
      <c r="B77" s="622" t="str">
        <f>IF(Okres_Prognozy&gt;10,"Uwaga! Okres prognozy przekracza 10 lat. Należy uzasadnić przyjęty okres prognozy","")</f>
        <v/>
      </c>
      <c r="E77" s="1"/>
      <c r="AE77" s="1"/>
    </row>
    <row r="78" spans="2:31" ht="4" customHeight="1">
      <c r="E78" s="1"/>
      <c r="AE78" s="1"/>
    </row>
    <row r="79" spans="2:31" ht="409.5" customHeight="1">
      <c r="B79" s="646"/>
      <c r="C79" s="646"/>
      <c r="D79" s="646"/>
      <c r="E79" s="646"/>
      <c r="F79" s="646"/>
      <c r="G79" s="646"/>
      <c r="H79" s="646"/>
      <c r="I79" s="646"/>
      <c r="J79" s="646"/>
      <c r="K79" s="646"/>
      <c r="L79" s="646"/>
      <c r="M79" s="646"/>
      <c r="N79" s="646"/>
      <c r="O79" s="646"/>
      <c r="P79" s="646"/>
      <c r="Q79" s="646"/>
      <c r="R79" s="646"/>
      <c r="S79" s="646"/>
      <c r="T79" s="646"/>
      <c r="U79" s="646"/>
      <c r="V79" s="646"/>
      <c r="W79" s="646"/>
      <c r="X79" s="646"/>
      <c r="Y79" s="646"/>
      <c r="Z79" s="646"/>
      <c r="AA79" s="646"/>
      <c r="AB79" s="646"/>
      <c r="AC79" s="646"/>
      <c r="AD79" s="646"/>
      <c r="AE79" s="646"/>
    </row>
    <row r="80" spans="2:31" ht="409.5" customHeight="1">
      <c r="B80" s="647"/>
      <c r="C80" s="647"/>
      <c r="D80" s="647"/>
      <c r="E80" s="647"/>
      <c r="F80" s="647"/>
      <c r="G80" s="647"/>
      <c r="H80" s="647"/>
      <c r="I80" s="647"/>
      <c r="J80" s="647"/>
      <c r="K80" s="647"/>
      <c r="L80" s="647"/>
      <c r="M80" s="647"/>
      <c r="N80" s="647"/>
      <c r="O80" s="647"/>
      <c r="P80" s="647"/>
      <c r="Q80" s="647"/>
      <c r="R80" s="647"/>
      <c r="S80" s="647"/>
      <c r="T80" s="647"/>
      <c r="U80" s="647"/>
      <c r="V80" s="647"/>
      <c r="W80" s="647"/>
      <c r="X80" s="647"/>
      <c r="Y80" s="647"/>
      <c r="Z80" s="647"/>
      <c r="AA80" s="647"/>
      <c r="AB80" s="647"/>
      <c r="AC80" s="647"/>
      <c r="AD80" s="647"/>
      <c r="AE80" s="647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hidden="1">
      <c r="E85" s="1"/>
      <c r="AE85" s="1"/>
    </row>
    <row r="86" spans="5:31" hidden="1">
      <c r="E86" s="1"/>
      <c r="AE86" s="1"/>
    </row>
    <row r="87" spans="5:31" hidden="1">
      <c r="E87" s="1"/>
      <c r="AE87" s="1"/>
    </row>
    <row r="88" spans="5:31" hidden="1">
      <c r="E88" s="1"/>
      <c r="AE88" s="1"/>
    </row>
    <row r="89" spans="5:31" hidden="1">
      <c r="E89" s="1"/>
      <c r="AE89" s="1"/>
    </row>
    <row r="90" spans="5:31" hidden="1">
      <c r="E90" s="1"/>
      <c r="AE90" s="1"/>
    </row>
    <row r="91" spans="5:31" hidden="1">
      <c r="E91" s="1"/>
      <c r="AE91" s="1"/>
    </row>
    <row r="92" spans="5:31" hidden="1">
      <c r="E92" s="1"/>
      <c r="AE92" s="1"/>
    </row>
    <row r="93" spans="5:31" hidden="1">
      <c r="E93" s="1"/>
      <c r="AE93" s="1"/>
    </row>
    <row r="94" spans="5:31" hidden="1">
      <c r="AE94" s="1"/>
    </row>
    <row r="95" spans="5:31" hidden="1">
      <c r="AE95" s="1"/>
    </row>
    <row r="96" spans="5:31" hidden="1">
      <c r="AE96" s="1"/>
    </row>
    <row r="97" spans="31:31" hidden="1">
      <c r="AE97" s="1"/>
    </row>
    <row r="98" spans="31:31" hidden="1">
      <c r="AE98" s="1"/>
    </row>
    <row r="99" spans="31:31" hidden="1">
      <c r="AE99" s="1"/>
    </row>
    <row r="100" spans="31:31" hidden="1">
      <c r="AE100" s="1"/>
    </row>
    <row r="101" spans="31:31" hidden="1">
      <c r="AE101" s="1"/>
    </row>
    <row r="102" spans="31:31" hidden="1">
      <c r="AE102" s="1"/>
    </row>
    <row r="103" spans="31:31" hidden="1">
      <c r="AE103" s="1"/>
    </row>
    <row r="104" spans="31:31" hidden="1">
      <c r="AE104" s="1"/>
    </row>
    <row r="105" spans="31:31" hidden="1">
      <c r="AE105" s="1"/>
    </row>
    <row r="106" spans="31:31" hidden="1">
      <c r="AE106" s="1"/>
    </row>
    <row r="107" spans="31:31" hidden="1">
      <c r="AE107" s="1"/>
    </row>
    <row r="108" spans="31:31" hidden="1">
      <c r="AE108" s="1"/>
    </row>
    <row r="109" spans="31:31" hidden="1">
      <c r="AE109" s="1"/>
    </row>
    <row r="110" spans="31:31" hidden="1">
      <c r="AE110" s="1"/>
    </row>
    <row r="111" spans="31:31" hidden="1">
      <c r="AE111" s="1"/>
    </row>
    <row r="112" spans="31:31" hidden="1">
      <c r="AE112" s="1"/>
    </row>
    <row r="113" spans="31:31" hidden="1">
      <c r="AE113" s="1"/>
    </row>
    <row r="114" spans="31:31" hidden="1">
      <c r="AE114" s="1"/>
    </row>
    <row r="115" spans="31:31" hidden="1">
      <c r="AE115" s="1"/>
    </row>
    <row r="116" spans="31:31" hidden="1">
      <c r="AE116" s="1"/>
    </row>
    <row r="117" spans="31:31" hidden="1">
      <c r="AE117" s="1"/>
    </row>
    <row r="118" spans="31:31" hidden="1">
      <c r="AE118" s="1"/>
    </row>
    <row r="119" spans="31:31" hidden="1">
      <c r="AE119" s="1"/>
    </row>
    <row r="120" spans="31:31" hidden="1">
      <c r="AE120" s="1"/>
    </row>
    <row r="121" spans="31:31" hidden="1">
      <c r="AE121" s="1"/>
    </row>
    <row r="122" spans="31:31" hidden="1">
      <c r="AE122" s="1"/>
    </row>
    <row r="123" spans="31:31" hidden="1">
      <c r="AE123" s="1"/>
    </row>
    <row r="124" spans="31:31" hidden="1">
      <c r="AE124" s="1"/>
    </row>
    <row r="125" spans="31:31" hidden="1">
      <c r="AE125" s="1"/>
    </row>
    <row r="126" spans="31:31" hidden="1">
      <c r="AE126" s="1"/>
    </row>
    <row r="127" spans="31:31" hidden="1">
      <c r="AE127" s="1"/>
    </row>
    <row r="128" spans="31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736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34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39">K28</f>
        <v>Uzupełnij dane</v>
      </c>
      <c r="L134" s="2" t="str">
        <f t="shared" si="39"/>
        <v/>
      </c>
      <c r="M134" s="2" t="str">
        <f t="shared" si="39"/>
        <v/>
      </c>
      <c r="N134" s="2" t="str">
        <f t="shared" si="39"/>
        <v/>
      </c>
      <c r="O134" s="2" t="str">
        <f t="shared" si="39"/>
        <v/>
      </c>
      <c r="P134" s="2" t="str">
        <f t="shared" si="39"/>
        <v/>
      </c>
      <c r="Q134" s="2" t="str">
        <f t="shared" si="39"/>
        <v/>
      </c>
      <c r="R134" s="2" t="str">
        <f t="shared" si="39"/>
        <v/>
      </c>
      <c r="S134" s="2" t="str">
        <f t="shared" si="39"/>
        <v/>
      </c>
      <c r="T134" s="2" t="str">
        <f t="shared" si="39"/>
        <v/>
      </c>
      <c r="U134" s="2" t="str">
        <f t="shared" si="39"/>
        <v/>
      </c>
      <c r="V134" s="2" t="str">
        <f t="shared" si="39"/>
        <v/>
      </c>
      <c r="W134" s="2" t="str">
        <f t="shared" si="39"/>
        <v/>
      </c>
      <c r="X134" s="2" t="str">
        <f t="shared" si="39"/>
        <v/>
      </c>
      <c r="Y134" s="2" t="str">
        <f t="shared" si="39"/>
        <v/>
      </c>
      <c r="Z134" s="2" t="str">
        <f t="shared" si="39"/>
        <v/>
      </c>
      <c r="AA134" s="2" t="str">
        <f t="shared" si="39"/>
        <v/>
      </c>
      <c r="AB134" s="2" t="str">
        <f t="shared" si="39"/>
        <v/>
      </c>
      <c r="AC134" s="2" t="str">
        <f t="shared" ref="AC134:AE134" si="40">AC28</f>
        <v/>
      </c>
      <c r="AD134" s="2" t="str">
        <f t="shared" si="40"/>
        <v/>
      </c>
      <c r="AE134" s="2" t="str">
        <f t="shared" si="40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1">MID(G29,1,1)</f>
        <v>n</v>
      </c>
      <c r="H135" s="2" t="str">
        <f t="shared" si="41"/>
        <v>n</v>
      </c>
      <c r="I135" s="2" t="str">
        <f t="shared" si="41"/>
        <v>n</v>
      </c>
      <c r="J135" s="2" t="str">
        <f t="shared" si="41"/>
        <v>n</v>
      </c>
      <c r="K135" s="2" t="str">
        <f t="shared" ca="1" si="41"/>
        <v/>
      </c>
      <c r="L135" s="2" t="str">
        <f t="shared" ca="1" si="41"/>
        <v/>
      </c>
      <c r="M135" s="2" t="str">
        <f t="shared" ca="1" si="41"/>
        <v/>
      </c>
      <c r="N135" s="2" t="str">
        <f t="shared" ca="1" si="41"/>
        <v/>
      </c>
      <c r="O135" s="2" t="str">
        <f t="shared" ca="1" si="41"/>
        <v/>
      </c>
      <c r="P135" s="2" t="str">
        <f t="shared" ca="1" si="41"/>
        <v/>
      </c>
      <c r="Q135" s="2" t="str">
        <f t="shared" ca="1" si="41"/>
        <v/>
      </c>
      <c r="R135" s="2" t="str">
        <f t="shared" ca="1" si="41"/>
        <v/>
      </c>
      <c r="S135" s="2" t="str">
        <f t="shared" ca="1" si="41"/>
        <v/>
      </c>
      <c r="T135" s="2" t="str">
        <f t="shared" ca="1" si="41"/>
        <v/>
      </c>
      <c r="U135" s="2" t="str">
        <f t="shared" ca="1" si="41"/>
        <v/>
      </c>
      <c r="V135" s="2" t="str">
        <f t="shared" ca="1" si="41"/>
        <v/>
      </c>
      <c r="W135" s="2" t="str">
        <f t="shared" ca="1" si="41"/>
        <v/>
      </c>
      <c r="X135" s="2" t="str">
        <f t="shared" ca="1" si="41"/>
        <v/>
      </c>
      <c r="Y135" s="2" t="str">
        <f t="shared" ca="1" si="41"/>
        <v/>
      </c>
      <c r="Z135" s="2" t="str">
        <f t="shared" ca="1" si="41"/>
        <v/>
      </c>
      <c r="AA135" s="2" t="str">
        <f t="shared" ca="1" si="41"/>
        <v/>
      </c>
      <c r="AB135" s="2" t="str">
        <f t="shared" ca="1" si="41"/>
        <v/>
      </c>
      <c r="AC135" s="2" t="str">
        <f t="shared" ref="AC135:AE135" ca="1" si="42">MID(AC29,1,1)</f>
        <v/>
      </c>
      <c r="AD135" s="2" t="str">
        <f t="shared" ca="1" si="42"/>
        <v/>
      </c>
      <c r="AE135" s="2" t="str">
        <f t="shared" ca="1" si="42"/>
        <v/>
      </c>
      <c r="AL135" s="2"/>
      <c r="AM135" s="2"/>
      <c r="AN135" s="2"/>
      <c r="AO135" s="2"/>
    </row>
    <row r="139" spans="1:41" hidden="1">
      <c r="B139" s="21" t="s">
        <v>41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3">IF(OR(($C$16&lt;=(D139+1)),(D139=0)),0,(D139+1))</f>
        <v>0</v>
      </c>
      <c r="F140" s="21" t="s">
        <v>42</v>
      </c>
      <c r="G140" s="21"/>
    </row>
    <row r="141" spans="1:41" hidden="1">
      <c r="B141" s="21"/>
      <c r="C141" s="21">
        <v>3</v>
      </c>
      <c r="D141" s="21">
        <f t="shared" ca="1" si="43"/>
        <v>0</v>
      </c>
      <c r="F141" s="21" t="s">
        <v>43</v>
      </c>
      <c r="G141" s="21"/>
    </row>
    <row r="142" spans="1:41" hidden="1">
      <c r="B142" s="21"/>
      <c r="C142" s="21">
        <v>4</v>
      </c>
      <c r="D142" s="21">
        <f t="shared" ca="1" si="43"/>
        <v>0</v>
      </c>
      <c r="F142" s="21" t="s">
        <v>44</v>
      </c>
      <c r="G142" s="21"/>
    </row>
    <row r="143" spans="1:41" hidden="1">
      <c r="B143" s="21"/>
      <c r="C143" s="21">
        <v>5</v>
      </c>
      <c r="D143" s="21">
        <f t="shared" ca="1" si="43"/>
        <v>0</v>
      </c>
      <c r="F143" s="21" t="s">
        <v>45</v>
      </c>
      <c r="G143" s="21"/>
    </row>
    <row r="144" spans="1:41" hidden="1">
      <c r="B144" s="21"/>
      <c r="C144" s="21">
        <v>6</v>
      </c>
      <c r="D144" s="21">
        <f t="shared" ca="1" si="43"/>
        <v>0</v>
      </c>
      <c r="F144" s="21" t="s">
        <v>46</v>
      </c>
      <c r="G144" s="21"/>
    </row>
    <row r="145" spans="2:7" hidden="1">
      <c r="B145" s="21"/>
      <c r="C145" s="21">
        <v>7</v>
      </c>
      <c r="D145" s="21">
        <f t="shared" ca="1" si="43"/>
        <v>0</v>
      </c>
      <c r="F145" s="21" t="s">
        <v>47</v>
      </c>
      <c r="G145" s="21"/>
    </row>
    <row r="146" spans="2:7" hidden="1">
      <c r="B146" s="21"/>
      <c r="C146" s="21">
        <v>8</v>
      </c>
      <c r="D146" s="21">
        <f t="shared" ca="1" si="43"/>
        <v>0</v>
      </c>
      <c r="F146" s="21" t="s">
        <v>48</v>
      </c>
      <c r="G146" s="21"/>
    </row>
    <row r="147" spans="2:7" hidden="1">
      <c r="B147" s="21"/>
      <c r="C147" s="21">
        <v>9</v>
      </c>
      <c r="D147" s="21">
        <f t="shared" ca="1" si="43"/>
        <v>0</v>
      </c>
      <c r="F147" s="21" t="s">
        <v>49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" hidden="1">
      <c r="B151" s="21" t="s">
        <v>50</v>
      </c>
      <c r="C151" s="21">
        <v>1</v>
      </c>
      <c r="D151" s="21">
        <f t="shared" ref="D151:D159" si="44">IF(C151&gt;$C$135,0,$C$16+C151-1)</f>
        <v>0</v>
      </c>
      <c r="F151" s="21" t="s">
        <v>51</v>
      </c>
      <c r="G151" s="21"/>
    </row>
    <row r="152" spans="2:7" hidden="1">
      <c r="B152" s="21"/>
      <c r="C152" s="21">
        <v>2</v>
      </c>
      <c r="D152" s="21">
        <f t="shared" si="44"/>
        <v>0</v>
      </c>
      <c r="F152" s="21" t="s">
        <v>52</v>
      </c>
      <c r="G152" s="21"/>
    </row>
    <row r="153" spans="2:7" hidden="1">
      <c r="B153" s="21"/>
      <c r="C153" s="21">
        <v>3</v>
      </c>
      <c r="D153" s="21">
        <f t="shared" si="44"/>
        <v>0</v>
      </c>
      <c r="F153" s="21" t="s">
        <v>53</v>
      </c>
      <c r="G153" s="21"/>
    </row>
    <row r="154" spans="2:7" hidden="1">
      <c r="B154" s="21"/>
      <c r="C154" s="21">
        <v>4</v>
      </c>
      <c r="D154" s="21">
        <f t="shared" si="44"/>
        <v>0</v>
      </c>
      <c r="F154" s="21" t="s">
        <v>54</v>
      </c>
      <c r="G154" s="21"/>
    </row>
    <row r="155" spans="2:7" hidden="1">
      <c r="B155" s="21"/>
      <c r="C155" s="21">
        <v>5</v>
      </c>
      <c r="D155" s="21">
        <f t="shared" si="44"/>
        <v>0</v>
      </c>
      <c r="F155" s="21" t="s">
        <v>55</v>
      </c>
      <c r="G155" s="21"/>
    </row>
    <row r="156" spans="2:7" hidden="1">
      <c r="B156" s="21"/>
      <c r="C156" s="21">
        <v>6</v>
      </c>
      <c r="D156" s="21">
        <f t="shared" si="44"/>
        <v>0</v>
      </c>
      <c r="F156" s="21" t="s">
        <v>56</v>
      </c>
      <c r="G156" s="21"/>
    </row>
    <row r="157" spans="2:7" hidden="1">
      <c r="B157" s="21"/>
      <c r="C157" s="21">
        <v>7</v>
      </c>
      <c r="D157" s="21">
        <f t="shared" si="44"/>
        <v>0</v>
      </c>
      <c r="F157" s="21" t="s">
        <v>57</v>
      </c>
      <c r="G157" s="21"/>
    </row>
    <row r="158" spans="2:7" hidden="1">
      <c r="B158" s="21"/>
      <c r="C158" s="21">
        <v>8</v>
      </c>
      <c r="D158" s="21">
        <f t="shared" si="44"/>
        <v>0</v>
      </c>
      <c r="F158" s="21" t="s">
        <v>58</v>
      </c>
      <c r="G158" s="21"/>
    </row>
    <row r="159" spans="2:7" hidden="1">
      <c r="B159" s="21"/>
      <c r="C159" s="21">
        <v>9</v>
      </c>
      <c r="D159" s="21">
        <f t="shared" si="44"/>
        <v>0</v>
      </c>
      <c r="F159" s="21" t="s">
        <v>59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60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675</v>
      </c>
      <c r="C169" s="21">
        <v>0</v>
      </c>
      <c r="D169" s="21">
        <f>Koniec_Projekt</f>
        <v>0</v>
      </c>
      <c r="F169" s="21" t="s">
        <v>61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62</v>
      </c>
      <c r="G170" s="21"/>
    </row>
    <row r="171" spans="2:10" hidden="1">
      <c r="B171" s="21"/>
      <c r="C171" s="21">
        <v>2</v>
      </c>
      <c r="D171" s="21">
        <f t="shared" ref="D171:D189" si="45">D170+1</f>
        <v>2</v>
      </c>
      <c r="F171" s="21" t="s">
        <v>63</v>
      </c>
      <c r="G171" s="21"/>
    </row>
    <row r="172" spans="2:10" hidden="1">
      <c r="B172" s="21"/>
      <c r="C172" s="21">
        <v>3</v>
      </c>
      <c r="D172" s="21">
        <f t="shared" si="45"/>
        <v>3</v>
      </c>
      <c r="F172" s="21" t="s">
        <v>64</v>
      </c>
      <c r="G172" s="21"/>
    </row>
    <row r="173" spans="2:10" hidden="1">
      <c r="B173" s="21"/>
      <c r="C173" s="21">
        <v>4</v>
      </c>
      <c r="D173" s="21">
        <f t="shared" si="45"/>
        <v>4</v>
      </c>
      <c r="F173" s="21" t="s">
        <v>65</v>
      </c>
      <c r="G173" s="21"/>
    </row>
    <row r="174" spans="2:10" hidden="1">
      <c r="B174" s="21"/>
      <c r="C174" s="21">
        <v>5</v>
      </c>
      <c r="D174" s="21">
        <f t="shared" si="45"/>
        <v>5</v>
      </c>
      <c r="F174" s="21" t="s">
        <v>66</v>
      </c>
      <c r="G174" s="21"/>
    </row>
    <row r="175" spans="2:10" hidden="1">
      <c r="B175" s="21"/>
      <c r="C175" s="21">
        <v>6</v>
      </c>
      <c r="D175" s="21">
        <f t="shared" si="45"/>
        <v>6</v>
      </c>
      <c r="F175" s="21" t="s">
        <v>67</v>
      </c>
      <c r="G175" s="21"/>
    </row>
    <row r="176" spans="2:10" hidden="1">
      <c r="B176" s="21"/>
      <c r="C176" s="21">
        <v>7</v>
      </c>
      <c r="D176" s="21">
        <f t="shared" si="45"/>
        <v>7</v>
      </c>
      <c r="F176" s="21" t="s">
        <v>68</v>
      </c>
      <c r="G176" s="21"/>
    </row>
    <row r="177" spans="2:7" hidden="1">
      <c r="B177" s="21"/>
      <c r="C177" s="21">
        <v>8</v>
      </c>
      <c r="D177" s="21">
        <f t="shared" si="45"/>
        <v>8</v>
      </c>
      <c r="F177" s="21" t="s">
        <v>69</v>
      </c>
      <c r="G177" s="21"/>
    </row>
    <row r="178" spans="2:7" hidden="1">
      <c r="B178" s="21"/>
      <c r="C178" s="21">
        <v>9</v>
      </c>
      <c r="D178" s="21">
        <f t="shared" si="45"/>
        <v>9</v>
      </c>
      <c r="F178" s="21" t="s">
        <v>70</v>
      </c>
      <c r="G178" s="21"/>
    </row>
    <row r="179" spans="2:7" hidden="1">
      <c r="B179" s="21"/>
      <c r="C179" s="21">
        <v>10</v>
      </c>
      <c r="D179" s="21">
        <f t="shared" si="45"/>
        <v>10</v>
      </c>
      <c r="F179" s="21" t="s">
        <v>71</v>
      </c>
      <c r="G179" s="21"/>
    </row>
    <row r="180" spans="2:7" hidden="1">
      <c r="B180" s="21"/>
      <c r="C180" s="21">
        <v>11</v>
      </c>
      <c r="D180" s="21">
        <f t="shared" si="45"/>
        <v>11</v>
      </c>
      <c r="F180" s="21" t="s">
        <v>674</v>
      </c>
      <c r="G180" s="21"/>
    </row>
    <row r="181" spans="2:7" hidden="1">
      <c r="B181" s="21"/>
      <c r="C181" s="21">
        <v>12</v>
      </c>
      <c r="D181" s="21">
        <f t="shared" si="45"/>
        <v>12</v>
      </c>
      <c r="F181" s="21" t="s">
        <v>676</v>
      </c>
      <c r="G181" s="21"/>
    </row>
    <row r="182" spans="2:7" hidden="1">
      <c r="B182" s="21"/>
      <c r="C182" s="21">
        <v>13</v>
      </c>
      <c r="D182" s="21">
        <f t="shared" si="45"/>
        <v>13</v>
      </c>
      <c r="F182" s="21" t="s">
        <v>677</v>
      </c>
      <c r="G182" s="21"/>
    </row>
    <row r="183" spans="2:7" hidden="1">
      <c r="B183" s="21"/>
      <c r="C183" s="21">
        <v>14</v>
      </c>
      <c r="D183" s="21">
        <f t="shared" si="45"/>
        <v>14</v>
      </c>
      <c r="F183" s="21" t="s">
        <v>796</v>
      </c>
      <c r="G183" s="21"/>
    </row>
    <row r="184" spans="2:7" hidden="1">
      <c r="B184" s="21"/>
      <c r="C184" s="21">
        <v>15</v>
      </c>
      <c r="D184" s="21">
        <f t="shared" si="45"/>
        <v>15</v>
      </c>
      <c r="F184" s="21" t="s">
        <v>797</v>
      </c>
      <c r="G184" s="21"/>
    </row>
    <row r="185" spans="2:7" hidden="1">
      <c r="B185" s="21"/>
      <c r="C185" s="21">
        <v>16</v>
      </c>
      <c r="D185" s="21">
        <f t="shared" si="45"/>
        <v>16</v>
      </c>
      <c r="F185" s="21" t="s">
        <v>804</v>
      </c>
      <c r="G185" s="21"/>
    </row>
    <row r="186" spans="2:7" hidden="1">
      <c r="B186" s="21"/>
      <c r="C186" s="21">
        <v>17</v>
      </c>
      <c r="D186" s="21">
        <f t="shared" si="45"/>
        <v>17</v>
      </c>
      <c r="F186" s="21" t="s">
        <v>805</v>
      </c>
      <c r="G186" s="21"/>
    </row>
    <row r="187" spans="2:7" hidden="1">
      <c r="B187" s="21"/>
      <c r="C187" s="21">
        <v>18</v>
      </c>
      <c r="D187" s="21">
        <f t="shared" si="45"/>
        <v>18</v>
      </c>
      <c r="F187" s="21" t="s">
        <v>806</v>
      </c>
      <c r="G187" s="21"/>
    </row>
    <row r="188" spans="2:7" hidden="1">
      <c r="B188" s="21"/>
      <c r="C188" s="21">
        <v>19</v>
      </c>
      <c r="D188" s="21">
        <f t="shared" si="45"/>
        <v>19</v>
      </c>
      <c r="F188" s="21" t="s">
        <v>807</v>
      </c>
      <c r="G188" s="21"/>
    </row>
    <row r="189" spans="2:7" hidden="1">
      <c r="B189" s="21"/>
      <c r="C189" s="21">
        <v>20</v>
      </c>
      <c r="D189" s="21">
        <f t="shared" si="45"/>
        <v>20</v>
      </c>
      <c r="F189" s="21" t="s">
        <v>808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72</v>
      </c>
      <c r="C193" s="79" t="b">
        <f>B193='Dane Wnioskodawcy'!G10</f>
        <v>0</v>
      </c>
      <c r="D193" s="21"/>
      <c r="F193" s="21"/>
      <c r="G193" s="21"/>
      <c r="H193" s="8" t="s">
        <v>822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73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74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75</v>
      </c>
      <c r="C197" s="251" t="e">
        <f>DATE(Poczatek,D16,1)</f>
        <v>#NUM!</v>
      </c>
    </row>
    <row r="198" spans="2:8" hidden="1">
      <c r="B198" s="1" t="s">
        <v>76</v>
      </c>
      <c r="C198" s="251" t="e">
        <f>EOMONTH(DATE(Koniec_Projekt,D18,1),0)</f>
        <v>#NUM!</v>
      </c>
    </row>
    <row r="199" spans="2:8" hidden="1">
      <c r="B199" s="1" t="s">
        <v>679</v>
      </c>
      <c r="C199" s="251">
        <f>DaneBiezace+1</f>
        <v>1</v>
      </c>
    </row>
    <row r="200" spans="2:8" hidden="1">
      <c r="B200" s="1" t="s">
        <v>680</v>
      </c>
      <c r="C200" s="251" t="e">
        <f>EOMONTH(DATE(Koniec,12,1),0)</f>
        <v>#VALUE!</v>
      </c>
    </row>
    <row r="201" spans="2:8" hidden="1">
      <c r="B201" s="1" t="s">
        <v>701</v>
      </c>
      <c r="C201" s="251" t="e">
        <f>EOMONTH(DATE(C24,D24,1),0)</f>
        <v>#NUM!</v>
      </c>
    </row>
    <row r="202" spans="2:8" hidden="1">
      <c r="B202" s="1" t="s">
        <v>710</v>
      </c>
      <c r="C202" s="251"/>
    </row>
    <row r="203" spans="2:8" hidden="1">
      <c r="B203" s="8" t="s">
        <v>711</v>
      </c>
      <c r="C203" s="5">
        <v>1</v>
      </c>
    </row>
    <row r="204" spans="2:8" hidden="1">
      <c r="B204" s="8" t="s">
        <v>712</v>
      </c>
      <c r="C204" s="5">
        <f>IF(AND(Modul_badawczo_rozwojowy=tak,Koniec_PR&lt;Koniec_Projekt),12,IF(AND(Modul_badawczo_rozwojowy=tak,Koniec_PR=Koniec_Projekt),D18,""))</f>
        <v>0</v>
      </c>
    </row>
    <row r="206" spans="2:8" hidden="1">
      <c r="B206" s="257" t="s">
        <v>363</v>
      </c>
    </row>
    <row r="207" spans="2:8" hidden="1">
      <c r="B207" s="257" t="s">
        <v>369</v>
      </c>
    </row>
    <row r="208" spans="2:8" hidden="1">
      <c r="B208" s="257" t="s">
        <v>370</v>
      </c>
    </row>
    <row r="209" spans="2:7" hidden="1">
      <c r="B209" s="257" t="s">
        <v>371</v>
      </c>
    </row>
    <row r="210" spans="2:7" hidden="1">
      <c r="B210" s="257" t="s">
        <v>682</v>
      </c>
    </row>
    <row r="211" spans="2:7" hidden="1">
      <c r="B211" s="257" t="s">
        <v>683</v>
      </c>
    </row>
    <row r="212" spans="2:7" hidden="1">
      <c r="B212" s="257" t="s">
        <v>684</v>
      </c>
    </row>
    <row r="213" spans="2:7" hidden="1">
      <c r="B213" s="257" t="s">
        <v>685</v>
      </c>
    </row>
    <row r="215" spans="2:7" hidden="1">
      <c r="B215" s="258" t="s">
        <v>729</v>
      </c>
      <c r="G215" s="526"/>
    </row>
    <row r="216" spans="2:7" hidden="1">
      <c r="B216" s="258" t="s">
        <v>730</v>
      </c>
    </row>
    <row r="219" spans="2:7" hidden="1">
      <c r="B219" s="1" t="s">
        <v>800</v>
      </c>
      <c r="C219" s="1">
        <f>Firma</f>
        <v>0</v>
      </c>
    </row>
    <row r="220" spans="2:7" hidden="1">
      <c r="B220" s="1">
        <f>'Dane Wnioskodawcy'!G10</f>
        <v>0</v>
      </c>
      <c r="C220" s="1" t="str">
        <f>IF(B220="Duże przedsiębiorstwo","[DP] ",IF(B220="MŚP","[MŚP] ","[…]"))</f>
        <v>[…]</v>
      </c>
      <c r="D220" s="258" t="s">
        <v>802</v>
      </c>
    </row>
    <row r="221" spans="2:7" hidden="1">
      <c r="C221" s="1" t="str">
        <f>IF(B221="tak","[Lider] ",IF(B221="nie",C220,"[…]"))</f>
        <v>[…]</v>
      </c>
      <c r="D221" s="258" t="s">
        <v>803</v>
      </c>
    </row>
    <row r="222" spans="2:7" hidden="1">
      <c r="C222" s="1" t="str">
        <f>C220&amp;" "&amp;C219</f>
        <v>[…] 0</v>
      </c>
      <c r="D222" s="1" t="s">
        <v>819</v>
      </c>
    </row>
    <row r="225" spans="2:15" hidden="1">
      <c r="B225" s="1" t="s">
        <v>820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6"/>
      <c r="L227" s="456" t="str">
        <f>""</f>
        <v/>
      </c>
      <c r="M227" s="456" t="str">
        <f>""</f>
        <v/>
      </c>
      <c r="N227" s="456" t="str">
        <f>""</f>
        <v/>
      </c>
      <c r="O227" s="456"/>
    </row>
    <row r="228" spans="2:15" hidden="1">
      <c r="B228" s="21" t="s">
        <v>87</v>
      </c>
      <c r="C228" s="21"/>
      <c r="D228" s="21"/>
      <c r="E228" s="21"/>
      <c r="F228" s="21"/>
      <c r="G228" s="21"/>
      <c r="H228" s="21"/>
      <c r="I228" s="21"/>
      <c r="J228" s="21"/>
      <c r="K228" s="456" t="b">
        <v>1</v>
      </c>
      <c r="L228" s="456" t="str">
        <f t="shared" ref="L228:L234" si="46">IF(K228=TRUE,B228,"")</f>
        <v>B+R</v>
      </c>
      <c r="M228" s="456" t="str" cm="1">
        <f t="array" ref="M228">IFERROR(INDEX($L$228:$L$234,MATCH(0,IF($L$228:$L$234="",1,COUNTIF($M$227:M227,$L$228:$L$234)),0)),1111)</f>
        <v>B+R</v>
      </c>
      <c r="N228" s="456">
        <f>COUNTA($M$228:$M$234)-COUNTIF($M$228:$M$234,"&gt;0")</f>
        <v>1</v>
      </c>
      <c r="O228" s="456" t="str" cm="1">
        <f t="array" aca="1" ref="O228" ca="1">OFFSET($M$228,,,$N$228)</f>
        <v>B+R</v>
      </c>
    </row>
    <row r="229" spans="2:15" hidden="1">
      <c r="B229" s="21" t="s">
        <v>731</v>
      </c>
      <c r="C229" s="21"/>
      <c r="D229" s="21"/>
      <c r="E229" s="21"/>
      <c r="F229" s="21"/>
      <c r="G229" s="21"/>
      <c r="H229" s="21"/>
      <c r="I229" s="21"/>
      <c r="J229" s="21"/>
      <c r="K229" s="456" t="b">
        <v>0</v>
      </c>
      <c r="L229" s="456" t="str">
        <f t="shared" si="46"/>
        <v/>
      </c>
      <c r="M229" s="456" cm="1">
        <f t="array" ref="M229">IFERROR(INDEX($L$228:$L$234,MATCH(0,IF($L$228:$L$234="",1,COUNTIF($M$227:M228,$L$228:$L$234)),0)),1111)</f>
        <v>1111</v>
      </c>
      <c r="N229" s="456"/>
      <c r="O229" s="456"/>
    </row>
    <row r="230" spans="2:15" hidden="1">
      <c r="B230" s="21" t="s">
        <v>97</v>
      </c>
      <c r="C230" s="21"/>
      <c r="D230" s="21"/>
      <c r="E230" s="21"/>
      <c r="F230" s="21"/>
      <c r="G230" s="21"/>
      <c r="H230" s="21"/>
      <c r="I230" s="21"/>
      <c r="J230" s="21"/>
      <c r="K230" s="456" t="b">
        <v>0</v>
      </c>
      <c r="L230" s="456" t="str">
        <f t="shared" si="46"/>
        <v/>
      </c>
      <c r="M230" s="456" cm="1">
        <f t="array" ref="M230">IFERROR(INDEX($L$228:$L$234,MATCH(0,IF($L$228:$L$234="",1,COUNTIF($M$227:M229,$L$228:$L$234)),0)),1111)</f>
        <v>1111</v>
      </c>
      <c r="N230" s="456"/>
      <c r="O230" s="456"/>
    </row>
    <row r="231" spans="2:15" hidden="1">
      <c r="B231" s="21" t="s">
        <v>98</v>
      </c>
      <c r="C231" s="21"/>
      <c r="D231" s="21"/>
      <c r="E231" s="21"/>
      <c r="F231" s="21"/>
      <c r="G231" s="21"/>
      <c r="H231" s="21"/>
      <c r="I231" s="21"/>
      <c r="J231" s="21"/>
      <c r="K231" s="456" t="b">
        <v>0</v>
      </c>
      <c r="L231" s="456" t="str">
        <f t="shared" si="46"/>
        <v/>
      </c>
      <c r="M231" s="456" cm="1">
        <f t="array" ref="M231">IFERROR(INDEX($L$228:$L$234,MATCH(0,IF($L$228:$L$234="",1,COUNTIF($M$227:M230,$L$228:$L$234)),0)),1111)</f>
        <v>1111</v>
      </c>
      <c r="N231" s="456"/>
      <c r="O231" s="456"/>
    </row>
    <row r="232" spans="2:15" hidden="1">
      <c r="B232" s="21" t="s">
        <v>99</v>
      </c>
      <c r="C232" s="21"/>
      <c r="D232" s="21"/>
      <c r="E232" s="21"/>
      <c r="F232" s="21"/>
      <c r="G232" s="21"/>
      <c r="H232" s="21"/>
      <c r="I232" s="21"/>
      <c r="J232" s="21"/>
      <c r="K232" s="456" t="b">
        <v>0</v>
      </c>
      <c r="L232" s="456" t="str">
        <f t="shared" si="46"/>
        <v/>
      </c>
      <c r="M232" s="456" cm="1">
        <f t="array" ref="M232">IFERROR(INDEX($L$228:$L$234,MATCH(0,IF($L$228:$L$234="",1,COUNTIF($M$227:M231,$L$228:$L$234)),0)),1111)</f>
        <v>1111</v>
      </c>
      <c r="N232" s="456"/>
      <c r="O232" s="456"/>
    </row>
    <row r="233" spans="2:15" hidden="1">
      <c r="B233" s="21" t="s">
        <v>100</v>
      </c>
      <c r="C233" s="21"/>
      <c r="D233" s="21"/>
      <c r="E233" s="21"/>
      <c r="F233" s="21"/>
      <c r="G233" s="21"/>
      <c r="H233" s="21"/>
      <c r="I233" s="21"/>
      <c r="J233" s="21"/>
      <c r="K233" s="456" t="b">
        <v>0</v>
      </c>
      <c r="L233" s="456" t="str">
        <f t="shared" si="46"/>
        <v/>
      </c>
      <c r="M233" s="456" cm="1">
        <f t="array" ref="M233">IFERROR(INDEX($L$228:$L$234,MATCH(0,IF($L$228:$L$234="",1,COUNTIF($M$227:M232,$L$228:$L$234)),0)),1111)</f>
        <v>1111</v>
      </c>
      <c r="N233" s="456"/>
      <c r="O233" s="456"/>
    </row>
    <row r="234" spans="2:15" hidden="1">
      <c r="B234" s="21" t="s">
        <v>101</v>
      </c>
      <c r="C234" s="21"/>
      <c r="D234" s="21"/>
      <c r="E234" s="21"/>
      <c r="F234" s="21"/>
      <c r="G234" s="21"/>
      <c r="H234" s="21"/>
      <c r="I234" s="21"/>
      <c r="J234" s="21"/>
      <c r="K234" s="456" t="b">
        <v>0</v>
      </c>
      <c r="L234" s="456" t="str">
        <f t="shared" si="46"/>
        <v/>
      </c>
      <c r="M234" s="456" cm="1">
        <f t="array" ref="M234">IFERROR(INDEX($L$228:$L$234,MATCH(0,IF($L$228:$L$234="",1,COUNTIF($M$227:M233,$L$228:$L$234)),0)),1111)</f>
        <v>1111</v>
      </c>
      <c r="N234" s="456"/>
      <c r="O234" s="456"/>
    </row>
    <row r="235" spans="2:15" hidden="1">
      <c r="E235" s="1"/>
    </row>
    <row r="236" spans="2:15" hidden="1">
      <c r="B236" s="21" t="s">
        <v>102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103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646</v>
      </c>
      <c r="C239" s="21"/>
      <c r="D239" s="21"/>
      <c r="E239" s="21"/>
      <c r="F239" s="21"/>
      <c r="G239" s="21"/>
      <c r="H239" s="21"/>
      <c r="I239" s="21"/>
      <c r="J239" s="21"/>
      <c r="L239" s="21" t="s">
        <v>646</v>
      </c>
    </row>
    <row r="240" spans="2:15" hidden="1">
      <c r="B240" s="21" t="s">
        <v>644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645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E244" s="1"/>
    </row>
    <row r="245" spans="2:10" hidden="1">
      <c r="E245" s="1"/>
    </row>
    <row r="246" spans="2:10" hidden="1"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E250" s="1"/>
    </row>
  </sheetData>
  <sheetProtection algorithmName="SHA-512" hashValue="18eizTu+MRXJSbmO4MqHNpGc6vheJUaNpAgNk4U0jxLGe5SOr4ycJsDC/tCoQ6qLC97XpDJHTIDvRjjnRX7bTQ==" saltValue="sV45l4gMFPg6KlCuaurMyw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9" type="noConversion"/>
  <conditionalFormatting sqref="C19:C21">
    <cfRule type="containsText" dxfId="390" priority="20" operator="containsText" text="niepełne">
      <formula>NOT(ISERROR(SEARCH("niepełne",C19)))</formula>
    </cfRule>
  </conditionalFormatting>
  <conditionalFormatting sqref="C24">
    <cfRule type="expression" dxfId="389" priority="33">
      <formula>AND($C$23="tak",OR($C$24&gt;$C$18,$C$24&lt;$C$16))</formula>
    </cfRule>
    <cfRule type="expression" dxfId="388" priority="1">
      <formula>AND($C$23="nie",ISBLANK($C$24)=FALSE)</formula>
    </cfRule>
  </conditionalFormatting>
  <conditionalFormatting sqref="C135">
    <cfRule type="cellIs" dxfId="387" priority="80" operator="greaterThan">
      <formula>$C$134</formula>
    </cfRule>
  </conditionalFormatting>
  <conditionalFormatting sqref="C24:D24">
    <cfRule type="expression" dxfId="386" priority="36">
      <formula>$C$23="tak"</formula>
    </cfRule>
    <cfRule type="expression" dxfId="385" priority="38">
      <formula>$C$23="nie"</formula>
    </cfRule>
  </conditionalFormatting>
  <conditionalFormatting sqref="D24">
    <cfRule type="expression" dxfId="384" priority="32">
      <formula>AND($C$23="tak",$C$24=$C$18,$D$24&gt;$D$18)</formula>
    </cfRule>
    <cfRule type="expression" dxfId="383" priority="37">
      <formula>AND($C$23="nie",ISBLANK($D$24)=FALSE)</formula>
    </cfRule>
  </conditionalFormatting>
  <conditionalFormatting sqref="H12">
    <cfRule type="containsText" dxfId="382" priority="41" operator="containsText" text="zgodny">
      <formula>NOT(ISERROR(SEARCH("zgodny",H12)))</formula>
    </cfRule>
    <cfRule type="containsText" dxfId="381" priority="42" operator="containsText" text="różny">
      <formula>NOT(ISERROR(SEARCH("różny",H12)))</formula>
    </cfRule>
  </conditionalFormatting>
  <conditionalFormatting sqref="H19">
    <cfRule type="cellIs" dxfId="380" priority="46" operator="lessThan">
      <formula>0</formula>
    </cfRule>
  </conditionalFormatting>
  <conditionalFormatting sqref="H14:K16">
    <cfRule type="containsText" dxfId="379" priority="15" operator="containsText" text="Upewnij się">
      <formula>NOT(ISERROR(SEARCH("Upewnij się",H14)))</formula>
    </cfRule>
    <cfRule type="containsText" dxfId="378" priority="47" operator="containsText" text="uzupełnij">
      <formula>NOT(ISERROR(SEARCH("uzupełnij",H14)))</formula>
    </cfRule>
  </conditionalFormatting>
  <conditionalFormatting sqref="J19:K19">
    <cfRule type="cellIs" dxfId="377" priority="44" operator="lessThan">
      <formula>0</formula>
    </cfRule>
  </conditionalFormatting>
  <conditionalFormatting sqref="K41:AE43 K60:AE64 K37:AE37">
    <cfRule type="expression" dxfId="376" priority="39">
      <formula>(K$28&gt;Koniec)</formula>
    </cfRule>
  </conditionalFormatting>
  <conditionalFormatting sqref="H23:K24">
    <cfRule type="containsText" dxfId="375" priority="31" operator="containsText" text="popraw">
      <formula>NOT(ISERROR(SEARCH("popraw",H23)))</formula>
    </cfRule>
    <cfRule type="containsText" dxfId="374" priority="34" operator="containsText" text="uzupełnij">
      <formula>NOT(ISERROR(SEARCH("uzupełnij",H23)))</formula>
    </cfRule>
    <cfRule type="containsText" dxfId="373" priority="35" operator="containsText" text="usuń">
      <formula>NOT(ISERROR(SEARCH("usuń",H23)))</formula>
    </cfRule>
  </conditionalFormatting>
  <conditionalFormatting sqref="C20">
    <cfRule type="expression" dxfId="372" priority="16">
      <formula>ISBLANK(C20)</formula>
    </cfRule>
    <cfRule type="cellIs" dxfId="371" priority="17" operator="lessThan">
      <formula>$C$19</formula>
    </cfRule>
    <cfRule type="cellIs" dxfId="370" priority="19" operator="greaterThan">
      <formula>10</formula>
    </cfRule>
  </conditionalFormatting>
  <conditionalFormatting sqref="B20">
    <cfRule type="expression" dxfId="369" priority="18">
      <formula>Okres_Prognozy&gt;10</formula>
    </cfRule>
  </conditionalFormatting>
  <conditionalFormatting sqref="D12">
    <cfRule type="containsText" dxfId="368" priority="13" operator="containsText" text="⛔">
      <formula>NOT(ISERROR(SEARCH("⛔",D12)))</formula>
    </cfRule>
    <cfRule type="containsText" dxfId="367" priority="14" operator="containsText" text="✅">
      <formula>NOT(ISERROR(SEARCH("✅",D12)))</formula>
    </cfRule>
  </conditionalFormatting>
  <conditionalFormatting sqref="D14">
    <cfRule type="containsText" dxfId="366" priority="11" operator="containsText" text="⛔">
      <formula>NOT(ISERROR(SEARCH("⛔",D14)))</formula>
    </cfRule>
    <cfRule type="containsText" dxfId="365" priority="12" operator="containsText" text="✅">
      <formula>NOT(ISERROR(SEARCH("✅",D14)))</formula>
    </cfRule>
  </conditionalFormatting>
  <conditionalFormatting sqref="F16">
    <cfRule type="containsText" dxfId="364" priority="9" operator="containsText" text="⛔">
      <formula>NOT(ISERROR(SEARCH("⛔",F16)))</formula>
    </cfRule>
    <cfRule type="containsText" dxfId="363" priority="10" operator="containsText" text="✅">
      <formula>NOT(ISERROR(SEARCH("✅",F16)))</formula>
    </cfRule>
  </conditionalFormatting>
  <conditionalFormatting sqref="F18">
    <cfRule type="containsText" dxfId="362" priority="7" operator="containsText" text="⛔">
      <formula>NOT(ISERROR(SEARCH("⛔",F18)))</formula>
    </cfRule>
    <cfRule type="containsText" dxfId="361" priority="8" operator="containsText" text="✅">
      <formula>NOT(ISERROR(SEARCH("✅",F18)))</formula>
    </cfRule>
  </conditionalFormatting>
  <conditionalFormatting sqref="F24">
    <cfRule type="containsText" dxfId="360" priority="5" operator="containsText" text="⛔">
      <formula>NOT(ISERROR(SEARCH("⛔",F24)))</formula>
    </cfRule>
    <cfRule type="containsText" dxfId="359" priority="6" operator="containsText" text="✅">
      <formula>NOT(ISERROR(SEARCH("✅",F24)))</formula>
    </cfRule>
  </conditionalFormatting>
  <conditionalFormatting sqref="B77:AE77">
    <cfRule type="expression" dxfId="358" priority="3">
      <formula>Okres_Prognozy&gt;10</formula>
    </cfRule>
  </conditionalFormatting>
  <conditionalFormatting sqref="K68:AE72">
    <cfRule type="expression" dxfId="357" priority="2">
      <formula>(K$28&gt;Koniec)</formula>
    </cfRule>
  </conditionalFormatting>
  <conditionalFormatting sqref="G26:AE26">
    <cfRule type="expression" dxfId="356" priority="1539">
      <formula>OR(ISBLANK(Poczatek),ISBLANK(Koniec_Projekt),ISBLANK(RokObrotowyPoczatek))</formula>
    </cfRule>
    <cfRule type="expression" dxfId="355" priority="1540">
      <formula>G$135="n"</formula>
    </cfRule>
    <cfRule type="expression" dxfId="354" priority="1541">
      <formula>G$135="r"</formula>
    </cfRule>
    <cfRule type="expression" dxfId="353" priority="1542">
      <formula>G$135="t"</formula>
    </cfRule>
    <cfRule type="expression" dxfId="352" priority="1543">
      <formula>AND(G$135="p",G$134&lt;=Koniec)</formula>
    </cfRule>
    <cfRule type="expression" dxfId="351" priority="1544">
      <formula>AND(ISBLANK($C$24)=FALSE,G$134=Koniec_PR)</formula>
    </cfRule>
  </conditionalFormatting>
  <conditionalFormatting sqref="G28:AE28">
    <cfRule type="expression" dxfId="350" priority="1545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inwestycji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projekt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ów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Dla projektów B+R należy wskazać rok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14</xdr:col>
                    <xdr:colOff>241300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/>
  </sheetViews>
  <sheetFormatPr defaultColWidth="0" defaultRowHeight="12" zeroHeight="1"/>
  <cols>
    <col min="1" max="1" width="2.88671875" style="1" customWidth="1"/>
    <col min="2" max="2" width="60.88671875" style="38" customWidth="1"/>
    <col min="3" max="6" width="20.88671875" style="1" customWidth="1"/>
    <col min="7" max="7" width="2.88671875" style="1" customWidth="1"/>
    <col min="8" max="22" width="9.88671875" style="1" hidden="1" customWidth="1"/>
    <col min="23" max="16384" width="9.44140625" style="1" hidden="1"/>
  </cols>
  <sheetData>
    <row r="1" spans="2:6"/>
    <row r="2" spans="2:6">
      <c r="B2" s="648" t="str">
        <f>Założenia!B2</f>
        <v>Wstaw nazwę podmiotu oraz tytuł projektu w zakładce Dane Wnioskodawcy</v>
      </c>
      <c r="C2" s="648"/>
      <c r="D2" s="648"/>
      <c r="E2" s="648"/>
      <c r="F2" s="648"/>
    </row>
    <row r="3" spans="2:6">
      <c r="B3" s="649"/>
      <c r="C3" s="649"/>
      <c r="D3" s="649"/>
      <c r="E3" s="649"/>
      <c r="F3" s="649"/>
    </row>
    <row r="4" spans="2:6"/>
    <row r="5" spans="2:6"/>
    <row r="6" spans="2:6"/>
    <row r="7" spans="2:6"/>
    <row r="8" spans="2:6"/>
    <row r="9" spans="2:6"/>
    <row r="10" spans="2:6"/>
    <row r="11" spans="2:6">
      <c r="B11" s="497" t="s">
        <v>104</v>
      </c>
      <c r="C11" s="498">
        <f ca="1">Założenia!G28</f>
        <v>0</v>
      </c>
      <c r="D11" s="498">
        <f ca="1">Założenia!H28</f>
        <v>0</v>
      </c>
      <c r="E11" s="498">
        <f ca="1">Założenia!I28</f>
        <v>0</v>
      </c>
      <c r="F11" s="499" t="str">
        <f>Założenia!J28</f>
        <v/>
      </c>
    </row>
    <row r="13" spans="2:6">
      <c r="B13" s="482" t="s">
        <v>105</v>
      </c>
      <c r="C13" s="483">
        <f>ROUND(C14+C19+C28+C31+C46,0)</f>
        <v>0</v>
      </c>
      <c r="D13" s="483">
        <f>ROUND(D14+D19+D28+D31+D46,0)</f>
        <v>0</v>
      </c>
      <c r="E13" s="483">
        <f>ROUND(E14+E19+E28+E31+E46,0)</f>
        <v>0</v>
      </c>
      <c r="F13" s="483">
        <f>ROUND(F14+F19+F28+F31+F46,0)</f>
        <v>0</v>
      </c>
    </row>
    <row r="14" spans="2:6">
      <c r="B14" s="484" t="s">
        <v>106</v>
      </c>
      <c r="C14" s="461">
        <f>ROUND(SUM(C15:C18),0)</f>
        <v>0</v>
      </c>
      <c r="D14" s="461">
        <f>ROUND(SUM(D15:D18),0)</f>
        <v>0</v>
      </c>
      <c r="E14" s="461">
        <f>ROUND(SUM(E15:E18),0)</f>
        <v>0</v>
      </c>
      <c r="F14" s="461">
        <f>ROUND(SUM(F15:F18),0)</f>
        <v>0</v>
      </c>
    </row>
    <row r="15" spans="2:6">
      <c r="B15" s="485" t="s">
        <v>107</v>
      </c>
      <c r="C15" s="517"/>
      <c r="D15" s="517"/>
      <c r="E15" s="517"/>
      <c r="F15" s="517"/>
    </row>
    <row r="16" spans="2:6">
      <c r="B16" s="486" t="s">
        <v>108</v>
      </c>
      <c r="C16" s="518"/>
      <c r="D16" s="518"/>
      <c r="E16" s="518"/>
      <c r="F16" s="518"/>
    </row>
    <row r="17" spans="2:6">
      <c r="B17" s="486" t="s">
        <v>109</v>
      </c>
      <c r="C17" s="518"/>
      <c r="D17" s="518"/>
      <c r="E17" s="518"/>
      <c r="F17" s="519"/>
    </row>
    <row r="18" spans="2:6">
      <c r="B18" s="487" t="s">
        <v>110</v>
      </c>
      <c r="C18" s="520"/>
      <c r="D18" s="520"/>
      <c r="E18" s="520"/>
      <c r="F18" s="520"/>
    </row>
    <row r="19" spans="2:6">
      <c r="B19" s="488" t="s">
        <v>111</v>
      </c>
      <c r="C19" s="462">
        <f>ROUND(C20+C26+C27,0)</f>
        <v>0</v>
      </c>
      <c r="D19" s="462">
        <f>ROUND(D20+D26+D27,0)</f>
        <v>0</v>
      </c>
      <c r="E19" s="462">
        <f>ROUND(E20+E26+E27,0)</f>
        <v>0</v>
      </c>
      <c r="F19" s="462">
        <f>ROUND(F20+F26+F27,0)</f>
        <v>0</v>
      </c>
    </row>
    <row r="20" spans="2:6">
      <c r="B20" s="500" t="s">
        <v>112</v>
      </c>
      <c r="C20" s="463">
        <f>ROUND(SUM(C21:C25),0)</f>
        <v>0</v>
      </c>
      <c r="D20" s="463">
        <f>ROUND(SUM(D21:D25),0)</f>
        <v>0</v>
      </c>
      <c r="E20" s="463">
        <f>ROUND(SUM(E21:E25),0)</f>
        <v>0</v>
      </c>
      <c r="F20" s="463">
        <f>ROUND(SUM(F21:F25),0)</f>
        <v>0</v>
      </c>
    </row>
    <row r="21" spans="2:6">
      <c r="B21" s="486" t="s">
        <v>113</v>
      </c>
      <c r="C21" s="518"/>
      <c r="D21" s="518"/>
      <c r="E21" s="518"/>
      <c r="F21" s="518"/>
    </row>
    <row r="22" spans="2:6">
      <c r="B22" s="486" t="s">
        <v>114</v>
      </c>
      <c r="C22" s="518"/>
      <c r="D22" s="518"/>
      <c r="E22" s="518"/>
      <c r="F22" s="518"/>
    </row>
    <row r="23" spans="2:6">
      <c r="B23" s="486" t="s">
        <v>115</v>
      </c>
      <c r="C23" s="518"/>
      <c r="D23" s="518"/>
      <c r="E23" s="518"/>
      <c r="F23" s="518"/>
    </row>
    <row r="24" spans="2:6">
      <c r="B24" s="486" t="s">
        <v>116</v>
      </c>
      <c r="C24" s="518"/>
      <c r="D24" s="518"/>
      <c r="E24" s="518"/>
      <c r="F24" s="518"/>
    </row>
    <row r="25" spans="2:6">
      <c r="B25" s="486" t="s">
        <v>117</v>
      </c>
      <c r="C25" s="518"/>
      <c r="D25" s="518"/>
      <c r="E25" s="518"/>
      <c r="F25" s="518"/>
    </row>
    <row r="26" spans="2:6">
      <c r="B26" s="486" t="s">
        <v>118</v>
      </c>
      <c r="C26" s="518"/>
      <c r="D26" s="518"/>
      <c r="E26" s="518"/>
      <c r="F26" s="518"/>
    </row>
    <row r="27" spans="2:6">
      <c r="B27" s="486" t="s">
        <v>119</v>
      </c>
      <c r="C27" s="518"/>
      <c r="D27" s="518"/>
      <c r="E27" s="518"/>
      <c r="F27" s="518"/>
    </row>
    <row r="28" spans="2:6">
      <c r="B28" s="488" t="s">
        <v>120</v>
      </c>
      <c r="C28" s="462">
        <f>ROUND(C29+C30,0)</f>
        <v>0</v>
      </c>
      <c r="D28" s="462">
        <f>ROUND(D29+D30,0)</f>
        <v>0</v>
      </c>
      <c r="E28" s="462">
        <f>ROUND(E29+E30,0)</f>
        <v>0</v>
      </c>
      <c r="F28" s="462">
        <f>ROUND(F29+F30,0)</f>
        <v>0</v>
      </c>
    </row>
    <row r="29" spans="2:6">
      <c r="B29" s="486" t="s">
        <v>121</v>
      </c>
      <c r="C29" s="518"/>
      <c r="D29" s="518"/>
      <c r="E29" s="518"/>
      <c r="F29" s="518"/>
    </row>
    <row r="30" spans="2:6">
      <c r="B30" s="486" t="s">
        <v>122</v>
      </c>
      <c r="C30" s="518"/>
      <c r="D30" s="518"/>
      <c r="E30" s="518"/>
      <c r="F30" s="518"/>
    </row>
    <row r="31" spans="2:6">
      <c r="B31" s="488" t="s">
        <v>123</v>
      </c>
      <c r="C31" s="462">
        <f>ROUND(C32+C33+C34+C45,0)</f>
        <v>0</v>
      </c>
      <c r="D31" s="462">
        <f>ROUND(D32+D33+D34+D45,0)</f>
        <v>0</v>
      </c>
      <c r="E31" s="462">
        <f>ROUND(E32+E33+E34+E45,0)</f>
        <v>0</v>
      </c>
      <c r="F31" s="462">
        <f>ROUND(F32+F33+F34+F45,0)</f>
        <v>0</v>
      </c>
    </row>
    <row r="32" spans="2:6">
      <c r="B32" s="486" t="s">
        <v>124</v>
      </c>
      <c r="C32" s="518"/>
      <c r="D32" s="518"/>
      <c r="E32" s="518"/>
      <c r="F32" s="518"/>
    </row>
    <row r="33" spans="2:6">
      <c r="B33" s="486" t="s">
        <v>125</v>
      </c>
      <c r="C33" s="518"/>
      <c r="D33" s="518"/>
      <c r="E33" s="518"/>
      <c r="F33" s="518"/>
    </row>
    <row r="34" spans="2:6">
      <c r="B34" s="500" t="s">
        <v>126</v>
      </c>
      <c r="C34" s="463">
        <f>ROUND(C35+C40,0)</f>
        <v>0</v>
      </c>
      <c r="D34" s="463">
        <f>ROUND(D35+D40,0)</f>
        <v>0</v>
      </c>
      <c r="E34" s="463">
        <f>ROUND(E35+E40,0)</f>
        <v>0</v>
      </c>
      <c r="F34" s="463">
        <f>ROUND(F35+F40,0)</f>
        <v>0</v>
      </c>
    </row>
    <row r="35" spans="2:6">
      <c r="B35" s="500" t="s">
        <v>127</v>
      </c>
      <c r="C35" s="463">
        <f>ROUND(SUM(C36:C39),0)</f>
        <v>0</v>
      </c>
      <c r="D35" s="463">
        <f>ROUND(SUM(D36:D39),0)</f>
        <v>0</v>
      </c>
      <c r="E35" s="463">
        <f>ROUND(SUM(E36:E39),0)</f>
        <v>0</v>
      </c>
      <c r="F35" s="463">
        <f>ROUND(SUM(F36:F39),0)</f>
        <v>0</v>
      </c>
    </row>
    <row r="36" spans="2:6">
      <c r="B36" s="486" t="s">
        <v>128</v>
      </c>
      <c r="C36" s="518"/>
      <c r="D36" s="518"/>
      <c r="E36" s="518"/>
      <c r="F36" s="518"/>
    </row>
    <row r="37" spans="2:6">
      <c r="B37" s="486" t="s">
        <v>129</v>
      </c>
      <c r="C37" s="518"/>
      <c r="D37" s="518"/>
      <c r="E37" s="518"/>
      <c r="F37" s="518"/>
    </row>
    <row r="38" spans="2:6">
      <c r="B38" s="486" t="s">
        <v>130</v>
      </c>
      <c r="C38" s="518"/>
      <c r="D38" s="518"/>
      <c r="E38" s="518"/>
      <c r="F38" s="518"/>
    </row>
    <row r="39" spans="2:6">
      <c r="B39" s="486" t="s">
        <v>131</v>
      </c>
      <c r="C39" s="518"/>
      <c r="D39" s="518"/>
      <c r="E39" s="518"/>
      <c r="F39" s="518"/>
    </row>
    <row r="40" spans="2:6">
      <c r="B40" s="500" t="s">
        <v>132</v>
      </c>
      <c r="C40" s="463">
        <f>ROUND(SUM(C41:C44),0)</f>
        <v>0</v>
      </c>
      <c r="D40" s="463">
        <f>ROUND(SUM(D41:D44),0)</f>
        <v>0</v>
      </c>
      <c r="E40" s="463">
        <f>ROUND(SUM(E41:E44),0)</f>
        <v>0</v>
      </c>
      <c r="F40" s="463">
        <f>ROUND(SUM(F41:F44),0)</f>
        <v>0</v>
      </c>
    </row>
    <row r="41" spans="2:6">
      <c r="B41" s="486" t="s">
        <v>128</v>
      </c>
      <c r="C41" s="518"/>
      <c r="D41" s="518"/>
      <c r="E41" s="518"/>
      <c r="F41" s="518"/>
    </row>
    <row r="42" spans="2:6">
      <c r="B42" s="486" t="s">
        <v>129</v>
      </c>
      <c r="C42" s="518"/>
      <c r="D42" s="518"/>
      <c r="E42" s="518"/>
      <c r="F42" s="518"/>
    </row>
    <row r="43" spans="2:6">
      <c r="B43" s="486" t="s">
        <v>130</v>
      </c>
      <c r="C43" s="518"/>
      <c r="D43" s="518"/>
      <c r="E43" s="518"/>
      <c r="F43" s="518"/>
    </row>
    <row r="44" spans="2:6">
      <c r="B44" s="486" t="s">
        <v>131</v>
      </c>
      <c r="C44" s="518"/>
      <c r="D44" s="518"/>
      <c r="E44" s="518"/>
      <c r="F44" s="518"/>
    </row>
    <row r="45" spans="2:6">
      <c r="B45" s="486" t="s">
        <v>133</v>
      </c>
      <c r="C45" s="518"/>
      <c r="D45" s="518"/>
      <c r="E45" s="518"/>
      <c r="F45" s="518"/>
    </row>
    <row r="46" spans="2:6">
      <c r="B46" s="488" t="s">
        <v>134</v>
      </c>
      <c r="C46" s="462">
        <f>ROUND(SUM(C47:C48),0)</f>
        <v>0</v>
      </c>
      <c r="D46" s="462">
        <f>ROUND(SUM(D47:D48),0)</f>
        <v>0</v>
      </c>
      <c r="E46" s="462">
        <f>ROUND(SUM(E47:E48),0)</f>
        <v>0</v>
      </c>
      <c r="F46" s="462">
        <f>ROUND(SUM(F47:F48),0)</f>
        <v>0</v>
      </c>
    </row>
    <row r="47" spans="2:6">
      <c r="B47" s="486" t="s">
        <v>135</v>
      </c>
      <c r="C47" s="518"/>
      <c r="D47" s="518"/>
      <c r="E47" s="518"/>
      <c r="F47" s="518"/>
    </row>
    <row r="48" spans="2:6">
      <c r="B48" s="486" t="s">
        <v>136</v>
      </c>
      <c r="C48" s="518"/>
      <c r="D48" s="518"/>
      <c r="E48" s="518"/>
      <c r="F48" s="518"/>
    </row>
    <row r="49" spans="2:6">
      <c r="B49" s="482" t="s">
        <v>137</v>
      </c>
      <c r="C49" s="483">
        <f>ROUND(C50+C56+C69+C86,0)</f>
        <v>0</v>
      </c>
      <c r="D49" s="483">
        <f>ROUND(D50+D56+D69+D86,0)</f>
        <v>0</v>
      </c>
      <c r="E49" s="483">
        <f>ROUND(E50+E56+E69+E86,0)</f>
        <v>0</v>
      </c>
      <c r="F49" s="483">
        <f>ROUND(F50+F56+F69+F86,0)</f>
        <v>0</v>
      </c>
    </row>
    <row r="50" spans="2:6">
      <c r="B50" s="484" t="s">
        <v>138</v>
      </c>
      <c r="C50" s="461">
        <f>ROUND(SUM(C51:C55),0)</f>
        <v>0</v>
      </c>
      <c r="D50" s="461">
        <f>ROUND(SUM(D51:D55),0)</f>
        <v>0</v>
      </c>
      <c r="E50" s="461">
        <f>ROUND(SUM(E51:E55),0)</f>
        <v>0</v>
      </c>
      <c r="F50" s="461">
        <f>ROUND(SUM(F51:F55),0)</f>
        <v>0</v>
      </c>
    </row>
    <row r="51" spans="2:6">
      <c r="B51" s="486" t="s">
        <v>139</v>
      </c>
      <c r="C51" s="518"/>
      <c r="D51" s="518"/>
      <c r="E51" s="518"/>
      <c r="F51" s="518"/>
    </row>
    <row r="52" spans="2:6">
      <c r="B52" s="486" t="s">
        <v>140</v>
      </c>
      <c r="C52" s="518"/>
      <c r="D52" s="518"/>
      <c r="E52" s="518"/>
      <c r="F52" s="518"/>
    </row>
    <row r="53" spans="2:6">
      <c r="B53" s="486" t="s">
        <v>141</v>
      </c>
      <c r="C53" s="518"/>
      <c r="D53" s="518"/>
      <c r="E53" s="518"/>
      <c r="F53" s="518"/>
    </row>
    <row r="54" spans="2:6">
      <c r="B54" s="486" t="s">
        <v>142</v>
      </c>
      <c r="C54" s="518"/>
      <c r="D54" s="518"/>
      <c r="E54" s="518"/>
      <c r="F54" s="518"/>
    </row>
    <row r="55" spans="2:6">
      <c r="B55" s="486" t="s">
        <v>143</v>
      </c>
      <c r="C55" s="518"/>
      <c r="D55" s="518"/>
      <c r="E55" s="518"/>
      <c r="F55" s="518"/>
    </row>
    <row r="56" spans="2:6">
      <c r="B56" s="488" t="s">
        <v>144</v>
      </c>
      <c r="C56" s="462">
        <f>ROUND(C57+C62,0)</f>
        <v>0</v>
      </c>
      <c r="D56" s="462">
        <f>ROUND(D57+D62,0)</f>
        <v>0</v>
      </c>
      <c r="E56" s="462">
        <f>ROUND(E57+E62,0)</f>
        <v>0</v>
      </c>
      <c r="F56" s="462">
        <f>ROUND(F57+F62,0)</f>
        <v>0</v>
      </c>
    </row>
    <row r="57" spans="2:6">
      <c r="B57" s="464" t="s">
        <v>145</v>
      </c>
      <c r="C57" s="463">
        <f>ROUND(C58+C61,0)</f>
        <v>0</v>
      </c>
      <c r="D57" s="463">
        <f>ROUND(D58+D61,0)</f>
        <v>0</v>
      </c>
      <c r="E57" s="463">
        <f>ROUND(E58+E61,0)</f>
        <v>0</v>
      </c>
      <c r="F57" s="463">
        <f>ROUND(F58+F61,0)</f>
        <v>0</v>
      </c>
    </row>
    <row r="58" spans="2:6">
      <c r="B58" s="464" t="s">
        <v>146</v>
      </c>
      <c r="C58" s="463">
        <f>ROUND(SUM(C59:C60),0)</f>
        <v>0</v>
      </c>
      <c r="D58" s="463">
        <f>ROUND(SUM(D59:D60),0)</f>
        <v>0</v>
      </c>
      <c r="E58" s="463">
        <f>ROUND(SUM(E59:E60),0)</f>
        <v>0</v>
      </c>
      <c r="F58" s="463">
        <f>ROUND(SUM(F59:F60),0)</f>
        <v>0</v>
      </c>
    </row>
    <row r="59" spans="2:6">
      <c r="B59" s="486" t="s">
        <v>147</v>
      </c>
      <c r="C59" s="518"/>
      <c r="D59" s="518"/>
      <c r="E59" s="518"/>
      <c r="F59" s="518"/>
    </row>
    <row r="60" spans="2:6">
      <c r="B60" s="486" t="s">
        <v>148</v>
      </c>
      <c r="C60" s="518"/>
      <c r="D60" s="518"/>
      <c r="E60" s="518"/>
      <c r="F60" s="518"/>
    </row>
    <row r="61" spans="2:6">
      <c r="B61" s="486" t="s">
        <v>149</v>
      </c>
      <c r="C61" s="518"/>
      <c r="D61" s="518"/>
      <c r="E61" s="518"/>
      <c r="F61" s="518"/>
    </row>
    <row r="62" spans="2:6">
      <c r="B62" s="464" t="s">
        <v>150</v>
      </c>
      <c r="C62" s="463">
        <f>ROUND(C63+C66+C67+C68,0)</f>
        <v>0</v>
      </c>
      <c r="D62" s="463">
        <f>ROUND(D63+D66+D67+D68,0)</f>
        <v>0</v>
      </c>
      <c r="E62" s="463">
        <f>ROUND(E63+E66+E67+E68,0)</f>
        <v>0</v>
      </c>
      <c r="F62" s="463">
        <f>ROUND(F63+F66+F67+F68,0)</f>
        <v>0</v>
      </c>
    </row>
    <row r="63" spans="2:6">
      <c r="B63" s="464" t="s">
        <v>146</v>
      </c>
      <c r="C63" s="463">
        <f>ROUND(SUM(C64:C65),0)</f>
        <v>0</v>
      </c>
      <c r="D63" s="463">
        <f>ROUND(SUM(D64:D65),0)</f>
        <v>0</v>
      </c>
      <c r="E63" s="463">
        <f>ROUND(SUM(E64:E65),0)</f>
        <v>0</v>
      </c>
      <c r="F63" s="463">
        <f>ROUND(SUM(F64:F65),0)</f>
        <v>0</v>
      </c>
    </row>
    <row r="64" spans="2:6">
      <c r="B64" s="486" t="s">
        <v>147</v>
      </c>
      <c r="C64" s="518"/>
      <c r="D64" s="518"/>
      <c r="E64" s="518"/>
      <c r="F64" s="518"/>
    </row>
    <row r="65" spans="2:6">
      <c r="B65" s="486" t="s">
        <v>148</v>
      </c>
      <c r="C65" s="518"/>
      <c r="D65" s="518"/>
      <c r="E65" s="518"/>
      <c r="F65" s="518"/>
    </row>
    <row r="66" spans="2:6" ht="24">
      <c r="B66" s="486" t="s">
        <v>151</v>
      </c>
      <c r="C66" s="518"/>
      <c r="D66" s="518"/>
      <c r="E66" s="518"/>
      <c r="F66" s="518"/>
    </row>
    <row r="67" spans="2:6">
      <c r="B67" s="486" t="s">
        <v>152</v>
      </c>
      <c r="C67" s="518"/>
      <c r="D67" s="518"/>
      <c r="E67" s="518"/>
      <c r="F67" s="518"/>
    </row>
    <row r="68" spans="2:6">
      <c r="B68" s="486" t="s">
        <v>153</v>
      </c>
      <c r="C68" s="518"/>
      <c r="D68" s="518"/>
      <c r="E68" s="518"/>
      <c r="F68" s="518"/>
    </row>
    <row r="69" spans="2:6">
      <c r="B69" s="488" t="s">
        <v>154</v>
      </c>
      <c r="C69" s="462">
        <f>ROUND(C70+C85,0)</f>
        <v>0</v>
      </c>
      <c r="D69" s="462">
        <f>ROUND(D70+D85,0)</f>
        <v>0</v>
      </c>
      <c r="E69" s="462">
        <f>ROUND(E70+E85,0)</f>
        <v>0</v>
      </c>
      <c r="F69" s="462">
        <f>ROUND(F70+F85,0)</f>
        <v>0</v>
      </c>
    </row>
    <row r="70" spans="2:6">
      <c r="B70" s="464" t="s">
        <v>155</v>
      </c>
      <c r="C70" s="463">
        <f>ROUND(C71+C76+C81,0)</f>
        <v>0</v>
      </c>
      <c r="D70" s="463">
        <f>ROUND(D71+D76+D81,0)</f>
        <v>0</v>
      </c>
      <c r="E70" s="463">
        <f>ROUND(E71+E76+E81,0)</f>
        <v>0</v>
      </c>
      <c r="F70" s="463">
        <f>ROUND(F71+F76+F81,0)</f>
        <v>0</v>
      </c>
    </row>
    <row r="71" spans="2:6">
      <c r="B71" s="464" t="s">
        <v>127</v>
      </c>
      <c r="C71" s="463">
        <f>ROUND(SUM(C72:C75),0)</f>
        <v>0</v>
      </c>
      <c r="D71" s="463">
        <f>ROUND(SUM(D72:D75),0)</f>
        <v>0</v>
      </c>
      <c r="E71" s="463">
        <f>ROUND(SUM(E72:E75),0)</f>
        <v>0</v>
      </c>
      <c r="F71" s="463">
        <f>ROUND(SUM(F72:F75),0)</f>
        <v>0</v>
      </c>
    </row>
    <row r="72" spans="2:6">
      <c r="B72" s="486" t="s">
        <v>128</v>
      </c>
      <c r="C72" s="518"/>
      <c r="D72" s="518"/>
      <c r="E72" s="518"/>
      <c r="F72" s="518"/>
    </row>
    <row r="73" spans="2:6">
      <c r="B73" s="486" t="s">
        <v>129</v>
      </c>
      <c r="C73" s="518"/>
      <c r="D73" s="518"/>
      <c r="E73" s="518"/>
      <c r="F73" s="518"/>
    </row>
    <row r="74" spans="2:6">
      <c r="B74" s="486" t="s">
        <v>130</v>
      </c>
      <c r="C74" s="518"/>
      <c r="D74" s="518"/>
      <c r="E74" s="518"/>
      <c r="F74" s="518"/>
    </row>
    <row r="75" spans="2:6">
      <c r="B75" s="486" t="s">
        <v>156</v>
      </c>
      <c r="C75" s="518"/>
      <c r="D75" s="518"/>
      <c r="E75" s="518"/>
      <c r="F75" s="518"/>
    </row>
    <row r="76" spans="2:6">
      <c r="B76" s="464" t="s">
        <v>132</v>
      </c>
      <c r="C76" s="463">
        <f>ROUND(SUM(C77:C80),0)</f>
        <v>0</v>
      </c>
      <c r="D76" s="463">
        <f>ROUND(SUM(D77:D80),0)</f>
        <v>0</v>
      </c>
      <c r="E76" s="463">
        <f>ROUND(SUM(E77:E80),0)</f>
        <v>0</v>
      </c>
      <c r="F76" s="463">
        <f>ROUND(SUM(F77:F80),0)</f>
        <v>0</v>
      </c>
    </row>
    <row r="77" spans="2:6">
      <c r="B77" s="486" t="s">
        <v>128</v>
      </c>
      <c r="C77" s="518"/>
      <c r="D77" s="518"/>
      <c r="E77" s="518"/>
      <c r="F77" s="518"/>
    </row>
    <row r="78" spans="2:6">
      <c r="B78" s="486" t="s">
        <v>129</v>
      </c>
      <c r="C78" s="518"/>
      <c r="D78" s="518"/>
      <c r="E78" s="518"/>
      <c r="F78" s="518"/>
    </row>
    <row r="79" spans="2:6">
      <c r="B79" s="486" t="s">
        <v>130</v>
      </c>
      <c r="C79" s="518"/>
      <c r="D79" s="518"/>
      <c r="E79" s="518"/>
      <c r="F79" s="518"/>
    </row>
    <row r="80" spans="2:6">
      <c r="B80" s="486" t="s">
        <v>156</v>
      </c>
      <c r="C80" s="518"/>
      <c r="D80" s="518"/>
      <c r="E80" s="518"/>
      <c r="F80" s="518"/>
    </row>
    <row r="81" spans="2:6">
      <c r="B81" s="464" t="s">
        <v>157</v>
      </c>
      <c r="C81" s="463">
        <f>ROUND(SUM(C82:C84),0)</f>
        <v>0</v>
      </c>
      <c r="D81" s="463">
        <f>ROUND(SUM(D82:D84),0)</f>
        <v>0</v>
      </c>
      <c r="E81" s="463">
        <f>ROUND(SUM(E82:E84),0)</f>
        <v>0</v>
      </c>
      <c r="F81" s="463">
        <f>ROUND(SUM(F82:F84),0)</f>
        <v>0</v>
      </c>
    </row>
    <row r="82" spans="2:6">
      <c r="B82" s="486" t="s">
        <v>158</v>
      </c>
      <c r="C82" s="518"/>
      <c r="D82" s="518"/>
      <c r="E82" s="518"/>
      <c r="F82" s="518"/>
    </row>
    <row r="83" spans="2:6">
      <c r="B83" s="486" t="s">
        <v>159</v>
      </c>
      <c r="C83" s="518"/>
      <c r="D83" s="518"/>
      <c r="E83" s="518"/>
      <c r="F83" s="518"/>
    </row>
    <row r="84" spans="2:6">
      <c r="B84" s="486" t="s">
        <v>160</v>
      </c>
      <c r="C84" s="518"/>
      <c r="D84" s="518"/>
      <c r="E84" s="518"/>
      <c r="F84" s="518"/>
    </row>
    <row r="85" spans="2:6">
      <c r="B85" s="486" t="s">
        <v>161</v>
      </c>
      <c r="C85" s="518"/>
      <c r="D85" s="518"/>
      <c r="E85" s="518"/>
      <c r="F85" s="518"/>
    </row>
    <row r="86" spans="2:6">
      <c r="B86" s="488" t="s">
        <v>162</v>
      </c>
      <c r="C86" s="521"/>
      <c r="D86" s="521"/>
      <c r="E86" s="521"/>
      <c r="F86" s="521"/>
    </row>
    <row r="87" spans="2:6">
      <c r="B87" s="482" t="s">
        <v>163</v>
      </c>
      <c r="C87" s="483">
        <f>ROUND(C13+C49,0)</f>
        <v>0</v>
      </c>
      <c r="D87" s="483">
        <f>ROUND(D13+D49,0)</f>
        <v>0</v>
      </c>
      <c r="E87" s="483">
        <f>ROUND(E13+E49,0)</f>
        <v>0</v>
      </c>
      <c r="F87" s="483">
        <f>ROUND(F13+F49,0)</f>
        <v>0</v>
      </c>
    </row>
    <row r="92" spans="2:6">
      <c r="B92" s="501" t="s">
        <v>164</v>
      </c>
      <c r="C92" s="581" t="str">
        <f>IF(C144=C87,"OK",C87-C144)</f>
        <v>OK</v>
      </c>
      <c r="D92" s="581" t="str">
        <f>IF(D144=D87,"OK",D87-D144)</f>
        <v>OK</v>
      </c>
      <c r="E92" s="581" t="str">
        <f>IF(E144=E87,"OK",E87-E144)</f>
        <v>OK</v>
      </c>
      <c r="F92" s="581" t="str">
        <f>IF(F144=F87,"OK",F87-F144)</f>
        <v>OK</v>
      </c>
    </row>
    <row r="93" spans="2:6">
      <c r="B93" s="497" t="s">
        <v>104</v>
      </c>
      <c r="C93" s="498">
        <f ca="1">C11</f>
        <v>0</v>
      </c>
      <c r="D93" s="498">
        <f ca="1">D11</f>
        <v>0</v>
      </c>
      <c r="E93" s="498">
        <f ca="1">E11</f>
        <v>0</v>
      </c>
      <c r="F93" s="499" t="str">
        <f>F11</f>
        <v/>
      </c>
    </row>
    <row r="94" spans="2:6">
      <c r="B94" s="482" t="s">
        <v>165</v>
      </c>
      <c r="C94" s="483">
        <f>ROUND(SUM(C95:C103),0)</f>
        <v>0</v>
      </c>
      <c r="D94" s="483">
        <f>ROUND(SUM(D95:D103),0)</f>
        <v>0</v>
      </c>
      <c r="E94" s="483">
        <f>ROUND(SUM(E95:E103),0)</f>
        <v>0</v>
      </c>
      <c r="F94" s="483">
        <f>ROUND(SUM(F95:F103),0)</f>
        <v>0</v>
      </c>
    </row>
    <row r="95" spans="2:6">
      <c r="B95" s="486" t="s">
        <v>166</v>
      </c>
      <c r="C95" s="518"/>
      <c r="D95" s="518"/>
      <c r="E95" s="518"/>
      <c r="F95" s="518"/>
    </row>
    <row r="96" spans="2:6" ht="12" customHeight="1">
      <c r="B96" s="486" t="s">
        <v>167</v>
      </c>
      <c r="C96" s="518"/>
      <c r="D96" s="518"/>
      <c r="E96" s="518"/>
      <c r="F96" s="518"/>
    </row>
    <row r="97" spans="2:7">
      <c r="B97" s="486" t="s">
        <v>168</v>
      </c>
      <c r="C97" s="518"/>
      <c r="D97" s="518"/>
      <c r="E97" s="518"/>
      <c r="F97" s="518"/>
    </row>
    <row r="98" spans="2:7">
      <c r="B98" s="486" t="s">
        <v>169</v>
      </c>
      <c r="C98" s="518"/>
      <c r="D98" s="518"/>
      <c r="E98" s="518"/>
      <c r="F98" s="518"/>
    </row>
    <row r="99" spans="2:7">
      <c r="B99" s="486" t="s">
        <v>170</v>
      </c>
      <c r="C99" s="518"/>
      <c r="D99" s="518"/>
      <c r="E99" s="518"/>
      <c r="F99" s="518"/>
    </row>
    <row r="100" spans="2:7">
      <c r="B100" s="486" t="s">
        <v>171</v>
      </c>
      <c r="C100" s="518"/>
      <c r="D100" s="518"/>
      <c r="E100" s="518"/>
      <c r="F100" s="518"/>
    </row>
    <row r="101" spans="2:7">
      <c r="B101" s="486" t="s">
        <v>172</v>
      </c>
      <c r="C101" s="518"/>
      <c r="D101" s="518"/>
      <c r="E101" s="518"/>
      <c r="F101" s="518"/>
    </row>
    <row r="102" spans="2:7">
      <c r="B102" s="502" t="s">
        <v>173</v>
      </c>
      <c r="C102" s="465">
        <f>ROUND(C197,0)</f>
        <v>0</v>
      </c>
      <c r="D102" s="465">
        <f>ROUND(D197,0)</f>
        <v>0</v>
      </c>
      <c r="E102" s="465">
        <f>ROUND(E197,0)</f>
        <v>0</v>
      </c>
      <c r="F102" s="465">
        <f>ROUND(F197,0)</f>
        <v>0</v>
      </c>
    </row>
    <row r="103" spans="2:7">
      <c r="B103" s="486" t="s">
        <v>174</v>
      </c>
      <c r="C103" s="518"/>
      <c r="D103" s="518"/>
      <c r="E103" s="518"/>
      <c r="F103" s="518"/>
    </row>
    <row r="104" spans="2:7">
      <c r="B104" s="482" t="s">
        <v>175</v>
      </c>
      <c r="C104" s="483">
        <f>ROUND(C105+C113+C120+C139,0)</f>
        <v>0</v>
      </c>
      <c r="D104" s="483">
        <f>ROUND(D105+D113+D120+D139,0)</f>
        <v>0</v>
      </c>
      <c r="E104" s="483">
        <f>ROUND(E105+E113+E120+E139,0)</f>
        <v>0</v>
      </c>
      <c r="F104" s="483">
        <f>ROUND(F105+F113+F120+F139,0)</f>
        <v>0</v>
      </c>
    </row>
    <row r="105" spans="2:7">
      <c r="B105" s="484" t="s">
        <v>176</v>
      </c>
      <c r="C105" s="461">
        <f>ROUND(C106+C107+C110,0)</f>
        <v>0</v>
      </c>
      <c r="D105" s="461">
        <f>ROUND(D106+D107+D110,0)</f>
        <v>0</v>
      </c>
      <c r="E105" s="461">
        <f>ROUND(E106+E107+E110,0)</f>
        <v>0</v>
      </c>
      <c r="F105" s="461">
        <f>ROUND(F106+F107+F110,0)</f>
        <v>0</v>
      </c>
      <c r="G105" s="5"/>
    </row>
    <row r="106" spans="2:7">
      <c r="B106" s="486" t="s">
        <v>177</v>
      </c>
      <c r="C106" s="518"/>
      <c r="D106" s="518"/>
      <c r="E106" s="518"/>
      <c r="F106" s="518"/>
    </row>
    <row r="107" spans="2:7" ht="12" customHeight="1">
      <c r="B107" s="500" t="s">
        <v>178</v>
      </c>
      <c r="C107" s="463">
        <f>ROUND(C108+C109,0)</f>
        <v>0</v>
      </c>
      <c r="D107" s="463">
        <f>ROUND(D108+D109,0)</f>
        <v>0</v>
      </c>
      <c r="E107" s="463">
        <f>ROUND(E108+E109,0)</f>
        <v>0</v>
      </c>
      <c r="F107" s="463">
        <f>ROUND(F108+F109,0)</f>
        <v>0</v>
      </c>
    </row>
    <row r="108" spans="2:7">
      <c r="B108" s="486" t="s">
        <v>179</v>
      </c>
      <c r="C108" s="518"/>
      <c r="D108" s="518"/>
      <c r="E108" s="518"/>
      <c r="F108" s="518"/>
    </row>
    <row r="109" spans="2:7">
      <c r="B109" s="486" t="s">
        <v>180</v>
      </c>
      <c r="C109" s="518"/>
      <c r="D109" s="518"/>
      <c r="E109" s="518"/>
      <c r="F109" s="518"/>
    </row>
    <row r="110" spans="2:7">
      <c r="B110" s="500" t="s">
        <v>181</v>
      </c>
      <c r="C110" s="463">
        <f>ROUND(C111+C112,0)</f>
        <v>0</v>
      </c>
      <c r="D110" s="463">
        <f>ROUND(D111+D112,0)</f>
        <v>0</v>
      </c>
      <c r="E110" s="463">
        <f>ROUND(E111+E112,0)</f>
        <v>0</v>
      </c>
      <c r="F110" s="463">
        <f>ROUND(F111+F112,0)</f>
        <v>0</v>
      </c>
    </row>
    <row r="111" spans="2:7">
      <c r="B111" s="486" t="s">
        <v>182</v>
      </c>
      <c r="C111" s="518"/>
      <c r="D111" s="518"/>
      <c r="E111" s="518"/>
      <c r="F111" s="518"/>
    </row>
    <row r="112" spans="2:7">
      <c r="B112" s="486" t="s">
        <v>183</v>
      </c>
      <c r="C112" s="518"/>
      <c r="D112" s="518"/>
      <c r="E112" s="518"/>
      <c r="F112" s="518"/>
    </row>
    <row r="113" spans="2:6">
      <c r="B113" s="488" t="s">
        <v>184</v>
      </c>
      <c r="C113" s="462">
        <f>ROUND(C114+C115,0)</f>
        <v>0</v>
      </c>
      <c r="D113" s="462">
        <f>ROUND(D114+D115,0)</f>
        <v>0</v>
      </c>
      <c r="E113" s="462">
        <f>ROUND(E114+E115,0)</f>
        <v>0</v>
      </c>
      <c r="F113" s="462">
        <f>ROUND(F114+F115,0)</f>
        <v>0</v>
      </c>
    </row>
    <row r="114" spans="2:6">
      <c r="B114" s="486" t="s">
        <v>185</v>
      </c>
      <c r="C114" s="518"/>
      <c r="D114" s="518"/>
      <c r="E114" s="518"/>
      <c r="F114" s="518"/>
    </row>
    <row r="115" spans="2:6">
      <c r="B115" s="500" t="s">
        <v>186</v>
      </c>
      <c r="C115" s="463">
        <f>ROUND(SUM(C116:C119),0)</f>
        <v>0</v>
      </c>
      <c r="D115" s="463">
        <f>ROUND(SUM(D116:D119),0)</f>
        <v>0</v>
      </c>
      <c r="E115" s="463">
        <f>ROUND(SUM(E116:E119),0)</f>
        <v>0</v>
      </c>
      <c r="F115" s="463">
        <f>ROUND(SUM(F116:F119),0)</f>
        <v>0</v>
      </c>
    </row>
    <row r="116" spans="2:6">
      <c r="B116" s="486" t="s">
        <v>187</v>
      </c>
      <c r="C116" s="518"/>
      <c r="D116" s="518"/>
      <c r="E116" s="518"/>
      <c r="F116" s="518"/>
    </row>
    <row r="117" spans="2:6">
      <c r="B117" s="486" t="s">
        <v>188</v>
      </c>
      <c r="C117" s="518"/>
      <c r="D117" s="518"/>
      <c r="E117" s="518"/>
      <c r="F117" s="518"/>
    </row>
    <row r="118" spans="2:6">
      <c r="B118" s="486" t="s">
        <v>189</v>
      </c>
      <c r="C118" s="518"/>
      <c r="D118" s="518"/>
      <c r="E118" s="518"/>
      <c r="F118" s="518"/>
    </row>
    <row r="119" spans="2:6">
      <c r="B119" s="486" t="s">
        <v>190</v>
      </c>
      <c r="C119" s="518"/>
      <c r="D119" s="518"/>
      <c r="E119" s="518"/>
      <c r="F119" s="518"/>
    </row>
    <row r="120" spans="2:6">
      <c r="B120" s="488" t="s">
        <v>191</v>
      </c>
      <c r="C120" s="462">
        <f>ROUND(C121+C126+C138,0)</f>
        <v>0</v>
      </c>
      <c r="D120" s="462">
        <f>ROUND(D121+D126+D138,0)</f>
        <v>0</v>
      </c>
      <c r="E120" s="462">
        <f>ROUND(E121+E126+E138,0)</f>
        <v>0</v>
      </c>
      <c r="F120" s="462">
        <f>ROUND(F121+F126+F138,0)</f>
        <v>0</v>
      </c>
    </row>
    <row r="121" spans="2:6">
      <c r="B121" s="500" t="s">
        <v>185</v>
      </c>
      <c r="C121" s="463">
        <f>ROUND(C122+C125,0)</f>
        <v>0</v>
      </c>
      <c r="D121" s="463">
        <f>ROUND(D122+D125,0)</f>
        <v>0</v>
      </c>
      <c r="E121" s="463">
        <f>ROUND(E122+E125,0)</f>
        <v>0</v>
      </c>
      <c r="F121" s="463">
        <f>ROUND(F122+F125,0)</f>
        <v>0</v>
      </c>
    </row>
    <row r="122" spans="2:6" ht="13.5" customHeight="1">
      <c r="B122" s="500" t="s">
        <v>192</v>
      </c>
      <c r="C122" s="463">
        <f>ROUND(C123+C124,0)</f>
        <v>0</v>
      </c>
      <c r="D122" s="463">
        <f>ROUND(D123+D124,0)</f>
        <v>0</v>
      </c>
      <c r="E122" s="463">
        <f>ROUND(E123+E124,0)</f>
        <v>0</v>
      </c>
      <c r="F122" s="463">
        <f>ROUND(F123+F124,0)</f>
        <v>0</v>
      </c>
    </row>
    <row r="123" spans="2:6">
      <c r="B123" s="486" t="s">
        <v>147</v>
      </c>
      <c r="C123" s="518"/>
      <c r="D123" s="518"/>
      <c r="E123" s="518"/>
      <c r="F123" s="518"/>
    </row>
    <row r="124" spans="2:6">
      <c r="B124" s="486" t="s">
        <v>148</v>
      </c>
      <c r="C124" s="518"/>
      <c r="D124" s="518"/>
      <c r="E124" s="518"/>
      <c r="F124" s="518"/>
    </row>
    <row r="125" spans="2:6">
      <c r="B125" s="486" t="s">
        <v>149</v>
      </c>
      <c r="C125" s="518"/>
      <c r="D125" s="518"/>
      <c r="E125" s="518"/>
      <c r="F125" s="518"/>
    </row>
    <row r="126" spans="2:6">
      <c r="B126" s="500" t="s">
        <v>186</v>
      </c>
      <c r="C126" s="463">
        <f>ROUND(C127+C128+C129+C130+C133+C134+C135+C136+C137,0)</f>
        <v>0</v>
      </c>
      <c r="D126" s="463">
        <f>ROUND(D127+D128+D129+D130+D133+D134+D135+D136+D137,0)</f>
        <v>0</v>
      </c>
      <c r="E126" s="463">
        <f>ROUND(E127+E128+E129+E130+E133+E134+E135+E136+E137,0)</f>
        <v>0</v>
      </c>
      <c r="F126" s="463">
        <f>ROUND(F127+F128+F129+F130+F133+F134+F135+F136+F137,0)</f>
        <v>0</v>
      </c>
    </row>
    <row r="127" spans="2:6">
      <c r="B127" s="486" t="s">
        <v>187</v>
      </c>
      <c r="C127" s="518"/>
      <c r="D127" s="518"/>
      <c r="E127" s="518"/>
      <c r="F127" s="518"/>
    </row>
    <row r="128" spans="2:6">
      <c r="B128" s="486" t="s">
        <v>188</v>
      </c>
      <c r="C128" s="518"/>
      <c r="D128" s="518"/>
      <c r="E128" s="518"/>
      <c r="F128" s="518"/>
    </row>
    <row r="129" spans="2:6">
      <c r="B129" s="486" t="s">
        <v>189</v>
      </c>
      <c r="C129" s="518"/>
      <c r="D129" s="518"/>
      <c r="E129" s="518"/>
      <c r="F129" s="518"/>
    </row>
    <row r="130" spans="2:6" ht="12" customHeight="1">
      <c r="B130" s="500" t="s">
        <v>193</v>
      </c>
      <c r="C130" s="463">
        <f>ROUND(C131+C132,0)</f>
        <v>0</v>
      </c>
      <c r="D130" s="463">
        <f>ROUND(D131+D132,0)</f>
        <v>0</v>
      </c>
      <c r="E130" s="463">
        <f>ROUND(E131+E132,0)</f>
        <v>0</v>
      </c>
      <c r="F130" s="463">
        <f>ROUND(F131+F132,0)</f>
        <v>0</v>
      </c>
    </row>
    <row r="131" spans="2:6" ht="12" customHeight="1">
      <c r="B131" s="486" t="s">
        <v>147</v>
      </c>
      <c r="C131" s="518"/>
      <c r="D131" s="518"/>
      <c r="E131" s="518"/>
      <c r="F131" s="518"/>
    </row>
    <row r="132" spans="2:6" ht="12" customHeight="1">
      <c r="B132" s="486" t="s">
        <v>148</v>
      </c>
      <c r="C132" s="518"/>
      <c r="D132" s="518"/>
      <c r="E132" s="518"/>
      <c r="F132" s="518"/>
    </row>
    <row r="133" spans="2:6" ht="12" customHeight="1">
      <c r="B133" s="486" t="s">
        <v>194</v>
      </c>
      <c r="C133" s="518"/>
      <c r="D133" s="518"/>
      <c r="E133" s="518"/>
      <c r="F133" s="518"/>
    </row>
    <row r="134" spans="2:6" ht="12" customHeight="1">
      <c r="B134" s="486" t="s">
        <v>195</v>
      </c>
      <c r="C134" s="518"/>
      <c r="D134" s="518"/>
      <c r="E134" s="518"/>
      <c r="F134" s="518"/>
    </row>
    <row r="135" spans="2:6" ht="12" customHeight="1">
      <c r="B135" s="486" t="s">
        <v>196</v>
      </c>
      <c r="C135" s="518"/>
      <c r="D135" s="518"/>
      <c r="E135" s="518"/>
      <c r="F135" s="518"/>
    </row>
    <row r="136" spans="2:6" ht="12" customHeight="1">
      <c r="B136" s="486" t="s">
        <v>197</v>
      </c>
      <c r="C136" s="518"/>
      <c r="D136" s="518"/>
      <c r="E136" s="518"/>
      <c r="F136" s="518"/>
    </row>
    <row r="137" spans="2:6" ht="12" customHeight="1">
      <c r="B137" s="486" t="s">
        <v>198</v>
      </c>
      <c r="C137" s="518"/>
      <c r="D137" s="518"/>
      <c r="E137" s="518"/>
      <c r="F137" s="518"/>
    </row>
    <row r="138" spans="2:6">
      <c r="B138" s="486" t="s">
        <v>199</v>
      </c>
      <c r="C138" s="518"/>
      <c r="D138" s="518"/>
      <c r="E138" s="518"/>
      <c r="F138" s="518"/>
    </row>
    <row r="139" spans="2:6">
      <c r="B139" s="488" t="s">
        <v>200</v>
      </c>
      <c r="C139" s="462">
        <f>ROUND(C140+C141,0)</f>
        <v>0</v>
      </c>
      <c r="D139" s="462">
        <f>ROUND(D140+D141,0)</f>
        <v>0</v>
      </c>
      <c r="E139" s="462">
        <f>ROUND(E140+E141,0)</f>
        <v>0</v>
      </c>
      <c r="F139" s="462">
        <f>ROUND(F140+F141,0)</f>
        <v>0</v>
      </c>
    </row>
    <row r="140" spans="2:6">
      <c r="B140" s="486" t="s">
        <v>201</v>
      </c>
      <c r="C140" s="518"/>
      <c r="D140" s="518"/>
      <c r="E140" s="518"/>
      <c r="F140" s="518"/>
    </row>
    <row r="141" spans="2:6">
      <c r="B141" s="500" t="s">
        <v>136</v>
      </c>
      <c r="C141" s="463">
        <f>ROUND(C142+C143,0)</f>
        <v>0</v>
      </c>
      <c r="D141" s="463">
        <f>ROUND(D142+D143,0)</f>
        <v>0</v>
      </c>
      <c r="E141" s="463">
        <f>ROUND(E142+E143,0)</f>
        <v>0</v>
      </c>
      <c r="F141" s="463">
        <f>ROUND(F142+F143,0)</f>
        <v>0</v>
      </c>
    </row>
    <row r="142" spans="2:6">
      <c r="B142" s="486" t="s">
        <v>182</v>
      </c>
      <c r="C142" s="518"/>
      <c r="D142" s="518"/>
      <c r="E142" s="518"/>
      <c r="F142" s="518"/>
    </row>
    <row r="143" spans="2:6">
      <c r="B143" s="486" t="s">
        <v>183</v>
      </c>
      <c r="C143" s="518"/>
      <c r="D143" s="518"/>
      <c r="E143" s="518"/>
      <c r="F143" s="518"/>
    </row>
    <row r="144" spans="2:6">
      <c r="B144" s="482" t="s">
        <v>202</v>
      </c>
      <c r="C144" s="483">
        <f>ROUND(C104+C94,0)</f>
        <v>0</v>
      </c>
      <c r="D144" s="483">
        <f>ROUND(D104+D94,0)</f>
        <v>0</v>
      </c>
      <c r="E144" s="483">
        <f>ROUND(E104+E94,0)</f>
        <v>0</v>
      </c>
      <c r="F144" s="483">
        <f>ROUND(F104+F94,0)</f>
        <v>0</v>
      </c>
    </row>
    <row r="146" spans="2:13">
      <c r="B146" s="501" t="s">
        <v>164</v>
      </c>
      <c r="C146" s="581" t="str">
        <f>IF(C144=C87,"OK",C87-C144)</f>
        <v>OK</v>
      </c>
      <c r="D146" s="581" t="str">
        <f>IF(D144=D87,"OK",D87-D144)</f>
        <v>OK</v>
      </c>
      <c r="E146" s="581" t="str">
        <f>IF(E144=E87,"OK",E87-E144)</f>
        <v>OK</v>
      </c>
      <c r="F146" s="581" t="str">
        <f>IF(F144=F87,"OK",F87-F144)</f>
        <v>OK</v>
      </c>
    </row>
    <row r="148" spans="2:13"/>
    <row r="149" spans="2:13">
      <c r="B149" s="503" t="s">
        <v>203</v>
      </c>
      <c r="C149" s="498">
        <f ca="1">C11</f>
        <v>0</v>
      </c>
      <c r="D149" s="498">
        <f ca="1">D11</f>
        <v>0</v>
      </c>
      <c r="E149" s="498">
        <f ca="1">E11</f>
        <v>0</v>
      </c>
      <c r="F149" s="499" t="str">
        <f>F11</f>
        <v/>
      </c>
    </row>
    <row r="150" spans="2:13">
      <c r="B150" s="482" t="s">
        <v>204</v>
      </c>
      <c r="C150" s="483">
        <f>ROUND(C152+C153+C154+C155,0)</f>
        <v>0</v>
      </c>
      <c r="D150" s="483">
        <f>ROUND(D152+D153+D154+D155,0)</f>
        <v>0</v>
      </c>
      <c r="E150" s="483">
        <f>ROUND(E152+E153+E154+E155,0)</f>
        <v>0</v>
      </c>
      <c r="F150" s="483">
        <f>ROUND(F152+F153+F154+F155,0)</f>
        <v>0</v>
      </c>
    </row>
    <row r="151" spans="2:13">
      <c r="B151" s="486" t="s">
        <v>205</v>
      </c>
      <c r="C151" s="518"/>
      <c r="D151" s="518"/>
      <c r="E151" s="518"/>
      <c r="F151" s="518"/>
    </row>
    <row r="152" spans="2:13">
      <c r="B152" s="486" t="s">
        <v>206</v>
      </c>
      <c r="C152" s="518"/>
      <c r="D152" s="518"/>
      <c r="E152" s="518"/>
      <c r="F152" s="518"/>
      <c r="I152" s="5"/>
      <c r="J152" s="5"/>
      <c r="K152" s="5"/>
      <c r="L152" s="5"/>
    </row>
    <row r="153" spans="2:13" ht="24" customHeight="1">
      <c r="B153" s="486" t="s">
        <v>207</v>
      </c>
      <c r="C153" s="518"/>
      <c r="D153" s="518"/>
      <c r="E153" s="518"/>
      <c r="F153" s="518"/>
      <c r="I153" s="5"/>
      <c r="J153" s="5"/>
      <c r="K153" s="5"/>
      <c r="L153" s="5"/>
    </row>
    <row r="154" spans="2:13" ht="24" customHeight="1">
      <c r="B154" s="486" t="s">
        <v>208</v>
      </c>
      <c r="C154" s="518"/>
      <c r="D154" s="518"/>
      <c r="E154" s="518"/>
      <c r="F154" s="518"/>
      <c r="I154" s="5"/>
      <c r="J154" s="5"/>
      <c r="K154" s="5"/>
      <c r="L154" s="5"/>
    </row>
    <row r="155" spans="2:13" ht="12" customHeight="1">
      <c r="B155" s="486" t="s">
        <v>209</v>
      </c>
      <c r="C155" s="518"/>
      <c r="D155" s="518"/>
      <c r="E155" s="518"/>
      <c r="F155" s="518"/>
      <c r="I155" s="5"/>
      <c r="J155" s="5"/>
      <c r="K155" s="5"/>
      <c r="L155" s="5"/>
    </row>
    <row r="156" spans="2:13">
      <c r="B156" s="482" t="s">
        <v>210</v>
      </c>
      <c r="C156" s="483">
        <f>ROUND(SUM(C157:C165)-C161,0)</f>
        <v>0</v>
      </c>
      <c r="D156" s="483">
        <f>ROUND(SUM(D157:D165)-D161,0)</f>
        <v>0</v>
      </c>
      <c r="E156" s="483">
        <f>ROUND(SUM(E157:E165)-E161,0)</f>
        <v>0</v>
      </c>
      <c r="F156" s="483">
        <f>ROUND(SUM(F157:F165)-F161,0)</f>
        <v>0</v>
      </c>
    </row>
    <row r="157" spans="2:13">
      <c r="B157" s="486" t="s">
        <v>211</v>
      </c>
      <c r="C157" s="518"/>
      <c r="D157" s="518"/>
      <c r="E157" s="518"/>
      <c r="F157" s="518"/>
      <c r="I157" s="5"/>
      <c r="J157" s="5"/>
      <c r="K157" s="5"/>
      <c r="L157" s="5"/>
      <c r="M157" s="5"/>
    </row>
    <row r="158" spans="2:13">
      <c r="B158" s="486" t="s">
        <v>212</v>
      </c>
      <c r="C158" s="518"/>
      <c r="D158" s="518"/>
      <c r="E158" s="518"/>
      <c r="F158" s="518"/>
      <c r="I158" s="5"/>
      <c r="J158" s="5"/>
      <c r="K158" s="5"/>
      <c r="L158" s="5"/>
      <c r="M158" s="5"/>
    </row>
    <row r="159" spans="2:13">
      <c r="B159" s="486" t="s">
        <v>213</v>
      </c>
      <c r="C159" s="518"/>
      <c r="D159" s="518"/>
      <c r="E159" s="518"/>
      <c r="F159" s="518"/>
      <c r="I159" s="5"/>
      <c r="J159" s="5"/>
      <c r="K159" s="5"/>
      <c r="L159" s="5"/>
      <c r="M159" s="5"/>
    </row>
    <row r="160" spans="2:13">
      <c r="B160" s="486" t="s">
        <v>214</v>
      </c>
      <c r="C160" s="518"/>
      <c r="D160" s="518"/>
      <c r="E160" s="518"/>
      <c r="F160" s="518"/>
      <c r="I160" s="5"/>
      <c r="J160" s="5"/>
      <c r="K160" s="5"/>
      <c r="L160" s="5"/>
      <c r="M160" s="5"/>
    </row>
    <row r="161" spans="2:13">
      <c r="B161" s="486" t="s">
        <v>215</v>
      </c>
      <c r="C161" s="518"/>
      <c r="D161" s="518"/>
      <c r="E161" s="518"/>
      <c r="F161" s="518"/>
      <c r="I161" s="5"/>
      <c r="J161" s="5"/>
      <c r="K161" s="5"/>
      <c r="L161" s="5"/>
      <c r="M161" s="5"/>
    </row>
    <row r="162" spans="2:13">
      <c r="B162" s="486" t="s">
        <v>216</v>
      </c>
      <c r="C162" s="518"/>
      <c r="D162" s="518"/>
      <c r="E162" s="518"/>
      <c r="F162" s="518"/>
      <c r="I162" s="5"/>
      <c r="J162" s="5"/>
      <c r="K162" s="5"/>
      <c r="L162" s="5"/>
      <c r="M162" s="5"/>
    </row>
    <row r="163" spans="2:13">
      <c r="B163" s="486" t="s">
        <v>217</v>
      </c>
      <c r="C163" s="518"/>
      <c r="D163" s="518"/>
      <c r="E163" s="518"/>
      <c r="F163" s="518"/>
      <c r="I163" s="5"/>
      <c r="J163" s="5"/>
      <c r="K163" s="5"/>
      <c r="L163" s="5"/>
      <c r="M163" s="5"/>
    </row>
    <row r="164" spans="2:13">
      <c r="B164" s="486" t="s">
        <v>218</v>
      </c>
      <c r="C164" s="518"/>
      <c r="D164" s="518"/>
      <c r="E164" s="518"/>
      <c r="F164" s="518"/>
      <c r="I164" s="5"/>
      <c r="J164" s="5"/>
      <c r="K164" s="5"/>
      <c r="L164" s="5"/>
      <c r="M164" s="5"/>
    </row>
    <row r="165" spans="2:13">
      <c r="B165" s="486" t="s">
        <v>219</v>
      </c>
      <c r="C165" s="518"/>
      <c r="D165" s="518"/>
      <c r="E165" s="518"/>
      <c r="F165" s="518"/>
      <c r="I165" s="5"/>
      <c r="J165" s="5"/>
      <c r="K165" s="5"/>
      <c r="L165" s="5"/>
      <c r="M165" s="5"/>
    </row>
    <row r="166" spans="2:13">
      <c r="B166" s="482" t="s">
        <v>220</v>
      </c>
      <c r="C166" s="483">
        <f>ROUND(C150-C156,0)</f>
        <v>0</v>
      </c>
      <c r="D166" s="483">
        <f>ROUND(D150-D156,0)</f>
        <v>0</v>
      </c>
      <c r="E166" s="483">
        <f>ROUND(E150-E156,0)</f>
        <v>0</v>
      </c>
      <c r="F166" s="483">
        <f>ROUND(F150-F156,0)</f>
        <v>0</v>
      </c>
      <c r="I166" s="5"/>
      <c r="J166" s="5"/>
      <c r="K166" s="5"/>
      <c r="L166" s="5"/>
      <c r="M166" s="5"/>
    </row>
    <row r="167" spans="2:13">
      <c r="B167" s="482" t="s">
        <v>221</v>
      </c>
      <c r="C167" s="483">
        <f>ROUND(SUM(C168:C170),0)</f>
        <v>0</v>
      </c>
      <c r="D167" s="483">
        <f>ROUND(SUM(D168:D170),0)</f>
        <v>0</v>
      </c>
      <c r="E167" s="483">
        <f>ROUND(SUM(E168:E170),0)</f>
        <v>0</v>
      </c>
      <c r="F167" s="483">
        <f>ROUND(SUM(F168:F170),0)</f>
        <v>0</v>
      </c>
      <c r="I167" s="5"/>
      <c r="J167" s="5"/>
      <c r="K167" s="5"/>
      <c r="L167" s="5"/>
      <c r="M167" s="5"/>
    </row>
    <row r="168" spans="2:13">
      <c r="B168" s="486" t="s">
        <v>222</v>
      </c>
      <c r="C168" s="518"/>
      <c r="D168" s="518"/>
      <c r="E168" s="518"/>
      <c r="F168" s="518"/>
      <c r="I168" s="5"/>
      <c r="J168" s="5"/>
      <c r="K168" s="5"/>
      <c r="L168" s="5"/>
      <c r="M168" s="5"/>
    </row>
    <row r="169" spans="2:13">
      <c r="B169" s="486" t="s">
        <v>223</v>
      </c>
      <c r="C169" s="518"/>
      <c r="D169" s="518"/>
      <c r="E169" s="518"/>
      <c r="F169" s="518"/>
      <c r="I169" s="5"/>
      <c r="J169" s="5"/>
      <c r="K169" s="5"/>
      <c r="L169" s="5"/>
      <c r="M169" s="5"/>
    </row>
    <row r="170" spans="2:13">
      <c r="B170" s="486" t="s">
        <v>224</v>
      </c>
      <c r="C170" s="518"/>
      <c r="D170" s="518"/>
      <c r="E170" s="518"/>
      <c r="F170" s="518"/>
      <c r="I170" s="5"/>
      <c r="J170" s="5"/>
      <c r="K170" s="5"/>
      <c r="L170" s="5"/>
      <c r="M170" s="5"/>
    </row>
    <row r="171" spans="2:13">
      <c r="B171" s="482" t="s">
        <v>225</v>
      </c>
      <c r="C171" s="483">
        <f>ROUND(SUM(C172:C174),0)</f>
        <v>0</v>
      </c>
      <c r="D171" s="483">
        <f>ROUND(SUM(D172:D174),0)</f>
        <v>0</v>
      </c>
      <c r="E171" s="483">
        <f>ROUND(SUM(E172:E174),0)</f>
        <v>0</v>
      </c>
      <c r="F171" s="483">
        <f>ROUND(SUM(F172:F174),0)</f>
        <v>0</v>
      </c>
      <c r="I171" s="5"/>
      <c r="J171" s="5"/>
      <c r="K171" s="5"/>
      <c r="L171" s="5"/>
      <c r="M171" s="5"/>
    </row>
    <row r="172" spans="2:13">
      <c r="B172" s="486" t="s">
        <v>226</v>
      </c>
      <c r="C172" s="518"/>
      <c r="D172" s="518"/>
      <c r="E172" s="518"/>
      <c r="F172" s="518"/>
      <c r="I172" s="5"/>
      <c r="J172" s="5"/>
      <c r="K172" s="5"/>
      <c r="L172" s="5"/>
      <c r="M172" s="5"/>
    </row>
    <row r="173" spans="2:13">
      <c r="B173" s="486" t="s">
        <v>227</v>
      </c>
      <c r="C173" s="518"/>
      <c r="D173" s="518"/>
      <c r="E173" s="518"/>
      <c r="F173" s="518"/>
      <c r="I173" s="5"/>
      <c r="J173" s="5"/>
      <c r="K173" s="5"/>
      <c r="L173" s="5"/>
      <c r="M173" s="5"/>
    </row>
    <row r="174" spans="2:13">
      <c r="B174" s="486" t="s">
        <v>228</v>
      </c>
      <c r="C174" s="518"/>
      <c r="D174" s="518"/>
      <c r="E174" s="518"/>
      <c r="F174" s="518"/>
      <c r="I174" s="5"/>
      <c r="J174" s="5"/>
      <c r="K174" s="5"/>
      <c r="L174" s="5"/>
      <c r="M174" s="5"/>
    </row>
    <row r="175" spans="2:13">
      <c r="B175" s="482" t="s">
        <v>229</v>
      </c>
      <c r="C175" s="483">
        <f>ROUND(C166+C167-C171,0)</f>
        <v>0</v>
      </c>
      <c r="D175" s="483">
        <f>ROUND(D166+D167-D171,0)</f>
        <v>0</v>
      </c>
      <c r="E175" s="483">
        <f>ROUND(E166+E167-E171,0)</f>
        <v>0</v>
      </c>
      <c r="F175" s="483">
        <f>ROUND(F166+F167-F171,0)</f>
        <v>0</v>
      </c>
      <c r="I175" s="5"/>
      <c r="J175" s="5"/>
      <c r="K175" s="5"/>
      <c r="L175" s="5"/>
      <c r="M175" s="5"/>
    </row>
    <row r="176" spans="2:13">
      <c r="B176" s="482" t="s">
        <v>230</v>
      </c>
      <c r="C176" s="483">
        <f>ROUND(C177+C179+C181+C182+C183,0)</f>
        <v>0</v>
      </c>
      <c r="D176" s="483">
        <f>ROUND(D177+D179+D181+D182+D183,0)</f>
        <v>0</v>
      </c>
      <c r="E176" s="483">
        <f>ROUND(E177+E179+E181+E182+E183,0)</f>
        <v>0</v>
      </c>
      <c r="F176" s="483">
        <f>ROUND(F177+F179+F181+F182+F183,0)</f>
        <v>0</v>
      </c>
      <c r="I176" s="5"/>
      <c r="J176" s="5"/>
      <c r="K176" s="5"/>
      <c r="L176" s="5"/>
      <c r="M176" s="5"/>
    </row>
    <row r="177" spans="2:13">
      <c r="B177" s="486" t="s">
        <v>231</v>
      </c>
      <c r="C177" s="518"/>
      <c r="D177" s="518"/>
      <c r="E177" s="518"/>
      <c r="F177" s="518"/>
      <c r="I177" s="5"/>
      <c r="J177" s="5"/>
      <c r="K177" s="5"/>
      <c r="L177" s="5"/>
      <c r="M177" s="5"/>
    </row>
    <row r="178" spans="2:13">
      <c r="B178" s="486" t="s">
        <v>205</v>
      </c>
      <c r="C178" s="518"/>
      <c r="D178" s="518"/>
      <c r="E178" s="518"/>
      <c r="F178" s="518"/>
      <c r="I178" s="5"/>
      <c r="J178" s="5"/>
      <c r="K178" s="5"/>
      <c r="L178" s="5"/>
      <c r="M178" s="5"/>
    </row>
    <row r="179" spans="2:13">
      <c r="B179" s="486" t="s">
        <v>232</v>
      </c>
      <c r="C179" s="518"/>
      <c r="D179" s="518"/>
      <c r="E179" s="518"/>
      <c r="F179" s="518"/>
      <c r="I179" s="5"/>
      <c r="J179" s="5"/>
      <c r="K179" s="5"/>
      <c r="L179" s="5"/>
      <c r="M179" s="5"/>
    </row>
    <row r="180" spans="2:13">
      <c r="B180" s="486" t="s">
        <v>205</v>
      </c>
      <c r="C180" s="518"/>
      <c r="D180" s="518"/>
      <c r="E180" s="518"/>
      <c r="F180" s="518"/>
      <c r="I180" s="5"/>
      <c r="J180" s="5"/>
      <c r="K180" s="5"/>
      <c r="L180" s="5"/>
      <c r="M180" s="5"/>
    </row>
    <row r="181" spans="2:13">
      <c r="B181" s="486" t="s">
        <v>233</v>
      </c>
      <c r="C181" s="518"/>
      <c r="D181" s="518"/>
      <c r="E181" s="518"/>
      <c r="F181" s="518"/>
      <c r="I181" s="5"/>
      <c r="J181" s="5"/>
      <c r="K181" s="5"/>
      <c r="L181" s="5"/>
      <c r="M181" s="5"/>
    </row>
    <row r="182" spans="2:13">
      <c r="B182" s="486" t="s">
        <v>234</v>
      </c>
      <c r="C182" s="518"/>
      <c r="D182" s="518"/>
      <c r="E182" s="518"/>
      <c r="F182" s="518"/>
      <c r="I182" s="5"/>
      <c r="J182" s="5"/>
      <c r="K182" s="5"/>
      <c r="L182" s="5"/>
      <c r="M182" s="5"/>
    </row>
    <row r="183" spans="2:13">
      <c r="B183" s="486" t="s">
        <v>235</v>
      </c>
      <c r="C183" s="518"/>
      <c r="D183" s="518"/>
      <c r="E183" s="518"/>
      <c r="F183" s="518"/>
      <c r="I183" s="5"/>
      <c r="J183" s="5"/>
      <c r="K183" s="5"/>
      <c r="L183" s="5"/>
      <c r="M183" s="5"/>
    </row>
    <row r="184" spans="2:13">
      <c r="B184" s="482" t="s">
        <v>236</v>
      </c>
      <c r="C184" s="483">
        <f>ROUND(SUM(C185:C189)-C186,0)</f>
        <v>0</v>
      </c>
      <c r="D184" s="483">
        <f>ROUND(SUM(D185:D189)-D186,0)</f>
        <v>0</v>
      </c>
      <c r="E184" s="483">
        <f>ROUND(SUM(E185:E189)-E186,0)</f>
        <v>0</v>
      </c>
      <c r="F184" s="483">
        <f>ROUND(SUM(F185:F189)-F186,0)</f>
        <v>0</v>
      </c>
      <c r="I184" s="5"/>
      <c r="J184" s="5"/>
      <c r="K184" s="5"/>
      <c r="L184" s="5"/>
      <c r="M184" s="5"/>
    </row>
    <row r="185" spans="2:13">
      <c r="B185" s="486" t="s">
        <v>237</v>
      </c>
      <c r="C185" s="518"/>
      <c r="D185" s="518"/>
      <c r="E185" s="518"/>
      <c r="F185" s="518"/>
      <c r="I185" s="5"/>
      <c r="J185" s="5"/>
      <c r="K185" s="5"/>
      <c r="L185" s="5"/>
      <c r="M185" s="5"/>
    </row>
    <row r="186" spans="2:13">
      <c r="B186" s="486" t="s">
        <v>205</v>
      </c>
      <c r="C186" s="518"/>
      <c r="D186" s="518"/>
      <c r="E186" s="518"/>
      <c r="F186" s="518"/>
      <c r="I186" s="5"/>
      <c r="J186" s="5"/>
      <c r="K186" s="5"/>
      <c r="L186" s="5"/>
      <c r="M186" s="5"/>
    </row>
    <row r="187" spans="2:13">
      <c r="B187" s="486" t="s">
        <v>238</v>
      </c>
      <c r="C187" s="518"/>
      <c r="D187" s="518"/>
      <c r="E187" s="518"/>
      <c r="F187" s="518"/>
      <c r="I187" s="5"/>
      <c r="J187" s="5"/>
      <c r="K187" s="5"/>
      <c r="L187" s="5"/>
      <c r="M187" s="5"/>
    </row>
    <row r="188" spans="2:13">
      <c r="B188" s="486" t="s">
        <v>239</v>
      </c>
      <c r="C188" s="518"/>
      <c r="D188" s="518"/>
      <c r="E188" s="518"/>
      <c r="F188" s="518"/>
      <c r="I188" s="5"/>
      <c r="J188" s="5"/>
      <c r="K188" s="5"/>
      <c r="L188" s="5"/>
      <c r="M188" s="5"/>
    </row>
    <row r="189" spans="2:13">
      <c r="B189" s="486" t="s">
        <v>240</v>
      </c>
      <c r="C189" s="518"/>
      <c r="D189" s="518"/>
      <c r="E189" s="518"/>
      <c r="F189" s="518"/>
      <c r="I189" s="5"/>
      <c r="J189" s="5"/>
      <c r="K189" s="5"/>
      <c r="L189" s="5"/>
      <c r="M189" s="5"/>
    </row>
    <row r="190" spans="2:13">
      <c r="B190" s="482" t="s">
        <v>241</v>
      </c>
      <c r="C190" s="483">
        <f>ROUND(C175+C176-C184,0)</f>
        <v>0</v>
      </c>
      <c r="D190" s="483">
        <f>ROUND(D175+D176-D184,0)</f>
        <v>0</v>
      </c>
      <c r="E190" s="483">
        <f>ROUND(E175+E176-E184,0)</f>
        <v>0</v>
      </c>
      <c r="F190" s="483">
        <f>ROUND(F175+F176-F184,0)</f>
        <v>0</v>
      </c>
      <c r="I190" s="5"/>
      <c r="J190" s="5"/>
      <c r="K190" s="5"/>
      <c r="L190" s="5"/>
      <c r="M190" s="5"/>
    </row>
    <row r="191" spans="2:13">
      <c r="B191" s="482" t="s">
        <v>242</v>
      </c>
      <c r="C191" s="483">
        <f>ROUND(C192-C193,0)</f>
        <v>0</v>
      </c>
      <c r="D191" s="483">
        <f>ROUND(D192-D193,0)</f>
        <v>0</v>
      </c>
      <c r="E191" s="483">
        <f>ROUND(E192-E193,0)</f>
        <v>0</v>
      </c>
      <c r="F191" s="483">
        <f>ROUND(F192-F193,0)</f>
        <v>0</v>
      </c>
      <c r="I191" s="5"/>
      <c r="J191" s="5"/>
      <c r="K191" s="5"/>
      <c r="L191" s="5"/>
      <c r="M191" s="5"/>
    </row>
    <row r="192" spans="2:13">
      <c r="B192" s="486" t="s">
        <v>243</v>
      </c>
      <c r="C192" s="518"/>
      <c r="D192" s="518"/>
      <c r="E192" s="518"/>
      <c r="F192" s="518"/>
      <c r="I192" s="5"/>
      <c r="J192" s="5"/>
      <c r="K192" s="5"/>
      <c r="L192" s="5"/>
      <c r="M192" s="5"/>
    </row>
    <row r="193" spans="2:13">
      <c r="B193" s="486" t="s">
        <v>244</v>
      </c>
      <c r="C193" s="518"/>
      <c r="D193" s="518"/>
      <c r="E193" s="518"/>
      <c r="F193" s="518"/>
      <c r="I193" s="5"/>
      <c r="J193" s="5"/>
      <c r="K193" s="5"/>
      <c r="L193" s="5"/>
      <c r="M193" s="5"/>
    </row>
    <row r="194" spans="2:13">
      <c r="B194" s="482" t="s">
        <v>245</v>
      </c>
      <c r="C194" s="483">
        <f>ROUND(C190+C191,0)</f>
        <v>0</v>
      </c>
      <c r="D194" s="483">
        <f>ROUND(D190+D191,0)</f>
        <v>0</v>
      </c>
      <c r="E194" s="483">
        <f>ROUND(E190+E191,0)</f>
        <v>0</v>
      </c>
      <c r="F194" s="483">
        <f>ROUND(F190+F191,0)</f>
        <v>0</v>
      </c>
      <c r="I194" s="5"/>
      <c r="J194" s="5"/>
      <c r="K194" s="5"/>
      <c r="L194" s="5"/>
      <c r="M194" s="5"/>
    </row>
    <row r="195" spans="2:13">
      <c r="B195" s="486" t="s">
        <v>246</v>
      </c>
      <c r="C195" s="518"/>
      <c r="D195" s="518"/>
      <c r="E195" s="518"/>
      <c r="F195" s="518"/>
      <c r="I195" s="5"/>
      <c r="J195" s="5"/>
      <c r="K195" s="5"/>
      <c r="L195" s="5"/>
      <c r="M195" s="5"/>
    </row>
    <row r="196" spans="2:13">
      <c r="B196" s="486" t="s">
        <v>247</v>
      </c>
      <c r="C196" s="518"/>
      <c r="D196" s="518"/>
      <c r="E196" s="518"/>
      <c r="F196" s="518"/>
      <c r="I196" s="5"/>
      <c r="J196" s="5"/>
      <c r="K196" s="5"/>
      <c r="L196" s="5"/>
      <c r="M196" s="5"/>
    </row>
    <row r="197" spans="2:13">
      <c r="B197" s="482" t="s">
        <v>248</v>
      </c>
      <c r="C197" s="483">
        <f>ROUND(C194-C195-C196,0)</f>
        <v>0</v>
      </c>
      <c r="D197" s="483">
        <f>ROUND(D194-D195-D196,0)</f>
        <v>0</v>
      </c>
      <c r="E197" s="483">
        <f>ROUND(E194-E195-E196,0)</f>
        <v>0</v>
      </c>
      <c r="F197" s="483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4.5">
      <c r="B201" s="627" t="s">
        <v>40</v>
      </c>
      <c r="C201" s="627"/>
      <c r="D201" s="627"/>
      <c r="E201" s="627"/>
      <c r="F201" s="627"/>
    </row>
    <row r="202" spans="2:13" ht="4" customHeight="1"/>
    <row r="203" spans="2:13" ht="409.5" customHeight="1">
      <c r="B203" s="658"/>
      <c r="C203" s="658"/>
      <c r="D203" s="658"/>
      <c r="E203" s="658"/>
      <c r="F203" s="658"/>
    </row>
    <row r="204" spans="2:13" ht="409.5" customHeight="1">
      <c r="B204" s="659"/>
      <c r="C204" s="659"/>
      <c r="D204" s="659"/>
      <c r="E204" s="659"/>
      <c r="F204" s="659"/>
    </row>
    <row r="205" spans="2:13"/>
  </sheetData>
  <sheetProtection algorithmName="SHA-512" hashValue="bsG1Zmof1SGJbH3LtO5liIZRUWxMqrOgd/oVVK1SmG0UtEXoUsugVyXOPo9txE6yb98+yEZIWbCnoU2nrnbBbg==" saltValue="eeAuy7cHUCMrn1br6n+p7A==" spinCount="100000" sheet="1" objects="1" scenarios="1"/>
  <mergeCells count="2">
    <mergeCell ref="B2:F3"/>
    <mergeCell ref="B203:F204"/>
  </mergeCells>
  <conditionalFormatting sqref="C92:F92 C146:F146">
    <cfRule type="expression" dxfId="349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88671875" style="583" customWidth="1"/>
    <col min="2" max="2" width="63.44140625" style="1" bestFit="1" customWidth="1"/>
    <col min="3" max="3" width="36" style="1" customWidth="1"/>
    <col min="4" max="5" width="36" style="1" hidden="1" customWidth="1"/>
    <col min="6" max="6" width="9.44140625" style="1" hidden="1" customWidth="1"/>
    <col min="7" max="10" width="9.88671875" style="1" hidden="1" customWidth="1"/>
    <col min="11" max="31" width="12.88671875" style="1" customWidth="1"/>
    <col min="32" max="32" width="2.88671875" style="1" customWidth="1"/>
    <col min="33" max="16384" width="9.44140625" style="1" hidden="1"/>
  </cols>
  <sheetData>
    <row r="1" spans="1:31"/>
    <row r="2" spans="1:31" ht="12" customHeight="1">
      <c r="B2" s="660" t="str">
        <f>Założenia!B2</f>
        <v>Wstaw nazwę podmiotu oraz tytuł projektu w zakładce Dane Wnioskodawcy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</row>
    <row r="3" spans="1:31" ht="12" customHeight="1"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661"/>
      <c r="W3" s="661"/>
      <c r="X3" s="661"/>
      <c r="Y3" s="661"/>
      <c r="Z3" s="661"/>
      <c r="AA3" s="661"/>
      <c r="AB3" s="661"/>
      <c r="AC3" s="661"/>
      <c r="AD3" s="661"/>
      <c r="AE3" s="661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5" t="s">
        <v>249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250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83" t="str" cm="1">
        <f t="array" ref="A15">Weryfikacja_wypelnienia_Przychody</f>
        <v/>
      </c>
      <c r="B15" s="295"/>
      <c r="C15" s="19"/>
      <c r="D15" s="296"/>
      <c r="E15" s="296"/>
      <c r="F15" s="296"/>
      <c r="G15" s="296"/>
      <c r="H15" s="296"/>
      <c r="I15" s="296"/>
      <c r="J15" s="296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83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1:31">
      <c r="B20" s="29" t="s">
        <v>251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83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32">
        <f>IFERROR(K27/K15,0)</f>
        <v>0</v>
      </c>
      <c r="L21" s="632">
        <f t="shared" ref="L21:AB25" si="1">IFERROR(L27/L15,0)</f>
        <v>0</v>
      </c>
      <c r="M21" s="632">
        <f t="shared" si="1"/>
        <v>0</v>
      </c>
      <c r="N21" s="632">
        <f t="shared" si="1"/>
        <v>0</v>
      </c>
      <c r="O21" s="632">
        <f t="shared" si="1"/>
        <v>0</v>
      </c>
      <c r="P21" s="632">
        <f t="shared" si="1"/>
        <v>0</v>
      </c>
      <c r="Q21" s="632">
        <f t="shared" si="1"/>
        <v>0</v>
      </c>
      <c r="R21" s="632">
        <f t="shared" si="1"/>
        <v>0</v>
      </c>
      <c r="S21" s="632">
        <f t="shared" si="1"/>
        <v>0</v>
      </c>
      <c r="T21" s="632">
        <f t="shared" si="1"/>
        <v>0</v>
      </c>
      <c r="U21" s="632">
        <f t="shared" si="1"/>
        <v>0</v>
      </c>
      <c r="V21" s="632">
        <f t="shared" si="1"/>
        <v>0</v>
      </c>
      <c r="W21" s="632">
        <f t="shared" si="1"/>
        <v>0</v>
      </c>
      <c r="X21" s="632">
        <f t="shared" si="1"/>
        <v>0</v>
      </c>
      <c r="Y21" s="632">
        <f t="shared" si="1"/>
        <v>0</v>
      </c>
      <c r="Z21" s="632">
        <f t="shared" si="1"/>
        <v>0</v>
      </c>
      <c r="AA21" s="632">
        <f t="shared" si="1"/>
        <v>0</v>
      </c>
      <c r="AB21" s="632">
        <f t="shared" si="1"/>
        <v>0</v>
      </c>
      <c r="AC21" s="632">
        <f t="shared" ref="AC21:AE21" si="2">IFERROR(AC27/AC15,0)</f>
        <v>0</v>
      </c>
      <c r="AD21" s="632">
        <f t="shared" si="2"/>
        <v>0</v>
      </c>
      <c r="AE21" s="632">
        <f t="shared" si="2"/>
        <v>0</v>
      </c>
    </row>
    <row r="22" spans="1:31">
      <c r="A22" s="583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32">
        <f t="shared" ref="K22:Z25" si="4">IFERROR(K28/K16,0)</f>
        <v>0</v>
      </c>
      <c r="L22" s="632">
        <f t="shared" si="4"/>
        <v>0</v>
      </c>
      <c r="M22" s="632">
        <f t="shared" si="4"/>
        <v>0</v>
      </c>
      <c r="N22" s="632">
        <f t="shared" si="4"/>
        <v>0</v>
      </c>
      <c r="O22" s="632">
        <f t="shared" si="4"/>
        <v>0</v>
      </c>
      <c r="P22" s="632">
        <f t="shared" si="4"/>
        <v>0</v>
      </c>
      <c r="Q22" s="632">
        <f t="shared" si="4"/>
        <v>0</v>
      </c>
      <c r="R22" s="632">
        <f t="shared" si="4"/>
        <v>0</v>
      </c>
      <c r="S22" s="632">
        <f t="shared" si="4"/>
        <v>0</v>
      </c>
      <c r="T22" s="632">
        <f t="shared" si="4"/>
        <v>0</v>
      </c>
      <c r="U22" s="632">
        <f t="shared" si="4"/>
        <v>0</v>
      </c>
      <c r="V22" s="632">
        <f t="shared" si="4"/>
        <v>0</v>
      </c>
      <c r="W22" s="632">
        <f t="shared" si="4"/>
        <v>0</v>
      </c>
      <c r="X22" s="632">
        <f t="shared" si="4"/>
        <v>0</v>
      </c>
      <c r="Y22" s="632">
        <f t="shared" si="4"/>
        <v>0</v>
      </c>
      <c r="Z22" s="632">
        <f t="shared" si="4"/>
        <v>0</v>
      </c>
      <c r="AA22" s="632">
        <f t="shared" si="1"/>
        <v>0</v>
      </c>
      <c r="AB22" s="632">
        <f t="shared" si="1"/>
        <v>0</v>
      </c>
      <c r="AC22" s="632">
        <f t="shared" ref="AC22:AE22" si="5">IFERROR(AC28/AC16,0)</f>
        <v>0</v>
      </c>
      <c r="AD22" s="632">
        <f t="shared" si="5"/>
        <v>0</v>
      </c>
      <c r="AE22" s="632">
        <f t="shared" si="5"/>
        <v>0</v>
      </c>
    </row>
    <row r="23" spans="1:31">
      <c r="A23" s="583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32">
        <f t="shared" si="4"/>
        <v>0</v>
      </c>
      <c r="L23" s="632">
        <f t="shared" si="1"/>
        <v>0</v>
      </c>
      <c r="M23" s="632">
        <f t="shared" si="1"/>
        <v>0</v>
      </c>
      <c r="N23" s="632">
        <f t="shared" si="1"/>
        <v>0</v>
      </c>
      <c r="O23" s="632">
        <f t="shared" si="1"/>
        <v>0</v>
      </c>
      <c r="P23" s="632">
        <f t="shared" si="1"/>
        <v>0</v>
      </c>
      <c r="Q23" s="632">
        <f t="shared" si="1"/>
        <v>0</v>
      </c>
      <c r="R23" s="632">
        <f t="shared" si="1"/>
        <v>0</v>
      </c>
      <c r="S23" s="632">
        <f t="shared" si="1"/>
        <v>0</v>
      </c>
      <c r="T23" s="632">
        <f t="shared" si="1"/>
        <v>0</v>
      </c>
      <c r="U23" s="632">
        <f t="shared" si="1"/>
        <v>0</v>
      </c>
      <c r="V23" s="632">
        <f t="shared" si="1"/>
        <v>0</v>
      </c>
      <c r="W23" s="632">
        <f t="shared" si="1"/>
        <v>0</v>
      </c>
      <c r="X23" s="632">
        <f t="shared" si="1"/>
        <v>0</v>
      </c>
      <c r="Y23" s="632">
        <f t="shared" si="1"/>
        <v>0</v>
      </c>
      <c r="Z23" s="632">
        <f t="shared" si="1"/>
        <v>0</v>
      </c>
      <c r="AA23" s="632">
        <f t="shared" si="1"/>
        <v>0</v>
      </c>
      <c r="AB23" s="632">
        <f t="shared" si="1"/>
        <v>0</v>
      </c>
      <c r="AC23" s="632">
        <f t="shared" ref="AC23:AE23" si="6">IFERROR(AC29/AC17,0)</f>
        <v>0</v>
      </c>
      <c r="AD23" s="632">
        <f t="shared" si="6"/>
        <v>0</v>
      </c>
      <c r="AE23" s="632">
        <f t="shared" si="6"/>
        <v>0</v>
      </c>
    </row>
    <row r="24" spans="1:31">
      <c r="A24" s="583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32">
        <f t="shared" si="4"/>
        <v>0</v>
      </c>
      <c r="L24" s="632">
        <f t="shared" si="1"/>
        <v>0</v>
      </c>
      <c r="M24" s="632">
        <f t="shared" si="1"/>
        <v>0</v>
      </c>
      <c r="N24" s="632">
        <f t="shared" si="1"/>
        <v>0</v>
      </c>
      <c r="O24" s="632">
        <f t="shared" si="1"/>
        <v>0</v>
      </c>
      <c r="P24" s="632">
        <f t="shared" si="1"/>
        <v>0</v>
      </c>
      <c r="Q24" s="632">
        <f t="shared" si="1"/>
        <v>0</v>
      </c>
      <c r="R24" s="632">
        <f t="shared" si="1"/>
        <v>0</v>
      </c>
      <c r="S24" s="632">
        <f t="shared" si="1"/>
        <v>0</v>
      </c>
      <c r="T24" s="632">
        <f t="shared" si="1"/>
        <v>0</v>
      </c>
      <c r="U24" s="632">
        <f t="shared" si="1"/>
        <v>0</v>
      </c>
      <c r="V24" s="632">
        <f t="shared" si="1"/>
        <v>0</v>
      </c>
      <c r="W24" s="632">
        <f t="shared" si="1"/>
        <v>0</v>
      </c>
      <c r="X24" s="632">
        <f t="shared" si="1"/>
        <v>0</v>
      </c>
      <c r="Y24" s="632">
        <f t="shared" si="1"/>
        <v>0</v>
      </c>
      <c r="Z24" s="632">
        <f t="shared" si="1"/>
        <v>0</v>
      </c>
      <c r="AA24" s="632">
        <f t="shared" si="1"/>
        <v>0</v>
      </c>
      <c r="AB24" s="632">
        <f t="shared" si="1"/>
        <v>0</v>
      </c>
      <c r="AC24" s="632">
        <f t="shared" ref="AC24:AE24" si="7">IFERROR(AC30/AC18,0)</f>
        <v>0</v>
      </c>
      <c r="AD24" s="632">
        <f t="shared" si="7"/>
        <v>0</v>
      </c>
      <c r="AE24" s="632">
        <f t="shared" si="7"/>
        <v>0</v>
      </c>
    </row>
    <row r="25" spans="1:31">
      <c r="A25" s="583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32">
        <f t="shared" si="4"/>
        <v>0</v>
      </c>
      <c r="L25" s="632">
        <f t="shared" si="1"/>
        <v>0</v>
      </c>
      <c r="M25" s="632">
        <f t="shared" si="1"/>
        <v>0</v>
      </c>
      <c r="N25" s="632">
        <f t="shared" si="1"/>
        <v>0</v>
      </c>
      <c r="O25" s="632">
        <f t="shared" si="1"/>
        <v>0</v>
      </c>
      <c r="P25" s="632">
        <f t="shared" si="1"/>
        <v>0</v>
      </c>
      <c r="Q25" s="632">
        <f t="shared" si="1"/>
        <v>0</v>
      </c>
      <c r="R25" s="632">
        <f t="shared" si="1"/>
        <v>0</v>
      </c>
      <c r="S25" s="632">
        <f t="shared" si="1"/>
        <v>0</v>
      </c>
      <c r="T25" s="632">
        <f t="shared" si="1"/>
        <v>0</v>
      </c>
      <c r="U25" s="632">
        <f t="shared" si="1"/>
        <v>0</v>
      </c>
      <c r="V25" s="632">
        <f t="shared" si="1"/>
        <v>0</v>
      </c>
      <c r="W25" s="632">
        <f t="shared" si="1"/>
        <v>0</v>
      </c>
      <c r="X25" s="632">
        <f t="shared" si="1"/>
        <v>0</v>
      </c>
      <c r="Y25" s="632">
        <f t="shared" si="1"/>
        <v>0</v>
      </c>
      <c r="Z25" s="632">
        <f t="shared" si="1"/>
        <v>0</v>
      </c>
      <c r="AA25" s="632">
        <f t="shared" si="1"/>
        <v>0</v>
      </c>
      <c r="AB25" s="632">
        <f t="shared" si="1"/>
        <v>0</v>
      </c>
      <c r="AC25" s="632">
        <f t="shared" ref="AC25:AE25" si="8">IFERROR(AC31/AC19,0)</f>
        <v>0</v>
      </c>
      <c r="AD25" s="632">
        <f t="shared" si="8"/>
        <v>0</v>
      </c>
      <c r="AE25" s="632">
        <f t="shared" si="8"/>
        <v>0</v>
      </c>
    </row>
    <row r="26" spans="1:31">
      <c r="B26" s="29" t="s">
        <v>252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83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83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A29" s="583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1:31">
      <c r="A30" s="583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1:31">
      <c r="A31" s="583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1:31">
      <c r="B32" s="178" t="s">
        <v>253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254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83" t="str" cm="1">
        <f t="array" ref="A36">Weryfikacja_wypelnienia_Przychody</f>
        <v/>
      </c>
      <c r="B36" s="9"/>
      <c r="C36" s="52"/>
      <c r="D36" s="297"/>
      <c r="E36" s="297"/>
      <c r="F36" s="297"/>
      <c r="G36" s="55"/>
      <c r="H36" s="55"/>
      <c r="I36" s="55"/>
      <c r="J36" s="55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Weryfikacja_wypelnienia_Przychody</f>
        <v/>
      </c>
      <c r="B37" s="9"/>
      <c r="C37" s="52"/>
      <c r="D37" s="297"/>
      <c r="E37" s="297"/>
      <c r="F37" s="297"/>
      <c r="G37" s="55"/>
      <c r="H37" s="55"/>
      <c r="I37" s="55"/>
      <c r="J37" s="55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A38" s="583" t="str" cm="1">
        <f t="array" ref="A38">Weryfikacja_wypelnienia_Przychody</f>
        <v/>
      </c>
      <c r="B38" s="9"/>
      <c r="C38" s="52"/>
      <c r="D38" s="297"/>
      <c r="E38" s="297"/>
      <c r="F38" s="297"/>
      <c r="G38" s="55"/>
      <c r="H38" s="55"/>
      <c r="I38" s="55"/>
      <c r="J38" s="55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3"/>
      <c r="AE38" s="343"/>
    </row>
    <row r="39" spans="1:31">
      <c r="A39" s="583" t="str" cm="1">
        <f t="array" ref="A39">Weryfikacja_wypelnienia_Przychody</f>
        <v/>
      </c>
      <c r="B39" s="9"/>
      <c r="C39" s="52"/>
      <c r="D39" s="297"/>
      <c r="E39" s="297"/>
      <c r="F39" s="297"/>
      <c r="G39" s="55"/>
      <c r="H39" s="55"/>
      <c r="I39" s="55"/>
      <c r="J39" s="55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1:31">
      <c r="A40" s="583" t="str" cm="1">
        <f t="array" ref="A40">Weryfikacja_wypelnienia_Przychody</f>
        <v/>
      </c>
      <c r="B40" s="9"/>
      <c r="C40" s="52"/>
      <c r="D40" s="297"/>
      <c r="E40" s="297"/>
      <c r="F40" s="297"/>
      <c r="G40" s="55"/>
      <c r="H40" s="55"/>
      <c r="I40" s="55"/>
      <c r="J40" s="55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1:31">
      <c r="B41" s="178" t="s">
        <v>255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256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83" t="str" cm="1">
        <f t="array" ref="A45">Weryfikacja_wypelnienia_Przychody</f>
        <v/>
      </c>
      <c r="B45" s="9"/>
      <c r="C45" s="52"/>
      <c r="D45" s="297"/>
      <c r="E45" s="297"/>
      <c r="F45" s="297"/>
      <c r="G45" s="55"/>
      <c r="H45" s="55"/>
      <c r="I45" s="55"/>
      <c r="J45" s="55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Weryfikacja_wypelnienia_Przychody</f>
        <v/>
      </c>
      <c r="B46" s="9"/>
      <c r="C46" s="52"/>
      <c r="D46" s="297"/>
      <c r="E46" s="297"/>
      <c r="F46" s="297"/>
      <c r="G46" s="55"/>
      <c r="H46" s="55"/>
      <c r="I46" s="55"/>
      <c r="J46" s="55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Weryfikacja_wypelnienia_Przychody</f>
        <v/>
      </c>
      <c r="B47" s="9"/>
      <c r="C47" s="52"/>
      <c r="D47" s="297"/>
      <c r="E47" s="297"/>
      <c r="F47" s="297"/>
      <c r="G47" s="55"/>
      <c r="H47" s="55"/>
      <c r="I47" s="55"/>
      <c r="J47" s="55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A48" s="583" t="str" cm="1">
        <f t="array" ref="A48">Weryfikacja_wypelnienia_Przychody</f>
        <v/>
      </c>
      <c r="B48" s="9"/>
      <c r="C48" s="52"/>
      <c r="D48" s="297"/>
      <c r="E48" s="297"/>
      <c r="F48" s="297"/>
      <c r="G48" s="55"/>
      <c r="H48" s="55"/>
      <c r="I48" s="55"/>
      <c r="J48" s="55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</row>
    <row r="49" spans="1:31">
      <c r="A49" s="583" t="str" cm="1">
        <f t="array" ref="A49">Weryfikacja_wypelnienia_Przychody</f>
        <v/>
      </c>
      <c r="B49" s="9"/>
      <c r="C49" s="52"/>
      <c r="D49" s="297"/>
      <c r="E49" s="297"/>
      <c r="F49" s="297"/>
      <c r="G49" s="55"/>
      <c r="H49" s="55"/>
      <c r="I49" s="55"/>
      <c r="J49" s="55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B50" s="178" t="s">
        <v>257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258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83" t="str" cm="1">
        <f t="array" ref="A54">Weryfikacja_wypelnienia_Przychody</f>
        <v/>
      </c>
      <c r="B54" s="9"/>
      <c r="C54" s="52"/>
      <c r="D54" s="297"/>
      <c r="E54" s="297"/>
      <c r="F54" s="297"/>
      <c r="G54" s="55"/>
      <c r="H54" s="55"/>
      <c r="I54" s="55"/>
      <c r="J54" s="55"/>
      <c r="K54" s="342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1:31">
      <c r="A55" s="583" t="str" cm="1">
        <f t="array" ref="A55">Weryfikacja_wypelnienia_Przychody</f>
        <v/>
      </c>
      <c r="B55" s="9"/>
      <c r="C55" s="52"/>
      <c r="D55" s="297"/>
      <c r="E55" s="297"/>
      <c r="F55" s="297"/>
      <c r="G55" s="55"/>
      <c r="H55" s="55"/>
      <c r="I55" s="55"/>
      <c r="J55" s="55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  <c r="Z55" s="343"/>
      <c r="AA55" s="343"/>
      <c r="AB55" s="343"/>
      <c r="AC55" s="343"/>
      <c r="AD55" s="343"/>
      <c r="AE55" s="343"/>
    </row>
    <row r="56" spans="1:31">
      <c r="A56" s="583" t="str" cm="1">
        <f t="array" ref="A56">Weryfikacja_wypelnienia_Przychody</f>
        <v/>
      </c>
      <c r="B56" s="9"/>
      <c r="C56" s="52"/>
      <c r="D56" s="297"/>
      <c r="E56" s="297"/>
      <c r="F56" s="297"/>
      <c r="G56" s="55"/>
      <c r="H56" s="55"/>
      <c r="I56" s="55"/>
      <c r="J56" s="55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3"/>
      <c r="AE56" s="343"/>
    </row>
    <row r="57" spans="1:31">
      <c r="A57" s="583" t="str" cm="1">
        <f t="array" ref="A57">Weryfikacja_wypelnienia_Przychody</f>
        <v/>
      </c>
      <c r="B57" s="9"/>
      <c r="C57" s="52"/>
      <c r="D57" s="297"/>
      <c r="E57" s="297"/>
      <c r="F57" s="297"/>
      <c r="G57" s="55"/>
      <c r="H57" s="55"/>
      <c r="I57" s="55"/>
      <c r="J57" s="55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3"/>
      <c r="AE57" s="343"/>
    </row>
    <row r="58" spans="1:31">
      <c r="A58" s="583" t="str" cm="1">
        <f t="array" ref="A58">Weryfikacja_wypelnienia_Przychody</f>
        <v/>
      </c>
      <c r="B58" s="9"/>
      <c r="C58" s="52"/>
      <c r="D58" s="297"/>
      <c r="E58" s="297"/>
      <c r="F58" s="297"/>
      <c r="G58" s="55"/>
      <c r="H58" s="55"/>
      <c r="I58" s="55"/>
      <c r="J58" s="55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1:31">
      <c r="B59" s="29" t="s">
        <v>259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83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32">
        <f>IFERROR(K66/K54,0)</f>
        <v>0</v>
      </c>
      <c r="L60" s="632">
        <f t="shared" ref="L60:AB60" si="21">IFERROR(L66/L54,0)</f>
        <v>0</v>
      </c>
      <c r="M60" s="632">
        <f t="shared" si="21"/>
        <v>0</v>
      </c>
      <c r="N60" s="632">
        <f t="shared" si="21"/>
        <v>0</v>
      </c>
      <c r="O60" s="632">
        <f t="shared" si="21"/>
        <v>0</v>
      </c>
      <c r="P60" s="632">
        <f t="shared" si="21"/>
        <v>0</v>
      </c>
      <c r="Q60" s="632">
        <f t="shared" si="21"/>
        <v>0</v>
      </c>
      <c r="R60" s="632">
        <f t="shared" si="21"/>
        <v>0</v>
      </c>
      <c r="S60" s="632">
        <f t="shared" si="21"/>
        <v>0</v>
      </c>
      <c r="T60" s="632">
        <f t="shared" si="21"/>
        <v>0</v>
      </c>
      <c r="U60" s="632">
        <f t="shared" si="21"/>
        <v>0</v>
      </c>
      <c r="V60" s="632">
        <f t="shared" si="21"/>
        <v>0</v>
      </c>
      <c r="W60" s="632">
        <f t="shared" si="21"/>
        <v>0</v>
      </c>
      <c r="X60" s="632">
        <f t="shared" si="21"/>
        <v>0</v>
      </c>
      <c r="Y60" s="632">
        <f t="shared" si="21"/>
        <v>0</v>
      </c>
      <c r="Z60" s="632">
        <f t="shared" si="21"/>
        <v>0</v>
      </c>
      <c r="AA60" s="632">
        <f t="shared" si="21"/>
        <v>0</v>
      </c>
      <c r="AB60" s="632">
        <f t="shared" si="21"/>
        <v>0</v>
      </c>
      <c r="AC60" s="632">
        <f t="shared" ref="AC60:AE60" si="22">IFERROR(AC66/AC54,0)</f>
        <v>0</v>
      </c>
      <c r="AD60" s="632">
        <f t="shared" si="22"/>
        <v>0</v>
      </c>
      <c r="AE60" s="632">
        <f t="shared" si="22"/>
        <v>0</v>
      </c>
    </row>
    <row r="61" spans="1:31">
      <c r="A61" s="583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32">
        <f t="shared" ref="K61:AB61" si="24">IFERROR(K67/K55,0)</f>
        <v>0</v>
      </c>
      <c r="L61" s="632">
        <f t="shared" si="24"/>
        <v>0</v>
      </c>
      <c r="M61" s="632">
        <f t="shared" si="24"/>
        <v>0</v>
      </c>
      <c r="N61" s="632">
        <f t="shared" si="24"/>
        <v>0</v>
      </c>
      <c r="O61" s="632">
        <f t="shared" si="24"/>
        <v>0</v>
      </c>
      <c r="P61" s="632">
        <f t="shared" si="24"/>
        <v>0</v>
      </c>
      <c r="Q61" s="632">
        <f t="shared" si="24"/>
        <v>0</v>
      </c>
      <c r="R61" s="632">
        <f t="shared" si="24"/>
        <v>0</v>
      </c>
      <c r="S61" s="632">
        <f t="shared" si="24"/>
        <v>0</v>
      </c>
      <c r="T61" s="632">
        <f t="shared" si="24"/>
        <v>0</v>
      </c>
      <c r="U61" s="632">
        <f t="shared" si="24"/>
        <v>0</v>
      </c>
      <c r="V61" s="632">
        <f t="shared" si="24"/>
        <v>0</v>
      </c>
      <c r="W61" s="632">
        <f t="shared" si="24"/>
        <v>0</v>
      </c>
      <c r="X61" s="632">
        <f t="shared" si="24"/>
        <v>0</v>
      </c>
      <c r="Y61" s="632">
        <f t="shared" si="24"/>
        <v>0</v>
      </c>
      <c r="Z61" s="632">
        <f t="shared" si="24"/>
        <v>0</v>
      </c>
      <c r="AA61" s="632">
        <f t="shared" si="24"/>
        <v>0</v>
      </c>
      <c r="AB61" s="632">
        <f t="shared" si="24"/>
        <v>0</v>
      </c>
      <c r="AC61" s="632">
        <f t="shared" ref="AC61:AE61" si="25">IFERROR(AC67/AC55,0)</f>
        <v>0</v>
      </c>
      <c r="AD61" s="632">
        <f t="shared" si="25"/>
        <v>0</v>
      </c>
      <c r="AE61" s="632">
        <f t="shared" si="25"/>
        <v>0</v>
      </c>
    </row>
    <row r="62" spans="1:31">
      <c r="A62" s="583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32">
        <f t="shared" ref="K62:AB62" si="26">IFERROR(K68/K56,0)</f>
        <v>0</v>
      </c>
      <c r="L62" s="632">
        <f t="shared" si="26"/>
        <v>0</v>
      </c>
      <c r="M62" s="632">
        <f t="shared" si="26"/>
        <v>0</v>
      </c>
      <c r="N62" s="632">
        <f t="shared" si="26"/>
        <v>0</v>
      </c>
      <c r="O62" s="632">
        <f t="shared" si="26"/>
        <v>0</v>
      </c>
      <c r="P62" s="632">
        <f t="shared" si="26"/>
        <v>0</v>
      </c>
      <c r="Q62" s="632">
        <f t="shared" si="26"/>
        <v>0</v>
      </c>
      <c r="R62" s="632">
        <f t="shared" si="26"/>
        <v>0</v>
      </c>
      <c r="S62" s="632">
        <f t="shared" si="26"/>
        <v>0</v>
      </c>
      <c r="T62" s="632">
        <f t="shared" si="26"/>
        <v>0</v>
      </c>
      <c r="U62" s="632">
        <f t="shared" si="26"/>
        <v>0</v>
      </c>
      <c r="V62" s="632">
        <f t="shared" si="26"/>
        <v>0</v>
      </c>
      <c r="W62" s="632">
        <f t="shared" si="26"/>
        <v>0</v>
      </c>
      <c r="X62" s="632">
        <f t="shared" si="26"/>
        <v>0</v>
      </c>
      <c r="Y62" s="632">
        <f t="shared" si="26"/>
        <v>0</v>
      </c>
      <c r="Z62" s="632">
        <f t="shared" si="26"/>
        <v>0</v>
      </c>
      <c r="AA62" s="632">
        <f t="shared" si="26"/>
        <v>0</v>
      </c>
      <c r="AB62" s="632">
        <f t="shared" si="26"/>
        <v>0</v>
      </c>
      <c r="AC62" s="632">
        <f t="shared" ref="AC62:AE62" si="27">IFERROR(AC68/AC56,0)</f>
        <v>0</v>
      </c>
      <c r="AD62" s="632">
        <f t="shared" si="27"/>
        <v>0</v>
      </c>
      <c r="AE62" s="632">
        <f t="shared" si="27"/>
        <v>0</v>
      </c>
    </row>
    <row r="63" spans="1:31">
      <c r="A63" s="583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32">
        <f t="shared" ref="K63:AB63" si="28">IFERROR(K69/K57,0)</f>
        <v>0</v>
      </c>
      <c r="L63" s="632">
        <f t="shared" si="28"/>
        <v>0</v>
      </c>
      <c r="M63" s="632">
        <f t="shared" si="28"/>
        <v>0</v>
      </c>
      <c r="N63" s="632">
        <f t="shared" si="28"/>
        <v>0</v>
      </c>
      <c r="O63" s="632">
        <f t="shared" si="28"/>
        <v>0</v>
      </c>
      <c r="P63" s="632">
        <f t="shared" si="28"/>
        <v>0</v>
      </c>
      <c r="Q63" s="632">
        <f t="shared" si="28"/>
        <v>0</v>
      </c>
      <c r="R63" s="632">
        <f t="shared" si="28"/>
        <v>0</v>
      </c>
      <c r="S63" s="632">
        <f t="shared" si="28"/>
        <v>0</v>
      </c>
      <c r="T63" s="632">
        <f t="shared" si="28"/>
        <v>0</v>
      </c>
      <c r="U63" s="632">
        <f t="shared" si="28"/>
        <v>0</v>
      </c>
      <c r="V63" s="632">
        <f t="shared" si="28"/>
        <v>0</v>
      </c>
      <c r="W63" s="632">
        <f t="shared" si="28"/>
        <v>0</v>
      </c>
      <c r="X63" s="632">
        <f t="shared" si="28"/>
        <v>0</v>
      </c>
      <c r="Y63" s="632">
        <f t="shared" si="28"/>
        <v>0</v>
      </c>
      <c r="Z63" s="632">
        <f t="shared" si="28"/>
        <v>0</v>
      </c>
      <c r="AA63" s="632">
        <f t="shared" si="28"/>
        <v>0</v>
      </c>
      <c r="AB63" s="632">
        <f t="shared" si="28"/>
        <v>0</v>
      </c>
      <c r="AC63" s="632">
        <f t="shared" ref="AC63:AE63" si="29">IFERROR(AC69/AC57,0)</f>
        <v>0</v>
      </c>
      <c r="AD63" s="632">
        <f t="shared" si="29"/>
        <v>0</v>
      </c>
      <c r="AE63" s="632">
        <f t="shared" si="29"/>
        <v>0</v>
      </c>
    </row>
    <row r="64" spans="1:31">
      <c r="A64" s="583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32">
        <f t="shared" ref="K64:AB64" si="30">IFERROR(K70/K58,0)</f>
        <v>0</v>
      </c>
      <c r="L64" s="632">
        <f t="shared" si="30"/>
        <v>0</v>
      </c>
      <c r="M64" s="632">
        <f t="shared" si="30"/>
        <v>0</v>
      </c>
      <c r="N64" s="632">
        <f t="shared" si="30"/>
        <v>0</v>
      </c>
      <c r="O64" s="632">
        <f t="shared" si="30"/>
        <v>0</v>
      </c>
      <c r="P64" s="632">
        <f t="shared" si="30"/>
        <v>0</v>
      </c>
      <c r="Q64" s="632">
        <f t="shared" si="30"/>
        <v>0</v>
      </c>
      <c r="R64" s="632">
        <f t="shared" si="30"/>
        <v>0</v>
      </c>
      <c r="S64" s="632">
        <f t="shared" si="30"/>
        <v>0</v>
      </c>
      <c r="T64" s="632">
        <f t="shared" si="30"/>
        <v>0</v>
      </c>
      <c r="U64" s="632">
        <f t="shared" si="30"/>
        <v>0</v>
      </c>
      <c r="V64" s="632">
        <f t="shared" si="30"/>
        <v>0</v>
      </c>
      <c r="W64" s="632">
        <f t="shared" si="30"/>
        <v>0</v>
      </c>
      <c r="X64" s="632">
        <f t="shared" si="30"/>
        <v>0</v>
      </c>
      <c r="Y64" s="632">
        <f t="shared" si="30"/>
        <v>0</v>
      </c>
      <c r="Z64" s="632">
        <f t="shared" si="30"/>
        <v>0</v>
      </c>
      <c r="AA64" s="632">
        <f t="shared" si="30"/>
        <v>0</v>
      </c>
      <c r="AB64" s="632">
        <f t="shared" si="30"/>
        <v>0</v>
      </c>
      <c r="AC64" s="632">
        <f t="shared" ref="AC64:AE64" si="31">IFERROR(AC70/AC58,0)</f>
        <v>0</v>
      </c>
      <c r="AD64" s="632">
        <f t="shared" si="31"/>
        <v>0</v>
      </c>
      <c r="AE64" s="632">
        <f t="shared" si="31"/>
        <v>0</v>
      </c>
    </row>
    <row r="65" spans="1:31">
      <c r="B65" s="29" t="s">
        <v>260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83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83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A70" s="583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3"/>
      <c r="L70" s="343"/>
      <c r="M70" s="343"/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343"/>
      <c r="AE70" s="343"/>
    </row>
    <row r="71" spans="1:31">
      <c r="B71" s="178" t="s">
        <v>261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262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83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83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A79" s="583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3"/>
      <c r="L79" s="343"/>
      <c r="M79" s="343"/>
      <c r="N79" s="343"/>
      <c r="O79" s="343"/>
      <c r="P79" s="343"/>
      <c r="Q79" s="343"/>
      <c r="R79" s="343"/>
      <c r="S79" s="343"/>
      <c r="T79" s="343"/>
      <c r="U79" s="343"/>
      <c r="V79" s="343"/>
      <c r="W79" s="343"/>
      <c r="X79" s="343"/>
      <c r="Y79" s="343"/>
      <c r="Z79" s="343"/>
      <c r="AA79" s="343"/>
      <c r="AB79" s="343"/>
      <c r="AC79" s="343"/>
      <c r="AD79" s="343"/>
      <c r="AE79" s="343"/>
    </row>
    <row r="80" spans="1:31">
      <c r="B80" s="177" t="s">
        <v>259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83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32">
        <f>IFERROR(K87/K75,0)</f>
        <v>0</v>
      </c>
      <c r="L81" s="632">
        <f t="shared" ref="L81:AB81" si="36">IFERROR(L87/L75,0)</f>
        <v>0</v>
      </c>
      <c r="M81" s="632">
        <f t="shared" si="36"/>
        <v>0</v>
      </c>
      <c r="N81" s="632">
        <f t="shared" si="36"/>
        <v>0</v>
      </c>
      <c r="O81" s="632">
        <f t="shared" si="36"/>
        <v>0</v>
      </c>
      <c r="P81" s="632">
        <f t="shared" si="36"/>
        <v>0</v>
      </c>
      <c r="Q81" s="632">
        <f t="shared" si="36"/>
        <v>0</v>
      </c>
      <c r="R81" s="632">
        <f t="shared" si="36"/>
        <v>0</v>
      </c>
      <c r="S81" s="632">
        <f t="shared" si="36"/>
        <v>0</v>
      </c>
      <c r="T81" s="632">
        <f t="shared" si="36"/>
        <v>0</v>
      </c>
      <c r="U81" s="632">
        <f t="shared" si="36"/>
        <v>0</v>
      </c>
      <c r="V81" s="632">
        <f t="shared" si="36"/>
        <v>0</v>
      </c>
      <c r="W81" s="632">
        <f t="shared" si="36"/>
        <v>0</v>
      </c>
      <c r="X81" s="632">
        <f t="shared" si="36"/>
        <v>0</v>
      </c>
      <c r="Y81" s="632">
        <f t="shared" si="36"/>
        <v>0</v>
      </c>
      <c r="Z81" s="632">
        <f t="shared" si="36"/>
        <v>0</v>
      </c>
      <c r="AA81" s="632">
        <f t="shared" si="36"/>
        <v>0</v>
      </c>
      <c r="AB81" s="632">
        <f t="shared" si="36"/>
        <v>0</v>
      </c>
      <c r="AC81" s="632">
        <f t="shared" ref="AC81:AE81" si="37">IFERROR(AC87/AC75,0)</f>
        <v>0</v>
      </c>
      <c r="AD81" s="632">
        <f t="shared" si="37"/>
        <v>0</v>
      </c>
      <c r="AE81" s="632">
        <f t="shared" si="37"/>
        <v>0</v>
      </c>
    </row>
    <row r="82" spans="1:31">
      <c r="A82" s="583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32">
        <f t="shared" ref="K82:AB82" si="39">IFERROR(K88/K76,0)</f>
        <v>0</v>
      </c>
      <c r="L82" s="632">
        <f t="shared" si="39"/>
        <v>0</v>
      </c>
      <c r="M82" s="632">
        <f t="shared" si="39"/>
        <v>0</v>
      </c>
      <c r="N82" s="632">
        <f t="shared" si="39"/>
        <v>0</v>
      </c>
      <c r="O82" s="632">
        <f t="shared" si="39"/>
        <v>0</v>
      </c>
      <c r="P82" s="632">
        <f t="shared" si="39"/>
        <v>0</v>
      </c>
      <c r="Q82" s="632">
        <f t="shared" si="39"/>
        <v>0</v>
      </c>
      <c r="R82" s="632">
        <f t="shared" si="39"/>
        <v>0</v>
      </c>
      <c r="S82" s="632">
        <f t="shared" si="39"/>
        <v>0</v>
      </c>
      <c r="T82" s="632">
        <f t="shared" si="39"/>
        <v>0</v>
      </c>
      <c r="U82" s="632">
        <f t="shared" si="39"/>
        <v>0</v>
      </c>
      <c r="V82" s="632">
        <f t="shared" si="39"/>
        <v>0</v>
      </c>
      <c r="W82" s="632">
        <f t="shared" si="39"/>
        <v>0</v>
      </c>
      <c r="X82" s="632">
        <f t="shared" si="39"/>
        <v>0</v>
      </c>
      <c r="Y82" s="632">
        <f t="shared" si="39"/>
        <v>0</v>
      </c>
      <c r="Z82" s="632">
        <f t="shared" si="39"/>
        <v>0</v>
      </c>
      <c r="AA82" s="632">
        <f t="shared" si="39"/>
        <v>0</v>
      </c>
      <c r="AB82" s="632">
        <f t="shared" si="39"/>
        <v>0</v>
      </c>
      <c r="AC82" s="632">
        <f t="shared" ref="AC82:AE82" si="40">IFERROR(AC88/AC76,0)</f>
        <v>0</v>
      </c>
      <c r="AD82" s="632">
        <f t="shared" si="40"/>
        <v>0</v>
      </c>
      <c r="AE82" s="632">
        <f t="shared" si="40"/>
        <v>0</v>
      </c>
    </row>
    <row r="83" spans="1:31">
      <c r="A83" s="583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32">
        <f t="shared" ref="K83:AB83" si="41">IFERROR(K89/K77,0)</f>
        <v>0</v>
      </c>
      <c r="L83" s="632">
        <f t="shared" si="41"/>
        <v>0</v>
      </c>
      <c r="M83" s="632">
        <f t="shared" si="41"/>
        <v>0</v>
      </c>
      <c r="N83" s="632">
        <f t="shared" si="41"/>
        <v>0</v>
      </c>
      <c r="O83" s="632">
        <f t="shared" si="41"/>
        <v>0</v>
      </c>
      <c r="P83" s="632">
        <f t="shared" si="41"/>
        <v>0</v>
      </c>
      <c r="Q83" s="632">
        <f t="shared" si="41"/>
        <v>0</v>
      </c>
      <c r="R83" s="632">
        <f t="shared" si="41"/>
        <v>0</v>
      </c>
      <c r="S83" s="632">
        <f t="shared" si="41"/>
        <v>0</v>
      </c>
      <c r="T83" s="632">
        <f t="shared" si="41"/>
        <v>0</v>
      </c>
      <c r="U83" s="632">
        <f t="shared" si="41"/>
        <v>0</v>
      </c>
      <c r="V83" s="632">
        <f t="shared" si="41"/>
        <v>0</v>
      </c>
      <c r="W83" s="632">
        <f t="shared" si="41"/>
        <v>0</v>
      </c>
      <c r="X83" s="632">
        <f t="shared" si="41"/>
        <v>0</v>
      </c>
      <c r="Y83" s="632">
        <f t="shared" si="41"/>
        <v>0</v>
      </c>
      <c r="Z83" s="632">
        <f t="shared" si="41"/>
        <v>0</v>
      </c>
      <c r="AA83" s="632">
        <f t="shared" si="41"/>
        <v>0</v>
      </c>
      <c r="AB83" s="632">
        <f t="shared" si="41"/>
        <v>0</v>
      </c>
      <c r="AC83" s="632">
        <f t="shared" ref="AC83:AE83" si="42">IFERROR(AC89/AC77,0)</f>
        <v>0</v>
      </c>
      <c r="AD83" s="632">
        <f t="shared" si="42"/>
        <v>0</v>
      </c>
      <c r="AE83" s="632">
        <f t="shared" si="42"/>
        <v>0</v>
      </c>
    </row>
    <row r="84" spans="1:31">
      <c r="A84" s="583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32">
        <f t="shared" ref="K84:AB84" si="43">IFERROR(K90/K78,0)</f>
        <v>0</v>
      </c>
      <c r="L84" s="632">
        <f t="shared" si="43"/>
        <v>0</v>
      </c>
      <c r="M84" s="632">
        <f t="shared" si="43"/>
        <v>0</v>
      </c>
      <c r="N84" s="632">
        <f t="shared" si="43"/>
        <v>0</v>
      </c>
      <c r="O84" s="632">
        <f t="shared" si="43"/>
        <v>0</v>
      </c>
      <c r="P84" s="632">
        <f t="shared" si="43"/>
        <v>0</v>
      </c>
      <c r="Q84" s="632">
        <f t="shared" si="43"/>
        <v>0</v>
      </c>
      <c r="R84" s="632">
        <f t="shared" si="43"/>
        <v>0</v>
      </c>
      <c r="S84" s="632">
        <f t="shared" si="43"/>
        <v>0</v>
      </c>
      <c r="T84" s="632">
        <f t="shared" si="43"/>
        <v>0</v>
      </c>
      <c r="U84" s="632">
        <f t="shared" si="43"/>
        <v>0</v>
      </c>
      <c r="V84" s="632">
        <f t="shared" si="43"/>
        <v>0</v>
      </c>
      <c r="W84" s="632">
        <f t="shared" si="43"/>
        <v>0</v>
      </c>
      <c r="X84" s="632">
        <f t="shared" si="43"/>
        <v>0</v>
      </c>
      <c r="Y84" s="632">
        <f t="shared" si="43"/>
        <v>0</v>
      </c>
      <c r="Z84" s="632">
        <f t="shared" si="43"/>
        <v>0</v>
      </c>
      <c r="AA84" s="632">
        <f t="shared" si="43"/>
        <v>0</v>
      </c>
      <c r="AB84" s="632">
        <f t="shared" si="43"/>
        <v>0</v>
      </c>
      <c r="AC84" s="632">
        <f t="shared" ref="AC84:AE84" si="44">IFERROR(AC90/AC78,0)</f>
        <v>0</v>
      </c>
      <c r="AD84" s="632">
        <f t="shared" si="44"/>
        <v>0</v>
      </c>
      <c r="AE84" s="632">
        <f t="shared" si="44"/>
        <v>0</v>
      </c>
    </row>
    <row r="85" spans="1:31">
      <c r="A85" s="583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32">
        <f t="shared" ref="K85:AB85" si="45">IFERROR(K91/K79,0)</f>
        <v>0</v>
      </c>
      <c r="L85" s="632">
        <f t="shared" si="45"/>
        <v>0</v>
      </c>
      <c r="M85" s="632">
        <f t="shared" si="45"/>
        <v>0</v>
      </c>
      <c r="N85" s="632">
        <f t="shared" si="45"/>
        <v>0</v>
      </c>
      <c r="O85" s="632">
        <f t="shared" si="45"/>
        <v>0</v>
      </c>
      <c r="P85" s="632">
        <f t="shared" si="45"/>
        <v>0</v>
      </c>
      <c r="Q85" s="632">
        <f t="shared" si="45"/>
        <v>0</v>
      </c>
      <c r="R85" s="632">
        <f t="shared" si="45"/>
        <v>0</v>
      </c>
      <c r="S85" s="632">
        <f t="shared" si="45"/>
        <v>0</v>
      </c>
      <c r="T85" s="632">
        <f t="shared" si="45"/>
        <v>0</v>
      </c>
      <c r="U85" s="632">
        <f t="shared" si="45"/>
        <v>0</v>
      </c>
      <c r="V85" s="632">
        <f t="shared" si="45"/>
        <v>0</v>
      </c>
      <c r="W85" s="632">
        <f t="shared" si="45"/>
        <v>0</v>
      </c>
      <c r="X85" s="632">
        <f t="shared" si="45"/>
        <v>0</v>
      </c>
      <c r="Y85" s="632">
        <f t="shared" si="45"/>
        <v>0</v>
      </c>
      <c r="Z85" s="632">
        <f t="shared" si="45"/>
        <v>0</v>
      </c>
      <c r="AA85" s="632">
        <f t="shared" si="45"/>
        <v>0</v>
      </c>
      <c r="AB85" s="632">
        <f t="shared" si="45"/>
        <v>0</v>
      </c>
      <c r="AC85" s="632">
        <f t="shared" ref="AC85:AE85" si="46">IFERROR(AC91/AC79,0)</f>
        <v>0</v>
      </c>
      <c r="AD85" s="632">
        <f t="shared" si="46"/>
        <v>0</v>
      </c>
      <c r="AE85" s="632">
        <f t="shared" si="46"/>
        <v>0</v>
      </c>
    </row>
    <row r="86" spans="1:31">
      <c r="B86" s="177" t="s">
        <v>263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83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A88" s="583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  <c r="Z88" s="343"/>
      <c r="AA88" s="343"/>
      <c r="AB88" s="343"/>
      <c r="AC88" s="343"/>
      <c r="AD88" s="343"/>
      <c r="AE88" s="343"/>
    </row>
    <row r="89" spans="1:31">
      <c r="A89" s="583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3"/>
      <c r="L89" s="343"/>
      <c r="M89" s="343"/>
      <c r="N89" s="343"/>
      <c r="O89" s="343"/>
      <c r="P89" s="343"/>
      <c r="Q89" s="343"/>
      <c r="R89" s="343"/>
      <c r="S89" s="343"/>
      <c r="T89" s="343"/>
      <c r="U89" s="343"/>
      <c r="V89" s="343"/>
      <c r="W89" s="343"/>
      <c r="X89" s="343"/>
      <c r="Y89" s="343"/>
      <c r="Z89" s="343"/>
      <c r="AA89" s="343"/>
      <c r="AB89" s="343"/>
      <c r="AC89" s="343"/>
      <c r="AD89" s="343"/>
      <c r="AE89" s="343"/>
    </row>
    <row r="90" spans="1:31">
      <c r="A90" s="583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3"/>
      <c r="L90" s="343"/>
      <c r="M90" s="343"/>
      <c r="N90" s="343"/>
      <c r="O90" s="343"/>
      <c r="P90" s="343"/>
      <c r="Q90" s="343"/>
      <c r="R90" s="343"/>
      <c r="S90" s="343"/>
      <c r="T90" s="343"/>
      <c r="U90" s="343"/>
      <c r="V90" s="343"/>
      <c r="W90" s="343"/>
      <c r="X90" s="343"/>
      <c r="Y90" s="343"/>
      <c r="Z90" s="343"/>
      <c r="AA90" s="343"/>
      <c r="AB90" s="343"/>
      <c r="AC90" s="343"/>
      <c r="AD90" s="343"/>
      <c r="AE90" s="343"/>
    </row>
    <row r="91" spans="1:31">
      <c r="A91" s="583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3"/>
      <c r="L91" s="343"/>
      <c r="M91" s="343"/>
      <c r="N91" s="343"/>
      <c r="O91" s="343"/>
      <c r="P91" s="343"/>
      <c r="Q91" s="343"/>
      <c r="R91" s="343"/>
      <c r="S91" s="343"/>
      <c r="T91" s="343"/>
      <c r="U91" s="343"/>
      <c r="V91" s="343"/>
      <c r="W91" s="343"/>
      <c r="X91" s="343"/>
      <c r="Y91" s="343"/>
      <c r="Z91" s="343"/>
      <c r="AA91" s="343"/>
      <c r="AB91" s="343"/>
      <c r="AC91" s="343"/>
      <c r="AD91" s="343"/>
      <c r="AE91" s="343"/>
    </row>
    <row r="92" spans="1:31">
      <c r="B92" s="178" t="s">
        <v>264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265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83" t="str" cm="1">
        <f t="array" ref="A96">Weryfikacja_wypelnienia_Przychody</f>
        <v/>
      </c>
      <c r="B96" s="9"/>
      <c r="C96" s="52"/>
      <c r="D96" s="297"/>
      <c r="E96" s="297"/>
      <c r="F96" s="297"/>
      <c r="G96" s="55"/>
      <c r="H96" s="55"/>
      <c r="I96" s="55"/>
      <c r="J96" s="55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1:31">
      <c r="A97" s="583" t="str" cm="1">
        <f t="array" ref="A97">Weryfikacja_wypelnienia_Przychody</f>
        <v/>
      </c>
      <c r="B97" s="9"/>
      <c r="C97" s="52"/>
      <c r="D97" s="297"/>
      <c r="E97" s="297"/>
      <c r="F97" s="297"/>
      <c r="G97" s="55"/>
      <c r="H97" s="55"/>
      <c r="I97" s="55"/>
      <c r="J97" s="55"/>
      <c r="K97" s="343"/>
      <c r="L97" s="343"/>
      <c r="M97" s="343"/>
      <c r="N97" s="343"/>
      <c r="O97" s="343"/>
      <c r="P97" s="343"/>
      <c r="Q97" s="343"/>
      <c r="R97" s="343"/>
      <c r="S97" s="343"/>
      <c r="T97" s="343"/>
      <c r="U97" s="343"/>
      <c r="V97" s="343"/>
      <c r="W97" s="343"/>
      <c r="X97" s="343"/>
      <c r="Y97" s="343"/>
      <c r="Z97" s="343"/>
      <c r="AA97" s="343"/>
      <c r="AB97" s="343"/>
      <c r="AC97" s="343"/>
      <c r="AD97" s="343"/>
      <c r="AE97" s="343"/>
    </row>
    <row r="98" spans="1:31">
      <c r="A98" s="583" t="str" cm="1">
        <f t="array" ref="A98">Weryfikacja_wypelnienia_Przychody</f>
        <v/>
      </c>
      <c r="B98" s="9"/>
      <c r="C98" s="52"/>
      <c r="D98" s="297"/>
      <c r="E98" s="297"/>
      <c r="F98" s="297"/>
      <c r="G98" s="55"/>
      <c r="H98" s="55"/>
      <c r="I98" s="55"/>
      <c r="J98" s="55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1:31">
      <c r="A99" s="583" t="str" cm="1">
        <f t="array" ref="A99">Weryfikacja_wypelnienia_Przychody</f>
        <v/>
      </c>
      <c r="B99" s="9"/>
      <c r="C99" s="52"/>
      <c r="D99" s="297"/>
      <c r="E99" s="297"/>
      <c r="F99" s="297"/>
      <c r="G99" s="55"/>
      <c r="H99" s="55"/>
      <c r="I99" s="55"/>
      <c r="J99" s="55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1:31">
      <c r="B100" s="52" t="s">
        <v>266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267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268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269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270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83" t="str" cm="1">
        <f t="array" ref="A107">Weryfikacja_wypelnienia_Przychody</f>
        <v/>
      </c>
      <c r="B107" s="9"/>
      <c r="C107" s="52"/>
      <c r="D107" s="297"/>
      <c r="E107" s="297"/>
      <c r="F107" s="297"/>
      <c r="G107" s="55"/>
      <c r="H107" s="55"/>
      <c r="I107" s="55"/>
      <c r="J107" s="55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1:31">
      <c r="A108" s="583" t="str" cm="1">
        <f t="array" ref="A108">Weryfikacja_wypelnienia_Przychody</f>
        <v/>
      </c>
      <c r="B108" s="9"/>
      <c r="C108" s="52"/>
      <c r="D108" s="297"/>
      <c r="E108" s="297"/>
      <c r="F108" s="297"/>
      <c r="G108" s="55"/>
      <c r="H108" s="55"/>
      <c r="I108" s="55"/>
      <c r="J108" s="55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1:31">
      <c r="A109" s="583" t="str" cm="1">
        <f t="array" ref="A109">Weryfikacja_wypelnienia_Przychody</f>
        <v/>
      </c>
      <c r="B109" s="181"/>
      <c r="C109" s="52"/>
      <c r="D109" s="297"/>
      <c r="E109" s="297"/>
      <c r="F109" s="297"/>
      <c r="G109" s="182"/>
      <c r="H109" s="182"/>
      <c r="I109" s="182"/>
      <c r="J109" s="182"/>
      <c r="K109" s="346"/>
      <c r="L109" s="346"/>
      <c r="M109" s="346"/>
      <c r="N109" s="346"/>
      <c r="O109" s="346"/>
      <c r="P109" s="346"/>
      <c r="Q109" s="346"/>
      <c r="R109" s="346"/>
      <c r="S109" s="346"/>
      <c r="T109" s="346"/>
      <c r="U109" s="346"/>
      <c r="V109" s="346"/>
      <c r="W109" s="346"/>
      <c r="X109" s="346"/>
      <c r="Y109" s="346"/>
      <c r="Z109" s="346"/>
      <c r="AA109" s="346"/>
      <c r="AB109" s="346"/>
      <c r="AC109" s="346"/>
      <c r="AD109" s="346"/>
      <c r="AE109" s="346"/>
    </row>
    <row r="110" spans="1:31">
      <c r="B110" s="178" t="s">
        <v>271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272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273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274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256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275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276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277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265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268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4.5">
      <c r="B124" s="32" t="s">
        <v>278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279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83" t="str" cm="1">
        <f t="array" ref="A127">Weryfikacja_wypelnienia_Przychody_Projekt</f>
        <v/>
      </c>
      <c r="B127" s="295"/>
      <c r="C127" s="305"/>
      <c r="D127" s="55"/>
      <c r="E127" s="296"/>
      <c r="F127" s="296"/>
      <c r="G127" s="296"/>
      <c r="H127" s="296"/>
      <c r="I127" s="296"/>
      <c r="J127" s="296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83" t="str" cm="1">
        <f t="array" ref="A128">Weryfikacja_wypelnienia_Przychody_Projekt</f>
        <v/>
      </c>
      <c r="B128" s="295"/>
      <c r="C128" s="305"/>
      <c r="D128" s="55"/>
      <c r="E128" s="296"/>
      <c r="F128" s="296"/>
      <c r="G128" s="296"/>
      <c r="H128" s="296"/>
      <c r="I128" s="296"/>
      <c r="J128" s="296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Weryfikacja_wypelnienia_Przychody_Projekt</f>
        <v/>
      </c>
      <c r="B129" s="9"/>
      <c r="C129" s="305"/>
      <c r="D129" s="55"/>
      <c r="E129" s="55"/>
      <c r="F129" s="55"/>
      <c r="G129" s="55"/>
      <c r="H129" s="55"/>
      <c r="I129" s="55"/>
      <c r="J129" s="55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Weryfikacja_wypelnienia_Przychody_Projekt</f>
        <v/>
      </c>
      <c r="B130" s="9"/>
      <c r="C130" s="305"/>
      <c r="D130" s="55"/>
      <c r="E130" s="55"/>
      <c r="F130" s="55"/>
      <c r="G130" s="55"/>
      <c r="H130" s="55"/>
      <c r="I130" s="55"/>
      <c r="J130" s="55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Weryfikacja_wypelnienia_Przychody_Projekt</f>
        <v/>
      </c>
      <c r="B131" s="9"/>
      <c r="C131" s="305"/>
      <c r="D131" s="55"/>
      <c r="E131" s="55"/>
      <c r="F131" s="55"/>
      <c r="G131" s="55"/>
      <c r="H131" s="55"/>
      <c r="I131" s="55"/>
      <c r="J131" s="55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Weryfikacja_wypelnienia_Przychody_Projekt</f>
        <v/>
      </c>
      <c r="B132" s="9"/>
      <c r="C132" s="305"/>
      <c r="D132" s="55"/>
      <c r="E132" s="55"/>
      <c r="F132" s="55"/>
      <c r="G132" s="55"/>
      <c r="H132" s="55"/>
      <c r="I132" s="55"/>
      <c r="J132" s="55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Weryfikacja_wypelnienia_Przychody_Projekt</f>
        <v/>
      </c>
      <c r="B133" s="9"/>
      <c r="C133" s="305"/>
      <c r="D133" s="55"/>
      <c r="E133" s="55"/>
      <c r="F133" s="55"/>
      <c r="G133" s="55"/>
      <c r="H133" s="55"/>
      <c r="I133" s="55"/>
      <c r="J133" s="55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Weryfikacja_wypelnienia_Przychody_Projekt</f>
        <v/>
      </c>
      <c r="B134" s="9"/>
      <c r="C134" s="305"/>
      <c r="D134" s="55"/>
      <c r="E134" s="55"/>
      <c r="F134" s="55"/>
      <c r="G134" s="55"/>
      <c r="H134" s="55"/>
      <c r="I134" s="55"/>
      <c r="J134" s="55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Weryfikacja_wypelnienia_Przychody_Projekt</f>
        <v/>
      </c>
      <c r="B135" s="9"/>
      <c r="C135" s="305"/>
      <c r="D135" s="55"/>
      <c r="E135" s="55"/>
      <c r="F135" s="55"/>
      <c r="G135" s="55"/>
      <c r="H135" s="55"/>
      <c r="I135" s="55"/>
      <c r="J135" s="55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Weryfikacja_wypelnienia_Przychody_Projekt</f>
        <v/>
      </c>
      <c r="B136" s="9"/>
      <c r="C136" s="305"/>
      <c r="D136" s="55"/>
      <c r="E136" s="55"/>
      <c r="F136" s="55"/>
      <c r="G136" s="55"/>
      <c r="H136" s="55"/>
      <c r="I136" s="55"/>
      <c r="J136" s="55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29" t="s">
        <v>251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83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6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4"/>
      <c r="L138" s="344"/>
      <c r="M138" s="344"/>
      <c r="N138" s="344"/>
      <c r="O138" s="344"/>
      <c r="P138" s="344"/>
      <c r="Q138" s="344"/>
      <c r="R138" s="344"/>
      <c r="S138" s="344"/>
      <c r="T138" s="344"/>
      <c r="U138" s="344"/>
      <c r="V138" s="344"/>
      <c r="W138" s="344"/>
      <c r="X138" s="344"/>
      <c r="Y138" s="344"/>
      <c r="Z138" s="344"/>
      <c r="AA138" s="344"/>
      <c r="AB138" s="344"/>
      <c r="AC138" s="344"/>
      <c r="AD138" s="344"/>
      <c r="AE138" s="344"/>
    </row>
    <row r="139" spans="1:31">
      <c r="A139" s="583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6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4"/>
      <c r="L139" s="344"/>
      <c r="M139" s="344"/>
      <c r="N139" s="344"/>
      <c r="O139" s="344"/>
      <c r="P139" s="344"/>
      <c r="Q139" s="344"/>
      <c r="R139" s="344"/>
      <c r="S139" s="344"/>
      <c r="T139" s="344"/>
      <c r="U139" s="344"/>
      <c r="V139" s="344"/>
      <c r="W139" s="344"/>
      <c r="X139" s="344"/>
      <c r="Y139" s="344"/>
      <c r="Z139" s="344"/>
      <c r="AA139" s="344"/>
      <c r="AB139" s="344"/>
      <c r="AC139" s="344"/>
      <c r="AD139" s="344"/>
      <c r="AE139" s="344"/>
    </row>
    <row r="140" spans="1:31">
      <c r="A140" s="583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6" t="str">
        <f t="shared" si="75"/>
        <v/>
      </c>
      <c r="D140" s="52"/>
      <c r="E140" s="52"/>
      <c r="F140" s="52"/>
      <c r="G140" s="52"/>
      <c r="H140" s="52"/>
      <c r="I140" s="52"/>
      <c r="J140" s="52"/>
      <c r="K140" s="344"/>
      <c r="L140" s="344"/>
      <c r="M140" s="344"/>
      <c r="N140" s="344"/>
      <c r="O140" s="344"/>
      <c r="P140" s="344"/>
      <c r="Q140" s="344"/>
      <c r="R140" s="344"/>
      <c r="S140" s="344"/>
      <c r="T140" s="344"/>
      <c r="U140" s="344"/>
      <c r="V140" s="344"/>
      <c r="W140" s="344"/>
      <c r="X140" s="344"/>
      <c r="Y140" s="344"/>
      <c r="Z140" s="344"/>
      <c r="AA140" s="344"/>
      <c r="AB140" s="344"/>
      <c r="AC140" s="344"/>
      <c r="AD140" s="344"/>
      <c r="AE140" s="344"/>
    </row>
    <row r="141" spans="1:31">
      <c r="A141" s="583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6" t="str">
        <f t="shared" si="75"/>
        <v/>
      </c>
      <c r="D141" s="52"/>
      <c r="E141" s="52"/>
      <c r="F141" s="52"/>
      <c r="G141" s="52"/>
      <c r="H141" s="52"/>
      <c r="I141" s="52"/>
      <c r="J141" s="52"/>
      <c r="K141" s="344"/>
      <c r="L141" s="344"/>
      <c r="M141" s="344"/>
      <c r="N141" s="344"/>
      <c r="O141" s="344"/>
      <c r="P141" s="344"/>
      <c r="Q141" s="344"/>
      <c r="R141" s="344"/>
      <c r="S141" s="344"/>
      <c r="T141" s="344"/>
      <c r="U141" s="344"/>
      <c r="V141" s="344"/>
      <c r="W141" s="344"/>
      <c r="X141" s="344"/>
      <c r="Y141" s="344"/>
      <c r="Z141" s="344"/>
      <c r="AA141" s="344"/>
      <c r="AB141" s="344"/>
      <c r="AC141" s="344"/>
      <c r="AD141" s="344"/>
      <c r="AE141" s="344"/>
    </row>
    <row r="142" spans="1:31">
      <c r="A142" s="583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6" t="str">
        <f t="shared" si="75"/>
        <v/>
      </c>
      <c r="D142" s="52"/>
      <c r="E142" s="52"/>
      <c r="F142" s="52"/>
      <c r="G142" s="52"/>
      <c r="H142" s="52"/>
      <c r="I142" s="52"/>
      <c r="J142" s="52"/>
      <c r="K142" s="344"/>
      <c r="L142" s="344"/>
      <c r="M142" s="344"/>
      <c r="N142" s="344"/>
      <c r="O142" s="344"/>
      <c r="P142" s="344"/>
      <c r="Q142" s="344"/>
      <c r="R142" s="344"/>
      <c r="S142" s="344"/>
      <c r="T142" s="344"/>
      <c r="U142" s="344"/>
      <c r="V142" s="344"/>
      <c r="W142" s="344"/>
      <c r="X142" s="344"/>
      <c r="Y142" s="344"/>
      <c r="Z142" s="344"/>
      <c r="AA142" s="344"/>
      <c r="AB142" s="344"/>
      <c r="AC142" s="344"/>
      <c r="AD142" s="344"/>
      <c r="AE142" s="344"/>
    </row>
    <row r="143" spans="1:31">
      <c r="A143" s="583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6" t="str">
        <f t="shared" si="75"/>
        <v/>
      </c>
      <c r="D143" s="52"/>
      <c r="E143" s="52"/>
      <c r="F143" s="52"/>
      <c r="G143" s="52"/>
      <c r="H143" s="52"/>
      <c r="I143" s="52"/>
      <c r="J143" s="52"/>
      <c r="K143" s="344"/>
      <c r="L143" s="344"/>
      <c r="M143" s="344"/>
      <c r="N143" s="344"/>
      <c r="O143" s="344"/>
      <c r="P143" s="344"/>
      <c r="Q143" s="344"/>
      <c r="R143" s="344"/>
      <c r="S143" s="344"/>
      <c r="T143" s="344"/>
      <c r="U143" s="344"/>
      <c r="V143" s="344"/>
      <c r="W143" s="344"/>
      <c r="X143" s="344"/>
      <c r="Y143" s="344"/>
      <c r="Z143" s="344"/>
      <c r="AA143" s="344"/>
      <c r="AB143" s="344"/>
      <c r="AC143" s="344"/>
      <c r="AD143" s="344"/>
      <c r="AE143" s="344"/>
    </row>
    <row r="144" spans="1:31">
      <c r="A144" s="583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6" t="str">
        <f t="shared" si="75"/>
        <v/>
      </c>
      <c r="D144" s="52"/>
      <c r="E144" s="52"/>
      <c r="F144" s="52"/>
      <c r="G144" s="52"/>
      <c r="H144" s="52"/>
      <c r="I144" s="52"/>
      <c r="J144" s="52"/>
      <c r="K144" s="344"/>
      <c r="L144" s="344"/>
      <c r="M144" s="344"/>
      <c r="N144" s="344"/>
      <c r="O144" s="344"/>
      <c r="P144" s="344"/>
      <c r="Q144" s="344"/>
      <c r="R144" s="344"/>
      <c r="S144" s="344"/>
      <c r="T144" s="344"/>
      <c r="U144" s="344"/>
      <c r="V144" s="344"/>
      <c r="W144" s="344"/>
      <c r="X144" s="344"/>
      <c r="Y144" s="344"/>
      <c r="Z144" s="344"/>
      <c r="AA144" s="344"/>
      <c r="AB144" s="344"/>
      <c r="AC144" s="344"/>
      <c r="AD144" s="344"/>
      <c r="AE144" s="344"/>
    </row>
    <row r="145" spans="1:31">
      <c r="A145" s="583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6" t="str">
        <f t="shared" si="75"/>
        <v/>
      </c>
      <c r="D145" s="52"/>
      <c r="E145" s="52"/>
      <c r="F145" s="52"/>
      <c r="G145" s="52"/>
      <c r="H145" s="52"/>
      <c r="I145" s="52"/>
      <c r="J145" s="52"/>
      <c r="K145" s="344"/>
      <c r="L145" s="344"/>
      <c r="M145" s="344"/>
      <c r="N145" s="344"/>
      <c r="O145" s="344"/>
      <c r="P145" s="344"/>
      <c r="Q145" s="344"/>
      <c r="R145" s="344"/>
      <c r="S145" s="344"/>
      <c r="T145" s="344"/>
      <c r="U145" s="344"/>
      <c r="V145" s="344"/>
      <c r="W145" s="344"/>
      <c r="X145" s="344"/>
      <c r="Y145" s="344"/>
      <c r="Z145" s="344"/>
      <c r="AA145" s="344"/>
      <c r="AB145" s="344"/>
      <c r="AC145" s="344"/>
      <c r="AD145" s="344"/>
      <c r="AE145" s="344"/>
    </row>
    <row r="146" spans="1:31">
      <c r="A146" s="583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6" t="str">
        <f t="shared" si="75"/>
        <v/>
      </c>
      <c r="D146" s="52"/>
      <c r="E146" s="52"/>
      <c r="F146" s="52"/>
      <c r="G146" s="52"/>
      <c r="H146" s="52"/>
      <c r="I146" s="52"/>
      <c r="J146" s="52"/>
      <c r="K146" s="344"/>
      <c r="L146" s="344"/>
      <c r="M146" s="344"/>
      <c r="N146" s="344"/>
      <c r="O146" s="344"/>
      <c r="P146" s="344"/>
      <c r="Q146" s="344"/>
      <c r="R146" s="344"/>
      <c r="S146" s="344"/>
      <c r="T146" s="344"/>
      <c r="U146" s="344"/>
      <c r="V146" s="344"/>
      <c r="W146" s="344"/>
      <c r="X146" s="344"/>
      <c r="Y146" s="344"/>
      <c r="Z146" s="344"/>
      <c r="AA146" s="344"/>
      <c r="AB146" s="344"/>
      <c r="AC146" s="344"/>
      <c r="AD146" s="344"/>
      <c r="AE146" s="344"/>
    </row>
    <row r="147" spans="1:31">
      <c r="A147" s="583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6" t="str">
        <f t="shared" si="75"/>
        <v/>
      </c>
      <c r="D147" s="52"/>
      <c r="E147" s="52"/>
      <c r="F147" s="52"/>
      <c r="G147" s="52"/>
      <c r="H147" s="52"/>
      <c r="I147" s="52"/>
      <c r="J147" s="52"/>
      <c r="K147" s="344"/>
      <c r="L147" s="344"/>
      <c r="M147" s="344"/>
      <c r="N147" s="344"/>
      <c r="O147" s="344"/>
      <c r="P147" s="344"/>
      <c r="Q147" s="344"/>
      <c r="R147" s="344"/>
      <c r="S147" s="344"/>
      <c r="T147" s="344"/>
      <c r="U147" s="344"/>
      <c r="V147" s="344"/>
      <c r="W147" s="344"/>
      <c r="X147" s="344"/>
      <c r="Y147" s="344"/>
      <c r="Z147" s="344"/>
      <c r="AA147" s="344"/>
      <c r="AB147" s="344"/>
      <c r="AC147" s="344"/>
      <c r="AD147" s="344"/>
      <c r="AE147" s="344"/>
    </row>
    <row r="148" spans="1:31">
      <c r="B148" s="29" t="s">
        <v>252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83" t="str">
        <f>IF(AND(A127="✅",A138="✅"),"✅",IF(AND(A127="",A138=""),"","⛔"))</f>
        <v/>
      </c>
      <c r="B149" s="52" t="str">
        <f>IF(ISBLANK(B138),"",B138)</f>
        <v/>
      </c>
      <c r="C149" s="466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83" t="str">
        <f t="shared" ref="A150:A158" si="78">IF(AND(A128="✅",A139="✅"),"✅",IF(AND(A128="",A139=""),"","⛔"))</f>
        <v/>
      </c>
      <c r="B150" s="52" t="str">
        <f>IF(ISBLANK(B139),"",B139)</f>
        <v/>
      </c>
      <c r="C150" s="466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83" t="str">
        <f t="shared" si="78"/>
        <v/>
      </c>
      <c r="B151" s="52" t="str">
        <f t="shared" ref="B151:B158" si="81">IF(ISBLANK(B140),"",B140)</f>
        <v/>
      </c>
      <c r="C151" s="466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83" t="str">
        <f t="shared" si="78"/>
        <v/>
      </c>
      <c r="B152" s="52" t="str">
        <f t="shared" si="81"/>
        <v/>
      </c>
      <c r="C152" s="466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83" t="str">
        <f t="shared" si="78"/>
        <v/>
      </c>
      <c r="B153" s="52" t="str">
        <f t="shared" si="81"/>
        <v/>
      </c>
      <c r="C153" s="474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83" t="str">
        <f t="shared" si="78"/>
        <v/>
      </c>
      <c r="B154" s="52" t="str">
        <f t="shared" si="81"/>
        <v/>
      </c>
      <c r="C154" s="474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83" t="str">
        <f t="shared" si="78"/>
        <v/>
      </c>
      <c r="B155" s="52" t="str">
        <f t="shared" si="81"/>
        <v/>
      </c>
      <c r="C155" s="474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83" t="str">
        <f t="shared" si="78"/>
        <v/>
      </c>
      <c r="B156" s="52" t="str">
        <f t="shared" si="81"/>
        <v/>
      </c>
      <c r="C156" s="474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83" t="str">
        <f t="shared" si="78"/>
        <v/>
      </c>
      <c r="B157" s="52" t="str">
        <f t="shared" si="81"/>
        <v/>
      </c>
      <c r="C157" s="474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83" t="str">
        <f t="shared" si="78"/>
        <v/>
      </c>
      <c r="B158" s="52" t="str">
        <f t="shared" si="81"/>
        <v/>
      </c>
      <c r="C158" s="474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280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5"/>
      <c r="L161" s="455"/>
      <c r="M161" s="455"/>
      <c r="N161" s="455"/>
      <c r="O161" s="455"/>
      <c r="P161" s="455"/>
      <c r="Q161" s="455"/>
      <c r="R161" s="455"/>
      <c r="S161" s="455"/>
      <c r="T161" s="455"/>
      <c r="U161" s="455"/>
      <c r="V161" s="455"/>
    </row>
    <row r="162" spans="1:31">
      <c r="B162" s="235" t="s">
        <v>254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83" t="str" cm="1">
        <f t="array" ref="A163">Weryfikacja_wypelnienia_Przychody_Projekt</f>
        <v/>
      </c>
      <c r="B163" s="9"/>
      <c r="C163" s="305"/>
      <c r="D163" s="297"/>
      <c r="E163" s="297"/>
      <c r="F163" s="297"/>
      <c r="G163" s="55"/>
      <c r="H163" s="55"/>
      <c r="I163" s="55"/>
      <c r="J163" s="55"/>
      <c r="K163" s="343"/>
      <c r="L163" s="343"/>
      <c r="M163" s="343"/>
      <c r="N163" s="343"/>
      <c r="O163" s="343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Weryfikacja_wypelnienia_Przychody_Projekt</f>
        <v/>
      </c>
      <c r="B164" s="9"/>
      <c r="C164" s="305"/>
      <c r="D164" s="297"/>
      <c r="E164" s="297"/>
      <c r="F164" s="297"/>
      <c r="G164" s="55"/>
      <c r="H164" s="55"/>
      <c r="I164" s="55"/>
      <c r="J164" s="55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Weryfikacja_wypelnienia_Przychody_Projekt</f>
        <v/>
      </c>
      <c r="B165" s="9"/>
      <c r="C165" s="305"/>
      <c r="D165" s="297"/>
      <c r="E165" s="297"/>
      <c r="F165" s="297"/>
      <c r="G165" s="55"/>
      <c r="H165" s="55"/>
      <c r="I165" s="55"/>
      <c r="J165" s="55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Weryfikacja_wypelnienia_Przychody_Projekt</f>
        <v/>
      </c>
      <c r="B166" s="9"/>
      <c r="C166" s="305"/>
      <c r="D166" s="297"/>
      <c r="E166" s="297"/>
      <c r="F166" s="297"/>
      <c r="G166" s="55"/>
      <c r="H166" s="55"/>
      <c r="I166" s="55"/>
      <c r="J166" s="55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Weryfikacja_wypelnienia_Przychody_Projekt</f>
        <v/>
      </c>
      <c r="B167" s="9"/>
      <c r="C167" s="305"/>
      <c r="D167" s="297"/>
      <c r="E167" s="297"/>
      <c r="F167" s="297"/>
      <c r="G167" s="55"/>
      <c r="H167" s="55"/>
      <c r="I167" s="55"/>
      <c r="J167" s="55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B168" s="178" t="s">
        <v>255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256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83" t="str" cm="1">
        <f t="array" ref="A172">Weryfikacja_wypelnienia_Przychody_Projekt</f>
        <v/>
      </c>
      <c r="B172" s="9"/>
      <c r="C172" s="305"/>
      <c r="D172" s="297"/>
      <c r="E172" s="297"/>
      <c r="F172" s="297"/>
      <c r="G172" s="55"/>
      <c r="H172" s="55"/>
      <c r="I172" s="55"/>
      <c r="J172" s="55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Weryfikacja_wypelnienia_Przychody_Projekt</f>
        <v/>
      </c>
      <c r="B173" s="9"/>
      <c r="C173" s="305"/>
      <c r="D173" s="297"/>
      <c r="E173" s="297"/>
      <c r="F173" s="297"/>
      <c r="G173" s="55"/>
      <c r="H173" s="55"/>
      <c r="I173" s="55"/>
      <c r="J173" s="55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Weryfikacja_wypelnienia_Przychody_Projekt</f>
        <v/>
      </c>
      <c r="B174" s="9"/>
      <c r="C174" s="305"/>
      <c r="D174" s="297"/>
      <c r="E174" s="297"/>
      <c r="F174" s="297"/>
      <c r="G174" s="55"/>
      <c r="H174" s="55"/>
      <c r="I174" s="55"/>
      <c r="J174" s="55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Weryfikacja_wypelnienia_Przychody_Projekt</f>
        <v/>
      </c>
      <c r="B175" s="9"/>
      <c r="C175" s="305"/>
      <c r="D175" s="297"/>
      <c r="E175" s="297"/>
      <c r="F175" s="297"/>
      <c r="G175" s="55"/>
      <c r="H175" s="55"/>
      <c r="I175" s="55"/>
      <c r="J175" s="55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Weryfikacja_wypelnienia_Przychody_Projekt</f>
        <v/>
      </c>
      <c r="B176" s="9"/>
      <c r="C176" s="305"/>
      <c r="D176" s="297"/>
      <c r="E176" s="297"/>
      <c r="F176" s="297"/>
      <c r="G176" s="55"/>
      <c r="H176" s="55"/>
      <c r="I176" s="55"/>
      <c r="J176" s="55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B177" s="178" t="s">
        <v>257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281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83" t="str" cm="1">
        <f t="array" ref="A181">Weryfikacja_wypelnienia_Przychody_Projekt</f>
        <v/>
      </c>
      <c r="B181" s="9"/>
      <c r="C181" s="305"/>
      <c r="D181" s="55"/>
      <c r="E181" s="55"/>
      <c r="F181" s="55"/>
      <c r="G181" s="55"/>
      <c r="H181" s="55"/>
      <c r="I181" s="55"/>
      <c r="J181" s="55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A182" s="583" t="str" cm="1">
        <f t="array" ref="A182">Weryfikacja_wypelnienia_Przychody_Projekt</f>
        <v/>
      </c>
      <c r="B182" s="9"/>
      <c r="C182" s="305"/>
      <c r="D182" s="55"/>
      <c r="E182" s="55"/>
      <c r="F182" s="55"/>
      <c r="G182" s="55"/>
      <c r="H182" s="55"/>
      <c r="I182" s="55"/>
      <c r="J182" s="55"/>
      <c r="K182" s="343"/>
      <c r="L182" s="343"/>
      <c r="M182" s="343"/>
      <c r="N182" s="343"/>
      <c r="O182" s="343"/>
      <c r="P182" s="343"/>
      <c r="Q182" s="343"/>
      <c r="R182" s="343"/>
      <c r="S182" s="343"/>
      <c r="T182" s="343"/>
      <c r="U182" s="343"/>
      <c r="V182" s="343"/>
      <c r="W182" s="343"/>
      <c r="X182" s="343"/>
      <c r="Y182" s="343"/>
      <c r="Z182" s="343"/>
      <c r="AA182" s="343"/>
      <c r="AB182" s="343"/>
      <c r="AC182" s="343"/>
      <c r="AD182" s="343"/>
      <c r="AE182" s="343"/>
    </row>
    <row r="183" spans="1:31">
      <c r="A183" s="583" t="str" cm="1">
        <f t="array" ref="A183">Weryfikacja_wypelnienia_Przychody_Projekt</f>
        <v/>
      </c>
      <c r="B183" s="9"/>
      <c r="C183" s="305"/>
      <c r="D183" s="55"/>
      <c r="E183" s="55"/>
      <c r="F183" s="55"/>
      <c r="G183" s="55"/>
      <c r="H183" s="55"/>
      <c r="I183" s="55"/>
      <c r="J183" s="55"/>
      <c r="K183" s="343"/>
      <c r="L183" s="343"/>
      <c r="M183" s="343"/>
      <c r="N183" s="343"/>
      <c r="O183" s="343"/>
      <c r="P183" s="343"/>
      <c r="Q183" s="343"/>
      <c r="R183" s="343"/>
      <c r="S183" s="343"/>
      <c r="T183" s="343"/>
      <c r="U183" s="343"/>
      <c r="V183" s="343"/>
      <c r="W183" s="343"/>
      <c r="X183" s="343"/>
      <c r="Y183" s="343"/>
      <c r="Z183" s="343"/>
      <c r="AA183" s="343"/>
      <c r="AB183" s="343"/>
      <c r="AC183" s="343"/>
      <c r="AD183" s="343"/>
      <c r="AE183" s="343"/>
    </row>
    <row r="184" spans="1:31">
      <c r="A184" s="583" t="str" cm="1">
        <f t="array" ref="A184">Weryfikacja_wypelnienia_Przychody_Projekt</f>
        <v/>
      </c>
      <c r="B184" s="9"/>
      <c r="C184" s="305"/>
      <c r="D184" s="55"/>
      <c r="E184" s="55"/>
      <c r="F184" s="55"/>
      <c r="G184" s="55"/>
      <c r="H184" s="55"/>
      <c r="I184" s="55"/>
      <c r="J184" s="55"/>
      <c r="K184" s="343"/>
      <c r="L184" s="343"/>
      <c r="M184" s="343"/>
      <c r="N184" s="343"/>
      <c r="O184" s="343"/>
      <c r="P184" s="343"/>
      <c r="Q184" s="343"/>
      <c r="R184" s="343"/>
      <c r="S184" s="343"/>
      <c r="T184" s="343"/>
      <c r="U184" s="343"/>
      <c r="V184" s="343"/>
      <c r="W184" s="343"/>
      <c r="X184" s="343"/>
      <c r="Y184" s="343"/>
      <c r="Z184" s="343"/>
      <c r="AA184" s="343"/>
      <c r="AB184" s="343"/>
      <c r="AC184" s="343"/>
      <c r="AD184" s="343"/>
      <c r="AE184" s="343"/>
    </row>
    <row r="185" spans="1:31">
      <c r="A185" s="583" t="str" cm="1">
        <f t="array" ref="A185">Weryfikacja_wypelnienia_Przychody_Projekt</f>
        <v/>
      </c>
      <c r="B185" s="9"/>
      <c r="C185" s="305"/>
      <c r="D185" s="55"/>
      <c r="E185" s="55"/>
      <c r="F185" s="55"/>
      <c r="G185" s="55"/>
      <c r="H185" s="55"/>
      <c r="I185" s="55"/>
      <c r="J185" s="55"/>
      <c r="K185" s="343"/>
      <c r="L185" s="343"/>
      <c r="M185" s="343"/>
      <c r="N185" s="343"/>
      <c r="O185" s="343"/>
      <c r="P185" s="343"/>
      <c r="Q185" s="343"/>
      <c r="R185" s="343"/>
      <c r="S185" s="343"/>
      <c r="T185" s="343"/>
      <c r="U185" s="343"/>
      <c r="V185" s="343"/>
      <c r="W185" s="343"/>
      <c r="X185" s="343"/>
      <c r="Y185" s="343"/>
      <c r="Z185" s="343"/>
      <c r="AA185" s="343"/>
      <c r="AB185" s="343"/>
      <c r="AC185" s="343"/>
      <c r="AD185" s="343"/>
      <c r="AE185" s="343"/>
    </row>
    <row r="186" spans="1:31">
      <c r="B186" s="29" t="s">
        <v>259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83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6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4"/>
      <c r="L187" s="344"/>
      <c r="M187" s="344"/>
      <c r="N187" s="344"/>
      <c r="O187" s="344"/>
      <c r="P187" s="344"/>
      <c r="Q187" s="344"/>
      <c r="R187" s="344"/>
      <c r="S187" s="344"/>
      <c r="T187" s="344"/>
      <c r="U187" s="344"/>
      <c r="V187" s="344"/>
      <c r="W187" s="344"/>
      <c r="X187" s="344"/>
      <c r="Y187" s="344"/>
      <c r="Z187" s="344"/>
      <c r="AA187" s="344"/>
      <c r="AB187" s="344"/>
      <c r="AC187" s="344"/>
      <c r="AD187" s="344"/>
      <c r="AE187" s="344"/>
    </row>
    <row r="188" spans="1:31">
      <c r="A188" s="583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6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4"/>
      <c r="L188" s="344"/>
      <c r="M188" s="344"/>
      <c r="N188" s="344"/>
      <c r="O188" s="344"/>
      <c r="P188" s="344"/>
      <c r="Q188" s="344"/>
      <c r="R188" s="344"/>
      <c r="S188" s="344"/>
      <c r="T188" s="344"/>
      <c r="U188" s="344"/>
      <c r="V188" s="344"/>
      <c r="W188" s="344"/>
      <c r="X188" s="344"/>
      <c r="Y188" s="344"/>
      <c r="Z188" s="344"/>
      <c r="AA188" s="344"/>
      <c r="AB188" s="344"/>
      <c r="AC188" s="344"/>
      <c r="AD188" s="344"/>
      <c r="AE188" s="344"/>
    </row>
    <row r="189" spans="1:31">
      <c r="A189" s="583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6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4"/>
      <c r="L189" s="344"/>
      <c r="M189" s="344"/>
      <c r="N189" s="344"/>
      <c r="O189" s="344"/>
      <c r="P189" s="344"/>
      <c r="Q189" s="344"/>
      <c r="R189" s="344"/>
      <c r="S189" s="344"/>
      <c r="T189" s="344"/>
      <c r="U189" s="344"/>
      <c r="V189" s="344"/>
      <c r="W189" s="344"/>
      <c r="X189" s="344"/>
      <c r="Y189" s="344"/>
      <c r="Z189" s="344"/>
      <c r="AA189" s="344"/>
      <c r="AB189" s="344"/>
      <c r="AC189" s="344"/>
      <c r="AD189" s="344"/>
      <c r="AE189" s="344"/>
    </row>
    <row r="190" spans="1:31">
      <c r="A190" s="583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6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4"/>
      <c r="L190" s="344"/>
      <c r="M190" s="344"/>
      <c r="N190" s="344"/>
      <c r="O190" s="344"/>
      <c r="P190" s="344"/>
      <c r="Q190" s="344"/>
      <c r="R190" s="344"/>
      <c r="S190" s="344"/>
      <c r="T190" s="344"/>
      <c r="U190" s="344"/>
      <c r="V190" s="344"/>
      <c r="W190" s="344"/>
      <c r="X190" s="344"/>
      <c r="Y190" s="344"/>
      <c r="Z190" s="344"/>
      <c r="AA190" s="344"/>
      <c r="AB190" s="344"/>
      <c r="AC190" s="344"/>
      <c r="AD190" s="344"/>
      <c r="AE190" s="344"/>
    </row>
    <row r="191" spans="1:31">
      <c r="A191" s="583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6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4"/>
      <c r="L191" s="344"/>
      <c r="M191" s="344"/>
      <c r="N191" s="344"/>
      <c r="O191" s="344"/>
      <c r="P191" s="344"/>
      <c r="Q191" s="344"/>
      <c r="R191" s="344"/>
      <c r="S191" s="344"/>
      <c r="T191" s="344"/>
      <c r="U191" s="344"/>
      <c r="V191" s="344"/>
      <c r="W191" s="344"/>
      <c r="X191" s="344"/>
      <c r="Y191" s="344"/>
      <c r="Z191" s="344"/>
      <c r="AA191" s="344"/>
      <c r="AB191" s="344"/>
      <c r="AC191" s="344"/>
      <c r="AD191" s="344"/>
      <c r="AE191" s="344"/>
    </row>
    <row r="192" spans="1:31">
      <c r="B192" s="29" t="s">
        <v>260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83" t="str">
        <f>IF(AND(A181="✅",A187="✅"),"✅",IF(AND(A181="",A187=""),"","⛔"))</f>
        <v/>
      </c>
      <c r="B193" s="52" t="str">
        <f t="shared" ref="B193:C197" si="112">IF(ISBLANK(B187),"",B187)</f>
        <v/>
      </c>
      <c r="C193" s="466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83" t="str">
        <f>IF(AND(A182="✅",A188="✅"),"✅",IF(AND(A182="",A188=""),"","⛔"))</f>
        <v/>
      </c>
      <c r="B194" s="52" t="str">
        <f t="shared" si="112"/>
        <v/>
      </c>
      <c r="C194" s="466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83" t="str">
        <f>IF(AND(A183="✅",A189="✅"),"✅",IF(AND(A183="",A189=""),"","⛔"))</f>
        <v/>
      </c>
      <c r="B195" s="52" t="str">
        <f t="shared" si="112"/>
        <v/>
      </c>
      <c r="C195" s="466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83" t="str">
        <f>IF(AND(A184="✅",A190="✅"),"✅",IF(AND(A184="",A190=""),"","⛔"))</f>
        <v/>
      </c>
      <c r="B196" s="52" t="str">
        <f t="shared" si="112"/>
        <v/>
      </c>
      <c r="C196" s="466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83" t="str">
        <f>IF(AND(A185="✅",A191="✅"),"✅",IF(AND(A185="",A191=""),"","⛔"))</f>
        <v/>
      </c>
      <c r="B197" s="89" t="str">
        <f t="shared" si="112"/>
        <v/>
      </c>
      <c r="C197" s="474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282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283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83" t="str" cm="1">
        <f t="array" ref="A202">Weryfikacja_wypelnienia_Przychody_Projekt</f>
        <v/>
      </c>
      <c r="B202" s="9"/>
      <c r="C202" s="305"/>
      <c r="D202" s="55"/>
      <c r="E202" s="55"/>
      <c r="F202" s="55"/>
      <c r="G202" s="55"/>
      <c r="H202" s="55"/>
      <c r="I202" s="55"/>
      <c r="J202" s="55"/>
      <c r="K202" s="343"/>
      <c r="L202" s="343"/>
      <c r="M202" s="343"/>
      <c r="N202" s="343"/>
      <c r="O202" s="343"/>
      <c r="P202" s="343"/>
      <c r="Q202" s="343"/>
      <c r="R202" s="343"/>
      <c r="S202" s="343"/>
      <c r="T202" s="343"/>
      <c r="U202" s="343"/>
      <c r="V202" s="343"/>
      <c r="W202" s="343"/>
      <c r="X202" s="343"/>
      <c r="Y202" s="343"/>
      <c r="Z202" s="343"/>
      <c r="AA202" s="343"/>
      <c r="AB202" s="343"/>
      <c r="AC202" s="343"/>
      <c r="AD202" s="343"/>
      <c r="AE202" s="343"/>
    </row>
    <row r="203" spans="1:31">
      <c r="A203" s="583" t="str" cm="1">
        <f t="array" ref="A203">Weryfikacja_wypelnienia_Przychody_Projekt</f>
        <v/>
      </c>
      <c r="B203" s="9"/>
      <c r="C203" s="305"/>
      <c r="D203" s="55"/>
      <c r="E203" s="55"/>
      <c r="F203" s="55"/>
      <c r="G203" s="55"/>
      <c r="H203" s="55"/>
      <c r="I203" s="55"/>
      <c r="J203" s="55"/>
      <c r="K203" s="343"/>
      <c r="L203" s="343"/>
      <c r="M203" s="343"/>
      <c r="N203" s="343"/>
      <c r="O203" s="343"/>
      <c r="P203" s="343"/>
      <c r="Q203" s="343"/>
      <c r="R203" s="343"/>
      <c r="S203" s="343"/>
      <c r="T203" s="343"/>
      <c r="U203" s="343"/>
      <c r="V203" s="343"/>
      <c r="W203" s="343"/>
      <c r="X203" s="343"/>
      <c r="Y203" s="343"/>
      <c r="Z203" s="343"/>
      <c r="AA203" s="343"/>
      <c r="AB203" s="343"/>
      <c r="AC203" s="343"/>
      <c r="AD203" s="343"/>
      <c r="AE203" s="343"/>
    </row>
    <row r="204" spans="1:31">
      <c r="A204" s="583" t="str" cm="1">
        <f t="array" ref="A204">Weryfikacja_wypelnienia_Przychody_Projekt</f>
        <v/>
      </c>
      <c r="B204" s="9"/>
      <c r="C204" s="305"/>
      <c r="D204" s="55"/>
      <c r="E204" s="55"/>
      <c r="F204" s="55"/>
      <c r="G204" s="55"/>
      <c r="H204" s="55"/>
      <c r="I204" s="55"/>
      <c r="J204" s="55"/>
      <c r="K204" s="343"/>
      <c r="L204" s="343"/>
      <c r="M204" s="343"/>
      <c r="N204" s="343"/>
      <c r="O204" s="343"/>
      <c r="P204" s="343"/>
      <c r="Q204" s="343"/>
      <c r="R204" s="343"/>
      <c r="S204" s="343"/>
      <c r="T204" s="343"/>
      <c r="U204" s="343"/>
      <c r="V204" s="343"/>
      <c r="W204" s="343"/>
      <c r="X204" s="343"/>
      <c r="Y204" s="343"/>
      <c r="Z204" s="343"/>
      <c r="AA204" s="343"/>
      <c r="AB204" s="343"/>
      <c r="AC204" s="343"/>
      <c r="AD204" s="343"/>
      <c r="AE204" s="343"/>
    </row>
    <row r="205" spans="1:31">
      <c r="A205" s="583" t="str" cm="1">
        <f t="array" ref="A205">Weryfikacja_wypelnienia_Przychody_Projekt</f>
        <v/>
      </c>
      <c r="B205" s="9"/>
      <c r="C205" s="305"/>
      <c r="D205" s="55"/>
      <c r="E205" s="55"/>
      <c r="F205" s="55"/>
      <c r="G205" s="55"/>
      <c r="H205" s="55"/>
      <c r="I205" s="55"/>
      <c r="J205" s="55"/>
      <c r="K205" s="343"/>
      <c r="L205" s="343"/>
      <c r="M205" s="343"/>
      <c r="N205" s="343"/>
      <c r="O205" s="343"/>
      <c r="P205" s="343"/>
      <c r="Q205" s="343"/>
      <c r="R205" s="343"/>
      <c r="S205" s="343"/>
      <c r="T205" s="343"/>
      <c r="U205" s="343"/>
      <c r="V205" s="343"/>
      <c r="W205" s="343"/>
      <c r="X205" s="343"/>
      <c r="Y205" s="343"/>
      <c r="Z205" s="343"/>
      <c r="AA205" s="343"/>
      <c r="AB205" s="343"/>
      <c r="AC205" s="343"/>
      <c r="AD205" s="343"/>
      <c r="AE205" s="343"/>
    </row>
    <row r="206" spans="1:31">
      <c r="A206" s="583" t="str" cm="1">
        <f t="array" ref="A206">Weryfikacja_wypelnienia_Przychody_Projekt</f>
        <v/>
      </c>
      <c r="B206" s="9"/>
      <c r="C206" s="305"/>
      <c r="D206" s="55"/>
      <c r="E206" s="55"/>
      <c r="F206" s="55"/>
      <c r="G206" s="55"/>
      <c r="H206" s="55"/>
      <c r="I206" s="55"/>
      <c r="J206" s="55"/>
      <c r="K206" s="343"/>
      <c r="L206" s="343"/>
      <c r="M206" s="343"/>
      <c r="N206" s="343"/>
      <c r="O206" s="343"/>
      <c r="P206" s="343"/>
      <c r="Q206" s="343"/>
      <c r="R206" s="343"/>
      <c r="S206" s="343"/>
      <c r="T206" s="343"/>
      <c r="U206" s="343"/>
      <c r="V206" s="343"/>
      <c r="W206" s="343"/>
      <c r="X206" s="343"/>
      <c r="Y206" s="343"/>
      <c r="Z206" s="343"/>
      <c r="AA206" s="343"/>
      <c r="AB206" s="343"/>
      <c r="AC206" s="343"/>
      <c r="AD206" s="343"/>
      <c r="AE206" s="343"/>
    </row>
    <row r="207" spans="1:31">
      <c r="B207" s="177" t="s">
        <v>259</v>
      </c>
      <c r="C207" s="475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83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72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5"/>
      <c r="L208" s="345"/>
      <c r="M208" s="345"/>
      <c r="N208" s="345"/>
      <c r="O208" s="345"/>
      <c r="P208" s="345"/>
      <c r="Q208" s="345"/>
      <c r="R208" s="345"/>
      <c r="S208" s="345"/>
      <c r="T208" s="345"/>
      <c r="U208" s="345"/>
      <c r="V208" s="345"/>
      <c r="W208" s="345"/>
      <c r="X208" s="345"/>
      <c r="Y208" s="345"/>
      <c r="Z208" s="345"/>
      <c r="AA208" s="345"/>
      <c r="AB208" s="345"/>
      <c r="AC208" s="345"/>
      <c r="AD208" s="345"/>
      <c r="AE208" s="345"/>
    </row>
    <row r="209" spans="1:31">
      <c r="A209" s="583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6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4"/>
      <c r="L209" s="344"/>
      <c r="M209" s="344"/>
      <c r="N209" s="344"/>
      <c r="O209" s="344"/>
      <c r="P209" s="344"/>
      <c r="Q209" s="344"/>
      <c r="R209" s="344"/>
      <c r="S209" s="344"/>
      <c r="T209" s="344"/>
      <c r="U209" s="344"/>
      <c r="V209" s="344"/>
      <c r="W209" s="344"/>
      <c r="X209" s="344"/>
      <c r="Y209" s="344"/>
      <c r="Z209" s="344"/>
      <c r="AA209" s="344"/>
      <c r="AB209" s="344"/>
      <c r="AC209" s="344"/>
      <c r="AD209" s="344"/>
      <c r="AE209" s="344"/>
    </row>
    <row r="210" spans="1:31">
      <c r="A210" s="583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6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4"/>
      <c r="L210" s="344"/>
      <c r="M210" s="344"/>
      <c r="N210" s="344"/>
      <c r="O210" s="344"/>
      <c r="P210" s="344"/>
      <c r="Q210" s="344"/>
      <c r="R210" s="344"/>
      <c r="S210" s="344"/>
      <c r="T210" s="344"/>
      <c r="U210" s="344"/>
      <c r="V210" s="344"/>
      <c r="W210" s="344"/>
      <c r="X210" s="344"/>
      <c r="Y210" s="344"/>
      <c r="Z210" s="344"/>
      <c r="AA210" s="344"/>
      <c r="AB210" s="344"/>
      <c r="AC210" s="344"/>
      <c r="AD210" s="344"/>
      <c r="AE210" s="344"/>
    </row>
    <row r="211" spans="1:31">
      <c r="A211" s="583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6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4"/>
      <c r="L211" s="344"/>
      <c r="M211" s="344"/>
      <c r="N211" s="344"/>
      <c r="O211" s="344"/>
      <c r="P211" s="344"/>
      <c r="Q211" s="344"/>
      <c r="R211" s="344"/>
      <c r="S211" s="344"/>
      <c r="T211" s="344"/>
      <c r="U211" s="344"/>
      <c r="V211" s="344"/>
      <c r="W211" s="344"/>
      <c r="X211" s="344"/>
      <c r="Y211" s="344"/>
      <c r="Z211" s="344"/>
      <c r="AA211" s="344"/>
      <c r="AB211" s="344"/>
      <c r="AC211" s="344"/>
      <c r="AD211" s="344"/>
      <c r="AE211" s="344"/>
    </row>
    <row r="212" spans="1:31">
      <c r="A212" s="583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6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4"/>
      <c r="L212" s="344"/>
      <c r="M212" s="344"/>
      <c r="N212" s="344"/>
      <c r="O212" s="344"/>
      <c r="P212" s="344"/>
      <c r="Q212" s="344"/>
      <c r="R212" s="344"/>
      <c r="S212" s="344"/>
      <c r="T212" s="344"/>
      <c r="U212" s="344"/>
      <c r="V212" s="344"/>
      <c r="W212" s="344"/>
      <c r="X212" s="344"/>
      <c r="Y212" s="344"/>
      <c r="Z212" s="344"/>
      <c r="AA212" s="344"/>
      <c r="AB212" s="344"/>
      <c r="AC212" s="344"/>
      <c r="AD212" s="344"/>
      <c r="AE212" s="344"/>
    </row>
    <row r="213" spans="1:31">
      <c r="B213" s="177" t="s">
        <v>263</v>
      </c>
      <c r="C213" s="475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83" t="str">
        <f>IF(AND(A202="✅",A208="✅"),"✅",IF(AND(A202="",A208=""),"","⛔"))</f>
        <v/>
      </c>
      <c r="B214" s="19" t="str">
        <f t="shared" ref="B214:C218" si="128">IF(ISBLANK(B208),"",B208)</f>
        <v/>
      </c>
      <c r="C214" s="472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83" t="str">
        <f>IF(AND(A203="✅",A209="✅"),"✅",IF(AND(A203="",A209=""),"","⛔"))</f>
        <v/>
      </c>
      <c r="B215" s="52" t="str">
        <f t="shared" si="128"/>
        <v/>
      </c>
      <c r="C215" s="466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83" t="str">
        <f>IF(AND(A204="✅",A210="✅"),"✅",IF(AND(A204="",A210=""),"","⛔"))</f>
        <v/>
      </c>
      <c r="B216" s="52" t="str">
        <f t="shared" si="128"/>
        <v/>
      </c>
      <c r="C216" s="466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83" t="str">
        <f>IF(AND(A205="✅",A211="✅"),"✅",IF(AND(A205="",A211=""),"","⛔"))</f>
        <v/>
      </c>
      <c r="B217" s="52" t="str">
        <f t="shared" si="128"/>
        <v/>
      </c>
      <c r="C217" s="466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83" t="str">
        <f>IF(AND(A206="✅",A212="✅"),"✅",IF(AND(A206="",A212=""),"","⛔"))</f>
        <v/>
      </c>
      <c r="B218" s="89" t="str">
        <f t="shared" si="128"/>
        <v/>
      </c>
      <c r="C218" s="474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284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285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83" t="str" cm="1">
        <f t="array" ref="A223">Weryfikacja_wypelnienia_Przychody_Projekt</f>
        <v/>
      </c>
      <c r="B223" s="295"/>
      <c r="C223" s="306"/>
      <c r="D223" s="296"/>
      <c r="E223" s="296"/>
      <c r="F223" s="296"/>
      <c r="G223" s="296"/>
      <c r="H223" s="296"/>
      <c r="I223" s="296"/>
      <c r="J223" s="296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83" t="str" cm="1">
        <f t="array" ref="A224">Weryfikacja_wypelnienia_Przychody_Projekt</f>
        <v/>
      </c>
      <c r="B224" s="9"/>
      <c r="C224" s="305"/>
      <c r="D224" s="55"/>
      <c r="E224" s="55"/>
      <c r="F224" s="55"/>
      <c r="G224" s="55"/>
      <c r="H224" s="55"/>
      <c r="I224" s="55"/>
      <c r="J224" s="55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Weryfikacja_wypelnienia_Przychody_Projekt</f>
        <v/>
      </c>
      <c r="B225" s="9"/>
      <c r="C225" s="305"/>
      <c r="D225" s="55"/>
      <c r="E225" s="55"/>
      <c r="F225" s="55"/>
      <c r="G225" s="55"/>
      <c r="H225" s="55"/>
      <c r="I225" s="55"/>
      <c r="J225" s="55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Weryfikacja_wypelnienia_Przychody_Projekt</f>
        <v/>
      </c>
      <c r="B226" s="9"/>
      <c r="C226" s="305"/>
      <c r="D226" s="55"/>
      <c r="E226" s="55"/>
      <c r="F226" s="55"/>
      <c r="G226" s="55"/>
      <c r="H226" s="55"/>
      <c r="I226" s="55"/>
      <c r="J226" s="55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B227" s="89" t="s">
        <v>286</v>
      </c>
      <c r="C227" s="474"/>
      <c r="D227" s="89"/>
      <c r="E227" s="89"/>
      <c r="F227" s="89"/>
      <c r="G227" s="89"/>
      <c r="H227" s="89"/>
      <c r="I227" s="89"/>
      <c r="J227" s="89"/>
      <c r="K227" s="90">
        <f>'Rozliczenie dotacji'!K286</f>
        <v>0</v>
      </c>
      <c r="L227" s="90">
        <f ca="1">'Rozliczenie dotacji'!L286</f>
        <v>0</v>
      </c>
      <c r="M227" s="90">
        <f ca="1">'Rozliczenie dotacji'!M286</f>
        <v>0</v>
      </c>
      <c r="N227" s="90">
        <f ca="1">'Rozliczenie dotacji'!N286</f>
        <v>0</v>
      </c>
      <c r="O227" s="90">
        <f ca="1">'Rozliczenie dotacji'!O286</f>
        <v>0</v>
      </c>
      <c r="P227" s="90">
        <f ca="1">'Rozliczenie dotacji'!P286</f>
        <v>0</v>
      </c>
      <c r="Q227" s="90">
        <f ca="1">'Rozliczenie dotacji'!Q286</f>
        <v>0</v>
      </c>
      <c r="R227" s="90">
        <f ca="1">'Rozliczenie dotacji'!R286</f>
        <v>0</v>
      </c>
      <c r="S227" s="90">
        <f ca="1">'Rozliczenie dotacji'!S286</f>
        <v>0</v>
      </c>
      <c r="T227" s="90">
        <f ca="1">'Rozliczenie dotacji'!T286</f>
        <v>0</v>
      </c>
      <c r="U227" s="90">
        <f ca="1">'Rozliczenie dotacji'!U286</f>
        <v>0</v>
      </c>
      <c r="V227" s="90">
        <f ca="1">'Rozliczenie dotacji'!V286</f>
        <v>0</v>
      </c>
      <c r="W227" s="90">
        <f ca="1">'Rozliczenie dotacji'!W286</f>
        <v>0</v>
      </c>
      <c r="X227" s="90">
        <f ca="1">'Rozliczenie dotacji'!X286</f>
        <v>0</v>
      </c>
      <c r="Y227" s="90">
        <f ca="1">'Rozliczenie dotacji'!Y286</f>
        <v>0</v>
      </c>
      <c r="Z227" s="90">
        <f ca="1">'Rozliczenie dotacji'!Z286</f>
        <v>0</v>
      </c>
      <c r="AA227" s="90">
        <f ca="1">'Rozliczenie dotacji'!AA286</f>
        <v>0</v>
      </c>
      <c r="AB227" s="90">
        <f ca="1">'Rozliczenie dotacji'!AC286</f>
        <v>0</v>
      </c>
      <c r="AC227" s="90">
        <f ca="1">'Rozliczenie dotacji'!AD286</f>
        <v>0</v>
      </c>
      <c r="AD227" s="90">
        <f ca="1">'Rozliczenie dotacji'!AE286</f>
        <v>0</v>
      </c>
      <c r="AE227" s="90">
        <f>'Rozliczenie dotacji'!AF286</f>
        <v>0</v>
      </c>
    </row>
    <row r="228" spans="1:31">
      <c r="B228" s="178" t="s">
        <v>287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si="145"/>
        <v>0</v>
      </c>
    </row>
    <row r="229" spans="1:31"/>
    <row r="230" spans="1:31"/>
    <row r="231" spans="1:31">
      <c r="B231" s="235" t="s">
        <v>288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269</v>
      </c>
      <c r="C232" s="469"/>
      <c r="D232" s="19"/>
      <c r="E232" s="19"/>
      <c r="F232" s="19"/>
      <c r="G232" s="19"/>
      <c r="H232" s="19"/>
      <c r="I232" s="19"/>
      <c r="J232" s="19"/>
      <c r="K232" s="342">
        <f>IFERROR(ROUND(Finansowanie!K93+Finansowanie!K102,0),0)</f>
        <v>0</v>
      </c>
      <c r="L232" s="342">
        <f>IFERROR(ROUND(Finansowanie!L93+Finansowanie!L102,0),0)</f>
        <v>0</v>
      </c>
      <c r="M232" s="342">
        <f ca="1">IFERROR(ROUND(Finansowanie!M93+Finansowanie!M102,0),0)</f>
        <v>0</v>
      </c>
      <c r="N232" s="342">
        <f ca="1">IFERROR(ROUND(Finansowanie!N93+Finansowanie!N102,0),0)</f>
        <v>0</v>
      </c>
      <c r="O232" s="342">
        <f ca="1">IFERROR(ROUND(Finansowanie!O93+Finansowanie!O102,0),0)</f>
        <v>0</v>
      </c>
      <c r="P232" s="342">
        <f ca="1">IFERROR(ROUND(Finansowanie!P93+Finansowanie!P102,0),0)</f>
        <v>0</v>
      </c>
      <c r="Q232" s="342">
        <f ca="1">IFERROR(ROUND(Finansowanie!Q93+Finansowanie!Q102,0),0)</f>
        <v>0</v>
      </c>
      <c r="R232" s="342">
        <f ca="1">IFERROR(ROUND(Finansowanie!R93+Finansowanie!R102,0),0)</f>
        <v>0</v>
      </c>
      <c r="S232" s="342">
        <f ca="1">IFERROR(ROUND(Finansowanie!S93+Finansowanie!S102,0),0)</f>
        <v>0</v>
      </c>
      <c r="T232" s="342">
        <f ca="1">IFERROR(ROUND(Finansowanie!T93+Finansowanie!T102,0),0)</f>
        <v>0</v>
      </c>
      <c r="U232" s="342">
        <f ca="1">IFERROR(ROUND(Finansowanie!U93+Finansowanie!U102,0),0)</f>
        <v>0</v>
      </c>
      <c r="V232" s="342">
        <f ca="1">IFERROR(ROUND(Finansowanie!V93+Finansowanie!V102,0),0)</f>
        <v>0</v>
      </c>
      <c r="W232" s="342">
        <f ca="1">IFERROR(ROUND(Finansowanie!W93+Finansowanie!W102,0),0)</f>
        <v>0</v>
      </c>
      <c r="X232" s="342">
        <f ca="1">IFERROR(ROUND(Finansowanie!X93+Finansowanie!X102,0),0)</f>
        <v>0</v>
      </c>
      <c r="Y232" s="342">
        <f ca="1">IFERROR(ROUND(Finansowanie!Y93+Finansowanie!Y102,0),0)</f>
        <v>0</v>
      </c>
      <c r="Z232" s="342">
        <f ca="1">IFERROR(ROUND(Finansowanie!Z93+Finansowanie!Z102,0),0)</f>
        <v>0</v>
      </c>
      <c r="AA232" s="342">
        <f ca="1">IFERROR(ROUND(Finansowanie!AA93+Finansowanie!AA102,0),0)</f>
        <v>0</v>
      </c>
      <c r="AB232" s="342">
        <f ca="1">IFERROR(ROUND(Finansowanie!AB93+Finansowanie!AB102,0),0)</f>
        <v>0</v>
      </c>
      <c r="AC232" s="342">
        <f ca="1">IFERROR(ROUND(Finansowanie!AC93+Finansowanie!AC102,0),0)</f>
        <v>0</v>
      </c>
      <c r="AD232" s="342">
        <f ca="1">IFERROR(ROUND(Finansowanie!AD93+Finansowanie!AD102,0),0)</f>
        <v>0</v>
      </c>
      <c r="AE232" s="342">
        <f ca="1">IFERROR(ROUND(Finansowanie!AE93+Finansowanie!AE102,0),0)</f>
        <v>0</v>
      </c>
    </row>
    <row r="233" spans="1:31">
      <c r="A233" s="583" t="str" cm="1">
        <f t="array" ref="A233">Weryfikacja_wypelnienia_Przychody_Projekt</f>
        <v/>
      </c>
      <c r="B233" s="9"/>
      <c r="C233" s="305"/>
      <c r="D233" s="55"/>
      <c r="E233" s="55"/>
      <c r="F233" s="55"/>
      <c r="G233" s="55"/>
      <c r="H233" s="55"/>
      <c r="I233" s="55"/>
      <c r="J233" s="55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Weryfikacja_wypelnienia_Przychody_Projekt</f>
        <v/>
      </c>
      <c r="B234" s="9"/>
      <c r="C234" s="305"/>
      <c r="D234" s="55"/>
      <c r="E234" s="55"/>
      <c r="F234" s="55"/>
      <c r="G234" s="55"/>
      <c r="H234" s="55"/>
      <c r="I234" s="55"/>
      <c r="J234" s="55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Weryfikacja_wypelnienia_Przychody_Projekt</f>
        <v/>
      </c>
      <c r="B235" s="9"/>
      <c r="C235" s="305"/>
      <c r="D235" s="55"/>
      <c r="E235" s="55"/>
      <c r="F235" s="55"/>
      <c r="G235" s="55"/>
      <c r="H235" s="55"/>
      <c r="I235" s="55"/>
      <c r="J235" s="55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Weryfikacja_wypelnienia_Przychody_Projekt</f>
        <v/>
      </c>
      <c r="B236" s="181"/>
      <c r="C236" s="470"/>
      <c r="D236" s="182"/>
      <c r="E236" s="182"/>
      <c r="F236" s="182"/>
      <c r="G236" s="182"/>
      <c r="H236" s="182"/>
      <c r="I236" s="182"/>
      <c r="J236" s="182"/>
      <c r="K236" s="346"/>
      <c r="L236" s="346"/>
      <c r="M236" s="346"/>
      <c r="N236" s="346"/>
      <c r="O236" s="346"/>
      <c r="P236" s="346"/>
      <c r="Q236" s="346"/>
      <c r="R236" s="346"/>
      <c r="S236" s="346"/>
      <c r="T236" s="346"/>
      <c r="U236" s="346"/>
      <c r="V236" s="346"/>
      <c r="W236" s="346"/>
      <c r="X236" s="346"/>
      <c r="Y236" s="346"/>
      <c r="Z236" s="346"/>
      <c r="AA236" s="346"/>
      <c r="AB236" s="346"/>
      <c r="AC236" s="346"/>
      <c r="AD236" s="346"/>
      <c r="AE236" s="346"/>
    </row>
    <row r="237" spans="1:31">
      <c r="B237" s="178" t="s">
        <v>289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290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291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274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256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275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276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277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265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si="170"/>
        <v>0</v>
      </c>
    </row>
    <row r="248" spans="2:31">
      <c r="B248" s="98" t="s">
        <v>268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4.5">
      <c r="B251" s="627" t="s">
        <v>40</v>
      </c>
      <c r="C251" s="628"/>
      <c r="D251" s="628"/>
      <c r="E251" s="629"/>
      <c r="F251" s="628"/>
      <c r="G251" s="628"/>
      <c r="H251" s="628"/>
      <c r="I251" s="628"/>
      <c r="J251" s="628"/>
      <c r="K251" s="628"/>
      <c r="L251" s="628"/>
      <c r="M251" s="628"/>
      <c r="N251" s="628"/>
      <c r="O251" s="628"/>
      <c r="P251" s="628"/>
      <c r="Q251" s="628"/>
      <c r="R251" s="628"/>
      <c r="S251" s="628"/>
      <c r="T251" s="628"/>
      <c r="U251" s="628"/>
      <c r="V251" s="628"/>
      <c r="W251" s="628"/>
      <c r="X251" s="628"/>
      <c r="Y251" s="628"/>
      <c r="Z251" s="628"/>
      <c r="AA251" s="628"/>
      <c r="AB251" s="628"/>
      <c r="AC251" s="628"/>
      <c r="AD251" s="628"/>
      <c r="AE251" s="628"/>
    </row>
    <row r="252" spans="2:31" ht="4" customHeight="1">
      <c r="E252" s="254"/>
    </row>
    <row r="253" spans="2:31" ht="13">
      <c r="B253" s="622" t="str">
        <f>IF(Okres_Prognozy&gt;10,"Uwaga! Okres prognozy przekracza 10 lat. Należy uzasadnić przyjęty okres prognozy","")</f>
        <v/>
      </c>
      <c r="E253" s="254"/>
    </row>
    <row r="254" spans="2:31" ht="4" customHeight="1">
      <c r="E254" s="254"/>
    </row>
    <row r="255" spans="2:31" ht="409.5" customHeight="1">
      <c r="B255" s="646"/>
      <c r="C255" s="646"/>
      <c r="D255" s="646"/>
      <c r="E255" s="646"/>
      <c r="F255" s="646"/>
      <c r="G255" s="646"/>
      <c r="H255" s="646"/>
      <c r="I255" s="646"/>
      <c r="J255" s="646"/>
      <c r="K255" s="646"/>
      <c r="L255" s="646"/>
      <c r="M255" s="646"/>
      <c r="N255" s="646"/>
      <c r="O255" s="646"/>
      <c r="P255" s="646"/>
      <c r="Q255" s="646"/>
      <c r="R255" s="646"/>
      <c r="S255" s="646"/>
      <c r="T255" s="646"/>
      <c r="U255" s="646"/>
      <c r="V255" s="646"/>
      <c r="W255" s="646"/>
      <c r="X255" s="646"/>
      <c r="Y255" s="646"/>
      <c r="Z255" s="646"/>
      <c r="AA255" s="646"/>
      <c r="AB255" s="646"/>
      <c r="AC255" s="646"/>
      <c r="AD255" s="646"/>
      <c r="AE255" s="646"/>
    </row>
    <row r="256" spans="2:31" ht="409.5" customHeight="1">
      <c r="B256" s="647"/>
      <c r="C256" s="647"/>
      <c r="D256" s="647"/>
      <c r="E256" s="647"/>
      <c r="F256" s="647"/>
      <c r="G256" s="647"/>
      <c r="H256" s="647"/>
      <c r="I256" s="647"/>
      <c r="J256" s="647"/>
      <c r="K256" s="647"/>
      <c r="L256" s="647"/>
      <c r="M256" s="647"/>
      <c r="N256" s="647"/>
      <c r="O256" s="647"/>
      <c r="P256" s="647"/>
      <c r="Q256" s="647"/>
      <c r="R256" s="647"/>
      <c r="S256" s="647"/>
      <c r="T256" s="647"/>
      <c r="U256" s="647"/>
      <c r="V256" s="647"/>
      <c r="W256" s="647"/>
      <c r="X256" s="647"/>
      <c r="Y256" s="647"/>
      <c r="Z256" s="647"/>
      <c r="AA256" s="647"/>
      <c r="AB256" s="647"/>
      <c r="AC256" s="647"/>
      <c r="AD256" s="647"/>
      <c r="AE256" s="647"/>
    </row>
    <row r="257"/>
  </sheetData>
  <sheetProtection algorithmName="SHA-512" hashValue="krBxTlGN+sjHDcJZfgUqeLStY4dsyJ5K6NDpY406RkfSEpiXJt0KIgi5rJdFVQ/jE0yVViMSKPAmA+Z8h7IttA==" saltValue="fqVt0lQNjzNyvLGhUNz6wg==" spinCount="100000" sheet="1" objects="1" scenarios="1"/>
  <mergeCells count="2">
    <mergeCell ref="B2:AE3"/>
    <mergeCell ref="B255:AE256"/>
  </mergeCells>
  <conditionalFormatting sqref="A15:A236">
    <cfRule type="expression" dxfId="348" priority="14">
      <formula>A15="✅"</formula>
    </cfRule>
    <cfRule type="expression" dxfId="347" priority="15">
      <formula>A15="⛔"</formula>
    </cfRule>
  </conditionalFormatting>
  <conditionalFormatting sqref="C127:C136 C163:C167 C172:C176 C181:C185 C202:C206 C223:C226 C232:C236">
    <cfRule type="expression" dxfId="346" priority="17">
      <formula>Kontrola_modulow_Przychody</formula>
    </cfRule>
  </conditionalFormatting>
  <conditionalFormatting sqref="K15:AE19 K36:AE40 K45:AE49 K96:AE99 K75:AE79 K54:AE58 K107:AE109">
    <cfRule type="expression" dxfId="345" priority="19">
      <formula>AND(K$12&gt;Koniec_Projekt,K$12&lt;=Koniec)</formula>
    </cfRule>
    <cfRule type="expression" dxfId="344" priority="20">
      <formula>K$124&lt;=Koniec_Projekt</formula>
    </cfRule>
  </conditionalFormatting>
  <conditionalFormatting sqref="K149:AE158 K193:AE197 K214:AE218 K100:AE100 K227:AE227 K105:AE106 K232:AE232">
    <cfRule type="cellIs" dxfId="343" priority="16" operator="equal">
      <formula>0</formula>
    </cfRule>
  </conditionalFormatting>
  <conditionalFormatting sqref="K127:AE136 K138:AE147 K163:AE167 K172:AE176 K181:AE185 K187:AE191 K202:AE206 K208:AE212 K223:AE226 K233:AE236">
    <cfRule type="expression" dxfId="342" priority="18">
      <formula>AND(K$12&gt;Koniec_Projekt,K$12&lt;=Koniec)</formula>
    </cfRule>
    <cfRule type="expression" dxfId="341" priority="21">
      <formula>AND(K$124&gt;=Poczatek,K$124&lt;=Koniec_Projekt)</formula>
    </cfRule>
  </conditionalFormatting>
  <conditionalFormatting sqref="B253:AE253">
    <cfRule type="expression" dxfId="340" priority="13">
      <formula>Okres_Prognozy&gt;10</formula>
    </cfRule>
  </conditionalFormatting>
  <conditionalFormatting sqref="K21:AE25">
    <cfRule type="cellIs" dxfId="339" priority="12" operator="equal">
      <formula>0</formula>
    </cfRule>
  </conditionalFormatting>
  <conditionalFormatting sqref="K27:AE31">
    <cfRule type="expression" dxfId="338" priority="10">
      <formula>AND(K$12&gt;Koniec_Projekt,K$12&lt;=Koniec)</formula>
    </cfRule>
    <cfRule type="expression" dxfId="337" priority="11">
      <formula>K$124&lt;=Koniec_Projekt</formula>
    </cfRule>
  </conditionalFormatting>
  <conditionalFormatting sqref="K81:AE85">
    <cfRule type="cellIs" dxfId="336" priority="9" operator="equal">
      <formula>0</formula>
    </cfRule>
  </conditionalFormatting>
  <conditionalFormatting sqref="K87:AE91">
    <cfRule type="expression" dxfId="335" priority="7">
      <formula>AND(K$12&gt;Koniec_Projekt,K$12&lt;=Koniec)</formula>
    </cfRule>
    <cfRule type="expression" dxfId="334" priority="8">
      <formula>K$124&lt;=Koniec_Projekt</formula>
    </cfRule>
  </conditionalFormatting>
  <conditionalFormatting sqref="K60:K64">
    <cfRule type="cellIs" dxfId="333" priority="6" operator="equal">
      <formula>0</formula>
    </cfRule>
  </conditionalFormatting>
  <conditionalFormatting sqref="K66:K70">
    <cfRule type="expression" dxfId="332" priority="4">
      <formula>AND(K$12&gt;Koniec_Projekt,K$12&lt;=Koniec)</formula>
    </cfRule>
    <cfRule type="expression" dxfId="331" priority="5">
      <formula>K$124&lt;=Koniec_Projekt</formula>
    </cfRule>
  </conditionalFormatting>
  <conditionalFormatting sqref="L60:AE64">
    <cfRule type="cellIs" dxfId="330" priority="3" operator="equal">
      <formula>0</formula>
    </cfRule>
  </conditionalFormatting>
  <conditionalFormatting sqref="L66:AE70">
    <cfRule type="expression" dxfId="329" priority="1">
      <formula>AND(L$12&gt;Koniec_Projekt,L$12&lt;=Koniec)</formula>
    </cfRule>
    <cfRule type="expression" dxfId="328" priority="2">
      <formula>L$124&lt;=Koniec_Projekt</formula>
    </cfRule>
  </conditionalFormatting>
  <dataValidations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431800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>
      <selection activeCell="L139" sqref="L139:N142"/>
    </sheetView>
  </sheetViews>
  <sheetFormatPr defaultColWidth="0" defaultRowHeight="12" zeroHeight="1"/>
  <cols>
    <col min="1" max="1" width="2.88671875" style="583" customWidth="1"/>
    <col min="2" max="2" width="63.44140625" style="1" customWidth="1"/>
    <col min="3" max="3" width="17.44140625" style="1" bestFit="1" customWidth="1"/>
    <col min="4" max="4" width="21.44140625" style="1" bestFit="1" customWidth="1"/>
    <col min="5" max="5" width="9.44140625" style="1" hidden="1" customWidth="1"/>
    <col min="6" max="9" width="9.88671875" style="1" hidden="1" customWidth="1"/>
    <col min="10" max="10" width="12.88671875" style="1" hidden="1" customWidth="1"/>
    <col min="11" max="31" width="12.88671875" style="1" customWidth="1"/>
    <col min="32" max="32" width="2.88671875" style="1" customWidth="1"/>
    <col min="33" max="37" width="9.44140625" style="1" hidden="1" customWidth="1"/>
    <col min="38" max="38" width="10.109375" style="1" hidden="1" customWidth="1"/>
    <col min="39" max="16384" width="9.44140625" style="1" hidden="1"/>
  </cols>
  <sheetData>
    <row r="1" spans="1:31"/>
    <row r="2" spans="1:31" ht="12" customHeight="1">
      <c r="B2" s="660" t="str">
        <f>Założenia!B2</f>
        <v>Wstaw nazwę podmiotu oraz tytuł projektu w zakładce Dane Wnioskodawcy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</row>
    <row r="3" spans="1:31" ht="12" customHeight="1"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661"/>
      <c r="W3" s="661"/>
      <c r="X3" s="661"/>
      <c r="Y3" s="661"/>
      <c r="Z3" s="661"/>
      <c r="AA3" s="661"/>
      <c r="AB3" s="661"/>
      <c r="AC3" s="661"/>
      <c r="AD3" s="661"/>
      <c r="AE3" s="661"/>
    </row>
    <row r="4" spans="1:31"/>
    <row r="5" spans="1:31">
      <c r="D5" s="329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3" t="s">
        <v>249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292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83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/>
      <c r="Z15" s="343"/>
      <c r="AA15" s="343"/>
      <c r="AB15" s="343"/>
      <c r="AC15" s="343"/>
      <c r="AD15" s="343"/>
      <c r="AE15" s="343"/>
    </row>
    <row r="16" spans="1:31">
      <c r="A16" s="583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3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3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3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6"/>
      <c r="K19" s="346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  <c r="X19" s="346"/>
      <c r="Y19" s="346"/>
      <c r="Z19" s="346"/>
      <c r="AA19" s="346"/>
      <c r="AB19" s="346"/>
      <c r="AC19" s="346"/>
      <c r="AD19" s="346"/>
      <c r="AE19" s="346"/>
    </row>
    <row r="20" spans="1:31">
      <c r="B20" s="178" t="s">
        <v>293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294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83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  <c r="Z24" s="343"/>
      <c r="AA24" s="343"/>
      <c r="AB24" s="343"/>
      <c r="AC24" s="343"/>
      <c r="AD24" s="343"/>
      <c r="AE24" s="343"/>
    </row>
    <row r="25" spans="1:31">
      <c r="A25" s="583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3"/>
      <c r="AD25" s="343"/>
      <c r="AE25" s="343"/>
    </row>
    <row r="26" spans="1:31">
      <c r="A26" s="583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1:31">
      <c r="A27" s="583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</row>
    <row r="28" spans="1:31">
      <c r="A28" s="583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B29" s="178" t="s">
        <v>295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296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83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3"/>
      <c r="K33" s="343"/>
      <c r="L33" s="343"/>
      <c r="M33" s="343"/>
      <c r="N33" s="343"/>
      <c r="O33" s="343"/>
      <c r="P33" s="343"/>
      <c r="Q33" s="343"/>
      <c r="R33" s="343"/>
      <c r="S33" s="343"/>
      <c r="T33" s="343"/>
      <c r="U33" s="343"/>
      <c r="V33" s="343"/>
      <c r="W33" s="343"/>
      <c r="X33" s="343"/>
      <c r="Y33" s="343"/>
      <c r="Z33" s="343"/>
      <c r="AA33" s="343"/>
      <c r="AB33" s="343"/>
      <c r="AC33" s="343"/>
      <c r="AD33" s="343"/>
      <c r="AE33" s="343"/>
    </row>
    <row r="34" spans="1:31">
      <c r="A34" s="583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1:31">
      <c r="A35" s="583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1:31">
      <c r="A36" s="583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B38" s="178" t="s">
        <v>297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298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299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83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1:31">
      <c r="A44" s="583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1:31">
      <c r="A45" s="583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B48" s="185" t="s">
        <v>643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83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</row>
    <row r="50" spans="1:31">
      <c r="A50" s="583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</row>
    <row r="51" spans="1:31">
      <c r="A51" s="583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</row>
    <row r="52" spans="1:31">
      <c r="A52" s="583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</row>
    <row r="53" spans="1:31">
      <c r="A53" s="583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</row>
    <row r="54" spans="1:31">
      <c r="B54" s="185" t="s">
        <v>300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83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83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83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83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83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301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302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303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83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</row>
    <row r="66" spans="1:31">
      <c r="A66" s="583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1:31">
      <c r="A67" s="583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3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3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3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B70" s="178" t="s">
        <v>304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305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83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3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1:31">
      <c r="A75" s="583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3"/>
      <c r="K75" s="343"/>
      <c r="L75" s="343"/>
      <c r="M75" s="343"/>
      <c r="N75" s="343"/>
      <c r="O75" s="343"/>
      <c r="P75" s="343"/>
      <c r="Q75" s="343"/>
      <c r="R75" s="343"/>
      <c r="S75" s="343"/>
      <c r="T75" s="343"/>
      <c r="U75" s="343"/>
      <c r="V75" s="343"/>
      <c r="W75" s="343"/>
      <c r="X75" s="343"/>
      <c r="Y75" s="343"/>
      <c r="Z75" s="343"/>
      <c r="AA75" s="343"/>
      <c r="AB75" s="343"/>
      <c r="AC75" s="343"/>
      <c r="AD75" s="343"/>
      <c r="AE75" s="343"/>
    </row>
    <row r="76" spans="1:31">
      <c r="A76" s="583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3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3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B79" s="178" t="s">
        <v>306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307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83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3"/>
      <c r="K83" s="343"/>
      <c r="L83" s="343"/>
      <c r="M83" s="343"/>
      <c r="N83" s="343"/>
      <c r="O83" s="343"/>
      <c r="P83" s="343"/>
      <c r="Q83" s="343"/>
      <c r="R83" s="343"/>
      <c r="S83" s="343"/>
      <c r="T83" s="343"/>
      <c r="U83" s="343"/>
      <c r="V83" s="343"/>
      <c r="W83" s="343"/>
      <c r="X83" s="343"/>
      <c r="Y83" s="343"/>
      <c r="Z83" s="343"/>
      <c r="AA83" s="343"/>
      <c r="AB83" s="343"/>
      <c r="AC83" s="343"/>
      <c r="AD83" s="343"/>
      <c r="AE83" s="343"/>
    </row>
    <row r="84" spans="1:31">
      <c r="A84" s="583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3"/>
      <c r="K84" s="343"/>
      <c r="L84" s="343"/>
      <c r="M84" s="343"/>
      <c r="N84" s="343"/>
      <c r="O84" s="343"/>
      <c r="P84" s="343"/>
      <c r="Q84" s="343"/>
      <c r="R84" s="343"/>
      <c r="S84" s="343"/>
      <c r="T84" s="343"/>
      <c r="U84" s="343"/>
      <c r="V84" s="343"/>
      <c r="W84" s="343"/>
      <c r="X84" s="343"/>
      <c r="Y84" s="343"/>
      <c r="Z84" s="343"/>
      <c r="AA84" s="343"/>
      <c r="AB84" s="343"/>
      <c r="AC84" s="343"/>
      <c r="AD84" s="343"/>
      <c r="AE84" s="343"/>
    </row>
    <row r="85" spans="1:31">
      <c r="A85" s="583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3"/>
      <c r="K85" s="343"/>
      <c r="L85" s="343"/>
      <c r="M85" s="343"/>
      <c r="N85" s="343"/>
      <c r="O85" s="343"/>
      <c r="P85" s="343"/>
      <c r="Q85" s="343"/>
      <c r="R85" s="343"/>
      <c r="S85" s="343"/>
      <c r="T85" s="343"/>
      <c r="U85" s="343"/>
      <c r="V85" s="343"/>
      <c r="W85" s="343"/>
      <c r="X85" s="343"/>
      <c r="Y85" s="343"/>
      <c r="Z85" s="343"/>
      <c r="AA85" s="343"/>
      <c r="AB85" s="343"/>
      <c r="AC85" s="343"/>
      <c r="AD85" s="343"/>
      <c r="AE85" s="343"/>
    </row>
    <row r="86" spans="1:31">
      <c r="A86" s="583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3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1:31">
      <c r="A87" s="583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3"/>
      <c r="K87" s="343"/>
      <c r="L87" s="343"/>
      <c r="M87" s="343"/>
      <c r="N87" s="343"/>
      <c r="O87" s="343"/>
      <c r="P87" s="343"/>
      <c r="Q87" s="343"/>
      <c r="R87" s="343"/>
      <c r="S87" s="343"/>
      <c r="T87" s="343"/>
      <c r="U87" s="343"/>
      <c r="V87" s="343"/>
      <c r="W87" s="343"/>
      <c r="X87" s="343"/>
      <c r="Y87" s="343"/>
      <c r="Z87" s="343"/>
      <c r="AA87" s="343"/>
      <c r="AB87" s="343"/>
      <c r="AC87" s="343"/>
      <c r="AD87" s="343"/>
      <c r="AE87" s="343"/>
    </row>
    <row r="88" spans="1:31">
      <c r="B88" s="178" t="s">
        <v>308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309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310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ROUND(Finansowanie!K48+Finansowanie!K58+Finansowanie!K67,0)</f>
        <v>0</v>
      </c>
      <c r="L92" s="94">
        <f>ROUND(Finansowanie!L48+Finansowanie!L58+Finansowanie!L67,0)</f>
        <v>0</v>
      </c>
      <c r="M92" s="94">
        <f>ROUND(Finansowanie!M48+Finansowanie!M58+Finansowanie!M67,0)</f>
        <v>0</v>
      </c>
      <c r="N92" s="94">
        <f>ROUND(Finansowanie!N48+Finansowanie!N58+Finansowanie!N67,0)</f>
        <v>0</v>
      </c>
      <c r="O92" s="94">
        <f>ROUND(Finansowanie!O48+Finansowanie!O58+Finansowanie!O67,0)</f>
        <v>0</v>
      </c>
      <c r="P92" s="94">
        <f>ROUND(Finansowanie!P48+Finansowanie!P58+Finansowanie!P67,0)</f>
        <v>0</v>
      </c>
      <c r="Q92" s="94">
        <f>ROUND(Finansowanie!Q48+Finansowanie!Q58+Finansowanie!Q67,0)</f>
        <v>0</v>
      </c>
      <c r="R92" s="94">
        <f>ROUND(Finansowanie!R48+Finansowanie!R58+Finansowanie!R67,0)</f>
        <v>0</v>
      </c>
      <c r="S92" s="94">
        <f>ROUND(Finansowanie!S48+Finansowanie!S58+Finansowanie!S67,0)</f>
        <v>0</v>
      </c>
      <c r="T92" s="94">
        <f>ROUND(Finansowanie!T48+Finansowanie!T58+Finansowanie!T67,0)</f>
        <v>0</v>
      </c>
      <c r="U92" s="94">
        <f>ROUND(Finansowanie!U48+Finansowanie!U58+Finansowanie!U67,0)</f>
        <v>0</v>
      </c>
      <c r="V92" s="94">
        <f>ROUND(Finansowanie!V48+Finansowanie!V58+Finansowanie!V67,0)</f>
        <v>0</v>
      </c>
      <c r="W92" s="94">
        <f>ROUND(Finansowanie!W48+Finansowanie!W58+Finansowanie!W67,0)</f>
        <v>0</v>
      </c>
      <c r="X92" s="94">
        <f>ROUND(Finansowanie!X48+Finansowanie!X58+Finansowanie!X67,0)</f>
        <v>0</v>
      </c>
      <c r="Y92" s="94">
        <f>ROUND(Finansowanie!Y48+Finansowanie!Y58+Finansowanie!Y67,0)</f>
        <v>0</v>
      </c>
      <c r="Z92" s="94">
        <f>ROUND(Finansowanie!Z48+Finansowanie!Z58+Finansowanie!Z67,0)</f>
        <v>0</v>
      </c>
      <c r="AA92" s="94">
        <f>ROUND(Finansowanie!AA48+Finansowanie!AA58+Finansowanie!AA67,0)</f>
        <v>0</v>
      </c>
      <c r="AB92" s="94">
        <f>ROUND(Finansowanie!AB48+Finansowanie!AB58+Finansowanie!AB67,0)</f>
        <v>0</v>
      </c>
      <c r="AC92" s="94">
        <f>ROUND(Finansowanie!AC48+Finansowanie!AC58+Finansowanie!AC67,0)</f>
        <v>0</v>
      </c>
      <c r="AD92" s="94">
        <f>ROUND(Finansowanie!AD48+Finansowanie!AD58+Finansowanie!AD67,0)</f>
        <v>0</v>
      </c>
      <c r="AE92" s="94">
        <f>ROUND(Finansowanie!AE48+Finansowanie!AE58+Finansowanie!AE67,0)</f>
        <v>0</v>
      </c>
    </row>
    <row r="93" spans="1:31">
      <c r="A93" s="583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3"/>
      <c r="K93" s="343"/>
      <c r="L93" s="343"/>
      <c r="M93" s="343"/>
      <c r="N93" s="343"/>
      <c r="O93" s="343"/>
      <c r="P93" s="343"/>
      <c r="Q93" s="343"/>
      <c r="R93" s="343"/>
      <c r="S93" s="343"/>
      <c r="T93" s="343"/>
      <c r="U93" s="343"/>
      <c r="V93" s="343"/>
      <c r="W93" s="343"/>
      <c r="X93" s="343"/>
      <c r="Y93" s="343"/>
      <c r="Z93" s="343"/>
      <c r="AA93" s="343"/>
      <c r="AB93" s="343"/>
      <c r="AC93" s="343"/>
      <c r="AD93" s="343"/>
      <c r="AE93" s="343"/>
    </row>
    <row r="94" spans="1:31">
      <c r="A94" s="583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</row>
    <row r="95" spans="1:31">
      <c r="A95" s="583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3"/>
      <c r="K95" s="343"/>
      <c r="L95" s="343"/>
      <c r="M95" s="34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  <c r="AB95" s="343"/>
      <c r="AC95" s="343"/>
      <c r="AD95" s="343"/>
      <c r="AE95" s="343"/>
    </row>
    <row r="96" spans="1:31">
      <c r="A96" s="583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3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2:31">
      <c r="B97" s="178" t="s">
        <v>311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312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313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trwałe'!K91,0)</f>
        <v>0</v>
      </c>
      <c r="L101" s="33">
        <f>ROUND('Środki trwałe'!L91,0)</f>
        <v>0</v>
      </c>
      <c r="M101" s="33">
        <f>ROUND('Środki trwałe'!M91,0)</f>
        <v>0</v>
      </c>
      <c r="N101" s="33">
        <f>ROUND('Środki trwałe'!N91,0)</f>
        <v>0</v>
      </c>
      <c r="O101" s="33">
        <f>ROUND('Środki trwałe'!O91,0)</f>
        <v>0</v>
      </c>
      <c r="P101" s="33">
        <f>ROUND('Środki trwałe'!P91,0)</f>
        <v>0</v>
      </c>
      <c r="Q101" s="33">
        <f>ROUND('Środki trwałe'!Q91,0)</f>
        <v>0</v>
      </c>
      <c r="R101" s="33">
        <f>ROUND('Środki trwałe'!R91,0)</f>
        <v>0</v>
      </c>
      <c r="S101" s="33">
        <f>ROUND('Środki trwałe'!S91,0)</f>
        <v>0</v>
      </c>
      <c r="T101" s="33">
        <f>ROUND('Środki trwałe'!T91,0)</f>
        <v>0</v>
      </c>
      <c r="U101" s="33">
        <f>ROUND('Środki trwałe'!U91,0)</f>
        <v>0</v>
      </c>
      <c r="V101" s="33">
        <f>ROUND('Środki trwałe'!V91,0)</f>
        <v>0</v>
      </c>
      <c r="W101" s="33">
        <f>ROUND('Środki trwałe'!W91,0)</f>
        <v>0</v>
      </c>
      <c r="X101" s="33">
        <f>ROUND('Środki trwałe'!X91,0)</f>
        <v>0</v>
      </c>
      <c r="Y101" s="33">
        <f>ROUND('Środki trwałe'!Y91,0)</f>
        <v>0</v>
      </c>
      <c r="Z101" s="33">
        <f>ROUND('Środki trwałe'!Z91,0)</f>
        <v>0</v>
      </c>
      <c r="AA101" s="33">
        <f>ROUND('Środki trwałe'!AA91,0)</f>
        <v>0</v>
      </c>
      <c r="AB101" s="33">
        <f>ROUND('Środki trwałe'!AB91,0)</f>
        <v>0</v>
      </c>
      <c r="AC101" s="33">
        <f>ROUND('Środki trwałe'!AC91,0)</f>
        <v>0</v>
      </c>
      <c r="AD101" s="33">
        <f>ROUND('Środki trwałe'!AD91,0)</f>
        <v>0</v>
      </c>
      <c r="AE101" s="33">
        <f>ROUND('Środki trwałe'!AE91,0)</f>
        <v>0</v>
      </c>
    </row>
    <row r="102" spans="2:31">
      <c r="B102" s="52" t="s">
        <v>314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294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296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315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302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305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316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ROUND(Przychody!K92,0)</f>
        <v>0</v>
      </c>
      <c r="L108" s="106">
        <f>ROUND(Przychody!L92,0)</f>
        <v>0</v>
      </c>
      <c r="M108" s="106">
        <f>ROUND(Przychody!M92,0)</f>
        <v>0</v>
      </c>
      <c r="N108" s="106">
        <f>ROUND(Przychody!N92,0)</f>
        <v>0</v>
      </c>
      <c r="O108" s="106">
        <f>ROUND(Przychody!O92,0)</f>
        <v>0</v>
      </c>
      <c r="P108" s="106">
        <f>ROUND(Przychody!P92,0)</f>
        <v>0</v>
      </c>
      <c r="Q108" s="106">
        <f>ROUND(Przychody!Q92,0)</f>
        <v>0</v>
      </c>
      <c r="R108" s="106">
        <f>ROUND(Przychody!R92,0)</f>
        <v>0</v>
      </c>
      <c r="S108" s="106">
        <f>ROUND(Przychody!S92,0)</f>
        <v>0</v>
      </c>
      <c r="T108" s="106">
        <f>ROUND(Przychody!T92,0)</f>
        <v>0</v>
      </c>
      <c r="U108" s="106">
        <f>ROUND(Przychody!U92,0)</f>
        <v>0</v>
      </c>
      <c r="V108" s="106">
        <f>ROUND(Przychody!V92,0)</f>
        <v>0</v>
      </c>
      <c r="W108" s="106">
        <f>ROUND(Przychody!W92,0)</f>
        <v>0</v>
      </c>
      <c r="X108" s="106">
        <f>ROUND(Przychody!X92,0)</f>
        <v>0</v>
      </c>
      <c r="Y108" s="106">
        <f>ROUND(Przychody!Y92,0)</f>
        <v>0</v>
      </c>
      <c r="Z108" s="106">
        <f>ROUND(Przychody!Z92,0)</f>
        <v>0</v>
      </c>
      <c r="AA108" s="106">
        <f>ROUND(Przychody!AA92,0)</f>
        <v>0</v>
      </c>
      <c r="AB108" s="106">
        <f>ROUND(Przychody!AB92,0)</f>
        <v>0</v>
      </c>
      <c r="AC108" s="106">
        <f>ROUND(Przychody!AC92,0)</f>
        <v>0</v>
      </c>
      <c r="AD108" s="106">
        <f>ROUND(Przychody!AD92,0)</f>
        <v>0</v>
      </c>
      <c r="AE108" s="106">
        <f>ROUND(Przychody!AE92,0)</f>
        <v>0</v>
      </c>
    </row>
    <row r="109" spans="2:31">
      <c r="B109" s="194" t="s">
        <v>317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307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309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4.5">
      <c r="B114" s="32" t="s">
        <v>278</v>
      </c>
      <c r="C114" s="32" t="s">
        <v>318</v>
      </c>
      <c r="D114" s="32" t="s">
        <v>319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82"/>
    </row>
    <row r="116" spans="1:31">
      <c r="A116" s="584"/>
      <c r="B116" s="348" t="s">
        <v>320</v>
      </c>
      <c r="C116" s="347" t="str">
        <f t="shared" ref="C116:AE116" si="85">C$114</f>
        <v>Kwalifikowalne</v>
      </c>
      <c r="D116" s="347" t="str">
        <f t="shared" si="85"/>
        <v>Koszty B+R</v>
      </c>
      <c r="E116" s="347"/>
      <c r="F116" s="347">
        <f t="shared" ca="1" si="85"/>
        <v>0</v>
      </c>
      <c r="G116" s="347">
        <f t="shared" ca="1" si="85"/>
        <v>0</v>
      </c>
      <c r="H116" s="347">
        <f t="shared" ca="1" si="85"/>
        <v>0</v>
      </c>
      <c r="I116" s="347" t="str">
        <f t="shared" si="85"/>
        <v/>
      </c>
      <c r="J116" s="347" t="str">
        <f t="shared" si="85"/>
        <v/>
      </c>
      <c r="K116" s="347" t="str">
        <f t="shared" si="85"/>
        <v>Uzupełnij dane</v>
      </c>
      <c r="L116" s="347" t="str">
        <f t="shared" si="85"/>
        <v/>
      </c>
      <c r="M116" s="347" t="str">
        <f t="shared" si="85"/>
        <v/>
      </c>
      <c r="N116" s="347" t="str">
        <f t="shared" si="85"/>
        <v/>
      </c>
      <c r="O116" s="347" t="str">
        <f t="shared" si="85"/>
        <v/>
      </c>
      <c r="P116" s="347" t="str">
        <f t="shared" si="85"/>
        <v/>
      </c>
      <c r="Q116" s="347" t="str">
        <f t="shared" si="85"/>
        <v/>
      </c>
      <c r="R116" s="347" t="str">
        <f t="shared" si="85"/>
        <v/>
      </c>
      <c r="S116" s="347" t="str">
        <f t="shared" si="85"/>
        <v/>
      </c>
      <c r="T116" s="347" t="str">
        <f t="shared" si="85"/>
        <v/>
      </c>
      <c r="U116" s="347" t="str">
        <f t="shared" si="85"/>
        <v/>
      </c>
      <c r="V116" s="347" t="str">
        <f t="shared" si="85"/>
        <v/>
      </c>
      <c r="W116" s="347" t="str">
        <f t="shared" si="85"/>
        <v/>
      </c>
      <c r="X116" s="347" t="str">
        <f t="shared" si="85"/>
        <v/>
      </c>
      <c r="Y116" s="347" t="str">
        <f t="shared" si="85"/>
        <v/>
      </c>
      <c r="Z116" s="347" t="str">
        <f t="shared" si="85"/>
        <v/>
      </c>
      <c r="AA116" s="347" t="str">
        <f t="shared" si="85"/>
        <v/>
      </c>
      <c r="AB116" s="347" t="str">
        <f t="shared" si="85"/>
        <v/>
      </c>
      <c r="AC116" s="347" t="str">
        <f t="shared" si="85"/>
        <v/>
      </c>
      <c r="AD116" s="347" t="str">
        <f t="shared" si="85"/>
        <v/>
      </c>
      <c r="AE116" s="347" t="str">
        <f t="shared" si="85"/>
        <v/>
      </c>
    </row>
    <row r="117" spans="1:31">
      <c r="A117" s="583" t="str" cm="1">
        <f t="array" ref="A117">Weryfikacja_wypelnienia_KO_Projekt</f>
        <v/>
      </c>
      <c r="B117" s="295"/>
      <c r="C117" s="306"/>
      <c r="D117" s="295"/>
      <c r="E117" s="296"/>
      <c r="F117" s="296"/>
      <c r="G117" s="296"/>
      <c r="H117" s="296"/>
      <c r="I117" s="296"/>
      <c r="J117" s="34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1:31">
      <c r="A118" s="583" t="str" cm="1">
        <f t="array" ref="A118">Weryfikacja_wypelnienia_KO_Projekt</f>
        <v/>
      </c>
      <c r="B118" s="295"/>
      <c r="C118" s="306"/>
      <c r="D118" s="295"/>
      <c r="E118" s="296"/>
      <c r="F118" s="296"/>
      <c r="G118" s="296"/>
      <c r="H118" s="296"/>
      <c r="I118" s="296"/>
      <c r="J118" s="342"/>
      <c r="K118" s="342"/>
      <c r="L118" s="342"/>
      <c r="M118" s="342"/>
      <c r="N118" s="342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1:31">
      <c r="A119" s="583" t="str" cm="1">
        <f t="array" ref="A119">Weryfikacja_wypelnienia_KO_Projekt</f>
        <v/>
      </c>
      <c r="B119" s="295"/>
      <c r="C119" s="306"/>
      <c r="D119" s="295"/>
      <c r="E119" s="55"/>
      <c r="F119" s="55"/>
      <c r="G119" s="55"/>
      <c r="H119" s="55"/>
      <c r="I119" s="55"/>
      <c r="J119" s="342"/>
      <c r="K119" s="342"/>
      <c r="L119" s="342"/>
      <c r="M119" s="342"/>
      <c r="N119" s="342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343"/>
      <c r="AE119" s="343"/>
    </row>
    <row r="120" spans="1:31">
      <c r="A120" s="583" t="str" cm="1">
        <f t="array" ref="A120">Weryfikacja_wypelnienia_KO_Projekt</f>
        <v/>
      </c>
      <c r="B120" s="295"/>
      <c r="C120" s="306"/>
      <c r="D120" s="295"/>
      <c r="E120" s="296"/>
      <c r="F120" s="296"/>
      <c r="G120" s="296"/>
      <c r="H120" s="296"/>
      <c r="I120" s="296"/>
      <c r="J120" s="342"/>
      <c r="K120" s="342"/>
      <c r="L120" s="342"/>
      <c r="M120" s="342"/>
      <c r="N120" s="342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343"/>
      <c r="AE120" s="343"/>
    </row>
    <row r="121" spans="1:31">
      <c r="A121" s="583" t="str" cm="1">
        <f t="array" ref="A121">Weryfikacja_wypelnienia_KO_Projekt</f>
        <v/>
      </c>
      <c r="B121" s="295"/>
      <c r="C121" s="306"/>
      <c r="D121" s="295"/>
      <c r="E121" s="55"/>
      <c r="F121" s="55"/>
      <c r="G121" s="55"/>
      <c r="H121" s="55"/>
      <c r="I121" s="55"/>
      <c r="J121" s="342"/>
      <c r="K121" s="342"/>
      <c r="L121" s="342"/>
      <c r="M121" s="342"/>
      <c r="N121" s="342"/>
      <c r="O121" s="343"/>
      <c r="P121" s="343"/>
      <c r="Q121" s="343"/>
      <c r="R121" s="343"/>
      <c r="S121" s="343"/>
      <c r="T121" s="343"/>
      <c r="U121" s="343"/>
      <c r="V121" s="343"/>
      <c r="W121" s="343"/>
      <c r="X121" s="343"/>
      <c r="Y121" s="343"/>
      <c r="Z121" s="343"/>
      <c r="AA121" s="343"/>
      <c r="AB121" s="343"/>
      <c r="AC121" s="343"/>
      <c r="AD121" s="343"/>
      <c r="AE121" s="343"/>
    </row>
    <row r="122" spans="1:31">
      <c r="A122" s="583" t="str" cm="1">
        <f t="array" ref="A122">Weryfikacja_wypelnienia_KO_Projekt</f>
        <v/>
      </c>
      <c r="B122" s="295"/>
      <c r="C122" s="306"/>
      <c r="D122" s="295"/>
      <c r="E122" s="55"/>
      <c r="F122" s="55"/>
      <c r="G122" s="55"/>
      <c r="H122" s="55"/>
      <c r="I122" s="55"/>
      <c r="J122" s="342"/>
      <c r="K122" s="342"/>
      <c r="L122" s="342"/>
      <c r="M122" s="342"/>
      <c r="N122" s="342"/>
      <c r="O122" s="343"/>
      <c r="P122" s="343"/>
      <c r="Q122" s="343"/>
      <c r="R122" s="343"/>
      <c r="S122" s="343"/>
      <c r="T122" s="343"/>
      <c r="U122" s="343"/>
      <c r="V122" s="343"/>
      <c r="W122" s="343"/>
      <c r="X122" s="343"/>
      <c r="Y122" s="343"/>
      <c r="Z122" s="343"/>
      <c r="AA122" s="343"/>
      <c r="AB122" s="343"/>
      <c r="AC122" s="343"/>
      <c r="AD122" s="343"/>
      <c r="AE122" s="343"/>
    </row>
    <row r="123" spans="1:31">
      <c r="A123" s="583" t="str" cm="1">
        <f t="array" ref="A123">Weryfikacja_wypelnienia_KO_Projekt</f>
        <v/>
      </c>
      <c r="B123" s="295"/>
      <c r="C123" s="306"/>
      <c r="D123" s="295"/>
      <c r="E123" s="296"/>
      <c r="F123" s="296"/>
      <c r="G123" s="296"/>
      <c r="H123" s="296"/>
      <c r="I123" s="296"/>
      <c r="J123" s="342"/>
      <c r="K123" s="342"/>
      <c r="L123" s="342"/>
      <c r="M123" s="342"/>
      <c r="N123" s="342"/>
      <c r="O123" s="343"/>
      <c r="P123" s="343"/>
      <c r="Q123" s="343"/>
      <c r="R123" s="343"/>
      <c r="S123" s="343"/>
      <c r="T123" s="343"/>
      <c r="U123" s="343"/>
      <c r="V123" s="343"/>
      <c r="W123" s="343"/>
      <c r="X123" s="343"/>
      <c r="Y123" s="343"/>
      <c r="Z123" s="343"/>
      <c r="AA123" s="343"/>
      <c r="AB123" s="343"/>
      <c r="AC123" s="343"/>
      <c r="AD123" s="343"/>
      <c r="AE123" s="343"/>
    </row>
    <row r="124" spans="1:31">
      <c r="A124" s="583" t="str" cm="1">
        <f t="array" ref="A124">Weryfikacja_wypelnienia_KO_Projekt</f>
        <v/>
      </c>
      <c r="B124" s="295"/>
      <c r="C124" s="306"/>
      <c r="D124" s="295"/>
      <c r="E124" s="55"/>
      <c r="F124" s="55"/>
      <c r="G124" s="55"/>
      <c r="H124" s="55"/>
      <c r="I124" s="55"/>
      <c r="J124" s="343"/>
      <c r="K124" s="343"/>
      <c r="L124" s="343"/>
      <c r="M124" s="343"/>
      <c r="N124" s="343"/>
      <c r="O124" s="343"/>
      <c r="P124" s="343"/>
      <c r="Q124" s="343"/>
      <c r="R124" s="343"/>
      <c r="S124" s="343"/>
      <c r="T124" s="343"/>
      <c r="U124" s="343"/>
      <c r="V124" s="343"/>
      <c r="W124" s="343"/>
      <c r="X124" s="343"/>
      <c r="Y124" s="343"/>
      <c r="Z124" s="343"/>
      <c r="AA124" s="343"/>
      <c r="AB124" s="343"/>
      <c r="AC124" s="343"/>
      <c r="AD124" s="343"/>
      <c r="AE124" s="343"/>
    </row>
    <row r="125" spans="1:31">
      <c r="A125" s="583" t="str" cm="1">
        <f t="array" ref="A125">Weryfikacja_wypelnienia_KO_Projekt</f>
        <v/>
      </c>
      <c r="B125" s="295"/>
      <c r="C125" s="306"/>
      <c r="D125" s="295"/>
      <c r="E125" s="55"/>
      <c r="F125" s="55"/>
      <c r="G125" s="55"/>
      <c r="H125" s="55"/>
      <c r="I125" s="55"/>
      <c r="J125" s="343"/>
      <c r="K125" s="343"/>
      <c r="L125" s="343"/>
      <c r="M125" s="343"/>
      <c r="N125" s="343"/>
      <c r="O125" s="343"/>
      <c r="P125" s="343"/>
      <c r="Q125" s="343"/>
      <c r="R125" s="343"/>
      <c r="S125" s="343"/>
      <c r="T125" s="343"/>
      <c r="U125" s="343"/>
      <c r="V125" s="343"/>
      <c r="W125" s="343"/>
      <c r="X125" s="343"/>
      <c r="Y125" s="343"/>
      <c r="Z125" s="343"/>
      <c r="AA125" s="343"/>
      <c r="AB125" s="343"/>
      <c r="AC125" s="343"/>
      <c r="AD125" s="343"/>
      <c r="AE125" s="343"/>
    </row>
    <row r="126" spans="1:31">
      <c r="A126" s="583" t="str" cm="1">
        <f t="array" ref="A126">Weryfikacja_wypelnienia_KO_Projekt</f>
        <v/>
      </c>
      <c r="B126" s="295"/>
      <c r="C126" s="305"/>
      <c r="D126" s="295"/>
      <c r="E126" s="55"/>
      <c r="F126" s="55"/>
      <c r="G126" s="55"/>
      <c r="H126" s="55"/>
      <c r="I126" s="55"/>
      <c r="J126" s="343"/>
      <c r="K126" s="343"/>
      <c r="L126" s="343"/>
      <c r="M126" s="343"/>
      <c r="N126" s="343"/>
      <c r="O126" s="343"/>
      <c r="P126" s="343"/>
      <c r="Q126" s="343"/>
      <c r="R126" s="343"/>
      <c r="S126" s="343"/>
      <c r="T126" s="343"/>
      <c r="U126" s="343"/>
      <c r="V126" s="343"/>
      <c r="W126" s="343"/>
      <c r="X126" s="343"/>
      <c r="Y126" s="343"/>
      <c r="Z126" s="343"/>
      <c r="AA126" s="343"/>
      <c r="AB126" s="343"/>
      <c r="AC126" s="343"/>
      <c r="AD126" s="343"/>
      <c r="AE126" s="343"/>
    </row>
    <row r="127" spans="1:31">
      <c r="A127" s="583" t="str" cm="1">
        <f t="array" ref="A127">Weryfikacja_wypelnienia_KO_Projekt</f>
        <v/>
      </c>
      <c r="B127" s="295"/>
      <c r="C127" s="306"/>
      <c r="D127" s="295"/>
      <c r="E127" s="55"/>
      <c r="F127" s="55"/>
      <c r="G127" s="55"/>
      <c r="H127" s="55"/>
      <c r="I127" s="55"/>
      <c r="J127" s="343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1:31">
      <c r="A128" s="583" t="str" cm="1">
        <f t="array" ref="A128">Weryfikacja_wypelnienia_KO_Projekt</f>
        <v/>
      </c>
      <c r="B128" s="295"/>
      <c r="C128" s="306"/>
      <c r="D128" s="295"/>
      <c r="E128" s="297"/>
      <c r="F128" s="55"/>
      <c r="G128" s="55"/>
      <c r="H128" s="55"/>
      <c r="I128" s="55"/>
      <c r="J128" s="343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Weryfikacja_wypelnienia_KO_Projekt</f>
        <v/>
      </c>
      <c r="B129" s="9"/>
      <c r="C129" s="305"/>
      <c r="D129" s="9"/>
      <c r="E129" s="55"/>
      <c r="F129" s="55"/>
      <c r="G129" s="55"/>
      <c r="H129" s="55"/>
      <c r="I129" s="55"/>
      <c r="J129" s="343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Weryfikacja_wypelnienia_KO_Projekt</f>
        <v/>
      </c>
      <c r="B130" s="9"/>
      <c r="C130" s="305"/>
      <c r="D130" s="9"/>
      <c r="E130" s="55"/>
      <c r="F130" s="55"/>
      <c r="G130" s="55"/>
      <c r="H130" s="55"/>
      <c r="I130" s="55"/>
      <c r="J130" s="343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Weryfikacja_wypelnienia_KO_Projekt</f>
        <v/>
      </c>
      <c r="B131" s="9"/>
      <c r="C131" s="305"/>
      <c r="D131" s="9"/>
      <c r="E131" s="55"/>
      <c r="F131" s="55"/>
      <c r="G131" s="55"/>
      <c r="H131" s="55"/>
      <c r="I131" s="55"/>
      <c r="J131" s="343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Weryfikacja_wypelnienia_KO_Projekt</f>
        <v/>
      </c>
      <c r="B132" s="9"/>
      <c r="C132" s="305"/>
      <c r="D132" s="9"/>
      <c r="E132" s="55"/>
      <c r="F132" s="55"/>
      <c r="G132" s="55"/>
      <c r="H132" s="55"/>
      <c r="I132" s="55"/>
      <c r="J132" s="343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Weryfikacja_wypelnienia_KO_Projekt</f>
        <v/>
      </c>
      <c r="B133" s="9"/>
      <c r="C133" s="305"/>
      <c r="D133" s="9"/>
      <c r="E133" s="55"/>
      <c r="F133" s="55"/>
      <c r="G133" s="55"/>
      <c r="H133" s="55"/>
      <c r="I133" s="55"/>
      <c r="J133" s="343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Weryfikacja_wypelnienia_KO_Projekt</f>
        <v/>
      </c>
      <c r="B134" s="9"/>
      <c r="C134" s="305"/>
      <c r="D134" s="9"/>
      <c r="E134" s="55"/>
      <c r="F134" s="55"/>
      <c r="G134" s="55"/>
      <c r="H134" s="55"/>
      <c r="I134" s="55"/>
      <c r="J134" s="343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Weryfikacja_wypelnienia_KO_Projekt</f>
        <v/>
      </c>
      <c r="B135" s="9"/>
      <c r="C135" s="305"/>
      <c r="D135" s="9"/>
      <c r="E135" s="55"/>
      <c r="F135" s="55"/>
      <c r="G135" s="55"/>
      <c r="H135" s="55"/>
      <c r="I135" s="55"/>
      <c r="J135" s="343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Weryfikacja_wypelnienia_KO_Projekt</f>
        <v/>
      </c>
      <c r="B136" s="9"/>
      <c r="C136" s="305"/>
      <c r="D136" s="9"/>
      <c r="E136" s="55"/>
      <c r="F136" s="55"/>
      <c r="G136" s="55"/>
      <c r="H136" s="55"/>
      <c r="I136" s="55"/>
      <c r="J136" s="343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178" t="s">
        <v>321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322</v>
      </c>
      <c r="C138" s="189"/>
      <c r="D138" s="190"/>
      <c r="E138" s="190"/>
      <c r="F138" s="190"/>
      <c r="G138" s="190"/>
      <c r="H138" s="190"/>
      <c r="I138" s="190"/>
      <c r="J138" s="662" t="s">
        <v>323</v>
      </c>
      <c r="K138" s="663"/>
      <c r="L138" s="663"/>
      <c r="M138" s="663"/>
      <c r="N138" s="663"/>
      <c r="O138" s="663"/>
      <c r="P138" s="663"/>
      <c r="Q138" s="663"/>
      <c r="R138" s="663"/>
      <c r="S138" s="663"/>
      <c r="T138" s="663"/>
      <c r="U138" s="663"/>
      <c r="V138" s="663"/>
      <c r="W138" s="663"/>
      <c r="X138" s="663"/>
      <c r="Y138" s="663"/>
      <c r="Z138" s="663"/>
      <c r="AA138" s="663"/>
      <c r="AB138" s="663"/>
      <c r="AC138" s="663"/>
      <c r="AD138" s="663"/>
      <c r="AE138" s="663"/>
    </row>
    <row r="139" spans="1:31">
      <c r="B139" s="62" t="str">
        <f t="shared" ref="B139:B157" si="89">IF(ISBLANK(B117),"",B117)</f>
        <v/>
      </c>
      <c r="C139" s="471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7"/>
      <c r="K139" s="327"/>
      <c r="L139" s="327"/>
      <c r="M139" s="327"/>
      <c r="N139" s="327"/>
      <c r="O139" s="327"/>
      <c r="P139" s="327"/>
      <c r="Q139" s="327"/>
      <c r="R139" s="327"/>
      <c r="S139" s="327"/>
      <c r="T139" s="327"/>
      <c r="U139" s="327"/>
      <c r="V139" s="327"/>
      <c r="W139" s="327"/>
      <c r="X139" s="327"/>
      <c r="Y139" s="327"/>
      <c r="Z139" s="327"/>
      <c r="AA139" s="327"/>
      <c r="AB139" s="327"/>
      <c r="AC139" s="327"/>
      <c r="AD139" s="327"/>
      <c r="AE139" s="327"/>
    </row>
    <row r="140" spans="1:31">
      <c r="B140" s="62" t="str">
        <f t="shared" si="89"/>
        <v/>
      </c>
      <c r="C140" s="471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7"/>
      <c r="K140" s="327"/>
      <c r="L140" s="327"/>
      <c r="M140" s="327"/>
      <c r="N140" s="327"/>
      <c r="O140" s="327"/>
      <c r="P140" s="327"/>
      <c r="Q140" s="327"/>
      <c r="R140" s="327"/>
      <c r="S140" s="327"/>
      <c r="T140" s="327"/>
      <c r="U140" s="327"/>
      <c r="V140" s="327"/>
      <c r="W140" s="327"/>
      <c r="X140" s="327"/>
      <c r="Y140" s="327"/>
      <c r="Z140" s="327"/>
      <c r="AA140" s="327"/>
      <c r="AB140" s="327"/>
      <c r="AC140" s="327"/>
      <c r="AD140" s="327"/>
      <c r="AE140" s="327"/>
    </row>
    <row r="141" spans="1:31">
      <c r="B141" s="62" t="str">
        <f t="shared" si="89"/>
        <v/>
      </c>
      <c r="C141" s="471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7"/>
      <c r="K141" s="327"/>
      <c r="L141" s="327"/>
      <c r="M141" s="327"/>
      <c r="N141" s="327"/>
      <c r="O141" s="327"/>
      <c r="P141" s="327"/>
      <c r="Q141" s="327"/>
      <c r="R141" s="327"/>
      <c r="S141" s="327"/>
      <c r="T141" s="327"/>
      <c r="U141" s="327"/>
      <c r="V141" s="327"/>
      <c r="W141" s="327"/>
      <c r="X141" s="327"/>
      <c r="Y141" s="327"/>
      <c r="Z141" s="327"/>
      <c r="AA141" s="327"/>
      <c r="AB141" s="327"/>
      <c r="AC141" s="327"/>
      <c r="AD141" s="327"/>
      <c r="AE141" s="327"/>
    </row>
    <row r="142" spans="1:31">
      <c r="B142" s="62" t="str">
        <f t="shared" si="89"/>
        <v/>
      </c>
      <c r="C142" s="471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7"/>
      <c r="K142" s="327"/>
      <c r="L142" s="327"/>
      <c r="M142" s="327"/>
      <c r="N142" s="327"/>
      <c r="O142" s="327"/>
      <c r="P142" s="327"/>
      <c r="Q142" s="327"/>
      <c r="R142" s="327"/>
      <c r="S142" s="327"/>
      <c r="T142" s="327"/>
      <c r="U142" s="327"/>
      <c r="V142" s="327"/>
      <c r="W142" s="327"/>
      <c r="X142" s="327"/>
      <c r="Y142" s="327"/>
      <c r="Z142" s="327"/>
      <c r="AA142" s="327"/>
      <c r="AB142" s="327"/>
      <c r="AC142" s="327"/>
      <c r="AD142" s="327"/>
      <c r="AE142" s="327"/>
    </row>
    <row r="143" spans="1:31">
      <c r="B143" s="62" t="str">
        <f t="shared" si="89"/>
        <v/>
      </c>
      <c r="C143" s="471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7"/>
      <c r="K143" s="327"/>
      <c r="L143" s="327"/>
      <c r="M143" s="327"/>
      <c r="N143" s="327"/>
      <c r="O143" s="327"/>
      <c r="P143" s="327"/>
      <c r="Q143" s="327"/>
      <c r="R143" s="327"/>
      <c r="S143" s="327"/>
      <c r="T143" s="327"/>
      <c r="U143" s="327"/>
      <c r="V143" s="327"/>
      <c r="W143" s="327"/>
      <c r="X143" s="327"/>
      <c r="Y143" s="327"/>
      <c r="Z143" s="327"/>
      <c r="AA143" s="327"/>
      <c r="AB143" s="327"/>
      <c r="AC143" s="327"/>
      <c r="AD143" s="327"/>
      <c r="AE143" s="327"/>
    </row>
    <row r="144" spans="1:31">
      <c r="B144" s="62" t="str">
        <f t="shared" si="89"/>
        <v/>
      </c>
      <c r="C144" s="471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7"/>
      <c r="K144" s="327"/>
      <c r="L144" s="327"/>
      <c r="M144" s="327"/>
      <c r="N144" s="327"/>
      <c r="O144" s="327"/>
      <c r="P144" s="327"/>
      <c r="Q144" s="327"/>
      <c r="R144" s="327"/>
      <c r="S144" s="327"/>
      <c r="T144" s="327"/>
      <c r="U144" s="327"/>
      <c r="V144" s="327"/>
      <c r="W144" s="327"/>
      <c r="X144" s="327"/>
      <c r="Y144" s="327"/>
      <c r="Z144" s="327"/>
      <c r="AA144" s="327"/>
      <c r="AB144" s="327"/>
      <c r="AC144" s="327"/>
      <c r="AD144" s="327"/>
      <c r="AE144" s="327"/>
    </row>
    <row r="145" spans="2:31">
      <c r="B145" s="62" t="str">
        <f t="shared" si="89"/>
        <v/>
      </c>
      <c r="C145" s="471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7"/>
      <c r="K145" s="327"/>
      <c r="L145" s="327"/>
      <c r="M145" s="327"/>
      <c r="N145" s="327"/>
      <c r="O145" s="327"/>
      <c r="P145" s="327"/>
      <c r="Q145" s="327"/>
      <c r="R145" s="327"/>
      <c r="S145" s="327"/>
      <c r="T145" s="327"/>
      <c r="U145" s="327"/>
      <c r="V145" s="327"/>
      <c r="W145" s="327"/>
      <c r="X145" s="327"/>
      <c r="Y145" s="327"/>
      <c r="Z145" s="327"/>
      <c r="AA145" s="327"/>
      <c r="AB145" s="327"/>
      <c r="AC145" s="327"/>
      <c r="AD145" s="327"/>
      <c r="AE145" s="327"/>
    </row>
    <row r="146" spans="2:31">
      <c r="B146" s="62" t="str">
        <f t="shared" si="89"/>
        <v/>
      </c>
      <c r="C146" s="471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7"/>
      <c r="K146" s="327"/>
      <c r="L146" s="327"/>
      <c r="M146" s="327"/>
      <c r="N146" s="327"/>
      <c r="O146" s="327"/>
      <c r="P146" s="327"/>
      <c r="Q146" s="327"/>
      <c r="R146" s="327"/>
      <c r="S146" s="327"/>
      <c r="T146" s="327"/>
      <c r="U146" s="327"/>
      <c r="V146" s="327"/>
      <c r="W146" s="327"/>
      <c r="X146" s="327"/>
      <c r="Y146" s="327"/>
      <c r="Z146" s="327"/>
      <c r="AA146" s="327"/>
      <c r="AB146" s="327"/>
      <c r="AC146" s="327"/>
      <c r="AD146" s="327"/>
      <c r="AE146" s="327"/>
    </row>
    <row r="147" spans="2:31">
      <c r="B147" s="62" t="str">
        <f t="shared" si="89"/>
        <v/>
      </c>
      <c r="C147" s="471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7"/>
      <c r="K147" s="327"/>
      <c r="L147" s="327"/>
      <c r="M147" s="327"/>
      <c r="N147" s="327"/>
      <c r="O147" s="327"/>
      <c r="P147" s="327"/>
      <c r="Q147" s="327"/>
      <c r="R147" s="327"/>
      <c r="S147" s="327"/>
      <c r="T147" s="327"/>
      <c r="U147" s="327"/>
      <c r="V147" s="327"/>
      <c r="W147" s="327"/>
      <c r="X147" s="327"/>
      <c r="Y147" s="327"/>
      <c r="Z147" s="327"/>
      <c r="AA147" s="327"/>
      <c r="AB147" s="327"/>
      <c r="AC147" s="327"/>
      <c r="AD147" s="327"/>
      <c r="AE147" s="327"/>
    </row>
    <row r="148" spans="2:31">
      <c r="B148" s="62" t="str">
        <f t="shared" si="89"/>
        <v/>
      </c>
      <c r="C148" s="471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7"/>
      <c r="K148" s="327"/>
      <c r="L148" s="327"/>
      <c r="M148" s="327"/>
      <c r="N148" s="327"/>
      <c r="O148" s="327"/>
      <c r="P148" s="327"/>
      <c r="Q148" s="327"/>
      <c r="R148" s="327"/>
      <c r="S148" s="327"/>
      <c r="T148" s="327"/>
      <c r="U148" s="327"/>
      <c r="V148" s="327"/>
      <c r="W148" s="327"/>
      <c r="X148" s="327"/>
      <c r="Y148" s="327"/>
      <c r="Z148" s="327"/>
      <c r="AA148" s="327"/>
      <c r="AB148" s="327"/>
      <c r="AC148" s="327"/>
      <c r="AD148" s="327"/>
      <c r="AE148" s="327"/>
    </row>
    <row r="149" spans="2:31">
      <c r="B149" s="62" t="str">
        <f t="shared" si="89"/>
        <v/>
      </c>
      <c r="C149" s="471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7"/>
      <c r="K149" s="327"/>
      <c r="L149" s="327"/>
      <c r="M149" s="327"/>
      <c r="N149" s="327"/>
      <c r="O149" s="327"/>
      <c r="P149" s="327"/>
      <c r="Q149" s="327"/>
      <c r="R149" s="327"/>
      <c r="S149" s="327"/>
      <c r="T149" s="327"/>
      <c r="U149" s="327"/>
      <c r="V149" s="327"/>
      <c r="W149" s="327"/>
      <c r="X149" s="327"/>
      <c r="Y149" s="327"/>
      <c r="Z149" s="327"/>
      <c r="AA149" s="327"/>
      <c r="AB149" s="327"/>
      <c r="AC149" s="327"/>
      <c r="AD149" s="327"/>
      <c r="AE149" s="327"/>
    </row>
    <row r="150" spans="2:31">
      <c r="B150" s="62" t="str">
        <f t="shared" si="89"/>
        <v/>
      </c>
      <c r="C150" s="471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7"/>
      <c r="K150" s="327"/>
      <c r="L150" s="327"/>
      <c r="M150" s="327"/>
      <c r="N150" s="327"/>
      <c r="O150" s="327"/>
      <c r="P150" s="327"/>
      <c r="Q150" s="327"/>
      <c r="R150" s="327"/>
      <c r="S150" s="327"/>
      <c r="T150" s="327"/>
      <c r="U150" s="327"/>
      <c r="V150" s="327"/>
      <c r="W150" s="327"/>
      <c r="X150" s="327"/>
      <c r="Y150" s="327"/>
      <c r="Z150" s="327"/>
      <c r="AA150" s="327"/>
      <c r="AB150" s="327"/>
      <c r="AC150" s="327"/>
      <c r="AD150" s="327"/>
      <c r="AE150" s="327"/>
    </row>
    <row r="151" spans="2:31">
      <c r="B151" s="62" t="str">
        <f t="shared" si="89"/>
        <v/>
      </c>
      <c r="C151" s="471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7"/>
      <c r="K151" s="327"/>
      <c r="L151" s="327"/>
      <c r="M151" s="327"/>
      <c r="N151" s="327"/>
      <c r="O151" s="327"/>
      <c r="P151" s="327"/>
      <c r="Q151" s="327"/>
      <c r="R151" s="327"/>
      <c r="S151" s="327"/>
      <c r="T151" s="327"/>
      <c r="U151" s="327"/>
      <c r="V151" s="327"/>
      <c r="W151" s="327"/>
      <c r="X151" s="327"/>
      <c r="Y151" s="327"/>
      <c r="Z151" s="327"/>
      <c r="AA151" s="327"/>
      <c r="AB151" s="327"/>
      <c r="AC151" s="327"/>
      <c r="AD151" s="327"/>
      <c r="AE151" s="327"/>
    </row>
    <row r="152" spans="2:31">
      <c r="B152" s="62" t="str">
        <f t="shared" si="89"/>
        <v/>
      </c>
      <c r="C152" s="471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7"/>
      <c r="K152" s="327"/>
      <c r="L152" s="327"/>
      <c r="M152" s="327"/>
      <c r="N152" s="327"/>
      <c r="O152" s="327"/>
      <c r="P152" s="327"/>
      <c r="Q152" s="327"/>
      <c r="R152" s="327"/>
      <c r="S152" s="327"/>
      <c r="T152" s="327"/>
      <c r="U152" s="327"/>
      <c r="V152" s="327"/>
      <c r="W152" s="327"/>
      <c r="X152" s="327"/>
      <c r="Y152" s="327"/>
      <c r="Z152" s="327"/>
      <c r="AA152" s="327"/>
      <c r="AB152" s="327"/>
      <c r="AC152" s="327"/>
      <c r="AD152" s="327"/>
      <c r="AE152" s="327"/>
    </row>
    <row r="153" spans="2:31">
      <c r="B153" s="62" t="str">
        <f t="shared" si="89"/>
        <v/>
      </c>
      <c r="C153" s="471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7"/>
      <c r="K153" s="327"/>
      <c r="L153" s="327"/>
      <c r="M153" s="327"/>
      <c r="N153" s="327"/>
      <c r="O153" s="327"/>
      <c r="P153" s="327"/>
      <c r="Q153" s="327"/>
      <c r="R153" s="327"/>
      <c r="S153" s="327"/>
      <c r="T153" s="327"/>
      <c r="U153" s="327"/>
      <c r="V153" s="327"/>
      <c r="W153" s="327"/>
      <c r="X153" s="327"/>
      <c r="Y153" s="327"/>
      <c r="Z153" s="327"/>
      <c r="AA153" s="327"/>
      <c r="AB153" s="327"/>
      <c r="AC153" s="327"/>
      <c r="AD153" s="327"/>
      <c r="AE153" s="327"/>
    </row>
    <row r="154" spans="2:31">
      <c r="B154" s="62" t="str">
        <f t="shared" si="89"/>
        <v/>
      </c>
      <c r="C154" s="471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7"/>
      <c r="K154" s="327"/>
      <c r="L154" s="327"/>
      <c r="M154" s="327"/>
      <c r="N154" s="327"/>
      <c r="O154" s="327"/>
      <c r="P154" s="327"/>
      <c r="Q154" s="327"/>
      <c r="R154" s="327"/>
      <c r="S154" s="327"/>
      <c r="T154" s="327"/>
      <c r="U154" s="327"/>
      <c r="V154" s="327"/>
      <c r="W154" s="327"/>
      <c r="X154" s="327"/>
      <c r="Y154" s="327"/>
      <c r="Z154" s="327"/>
      <c r="AA154" s="327"/>
      <c r="AB154" s="327"/>
      <c r="AC154" s="327"/>
      <c r="AD154" s="327"/>
      <c r="AE154" s="327"/>
    </row>
    <row r="155" spans="2:31">
      <c r="B155" s="62" t="str">
        <f t="shared" si="89"/>
        <v/>
      </c>
      <c r="C155" s="471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7"/>
      <c r="K155" s="327"/>
      <c r="L155" s="327"/>
      <c r="M155" s="327"/>
      <c r="N155" s="327"/>
      <c r="O155" s="327"/>
      <c r="P155" s="327"/>
      <c r="Q155" s="327"/>
      <c r="R155" s="327"/>
      <c r="S155" s="327"/>
      <c r="T155" s="327"/>
      <c r="U155" s="327"/>
      <c r="V155" s="327"/>
      <c r="W155" s="327"/>
      <c r="X155" s="327"/>
      <c r="Y155" s="327"/>
      <c r="Z155" s="327"/>
      <c r="AA155" s="327"/>
      <c r="AB155" s="327"/>
      <c r="AC155" s="327"/>
      <c r="AD155" s="327"/>
      <c r="AE155" s="327"/>
    </row>
    <row r="156" spans="2:31">
      <c r="B156" s="62" t="str">
        <f t="shared" si="89"/>
        <v/>
      </c>
      <c r="C156" s="471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7"/>
      <c r="K156" s="327"/>
      <c r="L156" s="327"/>
      <c r="M156" s="327"/>
      <c r="N156" s="327"/>
      <c r="O156" s="327"/>
      <c r="P156" s="327"/>
      <c r="Q156" s="327"/>
      <c r="R156" s="327"/>
      <c r="S156" s="327"/>
      <c r="T156" s="327"/>
      <c r="U156" s="327"/>
      <c r="V156" s="327"/>
      <c r="W156" s="327"/>
      <c r="X156" s="327"/>
      <c r="Y156" s="327"/>
      <c r="Z156" s="327"/>
      <c r="AA156" s="327"/>
      <c r="AB156" s="327"/>
      <c r="AC156" s="327"/>
      <c r="AD156" s="327"/>
      <c r="AE156" s="327"/>
    </row>
    <row r="157" spans="2:31">
      <c r="B157" s="62" t="str">
        <f t="shared" si="89"/>
        <v/>
      </c>
      <c r="C157" s="471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7"/>
      <c r="K157" s="327"/>
      <c r="L157" s="327"/>
      <c r="M157" s="327"/>
      <c r="N157" s="327"/>
      <c r="O157" s="327"/>
      <c r="P157" s="327"/>
      <c r="Q157" s="327"/>
      <c r="R157" s="327"/>
      <c r="S157" s="327"/>
      <c r="T157" s="327"/>
      <c r="U157" s="327"/>
      <c r="V157" s="327"/>
      <c r="W157" s="327"/>
      <c r="X157" s="327"/>
      <c r="Y157" s="327"/>
      <c r="Z157" s="327"/>
      <c r="AA157" s="327"/>
      <c r="AB157" s="327"/>
      <c r="AC157" s="327"/>
      <c r="AD157" s="327"/>
      <c r="AE157" s="327"/>
    </row>
    <row r="158" spans="2:31">
      <c r="B158" s="62" t="str">
        <f>IF(ISBLANK(B136),"",B136)</f>
        <v/>
      </c>
      <c r="C158" s="471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7"/>
      <c r="K158" s="327"/>
      <c r="L158" s="327"/>
      <c r="M158" s="327"/>
      <c r="N158" s="327"/>
      <c r="O158" s="327"/>
      <c r="P158" s="327"/>
      <c r="Q158" s="327"/>
      <c r="R158" s="327"/>
      <c r="S158" s="327"/>
      <c r="T158" s="327"/>
      <c r="U158" s="327"/>
      <c r="V158" s="327"/>
      <c r="W158" s="327"/>
      <c r="X158" s="327"/>
      <c r="Y158" s="327"/>
      <c r="Z158" s="327"/>
      <c r="AA158" s="327"/>
      <c r="AB158" s="327"/>
      <c r="AC158" s="327"/>
      <c r="AD158" s="327"/>
      <c r="AE158" s="327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8" t="s">
        <v>324</v>
      </c>
      <c r="C161" s="347" t="str">
        <f t="shared" ref="C161:AE161" si="91">C$114</f>
        <v>Kwalifikowalne</v>
      </c>
      <c r="D161" s="347" t="str">
        <f t="shared" si="91"/>
        <v>Koszty B+R</v>
      </c>
      <c r="E161" s="347"/>
      <c r="F161" s="347">
        <f t="shared" ca="1" si="91"/>
        <v>0</v>
      </c>
      <c r="G161" s="347">
        <f t="shared" ca="1" si="91"/>
        <v>0</v>
      </c>
      <c r="H161" s="347">
        <f t="shared" ca="1" si="91"/>
        <v>0</v>
      </c>
      <c r="I161" s="347" t="str">
        <f t="shared" si="91"/>
        <v/>
      </c>
      <c r="J161" s="347" t="str">
        <f t="shared" si="91"/>
        <v/>
      </c>
      <c r="K161" s="347" t="str">
        <f t="shared" si="91"/>
        <v>Uzupełnij dane</v>
      </c>
      <c r="L161" s="347" t="str">
        <f t="shared" si="91"/>
        <v/>
      </c>
      <c r="M161" s="347" t="str">
        <f t="shared" si="91"/>
        <v/>
      </c>
      <c r="N161" s="347" t="str">
        <f t="shared" si="91"/>
        <v/>
      </c>
      <c r="O161" s="347" t="str">
        <f t="shared" si="91"/>
        <v/>
      </c>
      <c r="P161" s="347" t="str">
        <f t="shared" si="91"/>
        <v/>
      </c>
      <c r="Q161" s="347" t="str">
        <f t="shared" si="91"/>
        <v/>
      </c>
      <c r="R161" s="347" t="str">
        <f t="shared" si="91"/>
        <v/>
      </c>
      <c r="S161" s="347" t="str">
        <f t="shared" si="91"/>
        <v/>
      </c>
      <c r="T161" s="347" t="str">
        <f t="shared" si="91"/>
        <v/>
      </c>
      <c r="U161" s="347" t="str">
        <f t="shared" si="91"/>
        <v/>
      </c>
      <c r="V161" s="347" t="str">
        <f t="shared" si="91"/>
        <v/>
      </c>
      <c r="W161" s="347" t="str">
        <f t="shared" si="91"/>
        <v/>
      </c>
      <c r="X161" s="347" t="str">
        <f t="shared" si="91"/>
        <v/>
      </c>
      <c r="Y161" s="347" t="str">
        <f t="shared" si="91"/>
        <v/>
      </c>
      <c r="Z161" s="347" t="str">
        <f t="shared" si="91"/>
        <v/>
      </c>
      <c r="AA161" s="347" t="str">
        <f t="shared" si="91"/>
        <v/>
      </c>
      <c r="AB161" s="347" t="str">
        <f t="shared" si="91"/>
        <v/>
      </c>
      <c r="AC161" s="347" t="str">
        <f t="shared" si="91"/>
        <v/>
      </c>
      <c r="AD161" s="347" t="str">
        <f t="shared" si="91"/>
        <v/>
      </c>
      <c r="AE161" s="347" t="str">
        <f t="shared" si="91"/>
        <v/>
      </c>
    </row>
    <row r="162" spans="1:31">
      <c r="A162" s="583" t="str" cm="1">
        <f t="array" ref="A162">Weryfikacja_wypelnienia_KO_Projekt</f>
        <v/>
      </c>
      <c r="B162" s="295"/>
      <c r="C162" s="306"/>
      <c r="D162" s="295"/>
      <c r="E162" s="296"/>
      <c r="F162" s="296"/>
      <c r="G162" s="296"/>
      <c r="H162" s="296"/>
      <c r="I162" s="296"/>
      <c r="J162" s="342"/>
      <c r="K162" s="342"/>
      <c r="L162" s="342"/>
      <c r="M162" s="342"/>
      <c r="N162" s="342"/>
      <c r="O162" s="342"/>
      <c r="P162" s="342"/>
      <c r="Q162" s="342"/>
      <c r="R162" s="342"/>
      <c r="S162" s="342"/>
      <c r="T162" s="342"/>
      <c r="U162" s="342"/>
      <c r="V162" s="342"/>
      <c r="W162" s="342"/>
      <c r="X162" s="342"/>
      <c r="Y162" s="342"/>
      <c r="Z162" s="342"/>
      <c r="AA162" s="342"/>
      <c r="AB162" s="342"/>
      <c r="AC162" s="342"/>
      <c r="AD162" s="342"/>
      <c r="AE162" s="342"/>
    </row>
    <row r="163" spans="1:31">
      <c r="A163" s="583" t="str" cm="1">
        <f t="array" ref="A163">Weryfikacja_wypelnienia_KO_Projekt</f>
        <v/>
      </c>
      <c r="B163" s="295"/>
      <c r="C163" s="306"/>
      <c r="D163" s="295"/>
      <c r="E163" s="296"/>
      <c r="F163" s="296"/>
      <c r="G163" s="296"/>
      <c r="H163" s="296"/>
      <c r="I163" s="296"/>
      <c r="J163" s="342"/>
      <c r="K163" s="342"/>
      <c r="L163" s="342"/>
      <c r="M163" s="342"/>
      <c r="N163" s="342"/>
      <c r="O163" s="342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Weryfikacja_wypelnienia_KO_Projekt</f>
        <v/>
      </c>
      <c r="B164" s="9"/>
      <c r="C164" s="305"/>
      <c r="D164" s="9"/>
      <c r="E164" s="55"/>
      <c r="F164" s="55"/>
      <c r="G164" s="55"/>
      <c r="H164" s="55"/>
      <c r="I164" s="55"/>
      <c r="J164" s="343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Weryfikacja_wypelnienia_KO_Projekt</f>
        <v/>
      </c>
      <c r="B165" s="9"/>
      <c r="C165" s="305"/>
      <c r="D165" s="9"/>
      <c r="E165" s="55"/>
      <c r="F165" s="55"/>
      <c r="G165" s="55"/>
      <c r="H165" s="55"/>
      <c r="I165" s="55"/>
      <c r="J165" s="343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Weryfikacja_wypelnienia_KO_Projekt</f>
        <v/>
      </c>
      <c r="B166" s="9"/>
      <c r="C166" s="305"/>
      <c r="D166" s="9"/>
      <c r="E166" s="55"/>
      <c r="F166" s="55"/>
      <c r="G166" s="55"/>
      <c r="H166" s="55"/>
      <c r="I166" s="55"/>
      <c r="J166" s="343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Weryfikacja_wypelnienia_KO_Projekt</f>
        <v/>
      </c>
      <c r="B167" s="9"/>
      <c r="C167" s="305"/>
      <c r="D167" s="9"/>
      <c r="E167" s="297"/>
      <c r="F167" s="55"/>
      <c r="G167" s="55"/>
      <c r="H167" s="55"/>
      <c r="I167" s="55"/>
      <c r="J167" s="343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A168" s="583" t="str" cm="1">
        <f t="array" ref="A168">Weryfikacja_wypelnienia_KO_Projekt</f>
        <v/>
      </c>
      <c r="B168" s="9"/>
      <c r="C168" s="305"/>
      <c r="D168" s="9"/>
      <c r="E168" s="55"/>
      <c r="F168" s="55"/>
      <c r="G168" s="55"/>
      <c r="H168" s="55"/>
      <c r="I168" s="55"/>
      <c r="J168" s="343"/>
      <c r="K168" s="343"/>
      <c r="L168" s="343"/>
      <c r="M168" s="343"/>
      <c r="N168" s="343"/>
      <c r="O168" s="343"/>
      <c r="P168" s="343"/>
      <c r="Q168" s="343"/>
      <c r="R168" s="343"/>
      <c r="S168" s="343"/>
      <c r="T168" s="343"/>
      <c r="U168" s="343"/>
      <c r="V168" s="343"/>
      <c r="W168" s="343"/>
      <c r="X168" s="343"/>
      <c r="Y168" s="343"/>
      <c r="Z168" s="343"/>
      <c r="AA168" s="343"/>
      <c r="AB168" s="343"/>
      <c r="AC168" s="343"/>
      <c r="AD168" s="343"/>
      <c r="AE168" s="343"/>
    </row>
    <row r="169" spans="1:31">
      <c r="A169" s="583" t="str" cm="1">
        <f t="array" ref="A169">Weryfikacja_wypelnienia_KO_Projekt</f>
        <v/>
      </c>
      <c r="B169" s="9"/>
      <c r="C169" s="305"/>
      <c r="D169" s="9"/>
      <c r="E169" s="55"/>
      <c r="F169" s="55"/>
      <c r="G169" s="55"/>
      <c r="H169" s="55"/>
      <c r="I169" s="55"/>
      <c r="J169" s="343"/>
      <c r="K169" s="343"/>
      <c r="L169" s="343"/>
      <c r="M169" s="343"/>
      <c r="N169" s="343"/>
      <c r="O169" s="343"/>
      <c r="P169" s="343"/>
      <c r="Q169" s="343"/>
      <c r="R169" s="343"/>
      <c r="S169" s="343"/>
      <c r="T169" s="343"/>
      <c r="U169" s="343"/>
      <c r="V169" s="343"/>
      <c r="W169" s="343"/>
      <c r="X169" s="343"/>
      <c r="Y169" s="343"/>
      <c r="Z169" s="343"/>
      <c r="AA169" s="343"/>
      <c r="AB169" s="343"/>
      <c r="AC169" s="343"/>
      <c r="AD169" s="343"/>
      <c r="AE169" s="343"/>
    </row>
    <row r="170" spans="1:31">
      <c r="A170" s="583" t="str" cm="1">
        <f t="array" ref="A170">Weryfikacja_wypelnienia_KO_Projekt</f>
        <v/>
      </c>
      <c r="B170" s="9"/>
      <c r="C170" s="305"/>
      <c r="D170" s="9"/>
      <c r="E170" s="55"/>
      <c r="F170" s="55"/>
      <c r="G170" s="55"/>
      <c r="H170" s="55"/>
      <c r="I170" s="55"/>
      <c r="J170" s="343"/>
      <c r="K170" s="343"/>
      <c r="L170" s="343"/>
      <c r="M170" s="343"/>
      <c r="N170" s="343"/>
      <c r="O170" s="343"/>
      <c r="P170" s="343"/>
      <c r="Q170" s="343"/>
      <c r="R170" s="343"/>
      <c r="S170" s="343"/>
      <c r="T170" s="343"/>
      <c r="U170" s="343"/>
      <c r="V170" s="343"/>
      <c r="W170" s="343"/>
      <c r="X170" s="343"/>
      <c r="Y170" s="343"/>
      <c r="Z170" s="343"/>
      <c r="AA170" s="343"/>
      <c r="AB170" s="343"/>
      <c r="AC170" s="343"/>
      <c r="AD170" s="343"/>
      <c r="AE170" s="343"/>
    </row>
    <row r="171" spans="1:31">
      <c r="A171" s="583" t="str" cm="1">
        <f t="array" ref="A171">Weryfikacja_wypelnienia_KO_Projekt</f>
        <v/>
      </c>
      <c r="B171" s="9"/>
      <c r="C171" s="305"/>
      <c r="D171" s="9"/>
      <c r="E171" s="55"/>
      <c r="F171" s="55"/>
      <c r="G171" s="55"/>
      <c r="H171" s="55"/>
      <c r="I171" s="55"/>
      <c r="J171" s="343"/>
      <c r="K171" s="343"/>
      <c r="L171" s="343"/>
      <c r="M171" s="343"/>
      <c r="N171" s="343"/>
      <c r="O171" s="343"/>
      <c r="P171" s="343"/>
      <c r="Q171" s="343"/>
      <c r="R171" s="343"/>
      <c r="S171" s="343"/>
      <c r="T171" s="343"/>
      <c r="U171" s="343"/>
      <c r="V171" s="343"/>
      <c r="W171" s="343"/>
      <c r="X171" s="343"/>
      <c r="Y171" s="343"/>
      <c r="Z171" s="343"/>
      <c r="AA171" s="343"/>
      <c r="AB171" s="343"/>
      <c r="AC171" s="343"/>
      <c r="AD171" s="343"/>
      <c r="AE171" s="343"/>
    </row>
    <row r="172" spans="1:31">
      <c r="A172" s="583" t="str" cm="1">
        <f t="array" ref="A172">Weryfikacja_wypelnienia_KO_Projekt</f>
        <v/>
      </c>
      <c r="B172" s="9"/>
      <c r="C172" s="305"/>
      <c r="D172" s="9"/>
      <c r="E172" s="55"/>
      <c r="F172" s="55"/>
      <c r="G172" s="55"/>
      <c r="H172" s="55"/>
      <c r="I172" s="55"/>
      <c r="J172" s="343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Weryfikacja_wypelnienia_KO_Projekt</f>
        <v/>
      </c>
      <c r="B173" s="9"/>
      <c r="C173" s="305"/>
      <c r="D173" s="9"/>
      <c r="E173" s="55"/>
      <c r="F173" s="55"/>
      <c r="G173" s="55"/>
      <c r="H173" s="55"/>
      <c r="I173" s="55"/>
      <c r="J173" s="343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Weryfikacja_wypelnienia_KO_Projekt</f>
        <v/>
      </c>
      <c r="B174" s="9"/>
      <c r="C174" s="305"/>
      <c r="D174" s="9"/>
      <c r="E174" s="55"/>
      <c r="F174" s="55"/>
      <c r="G174" s="55"/>
      <c r="H174" s="55"/>
      <c r="I174" s="55"/>
      <c r="J174" s="343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Weryfikacja_wypelnienia_KO_Projekt</f>
        <v/>
      </c>
      <c r="B175" s="9"/>
      <c r="C175" s="305"/>
      <c r="D175" s="9"/>
      <c r="E175" s="55"/>
      <c r="F175" s="55"/>
      <c r="G175" s="55"/>
      <c r="H175" s="55"/>
      <c r="I175" s="55"/>
      <c r="J175" s="343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Weryfikacja_wypelnienia_KO_Projekt</f>
        <v/>
      </c>
      <c r="B176" s="9"/>
      <c r="C176" s="305"/>
      <c r="D176" s="9"/>
      <c r="E176" s="55"/>
      <c r="F176" s="55"/>
      <c r="G176" s="55"/>
      <c r="H176" s="55"/>
      <c r="I176" s="55"/>
      <c r="J176" s="343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A177" s="583" t="str" cm="1">
        <f t="array" ref="A177">Weryfikacja_wypelnienia_KO_Projekt</f>
        <v/>
      </c>
      <c r="B177" s="9"/>
      <c r="C177" s="305"/>
      <c r="D177" s="9"/>
      <c r="E177" s="55"/>
      <c r="F177" s="55"/>
      <c r="G177" s="55"/>
      <c r="H177" s="55"/>
      <c r="I177" s="55"/>
      <c r="J177" s="343"/>
      <c r="K177" s="343"/>
      <c r="L177" s="343"/>
      <c r="M177" s="343"/>
      <c r="N177" s="343"/>
      <c r="O177" s="343"/>
      <c r="P177" s="343"/>
      <c r="Q177" s="343"/>
      <c r="R177" s="343"/>
      <c r="S177" s="343"/>
      <c r="T177" s="343"/>
      <c r="U177" s="343"/>
      <c r="V177" s="343"/>
      <c r="W177" s="343"/>
      <c r="X177" s="343"/>
      <c r="Y177" s="343"/>
      <c r="Z177" s="343"/>
      <c r="AA177" s="343"/>
      <c r="AB177" s="343"/>
      <c r="AC177" s="343"/>
      <c r="AD177" s="343"/>
      <c r="AE177" s="343"/>
    </row>
    <row r="178" spans="1:31">
      <c r="A178" s="583" t="str" cm="1">
        <f t="array" ref="A178">Weryfikacja_wypelnienia_KO_Projekt</f>
        <v/>
      </c>
      <c r="B178" s="9"/>
      <c r="C178" s="305"/>
      <c r="D178" s="9"/>
      <c r="E178" s="55"/>
      <c r="F178" s="55"/>
      <c r="G178" s="55"/>
      <c r="H178" s="55"/>
      <c r="I178" s="55"/>
      <c r="J178" s="343"/>
      <c r="K178" s="343"/>
      <c r="L178" s="343"/>
      <c r="M178" s="343"/>
      <c r="N178" s="343"/>
      <c r="O178" s="343"/>
      <c r="P178" s="343"/>
      <c r="Q178" s="343"/>
      <c r="R178" s="343"/>
      <c r="S178" s="343"/>
      <c r="T178" s="343"/>
      <c r="U178" s="343"/>
      <c r="V178" s="343"/>
      <c r="W178" s="343"/>
      <c r="X178" s="343"/>
      <c r="Y178" s="343"/>
      <c r="Z178" s="343"/>
      <c r="AA178" s="343"/>
      <c r="AB178" s="343"/>
      <c r="AC178" s="343"/>
      <c r="AD178" s="343"/>
      <c r="AE178" s="343"/>
    </row>
    <row r="179" spans="1:31">
      <c r="A179" s="583" t="str" cm="1">
        <f t="array" ref="A179">Weryfikacja_wypelnienia_KO_Projekt</f>
        <v/>
      </c>
      <c r="B179" s="9"/>
      <c r="C179" s="305"/>
      <c r="D179" s="9"/>
      <c r="E179" s="55"/>
      <c r="F179" s="55"/>
      <c r="G179" s="55"/>
      <c r="H179" s="55"/>
      <c r="I179" s="55"/>
      <c r="J179" s="343"/>
      <c r="K179" s="343"/>
      <c r="L179" s="343"/>
      <c r="M179" s="343"/>
      <c r="N179" s="343"/>
      <c r="O179" s="343"/>
      <c r="P179" s="343"/>
      <c r="Q179" s="343"/>
      <c r="R179" s="343"/>
      <c r="S179" s="343"/>
      <c r="T179" s="343"/>
      <c r="U179" s="343"/>
      <c r="V179" s="343"/>
      <c r="W179" s="343"/>
      <c r="X179" s="343"/>
      <c r="Y179" s="343"/>
      <c r="Z179" s="343"/>
      <c r="AA179" s="343"/>
      <c r="AB179" s="343"/>
      <c r="AC179" s="343"/>
      <c r="AD179" s="343"/>
      <c r="AE179" s="343"/>
    </row>
    <row r="180" spans="1:31">
      <c r="A180" s="583" t="str" cm="1">
        <f t="array" ref="A180">Weryfikacja_wypelnienia_KO_Projekt</f>
        <v/>
      </c>
      <c r="B180" s="9"/>
      <c r="C180" s="305"/>
      <c r="D180" s="9"/>
      <c r="E180" s="55"/>
      <c r="F180" s="55"/>
      <c r="G180" s="55"/>
      <c r="H180" s="55"/>
      <c r="I180" s="55"/>
      <c r="J180" s="343"/>
      <c r="K180" s="343"/>
      <c r="L180" s="343"/>
      <c r="M180" s="343"/>
      <c r="N180" s="343"/>
      <c r="O180" s="343"/>
      <c r="P180" s="343"/>
      <c r="Q180" s="343"/>
      <c r="R180" s="343"/>
      <c r="S180" s="343"/>
      <c r="T180" s="343"/>
      <c r="U180" s="343"/>
      <c r="V180" s="343"/>
      <c r="W180" s="343"/>
      <c r="X180" s="343"/>
      <c r="Y180" s="343"/>
      <c r="Z180" s="343"/>
      <c r="AA180" s="343"/>
      <c r="AB180" s="343"/>
      <c r="AC180" s="343"/>
      <c r="AD180" s="343"/>
      <c r="AE180" s="343"/>
    </row>
    <row r="181" spans="1:31">
      <c r="A181" s="583" t="str" cm="1">
        <f t="array" ref="A181">Weryfikacja_wypelnienia_KO_Projekt</f>
        <v/>
      </c>
      <c r="B181" s="9"/>
      <c r="C181" s="305"/>
      <c r="D181" s="9"/>
      <c r="E181" s="55"/>
      <c r="F181" s="55"/>
      <c r="G181" s="55"/>
      <c r="H181" s="55"/>
      <c r="I181" s="55"/>
      <c r="J181" s="343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B182" s="178" t="s">
        <v>325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322</v>
      </c>
      <c r="C183" s="189"/>
      <c r="D183" s="189"/>
      <c r="E183" s="190"/>
      <c r="F183" s="190"/>
      <c r="G183" s="190"/>
      <c r="H183" s="190"/>
      <c r="I183" s="190"/>
      <c r="J183" s="662" t="s">
        <v>323</v>
      </c>
      <c r="K183" s="663"/>
      <c r="L183" s="663"/>
      <c r="M183" s="663"/>
      <c r="N183" s="663"/>
      <c r="O183" s="663"/>
      <c r="P183" s="663"/>
      <c r="Q183" s="663"/>
      <c r="R183" s="663"/>
      <c r="S183" s="663"/>
      <c r="T183" s="663"/>
      <c r="U183" s="663"/>
      <c r="V183" s="663"/>
      <c r="W183" s="663"/>
      <c r="X183" s="663"/>
      <c r="Y183" s="663"/>
      <c r="Z183" s="663"/>
      <c r="AA183" s="663"/>
      <c r="AB183" s="663"/>
      <c r="AC183" s="663"/>
      <c r="AD183" s="663"/>
      <c r="AE183" s="663"/>
    </row>
    <row r="184" spans="1:31">
      <c r="B184" s="62" t="str">
        <f t="shared" ref="B184:B190" si="95">IF(ISBLANK(B162),"",B162)</f>
        <v/>
      </c>
      <c r="C184" s="471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7"/>
      <c r="K184" s="327"/>
      <c r="L184" s="327"/>
      <c r="M184" s="327"/>
      <c r="N184" s="327"/>
      <c r="O184" s="327"/>
      <c r="P184" s="327"/>
      <c r="Q184" s="327"/>
      <c r="R184" s="327"/>
      <c r="S184" s="327"/>
      <c r="T184" s="327"/>
      <c r="U184" s="327"/>
      <c r="V184" s="327"/>
      <c r="W184" s="327"/>
      <c r="X184" s="327"/>
      <c r="Y184" s="327"/>
      <c r="Z184" s="327"/>
      <c r="AA184" s="327"/>
      <c r="AB184" s="327"/>
      <c r="AC184" s="327"/>
      <c r="AD184" s="327"/>
      <c r="AE184" s="327"/>
    </row>
    <row r="185" spans="1:31">
      <c r="B185" s="62" t="str">
        <f t="shared" si="95"/>
        <v/>
      </c>
      <c r="C185" s="471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7"/>
      <c r="K185" s="327"/>
      <c r="L185" s="327"/>
      <c r="M185" s="327"/>
      <c r="N185" s="327"/>
      <c r="O185" s="327"/>
      <c r="P185" s="327"/>
      <c r="Q185" s="327"/>
      <c r="R185" s="327"/>
      <c r="S185" s="327"/>
      <c r="T185" s="327"/>
      <c r="U185" s="327"/>
      <c r="V185" s="327"/>
      <c r="W185" s="327"/>
      <c r="X185" s="327"/>
      <c r="Y185" s="327"/>
      <c r="Z185" s="327"/>
      <c r="AA185" s="327"/>
      <c r="AB185" s="327"/>
      <c r="AC185" s="327"/>
      <c r="AD185" s="327"/>
      <c r="AE185" s="327"/>
    </row>
    <row r="186" spans="1:31">
      <c r="B186" s="62" t="str">
        <f t="shared" si="95"/>
        <v/>
      </c>
      <c r="C186" s="471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7"/>
      <c r="K186" s="327"/>
      <c r="L186" s="327"/>
      <c r="M186" s="327"/>
      <c r="N186" s="327"/>
      <c r="O186" s="327"/>
      <c r="P186" s="327"/>
      <c r="Q186" s="327"/>
      <c r="R186" s="327"/>
      <c r="S186" s="327"/>
      <c r="T186" s="327"/>
      <c r="U186" s="327"/>
      <c r="V186" s="327"/>
      <c r="W186" s="327"/>
      <c r="X186" s="327"/>
      <c r="Y186" s="327"/>
      <c r="Z186" s="327"/>
      <c r="AA186" s="327"/>
      <c r="AB186" s="327"/>
      <c r="AC186" s="327"/>
      <c r="AD186" s="327"/>
      <c r="AE186" s="327"/>
    </row>
    <row r="187" spans="1:31">
      <c r="B187" s="62" t="str">
        <f t="shared" si="95"/>
        <v/>
      </c>
      <c r="C187" s="471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7"/>
      <c r="K187" s="327"/>
      <c r="L187" s="327"/>
      <c r="M187" s="327"/>
      <c r="N187" s="327"/>
      <c r="O187" s="327"/>
      <c r="P187" s="327"/>
      <c r="Q187" s="327"/>
      <c r="R187" s="327"/>
      <c r="S187" s="327"/>
      <c r="T187" s="327"/>
      <c r="U187" s="327"/>
      <c r="V187" s="327"/>
      <c r="W187" s="327"/>
      <c r="X187" s="327"/>
      <c r="Y187" s="327"/>
      <c r="Z187" s="327"/>
      <c r="AA187" s="327"/>
      <c r="AB187" s="327"/>
      <c r="AC187" s="327"/>
      <c r="AD187" s="327"/>
      <c r="AE187" s="327"/>
    </row>
    <row r="188" spans="1:31">
      <c r="B188" s="62" t="str">
        <f t="shared" si="95"/>
        <v/>
      </c>
      <c r="C188" s="471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7"/>
      <c r="K188" s="327"/>
      <c r="L188" s="327"/>
      <c r="M188" s="327"/>
      <c r="N188" s="327"/>
      <c r="O188" s="327"/>
      <c r="P188" s="327"/>
      <c r="Q188" s="327"/>
      <c r="R188" s="327"/>
      <c r="S188" s="327"/>
      <c r="T188" s="327"/>
      <c r="U188" s="327"/>
      <c r="V188" s="327"/>
      <c r="W188" s="327"/>
      <c r="X188" s="327"/>
      <c r="Y188" s="327"/>
      <c r="Z188" s="327"/>
      <c r="AA188" s="327"/>
      <c r="AB188" s="327"/>
      <c r="AC188" s="327"/>
      <c r="AD188" s="327"/>
      <c r="AE188" s="327"/>
    </row>
    <row r="189" spans="1:31">
      <c r="B189" s="62" t="str">
        <f t="shared" si="95"/>
        <v/>
      </c>
      <c r="C189" s="471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7"/>
      <c r="K189" s="327"/>
      <c r="L189" s="327"/>
      <c r="M189" s="327"/>
      <c r="N189" s="327"/>
      <c r="O189" s="327"/>
      <c r="P189" s="327"/>
      <c r="Q189" s="327"/>
      <c r="R189" s="327"/>
      <c r="S189" s="327"/>
      <c r="T189" s="327"/>
      <c r="U189" s="327"/>
      <c r="V189" s="327"/>
      <c r="W189" s="327"/>
      <c r="X189" s="327"/>
      <c r="Y189" s="327"/>
      <c r="Z189" s="327"/>
      <c r="AA189" s="327"/>
      <c r="AB189" s="327"/>
      <c r="AC189" s="327"/>
      <c r="AD189" s="327"/>
      <c r="AE189" s="327"/>
    </row>
    <row r="190" spans="1:31">
      <c r="B190" s="62" t="str">
        <f t="shared" si="95"/>
        <v/>
      </c>
      <c r="C190" s="471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7"/>
      <c r="K190" s="327"/>
      <c r="L190" s="327"/>
      <c r="M190" s="327"/>
      <c r="N190" s="327"/>
      <c r="O190" s="327"/>
      <c r="P190" s="327"/>
      <c r="Q190" s="327"/>
      <c r="R190" s="327"/>
      <c r="S190" s="327"/>
      <c r="T190" s="327"/>
      <c r="U190" s="327"/>
      <c r="V190" s="327"/>
      <c r="W190" s="327"/>
      <c r="X190" s="327"/>
      <c r="Y190" s="327"/>
      <c r="Z190" s="327"/>
      <c r="AA190" s="327"/>
      <c r="AB190" s="327"/>
      <c r="AC190" s="327"/>
      <c r="AD190" s="327"/>
      <c r="AE190" s="327"/>
    </row>
    <row r="191" spans="1:31">
      <c r="B191" s="62" t="str">
        <f t="shared" ref="B191:B203" si="97">IF(ISBLANK(B169),"",B169)</f>
        <v/>
      </c>
      <c r="C191" s="471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7"/>
      <c r="K191" s="327"/>
      <c r="L191" s="327"/>
      <c r="M191" s="327"/>
      <c r="N191" s="327"/>
      <c r="O191" s="327"/>
      <c r="P191" s="327"/>
      <c r="Q191" s="327"/>
      <c r="R191" s="327"/>
      <c r="S191" s="327"/>
      <c r="T191" s="327"/>
      <c r="U191" s="327"/>
      <c r="V191" s="327"/>
      <c r="W191" s="327"/>
      <c r="X191" s="327"/>
      <c r="Y191" s="327"/>
      <c r="Z191" s="327"/>
      <c r="AA191" s="327"/>
      <c r="AB191" s="327"/>
      <c r="AC191" s="327"/>
      <c r="AD191" s="327"/>
      <c r="AE191" s="327"/>
    </row>
    <row r="192" spans="1:31">
      <c r="B192" s="62" t="str">
        <f t="shared" si="97"/>
        <v/>
      </c>
      <c r="C192" s="471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7"/>
      <c r="K192" s="327"/>
      <c r="L192" s="327"/>
      <c r="M192" s="327"/>
      <c r="N192" s="327"/>
      <c r="O192" s="327"/>
      <c r="P192" s="327"/>
      <c r="Q192" s="327"/>
      <c r="R192" s="327"/>
      <c r="S192" s="327"/>
      <c r="T192" s="327"/>
      <c r="U192" s="327"/>
      <c r="V192" s="327"/>
      <c r="W192" s="327"/>
      <c r="X192" s="327"/>
      <c r="Y192" s="327"/>
      <c r="Z192" s="327"/>
      <c r="AA192" s="327"/>
      <c r="AB192" s="327"/>
      <c r="AC192" s="327"/>
      <c r="AD192" s="327"/>
      <c r="AE192" s="327"/>
    </row>
    <row r="193" spans="1:31">
      <c r="B193" s="62" t="str">
        <f t="shared" si="97"/>
        <v/>
      </c>
      <c r="C193" s="471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7"/>
      <c r="K193" s="327"/>
      <c r="L193" s="327"/>
      <c r="M193" s="327"/>
      <c r="N193" s="327"/>
      <c r="O193" s="327"/>
      <c r="P193" s="327"/>
      <c r="Q193" s="327"/>
      <c r="R193" s="327"/>
      <c r="S193" s="327"/>
      <c r="T193" s="327"/>
      <c r="U193" s="327"/>
      <c r="V193" s="327"/>
      <c r="W193" s="327"/>
      <c r="X193" s="327"/>
      <c r="Y193" s="327"/>
      <c r="Z193" s="327"/>
      <c r="AA193" s="327"/>
      <c r="AB193" s="327"/>
      <c r="AC193" s="327"/>
      <c r="AD193" s="327"/>
      <c r="AE193" s="327"/>
    </row>
    <row r="194" spans="1:31">
      <c r="B194" s="62" t="str">
        <f t="shared" si="97"/>
        <v/>
      </c>
      <c r="C194" s="471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7"/>
      <c r="K194" s="327"/>
      <c r="L194" s="327"/>
      <c r="M194" s="327"/>
      <c r="N194" s="327"/>
      <c r="O194" s="327"/>
      <c r="P194" s="327"/>
      <c r="Q194" s="327"/>
      <c r="R194" s="327"/>
      <c r="S194" s="327"/>
      <c r="T194" s="327"/>
      <c r="U194" s="327"/>
      <c r="V194" s="327"/>
      <c r="W194" s="327"/>
      <c r="X194" s="327"/>
      <c r="Y194" s="327"/>
      <c r="Z194" s="327"/>
      <c r="AA194" s="327"/>
      <c r="AB194" s="327"/>
      <c r="AC194" s="327"/>
      <c r="AD194" s="327"/>
      <c r="AE194" s="327"/>
    </row>
    <row r="195" spans="1:31">
      <c r="B195" s="62" t="str">
        <f t="shared" si="97"/>
        <v/>
      </c>
      <c r="C195" s="471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7"/>
      <c r="K195" s="327"/>
      <c r="L195" s="327"/>
      <c r="M195" s="327"/>
      <c r="N195" s="327"/>
      <c r="O195" s="327"/>
      <c r="P195" s="327"/>
      <c r="Q195" s="327"/>
      <c r="R195" s="327"/>
      <c r="S195" s="327"/>
      <c r="T195" s="327"/>
      <c r="U195" s="327"/>
      <c r="V195" s="327"/>
      <c r="W195" s="327"/>
      <c r="X195" s="327"/>
      <c r="Y195" s="327"/>
      <c r="Z195" s="327"/>
      <c r="AA195" s="327"/>
      <c r="AB195" s="327"/>
      <c r="AC195" s="327"/>
      <c r="AD195" s="327"/>
      <c r="AE195" s="327"/>
    </row>
    <row r="196" spans="1:31">
      <c r="B196" s="62" t="str">
        <f t="shared" si="97"/>
        <v/>
      </c>
      <c r="C196" s="471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7"/>
      <c r="K196" s="327"/>
      <c r="L196" s="327"/>
      <c r="M196" s="327"/>
      <c r="N196" s="327"/>
      <c r="O196" s="327"/>
      <c r="P196" s="327"/>
      <c r="Q196" s="327"/>
      <c r="R196" s="327"/>
      <c r="S196" s="327"/>
      <c r="T196" s="327"/>
      <c r="U196" s="327"/>
      <c r="V196" s="327"/>
      <c r="W196" s="327"/>
      <c r="X196" s="327"/>
      <c r="Y196" s="327"/>
      <c r="Z196" s="327"/>
      <c r="AA196" s="327"/>
      <c r="AB196" s="327"/>
      <c r="AC196" s="327"/>
      <c r="AD196" s="327"/>
      <c r="AE196" s="327"/>
    </row>
    <row r="197" spans="1:31">
      <c r="B197" s="62" t="str">
        <f t="shared" si="97"/>
        <v/>
      </c>
      <c r="C197" s="471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7"/>
      <c r="K197" s="327"/>
      <c r="L197" s="327"/>
      <c r="M197" s="327"/>
      <c r="N197" s="327"/>
      <c r="O197" s="327"/>
      <c r="P197" s="327"/>
      <c r="Q197" s="327"/>
      <c r="R197" s="327"/>
      <c r="S197" s="327"/>
      <c r="T197" s="327"/>
      <c r="U197" s="327"/>
      <c r="V197" s="327"/>
      <c r="W197" s="327"/>
      <c r="X197" s="327"/>
      <c r="Y197" s="327"/>
      <c r="Z197" s="327"/>
      <c r="AA197" s="327"/>
      <c r="AB197" s="327"/>
      <c r="AC197" s="327"/>
      <c r="AD197" s="327"/>
      <c r="AE197" s="327"/>
    </row>
    <row r="198" spans="1:31">
      <c r="B198" s="62" t="str">
        <f t="shared" si="97"/>
        <v/>
      </c>
      <c r="C198" s="471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7"/>
      <c r="K198" s="327"/>
      <c r="L198" s="327"/>
      <c r="M198" s="327"/>
      <c r="N198" s="327"/>
      <c r="O198" s="327"/>
      <c r="P198" s="327"/>
      <c r="Q198" s="327"/>
      <c r="R198" s="327"/>
      <c r="S198" s="327"/>
      <c r="T198" s="327"/>
      <c r="U198" s="327"/>
      <c r="V198" s="327"/>
      <c r="W198" s="327"/>
      <c r="X198" s="327"/>
      <c r="Y198" s="327"/>
      <c r="Z198" s="327"/>
      <c r="AA198" s="327"/>
      <c r="AB198" s="327"/>
      <c r="AC198" s="327"/>
      <c r="AD198" s="327"/>
      <c r="AE198" s="327"/>
    </row>
    <row r="199" spans="1:31">
      <c r="B199" s="62" t="str">
        <f t="shared" si="97"/>
        <v/>
      </c>
      <c r="C199" s="471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7"/>
      <c r="K199" s="327"/>
      <c r="L199" s="327"/>
      <c r="M199" s="327"/>
      <c r="N199" s="327"/>
      <c r="O199" s="327"/>
      <c r="P199" s="327"/>
      <c r="Q199" s="327"/>
      <c r="R199" s="327"/>
      <c r="S199" s="327"/>
      <c r="T199" s="327"/>
      <c r="U199" s="327"/>
      <c r="V199" s="327"/>
      <c r="W199" s="327"/>
      <c r="X199" s="327"/>
      <c r="Y199" s="327"/>
      <c r="Z199" s="327"/>
      <c r="AA199" s="327"/>
      <c r="AB199" s="327"/>
      <c r="AC199" s="327"/>
      <c r="AD199" s="327"/>
      <c r="AE199" s="327"/>
    </row>
    <row r="200" spans="1:31">
      <c r="B200" s="62" t="str">
        <f t="shared" si="97"/>
        <v/>
      </c>
      <c r="C200" s="471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7"/>
      <c r="K200" s="327"/>
      <c r="L200" s="327"/>
      <c r="M200" s="327"/>
      <c r="N200" s="327"/>
      <c r="O200" s="327"/>
      <c r="P200" s="327"/>
      <c r="Q200" s="327"/>
      <c r="R200" s="327"/>
      <c r="S200" s="327"/>
      <c r="T200" s="327"/>
      <c r="U200" s="327"/>
      <c r="V200" s="327"/>
      <c r="W200" s="327"/>
      <c r="X200" s="327"/>
      <c r="Y200" s="327"/>
      <c r="Z200" s="327"/>
      <c r="AA200" s="327"/>
      <c r="AB200" s="327"/>
      <c r="AC200" s="327"/>
      <c r="AD200" s="327"/>
      <c r="AE200" s="327"/>
    </row>
    <row r="201" spans="1:31">
      <c r="B201" s="62" t="str">
        <f t="shared" si="97"/>
        <v/>
      </c>
      <c r="C201" s="471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7"/>
      <c r="K201" s="327"/>
      <c r="L201" s="327"/>
      <c r="M201" s="327"/>
      <c r="N201" s="327"/>
      <c r="O201" s="327"/>
      <c r="P201" s="327"/>
      <c r="Q201" s="327"/>
      <c r="R201" s="327"/>
      <c r="S201" s="327"/>
      <c r="T201" s="327"/>
      <c r="U201" s="327"/>
      <c r="V201" s="327"/>
      <c r="W201" s="327"/>
      <c r="X201" s="327"/>
      <c r="Y201" s="327"/>
      <c r="Z201" s="327"/>
      <c r="AA201" s="327"/>
      <c r="AB201" s="327"/>
      <c r="AC201" s="327"/>
      <c r="AD201" s="327"/>
      <c r="AE201" s="327"/>
    </row>
    <row r="202" spans="1:31">
      <c r="B202" s="62" t="str">
        <f t="shared" si="97"/>
        <v/>
      </c>
      <c r="C202" s="471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7"/>
      <c r="K202" s="327"/>
      <c r="L202" s="327"/>
      <c r="M202" s="327"/>
      <c r="N202" s="327"/>
      <c r="O202" s="327"/>
      <c r="P202" s="327"/>
      <c r="Q202" s="327"/>
      <c r="R202" s="327"/>
      <c r="S202" s="327"/>
      <c r="T202" s="327"/>
      <c r="U202" s="327"/>
      <c r="V202" s="327"/>
      <c r="W202" s="327"/>
      <c r="X202" s="327"/>
      <c r="Y202" s="327"/>
      <c r="Z202" s="327"/>
      <c r="AA202" s="327"/>
      <c r="AB202" s="327"/>
      <c r="AC202" s="327"/>
      <c r="AD202" s="327"/>
      <c r="AE202" s="327"/>
    </row>
    <row r="203" spans="1:31">
      <c r="B203" s="62" t="str">
        <f t="shared" si="97"/>
        <v/>
      </c>
      <c r="C203" s="471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7"/>
      <c r="K203" s="327"/>
      <c r="L203" s="327"/>
      <c r="M203" s="327"/>
      <c r="N203" s="327"/>
      <c r="O203" s="327"/>
      <c r="P203" s="327"/>
      <c r="Q203" s="327"/>
      <c r="R203" s="327"/>
      <c r="S203" s="327"/>
      <c r="T203" s="327"/>
      <c r="U203" s="327"/>
      <c r="V203" s="327"/>
      <c r="W203" s="327"/>
      <c r="X203" s="327"/>
      <c r="Y203" s="327"/>
      <c r="Z203" s="327"/>
      <c r="AA203" s="327"/>
      <c r="AB203" s="327"/>
      <c r="AC203" s="327"/>
      <c r="AD203" s="327"/>
      <c r="AE203" s="327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8" t="s">
        <v>326</v>
      </c>
      <c r="C206" s="347" t="str">
        <f t="shared" ref="C206:AE206" si="98">C$114</f>
        <v>Kwalifikowalne</v>
      </c>
      <c r="D206" s="347" t="str">
        <f t="shared" si="98"/>
        <v>Koszty B+R</v>
      </c>
      <c r="E206" s="347"/>
      <c r="F206" s="347">
        <f t="shared" ca="1" si="98"/>
        <v>0</v>
      </c>
      <c r="G206" s="347">
        <f t="shared" ca="1" si="98"/>
        <v>0</v>
      </c>
      <c r="H206" s="347">
        <f t="shared" ca="1" si="98"/>
        <v>0</v>
      </c>
      <c r="I206" s="347" t="str">
        <f t="shared" si="98"/>
        <v/>
      </c>
      <c r="J206" s="347" t="str">
        <f t="shared" si="98"/>
        <v/>
      </c>
      <c r="K206" s="347" t="str">
        <f t="shared" si="98"/>
        <v>Uzupełnij dane</v>
      </c>
      <c r="L206" s="347" t="str">
        <f t="shared" si="98"/>
        <v/>
      </c>
      <c r="M206" s="347" t="str">
        <f t="shared" si="98"/>
        <v/>
      </c>
      <c r="N206" s="347" t="str">
        <f t="shared" si="98"/>
        <v/>
      </c>
      <c r="O206" s="347" t="str">
        <f t="shared" si="98"/>
        <v/>
      </c>
      <c r="P206" s="347" t="str">
        <f t="shared" si="98"/>
        <v/>
      </c>
      <c r="Q206" s="347" t="str">
        <f t="shared" si="98"/>
        <v/>
      </c>
      <c r="R206" s="347" t="str">
        <f t="shared" si="98"/>
        <v/>
      </c>
      <c r="S206" s="347" t="str">
        <f t="shared" si="98"/>
        <v/>
      </c>
      <c r="T206" s="347" t="str">
        <f t="shared" si="98"/>
        <v/>
      </c>
      <c r="U206" s="347" t="str">
        <f t="shared" si="98"/>
        <v/>
      </c>
      <c r="V206" s="347" t="str">
        <f t="shared" si="98"/>
        <v/>
      </c>
      <c r="W206" s="347" t="str">
        <f t="shared" si="98"/>
        <v/>
      </c>
      <c r="X206" s="347" t="str">
        <f t="shared" si="98"/>
        <v/>
      </c>
      <c r="Y206" s="347" t="str">
        <f t="shared" si="98"/>
        <v/>
      </c>
      <c r="Z206" s="347" t="str">
        <f t="shared" si="98"/>
        <v/>
      </c>
      <c r="AA206" s="347" t="str">
        <f t="shared" si="98"/>
        <v/>
      </c>
      <c r="AB206" s="347" t="str">
        <f t="shared" si="98"/>
        <v/>
      </c>
      <c r="AC206" s="347" t="str">
        <f t="shared" si="98"/>
        <v/>
      </c>
      <c r="AD206" s="347" t="str">
        <f t="shared" si="98"/>
        <v/>
      </c>
      <c r="AE206" s="347" t="str">
        <f t="shared" si="98"/>
        <v/>
      </c>
    </row>
    <row r="207" spans="1:31">
      <c r="A207" s="583" t="str" cm="1">
        <f t="array" ref="A207">Weryfikacja_wypelnienia_KO_Projekt</f>
        <v/>
      </c>
      <c r="B207" s="9"/>
      <c r="C207" s="306"/>
      <c r="D207" s="295"/>
      <c r="E207" s="296"/>
      <c r="F207" s="296"/>
      <c r="G207" s="296"/>
      <c r="H207" s="296"/>
      <c r="I207" s="296"/>
      <c r="J207" s="342"/>
      <c r="K207" s="342"/>
      <c r="L207" s="342"/>
      <c r="M207" s="342"/>
      <c r="N207" s="342"/>
      <c r="O207" s="342"/>
      <c r="P207" s="342"/>
      <c r="Q207" s="342"/>
      <c r="R207" s="342"/>
      <c r="S207" s="342"/>
      <c r="T207" s="342"/>
      <c r="U207" s="342"/>
      <c r="V207" s="342"/>
      <c r="W207" s="342"/>
      <c r="X207" s="342"/>
      <c r="Y207" s="342"/>
      <c r="Z207" s="342"/>
      <c r="AA207" s="342"/>
      <c r="AB207" s="342"/>
      <c r="AC207" s="342"/>
      <c r="AD207" s="342"/>
      <c r="AE207" s="342"/>
    </row>
    <row r="208" spans="1:31">
      <c r="A208" s="583" t="str" cm="1">
        <f t="array" ref="A208">Weryfikacja_wypelnienia_KO_Projekt</f>
        <v/>
      </c>
      <c r="B208" s="9"/>
      <c r="C208" s="305"/>
      <c r="D208" s="9"/>
      <c r="E208" s="55"/>
      <c r="F208" s="55"/>
      <c r="G208" s="55"/>
      <c r="H208" s="55"/>
      <c r="I208" s="55"/>
      <c r="J208" s="343"/>
      <c r="K208" s="343"/>
      <c r="L208" s="343"/>
      <c r="M208" s="343"/>
      <c r="N208" s="343"/>
      <c r="O208" s="343"/>
      <c r="P208" s="343"/>
      <c r="Q208" s="343"/>
      <c r="R208" s="343"/>
      <c r="S208" s="343"/>
      <c r="T208" s="343"/>
      <c r="U208" s="343"/>
      <c r="V208" s="343"/>
      <c r="W208" s="343"/>
      <c r="X208" s="343"/>
      <c r="Y208" s="343"/>
      <c r="Z208" s="343"/>
      <c r="AA208" s="343"/>
      <c r="AB208" s="343"/>
      <c r="AC208" s="343"/>
      <c r="AD208" s="343"/>
      <c r="AE208" s="343"/>
    </row>
    <row r="209" spans="1:31">
      <c r="A209" s="583" t="str" cm="1">
        <f t="array" ref="A209">Weryfikacja_wypelnienia_KO_Projekt</f>
        <v/>
      </c>
      <c r="B209" s="9"/>
      <c r="C209" s="305"/>
      <c r="D209" s="9"/>
      <c r="E209" s="55"/>
      <c r="F209" s="55"/>
      <c r="G209" s="55"/>
      <c r="H209" s="55"/>
      <c r="I209" s="55"/>
      <c r="J209" s="343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83" t="str" cm="1">
        <f t="array" ref="A210">Weryfikacja_wypelnienia_KO_Projekt</f>
        <v/>
      </c>
      <c r="B210" s="9"/>
      <c r="C210" s="305"/>
      <c r="D210" s="9"/>
      <c r="E210" s="55"/>
      <c r="F210" s="55"/>
      <c r="G210" s="55"/>
      <c r="H210" s="55"/>
      <c r="I210" s="55"/>
      <c r="J210" s="343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83" t="str" cm="1">
        <f t="array" ref="A211">Weryfikacja_wypelnienia_KO_Projekt</f>
        <v/>
      </c>
      <c r="B211" s="9"/>
      <c r="C211" s="305"/>
      <c r="D211" s="9"/>
      <c r="E211" s="55"/>
      <c r="F211" s="55"/>
      <c r="G211" s="55"/>
      <c r="H211" s="55"/>
      <c r="I211" s="55"/>
      <c r="J211" s="343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B212" s="178" t="s">
        <v>327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322</v>
      </c>
      <c r="C213" s="189"/>
      <c r="D213" s="189"/>
      <c r="E213" s="190"/>
      <c r="F213" s="190"/>
      <c r="G213" s="190"/>
      <c r="H213" s="190"/>
      <c r="I213" s="190"/>
      <c r="J213" s="662" t="s">
        <v>323</v>
      </c>
      <c r="K213" s="663"/>
      <c r="L213" s="663"/>
      <c r="M213" s="663"/>
      <c r="N213" s="663"/>
      <c r="O213" s="663"/>
      <c r="P213" s="663"/>
      <c r="Q213" s="663"/>
      <c r="R213" s="663"/>
      <c r="S213" s="663"/>
      <c r="T213" s="663"/>
      <c r="U213" s="663"/>
      <c r="V213" s="663"/>
      <c r="W213" s="663"/>
      <c r="X213" s="663"/>
      <c r="Y213" s="663"/>
      <c r="Z213" s="663"/>
      <c r="AA213" s="663"/>
      <c r="AB213" s="663"/>
      <c r="AC213" s="663"/>
      <c r="AD213" s="663"/>
      <c r="AE213" s="663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7"/>
      <c r="K214" s="327"/>
      <c r="L214" s="327"/>
      <c r="M214" s="327"/>
      <c r="N214" s="327"/>
      <c r="O214" s="327"/>
      <c r="P214" s="327"/>
      <c r="Q214" s="327"/>
      <c r="R214" s="327"/>
      <c r="S214" s="327"/>
      <c r="T214" s="327"/>
      <c r="U214" s="327"/>
      <c r="V214" s="327"/>
      <c r="W214" s="327"/>
      <c r="X214" s="327"/>
      <c r="Y214" s="327"/>
      <c r="Z214" s="327"/>
      <c r="AA214" s="327"/>
      <c r="AB214" s="327"/>
      <c r="AC214" s="327"/>
      <c r="AD214" s="327"/>
      <c r="AE214" s="327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7"/>
      <c r="K215" s="327"/>
      <c r="L215" s="327"/>
      <c r="M215" s="327"/>
      <c r="N215" s="327"/>
      <c r="O215" s="327"/>
      <c r="P215" s="327"/>
      <c r="Q215" s="327"/>
      <c r="R215" s="327"/>
      <c r="S215" s="327"/>
      <c r="T215" s="327"/>
      <c r="U215" s="327"/>
      <c r="V215" s="327"/>
      <c r="W215" s="327"/>
      <c r="X215" s="327"/>
      <c r="Y215" s="327"/>
      <c r="Z215" s="327"/>
      <c r="AA215" s="327"/>
      <c r="AB215" s="327"/>
      <c r="AC215" s="327"/>
      <c r="AD215" s="327"/>
      <c r="AE215" s="327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7"/>
      <c r="K216" s="327"/>
      <c r="L216" s="327"/>
      <c r="M216" s="327"/>
      <c r="N216" s="327"/>
      <c r="O216" s="327"/>
      <c r="P216" s="327"/>
      <c r="Q216" s="327"/>
      <c r="R216" s="327"/>
      <c r="S216" s="327"/>
      <c r="T216" s="327"/>
      <c r="U216" s="327"/>
      <c r="V216" s="327"/>
      <c r="W216" s="327"/>
      <c r="X216" s="327"/>
      <c r="Y216" s="327"/>
      <c r="Z216" s="327"/>
      <c r="AA216" s="327"/>
      <c r="AB216" s="327"/>
      <c r="AC216" s="327"/>
      <c r="AD216" s="327"/>
      <c r="AE216" s="327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7"/>
      <c r="K217" s="327"/>
      <c r="L217" s="327"/>
      <c r="M217" s="327"/>
      <c r="N217" s="327"/>
      <c r="O217" s="327"/>
      <c r="P217" s="327"/>
      <c r="Q217" s="327"/>
      <c r="R217" s="327"/>
      <c r="S217" s="327"/>
      <c r="T217" s="327"/>
      <c r="U217" s="327"/>
      <c r="V217" s="327"/>
      <c r="W217" s="327"/>
      <c r="X217" s="327"/>
      <c r="Y217" s="327"/>
      <c r="Z217" s="327"/>
      <c r="AA217" s="327"/>
      <c r="AB217" s="327"/>
      <c r="AC217" s="327"/>
      <c r="AD217" s="327"/>
      <c r="AE217" s="327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7"/>
      <c r="K218" s="327"/>
      <c r="L218" s="327"/>
      <c r="M218" s="327"/>
      <c r="N218" s="327"/>
      <c r="O218" s="327"/>
      <c r="P218" s="327"/>
      <c r="Q218" s="327"/>
      <c r="R218" s="327"/>
      <c r="S218" s="327"/>
      <c r="T218" s="327"/>
      <c r="U218" s="327"/>
      <c r="V218" s="327"/>
      <c r="W218" s="327"/>
      <c r="X218" s="327"/>
      <c r="Y218" s="327"/>
      <c r="Z218" s="327"/>
      <c r="AA218" s="327"/>
      <c r="AB218" s="327"/>
      <c r="AC218" s="327"/>
      <c r="AD218" s="327"/>
      <c r="AE218" s="327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8" t="s">
        <v>328</v>
      </c>
      <c r="C221" s="347" t="str">
        <f t="shared" ref="C221:AE221" si="103">C$114</f>
        <v>Kwalifikowalne</v>
      </c>
      <c r="D221" s="347" t="str">
        <f t="shared" si="103"/>
        <v>Koszty B+R</v>
      </c>
      <c r="E221" s="347"/>
      <c r="F221" s="347">
        <f t="shared" ca="1" si="103"/>
        <v>0</v>
      </c>
      <c r="G221" s="347">
        <f t="shared" ca="1" si="103"/>
        <v>0</v>
      </c>
      <c r="H221" s="347">
        <f t="shared" ca="1" si="103"/>
        <v>0</v>
      </c>
      <c r="I221" s="347" t="str">
        <f t="shared" si="103"/>
        <v/>
      </c>
      <c r="J221" s="347" t="str">
        <f t="shared" si="103"/>
        <v/>
      </c>
      <c r="K221" s="347" t="str">
        <f t="shared" si="103"/>
        <v>Uzupełnij dane</v>
      </c>
      <c r="L221" s="347" t="str">
        <f t="shared" si="103"/>
        <v/>
      </c>
      <c r="M221" s="347" t="str">
        <f t="shared" si="103"/>
        <v/>
      </c>
      <c r="N221" s="347" t="str">
        <f t="shared" si="103"/>
        <v/>
      </c>
      <c r="O221" s="347" t="str">
        <f t="shared" si="103"/>
        <v/>
      </c>
      <c r="P221" s="347" t="str">
        <f t="shared" si="103"/>
        <v/>
      </c>
      <c r="Q221" s="347" t="str">
        <f t="shared" si="103"/>
        <v/>
      </c>
      <c r="R221" s="347" t="str">
        <f t="shared" si="103"/>
        <v/>
      </c>
      <c r="S221" s="347" t="str">
        <f t="shared" si="103"/>
        <v/>
      </c>
      <c r="T221" s="347" t="str">
        <f t="shared" si="103"/>
        <v/>
      </c>
      <c r="U221" s="347" t="str">
        <f t="shared" si="103"/>
        <v/>
      </c>
      <c r="V221" s="347" t="str">
        <f t="shared" si="103"/>
        <v/>
      </c>
      <c r="W221" s="347" t="str">
        <f t="shared" si="103"/>
        <v/>
      </c>
      <c r="X221" s="347" t="str">
        <f t="shared" si="103"/>
        <v/>
      </c>
      <c r="Y221" s="347" t="str">
        <f t="shared" si="103"/>
        <v/>
      </c>
      <c r="Z221" s="347" t="str">
        <f t="shared" si="103"/>
        <v/>
      </c>
      <c r="AA221" s="347" t="str">
        <f t="shared" si="103"/>
        <v/>
      </c>
      <c r="AB221" s="347" t="str">
        <f t="shared" si="103"/>
        <v/>
      </c>
      <c r="AC221" s="347" t="str">
        <f t="shared" si="103"/>
        <v/>
      </c>
      <c r="AD221" s="347" t="str">
        <f t="shared" si="103"/>
        <v/>
      </c>
      <c r="AE221" s="347" t="str">
        <f t="shared" si="103"/>
        <v/>
      </c>
    </row>
    <row r="222" spans="1:31">
      <c r="B222" s="7" t="s">
        <v>329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83" t="str" cm="1">
        <f t="array" ref="A223">Weryfikacja_wypelnienia_KO_Projekt</f>
        <v/>
      </c>
      <c r="B223" s="9"/>
      <c r="C223" s="305"/>
      <c r="D223" s="9"/>
      <c r="E223" s="55"/>
      <c r="F223" s="55"/>
      <c r="G223" s="55"/>
      <c r="H223" s="55"/>
      <c r="I223" s="55"/>
      <c r="J223" s="343"/>
      <c r="K223" s="343"/>
      <c r="L223" s="343"/>
      <c r="M223" s="343"/>
      <c r="N223" s="343"/>
      <c r="O223" s="343"/>
      <c r="P223" s="343"/>
      <c r="Q223" s="343"/>
      <c r="R223" s="343"/>
      <c r="S223" s="343"/>
      <c r="T223" s="343"/>
      <c r="U223" s="343"/>
      <c r="V223" s="343"/>
      <c r="W223" s="343"/>
      <c r="X223" s="343"/>
      <c r="Y223" s="343"/>
      <c r="Z223" s="343"/>
      <c r="AA223" s="343"/>
      <c r="AB223" s="343"/>
      <c r="AC223" s="343"/>
      <c r="AD223" s="343"/>
      <c r="AE223" s="343"/>
    </row>
    <row r="224" spans="1:31">
      <c r="A224" s="583" t="str" cm="1">
        <f t="array" ref="A224">Weryfikacja_wypelnienia_KO_Projekt</f>
        <v/>
      </c>
      <c r="B224" s="9"/>
      <c r="C224" s="305"/>
      <c r="D224" s="9"/>
      <c r="E224" s="55"/>
      <c r="F224" s="55"/>
      <c r="G224" s="55"/>
      <c r="H224" s="55"/>
      <c r="I224" s="55"/>
      <c r="J224" s="343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Weryfikacja_wypelnienia_KO_Projekt</f>
        <v/>
      </c>
      <c r="B225" s="9"/>
      <c r="C225" s="305"/>
      <c r="D225" s="9"/>
      <c r="E225" s="55"/>
      <c r="F225" s="55"/>
      <c r="G225" s="55"/>
      <c r="H225" s="55"/>
      <c r="I225" s="55"/>
      <c r="J225" s="343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Weryfikacja_wypelnienia_KO_Projekt</f>
        <v/>
      </c>
      <c r="B226" s="9"/>
      <c r="C226" s="305"/>
      <c r="D226" s="9"/>
      <c r="E226" s="55"/>
      <c r="F226" s="55"/>
      <c r="G226" s="55"/>
      <c r="H226" s="55"/>
      <c r="I226" s="55"/>
      <c r="J226" s="343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A227" s="583" t="str" cm="1">
        <f t="array" ref="A227">Weryfikacja_wypelnienia_KO_Projekt</f>
        <v/>
      </c>
      <c r="B227" s="9"/>
      <c r="C227" s="305"/>
      <c r="D227" s="9"/>
      <c r="E227" s="55"/>
      <c r="F227" s="55"/>
      <c r="G227" s="55"/>
      <c r="H227" s="55"/>
      <c r="I227" s="55"/>
      <c r="J227" s="343"/>
      <c r="K227" s="343"/>
      <c r="L227" s="343"/>
      <c r="M227" s="343"/>
      <c r="N227" s="343"/>
      <c r="O227" s="343"/>
      <c r="P227" s="343"/>
      <c r="Q227" s="343"/>
      <c r="R227" s="343"/>
      <c r="S227" s="343"/>
      <c r="T227" s="343"/>
      <c r="U227" s="343"/>
      <c r="V227" s="343"/>
      <c r="W227" s="343"/>
      <c r="X227" s="343"/>
      <c r="Y227" s="343"/>
      <c r="Z227" s="343"/>
      <c r="AA227" s="343"/>
      <c r="AB227" s="343"/>
      <c r="AC227" s="343"/>
      <c r="AD227" s="343"/>
      <c r="AE227" s="343"/>
    </row>
    <row r="228" spans="1:31">
      <c r="A228" s="583" t="str" cm="1">
        <f t="array" ref="A228">Weryfikacja_wypelnienia_KO_Projekt</f>
        <v/>
      </c>
      <c r="B228" s="9"/>
      <c r="C228" s="305"/>
      <c r="D228" s="9"/>
      <c r="E228" s="55"/>
      <c r="F228" s="55"/>
      <c r="G228" s="55"/>
      <c r="H228" s="55"/>
      <c r="I228" s="55"/>
      <c r="J228" s="343"/>
      <c r="K228" s="343"/>
      <c r="L228" s="343"/>
      <c r="M228" s="343"/>
      <c r="N228" s="343"/>
      <c r="O228" s="343"/>
      <c r="P228" s="343"/>
      <c r="Q228" s="343"/>
      <c r="R228" s="343"/>
      <c r="S228" s="343"/>
      <c r="T228" s="343"/>
      <c r="U228" s="343"/>
      <c r="V228" s="343"/>
      <c r="W228" s="343"/>
      <c r="X228" s="343"/>
      <c r="Y228" s="343"/>
      <c r="Z228" s="343"/>
      <c r="AA228" s="343"/>
      <c r="AB228" s="343"/>
      <c r="AC228" s="343"/>
      <c r="AD228" s="343"/>
      <c r="AE228" s="343"/>
    </row>
    <row r="229" spans="1:31">
      <c r="A229" s="583" t="str" cm="1">
        <f t="array" ref="A229">Weryfikacja_wypelnienia_KO_Projekt</f>
        <v/>
      </c>
      <c r="B229" s="9"/>
      <c r="C229" s="305"/>
      <c r="D229" s="9"/>
      <c r="E229" s="55"/>
      <c r="F229" s="55"/>
      <c r="G229" s="55"/>
      <c r="H229" s="55"/>
      <c r="I229" s="55"/>
      <c r="J229" s="343"/>
      <c r="K229" s="343"/>
      <c r="L229" s="343"/>
      <c r="M229" s="343"/>
      <c r="N229" s="343"/>
      <c r="O229" s="343"/>
      <c r="P229" s="343"/>
      <c r="Q229" s="343"/>
      <c r="R229" s="343"/>
      <c r="S229" s="343"/>
      <c r="T229" s="343"/>
      <c r="U229" s="343"/>
      <c r="V229" s="343"/>
      <c r="W229" s="343"/>
      <c r="X229" s="343"/>
      <c r="Y229" s="343"/>
      <c r="Z229" s="343"/>
      <c r="AA229" s="343"/>
      <c r="AB229" s="343"/>
      <c r="AC229" s="343"/>
      <c r="AD229" s="343"/>
      <c r="AE229" s="343"/>
    </row>
    <row r="230" spans="1:31">
      <c r="A230" s="583" t="str" cm="1">
        <f t="array" ref="A230">Weryfikacja_wypelnienia_KO_Projekt</f>
        <v/>
      </c>
      <c r="B230" s="9"/>
      <c r="C230" s="305"/>
      <c r="D230" s="9"/>
      <c r="E230" s="55"/>
      <c r="F230" s="55"/>
      <c r="G230" s="55"/>
      <c r="H230" s="55"/>
      <c r="I230" s="55"/>
      <c r="J230" s="343"/>
      <c r="K230" s="343"/>
      <c r="L230" s="343"/>
      <c r="M230" s="343"/>
      <c r="N230" s="343"/>
      <c r="O230" s="343"/>
      <c r="P230" s="343"/>
      <c r="Q230" s="343"/>
      <c r="R230" s="343"/>
      <c r="S230" s="343"/>
      <c r="T230" s="343"/>
      <c r="U230" s="343"/>
      <c r="V230" s="343"/>
      <c r="W230" s="343"/>
      <c r="X230" s="343"/>
      <c r="Y230" s="343"/>
      <c r="Z230" s="343"/>
      <c r="AA230" s="343"/>
      <c r="AB230" s="343"/>
      <c r="AC230" s="343"/>
      <c r="AD230" s="343"/>
      <c r="AE230" s="343"/>
    </row>
    <row r="231" spans="1:31">
      <c r="A231" s="583" t="str" cm="1">
        <f t="array" ref="A231">Weryfikacja_wypelnienia_KO_Projekt</f>
        <v/>
      </c>
      <c r="B231" s="9"/>
      <c r="C231" s="305"/>
      <c r="D231" s="9"/>
      <c r="E231" s="55"/>
      <c r="F231" s="55"/>
      <c r="G231" s="55"/>
      <c r="H231" s="55"/>
      <c r="I231" s="55"/>
      <c r="J231" s="343"/>
      <c r="K231" s="343"/>
      <c r="L231" s="343"/>
      <c r="M231" s="343"/>
      <c r="N231" s="343"/>
      <c r="O231" s="343"/>
      <c r="P231" s="343"/>
      <c r="Q231" s="343"/>
      <c r="R231" s="343"/>
      <c r="S231" s="343"/>
      <c r="T231" s="343"/>
      <c r="U231" s="343"/>
      <c r="V231" s="343"/>
      <c r="W231" s="343"/>
      <c r="X231" s="343"/>
      <c r="Y231" s="343"/>
      <c r="Z231" s="343"/>
      <c r="AA231" s="343"/>
      <c r="AB231" s="343"/>
      <c r="AC231" s="343"/>
      <c r="AD231" s="343"/>
      <c r="AE231" s="343"/>
    </row>
    <row r="232" spans="1:31">
      <c r="A232" s="583" t="str" cm="1">
        <f t="array" ref="A232">Weryfikacja_wypelnienia_KO_Projekt</f>
        <v/>
      </c>
      <c r="B232" s="9"/>
      <c r="C232" s="305"/>
      <c r="D232" s="9"/>
      <c r="E232" s="55"/>
      <c r="F232" s="55"/>
      <c r="G232" s="55"/>
      <c r="H232" s="55"/>
      <c r="I232" s="55"/>
      <c r="J232" s="343"/>
      <c r="K232" s="343"/>
      <c r="L232" s="343"/>
      <c r="M232" s="343"/>
      <c r="N232" s="343"/>
      <c r="O232" s="343"/>
      <c r="P232" s="343"/>
      <c r="Q232" s="343"/>
      <c r="R232" s="343"/>
      <c r="S232" s="343"/>
      <c r="T232" s="343"/>
      <c r="U232" s="343"/>
      <c r="V232" s="343"/>
      <c r="W232" s="343"/>
      <c r="X232" s="343"/>
      <c r="Y232" s="343"/>
      <c r="Z232" s="343"/>
      <c r="AA232" s="343"/>
      <c r="AB232" s="343"/>
      <c r="AC232" s="343"/>
      <c r="AD232" s="343"/>
      <c r="AE232" s="343"/>
    </row>
    <row r="233" spans="1:31">
      <c r="A233" s="583" t="str" cm="1">
        <f t="array" ref="A233">Weryfikacja_wypelnienia_KO_Projekt</f>
        <v/>
      </c>
      <c r="B233" s="9"/>
      <c r="C233" s="305"/>
      <c r="D233" s="9"/>
      <c r="E233" s="55"/>
      <c r="F233" s="55"/>
      <c r="G233" s="55"/>
      <c r="H233" s="55"/>
      <c r="I233" s="55"/>
      <c r="J233" s="343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Weryfikacja_wypelnienia_KO_Projekt</f>
        <v/>
      </c>
      <c r="B234" s="9"/>
      <c r="C234" s="305"/>
      <c r="D234" s="9"/>
      <c r="E234" s="55"/>
      <c r="F234" s="55"/>
      <c r="G234" s="55"/>
      <c r="H234" s="55"/>
      <c r="I234" s="55"/>
      <c r="J234" s="343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Weryfikacja_wypelnienia_KO_Projekt</f>
        <v/>
      </c>
      <c r="B235" s="9"/>
      <c r="C235" s="305"/>
      <c r="D235" s="9"/>
      <c r="E235" s="55"/>
      <c r="F235" s="55"/>
      <c r="G235" s="55"/>
      <c r="H235" s="55"/>
      <c r="I235" s="55"/>
      <c r="J235" s="343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Weryfikacja_wypelnienia_KO_Projekt</f>
        <v/>
      </c>
      <c r="B236" s="9"/>
      <c r="C236" s="305"/>
      <c r="D236" s="9"/>
      <c r="E236" s="55"/>
      <c r="F236" s="55"/>
      <c r="G236" s="55"/>
      <c r="H236" s="55"/>
      <c r="I236" s="55"/>
      <c r="J236" s="343"/>
      <c r="K236" s="343"/>
      <c r="L236" s="343"/>
      <c r="M236" s="343"/>
      <c r="N236" s="343"/>
      <c r="O236" s="343"/>
      <c r="P236" s="343"/>
      <c r="Q236" s="343"/>
      <c r="R236" s="343"/>
      <c r="S236" s="343"/>
      <c r="T236" s="343"/>
      <c r="U236" s="343"/>
      <c r="V236" s="343"/>
      <c r="W236" s="343"/>
      <c r="X236" s="343"/>
      <c r="Y236" s="343"/>
      <c r="Z236" s="343"/>
      <c r="AA236" s="343"/>
      <c r="AB236" s="343"/>
      <c r="AC236" s="343"/>
      <c r="AD236" s="343"/>
      <c r="AE236" s="343"/>
    </row>
    <row r="237" spans="1:31">
      <c r="A237" s="583" t="str" cm="1">
        <f t="array" ref="A237">Weryfikacja_wypelnienia_KO_Projekt</f>
        <v/>
      </c>
      <c r="B237" s="9"/>
      <c r="C237" s="305"/>
      <c r="D237" s="9"/>
      <c r="E237" s="55"/>
      <c r="F237" s="55"/>
      <c r="G237" s="55"/>
      <c r="H237" s="55"/>
      <c r="I237" s="55"/>
      <c r="J237" s="343"/>
      <c r="K237" s="343"/>
      <c r="L237" s="343"/>
      <c r="M237" s="343"/>
      <c r="N237" s="343"/>
      <c r="O237" s="343"/>
      <c r="P237" s="343"/>
      <c r="Q237" s="343"/>
      <c r="R237" s="343"/>
      <c r="S237" s="343"/>
      <c r="T237" s="343"/>
      <c r="U237" s="343"/>
      <c r="V237" s="343"/>
      <c r="W237" s="343"/>
      <c r="X237" s="343"/>
      <c r="Y237" s="343"/>
      <c r="Z237" s="343"/>
      <c r="AA237" s="343"/>
      <c r="AB237" s="343"/>
      <c r="AC237" s="343"/>
      <c r="AD237" s="343"/>
      <c r="AE237" s="343"/>
    </row>
    <row r="238" spans="1:31">
      <c r="A238" s="583" t="str" cm="1">
        <f t="array" ref="A238">Weryfikacja_wypelnienia_KO_Projekt</f>
        <v/>
      </c>
      <c r="B238" s="9"/>
      <c r="C238" s="305"/>
      <c r="D238" s="9"/>
      <c r="E238" s="55"/>
      <c r="F238" s="55"/>
      <c r="G238" s="55"/>
      <c r="H238" s="55"/>
      <c r="I238" s="55"/>
      <c r="J238" s="343"/>
      <c r="K238" s="343"/>
      <c r="L238" s="343"/>
      <c r="M238" s="343"/>
      <c r="N238" s="343"/>
      <c r="O238" s="343"/>
      <c r="P238" s="343"/>
      <c r="Q238" s="343"/>
      <c r="R238" s="343"/>
      <c r="S238" s="343"/>
      <c r="T238" s="343"/>
      <c r="U238" s="343"/>
      <c r="V238" s="343"/>
      <c r="W238" s="343"/>
      <c r="X238" s="343"/>
      <c r="Y238" s="343"/>
      <c r="Z238" s="343"/>
      <c r="AA238" s="343"/>
      <c r="AB238" s="343"/>
      <c r="AC238" s="343"/>
      <c r="AD238" s="343"/>
      <c r="AE238" s="343"/>
    </row>
    <row r="239" spans="1:31">
      <c r="A239" s="583" t="str" cm="1">
        <f t="array" ref="A239">Weryfikacja_wypelnienia_KO_Projekt</f>
        <v/>
      </c>
      <c r="B239" s="9"/>
      <c r="C239" s="305"/>
      <c r="D239" s="9"/>
      <c r="E239" s="55"/>
      <c r="F239" s="55"/>
      <c r="G239" s="55"/>
      <c r="H239" s="55"/>
      <c r="I239" s="55"/>
      <c r="J239" s="343"/>
      <c r="K239" s="343"/>
      <c r="L239" s="343"/>
      <c r="M239" s="343"/>
      <c r="N239" s="343"/>
      <c r="O239" s="343"/>
      <c r="P239" s="343"/>
      <c r="Q239" s="343"/>
      <c r="R239" s="343"/>
      <c r="S239" s="343"/>
      <c r="T239" s="343"/>
      <c r="U239" s="343"/>
      <c r="V239" s="343"/>
      <c r="W239" s="343"/>
      <c r="X239" s="343"/>
      <c r="Y239" s="343"/>
      <c r="Z239" s="343"/>
      <c r="AA239" s="343"/>
      <c r="AB239" s="343"/>
      <c r="AC239" s="343"/>
      <c r="AD239" s="343"/>
      <c r="AE239" s="343"/>
    </row>
    <row r="240" spans="1:31">
      <c r="A240" s="583" t="str" cm="1">
        <f t="array" ref="A240">Weryfikacja_wypelnienia_KO_Projekt</f>
        <v/>
      </c>
      <c r="B240" s="9"/>
      <c r="C240" s="305"/>
      <c r="D240" s="9"/>
      <c r="E240" s="55"/>
      <c r="F240" s="55"/>
      <c r="G240" s="55"/>
      <c r="H240" s="55"/>
      <c r="I240" s="55"/>
      <c r="J240" s="343"/>
      <c r="K240" s="343"/>
      <c r="L240" s="343"/>
      <c r="M240" s="343"/>
      <c r="N240" s="343"/>
      <c r="O240" s="343"/>
      <c r="P240" s="343"/>
      <c r="Q240" s="343"/>
      <c r="R240" s="343"/>
      <c r="S240" s="343"/>
      <c r="T240" s="343"/>
      <c r="U240" s="343"/>
      <c r="V240" s="343"/>
      <c r="W240" s="343"/>
      <c r="X240" s="343"/>
      <c r="Y240" s="343"/>
      <c r="Z240" s="343"/>
      <c r="AA240" s="343"/>
      <c r="AB240" s="343"/>
      <c r="AC240" s="343"/>
      <c r="AD240" s="343"/>
      <c r="AE240" s="343"/>
    </row>
    <row r="241" spans="1:31">
      <c r="A241" s="583" t="str" cm="1">
        <f t="array" ref="A241">Weryfikacja_wypelnienia_KO_Projekt</f>
        <v/>
      </c>
      <c r="B241" s="9"/>
      <c r="C241" s="305"/>
      <c r="D241" s="9"/>
      <c r="E241" s="55"/>
      <c r="F241" s="55"/>
      <c r="G241" s="55"/>
      <c r="H241" s="55"/>
      <c r="I241" s="55"/>
      <c r="J241" s="343"/>
      <c r="K241" s="343"/>
      <c r="L241" s="343"/>
      <c r="M241" s="343"/>
      <c r="N241" s="343"/>
      <c r="O241" s="343"/>
      <c r="P241" s="343"/>
      <c r="Q241" s="343"/>
      <c r="R241" s="343"/>
      <c r="S241" s="343"/>
      <c r="T241" s="343"/>
      <c r="U241" s="343"/>
      <c r="V241" s="343"/>
      <c r="W241" s="343"/>
      <c r="X241" s="343"/>
      <c r="Y241" s="343"/>
      <c r="Z241" s="343"/>
      <c r="AA241" s="343"/>
      <c r="AB241" s="343"/>
      <c r="AC241" s="343"/>
      <c r="AD241" s="343"/>
      <c r="AE241" s="343"/>
    </row>
    <row r="242" spans="1:31">
      <c r="A242" s="583" t="str" cm="1">
        <f t="array" ref="A242">Weryfikacja_wypelnienia_KO_Projekt</f>
        <v/>
      </c>
      <c r="B242" s="9"/>
      <c r="C242" s="305"/>
      <c r="D242" s="9"/>
      <c r="E242" s="55"/>
      <c r="F242" s="55"/>
      <c r="G242" s="55"/>
      <c r="H242" s="55"/>
      <c r="I242" s="55"/>
      <c r="J242" s="343"/>
      <c r="K242" s="343"/>
      <c r="L242" s="343"/>
      <c r="M242" s="343"/>
      <c r="N242" s="343"/>
      <c r="O242" s="343"/>
      <c r="P242" s="343"/>
      <c r="Q242" s="343"/>
      <c r="R242" s="343"/>
      <c r="S242" s="343"/>
      <c r="T242" s="343"/>
      <c r="U242" s="343"/>
      <c r="V242" s="343"/>
      <c r="W242" s="343"/>
      <c r="X242" s="343"/>
      <c r="Y242" s="343"/>
      <c r="Z242" s="343"/>
      <c r="AA242" s="343"/>
      <c r="AB242" s="343"/>
      <c r="AC242" s="343"/>
      <c r="AD242" s="343"/>
      <c r="AE242" s="343"/>
    </row>
    <row r="243" spans="1:31">
      <c r="A243" s="583" t="str" cm="1">
        <f t="array" ref="A243">Weryfikacja_wypelnienia_KO_Projekt</f>
        <v/>
      </c>
      <c r="B243" s="9"/>
      <c r="C243" s="305"/>
      <c r="D243" s="9"/>
      <c r="E243" s="55"/>
      <c r="F243" s="55"/>
      <c r="G243" s="55"/>
      <c r="H243" s="55"/>
      <c r="I243" s="55"/>
      <c r="J243" s="343"/>
      <c r="K243" s="343"/>
      <c r="L243" s="343"/>
      <c r="M243" s="343"/>
      <c r="N243" s="343"/>
      <c r="O243" s="343"/>
      <c r="P243" s="343"/>
      <c r="Q243" s="343"/>
      <c r="R243" s="343"/>
      <c r="S243" s="343"/>
      <c r="T243" s="343"/>
      <c r="U243" s="343"/>
      <c r="V243" s="343"/>
      <c r="W243" s="343"/>
      <c r="X243" s="343"/>
      <c r="Y243" s="343"/>
      <c r="Z243" s="343"/>
      <c r="AA243" s="343"/>
      <c r="AB243" s="343"/>
      <c r="AC243" s="343"/>
      <c r="AD243" s="343"/>
      <c r="AE243" s="343"/>
    </row>
    <row r="244" spans="1:31">
      <c r="A244" s="583" t="str" cm="1">
        <f t="array" ref="A244">Weryfikacja_wypelnienia_KO_Projekt</f>
        <v/>
      </c>
      <c r="B244" s="9"/>
      <c r="C244" s="305"/>
      <c r="D244" s="9"/>
      <c r="E244" s="55"/>
      <c r="F244" s="55"/>
      <c r="G244" s="55"/>
      <c r="H244" s="55"/>
      <c r="I244" s="55"/>
      <c r="J244" s="343"/>
      <c r="K244" s="343"/>
      <c r="L244" s="343"/>
      <c r="M244" s="343"/>
      <c r="N244" s="343"/>
      <c r="O244" s="343"/>
      <c r="P244" s="343"/>
      <c r="Q244" s="343"/>
      <c r="R244" s="343"/>
      <c r="S244" s="343"/>
      <c r="T244" s="343"/>
      <c r="U244" s="343"/>
      <c r="V244" s="343"/>
      <c r="W244" s="343"/>
      <c r="X244" s="343"/>
      <c r="Y244" s="343"/>
      <c r="Z244" s="343"/>
      <c r="AA244" s="343"/>
      <c r="AB244" s="343"/>
      <c r="AC244" s="343"/>
      <c r="AD244" s="343"/>
      <c r="AE244" s="343"/>
    </row>
    <row r="245" spans="1:31">
      <c r="A245" s="583" t="str" cm="1">
        <f t="array" ref="A245">Weryfikacja_wypelnienia_KO_Projekt</f>
        <v/>
      </c>
      <c r="B245" s="9"/>
      <c r="C245" s="305"/>
      <c r="D245" s="9"/>
      <c r="E245" s="55"/>
      <c r="F245" s="55"/>
      <c r="G245" s="55"/>
      <c r="H245" s="55"/>
      <c r="I245" s="55"/>
      <c r="J245" s="343"/>
      <c r="K245" s="343"/>
      <c r="L245" s="343"/>
      <c r="M245" s="343"/>
      <c r="N245" s="343"/>
      <c r="O245" s="343"/>
      <c r="P245" s="343"/>
      <c r="Q245" s="343"/>
      <c r="R245" s="343"/>
      <c r="S245" s="343"/>
      <c r="T245" s="343"/>
      <c r="U245" s="343"/>
      <c r="V245" s="343"/>
      <c r="W245" s="343"/>
      <c r="X245" s="343"/>
      <c r="Y245" s="343"/>
      <c r="Z245" s="343"/>
      <c r="AA245" s="343"/>
      <c r="AB245" s="343"/>
      <c r="AC245" s="343"/>
      <c r="AD245" s="343"/>
      <c r="AE245" s="343"/>
    </row>
    <row r="246" spans="1:31">
      <c r="A246" s="583" t="str" cm="1">
        <f t="array" ref="A246">Weryfikacja_wypelnienia_KO_Projekt</f>
        <v/>
      </c>
      <c r="B246" s="9"/>
      <c r="C246" s="305"/>
      <c r="D246" s="9"/>
      <c r="E246" s="55"/>
      <c r="F246" s="55"/>
      <c r="G246" s="55"/>
      <c r="H246" s="55"/>
      <c r="I246" s="55"/>
      <c r="J246" s="343"/>
      <c r="K246" s="343"/>
      <c r="L246" s="343"/>
      <c r="M246" s="343"/>
      <c r="N246" s="343"/>
      <c r="O246" s="343"/>
      <c r="P246" s="343"/>
      <c r="Q246" s="343"/>
      <c r="R246" s="343"/>
      <c r="S246" s="343"/>
      <c r="T246" s="343"/>
      <c r="U246" s="343"/>
      <c r="V246" s="343"/>
      <c r="W246" s="343"/>
      <c r="X246" s="343"/>
      <c r="Y246" s="343"/>
      <c r="Z246" s="343"/>
      <c r="AA246" s="343"/>
      <c r="AB246" s="343"/>
      <c r="AC246" s="343"/>
      <c r="AD246" s="343"/>
      <c r="AE246" s="343"/>
    </row>
    <row r="247" spans="1:31">
      <c r="A247" s="583" t="str" cm="1">
        <f t="array" ref="A247">Weryfikacja_wypelnienia_KO_Projekt</f>
        <v/>
      </c>
      <c r="B247" s="9"/>
      <c r="C247" s="305"/>
      <c r="D247" s="9"/>
      <c r="E247" s="55"/>
      <c r="F247" s="55"/>
      <c r="G247" s="55"/>
      <c r="H247" s="55"/>
      <c r="I247" s="55"/>
      <c r="J247" s="343"/>
      <c r="K247" s="343"/>
      <c r="L247" s="343"/>
      <c r="M247" s="343"/>
      <c r="N247" s="343"/>
      <c r="O247" s="343"/>
      <c r="P247" s="343"/>
      <c r="Q247" s="343"/>
      <c r="R247" s="343"/>
      <c r="S247" s="343"/>
      <c r="T247" s="343"/>
      <c r="U247" s="343"/>
      <c r="V247" s="343"/>
      <c r="W247" s="343"/>
      <c r="X247" s="343"/>
      <c r="Y247" s="343"/>
      <c r="Z247" s="343"/>
      <c r="AA247" s="343"/>
      <c r="AB247" s="343"/>
      <c r="AC247" s="343"/>
      <c r="AD247" s="343"/>
      <c r="AE247" s="343"/>
    </row>
    <row r="248" spans="1:31">
      <c r="A248" s="583" t="str" cm="1">
        <f t="array" ref="A248">Weryfikacja_wypelnienia_KO_Projekt</f>
        <v/>
      </c>
      <c r="B248" s="9"/>
      <c r="C248" s="305"/>
      <c r="D248" s="9"/>
      <c r="E248" s="55"/>
      <c r="F248" s="55"/>
      <c r="G248" s="55"/>
      <c r="H248" s="55"/>
      <c r="I248" s="55"/>
      <c r="J248" s="343"/>
      <c r="K248" s="343"/>
      <c r="L248" s="343"/>
      <c r="M248" s="343"/>
      <c r="N248" s="343"/>
      <c r="O248" s="343"/>
      <c r="P248" s="343"/>
      <c r="Q248" s="343"/>
      <c r="R248" s="343"/>
      <c r="S248" s="343"/>
      <c r="T248" s="343"/>
      <c r="U248" s="343"/>
      <c r="V248" s="343"/>
      <c r="W248" s="343"/>
      <c r="X248" s="343"/>
      <c r="Y248" s="343"/>
      <c r="Z248" s="343"/>
      <c r="AA248" s="343"/>
      <c r="AB248" s="343"/>
      <c r="AC248" s="343"/>
      <c r="AD248" s="343"/>
      <c r="AE248" s="343"/>
    </row>
    <row r="249" spans="1:31">
      <c r="A249" s="583" t="str" cm="1">
        <f t="array" ref="A249">Weryfikacja_wypelnienia_KO_Projekt</f>
        <v/>
      </c>
      <c r="B249" s="9"/>
      <c r="C249" s="305"/>
      <c r="D249" s="9"/>
      <c r="E249" s="55"/>
      <c r="F249" s="55"/>
      <c r="G249" s="55"/>
      <c r="H249" s="55"/>
      <c r="I249" s="55"/>
      <c r="J249" s="343"/>
      <c r="K249" s="343"/>
      <c r="L249" s="343"/>
      <c r="M249" s="343"/>
      <c r="N249" s="343"/>
      <c r="O249" s="343"/>
      <c r="P249" s="343"/>
      <c r="Q249" s="343"/>
      <c r="R249" s="343"/>
      <c r="S249" s="343"/>
      <c r="T249" s="343"/>
      <c r="U249" s="343"/>
      <c r="V249" s="343"/>
      <c r="W249" s="343"/>
      <c r="X249" s="343"/>
      <c r="Y249" s="343"/>
      <c r="Z249" s="343"/>
      <c r="AA249" s="343"/>
      <c r="AB249" s="343"/>
      <c r="AC249" s="343"/>
      <c r="AD249" s="343"/>
      <c r="AE249" s="343"/>
    </row>
    <row r="250" spans="1:31">
      <c r="A250" s="583" t="str" cm="1">
        <f t="array" ref="A250">Weryfikacja_wypelnienia_KO_Projekt</f>
        <v/>
      </c>
      <c r="B250" s="9"/>
      <c r="C250" s="305"/>
      <c r="D250" s="9"/>
      <c r="E250" s="55"/>
      <c r="F250" s="55"/>
      <c r="G250" s="55"/>
      <c r="H250" s="55"/>
      <c r="I250" s="55"/>
      <c r="J250" s="343"/>
      <c r="K250" s="343"/>
      <c r="L250" s="343"/>
      <c r="M250" s="343"/>
      <c r="N250" s="343"/>
      <c r="O250" s="343"/>
      <c r="P250" s="343"/>
      <c r="Q250" s="343"/>
      <c r="R250" s="343"/>
      <c r="S250" s="343"/>
      <c r="T250" s="343"/>
      <c r="U250" s="343"/>
      <c r="V250" s="343"/>
      <c r="W250" s="343"/>
      <c r="X250" s="343"/>
      <c r="Y250" s="343"/>
      <c r="Z250" s="343"/>
      <c r="AA250" s="343"/>
      <c r="AB250" s="343"/>
      <c r="AC250" s="343"/>
      <c r="AD250" s="343"/>
      <c r="AE250" s="343"/>
    </row>
    <row r="251" spans="1:31">
      <c r="A251" s="583" t="str" cm="1">
        <f t="array" ref="A251">Weryfikacja_wypelnienia_KO_Projekt</f>
        <v/>
      </c>
      <c r="B251" s="9"/>
      <c r="C251" s="305"/>
      <c r="D251" s="9"/>
      <c r="E251" s="55"/>
      <c r="F251" s="55"/>
      <c r="G251" s="55"/>
      <c r="H251" s="55"/>
      <c r="I251" s="55"/>
      <c r="J251" s="343"/>
      <c r="K251" s="343"/>
      <c r="L251" s="343"/>
      <c r="M251" s="343"/>
      <c r="N251" s="343"/>
      <c r="O251" s="343"/>
      <c r="P251" s="343"/>
      <c r="Q251" s="343"/>
      <c r="R251" s="343"/>
      <c r="S251" s="343"/>
      <c r="T251" s="343"/>
      <c r="U251" s="343"/>
      <c r="V251" s="343"/>
      <c r="W251" s="343"/>
      <c r="X251" s="343"/>
      <c r="Y251" s="343"/>
      <c r="Z251" s="343"/>
      <c r="AA251" s="343"/>
      <c r="AB251" s="343"/>
      <c r="AC251" s="343"/>
      <c r="AD251" s="343"/>
      <c r="AE251" s="343"/>
    </row>
    <row r="252" spans="1:31">
      <c r="A252" s="583" t="str" cm="1">
        <f t="array" ref="A252">Weryfikacja_wypelnienia_KO_Projekt</f>
        <v/>
      </c>
      <c r="B252" s="9"/>
      <c r="C252" s="305"/>
      <c r="D252" s="9"/>
      <c r="E252" s="55"/>
      <c r="F252" s="55"/>
      <c r="G252" s="55"/>
      <c r="H252" s="55"/>
      <c r="I252" s="55"/>
      <c r="J252" s="343"/>
      <c r="K252" s="343"/>
      <c r="L252" s="343"/>
      <c r="M252" s="343"/>
      <c r="N252" s="343"/>
      <c r="O252" s="343"/>
      <c r="P252" s="343"/>
      <c r="Q252" s="343"/>
      <c r="R252" s="343"/>
      <c r="S252" s="343"/>
      <c r="T252" s="343"/>
      <c r="U252" s="343"/>
      <c r="V252" s="343"/>
      <c r="W252" s="343"/>
      <c r="X252" s="343"/>
      <c r="Y252" s="343"/>
      <c r="Z252" s="343"/>
      <c r="AA252" s="343"/>
      <c r="AB252" s="343"/>
      <c r="AC252" s="343"/>
      <c r="AD252" s="343"/>
      <c r="AE252" s="343"/>
    </row>
    <row r="253" spans="1:31">
      <c r="A253" s="583" t="str" cm="1">
        <f t="array" ref="A253">Weryfikacja_wypelnienia_KO_Projekt</f>
        <v/>
      </c>
      <c r="B253" s="9"/>
      <c r="C253" s="305"/>
      <c r="D253" s="9"/>
      <c r="E253" s="55"/>
      <c r="F253" s="55"/>
      <c r="G253" s="55"/>
      <c r="H253" s="55"/>
      <c r="I253" s="55"/>
      <c r="J253" s="343"/>
      <c r="K253" s="343"/>
      <c r="L253" s="343"/>
      <c r="M253" s="343"/>
      <c r="N253" s="343"/>
      <c r="O253" s="343"/>
      <c r="P253" s="343"/>
      <c r="Q253" s="343"/>
      <c r="R253" s="343"/>
      <c r="S253" s="343"/>
      <c r="T253" s="343"/>
      <c r="U253" s="343"/>
      <c r="V253" s="343"/>
      <c r="W253" s="343"/>
      <c r="X253" s="343"/>
      <c r="Y253" s="343"/>
      <c r="Z253" s="343"/>
      <c r="AA253" s="343"/>
      <c r="AB253" s="343"/>
      <c r="AC253" s="343"/>
      <c r="AD253" s="343"/>
      <c r="AE253" s="343"/>
    </row>
    <row r="254" spans="1:31">
      <c r="A254" s="583" t="str" cm="1">
        <f t="array" ref="A254">Weryfikacja_wypelnienia_KO_Projekt</f>
        <v/>
      </c>
      <c r="B254" s="9"/>
      <c r="C254" s="305"/>
      <c r="D254" s="9"/>
      <c r="E254" s="55"/>
      <c r="F254" s="55"/>
      <c r="G254" s="55"/>
      <c r="H254" s="55"/>
      <c r="I254" s="55"/>
      <c r="J254" s="343"/>
      <c r="K254" s="343"/>
      <c r="L254" s="343"/>
      <c r="M254" s="343"/>
      <c r="N254" s="343"/>
      <c r="O254" s="343"/>
      <c r="P254" s="343"/>
      <c r="Q254" s="343"/>
      <c r="R254" s="343"/>
      <c r="S254" s="343"/>
      <c r="T254" s="343"/>
      <c r="U254" s="343"/>
      <c r="V254" s="343"/>
      <c r="W254" s="343"/>
      <c r="X254" s="343"/>
      <c r="Y254" s="343"/>
      <c r="Z254" s="343"/>
      <c r="AA254" s="343"/>
      <c r="AB254" s="343"/>
      <c r="AC254" s="343"/>
      <c r="AD254" s="343"/>
      <c r="AE254" s="343"/>
    </row>
    <row r="255" spans="1:31">
      <c r="A255" s="583" t="str" cm="1">
        <f t="array" ref="A255">Weryfikacja_wypelnienia_KO_Projekt</f>
        <v/>
      </c>
      <c r="B255" s="9"/>
      <c r="C255" s="305"/>
      <c r="D255" s="9"/>
      <c r="E255" s="55"/>
      <c r="F255" s="55"/>
      <c r="G255" s="55"/>
      <c r="H255" s="55"/>
      <c r="I255" s="55"/>
      <c r="J255" s="343"/>
      <c r="K255" s="343"/>
      <c r="L255" s="343"/>
      <c r="M255" s="343"/>
      <c r="N255" s="343"/>
      <c r="O255" s="343"/>
      <c r="P255" s="343"/>
      <c r="Q255" s="343"/>
      <c r="R255" s="343"/>
      <c r="S255" s="343"/>
      <c r="T255" s="343"/>
      <c r="U255" s="343"/>
      <c r="V255" s="343"/>
      <c r="W255" s="343"/>
      <c r="X255" s="343"/>
      <c r="Y255" s="343"/>
      <c r="Z255" s="343"/>
      <c r="AA255" s="343"/>
      <c r="AB255" s="343"/>
      <c r="AC255" s="343"/>
      <c r="AD255" s="343"/>
      <c r="AE255" s="343"/>
    </row>
    <row r="256" spans="1:31">
      <c r="A256" s="583" t="str" cm="1">
        <f t="array" ref="A256">Weryfikacja_wypelnienia_KO_Projekt</f>
        <v/>
      </c>
      <c r="B256" s="9"/>
      <c r="C256" s="305"/>
      <c r="D256" s="9"/>
      <c r="E256" s="55"/>
      <c r="F256" s="55"/>
      <c r="G256" s="55"/>
      <c r="H256" s="55"/>
      <c r="I256" s="55"/>
      <c r="J256" s="343"/>
      <c r="K256" s="343"/>
      <c r="L256" s="343"/>
      <c r="M256" s="343"/>
      <c r="N256" s="343"/>
      <c r="O256" s="343"/>
      <c r="P256" s="343"/>
      <c r="Q256" s="343"/>
      <c r="R256" s="343"/>
      <c r="S256" s="343"/>
      <c r="T256" s="343"/>
      <c r="U256" s="343"/>
      <c r="V256" s="343"/>
      <c r="W256" s="343"/>
      <c r="X256" s="343"/>
      <c r="Y256" s="343"/>
      <c r="Z256" s="343"/>
      <c r="AA256" s="343"/>
      <c r="AB256" s="343"/>
      <c r="AC256" s="343"/>
      <c r="AD256" s="343"/>
      <c r="AE256" s="343"/>
    </row>
    <row r="257" spans="1:31">
      <c r="A257" s="583" t="str" cm="1">
        <f t="array" ref="A257">Weryfikacja_wypelnienia_KO_Projekt</f>
        <v/>
      </c>
      <c r="B257" s="9"/>
      <c r="C257" s="305"/>
      <c r="D257" s="9"/>
      <c r="E257" s="55"/>
      <c r="F257" s="55"/>
      <c r="G257" s="55"/>
      <c r="H257" s="55"/>
      <c r="I257" s="55"/>
      <c r="J257" s="343"/>
      <c r="K257" s="343"/>
      <c r="L257" s="343"/>
      <c r="M257" s="343"/>
      <c r="N257" s="343"/>
      <c r="O257" s="343"/>
      <c r="P257" s="343"/>
      <c r="Q257" s="343"/>
      <c r="R257" s="343"/>
      <c r="S257" s="343"/>
      <c r="T257" s="343"/>
      <c r="U257" s="343"/>
      <c r="V257" s="343"/>
      <c r="W257" s="343"/>
      <c r="X257" s="343"/>
      <c r="Y257" s="343"/>
      <c r="Z257" s="343"/>
      <c r="AA257" s="343"/>
      <c r="AB257" s="343"/>
      <c r="AC257" s="343"/>
      <c r="AD257" s="343"/>
      <c r="AE257" s="343"/>
    </row>
    <row r="258" spans="1:31">
      <c r="A258" s="583" t="str" cm="1">
        <f t="array" ref="A258">Weryfikacja_wypelnienia_KO_Projekt</f>
        <v/>
      </c>
      <c r="B258" s="9"/>
      <c r="C258" s="305"/>
      <c r="D258" s="9"/>
      <c r="E258" s="55"/>
      <c r="F258" s="55"/>
      <c r="G258" s="55"/>
      <c r="H258" s="55"/>
      <c r="I258" s="55"/>
      <c r="J258" s="343"/>
      <c r="K258" s="343"/>
      <c r="L258" s="343"/>
      <c r="M258" s="343"/>
      <c r="N258" s="343"/>
      <c r="O258" s="343"/>
      <c r="P258" s="343"/>
      <c r="Q258" s="343"/>
      <c r="R258" s="343"/>
      <c r="S258" s="343"/>
      <c r="T258" s="343"/>
      <c r="U258" s="343"/>
      <c r="V258" s="343"/>
      <c r="W258" s="343"/>
      <c r="X258" s="343"/>
      <c r="Y258" s="343"/>
      <c r="Z258" s="343"/>
      <c r="AA258" s="343"/>
      <c r="AB258" s="343"/>
      <c r="AC258" s="343"/>
      <c r="AD258" s="343"/>
      <c r="AE258" s="343"/>
    </row>
    <row r="259" spans="1:31">
      <c r="A259" s="583" t="str" cm="1">
        <f t="array" ref="A259">Weryfikacja_wypelnienia_KO_Projekt</f>
        <v/>
      </c>
      <c r="B259" s="9"/>
      <c r="C259" s="305"/>
      <c r="D259" s="9"/>
      <c r="E259" s="55"/>
      <c r="F259" s="55"/>
      <c r="G259" s="55"/>
      <c r="H259" s="55"/>
      <c r="I259" s="55"/>
      <c r="J259" s="343"/>
      <c r="K259" s="343"/>
      <c r="L259" s="343"/>
      <c r="M259" s="343"/>
      <c r="N259" s="343"/>
      <c r="O259" s="343"/>
      <c r="P259" s="343"/>
      <c r="Q259" s="343"/>
      <c r="R259" s="343"/>
      <c r="S259" s="343"/>
      <c r="T259" s="343"/>
      <c r="U259" s="343"/>
      <c r="V259" s="343"/>
      <c r="W259" s="343"/>
      <c r="X259" s="343"/>
      <c r="Y259" s="343"/>
      <c r="Z259" s="343"/>
      <c r="AA259" s="343"/>
      <c r="AB259" s="343"/>
      <c r="AC259" s="343"/>
      <c r="AD259" s="343"/>
      <c r="AE259" s="343"/>
    </row>
    <row r="260" spans="1:31">
      <c r="A260" s="583" t="str" cm="1">
        <f t="array" ref="A260">Weryfikacja_wypelnienia_KO_Projekt</f>
        <v/>
      </c>
      <c r="B260" s="9"/>
      <c r="C260" s="305"/>
      <c r="D260" s="9"/>
      <c r="E260" s="55"/>
      <c r="F260" s="55"/>
      <c r="G260" s="55"/>
      <c r="H260" s="55"/>
      <c r="I260" s="55"/>
      <c r="J260" s="343"/>
      <c r="K260" s="343"/>
      <c r="L260" s="343"/>
      <c r="M260" s="343"/>
      <c r="N260" s="343"/>
      <c r="O260" s="343"/>
      <c r="P260" s="343"/>
      <c r="Q260" s="343"/>
      <c r="R260" s="343"/>
      <c r="S260" s="343"/>
      <c r="T260" s="343"/>
      <c r="U260" s="343"/>
      <c r="V260" s="343"/>
      <c r="W260" s="343"/>
      <c r="X260" s="343"/>
      <c r="Y260" s="343"/>
      <c r="Z260" s="343"/>
      <c r="AA260" s="343"/>
      <c r="AB260" s="343"/>
      <c r="AC260" s="343"/>
      <c r="AD260" s="343"/>
      <c r="AE260" s="343"/>
    </row>
    <row r="261" spans="1:31">
      <c r="A261" s="583" t="str" cm="1">
        <f t="array" ref="A261">Weryfikacja_wypelnienia_KO_Projekt</f>
        <v/>
      </c>
      <c r="B261" s="9"/>
      <c r="C261" s="305"/>
      <c r="D261" s="9"/>
      <c r="E261" s="55"/>
      <c r="F261" s="55"/>
      <c r="G261" s="55"/>
      <c r="H261" s="55"/>
      <c r="I261" s="55"/>
      <c r="J261" s="343"/>
      <c r="K261" s="343"/>
      <c r="L261" s="343"/>
      <c r="M261" s="343"/>
      <c r="N261" s="343"/>
      <c r="O261" s="343"/>
      <c r="P261" s="343"/>
      <c r="Q261" s="343"/>
      <c r="R261" s="343"/>
      <c r="S261" s="343"/>
      <c r="T261" s="343"/>
      <c r="U261" s="343"/>
      <c r="V261" s="343"/>
      <c r="W261" s="343"/>
      <c r="X261" s="343"/>
      <c r="Y261" s="343"/>
      <c r="Z261" s="343"/>
      <c r="AA261" s="343"/>
      <c r="AB261" s="343"/>
      <c r="AC261" s="343"/>
      <c r="AD261" s="343"/>
      <c r="AE261" s="343"/>
    </row>
    <row r="262" spans="1:31">
      <c r="A262" s="583" t="str" cm="1">
        <f t="array" ref="A262">Weryfikacja_wypelnienia_KO_Projekt</f>
        <v/>
      </c>
      <c r="B262" s="9"/>
      <c r="C262" s="305"/>
      <c r="D262" s="9"/>
      <c r="E262" s="55"/>
      <c r="F262" s="55"/>
      <c r="G262" s="55"/>
      <c r="H262" s="55"/>
      <c r="I262" s="55"/>
      <c r="J262" s="343"/>
      <c r="K262" s="343"/>
      <c r="L262" s="343"/>
      <c r="M262" s="343"/>
      <c r="N262" s="343"/>
      <c r="O262" s="343"/>
      <c r="P262" s="343"/>
      <c r="Q262" s="343"/>
      <c r="R262" s="343"/>
      <c r="S262" s="343"/>
      <c r="T262" s="343"/>
      <c r="U262" s="343"/>
      <c r="V262" s="343"/>
      <c r="W262" s="343"/>
      <c r="X262" s="343"/>
      <c r="Y262" s="343"/>
      <c r="Z262" s="343"/>
      <c r="AA262" s="343"/>
      <c r="AB262" s="343"/>
      <c r="AC262" s="343"/>
      <c r="AD262" s="343"/>
      <c r="AE262" s="343"/>
    </row>
    <row r="263" spans="1:31" customFormat="1">
      <c r="A263" s="583"/>
    </row>
    <row r="264" spans="1:31">
      <c r="B264" s="348" t="s">
        <v>643</v>
      </c>
      <c r="C264" s="347" t="str">
        <f t="shared" ref="C264:AE264" si="104">C$114</f>
        <v>Kwalifikowalne</v>
      </c>
      <c r="D264" s="347" t="str">
        <f t="shared" si="104"/>
        <v>Koszty B+R</v>
      </c>
      <c r="E264" s="347"/>
      <c r="F264" s="347">
        <f t="shared" ca="1" si="104"/>
        <v>0</v>
      </c>
      <c r="G264" s="347">
        <f t="shared" ca="1" si="104"/>
        <v>0</v>
      </c>
      <c r="H264" s="347">
        <f t="shared" ca="1" si="104"/>
        <v>0</v>
      </c>
      <c r="I264" s="347" t="str">
        <f t="shared" si="104"/>
        <v/>
      </c>
      <c r="J264" s="347" t="str">
        <f t="shared" si="104"/>
        <v/>
      </c>
      <c r="K264" s="347" t="str">
        <f t="shared" si="104"/>
        <v>Uzupełnij dane</v>
      </c>
      <c r="L264" s="347" t="str">
        <f t="shared" si="104"/>
        <v/>
      </c>
      <c r="M264" s="347" t="str">
        <f t="shared" si="104"/>
        <v/>
      </c>
      <c r="N264" s="347" t="str">
        <f t="shared" si="104"/>
        <v/>
      </c>
      <c r="O264" s="347" t="str">
        <f t="shared" si="104"/>
        <v/>
      </c>
      <c r="P264" s="347" t="str">
        <f t="shared" si="104"/>
        <v/>
      </c>
      <c r="Q264" s="347" t="str">
        <f t="shared" si="104"/>
        <v/>
      </c>
      <c r="R264" s="347" t="str">
        <f t="shared" si="104"/>
        <v/>
      </c>
      <c r="S264" s="347" t="str">
        <f t="shared" si="104"/>
        <v/>
      </c>
      <c r="T264" s="347" t="str">
        <f t="shared" si="104"/>
        <v/>
      </c>
      <c r="U264" s="347" t="str">
        <f t="shared" si="104"/>
        <v/>
      </c>
      <c r="V264" s="347" t="str">
        <f t="shared" si="104"/>
        <v/>
      </c>
      <c r="W264" s="347" t="str">
        <f t="shared" si="104"/>
        <v/>
      </c>
      <c r="X264" s="347" t="str">
        <f t="shared" si="104"/>
        <v/>
      </c>
      <c r="Y264" s="347" t="str">
        <f t="shared" si="104"/>
        <v/>
      </c>
      <c r="Z264" s="347" t="str">
        <f t="shared" si="104"/>
        <v/>
      </c>
      <c r="AA264" s="347" t="str">
        <f t="shared" si="104"/>
        <v/>
      </c>
      <c r="AB264" s="347" t="str">
        <f t="shared" si="104"/>
        <v/>
      </c>
      <c r="AC264" s="347" t="str">
        <f t="shared" si="104"/>
        <v/>
      </c>
      <c r="AD264" s="347" t="str">
        <f t="shared" si="104"/>
        <v/>
      </c>
      <c r="AE264" s="347" t="str">
        <f t="shared" si="104"/>
        <v/>
      </c>
    </row>
    <row r="265" spans="1:31">
      <c r="A265" s="583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72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4"/>
      <c r="K265" s="344"/>
      <c r="L265" s="344"/>
      <c r="M265" s="344"/>
      <c r="N265" s="344"/>
      <c r="O265" s="344"/>
      <c r="P265" s="344"/>
      <c r="Q265" s="344"/>
      <c r="R265" s="344"/>
      <c r="S265" s="344"/>
      <c r="T265" s="344"/>
      <c r="U265" s="344"/>
      <c r="V265" s="344"/>
      <c r="W265" s="344"/>
      <c r="X265" s="344"/>
      <c r="Y265" s="344"/>
      <c r="Z265" s="344"/>
      <c r="AA265" s="344"/>
      <c r="AB265" s="344"/>
      <c r="AC265" s="344"/>
      <c r="AD265" s="344"/>
      <c r="AE265" s="344"/>
    </row>
    <row r="266" spans="1:31">
      <c r="A266" s="583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6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4"/>
      <c r="K266" s="344"/>
      <c r="L266" s="344"/>
      <c r="M266" s="344"/>
      <c r="N266" s="344"/>
      <c r="O266" s="344"/>
      <c r="P266" s="344"/>
      <c r="Q266" s="344"/>
      <c r="R266" s="344"/>
      <c r="S266" s="344"/>
      <c r="T266" s="344"/>
      <c r="U266" s="344"/>
      <c r="V266" s="344"/>
      <c r="W266" s="344"/>
      <c r="X266" s="344"/>
      <c r="Y266" s="344"/>
      <c r="Z266" s="344"/>
      <c r="AA266" s="344"/>
      <c r="AB266" s="344"/>
      <c r="AC266" s="344"/>
      <c r="AD266" s="344"/>
      <c r="AE266" s="344"/>
    </row>
    <row r="267" spans="1:31">
      <c r="A267" s="583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6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4"/>
      <c r="K267" s="344"/>
      <c r="L267" s="344"/>
      <c r="M267" s="344"/>
      <c r="N267" s="344"/>
      <c r="O267" s="344"/>
      <c r="P267" s="344"/>
      <c r="Q267" s="344"/>
      <c r="R267" s="344"/>
      <c r="S267" s="344"/>
      <c r="T267" s="344"/>
      <c r="U267" s="344"/>
      <c r="V267" s="344"/>
      <c r="W267" s="344"/>
      <c r="X267" s="344"/>
      <c r="Y267" s="344"/>
      <c r="Z267" s="344"/>
      <c r="AA267" s="344"/>
      <c r="AB267" s="344"/>
      <c r="AC267" s="344"/>
      <c r="AD267" s="344"/>
      <c r="AE267" s="344"/>
    </row>
    <row r="268" spans="1:31">
      <c r="A268" s="583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6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4"/>
      <c r="K268" s="344"/>
      <c r="L268" s="344"/>
      <c r="M268" s="344"/>
      <c r="N268" s="344"/>
      <c r="O268" s="344"/>
      <c r="P268" s="344"/>
      <c r="Q268" s="344"/>
      <c r="R268" s="344"/>
      <c r="S268" s="344"/>
      <c r="T268" s="344"/>
      <c r="U268" s="344"/>
      <c r="V268" s="344"/>
      <c r="W268" s="344"/>
      <c r="X268" s="344"/>
      <c r="Y268" s="344"/>
      <c r="Z268" s="344"/>
      <c r="AA268" s="344"/>
      <c r="AB268" s="344"/>
      <c r="AC268" s="344"/>
      <c r="AD268" s="344"/>
      <c r="AE268" s="344"/>
    </row>
    <row r="269" spans="1:31">
      <c r="A269" s="583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6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4"/>
      <c r="K269" s="344"/>
      <c r="L269" s="344"/>
      <c r="M269" s="344"/>
      <c r="N269" s="344"/>
      <c r="O269" s="344"/>
      <c r="P269" s="344"/>
      <c r="Q269" s="344"/>
      <c r="R269" s="344"/>
      <c r="S269" s="344"/>
      <c r="T269" s="344"/>
      <c r="U269" s="344"/>
      <c r="V269" s="344"/>
      <c r="W269" s="344"/>
      <c r="X269" s="344"/>
      <c r="Y269" s="344"/>
      <c r="Z269" s="344"/>
      <c r="AA269" s="344"/>
      <c r="AB269" s="344"/>
      <c r="AC269" s="344"/>
      <c r="AD269" s="344"/>
      <c r="AE269" s="344"/>
    </row>
    <row r="270" spans="1:31">
      <c r="A270" s="583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6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4"/>
      <c r="K270" s="344"/>
      <c r="L270" s="344"/>
      <c r="M270" s="344"/>
      <c r="N270" s="344"/>
      <c r="O270" s="344"/>
      <c r="P270" s="344"/>
      <c r="Q270" s="344"/>
      <c r="R270" s="344"/>
      <c r="S270" s="344"/>
      <c r="T270" s="344"/>
      <c r="U270" s="344"/>
      <c r="V270" s="344"/>
      <c r="W270" s="344"/>
      <c r="X270" s="344"/>
      <c r="Y270" s="344"/>
      <c r="Z270" s="344"/>
      <c r="AA270" s="344"/>
      <c r="AB270" s="344"/>
      <c r="AC270" s="344"/>
      <c r="AD270" s="344"/>
      <c r="AE270" s="344"/>
    </row>
    <row r="271" spans="1:31">
      <c r="A271" s="583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6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4"/>
      <c r="K271" s="344"/>
      <c r="L271" s="344"/>
      <c r="M271" s="344"/>
      <c r="N271" s="344"/>
      <c r="O271" s="344"/>
      <c r="P271" s="344"/>
      <c r="Q271" s="344"/>
      <c r="R271" s="344"/>
      <c r="S271" s="344"/>
      <c r="T271" s="344"/>
      <c r="U271" s="344"/>
      <c r="V271" s="344"/>
      <c r="W271" s="344"/>
      <c r="X271" s="344"/>
      <c r="Y271" s="344"/>
      <c r="Z271" s="344"/>
      <c r="AA271" s="344"/>
      <c r="AB271" s="344"/>
      <c r="AC271" s="344"/>
      <c r="AD271" s="344"/>
      <c r="AE271" s="344"/>
    </row>
    <row r="272" spans="1:31">
      <c r="A272" s="583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6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4"/>
      <c r="K272" s="344"/>
      <c r="L272" s="344"/>
      <c r="M272" s="344"/>
      <c r="N272" s="344"/>
      <c r="O272" s="344"/>
      <c r="P272" s="344"/>
      <c r="Q272" s="344"/>
      <c r="R272" s="344"/>
      <c r="S272" s="344"/>
      <c r="T272" s="344"/>
      <c r="U272" s="344"/>
      <c r="V272" s="344"/>
      <c r="W272" s="344"/>
      <c r="X272" s="344"/>
      <c r="Y272" s="344"/>
      <c r="Z272" s="344"/>
      <c r="AA272" s="344"/>
      <c r="AB272" s="344"/>
      <c r="AC272" s="344"/>
      <c r="AD272" s="344"/>
      <c r="AE272" s="344"/>
    </row>
    <row r="273" spans="1:31">
      <c r="A273" s="583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6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4"/>
      <c r="K273" s="344"/>
      <c r="L273" s="344"/>
      <c r="M273" s="344"/>
      <c r="N273" s="344"/>
      <c r="O273" s="344"/>
      <c r="P273" s="344"/>
      <c r="Q273" s="344"/>
      <c r="R273" s="344"/>
      <c r="S273" s="344"/>
      <c r="T273" s="344"/>
      <c r="U273" s="344"/>
      <c r="V273" s="344"/>
      <c r="W273" s="344"/>
      <c r="X273" s="344"/>
      <c r="Y273" s="344"/>
      <c r="Z273" s="344"/>
      <c r="AA273" s="344"/>
      <c r="AB273" s="344"/>
      <c r="AC273" s="344"/>
      <c r="AD273" s="344"/>
      <c r="AE273" s="344"/>
    </row>
    <row r="274" spans="1:31">
      <c r="A274" s="583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6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4"/>
      <c r="K274" s="344"/>
      <c r="L274" s="344"/>
      <c r="M274" s="344"/>
      <c r="N274" s="344"/>
      <c r="O274" s="344"/>
      <c r="P274" s="344"/>
      <c r="Q274" s="344"/>
      <c r="R274" s="344"/>
      <c r="S274" s="344"/>
      <c r="T274" s="344"/>
      <c r="U274" s="344"/>
      <c r="V274" s="344"/>
      <c r="W274" s="344"/>
      <c r="X274" s="344"/>
      <c r="Y274" s="344"/>
      <c r="Z274" s="344"/>
      <c r="AA274" s="344"/>
      <c r="AB274" s="344"/>
      <c r="AC274" s="344"/>
      <c r="AD274" s="344"/>
      <c r="AE274" s="344"/>
    </row>
    <row r="275" spans="1:31">
      <c r="A275" s="583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6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4"/>
      <c r="K275" s="344"/>
      <c r="L275" s="344"/>
      <c r="M275" s="344"/>
      <c r="N275" s="344"/>
      <c r="O275" s="344"/>
      <c r="P275" s="344"/>
      <c r="Q275" s="344"/>
      <c r="R275" s="344"/>
      <c r="S275" s="344"/>
      <c r="T275" s="344"/>
      <c r="U275" s="344"/>
      <c r="V275" s="344"/>
      <c r="W275" s="344"/>
      <c r="X275" s="344"/>
      <c r="Y275" s="344"/>
      <c r="Z275" s="344"/>
      <c r="AA275" s="344"/>
      <c r="AB275" s="344"/>
      <c r="AC275" s="344"/>
      <c r="AD275" s="344"/>
      <c r="AE275" s="344"/>
    </row>
    <row r="276" spans="1:31">
      <c r="A276" s="583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6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4"/>
      <c r="K276" s="344"/>
      <c r="L276" s="344"/>
      <c r="M276" s="344"/>
      <c r="N276" s="344"/>
      <c r="O276" s="344"/>
      <c r="P276" s="344"/>
      <c r="Q276" s="344"/>
      <c r="R276" s="344"/>
      <c r="S276" s="344"/>
      <c r="T276" s="344"/>
      <c r="U276" s="344"/>
      <c r="V276" s="344"/>
      <c r="W276" s="344"/>
      <c r="X276" s="344"/>
      <c r="Y276" s="344"/>
      <c r="Z276" s="344"/>
      <c r="AA276" s="344"/>
      <c r="AB276" s="344"/>
      <c r="AC276" s="344"/>
      <c r="AD276" s="344"/>
      <c r="AE276" s="344"/>
    </row>
    <row r="277" spans="1:31">
      <c r="A277" s="583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6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4"/>
      <c r="K277" s="344"/>
      <c r="L277" s="344"/>
      <c r="M277" s="344"/>
      <c r="N277" s="344"/>
      <c r="O277" s="344"/>
      <c r="P277" s="344"/>
      <c r="Q277" s="344"/>
      <c r="R277" s="344"/>
      <c r="S277" s="344"/>
      <c r="T277" s="344"/>
      <c r="U277" s="344"/>
      <c r="V277" s="344"/>
      <c r="W277" s="344"/>
      <c r="X277" s="344"/>
      <c r="Y277" s="344"/>
      <c r="Z277" s="344"/>
      <c r="AA277" s="344"/>
      <c r="AB277" s="344"/>
      <c r="AC277" s="344"/>
      <c r="AD277" s="344"/>
      <c r="AE277" s="344"/>
    </row>
    <row r="278" spans="1:31">
      <c r="A278" s="583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6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4"/>
      <c r="K278" s="344"/>
      <c r="L278" s="344"/>
      <c r="M278" s="344"/>
      <c r="N278" s="344"/>
      <c r="O278" s="344"/>
      <c r="P278" s="344"/>
      <c r="Q278" s="344"/>
      <c r="R278" s="344"/>
      <c r="S278" s="344"/>
      <c r="T278" s="344"/>
      <c r="U278" s="344"/>
      <c r="V278" s="344"/>
      <c r="W278" s="344"/>
      <c r="X278" s="344"/>
      <c r="Y278" s="344"/>
      <c r="Z278" s="344"/>
      <c r="AA278" s="344"/>
      <c r="AB278" s="344"/>
      <c r="AC278" s="344"/>
      <c r="AD278" s="344"/>
      <c r="AE278" s="344"/>
    </row>
    <row r="279" spans="1:31">
      <c r="A279" s="583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6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4"/>
      <c r="K279" s="344"/>
      <c r="L279" s="344"/>
      <c r="M279" s="344"/>
      <c r="N279" s="344"/>
      <c r="O279" s="344"/>
      <c r="P279" s="344"/>
      <c r="Q279" s="344"/>
      <c r="R279" s="344"/>
      <c r="S279" s="344"/>
      <c r="T279" s="344"/>
      <c r="U279" s="344"/>
      <c r="V279" s="344"/>
      <c r="W279" s="344"/>
      <c r="X279" s="344"/>
      <c r="Y279" s="344"/>
      <c r="Z279" s="344"/>
      <c r="AA279" s="344"/>
      <c r="AB279" s="344"/>
      <c r="AC279" s="344"/>
      <c r="AD279" s="344"/>
      <c r="AE279" s="344"/>
    </row>
    <row r="280" spans="1:31">
      <c r="A280" s="583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6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4"/>
      <c r="K280" s="344"/>
      <c r="L280" s="344"/>
      <c r="M280" s="344"/>
      <c r="N280" s="344"/>
      <c r="O280" s="344"/>
      <c r="P280" s="344"/>
      <c r="Q280" s="344"/>
      <c r="R280" s="344"/>
      <c r="S280" s="344"/>
      <c r="T280" s="344"/>
      <c r="U280" s="344"/>
      <c r="V280" s="344"/>
      <c r="W280" s="344"/>
      <c r="X280" s="344"/>
      <c r="Y280" s="344"/>
      <c r="Z280" s="344"/>
      <c r="AA280" s="344"/>
      <c r="AB280" s="344"/>
      <c r="AC280" s="344"/>
      <c r="AD280" s="344"/>
      <c r="AE280" s="344"/>
    </row>
    <row r="281" spans="1:31">
      <c r="A281" s="583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6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4"/>
      <c r="K281" s="344"/>
      <c r="L281" s="344"/>
      <c r="M281" s="344"/>
      <c r="N281" s="344"/>
      <c r="O281" s="344"/>
      <c r="P281" s="344"/>
      <c r="Q281" s="344"/>
      <c r="R281" s="344"/>
      <c r="S281" s="344"/>
      <c r="T281" s="344"/>
      <c r="U281" s="344"/>
      <c r="V281" s="344"/>
      <c r="W281" s="344"/>
      <c r="X281" s="344"/>
      <c r="Y281" s="344"/>
      <c r="Z281" s="344"/>
      <c r="AA281" s="344"/>
      <c r="AB281" s="344"/>
      <c r="AC281" s="344"/>
      <c r="AD281" s="344"/>
      <c r="AE281" s="344"/>
    </row>
    <row r="282" spans="1:31">
      <c r="A282" s="583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6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4"/>
      <c r="K282" s="344"/>
      <c r="L282" s="344"/>
      <c r="M282" s="344"/>
      <c r="N282" s="344"/>
      <c r="O282" s="344"/>
      <c r="P282" s="344"/>
      <c r="Q282" s="344"/>
      <c r="R282" s="344"/>
      <c r="S282" s="344"/>
      <c r="T282" s="344"/>
      <c r="U282" s="344"/>
      <c r="V282" s="344"/>
      <c r="W282" s="344"/>
      <c r="X282" s="344"/>
      <c r="Y282" s="344"/>
      <c r="Z282" s="344"/>
      <c r="AA282" s="344"/>
      <c r="AB282" s="344"/>
      <c r="AC282" s="344"/>
      <c r="AD282" s="344"/>
      <c r="AE282" s="344"/>
    </row>
    <row r="283" spans="1:31">
      <c r="A283" s="583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6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4"/>
      <c r="K283" s="344"/>
      <c r="L283" s="344"/>
      <c r="M283" s="344"/>
      <c r="N283" s="344"/>
      <c r="O283" s="344"/>
      <c r="P283" s="344"/>
      <c r="Q283" s="344"/>
      <c r="R283" s="344"/>
      <c r="S283" s="344"/>
      <c r="T283" s="344"/>
      <c r="U283" s="344"/>
      <c r="V283" s="344"/>
      <c r="W283" s="344"/>
      <c r="X283" s="344"/>
      <c r="Y283" s="344"/>
      <c r="Z283" s="344"/>
      <c r="AA283" s="344"/>
      <c r="AB283" s="344"/>
      <c r="AC283" s="344"/>
      <c r="AD283" s="344"/>
      <c r="AE283" s="344"/>
    </row>
    <row r="284" spans="1:31">
      <c r="A284" s="583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6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4"/>
      <c r="K284" s="344"/>
      <c r="L284" s="344"/>
      <c r="M284" s="344"/>
      <c r="N284" s="344"/>
      <c r="O284" s="344"/>
      <c r="P284" s="344"/>
      <c r="Q284" s="344"/>
      <c r="R284" s="344"/>
      <c r="S284" s="344"/>
      <c r="T284" s="344"/>
      <c r="U284" s="344"/>
      <c r="V284" s="344"/>
      <c r="W284" s="344"/>
      <c r="X284" s="344"/>
      <c r="Y284" s="344"/>
      <c r="Z284" s="344"/>
      <c r="AA284" s="344"/>
      <c r="AB284" s="344"/>
      <c r="AC284" s="344"/>
      <c r="AD284" s="344"/>
      <c r="AE284" s="344"/>
    </row>
    <row r="285" spans="1:31">
      <c r="A285" s="583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6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4"/>
      <c r="K285" s="344"/>
      <c r="L285" s="344"/>
      <c r="M285" s="344"/>
      <c r="N285" s="344"/>
      <c r="O285" s="344"/>
      <c r="P285" s="344"/>
      <c r="Q285" s="344"/>
      <c r="R285" s="344"/>
      <c r="S285" s="344"/>
      <c r="T285" s="344"/>
      <c r="U285" s="344"/>
      <c r="V285" s="344"/>
      <c r="W285" s="344"/>
      <c r="X285" s="344"/>
      <c r="Y285" s="344"/>
      <c r="Z285" s="344"/>
      <c r="AA285" s="344"/>
      <c r="AB285" s="344"/>
      <c r="AC285" s="344"/>
      <c r="AD285" s="344"/>
      <c r="AE285" s="344"/>
    </row>
    <row r="286" spans="1:31">
      <c r="A286" s="583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6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4"/>
      <c r="K286" s="344"/>
      <c r="L286" s="344"/>
      <c r="M286" s="344"/>
      <c r="N286" s="344"/>
      <c r="O286" s="344"/>
      <c r="P286" s="344"/>
      <c r="Q286" s="344"/>
      <c r="R286" s="344"/>
      <c r="S286" s="344"/>
      <c r="T286" s="344"/>
      <c r="U286" s="344"/>
      <c r="V286" s="344"/>
      <c r="W286" s="344"/>
      <c r="X286" s="344"/>
      <c r="Y286" s="344"/>
      <c r="Z286" s="344"/>
      <c r="AA286" s="344"/>
      <c r="AB286" s="344"/>
      <c r="AC286" s="344"/>
      <c r="AD286" s="344"/>
      <c r="AE286" s="344"/>
    </row>
    <row r="287" spans="1:31">
      <c r="A287" s="583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6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4"/>
      <c r="K287" s="344"/>
      <c r="L287" s="344"/>
      <c r="M287" s="344"/>
      <c r="N287" s="344"/>
      <c r="O287" s="344"/>
      <c r="P287" s="344"/>
      <c r="Q287" s="344"/>
      <c r="R287" s="344"/>
      <c r="S287" s="344"/>
      <c r="T287" s="344"/>
      <c r="U287" s="344"/>
      <c r="V287" s="344"/>
      <c r="W287" s="344"/>
      <c r="X287" s="344"/>
      <c r="Y287" s="344"/>
      <c r="Z287" s="344"/>
      <c r="AA287" s="344"/>
      <c r="AB287" s="344"/>
      <c r="AC287" s="344"/>
      <c r="AD287" s="344"/>
      <c r="AE287" s="344"/>
    </row>
    <row r="288" spans="1:31">
      <c r="A288" s="583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6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4"/>
      <c r="K288" s="344"/>
      <c r="L288" s="344"/>
      <c r="M288" s="344"/>
      <c r="N288" s="344"/>
      <c r="O288" s="344"/>
      <c r="P288" s="344"/>
      <c r="Q288" s="344"/>
      <c r="R288" s="344"/>
      <c r="S288" s="344"/>
      <c r="T288" s="344"/>
      <c r="U288" s="344"/>
      <c r="V288" s="344"/>
      <c r="W288" s="344"/>
      <c r="X288" s="344"/>
      <c r="Y288" s="344"/>
      <c r="Z288" s="344"/>
      <c r="AA288" s="344"/>
      <c r="AB288" s="344"/>
      <c r="AC288" s="344"/>
      <c r="AD288" s="344"/>
      <c r="AE288" s="344"/>
    </row>
    <row r="289" spans="1:31">
      <c r="A289" s="583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6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4"/>
      <c r="K289" s="344"/>
      <c r="L289" s="344"/>
      <c r="M289" s="344"/>
      <c r="N289" s="344"/>
      <c r="O289" s="344"/>
      <c r="P289" s="344"/>
      <c r="Q289" s="344"/>
      <c r="R289" s="344"/>
      <c r="S289" s="344"/>
      <c r="T289" s="344"/>
      <c r="U289" s="344"/>
      <c r="V289" s="344"/>
      <c r="W289" s="344"/>
      <c r="X289" s="344"/>
      <c r="Y289" s="344"/>
      <c r="Z289" s="344"/>
      <c r="AA289" s="344"/>
      <c r="AB289" s="344"/>
      <c r="AC289" s="344"/>
      <c r="AD289" s="344"/>
      <c r="AE289" s="344"/>
    </row>
    <row r="290" spans="1:31">
      <c r="A290" s="583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6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4"/>
      <c r="K290" s="344"/>
      <c r="L290" s="344"/>
      <c r="M290" s="344"/>
      <c r="N290" s="344"/>
      <c r="O290" s="344"/>
      <c r="P290" s="344"/>
      <c r="Q290" s="344"/>
      <c r="R290" s="344"/>
      <c r="S290" s="344"/>
      <c r="T290" s="344"/>
      <c r="U290" s="344"/>
      <c r="V290" s="344"/>
      <c r="W290" s="344"/>
      <c r="X290" s="344"/>
      <c r="Y290" s="344"/>
      <c r="Z290" s="344"/>
      <c r="AA290" s="344"/>
      <c r="AB290" s="344"/>
      <c r="AC290" s="344"/>
      <c r="AD290" s="344"/>
      <c r="AE290" s="344"/>
    </row>
    <row r="291" spans="1:31">
      <c r="A291" s="583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6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4"/>
      <c r="K291" s="344"/>
      <c r="L291" s="344"/>
      <c r="M291" s="344"/>
      <c r="N291" s="344"/>
      <c r="O291" s="344"/>
      <c r="P291" s="344"/>
      <c r="Q291" s="344"/>
      <c r="R291" s="344"/>
      <c r="S291" s="344"/>
      <c r="T291" s="344"/>
      <c r="U291" s="344"/>
      <c r="V291" s="344"/>
      <c r="W291" s="344"/>
      <c r="X291" s="344"/>
      <c r="Y291" s="344"/>
      <c r="Z291" s="344"/>
      <c r="AA291" s="344"/>
      <c r="AB291" s="344"/>
      <c r="AC291" s="344"/>
      <c r="AD291" s="344"/>
      <c r="AE291" s="344"/>
    </row>
    <row r="292" spans="1:31">
      <c r="A292" s="583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6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4"/>
      <c r="K292" s="344"/>
      <c r="L292" s="344"/>
      <c r="M292" s="344"/>
      <c r="N292" s="344"/>
      <c r="O292" s="344"/>
      <c r="P292" s="344"/>
      <c r="Q292" s="344"/>
      <c r="R292" s="344"/>
      <c r="S292" s="344"/>
      <c r="T292" s="344"/>
      <c r="U292" s="344"/>
      <c r="V292" s="344"/>
      <c r="W292" s="344"/>
      <c r="X292" s="344"/>
      <c r="Y292" s="344"/>
      <c r="Z292" s="344"/>
      <c r="AA292" s="344"/>
      <c r="AB292" s="344"/>
      <c r="AC292" s="344"/>
      <c r="AD292" s="344"/>
      <c r="AE292" s="344"/>
    </row>
    <row r="293" spans="1:31">
      <c r="A293" s="583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6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4"/>
      <c r="K293" s="344"/>
      <c r="L293" s="344"/>
      <c r="M293" s="344"/>
      <c r="N293" s="344"/>
      <c r="O293" s="344"/>
      <c r="P293" s="344"/>
      <c r="Q293" s="344"/>
      <c r="R293" s="344"/>
      <c r="S293" s="344"/>
      <c r="T293" s="344"/>
      <c r="U293" s="344"/>
      <c r="V293" s="344"/>
      <c r="W293" s="344"/>
      <c r="X293" s="344"/>
      <c r="Y293" s="344"/>
      <c r="Z293" s="344"/>
      <c r="AA293" s="344"/>
      <c r="AB293" s="344"/>
      <c r="AC293" s="344"/>
      <c r="AD293" s="344"/>
      <c r="AE293" s="344"/>
    </row>
    <row r="294" spans="1:31">
      <c r="A294" s="583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6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4"/>
      <c r="K294" s="344"/>
      <c r="L294" s="344"/>
      <c r="M294" s="344"/>
      <c r="N294" s="344"/>
      <c r="O294" s="344"/>
      <c r="P294" s="344"/>
      <c r="Q294" s="344"/>
      <c r="R294" s="344"/>
      <c r="S294" s="344"/>
      <c r="T294" s="344"/>
      <c r="U294" s="344"/>
      <c r="V294" s="344"/>
      <c r="W294" s="344"/>
      <c r="X294" s="344"/>
      <c r="Y294" s="344"/>
      <c r="Z294" s="344"/>
      <c r="AA294" s="344"/>
      <c r="AB294" s="344"/>
      <c r="AC294" s="344"/>
      <c r="AD294" s="344"/>
      <c r="AE294" s="344"/>
    </row>
    <row r="295" spans="1:31">
      <c r="A295" s="583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6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4"/>
      <c r="K295" s="344"/>
      <c r="L295" s="344"/>
      <c r="M295" s="344"/>
      <c r="N295" s="344"/>
      <c r="O295" s="344"/>
      <c r="P295" s="344"/>
      <c r="Q295" s="344"/>
      <c r="R295" s="344"/>
      <c r="S295" s="344"/>
      <c r="T295" s="344"/>
      <c r="U295" s="344"/>
      <c r="V295" s="344"/>
      <c r="W295" s="344"/>
      <c r="X295" s="344"/>
      <c r="Y295" s="344"/>
      <c r="Z295" s="344"/>
      <c r="AA295" s="344"/>
      <c r="AB295" s="344"/>
      <c r="AC295" s="344"/>
      <c r="AD295" s="344"/>
      <c r="AE295" s="344"/>
    </row>
    <row r="296" spans="1:31">
      <c r="A296" s="583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6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4"/>
      <c r="K296" s="344"/>
      <c r="L296" s="344"/>
      <c r="M296" s="344"/>
      <c r="N296" s="344"/>
      <c r="O296" s="344"/>
      <c r="P296" s="344"/>
      <c r="Q296" s="344"/>
      <c r="R296" s="344"/>
      <c r="S296" s="344"/>
      <c r="T296" s="344"/>
      <c r="U296" s="344"/>
      <c r="V296" s="344"/>
      <c r="W296" s="344"/>
      <c r="X296" s="344"/>
      <c r="Y296" s="344"/>
      <c r="Z296" s="344"/>
      <c r="AA296" s="344"/>
      <c r="AB296" s="344"/>
      <c r="AC296" s="344"/>
      <c r="AD296" s="344"/>
      <c r="AE296" s="344"/>
    </row>
    <row r="297" spans="1:31">
      <c r="A297" s="583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6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4"/>
      <c r="K297" s="344"/>
      <c r="L297" s="344"/>
      <c r="M297" s="344"/>
      <c r="N297" s="344"/>
      <c r="O297" s="344"/>
      <c r="P297" s="344"/>
      <c r="Q297" s="344"/>
      <c r="R297" s="344"/>
      <c r="S297" s="344"/>
      <c r="T297" s="344"/>
      <c r="U297" s="344"/>
      <c r="V297" s="344"/>
      <c r="W297" s="344"/>
      <c r="X297" s="344"/>
      <c r="Y297" s="344"/>
      <c r="Z297" s="344"/>
      <c r="AA297" s="344"/>
      <c r="AB297" s="344"/>
      <c r="AC297" s="344"/>
      <c r="AD297" s="344"/>
      <c r="AE297" s="344"/>
    </row>
    <row r="298" spans="1:31">
      <c r="A298" s="583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6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4"/>
      <c r="K298" s="344"/>
      <c r="L298" s="344"/>
      <c r="M298" s="344"/>
      <c r="N298" s="344"/>
      <c r="O298" s="344"/>
      <c r="P298" s="344"/>
      <c r="Q298" s="344"/>
      <c r="R298" s="344"/>
      <c r="S298" s="344"/>
      <c r="T298" s="344"/>
      <c r="U298" s="344"/>
      <c r="V298" s="344"/>
      <c r="W298" s="344"/>
      <c r="X298" s="344"/>
      <c r="Y298" s="344"/>
      <c r="Z298" s="344"/>
      <c r="AA298" s="344"/>
      <c r="AB298" s="344"/>
      <c r="AC298" s="344"/>
      <c r="AD298" s="344"/>
      <c r="AE298" s="344"/>
    </row>
    <row r="299" spans="1:31">
      <c r="A299" s="583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6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4"/>
      <c r="K299" s="344"/>
      <c r="L299" s="344"/>
      <c r="M299" s="344"/>
      <c r="N299" s="344"/>
      <c r="O299" s="344"/>
      <c r="P299" s="344"/>
      <c r="Q299" s="344"/>
      <c r="R299" s="344"/>
      <c r="S299" s="344"/>
      <c r="T299" s="344"/>
      <c r="U299" s="344"/>
      <c r="V299" s="344"/>
      <c r="W299" s="344"/>
      <c r="X299" s="344"/>
      <c r="Y299" s="344"/>
      <c r="Z299" s="344"/>
      <c r="AA299" s="344"/>
      <c r="AB299" s="344"/>
      <c r="AC299" s="344"/>
      <c r="AD299" s="344"/>
      <c r="AE299" s="344"/>
    </row>
    <row r="300" spans="1:31">
      <c r="A300" s="583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6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4"/>
      <c r="K300" s="344"/>
      <c r="L300" s="344"/>
      <c r="M300" s="344"/>
      <c r="N300" s="344"/>
      <c r="O300" s="344"/>
      <c r="P300" s="344"/>
      <c r="Q300" s="344"/>
      <c r="R300" s="344"/>
      <c r="S300" s="344"/>
      <c r="T300" s="344"/>
      <c r="U300" s="344"/>
      <c r="V300" s="344"/>
      <c r="W300" s="344"/>
      <c r="X300" s="344"/>
      <c r="Y300" s="344"/>
      <c r="Z300" s="344"/>
      <c r="AA300" s="344"/>
      <c r="AB300" s="344"/>
      <c r="AC300" s="344"/>
      <c r="AD300" s="344"/>
      <c r="AE300" s="344"/>
    </row>
    <row r="301" spans="1:31">
      <c r="A301" s="583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6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4"/>
      <c r="K301" s="344"/>
      <c r="L301" s="344"/>
      <c r="M301" s="344"/>
      <c r="N301" s="344"/>
      <c r="O301" s="344"/>
      <c r="P301" s="344"/>
      <c r="Q301" s="344"/>
      <c r="R301" s="344"/>
      <c r="S301" s="344"/>
      <c r="T301" s="344"/>
      <c r="U301" s="344"/>
      <c r="V301" s="344"/>
      <c r="W301" s="344"/>
      <c r="X301" s="344"/>
      <c r="Y301" s="344"/>
      <c r="Z301" s="344"/>
      <c r="AA301" s="344"/>
      <c r="AB301" s="344"/>
      <c r="AC301" s="344"/>
      <c r="AD301" s="344"/>
      <c r="AE301" s="344"/>
    </row>
    <row r="302" spans="1:31">
      <c r="A302" s="583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6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4"/>
      <c r="K302" s="344"/>
      <c r="L302" s="344"/>
      <c r="M302" s="344"/>
      <c r="N302" s="344"/>
      <c r="O302" s="344"/>
      <c r="P302" s="344"/>
      <c r="Q302" s="344"/>
      <c r="R302" s="344"/>
      <c r="S302" s="344"/>
      <c r="T302" s="344"/>
      <c r="U302" s="344"/>
      <c r="V302" s="344"/>
      <c r="W302" s="344"/>
      <c r="X302" s="344"/>
      <c r="Y302" s="344"/>
      <c r="Z302" s="344"/>
      <c r="AA302" s="344"/>
      <c r="AB302" s="344"/>
      <c r="AC302" s="344"/>
      <c r="AD302" s="344"/>
      <c r="AE302" s="344"/>
    </row>
    <row r="303" spans="1:31">
      <c r="A303" s="583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6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4"/>
      <c r="K303" s="344"/>
      <c r="L303" s="344"/>
      <c r="M303" s="344"/>
      <c r="N303" s="344"/>
      <c r="O303" s="344"/>
      <c r="P303" s="344"/>
      <c r="Q303" s="344"/>
      <c r="R303" s="344"/>
      <c r="S303" s="344"/>
      <c r="T303" s="344"/>
      <c r="U303" s="344"/>
      <c r="V303" s="344"/>
      <c r="W303" s="344"/>
      <c r="X303" s="344"/>
      <c r="Y303" s="344"/>
      <c r="Z303" s="344"/>
      <c r="AA303" s="344"/>
      <c r="AB303" s="344"/>
      <c r="AC303" s="344"/>
      <c r="AD303" s="344"/>
      <c r="AE303" s="344"/>
    </row>
    <row r="304" spans="1:31">
      <c r="A304" s="583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6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4"/>
      <c r="K304" s="344"/>
      <c r="L304" s="344"/>
      <c r="M304" s="344"/>
      <c r="N304" s="344"/>
      <c r="O304" s="344"/>
      <c r="P304" s="344"/>
      <c r="Q304" s="344"/>
      <c r="R304" s="344"/>
      <c r="S304" s="344"/>
      <c r="T304" s="344"/>
      <c r="U304" s="344"/>
      <c r="V304" s="344"/>
      <c r="W304" s="344"/>
      <c r="X304" s="344"/>
      <c r="Y304" s="344"/>
      <c r="Z304" s="344"/>
      <c r="AA304" s="344"/>
      <c r="AB304" s="344"/>
      <c r="AC304" s="344"/>
      <c r="AD304" s="344"/>
      <c r="AE304" s="344"/>
    </row>
    <row r="305" spans="1:31" customFormat="1">
      <c r="A305" s="583"/>
    </row>
    <row r="306" spans="1:31">
      <c r="B306" s="348" t="s">
        <v>330</v>
      </c>
      <c r="C306" s="347" t="str">
        <f t="shared" ref="C306:AE306" si="107">C$114</f>
        <v>Kwalifikowalne</v>
      </c>
      <c r="D306" s="347" t="str">
        <f t="shared" si="107"/>
        <v>Koszty B+R</v>
      </c>
      <c r="E306" s="347"/>
      <c r="F306" s="347">
        <f t="shared" ca="1" si="107"/>
        <v>0</v>
      </c>
      <c r="G306" s="347">
        <f t="shared" ca="1" si="107"/>
        <v>0</v>
      </c>
      <c r="H306" s="347">
        <f t="shared" ca="1" si="107"/>
        <v>0</v>
      </c>
      <c r="I306" s="347" t="str">
        <f t="shared" si="107"/>
        <v/>
      </c>
      <c r="J306" s="347" t="str">
        <f t="shared" si="107"/>
        <v/>
      </c>
      <c r="K306" s="347" t="str">
        <f t="shared" si="107"/>
        <v>Uzupełnij dane</v>
      </c>
      <c r="L306" s="347" t="str">
        <f t="shared" si="107"/>
        <v/>
      </c>
      <c r="M306" s="347" t="str">
        <f t="shared" si="107"/>
        <v/>
      </c>
      <c r="N306" s="347" t="str">
        <f t="shared" si="107"/>
        <v/>
      </c>
      <c r="O306" s="347" t="str">
        <f t="shared" si="107"/>
        <v/>
      </c>
      <c r="P306" s="347" t="str">
        <f t="shared" si="107"/>
        <v/>
      </c>
      <c r="Q306" s="347" t="str">
        <f t="shared" si="107"/>
        <v/>
      </c>
      <c r="R306" s="347" t="str">
        <f t="shared" si="107"/>
        <v/>
      </c>
      <c r="S306" s="347" t="str">
        <f t="shared" si="107"/>
        <v/>
      </c>
      <c r="T306" s="347" t="str">
        <f t="shared" si="107"/>
        <v/>
      </c>
      <c r="U306" s="347" t="str">
        <f t="shared" si="107"/>
        <v/>
      </c>
      <c r="V306" s="347" t="str">
        <f t="shared" si="107"/>
        <v/>
      </c>
      <c r="W306" s="347" t="str">
        <f t="shared" si="107"/>
        <v/>
      </c>
      <c r="X306" s="347" t="str">
        <f t="shared" si="107"/>
        <v/>
      </c>
      <c r="Y306" s="347" t="str">
        <f t="shared" si="107"/>
        <v/>
      </c>
      <c r="Z306" s="347" t="str">
        <f t="shared" si="107"/>
        <v/>
      </c>
      <c r="AA306" s="347" t="str">
        <f t="shared" si="107"/>
        <v/>
      </c>
      <c r="AB306" s="347" t="str">
        <f t="shared" si="107"/>
        <v/>
      </c>
      <c r="AC306" s="347" t="str">
        <f t="shared" si="107"/>
        <v/>
      </c>
      <c r="AD306" s="347" t="str">
        <f t="shared" si="107"/>
        <v/>
      </c>
      <c r="AE306" s="347" t="str">
        <f t="shared" si="107"/>
        <v/>
      </c>
    </row>
    <row r="307" spans="1:31">
      <c r="A307" s="583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6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4"/>
      <c r="K307" s="344"/>
      <c r="L307" s="344"/>
      <c r="M307" s="344"/>
      <c r="N307" s="344"/>
      <c r="O307" s="344"/>
      <c r="P307" s="344"/>
      <c r="Q307" s="344"/>
      <c r="R307" s="344"/>
      <c r="S307" s="344"/>
      <c r="T307" s="344"/>
      <c r="U307" s="344"/>
      <c r="V307" s="344"/>
      <c r="W307" s="344"/>
      <c r="X307" s="344"/>
      <c r="Y307" s="344"/>
      <c r="Z307" s="344"/>
      <c r="AA307" s="344"/>
      <c r="AB307" s="344"/>
      <c r="AC307" s="344"/>
      <c r="AD307" s="344"/>
      <c r="AE307" s="344"/>
    </row>
    <row r="308" spans="1:31">
      <c r="A308" s="583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6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4"/>
      <c r="K308" s="344"/>
      <c r="L308" s="344"/>
      <c r="M308" s="344"/>
      <c r="N308" s="344"/>
      <c r="O308" s="344"/>
      <c r="P308" s="344"/>
      <c r="Q308" s="344"/>
      <c r="R308" s="344"/>
      <c r="S308" s="344"/>
      <c r="T308" s="344"/>
      <c r="U308" s="344"/>
      <c r="V308" s="344"/>
      <c r="W308" s="344"/>
      <c r="X308" s="344"/>
      <c r="Y308" s="344"/>
      <c r="Z308" s="344"/>
      <c r="AA308" s="344"/>
      <c r="AB308" s="344"/>
      <c r="AC308" s="344"/>
      <c r="AD308" s="344"/>
      <c r="AE308" s="344"/>
    </row>
    <row r="309" spans="1:31">
      <c r="A309" s="583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6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4"/>
      <c r="K309" s="344"/>
      <c r="L309" s="344"/>
      <c r="M309" s="344"/>
      <c r="N309" s="344"/>
      <c r="O309" s="344"/>
      <c r="P309" s="344"/>
      <c r="Q309" s="344"/>
      <c r="R309" s="344"/>
      <c r="S309" s="344"/>
      <c r="T309" s="344"/>
      <c r="U309" s="344"/>
      <c r="V309" s="344"/>
      <c r="W309" s="344"/>
      <c r="X309" s="344"/>
      <c r="Y309" s="344"/>
      <c r="Z309" s="344"/>
      <c r="AA309" s="344"/>
      <c r="AB309" s="344"/>
      <c r="AC309" s="344"/>
      <c r="AD309" s="344"/>
      <c r="AE309" s="344"/>
    </row>
    <row r="310" spans="1:31">
      <c r="A310" s="583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6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4"/>
      <c r="K310" s="344"/>
      <c r="L310" s="344"/>
      <c r="M310" s="344"/>
      <c r="N310" s="344"/>
      <c r="O310" s="344"/>
      <c r="P310" s="344"/>
      <c r="Q310" s="344"/>
      <c r="R310" s="344"/>
      <c r="S310" s="344"/>
      <c r="T310" s="344"/>
      <c r="U310" s="344"/>
      <c r="V310" s="344"/>
      <c r="W310" s="344"/>
      <c r="X310" s="344"/>
      <c r="Y310" s="344"/>
      <c r="Z310" s="344"/>
      <c r="AA310" s="344"/>
      <c r="AB310" s="344"/>
      <c r="AC310" s="344"/>
      <c r="AD310" s="344"/>
      <c r="AE310" s="344"/>
    </row>
    <row r="311" spans="1:31">
      <c r="A311" s="583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6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4"/>
      <c r="K311" s="344"/>
      <c r="L311" s="344"/>
      <c r="M311" s="344"/>
      <c r="N311" s="344"/>
      <c r="O311" s="344"/>
      <c r="P311" s="344"/>
      <c r="Q311" s="344"/>
      <c r="R311" s="344"/>
      <c r="S311" s="344"/>
      <c r="T311" s="344"/>
      <c r="U311" s="344"/>
      <c r="V311" s="344"/>
      <c r="W311" s="344"/>
      <c r="X311" s="344"/>
      <c r="Y311" s="344"/>
      <c r="Z311" s="344"/>
      <c r="AA311" s="344"/>
      <c r="AB311" s="344"/>
      <c r="AC311" s="344"/>
      <c r="AD311" s="344"/>
      <c r="AE311" s="344"/>
    </row>
    <row r="312" spans="1:31">
      <c r="A312" s="583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6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4"/>
      <c r="K312" s="344"/>
      <c r="L312" s="344"/>
      <c r="M312" s="344"/>
      <c r="N312" s="344"/>
      <c r="O312" s="344"/>
      <c r="P312" s="344"/>
      <c r="Q312" s="344"/>
      <c r="R312" s="344"/>
      <c r="S312" s="344"/>
      <c r="T312" s="344"/>
      <c r="U312" s="344"/>
      <c r="V312" s="344"/>
      <c r="W312" s="344"/>
      <c r="X312" s="344"/>
      <c r="Y312" s="344"/>
      <c r="Z312" s="344"/>
      <c r="AA312" s="344"/>
      <c r="AB312" s="344"/>
      <c r="AC312" s="344"/>
      <c r="AD312" s="344"/>
      <c r="AE312" s="344"/>
    </row>
    <row r="313" spans="1:31">
      <c r="A313" s="583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6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4"/>
      <c r="K313" s="344"/>
      <c r="L313" s="344"/>
      <c r="M313" s="344"/>
      <c r="N313" s="344"/>
      <c r="O313" s="344"/>
      <c r="P313" s="344"/>
      <c r="Q313" s="344"/>
      <c r="R313" s="344"/>
      <c r="S313" s="344"/>
      <c r="T313" s="344"/>
      <c r="U313" s="344"/>
      <c r="V313" s="344"/>
      <c r="W313" s="344"/>
      <c r="X313" s="344"/>
      <c r="Y313" s="344"/>
      <c r="Z313" s="344"/>
      <c r="AA313" s="344"/>
      <c r="AB313" s="344"/>
      <c r="AC313" s="344"/>
      <c r="AD313" s="344"/>
      <c r="AE313" s="344"/>
    </row>
    <row r="314" spans="1:31">
      <c r="A314" s="583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6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4"/>
      <c r="K314" s="344"/>
      <c r="L314" s="344"/>
      <c r="M314" s="344"/>
      <c r="N314" s="344"/>
      <c r="O314" s="344"/>
      <c r="P314" s="344"/>
      <c r="Q314" s="344"/>
      <c r="R314" s="344"/>
      <c r="S314" s="344"/>
      <c r="T314" s="344"/>
      <c r="U314" s="344"/>
      <c r="V314" s="344"/>
      <c r="W314" s="344"/>
      <c r="X314" s="344"/>
      <c r="Y314" s="344"/>
      <c r="Z314" s="344"/>
      <c r="AA314" s="344"/>
      <c r="AB314" s="344"/>
      <c r="AC314" s="344"/>
      <c r="AD314" s="344"/>
      <c r="AE314" s="344"/>
    </row>
    <row r="315" spans="1:31">
      <c r="A315" s="583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6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4"/>
      <c r="K315" s="344"/>
      <c r="L315" s="344"/>
      <c r="M315" s="344"/>
      <c r="N315" s="344"/>
      <c r="O315" s="344"/>
      <c r="P315" s="344"/>
      <c r="Q315" s="344"/>
      <c r="R315" s="344"/>
      <c r="S315" s="344"/>
      <c r="T315" s="344"/>
      <c r="U315" s="344"/>
      <c r="V315" s="344"/>
      <c r="W315" s="344"/>
      <c r="X315" s="344"/>
      <c r="Y315" s="344"/>
      <c r="Z315" s="344"/>
      <c r="AA315" s="344"/>
      <c r="AB315" s="344"/>
      <c r="AC315" s="344"/>
      <c r="AD315" s="344"/>
      <c r="AE315" s="344"/>
    </row>
    <row r="316" spans="1:31">
      <c r="A316" s="583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6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4"/>
      <c r="K316" s="344"/>
      <c r="L316" s="344"/>
      <c r="M316" s="344"/>
      <c r="N316" s="344"/>
      <c r="O316" s="344"/>
      <c r="P316" s="344"/>
      <c r="Q316" s="344"/>
      <c r="R316" s="344"/>
      <c r="S316" s="344"/>
      <c r="T316" s="344"/>
      <c r="U316" s="344"/>
      <c r="V316" s="344"/>
      <c r="W316" s="344"/>
      <c r="X316" s="344"/>
      <c r="Y316" s="344"/>
      <c r="Z316" s="344"/>
      <c r="AA316" s="344"/>
      <c r="AB316" s="344"/>
      <c r="AC316" s="344"/>
      <c r="AD316" s="344"/>
      <c r="AE316" s="344"/>
    </row>
    <row r="317" spans="1:31">
      <c r="A317" s="583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6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4"/>
      <c r="K317" s="344"/>
      <c r="L317" s="344"/>
      <c r="M317" s="344"/>
      <c r="N317" s="344"/>
      <c r="O317" s="344"/>
      <c r="P317" s="344"/>
      <c r="Q317" s="344"/>
      <c r="R317" s="344"/>
      <c r="S317" s="344"/>
      <c r="T317" s="344"/>
      <c r="U317" s="344"/>
      <c r="V317" s="344"/>
      <c r="W317" s="344"/>
      <c r="X317" s="344"/>
      <c r="Y317" s="344"/>
      <c r="Z317" s="344"/>
      <c r="AA317" s="344"/>
      <c r="AB317" s="344"/>
      <c r="AC317" s="344"/>
      <c r="AD317" s="344"/>
      <c r="AE317" s="344"/>
    </row>
    <row r="318" spans="1:31">
      <c r="A318" s="583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6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4"/>
      <c r="K318" s="344"/>
      <c r="L318" s="344"/>
      <c r="M318" s="344"/>
      <c r="N318" s="344"/>
      <c r="O318" s="344"/>
      <c r="P318" s="344"/>
      <c r="Q318" s="344"/>
      <c r="R318" s="344"/>
      <c r="S318" s="344"/>
      <c r="T318" s="344"/>
      <c r="U318" s="344"/>
      <c r="V318" s="344"/>
      <c r="W318" s="344"/>
      <c r="X318" s="344"/>
      <c r="Y318" s="344"/>
      <c r="Z318" s="344"/>
      <c r="AA318" s="344"/>
      <c r="AB318" s="344"/>
      <c r="AC318" s="344"/>
      <c r="AD318" s="344"/>
      <c r="AE318" s="344"/>
    </row>
    <row r="319" spans="1:31">
      <c r="A319" s="583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6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4"/>
      <c r="K319" s="344"/>
      <c r="L319" s="344"/>
      <c r="M319" s="344"/>
      <c r="N319" s="344"/>
      <c r="O319" s="344"/>
      <c r="P319" s="344"/>
      <c r="Q319" s="344"/>
      <c r="R319" s="344"/>
      <c r="S319" s="344"/>
      <c r="T319" s="344"/>
      <c r="U319" s="344"/>
      <c r="V319" s="344"/>
      <c r="W319" s="344"/>
      <c r="X319" s="344"/>
      <c r="Y319" s="344"/>
      <c r="Z319" s="344"/>
      <c r="AA319" s="344"/>
      <c r="AB319" s="344"/>
      <c r="AC319" s="344"/>
      <c r="AD319" s="344"/>
      <c r="AE319" s="344"/>
    </row>
    <row r="320" spans="1:31">
      <c r="A320" s="583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6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4"/>
      <c r="K320" s="344"/>
      <c r="L320" s="344"/>
      <c r="M320" s="344"/>
      <c r="N320" s="344"/>
      <c r="O320" s="344"/>
      <c r="P320" s="344"/>
      <c r="Q320" s="344"/>
      <c r="R320" s="344"/>
      <c r="S320" s="344"/>
      <c r="T320" s="344"/>
      <c r="U320" s="344"/>
      <c r="V320" s="344"/>
      <c r="W320" s="344"/>
      <c r="X320" s="344"/>
      <c r="Y320" s="344"/>
      <c r="Z320" s="344"/>
      <c r="AA320" s="344"/>
      <c r="AB320" s="344"/>
      <c r="AC320" s="344"/>
      <c r="AD320" s="344"/>
      <c r="AE320" s="344"/>
    </row>
    <row r="321" spans="1:31">
      <c r="A321" s="583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6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4"/>
      <c r="K321" s="344"/>
      <c r="L321" s="344"/>
      <c r="M321" s="344"/>
      <c r="N321" s="344"/>
      <c r="O321" s="344"/>
      <c r="P321" s="344"/>
      <c r="Q321" s="344"/>
      <c r="R321" s="344"/>
      <c r="S321" s="344"/>
      <c r="T321" s="344"/>
      <c r="U321" s="344"/>
      <c r="V321" s="344"/>
      <c r="W321" s="344"/>
      <c r="X321" s="344"/>
      <c r="Y321" s="344"/>
      <c r="Z321" s="344"/>
      <c r="AA321" s="344"/>
      <c r="AB321" s="344"/>
      <c r="AC321" s="344"/>
      <c r="AD321" s="344"/>
      <c r="AE321" s="344"/>
    </row>
    <row r="322" spans="1:31">
      <c r="A322" s="583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6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4"/>
      <c r="K322" s="344"/>
      <c r="L322" s="344"/>
      <c r="M322" s="344"/>
      <c r="N322" s="344"/>
      <c r="O322" s="344"/>
      <c r="P322" s="344"/>
      <c r="Q322" s="344"/>
      <c r="R322" s="344"/>
      <c r="S322" s="344"/>
      <c r="T322" s="344"/>
      <c r="U322" s="344"/>
      <c r="V322" s="344"/>
      <c r="W322" s="344"/>
      <c r="X322" s="344"/>
      <c r="Y322" s="344"/>
      <c r="Z322" s="344"/>
      <c r="AA322" s="344"/>
      <c r="AB322" s="344"/>
      <c r="AC322" s="344"/>
      <c r="AD322" s="344"/>
      <c r="AE322" s="344"/>
    </row>
    <row r="323" spans="1:31">
      <c r="A323" s="583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6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4"/>
      <c r="K323" s="344"/>
      <c r="L323" s="344"/>
      <c r="M323" s="344"/>
      <c r="N323" s="344"/>
      <c r="O323" s="344"/>
      <c r="P323" s="344"/>
      <c r="Q323" s="344"/>
      <c r="R323" s="344"/>
      <c r="S323" s="344"/>
      <c r="T323" s="344"/>
      <c r="U323" s="344"/>
      <c r="V323" s="344"/>
      <c r="W323" s="344"/>
      <c r="X323" s="344"/>
      <c r="Y323" s="344"/>
      <c r="Z323" s="344"/>
      <c r="AA323" s="344"/>
      <c r="AB323" s="344"/>
      <c r="AC323" s="344"/>
      <c r="AD323" s="344"/>
      <c r="AE323" s="344"/>
    </row>
    <row r="324" spans="1:31">
      <c r="A324" s="583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6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4"/>
      <c r="K324" s="344"/>
      <c r="L324" s="344"/>
      <c r="M324" s="344"/>
      <c r="N324" s="344"/>
      <c r="O324" s="344"/>
      <c r="P324" s="344"/>
      <c r="Q324" s="344"/>
      <c r="R324" s="344"/>
      <c r="S324" s="344"/>
      <c r="T324" s="344"/>
      <c r="U324" s="344"/>
      <c r="V324" s="344"/>
      <c r="W324" s="344"/>
      <c r="X324" s="344"/>
      <c r="Y324" s="344"/>
      <c r="Z324" s="344"/>
      <c r="AA324" s="344"/>
      <c r="AB324" s="344"/>
      <c r="AC324" s="344"/>
      <c r="AD324" s="344"/>
      <c r="AE324" s="344"/>
    </row>
    <row r="325" spans="1:31">
      <c r="A325" s="583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6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4"/>
      <c r="K325" s="344"/>
      <c r="L325" s="344"/>
      <c r="M325" s="344"/>
      <c r="N325" s="344"/>
      <c r="O325" s="344"/>
      <c r="P325" s="344"/>
      <c r="Q325" s="344"/>
      <c r="R325" s="344"/>
      <c r="S325" s="344"/>
      <c r="T325" s="344"/>
      <c r="U325" s="344"/>
      <c r="V325" s="344"/>
      <c r="W325" s="344"/>
      <c r="X325" s="344"/>
      <c r="Y325" s="344"/>
      <c r="Z325" s="344"/>
      <c r="AA325" s="344"/>
      <c r="AB325" s="344"/>
      <c r="AC325" s="344"/>
      <c r="AD325" s="344"/>
      <c r="AE325" s="344"/>
    </row>
    <row r="326" spans="1:31">
      <c r="A326" s="583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6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4"/>
      <c r="K326" s="344"/>
      <c r="L326" s="344"/>
      <c r="M326" s="344"/>
      <c r="N326" s="344"/>
      <c r="O326" s="344"/>
      <c r="P326" s="344"/>
      <c r="Q326" s="344"/>
      <c r="R326" s="344"/>
      <c r="S326" s="344"/>
      <c r="T326" s="344"/>
      <c r="U326" s="344"/>
      <c r="V326" s="344"/>
      <c r="W326" s="344"/>
      <c r="X326" s="344"/>
      <c r="Y326" s="344"/>
      <c r="Z326" s="344"/>
      <c r="AA326" s="344"/>
      <c r="AB326" s="344"/>
      <c r="AC326" s="344"/>
      <c r="AD326" s="344"/>
      <c r="AE326" s="344"/>
    </row>
    <row r="327" spans="1:31">
      <c r="A327" s="583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6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4"/>
      <c r="K327" s="344"/>
      <c r="L327" s="344"/>
      <c r="M327" s="344"/>
      <c r="N327" s="344"/>
      <c r="O327" s="344"/>
      <c r="P327" s="344"/>
      <c r="Q327" s="344"/>
      <c r="R327" s="344"/>
      <c r="S327" s="344"/>
      <c r="T327" s="344"/>
      <c r="U327" s="344"/>
      <c r="V327" s="344"/>
      <c r="W327" s="344"/>
      <c r="X327" s="344"/>
      <c r="Y327" s="344"/>
      <c r="Z327" s="344"/>
      <c r="AA327" s="344"/>
      <c r="AB327" s="344"/>
      <c r="AC327" s="344"/>
      <c r="AD327" s="344"/>
      <c r="AE327" s="344"/>
    </row>
    <row r="328" spans="1:31">
      <c r="A328" s="583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6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4"/>
      <c r="K328" s="344"/>
      <c r="L328" s="344"/>
      <c r="M328" s="344"/>
      <c r="N328" s="344"/>
      <c r="O328" s="344"/>
      <c r="P328" s="344"/>
      <c r="Q328" s="344"/>
      <c r="R328" s="344"/>
      <c r="S328" s="344"/>
      <c r="T328" s="344"/>
      <c r="U328" s="344"/>
      <c r="V328" s="344"/>
      <c r="W328" s="344"/>
      <c r="X328" s="344"/>
      <c r="Y328" s="344"/>
      <c r="Z328" s="344"/>
      <c r="AA328" s="344"/>
      <c r="AB328" s="344"/>
      <c r="AC328" s="344"/>
      <c r="AD328" s="344"/>
      <c r="AE328" s="344"/>
    </row>
    <row r="329" spans="1:31">
      <c r="A329" s="583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6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4"/>
      <c r="K329" s="344"/>
      <c r="L329" s="344"/>
      <c r="M329" s="344"/>
      <c r="N329" s="344"/>
      <c r="O329" s="344"/>
      <c r="P329" s="344"/>
      <c r="Q329" s="344"/>
      <c r="R329" s="344"/>
      <c r="S329" s="344"/>
      <c r="T329" s="344"/>
      <c r="U329" s="344"/>
      <c r="V329" s="344"/>
      <c r="W329" s="344"/>
      <c r="X329" s="344"/>
      <c r="Y329" s="344"/>
      <c r="Z329" s="344"/>
      <c r="AA329" s="344"/>
      <c r="AB329" s="344"/>
      <c r="AC329" s="344"/>
      <c r="AD329" s="344"/>
      <c r="AE329" s="344"/>
    </row>
    <row r="330" spans="1:31">
      <c r="A330" s="583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6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4"/>
      <c r="K330" s="344"/>
      <c r="L330" s="344"/>
      <c r="M330" s="344"/>
      <c r="N330" s="344"/>
      <c r="O330" s="344"/>
      <c r="P330" s="344"/>
      <c r="Q330" s="344"/>
      <c r="R330" s="344"/>
      <c r="S330" s="344"/>
      <c r="T330" s="344"/>
      <c r="U330" s="344"/>
      <c r="V330" s="344"/>
      <c r="W330" s="344"/>
      <c r="X330" s="344"/>
      <c r="Y330" s="344"/>
      <c r="Z330" s="344"/>
      <c r="AA330" s="344"/>
      <c r="AB330" s="344"/>
      <c r="AC330" s="344"/>
      <c r="AD330" s="344"/>
      <c r="AE330" s="344"/>
    </row>
    <row r="331" spans="1:31">
      <c r="A331" s="583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6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4"/>
      <c r="K331" s="344"/>
      <c r="L331" s="344"/>
      <c r="M331" s="344"/>
      <c r="N331" s="344"/>
      <c r="O331" s="344"/>
      <c r="P331" s="344"/>
      <c r="Q331" s="344"/>
      <c r="R331" s="344"/>
      <c r="S331" s="344"/>
      <c r="T331" s="344"/>
      <c r="U331" s="344"/>
      <c r="V331" s="344"/>
      <c r="W331" s="344"/>
      <c r="X331" s="344"/>
      <c r="Y331" s="344"/>
      <c r="Z331" s="344"/>
      <c r="AA331" s="344"/>
      <c r="AB331" s="344"/>
      <c r="AC331" s="344"/>
      <c r="AD331" s="344"/>
      <c r="AE331" s="344"/>
    </row>
    <row r="332" spans="1:31">
      <c r="A332" s="583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6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4"/>
      <c r="K332" s="344"/>
      <c r="L332" s="344"/>
      <c r="M332" s="344"/>
      <c r="N332" s="344"/>
      <c r="O332" s="344"/>
      <c r="P332" s="344"/>
      <c r="Q332" s="344"/>
      <c r="R332" s="344"/>
      <c r="S332" s="344"/>
      <c r="T332" s="344"/>
      <c r="U332" s="344"/>
      <c r="V332" s="344"/>
      <c r="W332" s="344"/>
      <c r="X332" s="344"/>
      <c r="Y332" s="344"/>
      <c r="Z332" s="344"/>
      <c r="AA332" s="344"/>
      <c r="AB332" s="344"/>
      <c r="AC332" s="344"/>
      <c r="AD332" s="344"/>
      <c r="AE332" s="344"/>
    </row>
    <row r="333" spans="1:31">
      <c r="A333" s="583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6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4"/>
      <c r="K333" s="344"/>
      <c r="L333" s="344"/>
      <c r="M333" s="344"/>
      <c r="N333" s="344"/>
      <c r="O333" s="344"/>
      <c r="P333" s="344"/>
      <c r="Q333" s="344"/>
      <c r="R333" s="344"/>
      <c r="S333" s="344"/>
      <c r="T333" s="344"/>
      <c r="U333" s="344"/>
      <c r="V333" s="344"/>
      <c r="W333" s="344"/>
      <c r="X333" s="344"/>
      <c r="Y333" s="344"/>
      <c r="Z333" s="344"/>
      <c r="AA333" s="344"/>
      <c r="AB333" s="344"/>
      <c r="AC333" s="344"/>
      <c r="AD333" s="344"/>
      <c r="AE333" s="344"/>
    </row>
    <row r="334" spans="1:31">
      <c r="A334" s="583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6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4"/>
      <c r="K334" s="344"/>
      <c r="L334" s="344"/>
      <c r="M334" s="344"/>
      <c r="N334" s="344"/>
      <c r="O334" s="344"/>
      <c r="P334" s="344"/>
      <c r="Q334" s="344"/>
      <c r="R334" s="344"/>
      <c r="S334" s="344"/>
      <c r="T334" s="344"/>
      <c r="U334" s="344"/>
      <c r="V334" s="344"/>
      <c r="W334" s="344"/>
      <c r="X334" s="344"/>
      <c r="Y334" s="344"/>
      <c r="Z334" s="344"/>
      <c r="AA334" s="344"/>
      <c r="AB334" s="344"/>
      <c r="AC334" s="344"/>
      <c r="AD334" s="344"/>
      <c r="AE334" s="344"/>
    </row>
    <row r="335" spans="1:31">
      <c r="A335" s="583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6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4"/>
      <c r="K335" s="344"/>
      <c r="L335" s="344"/>
      <c r="M335" s="344"/>
      <c r="N335" s="344"/>
      <c r="O335" s="344"/>
      <c r="P335" s="344"/>
      <c r="Q335" s="344"/>
      <c r="R335" s="344"/>
      <c r="S335" s="344"/>
      <c r="T335" s="344"/>
      <c r="U335" s="344"/>
      <c r="V335" s="344"/>
      <c r="W335" s="344"/>
      <c r="X335" s="344"/>
      <c r="Y335" s="344"/>
      <c r="Z335" s="344"/>
      <c r="AA335" s="344"/>
      <c r="AB335" s="344"/>
      <c r="AC335" s="344"/>
      <c r="AD335" s="344"/>
      <c r="AE335" s="344"/>
    </row>
    <row r="336" spans="1:31">
      <c r="A336" s="583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6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4"/>
      <c r="K336" s="344"/>
      <c r="L336" s="344"/>
      <c r="M336" s="344"/>
      <c r="N336" s="344"/>
      <c r="O336" s="344"/>
      <c r="P336" s="344"/>
      <c r="Q336" s="344"/>
      <c r="R336" s="344"/>
      <c r="S336" s="344"/>
      <c r="T336" s="344"/>
      <c r="U336" s="344"/>
      <c r="V336" s="344"/>
      <c r="W336" s="344"/>
      <c r="X336" s="344"/>
      <c r="Y336" s="344"/>
      <c r="Z336" s="344"/>
      <c r="AA336" s="344"/>
      <c r="AB336" s="344"/>
      <c r="AC336" s="344"/>
      <c r="AD336" s="344"/>
      <c r="AE336" s="344"/>
    </row>
    <row r="337" spans="1:31">
      <c r="A337" s="583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6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4"/>
      <c r="K337" s="344"/>
      <c r="L337" s="344"/>
      <c r="M337" s="344"/>
      <c r="N337" s="344"/>
      <c r="O337" s="344"/>
      <c r="P337" s="344"/>
      <c r="Q337" s="344"/>
      <c r="R337" s="344"/>
      <c r="S337" s="344"/>
      <c r="T337" s="344"/>
      <c r="U337" s="344"/>
      <c r="V337" s="344"/>
      <c r="W337" s="344"/>
      <c r="X337" s="344"/>
      <c r="Y337" s="344"/>
      <c r="Z337" s="344"/>
      <c r="AA337" s="344"/>
      <c r="AB337" s="344"/>
      <c r="AC337" s="344"/>
      <c r="AD337" s="344"/>
      <c r="AE337" s="344"/>
    </row>
    <row r="338" spans="1:31">
      <c r="A338" s="583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6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4"/>
      <c r="K338" s="344"/>
      <c r="L338" s="344"/>
      <c r="M338" s="344"/>
      <c r="N338" s="344"/>
      <c r="O338" s="344"/>
      <c r="P338" s="344"/>
      <c r="Q338" s="344"/>
      <c r="R338" s="344"/>
      <c r="S338" s="344"/>
      <c r="T338" s="344"/>
      <c r="U338" s="344"/>
      <c r="V338" s="344"/>
      <c r="W338" s="344"/>
      <c r="X338" s="344"/>
      <c r="Y338" s="344"/>
      <c r="Z338" s="344"/>
      <c r="AA338" s="344"/>
      <c r="AB338" s="344"/>
      <c r="AC338" s="344"/>
      <c r="AD338" s="344"/>
      <c r="AE338" s="344"/>
    </row>
    <row r="339" spans="1:31">
      <c r="A339" s="583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6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4"/>
      <c r="K339" s="344"/>
      <c r="L339" s="344"/>
      <c r="M339" s="344"/>
      <c r="N339" s="344"/>
      <c r="O339" s="344"/>
      <c r="P339" s="344"/>
      <c r="Q339" s="344"/>
      <c r="R339" s="344"/>
      <c r="S339" s="344"/>
      <c r="T339" s="344"/>
      <c r="U339" s="344"/>
      <c r="V339" s="344"/>
      <c r="W339" s="344"/>
      <c r="X339" s="344"/>
      <c r="Y339" s="344"/>
      <c r="Z339" s="344"/>
      <c r="AA339" s="344"/>
      <c r="AB339" s="344"/>
      <c r="AC339" s="344"/>
      <c r="AD339" s="344"/>
      <c r="AE339" s="344"/>
    </row>
    <row r="340" spans="1:31">
      <c r="A340" s="583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6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4"/>
      <c r="K340" s="344"/>
      <c r="L340" s="344"/>
      <c r="M340" s="344"/>
      <c r="N340" s="344"/>
      <c r="O340" s="344"/>
      <c r="P340" s="344"/>
      <c r="Q340" s="344"/>
      <c r="R340" s="344"/>
      <c r="S340" s="344"/>
      <c r="T340" s="344"/>
      <c r="U340" s="344"/>
      <c r="V340" s="344"/>
      <c r="W340" s="344"/>
      <c r="X340" s="344"/>
      <c r="Y340" s="344"/>
      <c r="Z340" s="344"/>
      <c r="AA340" s="344"/>
      <c r="AB340" s="344"/>
      <c r="AC340" s="344"/>
      <c r="AD340" s="344"/>
      <c r="AE340" s="344"/>
    </row>
    <row r="341" spans="1:31">
      <c r="A341" s="583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6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4"/>
      <c r="K341" s="344"/>
      <c r="L341" s="344"/>
      <c r="M341" s="344"/>
      <c r="N341" s="344"/>
      <c r="O341" s="344"/>
      <c r="P341" s="344"/>
      <c r="Q341" s="344"/>
      <c r="R341" s="344"/>
      <c r="S341" s="344"/>
      <c r="T341" s="344"/>
      <c r="U341" s="344"/>
      <c r="V341" s="344"/>
      <c r="W341" s="344"/>
      <c r="X341" s="344"/>
      <c r="Y341" s="344"/>
      <c r="Z341" s="344"/>
      <c r="AA341" s="344"/>
      <c r="AB341" s="344"/>
      <c r="AC341" s="344"/>
      <c r="AD341" s="344"/>
      <c r="AE341" s="344"/>
    </row>
    <row r="342" spans="1:31">
      <c r="A342" s="583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6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4"/>
      <c r="K342" s="344"/>
      <c r="L342" s="344"/>
      <c r="M342" s="344"/>
      <c r="N342" s="344"/>
      <c r="O342" s="344"/>
      <c r="P342" s="344"/>
      <c r="Q342" s="344"/>
      <c r="R342" s="344"/>
      <c r="S342" s="344"/>
      <c r="T342" s="344"/>
      <c r="U342" s="344"/>
      <c r="V342" s="344"/>
      <c r="W342" s="344"/>
      <c r="X342" s="344"/>
      <c r="Y342" s="344"/>
      <c r="Z342" s="344"/>
      <c r="AA342" s="344"/>
      <c r="AB342" s="344"/>
      <c r="AC342" s="344"/>
      <c r="AD342" s="344"/>
      <c r="AE342" s="344"/>
    </row>
    <row r="343" spans="1:31">
      <c r="A343" s="583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6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4"/>
      <c r="K343" s="344"/>
      <c r="L343" s="344"/>
      <c r="M343" s="344"/>
      <c r="N343" s="344"/>
      <c r="O343" s="344"/>
      <c r="P343" s="344"/>
      <c r="Q343" s="344"/>
      <c r="R343" s="344"/>
      <c r="S343" s="344"/>
      <c r="T343" s="344"/>
      <c r="U343" s="344"/>
      <c r="V343" s="344"/>
      <c r="W343" s="344"/>
      <c r="X343" s="344"/>
      <c r="Y343" s="344"/>
      <c r="Z343" s="344"/>
      <c r="AA343" s="344"/>
      <c r="AB343" s="344"/>
      <c r="AC343" s="344"/>
      <c r="AD343" s="344"/>
      <c r="AE343" s="344"/>
    </row>
    <row r="344" spans="1:31">
      <c r="A344" s="583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6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4"/>
      <c r="K344" s="344"/>
      <c r="L344" s="344"/>
      <c r="M344" s="344"/>
      <c r="N344" s="344"/>
      <c r="O344" s="344"/>
      <c r="P344" s="344"/>
      <c r="Q344" s="344"/>
      <c r="R344" s="344"/>
      <c r="S344" s="344"/>
      <c r="T344" s="344"/>
      <c r="U344" s="344"/>
      <c r="V344" s="344"/>
      <c r="W344" s="344"/>
      <c r="X344" s="344"/>
      <c r="Y344" s="344"/>
      <c r="Z344" s="344"/>
      <c r="AA344" s="344"/>
      <c r="AB344" s="344"/>
      <c r="AC344" s="344"/>
      <c r="AD344" s="344"/>
      <c r="AE344" s="344"/>
    </row>
    <row r="345" spans="1:31">
      <c r="A345" s="583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6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4"/>
      <c r="K345" s="344"/>
      <c r="L345" s="344"/>
      <c r="M345" s="344"/>
      <c r="N345" s="344"/>
      <c r="O345" s="344"/>
      <c r="P345" s="344"/>
      <c r="Q345" s="344"/>
      <c r="R345" s="344"/>
      <c r="S345" s="344"/>
      <c r="T345" s="344"/>
      <c r="U345" s="344"/>
      <c r="V345" s="344"/>
      <c r="W345" s="344"/>
      <c r="X345" s="344"/>
      <c r="Y345" s="344"/>
      <c r="Z345" s="344"/>
      <c r="AA345" s="344"/>
      <c r="AB345" s="344"/>
      <c r="AC345" s="344"/>
      <c r="AD345" s="344"/>
      <c r="AE345" s="344"/>
    </row>
    <row r="346" spans="1:31">
      <c r="A346" s="583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6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4"/>
      <c r="K346" s="344"/>
      <c r="L346" s="344"/>
      <c r="M346" s="344"/>
      <c r="N346" s="344"/>
      <c r="O346" s="344"/>
      <c r="P346" s="344"/>
      <c r="Q346" s="344"/>
      <c r="R346" s="344"/>
      <c r="S346" s="344"/>
      <c r="T346" s="344"/>
      <c r="U346" s="344"/>
      <c r="V346" s="344"/>
      <c r="W346" s="344"/>
      <c r="X346" s="344"/>
      <c r="Y346" s="344"/>
      <c r="Z346" s="344"/>
      <c r="AA346" s="344"/>
      <c r="AB346" s="344"/>
      <c r="AC346" s="344"/>
      <c r="AD346" s="344"/>
      <c r="AE346" s="344"/>
    </row>
    <row r="347" spans="1:31" customFormat="1">
      <c r="A347" s="583"/>
    </row>
    <row r="348" spans="1:31" ht="26" customHeight="1">
      <c r="B348" s="186" t="s">
        <v>303</v>
      </c>
      <c r="C348" s="29"/>
      <c r="D348" s="29"/>
      <c r="E348" s="30"/>
      <c r="F348" s="30"/>
      <c r="G348" s="30"/>
      <c r="H348" s="30"/>
      <c r="I348" s="30"/>
      <c r="J348" s="664" t="s">
        <v>331</v>
      </c>
      <c r="K348" s="664"/>
      <c r="L348" s="664"/>
      <c r="M348" s="664"/>
      <c r="N348" s="664"/>
      <c r="O348" s="664"/>
      <c r="P348" s="664"/>
      <c r="Q348" s="664"/>
      <c r="R348" s="664"/>
      <c r="S348" s="664"/>
      <c r="T348" s="664"/>
      <c r="U348" s="664"/>
      <c r="V348" s="664"/>
      <c r="W348" s="664"/>
      <c r="X348" s="664"/>
      <c r="Y348" s="664"/>
      <c r="Z348" s="664"/>
      <c r="AA348" s="664"/>
      <c r="AB348" s="664"/>
      <c r="AC348" s="664"/>
      <c r="AD348" s="664"/>
      <c r="AE348" s="664"/>
    </row>
    <row r="349" spans="1:31">
      <c r="B349" s="52" t="str">
        <f t="shared" ref="B349:D368" si="111">IF(ISBLANK(B307),"",B307)</f>
        <v/>
      </c>
      <c r="C349" s="466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7"/>
      <c r="K349" s="327"/>
      <c r="L349" s="327"/>
      <c r="M349" s="327"/>
      <c r="N349" s="327"/>
      <c r="O349" s="327"/>
      <c r="P349" s="327"/>
      <c r="Q349" s="327"/>
      <c r="R349" s="327"/>
      <c r="S349" s="327"/>
      <c r="T349" s="327"/>
      <c r="U349" s="327"/>
      <c r="V349" s="327"/>
      <c r="W349" s="327"/>
      <c r="X349" s="327"/>
      <c r="Y349" s="327"/>
      <c r="Z349" s="327"/>
      <c r="AA349" s="327"/>
      <c r="AB349" s="327"/>
      <c r="AC349" s="327"/>
      <c r="AD349" s="327"/>
      <c r="AE349" s="327"/>
    </row>
    <row r="350" spans="1:31">
      <c r="B350" s="52" t="str">
        <f t="shared" si="111"/>
        <v/>
      </c>
      <c r="C350" s="466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7"/>
      <c r="K350" s="327"/>
      <c r="L350" s="327"/>
      <c r="M350" s="327"/>
      <c r="N350" s="327"/>
      <c r="O350" s="327"/>
      <c r="P350" s="327"/>
      <c r="Q350" s="327"/>
      <c r="R350" s="327"/>
      <c r="S350" s="327"/>
      <c r="T350" s="327"/>
      <c r="U350" s="327"/>
      <c r="V350" s="327"/>
      <c r="W350" s="327"/>
      <c r="X350" s="327"/>
      <c r="Y350" s="327"/>
      <c r="Z350" s="327"/>
      <c r="AA350" s="327"/>
      <c r="AB350" s="327"/>
      <c r="AC350" s="327"/>
      <c r="AD350" s="327"/>
      <c r="AE350" s="327"/>
    </row>
    <row r="351" spans="1:31">
      <c r="B351" s="52" t="str">
        <f t="shared" si="111"/>
        <v/>
      </c>
      <c r="C351" s="466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7"/>
      <c r="K351" s="327"/>
      <c r="L351" s="327"/>
      <c r="M351" s="327"/>
      <c r="N351" s="327"/>
      <c r="O351" s="327"/>
      <c r="P351" s="327"/>
      <c r="Q351" s="327"/>
      <c r="R351" s="327"/>
      <c r="S351" s="327"/>
      <c r="T351" s="327"/>
      <c r="U351" s="327"/>
      <c r="V351" s="327"/>
      <c r="W351" s="327"/>
      <c r="X351" s="327"/>
      <c r="Y351" s="327"/>
      <c r="Z351" s="327"/>
      <c r="AA351" s="327"/>
      <c r="AB351" s="327"/>
      <c r="AC351" s="327"/>
      <c r="AD351" s="327"/>
      <c r="AE351" s="327"/>
    </row>
    <row r="352" spans="1:31">
      <c r="B352" s="52" t="str">
        <f t="shared" si="111"/>
        <v/>
      </c>
      <c r="C352" s="466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7"/>
      <c r="K352" s="327"/>
      <c r="L352" s="327"/>
      <c r="M352" s="327"/>
      <c r="N352" s="327"/>
      <c r="O352" s="327"/>
      <c r="P352" s="327"/>
      <c r="Q352" s="327"/>
      <c r="R352" s="327"/>
      <c r="S352" s="327"/>
      <c r="T352" s="327"/>
      <c r="U352" s="327"/>
      <c r="V352" s="327"/>
      <c r="W352" s="327"/>
      <c r="X352" s="327"/>
      <c r="Y352" s="327"/>
      <c r="Z352" s="327"/>
      <c r="AA352" s="327"/>
      <c r="AB352" s="327"/>
      <c r="AC352" s="327"/>
      <c r="AD352" s="327"/>
      <c r="AE352" s="327"/>
    </row>
    <row r="353" spans="2:31">
      <c r="B353" s="52" t="str">
        <f t="shared" si="111"/>
        <v/>
      </c>
      <c r="C353" s="466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7"/>
      <c r="K353" s="327"/>
      <c r="L353" s="327"/>
      <c r="M353" s="327"/>
      <c r="N353" s="327"/>
      <c r="O353" s="327"/>
      <c r="P353" s="327"/>
      <c r="Q353" s="327"/>
      <c r="R353" s="327"/>
      <c r="S353" s="327"/>
      <c r="T353" s="327"/>
      <c r="U353" s="327"/>
      <c r="V353" s="327"/>
      <c r="W353" s="327"/>
      <c r="X353" s="327"/>
      <c r="Y353" s="327"/>
      <c r="Z353" s="327"/>
      <c r="AA353" s="327"/>
      <c r="AB353" s="327"/>
      <c r="AC353" s="327"/>
      <c r="AD353" s="327"/>
      <c r="AE353" s="327"/>
    </row>
    <row r="354" spans="2:31">
      <c r="B354" s="52" t="str">
        <f t="shared" si="111"/>
        <v/>
      </c>
      <c r="C354" s="466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7"/>
      <c r="K354" s="327"/>
      <c r="L354" s="327"/>
      <c r="M354" s="327"/>
      <c r="N354" s="327"/>
      <c r="O354" s="327"/>
      <c r="P354" s="327"/>
      <c r="Q354" s="327"/>
      <c r="R354" s="327"/>
      <c r="S354" s="327"/>
      <c r="T354" s="327"/>
      <c r="U354" s="327"/>
      <c r="V354" s="327"/>
      <c r="W354" s="327"/>
      <c r="X354" s="327"/>
      <c r="Y354" s="327"/>
      <c r="Z354" s="327"/>
      <c r="AA354" s="327"/>
      <c r="AB354" s="327"/>
      <c r="AC354" s="327"/>
      <c r="AD354" s="327"/>
      <c r="AE354" s="327"/>
    </row>
    <row r="355" spans="2:31">
      <c r="B355" s="52" t="str">
        <f t="shared" si="111"/>
        <v/>
      </c>
      <c r="C355" s="466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7"/>
      <c r="K355" s="327"/>
      <c r="L355" s="327"/>
      <c r="M355" s="327"/>
      <c r="N355" s="327"/>
      <c r="O355" s="327"/>
      <c r="P355" s="327"/>
      <c r="Q355" s="327"/>
      <c r="R355" s="327"/>
      <c r="S355" s="327"/>
      <c r="T355" s="327"/>
      <c r="U355" s="327"/>
      <c r="V355" s="327"/>
      <c r="W355" s="327"/>
      <c r="X355" s="327"/>
      <c r="Y355" s="327"/>
      <c r="Z355" s="327"/>
      <c r="AA355" s="327"/>
      <c r="AB355" s="327"/>
      <c r="AC355" s="327"/>
      <c r="AD355" s="327"/>
      <c r="AE355" s="327"/>
    </row>
    <row r="356" spans="2:31">
      <c r="B356" s="52" t="str">
        <f t="shared" si="111"/>
        <v/>
      </c>
      <c r="C356" s="466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7"/>
      <c r="K356" s="327"/>
      <c r="L356" s="327"/>
      <c r="M356" s="327"/>
      <c r="N356" s="327"/>
      <c r="O356" s="327"/>
      <c r="P356" s="327"/>
      <c r="Q356" s="327"/>
      <c r="R356" s="327"/>
      <c r="S356" s="327"/>
      <c r="T356" s="327"/>
      <c r="U356" s="327"/>
      <c r="V356" s="327"/>
      <c r="W356" s="327"/>
      <c r="X356" s="327"/>
      <c r="Y356" s="327"/>
      <c r="Z356" s="327"/>
      <c r="AA356" s="327"/>
      <c r="AB356" s="327"/>
      <c r="AC356" s="327"/>
      <c r="AD356" s="327"/>
      <c r="AE356" s="327"/>
    </row>
    <row r="357" spans="2:31">
      <c r="B357" s="52" t="str">
        <f t="shared" si="111"/>
        <v/>
      </c>
      <c r="C357" s="466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7"/>
      <c r="K357" s="327"/>
      <c r="L357" s="327"/>
      <c r="M357" s="327"/>
      <c r="N357" s="327"/>
      <c r="O357" s="327"/>
      <c r="P357" s="327"/>
      <c r="Q357" s="327"/>
      <c r="R357" s="327"/>
      <c r="S357" s="327"/>
      <c r="T357" s="327"/>
      <c r="U357" s="327"/>
      <c r="V357" s="327"/>
      <c r="W357" s="327"/>
      <c r="X357" s="327"/>
      <c r="Y357" s="327"/>
      <c r="Z357" s="327"/>
      <c r="AA357" s="327"/>
      <c r="AB357" s="327"/>
      <c r="AC357" s="327"/>
      <c r="AD357" s="327"/>
      <c r="AE357" s="327"/>
    </row>
    <row r="358" spans="2:31">
      <c r="B358" s="52" t="str">
        <f t="shared" si="111"/>
        <v/>
      </c>
      <c r="C358" s="466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7"/>
      <c r="K358" s="327"/>
      <c r="L358" s="327"/>
      <c r="M358" s="327"/>
      <c r="N358" s="327"/>
      <c r="O358" s="327"/>
      <c r="P358" s="327"/>
      <c r="Q358" s="327"/>
      <c r="R358" s="327"/>
      <c r="S358" s="327"/>
      <c r="T358" s="327"/>
      <c r="U358" s="327"/>
      <c r="V358" s="327"/>
      <c r="W358" s="327"/>
      <c r="X358" s="327"/>
      <c r="Y358" s="327"/>
      <c r="Z358" s="327"/>
      <c r="AA358" s="327"/>
      <c r="AB358" s="327"/>
      <c r="AC358" s="327"/>
      <c r="AD358" s="327"/>
      <c r="AE358" s="327"/>
    </row>
    <row r="359" spans="2:31">
      <c r="B359" s="52" t="str">
        <f t="shared" si="111"/>
        <v/>
      </c>
      <c r="C359" s="466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7"/>
      <c r="K359" s="327"/>
      <c r="L359" s="327"/>
      <c r="M359" s="327"/>
      <c r="N359" s="327"/>
      <c r="O359" s="327"/>
      <c r="P359" s="327"/>
      <c r="Q359" s="327"/>
      <c r="R359" s="327"/>
      <c r="S359" s="327"/>
      <c r="T359" s="327"/>
      <c r="U359" s="327"/>
      <c r="V359" s="327"/>
      <c r="W359" s="327"/>
      <c r="X359" s="327"/>
      <c r="Y359" s="327"/>
      <c r="Z359" s="327"/>
      <c r="AA359" s="327"/>
      <c r="AB359" s="327"/>
      <c r="AC359" s="327"/>
      <c r="AD359" s="327"/>
      <c r="AE359" s="327"/>
    </row>
    <row r="360" spans="2:31">
      <c r="B360" s="52" t="str">
        <f t="shared" si="111"/>
        <v/>
      </c>
      <c r="C360" s="466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7"/>
      <c r="K360" s="327"/>
      <c r="L360" s="327"/>
      <c r="M360" s="327"/>
      <c r="N360" s="327"/>
      <c r="O360" s="327"/>
      <c r="P360" s="327"/>
      <c r="Q360" s="327"/>
      <c r="R360" s="327"/>
      <c r="S360" s="327"/>
      <c r="T360" s="327"/>
      <c r="U360" s="327"/>
      <c r="V360" s="327"/>
      <c r="W360" s="327"/>
      <c r="X360" s="327"/>
      <c r="Y360" s="327"/>
      <c r="Z360" s="327"/>
      <c r="AA360" s="327"/>
      <c r="AB360" s="327"/>
      <c r="AC360" s="327"/>
      <c r="AD360" s="327"/>
      <c r="AE360" s="327"/>
    </row>
    <row r="361" spans="2:31">
      <c r="B361" s="52" t="str">
        <f t="shared" si="111"/>
        <v/>
      </c>
      <c r="C361" s="466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7"/>
      <c r="K361" s="327"/>
      <c r="L361" s="327"/>
      <c r="M361" s="327"/>
      <c r="N361" s="327"/>
      <c r="O361" s="327"/>
      <c r="P361" s="327"/>
      <c r="Q361" s="327"/>
      <c r="R361" s="327"/>
      <c r="S361" s="327"/>
      <c r="T361" s="327"/>
      <c r="U361" s="327"/>
      <c r="V361" s="327"/>
      <c r="W361" s="327"/>
      <c r="X361" s="327"/>
      <c r="Y361" s="327"/>
      <c r="Z361" s="327"/>
      <c r="AA361" s="327"/>
      <c r="AB361" s="327"/>
      <c r="AC361" s="327"/>
      <c r="AD361" s="327"/>
      <c r="AE361" s="327"/>
    </row>
    <row r="362" spans="2:31">
      <c r="B362" s="52" t="str">
        <f t="shared" si="111"/>
        <v/>
      </c>
      <c r="C362" s="466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7"/>
      <c r="K362" s="327"/>
      <c r="L362" s="327"/>
      <c r="M362" s="327"/>
      <c r="N362" s="327"/>
      <c r="O362" s="327"/>
      <c r="P362" s="327"/>
      <c r="Q362" s="327"/>
      <c r="R362" s="327"/>
      <c r="S362" s="327"/>
      <c r="T362" s="327"/>
      <c r="U362" s="327"/>
      <c r="V362" s="327"/>
      <c r="W362" s="327"/>
      <c r="X362" s="327"/>
      <c r="Y362" s="327"/>
      <c r="Z362" s="327"/>
      <c r="AA362" s="327"/>
      <c r="AB362" s="327"/>
      <c r="AC362" s="327"/>
      <c r="AD362" s="327"/>
      <c r="AE362" s="327"/>
    </row>
    <row r="363" spans="2:31">
      <c r="B363" s="52" t="str">
        <f t="shared" si="111"/>
        <v/>
      </c>
      <c r="C363" s="466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7"/>
      <c r="K363" s="327"/>
      <c r="L363" s="327"/>
      <c r="M363" s="327"/>
      <c r="N363" s="327"/>
      <c r="O363" s="327"/>
      <c r="P363" s="327"/>
      <c r="Q363" s="327"/>
      <c r="R363" s="327"/>
      <c r="S363" s="327"/>
      <c r="T363" s="327"/>
      <c r="U363" s="327"/>
      <c r="V363" s="327"/>
      <c r="W363" s="327"/>
      <c r="X363" s="327"/>
      <c r="Y363" s="327"/>
      <c r="Z363" s="327"/>
      <c r="AA363" s="327"/>
      <c r="AB363" s="327"/>
      <c r="AC363" s="327"/>
      <c r="AD363" s="327"/>
      <c r="AE363" s="327"/>
    </row>
    <row r="364" spans="2:31">
      <c r="B364" s="52" t="str">
        <f t="shared" si="111"/>
        <v/>
      </c>
      <c r="C364" s="466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7"/>
      <c r="K364" s="327"/>
      <c r="L364" s="327"/>
      <c r="M364" s="327"/>
      <c r="N364" s="327"/>
      <c r="O364" s="327"/>
      <c r="P364" s="327"/>
      <c r="Q364" s="327"/>
      <c r="R364" s="327"/>
      <c r="S364" s="327"/>
      <c r="T364" s="327"/>
      <c r="U364" s="327"/>
      <c r="V364" s="327"/>
      <c r="W364" s="327"/>
      <c r="X364" s="327"/>
      <c r="Y364" s="327"/>
      <c r="Z364" s="327"/>
      <c r="AA364" s="327"/>
      <c r="AB364" s="327"/>
      <c r="AC364" s="327"/>
      <c r="AD364" s="327"/>
      <c r="AE364" s="327"/>
    </row>
    <row r="365" spans="2:31">
      <c r="B365" s="52" t="str">
        <f t="shared" si="111"/>
        <v/>
      </c>
      <c r="C365" s="466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7"/>
      <c r="K365" s="327"/>
      <c r="L365" s="327"/>
      <c r="M365" s="327"/>
      <c r="N365" s="327"/>
      <c r="O365" s="327"/>
      <c r="P365" s="327"/>
      <c r="Q365" s="327"/>
      <c r="R365" s="327"/>
      <c r="S365" s="327"/>
      <c r="T365" s="327"/>
      <c r="U365" s="327"/>
      <c r="V365" s="327"/>
      <c r="W365" s="327"/>
      <c r="X365" s="327"/>
      <c r="Y365" s="327"/>
      <c r="Z365" s="327"/>
      <c r="AA365" s="327"/>
      <c r="AB365" s="327"/>
      <c r="AC365" s="327"/>
      <c r="AD365" s="327"/>
      <c r="AE365" s="327"/>
    </row>
    <row r="366" spans="2:31">
      <c r="B366" s="52" t="str">
        <f t="shared" si="111"/>
        <v/>
      </c>
      <c r="C366" s="466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7"/>
      <c r="K366" s="327"/>
      <c r="L366" s="327"/>
      <c r="M366" s="327"/>
      <c r="N366" s="327"/>
      <c r="O366" s="327"/>
      <c r="P366" s="327"/>
      <c r="Q366" s="327"/>
      <c r="R366" s="327"/>
      <c r="S366" s="327"/>
      <c r="T366" s="327"/>
      <c r="U366" s="327"/>
      <c r="V366" s="327"/>
      <c r="W366" s="327"/>
      <c r="X366" s="327"/>
      <c r="Y366" s="327"/>
      <c r="Z366" s="327"/>
      <c r="AA366" s="327"/>
      <c r="AB366" s="327"/>
      <c r="AC366" s="327"/>
      <c r="AD366" s="327"/>
      <c r="AE366" s="327"/>
    </row>
    <row r="367" spans="2:31">
      <c r="B367" s="52" t="str">
        <f t="shared" si="111"/>
        <v/>
      </c>
      <c r="C367" s="466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7"/>
      <c r="K367" s="327"/>
      <c r="L367" s="327"/>
      <c r="M367" s="327"/>
      <c r="N367" s="327"/>
      <c r="O367" s="327"/>
      <c r="P367" s="327"/>
      <c r="Q367" s="327"/>
      <c r="R367" s="327"/>
      <c r="S367" s="327"/>
      <c r="T367" s="327"/>
      <c r="U367" s="327"/>
      <c r="V367" s="327"/>
      <c r="W367" s="327"/>
      <c r="X367" s="327"/>
      <c r="Y367" s="327"/>
      <c r="Z367" s="327"/>
      <c r="AA367" s="327"/>
      <c r="AB367" s="327"/>
      <c r="AC367" s="327"/>
      <c r="AD367" s="327"/>
      <c r="AE367" s="327"/>
    </row>
    <row r="368" spans="2:31">
      <c r="B368" s="52" t="str">
        <f t="shared" si="111"/>
        <v/>
      </c>
      <c r="C368" s="466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7"/>
      <c r="K368" s="327"/>
      <c r="L368" s="327"/>
      <c r="M368" s="327"/>
      <c r="N368" s="327"/>
      <c r="O368" s="327"/>
      <c r="P368" s="327"/>
      <c r="Q368" s="327"/>
      <c r="R368" s="327"/>
      <c r="S368" s="327"/>
      <c r="T368" s="327"/>
      <c r="U368" s="327"/>
      <c r="V368" s="327"/>
      <c r="W368" s="327"/>
      <c r="X368" s="327"/>
      <c r="Y368" s="327"/>
      <c r="Z368" s="327"/>
      <c r="AA368" s="327"/>
      <c r="AB368" s="327"/>
      <c r="AC368" s="327"/>
      <c r="AD368" s="327"/>
      <c r="AE368" s="327"/>
    </row>
    <row r="369" spans="2:31">
      <c r="B369" s="52" t="str">
        <f t="shared" ref="B369:D388" si="112">IF(ISBLANK(B327),"",B327)</f>
        <v/>
      </c>
      <c r="C369" s="466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7"/>
      <c r="K369" s="327"/>
      <c r="L369" s="327"/>
      <c r="M369" s="327"/>
      <c r="N369" s="327"/>
      <c r="O369" s="327"/>
      <c r="P369" s="327"/>
      <c r="Q369" s="327"/>
      <c r="R369" s="327"/>
      <c r="S369" s="327"/>
      <c r="T369" s="327"/>
      <c r="U369" s="327"/>
      <c r="V369" s="327"/>
      <c r="W369" s="327"/>
      <c r="X369" s="327"/>
      <c r="Y369" s="327"/>
      <c r="Z369" s="327"/>
      <c r="AA369" s="327"/>
      <c r="AB369" s="327"/>
      <c r="AC369" s="327"/>
      <c r="AD369" s="327"/>
      <c r="AE369" s="327"/>
    </row>
    <row r="370" spans="2:31">
      <c r="B370" s="52" t="str">
        <f t="shared" si="112"/>
        <v/>
      </c>
      <c r="C370" s="466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7"/>
      <c r="K370" s="327"/>
      <c r="L370" s="327"/>
      <c r="M370" s="327"/>
      <c r="N370" s="327"/>
      <c r="O370" s="327"/>
      <c r="P370" s="327"/>
      <c r="Q370" s="327"/>
      <c r="R370" s="327"/>
      <c r="S370" s="327"/>
      <c r="T370" s="327"/>
      <c r="U370" s="327"/>
      <c r="V370" s="327"/>
      <c r="W370" s="327"/>
      <c r="X370" s="327"/>
      <c r="Y370" s="327"/>
      <c r="Z370" s="327"/>
      <c r="AA370" s="327"/>
      <c r="AB370" s="327"/>
      <c r="AC370" s="327"/>
      <c r="AD370" s="327"/>
      <c r="AE370" s="327"/>
    </row>
    <row r="371" spans="2:31">
      <c r="B371" s="52" t="str">
        <f t="shared" si="112"/>
        <v/>
      </c>
      <c r="C371" s="466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7"/>
      <c r="K371" s="327"/>
      <c r="L371" s="327"/>
      <c r="M371" s="327"/>
      <c r="N371" s="327"/>
      <c r="O371" s="327"/>
      <c r="P371" s="327"/>
      <c r="Q371" s="327"/>
      <c r="R371" s="327"/>
      <c r="S371" s="327"/>
      <c r="T371" s="327"/>
      <c r="U371" s="327"/>
      <c r="V371" s="327"/>
      <c r="W371" s="327"/>
      <c r="X371" s="327"/>
      <c r="Y371" s="327"/>
      <c r="Z371" s="327"/>
      <c r="AA371" s="327"/>
      <c r="AB371" s="327"/>
      <c r="AC371" s="327"/>
      <c r="AD371" s="327"/>
      <c r="AE371" s="327"/>
    </row>
    <row r="372" spans="2:31">
      <c r="B372" s="52" t="str">
        <f t="shared" si="112"/>
        <v/>
      </c>
      <c r="C372" s="466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7"/>
      <c r="K372" s="327"/>
      <c r="L372" s="327"/>
      <c r="M372" s="327"/>
      <c r="N372" s="327"/>
      <c r="O372" s="327"/>
      <c r="P372" s="327"/>
      <c r="Q372" s="327"/>
      <c r="R372" s="327"/>
      <c r="S372" s="327"/>
      <c r="T372" s="327"/>
      <c r="U372" s="327"/>
      <c r="V372" s="327"/>
      <c r="W372" s="327"/>
      <c r="X372" s="327"/>
      <c r="Y372" s="327"/>
      <c r="Z372" s="327"/>
      <c r="AA372" s="327"/>
      <c r="AB372" s="327"/>
      <c r="AC372" s="327"/>
      <c r="AD372" s="327"/>
      <c r="AE372" s="327"/>
    </row>
    <row r="373" spans="2:31">
      <c r="B373" s="52" t="str">
        <f t="shared" si="112"/>
        <v/>
      </c>
      <c r="C373" s="466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7"/>
      <c r="K373" s="327"/>
      <c r="L373" s="327"/>
      <c r="M373" s="327"/>
      <c r="N373" s="327"/>
      <c r="O373" s="327"/>
      <c r="P373" s="327"/>
      <c r="Q373" s="327"/>
      <c r="R373" s="327"/>
      <c r="S373" s="327"/>
      <c r="T373" s="327"/>
      <c r="U373" s="327"/>
      <c r="V373" s="327"/>
      <c r="W373" s="327"/>
      <c r="X373" s="327"/>
      <c r="Y373" s="327"/>
      <c r="Z373" s="327"/>
      <c r="AA373" s="327"/>
      <c r="AB373" s="327"/>
      <c r="AC373" s="327"/>
      <c r="AD373" s="327"/>
      <c r="AE373" s="327"/>
    </row>
    <row r="374" spans="2:31">
      <c r="B374" s="52" t="str">
        <f t="shared" si="112"/>
        <v/>
      </c>
      <c r="C374" s="466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7"/>
      <c r="K374" s="327"/>
      <c r="L374" s="327"/>
      <c r="M374" s="327"/>
      <c r="N374" s="327"/>
      <c r="O374" s="327"/>
      <c r="P374" s="327"/>
      <c r="Q374" s="327"/>
      <c r="R374" s="327"/>
      <c r="S374" s="327"/>
      <c r="T374" s="327"/>
      <c r="U374" s="327"/>
      <c r="V374" s="327"/>
      <c r="W374" s="327"/>
      <c r="X374" s="327"/>
      <c r="Y374" s="327"/>
      <c r="Z374" s="327"/>
      <c r="AA374" s="327"/>
      <c r="AB374" s="327"/>
      <c r="AC374" s="327"/>
      <c r="AD374" s="327"/>
      <c r="AE374" s="327"/>
    </row>
    <row r="375" spans="2:31">
      <c r="B375" s="52" t="str">
        <f t="shared" si="112"/>
        <v/>
      </c>
      <c r="C375" s="466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7"/>
      <c r="K375" s="327"/>
      <c r="L375" s="327"/>
      <c r="M375" s="327"/>
      <c r="N375" s="327"/>
      <c r="O375" s="327"/>
      <c r="P375" s="327"/>
      <c r="Q375" s="327"/>
      <c r="R375" s="327"/>
      <c r="S375" s="327"/>
      <c r="T375" s="327"/>
      <c r="U375" s="327"/>
      <c r="V375" s="327"/>
      <c r="W375" s="327"/>
      <c r="X375" s="327"/>
      <c r="Y375" s="327"/>
      <c r="Z375" s="327"/>
      <c r="AA375" s="327"/>
      <c r="AB375" s="327"/>
      <c r="AC375" s="327"/>
      <c r="AD375" s="327"/>
      <c r="AE375" s="327"/>
    </row>
    <row r="376" spans="2:31">
      <c r="B376" s="52" t="str">
        <f t="shared" si="112"/>
        <v/>
      </c>
      <c r="C376" s="466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7"/>
      <c r="K376" s="327"/>
      <c r="L376" s="327"/>
      <c r="M376" s="327"/>
      <c r="N376" s="327"/>
      <c r="O376" s="327"/>
      <c r="P376" s="327"/>
      <c r="Q376" s="327"/>
      <c r="R376" s="327"/>
      <c r="S376" s="327"/>
      <c r="T376" s="327"/>
      <c r="U376" s="327"/>
      <c r="V376" s="327"/>
      <c r="W376" s="327"/>
      <c r="X376" s="327"/>
      <c r="Y376" s="327"/>
      <c r="Z376" s="327"/>
      <c r="AA376" s="327"/>
      <c r="AB376" s="327"/>
      <c r="AC376" s="327"/>
      <c r="AD376" s="327"/>
      <c r="AE376" s="327"/>
    </row>
    <row r="377" spans="2:31">
      <c r="B377" s="52" t="str">
        <f t="shared" si="112"/>
        <v/>
      </c>
      <c r="C377" s="466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7"/>
      <c r="K377" s="327"/>
      <c r="L377" s="327"/>
      <c r="M377" s="327"/>
      <c r="N377" s="327"/>
      <c r="O377" s="327"/>
      <c r="P377" s="327"/>
      <c r="Q377" s="327"/>
      <c r="R377" s="327"/>
      <c r="S377" s="327"/>
      <c r="T377" s="327"/>
      <c r="U377" s="327"/>
      <c r="V377" s="327"/>
      <c r="W377" s="327"/>
      <c r="X377" s="327"/>
      <c r="Y377" s="327"/>
      <c r="Z377" s="327"/>
      <c r="AA377" s="327"/>
      <c r="AB377" s="327"/>
      <c r="AC377" s="327"/>
      <c r="AD377" s="327"/>
      <c r="AE377" s="327"/>
    </row>
    <row r="378" spans="2:31">
      <c r="B378" s="52" t="str">
        <f t="shared" si="112"/>
        <v/>
      </c>
      <c r="C378" s="466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7"/>
      <c r="K378" s="327"/>
      <c r="L378" s="327"/>
      <c r="M378" s="327"/>
      <c r="N378" s="327"/>
      <c r="O378" s="327"/>
      <c r="P378" s="327"/>
      <c r="Q378" s="327"/>
      <c r="R378" s="327"/>
      <c r="S378" s="327"/>
      <c r="T378" s="327"/>
      <c r="U378" s="327"/>
      <c r="V378" s="327"/>
      <c r="W378" s="327"/>
      <c r="X378" s="327"/>
      <c r="Y378" s="327"/>
      <c r="Z378" s="327"/>
      <c r="AA378" s="327"/>
      <c r="AB378" s="327"/>
      <c r="AC378" s="327"/>
      <c r="AD378" s="327"/>
      <c r="AE378" s="327"/>
    </row>
    <row r="379" spans="2:31">
      <c r="B379" s="52" t="str">
        <f t="shared" si="112"/>
        <v/>
      </c>
      <c r="C379" s="466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7"/>
      <c r="K379" s="327"/>
      <c r="L379" s="327"/>
      <c r="M379" s="327"/>
      <c r="N379" s="327"/>
      <c r="O379" s="327"/>
      <c r="P379" s="327"/>
      <c r="Q379" s="327"/>
      <c r="R379" s="327"/>
      <c r="S379" s="327"/>
      <c r="T379" s="327"/>
      <c r="U379" s="327"/>
      <c r="V379" s="327"/>
      <c r="W379" s="327"/>
      <c r="X379" s="327"/>
      <c r="Y379" s="327"/>
      <c r="Z379" s="327"/>
      <c r="AA379" s="327"/>
      <c r="AB379" s="327"/>
      <c r="AC379" s="327"/>
      <c r="AD379" s="327"/>
      <c r="AE379" s="327"/>
    </row>
    <row r="380" spans="2:31">
      <c r="B380" s="52" t="str">
        <f t="shared" si="112"/>
        <v/>
      </c>
      <c r="C380" s="466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7"/>
      <c r="K380" s="327"/>
      <c r="L380" s="327"/>
      <c r="M380" s="327"/>
      <c r="N380" s="327"/>
      <c r="O380" s="327"/>
      <c r="P380" s="327"/>
      <c r="Q380" s="327"/>
      <c r="R380" s="327"/>
      <c r="S380" s="327"/>
      <c r="T380" s="327"/>
      <c r="U380" s="327"/>
      <c r="V380" s="327"/>
      <c r="W380" s="327"/>
      <c r="X380" s="327"/>
      <c r="Y380" s="327"/>
      <c r="Z380" s="327"/>
      <c r="AA380" s="327"/>
      <c r="AB380" s="327"/>
      <c r="AC380" s="327"/>
      <c r="AD380" s="327"/>
      <c r="AE380" s="327"/>
    </row>
    <row r="381" spans="2:31">
      <c r="B381" s="52" t="str">
        <f t="shared" si="112"/>
        <v/>
      </c>
      <c r="C381" s="466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7"/>
      <c r="K381" s="327"/>
      <c r="L381" s="327"/>
      <c r="M381" s="327"/>
      <c r="N381" s="327"/>
      <c r="O381" s="327"/>
      <c r="P381" s="327"/>
      <c r="Q381" s="327"/>
      <c r="R381" s="327"/>
      <c r="S381" s="327"/>
      <c r="T381" s="327"/>
      <c r="U381" s="327"/>
      <c r="V381" s="327"/>
      <c r="W381" s="327"/>
      <c r="X381" s="327"/>
      <c r="Y381" s="327"/>
      <c r="Z381" s="327"/>
      <c r="AA381" s="327"/>
      <c r="AB381" s="327"/>
      <c r="AC381" s="327"/>
      <c r="AD381" s="327"/>
      <c r="AE381" s="327"/>
    </row>
    <row r="382" spans="2:31">
      <c r="B382" s="52" t="str">
        <f t="shared" si="112"/>
        <v/>
      </c>
      <c r="C382" s="466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7"/>
      <c r="K382" s="327"/>
      <c r="L382" s="327"/>
      <c r="M382" s="327"/>
      <c r="N382" s="327"/>
      <c r="O382" s="327"/>
      <c r="P382" s="327"/>
      <c r="Q382" s="327"/>
      <c r="R382" s="327"/>
      <c r="S382" s="327"/>
      <c r="T382" s="327"/>
      <c r="U382" s="327"/>
      <c r="V382" s="327"/>
      <c r="W382" s="327"/>
      <c r="X382" s="327"/>
      <c r="Y382" s="327"/>
      <c r="Z382" s="327"/>
      <c r="AA382" s="327"/>
      <c r="AB382" s="327"/>
      <c r="AC382" s="327"/>
      <c r="AD382" s="327"/>
      <c r="AE382" s="327"/>
    </row>
    <row r="383" spans="2:31">
      <c r="B383" s="52" t="str">
        <f t="shared" si="112"/>
        <v/>
      </c>
      <c r="C383" s="466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7"/>
      <c r="K383" s="327"/>
      <c r="L383" s="327"/>
      <c r="M383" s="327"/>
      <c r="N383" s="327"/>
      <c r="O383" s="327"/>
      <c r="P383" s="327"/>
      <c r="Q383" s="327"/>
      <c r="R383" s="327"/>
      <c r="S383" s="327"/>
      <c r="T383" s="327"/>
      <c r="U383" s="327"/>
      <c r="V383" s="327"/>
      <c r="W383" s="327"/>
      <c r="X383" s="327"/>
      <c r="Y383" s="327"/>
      <c r="Z383" s="327"/>
      <c r="AA383" s="327"/>
      <c r="AB383" s="327"/>
      <c r="AC383" s="327"/>
      <c r="AD383" s="327"/>
      <c r="AE383" s="327"/>
    </row>
    <row r="384" spans="2:31">
      <c r="B384" s="52" t="str">
        <f t="shared" si="112"/>
        <v/>
      </c>
      <c r="C384" s="466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7"/>
      <c r="K384" s="327"/>
      <c r="L384" s="327"/>
      <c r="M384" s="327"/>
      <c r="N384" s="327"/>
      <c r="O384" s="327"/>
      <c r="P384" s="327"/>
      <c r="Q384" s="327"/>
      <c r="R384" s="327"/>
      <c r="S384" s="327"/>
      <c r="T384" s="327"/>
      <c r="U384" s="327"/>
      <c r="V384" s="327"/>
      <c r="W384" s="327"/>
      <c r="X384" s="327"/>
      <c r="Y384" s="327"/>
      <c r="Z384" s="327"/>
      <c r="AA384" s="327"/>
      <c r="AB384" s="327"/>
      <c r="AC384" s="327"/>
      <c r="AD384" s="327"/>
      <c r="AE384" s="327"/>
    </row>
    <row r="385" spans="1:31">
      <c r="B385" s="52" t="str">
        <f t="shared" si="112"/>
        <v/>
      </c>
      <c r="C385" s="466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7"/>
      <c r="K385" s="327"/>
      <c r="L385" s="327"/>
      <c r="M385" s="327"/>
      <c r="N385" s="327"/>
      <c r="O385" s="327"/>
      <c r="P385" s="327"/>
      <c r="Q385" s="327"/>
      <c r="R385" s="327"/>
      <c r="S385" s="327"/>
      <c r="T385" s="327"/>
      <c r="U385" s="327"/>
      <c r="V385" s="327"/>
      <c r="W385" s="327"/>
      <c r="X385" s="327"/>
      <c r="Y385" s="327"/>
      <c r="Z385" s="327"/>
      <c r="AA385" s="327"/>
      <c r="AB385" s="327"/>
      <c r="AC385" s="327"/>
      <c r="AD385" s="327"/>
      <c r="AE385" s="327"/>
    </row>
    <row r="386" spans="1:31">
      <c r="B386" s="52" t="str">
        <f t="shared" si="112"/>
        <v/>
      </c>
      <c r="C386" s="466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7"/>
      <c r="K386" s="327"/>
      <c r="L386" s="327"/>
      <c r="M386" s="327"/>
      <c r="N386" s="327"/>
      <c r="O386" s="327"/>
      <c r="P386" s="327"/>
      <c r="Q386" s="327"/>
      <c r="R386" s="327"/>
      <c r="S386" s="327"/>
      <c r="T386" s="327"/>
      <c r="U386" s="327"/>
      <c r="V386" s="327"/>
      <c r="W386" s="327"/>
      <c r="X386" s="327"/>
      <c r="Y386" s="327"/>
      <c r="Z386" s="327"/>
      <c r="AA386" s="327"/>
      <c r="AB386" s="327"/>
      <c r="AC386" s="327"/>
      <c r="AD386" s="327"/>
      <c r="AE386" s="327"/>
    </row>
    <row r="387" spans="1:31">
      <c r="B387" s="52" t="str">
        <f t="shared" si="112"/>
        <v/>
      </c>
      <c r="C387" s="466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7"/>
      <c r="K387" s="327"/>
      <c r="L387" s="327"/>
      <c r="M387" s="327"/>
      <c r="N387" s="327"/>
      <c r="O387" s="327"/>
      <c r="P387" s="327"/>
      <c r="Q387" s="327"/>
      <c r="R387" s="327"/>
      <c r="S387" s="327"/>
      <c r="T387" s="327"/>
      <c r="U387" s="327"/>
      <c r="V387" s="327"/>
      <c r="W387" s="327"/>
      <c r="X387" s="327"/>
      <c r="Y387" s="327"/>
      <c r="Z387" s="327"/>
      <c r="AA387" s="327"/>
      <c r="AB387" s="327"/>
      <c r="AC387" s="327"/>
      <c r="AD387" s="327"/>
      <c r="AE387" s="327"/>
    </row>
    <row r="388" spans="1:31">
      <c r="B388" s="52" t="str">
        <f t="shared" si="112"/>
        <v/>
      </c>
      <c r="C388" s="466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7"/>
      <c r="K388" s="327"/>
      <c r="L388" s="327"/>
      <c r="M388" s="327"/>
      <c r="N388" s="327"/>
      <c r="O388" s="327"/>
      <c r="P388" s="327"/>
      <c r="Q388" s="327"/>
      <c r="R388" s="327"/>
      <c r="S388" s="327"/>
      <c r="T388" s="327"/>
      <c r="U388" s="327"/>
      <c r="V388" s="327"/>
      <c r="W388" s="327"/>
      <c r="X388" s="327"/>
      <c r="Y388" s="327"/>
      <c r="Z388" s="327"/>
      <c r="AA388" s="327"/>
      <c r="AB388" s="327"/>
      <c r="AC388" s="327"/>
      <c r="AD388" s="327"/>
      <c r="AE388" s="327"/>
    </row>
    <row r="389" spans="1:31" customFormat="1">
      <c r="A389" s="583"/>
      <c r="B389" s="332"/>
      <c r="C389" s="332"/>
      <c r="D389" s="332"/>
      <c r="E389" s="332"/>
      <c r="F389" s="332"/>
      <c r="G389" s="332"/>
      <c r="H389" s="332"/>
      <c r="I389" s="332"/>
      <c r="J389" s="332"/>
      <c r="K389" s="332"/>
      <c r="L389" s="332"/>
      <c r="M389" s="332"/>
      <c r="N389" s="332"/>
      <c r="O389" s="332"/>
      <c r="P389" s="332"/>
      <c r="Q389" s="332"/>
      <c r="R389" s="332"/>
      <c r="S389" s="332"/>
      <c r="T389" s="332"/>
      <c r="U389" s="332"/>
      <c r="V389" s="332"/>
      <c r="W389" s="332"/>
      <c r="X389" s="332"/>
      <c r="Y389" s="332"/>
      <c r="Z389" s="332"/>
      <c r="AA389" s="332"/>
      <c r="AB389" s="332"/>
      <c r="AC389" s="332"/>
      <c r="AD389" s="332"/>
      <c r="AE389" s="332"/>
    </row>
    <row r="390" spans="1:31">
      <c r="B390" s="29" t="s">
        <v>303</v>
      </c>
      <c r="C390" s="29"/>
      <c r="D390" s="29"/>
      <c r="E390" s="30"/>
      <c r="F390" s="30"/>
      <c r="G390" s="30"/>
      <c r="H390" s="30"/>
      <c r="I390" s="30"/>
      <c r="J390" s="31" t="s">
        <v>300</v>
      </c>
      <c r="K390" s="331"/>
      <c r="L390" s="331"/>
      <c r="M390" s="331"/>
      <c r="N390" s="331"/>
      <c r="O390" s="331"/>
      <c r="P390" s="331"/>
      <c r="Q390" s="331"/>
      <c r="R390" s="331"/>
      <c r="S390" s="331"/>
      <c r="T390" s="331"/>
      <c r="U390" s="331"/>
      <c r="V390" s="331"/>
      <c r="W390" s="331"/>
      <c r="X390" s="331"/>
      <c r="Y390" s="331"/>
      <c r="Z390" s="331"/>
      <c r="AA390" s="331"/>
      <c r="AB390" s="331"/>
      <c r="AC390" s="331"/>
      <c r="AD390" s="331"/>
      <c r="AE390" s="331"/>
    </row>
    <row r="391" spans="1:31">
      <c r="A391" s="583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72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83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6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83" t="str">
        <f t="shared" si="118"/>
        <v/>
      </c>
      <c r="B393" s="52" t="str">
        <f t="shared" si="113"/>
        <v/>
      </c>
      <c r="C393" s="466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83" t="str">
        <f t="shared" si="118"/>
        <v/>
      </c>
      <c r="B394" s="52" t="str">
        <f t="shared" si="113"/>
        <v/>
      </c>
      <c r="C394" s="466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83" t="str">
        <f t="shared" si="118"/>
        <v/>
      </c>
      <c r="B395" s="52" t="str">
        <f t="shared" si="113"/>
        <v/>
      </c>
      <c r="C395" s="466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83" t="str">
        <f t="shared" si="118"/>
        <v/>
      </c>
      <c r="B396" s="52" t="str">
        <f t="shared" si="113"/>
        <v/>
      </c>
      <c r="C396" s="466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83" t="str">
        <f t="shared" si="118"/>
        <v/>
      </c>
      <c r="B397" s="52" t="str">
        <f t="shared" si="113"/>
        <v/>
      </c>
      <c r="C397" s="466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83" t="str">
        <f t="shared" si="118"/>
        <v/>
      </c>
      <c r="B398" s="52" t="str">
        <f t="shared" si="113"/>
        <v/>
      </c>
      <c r="C398" s="466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83" t="str">
        <f t="shared" si="118"/>
        <v/>
      </c>
      <c r="B399" s="52" t="str">
        <f t="shared" si="113"/>
        <v/>
      </c>
      <c r="C399" s="466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83" t="str">
        <f t="shared" si="118"/>
        <v/>
      </c>
      <c r="B400" s="52" t="str">
        <f t="shared" si="113"/>
        <v/>
      </c>
      <c r="C400" s="466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83" t="str">
        <f t="shared" si="118"/>
        <v/>
      </c>
      <c r="B401" s="52" t="str">
        <f t="shared" si="113"/>
        <v/>
      </c>
      <c r="C401" s="466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83" t="str">
        <f t="shared" si="118"/>
        <v/>
      </c>
      <c r="B402" s="52" t="str">
        <f t="shared" si="113"/>
        <v/>
      </c>
      <c r="C402" s="466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83" t="str">
        <f t="shared" si="118"/>
        <v/>
      </c>
      <c r="B403" s="52" t="str">
        <f t="shared" si="113"/>
        <v/>
      </c>
      <c r="C403" s="466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83" t="str">
        <f t="shared" si="118"/>
        <v/>
      </c>
      <c r="B404" s="52" t="str">
        <f t="shared" si="113"/>
        <v/>
      </c>
      <c r="C404" s="466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83" t="str">
        <f t="shared" si="118"/>
        <v/>
      </c>
      <c r="B405" s="52" t="str">
        <f t="shared" si="113"/>
        <v/>
      </c>
      <c r="C405" s="466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83" t="str">
        <f t="shared" si="118"/>
        <v/>
      </c>
      <c r="B406" s="52" t="str">
        <f t="shared" si="113"/>
        <v/>
      </c>
      <c r="C406" s="466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83" t="str">
        <f t="shared" si="118"/>
        <v/>
      </c>
      <c r="B407" s="52" t="str">
        <f t="shared" si="113"/>
        <v/>
      </c>
      <c r="C407" s="466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83" t="str">
        <f>IF(AND(A240="✅",A282="✅",A324="✅"),"✅",IF(AND(A240="",A282="",A324=""),"","⛔"))</f>
        <v/>
      </c>
      <c r="B408" s="52" t="str">
        <f t="shared" si="113"/>
        <v/>
      </c>
      <c r="C408" s="466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83" t="str">
        <f t="shared" si="118"/>
        <v/>
      </c>
      <c r="B409" s="52" t="str">
        <f t="shared" si="113"/>
        <v/>
      </c>
      <c r="C409" s="466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83" t="str">
        <f t="shared" si="118"/>
        <v/>
      </c>
      <c r="B410" s="52" t="str">
        <f t="shared" si="113"/>
        <v/>
      </c>
      <c r="C410" s="466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83" t="str">
        <f t="shared" si="118"/>
        <v/>
      </c>
      <c r="B411" s="52" t="str">
        <f t="shared" ref="B411:D430" si="176">IF(ISBLANK(B285),"",B285)</f>
        <v/>
      </c>
      <c r="C411" s="466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83" t="str">
        <f t="shared" si="118"/>
        <v/>
      </c>
      <c r="B412" s="52" t="str">
        <f t="shared" si="176"/>
        <v/>
      </c>
      <c r="C412" s="466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83" t="str">
        <f t="shared" si="118"/>
        <v/>
      </c>
      <c r="B413" s="52" t="str">
        <f t="shared" si="176"/>
        <v/>
      </c>
      <c r="C413" s="466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83" t="str">
        <f t="shared" si="118"/>
        <v/>
      </c>
      <c r="B414" s="52" t="str">
        <f t="shared" si="176"/>
        <v/>
      </c>
      <c r="C414" s="466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83" t="str">
        <f t="shared" si="118"/>
        <v/>
      </c>
      <c r="B415" s="52" t="str">
        <f t="shared" si="176"/>
        <v/>
      </c>
      <c r="C415" s="466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83" t="str">
        <f t="shared" si="118"/>
        <v/>
      </c>
      <c r="B416" s="52" t="str">
        <f t="shared" si="176"/>
        <v/>
      </c>
      <c r="C416" s="466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83" t="str">
        <f t="shared" si="118"/>
        <v/>
      </c>
      <c r="B417" s="52" t="str">
        <f t="shared" si="176"/>
        <v/>
      </c>
      <c r="C417" s="466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83" t="str">
        <f t="shared" si="118"/>
        <v/>
      </c>
      <c r="B418" s="52" t="str">
        <f t="shared" si="176"/>
        <v/>
      </c>
      <c r="C418" s="466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83" t="str">
        <f t="shared" si="118"/>
        <v/>
      </c>
      <c r="B419" s="52" t="str">
        <f t="shared" si="176"/>
        <v/>
      </c>
      <c r="C419" s="466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83" t="str">
        <f t="shared" si="118"/>
        <v/>
      </c>
      <c r="B420" s="52" t="str">
        <f t="shared" si="176"/>
        <v/>
      </c>
      <c r="C420" s="466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83" t="str">
        <f t="shared" si="118"/>
        <v/>
      </c>
      <c r="B421" s="52" t="str">
        <f t="shared" si="176"/>
        <v/>
      </c>
      <c r="C421" s="466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83" t="str">
        <f t="shared" si="118"/>
        <v/>
      </c>
      <c r="B422" s="52" t="str">
        <f t="shared" si="176"/>
        <v/>
      </c>
      <c r="C422" s="466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83" t="str">
        <f t="shared" si="118"/>
        <v/>
      </c>
      <c r="B423" s="52" t="str">
        <f t="shared" si="176"/>
        <v/>
      </c>
      <c r="C423" s="466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83" t="str">
        <f t="shared" si="118"/>
        <v/>
      </c>
      <c r="B424" s="52" t="str">
        <f t="shared" si="176"/>
        <v/>
      </c>
      <c r="C424" s="466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83" t="str">
        <f t="shared" si="118"/>
        <v/>
      </c>
      <c r="B425" s="52" t="str">
        <f t="shared" si="176"/>
        <v/>
      </c>
      <c r="C425" s="466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83" t="str">
        <f t="shared" si="118"/>
        <v/>
      </c>
      <c r="B426" s="52" t="str">
        <f t="shared" si="176"/>
        <v/>
      </c>
      <c r="C426" s="466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83" t="str">
        <f t="shared" si="118"/>
        <v/>
      </c>
      <c r="B427" s="52" t="str">
        <f t="shared" si="176"/>
        <v/>
      </c>
      <c r="C427" s="466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83" t="str">
        <f t="shared" si="118"/>
        <v/>
      </c>
      <c r="B428" s="52" t="str">
        <f t="shared" si="176"/>
        <v/>
      </c>
      <c r="C428" s="466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83" t="str">
        <f t="shared" si="118"/>
        <v/>
      </c>
      <c r="B429" s="52" t="str">
        <f t="shared" si="176"/>
        <v/>
      </c>
      <c r="C429" s="466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83" t="str">
        <f t="shared" si="118"/>
        <v/>
      </c>
      <c r="B430" s="52" t="str">
        <f t="shared" si="176"/>
        <v/>
      </c>
      <c r="C430" s="466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301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8" t="s">
        <v>302</v>
      </c>
      <c r="C434" s="347" t="str">
        <f t="shared" ref="C434:AE434" si="241">C$114</f>
        <v>Kwalifikowalne</v>
      </c>
      <c r="D434" s="347" t="str">
        <f t="shared" si="241"/>
        <v>Koszty B+R</v>
      </c>
      <c r="E434" s="347"/>
      <c r="F434" s="347">
        <f t="shared" ca="1" si="241"/>
        <v>0</v>
      </c>
      <c r="G434" s="347">
        <f t="shared" ca="1" si="241"/>
        <v>0</v>
      </c>
      <c r="H434" s="347">
        <f t="shared" ca="1" si="241"/>
        <v>0</v>
      </c>
      <c r="I434" s="347" t="str">
        <f t="shared" si="241"/>
        <v/>
      </c>
      <c r="J434" s="347" t="str">
        <f t="shared" si="241"/>
        <v/>
      </c>
      <c r="K434" s="347" t="str">
        <f t="shared" si="241"/>
        <v>Uzupełnij dane</v>
      </c>
      <c r="L434" s="347" t="str">
        <f t="shared" si="241"/>
        <v/>
      </c>
      <c r="M434" s="347" t="str">
        <f t="shared" si="241"/>
        <v/>
      </c>
      <c r="N434" s="347" t="str">
        <f t="shared" si="241"/>
        <v/>
      </c>
      <c r="O434" s="347" t="str">
        <f t="shared" si="241"/>
        <v/>
      </c>
      <c r="P434" s="347" t="str">
        <f t="shared" si="241"/>
        <v/>
      </c>
      <c r="Q434" s="347" t="str">
        <f t="shared" si="241"/>
        <v/>
      </c>
      <c r="R434" s="347" t="str">
        <f t="shared" si="241"/>
        <v/>
      </c>
      <c r="S434" s="347" t="str">
        <f t="shared" si="241"/>
        <v/>
      </c>
      <c r="T434" s="347" t="str">
        <f t="shared" si="241"/>
        <v/>
      </c>
      <c r="U434" s="347" t="str">
        <f t="shared" si="241"/>
        <v/>
      </c>
      <c r="V434" s="347" t="str">
        <f t="shared" si="241"/>
        <v/>
      </c>
      <c r="W434" s="347" t="str">
        <f t="shared" si="241"/>
        <v/>
      </c>
      <c r="X434" s="347" t="str">
        <f t="shared" si="241"/>
        <v/>
      </c>
      <c r="Y434" s="347" t="str">
        <f t="shared" si="241"/>
        <v/>
      </c>
      <c r="Z434" s="347" t="str">
        <f t="shared" si="241"/>
        <v/>
      </c>
      <c r="AA434" s="347" t="str">
        <f t="shared" si="241"/>
        <v/>
      </c>
      <c r="AB434" s="347" t="str">
        <f t="shared" si="241"/>
        <v/>
      </c>
      <c r="AC434" s="347" t="str">
        <f t="shared" si="241"/>
        <v/>
      </c>
      <c r="AD434" s="347" t="str">
        <f t="shared" si="241"/>
        <v/>
      </c>
      <c r="AE434" s="347" t="str">
        <f t="shared" si="241"/>
        <v/>
      </c>
    </row>
    <row r="435" spans="1:31">
      <c r="B435" s="7" t="s">
        <v>303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83" t="str">
        <f>A391</f>
        <v/>
      </c>
      <c r="B436" s="52" t="str">
        <f t="shared" ref="B436:D455" si="242">IF(ISBLANK(B223),"",B223)</f>
        <v/>
      </c>
      <c r="C436" s="466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3"/>
      <c r="K436" s="343"/>
      <c r="L436" s="343"/>
      <c r="M436" s="343"/>
      <c r="N436" s="343"/>
      <c r="O436" s="343"/>
      <c r="P436" s="343"/>
      <c r="Q436" s="343"/>
      <c r="R436" s="343"/>
      <c r="S436" s="343"/>
      <c r="T436" s="343"/>
      <c r="U436" s="343"/>
      <c r="V436" s="343"/>
      <c r="W436" s="343"/>
      <c r="X436" s="343"/>
      <c r="Y436" s="343"/>
      <c r="Z436" s="343"/>
      <c r="AA436" s="343"/>
      <c r="AB436" s="343"/>
      <c r="AC436" s="343"/>
      <c r="AD436" s="343"/>
      <c r="AE436" s="343"/>
    </row>
    <row r="437" spans="1:31">
      <c r="A437" s="583" t="str">
        <f t="shared" ref="A437:A475" si="243">A392</f>
        <v/>
      </c>
      <c r="B437" s="52" t="str">
        <f t="shared" si="242"/>
        <v/>
      </c>
      <c r="C437" s="466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3"/>
      <c r="K437" s="343"/>
      <c r="L437" s="343"/>
      <c r="M437" s="343"/>
      <c r="N437" s="343"/>
      <c r="O437" s="343"/>
      <c r="P437" s="343"/>
      <c r="Q437" s="343"/>
      <c r="R437" s="343"/>
      <c r="S437" s="343"/>
      <c r="T437" s="343"/>
      <c r="U437" s="343"/>
      <c r="V437" s="343"/>
      <c r="W437" s="343"/>
      <c r="X437" s="343"/>
      <c r="Y437" s="343"/>
      <c r="Z437" s="343"/>
      <c r="AA437" s="343"/>
      <c r="AB437" s="343"/>
      <c r="AC437" s="343"/>
      <c r="AD437" s="343"/>
      <c r="AE437" s="343"/>
    </row>
    <row r="438" spans="1:31">
      <c r="A438" s="583" t="str">
        <f t="shared" si="243"/>
        <v/>
      </c>
      <c r="B438" s="52" t="str">
        <f t="shared" si="242"/>
        <v/>
      </c>
      <c r="C438" s="466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3"/>
      <c r="K438" s="343"/>
      <c r="L438" s="343"/>
      <c r="M438" s="343"/>
      <c r="N438" s="343"/>
      <c r="O438" s="343"/>
      <c r="P438" s="343"/>
      <c r="Q438" s="343"/>
      <c r="R438" s="343"/>
      <c r="S438" s="343"/>
      <c r="T438" s="343"/>
      <c r="U438" s="343"/>
      <c r="V438" s="343"/>
      <c r="W438" s="343"/>
      <c r="X438" s="343"/>
      <c r="Y438" s="343"/>
      <c r="Z438" s="343"/>
      <c r="AA438" s="343"/>
      <c r="AB438" s="343"/>
      <c r="AC438" s="343"/>
      <c r="AD438" s="343"/>
      <c r="AE438" s="343"/>
    </row>
    <row r="439" spans="1:31">
      <c r="A439" s="583" t="str">
        <f t="shared" si="243"/>
        <v/>
      </c>
      <c r="B439" s="52" t="str">
        <f t="shared" si="242"/>
        <v/>
      </c>
      <c r="C439" s="466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3"/>
      <c r="K439" s="343"/>
      <c r="L439" s="343"/>
      <c r="M439" s="343"/>
      <c r="N439" s="343"/>
      <c r="O439" s="343"/>
      <c r="P439" s="343"/>
      <c r="Q439" s="343"/>
      <c r="R439" s="343"/>
      <c r="S439" s="343"/>
      <c r="T439" s="343"/>
      <c r="U439" s="343"/>
      <c r="V439" s="343"/>
      <c r="W439" s="343"/>
      <c r="X439" s="343"/>
      <c r="Y439" s="343"/>
      <c r="Z439" s="343"/>
      <c r="AA439" s="343"/>
      <c r="AB439" s="343"/>
      <c r="AC439" s="343"/>
      <c r="AD439" s="343"/>
      <c r="AE439" s="343"/>
    </row>
    <row r="440" spans="1:31">
      <c r="A440" s="583" t="str">
        <f t="shared" si="243"/>
        <v/>
      </c>
      <c r="B440" s="52" t="str">
        <f t="shared" si="242"/>
        <v/>
      </c>
      <c r="C440" s="466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3"/>
      <c r="K440" s="343"/>
      <c r="L440" s="343"/>
      <c r="M440" s="343"/>
      <c r="N440" s="343"/>
      <c r="O440" s="343"/>
      <c r="P440" s="343"/>
      <c r="Q440" s="343"/>
      <c r="R440" s="343"/>
      <c r="S440" s="343"/>
      <c r="T440" s="343"/>
      <c r="U440" s="343"/>
      <c r="V440" s="343"/>
      <c r="W440" s="343"/>
      <c r="X440" s="343"/>
      <c r="Y440" s="343"/>
      <c r="Z440" s="343"/>
      <c r="AA440" s="343"/>
      <c r="AB440" s="343"/>
      <c r="AC440" s="343"/>
      <c r="AD440" s="343"/>
      <c r="AE440" s="343"/>
    </row>
    <row r="441" spans="1:31">
      <c r="A441" s="583" t="str">
        <f t="shared" si="243"/>
        <v/>
      </c>
      <c r="B441" s="52" t="str">
        <f t="shared" si="242"/>
        <v/>
      </c>
      <c r="C441" s="466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3"/>
      <c r="K441" s="343"/>
      <c r="L441" s="343"/>
      <c r="M441" s="343"/>
      <c r="N441" s="343"/>
      <c r="O441" s="343"/>
      <c r="P441" s="343"/>
      <c r="Q441" s="343"/>
      <c r="R441" s="343"/>
      <c r="S441" s="343"/>
      <c r="T441" s="343"/>
      <c r="U441" s="343"/>
      <c r="V441" s="343"/>
      <c r="W441" s="343"/>
      <c r="X441" s="343"/>
      <c r="Y441" s="343"/>
      <c r="Z441" s="343"/>
      <c r="AA441" s="343"/>
      <c r="AB441" s="343"/>
      <c r="AC441" s="343"/>
      <c r="AD441" s="343"/>
      <c r="AE441" s="343"/>
    </row>
    <row r="442" spans="1:31">
      <c r="A442" s="583" t="str">
        <f t="shared" si="243"/>
        <v/>
      </c>
      <c r="B442" s="52" t="str">
        <f t="shared" si="242"/>
        <v/>
      </c>
      <c r="C442" s="466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3"/>
      <c r="K442" s="343"/>
      <c r="L442" s="343"/>
      <c r="M442" s="343"/>
      <c r="N442" s="343"/>
      <c r="O442" s="343"/>
      <c r="P442" s="343"/>
      <c r="Q442" s="343"/>
      <c r="R442" s="343"/>
      <c r="S442" s="343"/>
      <c r="T442" s="343"/>
      <c r="U442" s="343"/>
      <c r="V442" s="343"/>
      <c r="W442" s="343"/>
      <c r="X442" s="343"/>
      <c r="Y442" s="343"/>
      <c r="Z442" s="343"/>
      <c r="AA442" s="343"/>
      <c r="AB442" s="343"/>
      <c r="AC442" s="343"/>
      <c r="AD442" s="343"/>
      <c r="AE442" s="343"/>
    </row>
    <row r="443" spans="1:31">
      <c r="A443" s="583" t="str">
        <f t="shared" si="243"/>
        <v/>
      </c>
      <c r="B443" s="52" t="str">
        <f t="shared" si="242"/>
        <v/>
      </c>
      <c r="C443" s="466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3"/>
      <c r="K443" s="343"/>
      <c r="L443" s="343"/>
      <c r="M443" s="343"/>
      <c r="N443" s="343"/>
      <c r="O443" s="343"/>
      <c r="P443" s="343"/>
      <c r="Q443" s="343"/>
      <c r="R443" s="343"/>
      <c r="S443" s="343"/>
      <c r="T443" s="343"/>
      <c r="U443" s="343"/>
      <c r="V443" s="343"/>
      <c r="W443" s="343"/>
      <c r="X443" s="343"/>
      <c r="Y443" s="343"/>
      <c r="Z443" s="343"/>
      <c r="AA443" s="343"/>
      <c r="AB443" s="343"/>
      <c r="AC443" s="343"/>
      <c r="AD443" s="343"/>
      <c r="AE443" s="343"/>
    </row>
    <row r="444" spans="1:31">
      <c r="A444" s="583" t="str">
        <f t="shared" si="243"/>
        <v/>
      </c>
      <c r="B444" s="52" t="str">
        <f t="shared" si="242"/>
        <v/>
      </c>
      <c r="C444" s="466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3"/>
      <c r="K444" s="343"/>
      <c r="L444" s="343"/>
      <c r="M444" s="343"/>
      <c r="N444" s="343"/>
      <c r="O444" s="343"/>
      <c r="P444" s="343"/>
      <c r="Q444" s="343"/>
      <c r="R444" s="343"/>
      <c r="S444" s="343"/>
      <c r="T444" s="343"/>
      <c r="U444" s="343"/>
      <c r="V444" s="343"/>
      <c r="W444" s="343"/>
      <c r="X444" s="343"/>
      <c r="Y444" s="343"/>
      <c r="Z444" s="343"/>
      <c r="AA444" s="343"/>
      <c r="AB444" s="343"/>
      <c r="AC444" s="343"/>
      <c r="AD444" s="343"/>
      <c r="AE444" s="343"/>
    </row>
    <row r="445" spans="1:31">
      <c r="A445" s="583" t="str">
        <f t="shared" si="243"/>
        <v/>
      </c>
      <c r="B445" s="52" t="str">
        <f t="shared" si="242"/>
        <v/>
      </c>
      <c r="C445" s="466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3"/>
      <c r="K445" s="343"/>
      <c r="L445" s="343"/>
      <c r="M445" s="343"/>
      <c r="N445" s="343"/>
      <c r="O445" s="343"/>
      <c r="P445" s="343"/>
      <c r="Q445" s="343"/>
      <c r="R445" s="343"/>
      <c r="S445" s="343"/>
      <c r="T445" s="343"/>
      <c r="U445" s="343"/>
      <c r="V445" s="343"/>
      <c r="W445" s="343"/>
      <c r="X445" s="343"/>
      <c r="Y445" s="343"/>
      <c r="Z445" s="343"/>
      <c r="AA445" s="343"/>
      <c r="AB445" s="343"/>
      <c r="AC445" s="343"/>
      <c r="AD445" s="343"/>
      <c r="AE445" s="343"/>
    </row>
    <row r="446" spans="1:31">
      <c r="A446" s="583" t="str">
        <f t="shared" si="243"/>
        <v/>
      </c>
      <c r="B446" s="52" t="str">
        <f t="shared" si="242"/>
        <v/>
      </c>
      <c r="C446" s="466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3"/>
      <c r="K446" s="343"/>
      <c r="L446" s="343"/>
      <c r="M446" s="343"/>
      <c r="N446" s="343"/>
      <c r="O446" s="343"/>
      <c r="P446" s="343"/>
      <c r="Q446" s="343"/>
      <c r="R446" s="343"/>
      <c r="S446" s="343"/>
      <c r="T446" s="343"/>
      <c r="U446" s="343"/>
      <c r="V446" s="343"/>
      <c r="W446" s="343"/>
      <c r="X446" s="343"/>
      <c r="Y446" s="343"/>
      <c r="Z446" s="343"/>
      <c r="AA446" s="343"/>
      <c r="AB446" s="343"/>
      <c r="AC446" s="343"/>
      <c r="AD446" s="343"/>
      <c r="AE446" s="343"/>
    </row>
    <row r="447" spans="1:31">
      <c r="A447" s="583" t="str">
        <f t="shared" si="243"/>
        <v/>
      </c>
      <c r="B447" s="52" t="str">
        <f t="shared" si="242"/>
        <v/>
      </c>
      <c r="C447" s="466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3"/>
      <c r="K447" s="343"/>
      <c r="L447" s="343"/>
      <c r="M447" s="343"/>
      <c r="N447" s="343"/>
      <c r="O447" s="343"/>
      <c r="P447" s="343"/>
      <c r="Q447" s="343"/>
      <c r="R447" s="343"/>
      <c r="S447" s="343"/>
      <c r="T447" s="343"/>
      <c r="U447" s="343"/>
      <c r="V447" s="343"/>
      <c r="W447" s="343"/>
      <c r="X447" s="343"/>
      <c r="Y447" s="343"/>
      <c r="Z447" s="343"/>
      <c r="AA447" s="343"/>
      <c r="AB447" s="343"/>
      <c r="AC447" s="343"/>
      <c r="AD447" s="343"/>
      <c r="AE447" s="343"/>
    </row>
    <row r="448" spans="1:31">
      <c r="A448" s="583" t="str">
        <f t="shared" si="243"/>
        <v/>
      </c>
      <c r="B448" s="52" t="str">
        <f t="shared" si="242"/>
        <v/>
      </c>
      <c r="C448" s="466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3"/>
      <c r="K448" s="343"/>
      <c r="L448" s="343"/>
      <c r="M448" s="343"/>
      <c r="N448" s="343"/>
      <c r="O448" s="343"/>
      <c r="P448" s="343"/>
      <c r="Q448" s="343"/>
      <c r="R448" s="343"/>
      <c r="S448" s="343"/>
      <c r="T448" s="343"/>
      <c r="U448" s="343"/>
      <c r="V448" s="343"/>
      <c r="W448" s="343"/>
      <c r="X448" s="343"/>
      <c r="Y448" s="343"/>
      <c r="Z448" s="343"/>
      <c r="AA448" s="343"/>
      <c r="AB448" s="343"/>
      <c r="AC448" s="343"/>
      <c r="AD448" s="343"/>
      <c r="AE448" s="343"/>
    </row>
    <row r="449" spans="1:31">
      <c r="A449" s="583" t="str">
        <f t="shared" si="243"/>
        <v/>
      </c>
      <c r="B449" s="52" t="str">
        <f t="shared" si="242"/>
        <v/>
      </c>
      <c r="C449" s="466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3"/>
      <c r="K449" s="343"/>
      <c r="L449" s="343"/>
      <c r="M449" s="343"/>
      <c r="N449" s="343"/>
      <c r="O449" s="343"/>
      <c r="P449" s="343"/>
      <c r="Q449" s="343"/>
      <c r="R449" s="343"/>
      <c r="S449" s="343"/>
      <c r="T449" s="343"/>
      <c r="U449" s="343"/>
      <c r="V449" s="343"/>
      <c r="W449" s="343"/>
      <c r="X449" s="343"/>
      <c r="Y449" s="343"/>
      <c r="Z449" s="343"/>
      <c r="AA449" s="343"/>
      <c r="AB449" s="343"/>
      <c r="AC449" s="343"/>
      <c r="AD449" s="343"/>
      <c r="AE449" s="343"/>
    </row>
    <row r="450" spans="1:31">
      <c r="A450" s="583" t="str">
        <f t="shared" si="243"/>
        <v/>
      </c>
      <c r="B450" s="52" t="str">
        <f t="shared" si="242"/>
        <v/>
      </c>
      <c r="C450" s="466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3"/>
      <c r="K450" s="343"/>
      <c r="L450" s="343"/>
      <c r="M450" s="343"/>
      <c r="N450" s="343"/>
      <c r="O450" s="343"/>
      <c r="P450" s="343"/>
      <c r="Q450" s="343"/>
      <c r="R450" s="343"/>
      <c r="S450" s="343"/>
      <c r="T450" s="343"/>
      <c r="U450" s="343"/>
      <c r="V450" s="343"/>
      <c r="W450" s="343"/>
      <c r="X450" s="343"/>
      <c r="Y450" s="343"/>
      <c r="Z450" s="343"/>
      <c r="AA450" s="343"/>
      <c r="AB450" s="343"/>
      <c r="AC450" s="343"/>
      <c r="AD450" s="343"/>
      <c r="AE450" s="343"/>
    </row>
    <row r="451" spans="1:31">
      <c r="A451" s="583" t="str">
        <f t="shared" si="243"/>
        <v/>
      </c>
      <c r="B451" s="52" t="str">
        <f t="shared" si="242"/>
        <v/>
      </c>
      <c r="C451" s="466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3"/>
      <c r="K451" s="343"/>
      <c r="L451" s="343"/>
      <c r="M451" s="343"/>
      <c r="N451" s="343"/>
      <c r="O451" s="343"/>
      <c r="P451" s="343"/>
      <c r="Q451" s="343"/>
      <c r="R451" s="343"/>
      <c r="S451" s="343"/>
      <c r="T451" s="343"/>
      <c r="U451" s="343"/>
      <c r="V451" s="343"/>
      <c r="W451" s="343"/>
      <c r="X451" s="343"/>
      <c r="Y451" s="343"/>
      <c r="Z451" s="343"/>
      <c r="AA451" s="343"/>
      <c r="AB451" s="343"/>
      <c r="AC451" s="343"/>
      <c r="AD451" s="343"/>
      <c r="AE451" s="343"/>
    </row>
    <row r="452" spans="1:31">
      <c r="A452" s="583" t="str">
        <f t="shared" si="243"/>
        <v/>
      </c>
      <c r="B452" s="52" t="str">
        <f t="shared" si="242"/>
        <v/>
      </c>
      <c r="C452" s="466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3"/>
      <c r="K452" s="343"/>
      <c r="L452" s="343"/>
      <c r="M452" s="343"/>
      <c r="N452" s="343"/>
      <c r="O452" s="343"/>
      <c r="P452" s="343"/>
      <c r="Q452" s="343"/>
      <c r="R452" s="343"/>
      <c r="S452" s="343"/>
      <c r="T452" s="343"/>
      <c r="U452" s="343"/>
      <c r="V452" s="343"/>
      <c r="W452" s="343"/>
      <c r="X452" s="343"/>
      <c r="Y452" s="343"/>
      <c r="Z452" s="343"/>
      <c r="AA452" s="343"/>
      <c r="AB452" s="343"/>
      <c r="AC452" s="343"/>
      <c r="AD452" s="343"/>
      <c r="AE452" s="343"/>
    </row>
    <row r="453" spans="1:31">
      <c r="A453" s="583" t="str">
        <f t="shared" si="243"/>
        <v/>
      </c>
      <c r="B453" s="52" t="str">
        <f t="shared" si="242"/>
        <v/>
      </c>
      <c r="C453" s="466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3"/>
      <c r="K453" s="343"/>
      <c r="L453" s="343"/>
      <c r="M453" s="343"/>
      <c r="N453" s="343"/>
      <c r="O453" s="343"/>
      <c r="P453" s="343"/>
      <c r="Q453" s="343"/>
      <c r="R453" s="343"/>
      <c r="S453" s="343"/>
      <c r="T453" s="343"/>
      <c r="U453" s="343"/>
      <c r="V453" s="343"/>
      <c r="W453" s="343"/>
      <c r="X453" s="343"/>
      <c r="Y453" s="343"/>
      <c r="Z453" s="343"/>
      <c r="AA453" s="343"/>
      <c r="AB453" s="343"/>
      <c r="AC453" s="343"/>
      <c r="AD453" s="343"/>
      <c r="AE453" s="343"/>
    </row>
    <row r="454" spans="1:31">
      <c r="A454" s="583" t="str">
        <f t="shared" si="243"/>
        <v/>
      </c>
      <c r="B454" s="52" t="str">
        <f t="shared" si="242"/>
        <v/>
      </c>
      <c r="C454" s="466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3"/>
      <c r="K454" s="343"/>
      <c r="L454" s="343"/>
      <c r="M454" s="343"/>
      <c r="N454" s="343"/>
      <c r="O454" s="343"/>
      <c r="P454" s="343"/>
      <c r="Q454" s="343"/>
      <c r="R454" s="343"/>
      <c r="S454" s="343"/>
      <c r="T454" s="343"/>
      <c r="U454" s="343"/>
      <c r="V454" s="343"/>
      <c r="W454" s="343"/>
      <c r="X454" s="343"/>
      <c r="Y454" s="343"/>
      <c r="Z454" s="343"/>
      <c r="AA454" s="343"/>
      <c r="AB454" s="343"/>
      <c r="AC454" s="343"/>
      <c r="AD454" s="343"/>
      <c r="AE454" s="343"/>
    </row>
    <row r="455" spans="1:31">
      <c r="A455" s="583" t="str">
        <f t="shared" si="243"/>
        <v/>
      </c>
      <c r="B455" s="52" t="str">
        <f t="shared" si="242"/>
        <v/>
      </c>
      <c r="C455" s="466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3"/>
      <c r="K455" s="343"/>
      <c r="L455" s="343"/>
      <c r="M455" s="343"/>
      <c r="N455" s="343"/>
      <c r="O455" s="343"/>
      <c r="P455" s="343"/>
      <c r="Q455" s="343"/>
      <c r="R455" s="343"/>
      <c r="S455" s="343"/>
      <c r="T455" s="343"/>
      <c r="U455" s="343"/>
      <c r="V455" s="343"/>
      <c r="W455" s="343"/>
      <c r="X455" s="343"/>
      <c r="Y455" s="343"/>
      <c r="Z455" s="343"/>
      <c r="AA455" s="343"/>
      <c r="AB455" s="343"/>
      <c r="AC455" s="343"/>
      <c r="AD455" s="343"/>
      <c r="AE455" s="343"/>
    </row>
    <row r="456" spans="1:31">
      <c r="A456" s="583" t="str">
        <f t="shared" si="243"/>
        <v/>
      </c>
      <c r="B456" s="52" t="str">
        <f t="shared" ref="B456:D475" si="244">IF(ISBLANK(B243),"",B243)</f>
        <v/>
      </c>
      <c r="C456" s="466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3"/>
      <c r="K456" s="343"/>
      <c r="L456" s="343"/>
      <c r="M456" s="343"/>
      <c r="N456" s="343"/>
      <c r="O456" s="343"/>
      <c r="P456" s="343"/>
      <c r="Q456" s="343"/>
      <c r="R456" s="343"/>
      <c r="S456" s="343"/>
      <c r="T456" s="343"/>
      <c r="U456" s="343"/>
      <c r="V456" s="343"/>
      <c r="W456" s="343"/>
      <c r="X456" s="343"/>
      <c r="Y456" s="343"/>
      <c r="Z456" s="343"/>
      <c r="AA456" s="343"/>
      <c r="AB456" s="343"/>
      <c r="AC456" s="343"/>
      <c r="AD456" s="343"/>
      <c r="AE456" s="343"/>
    </row>
    <row r="457" spans="1:31">
      <c r="A457" s="583" t="str">
        <f t="shared" si="243"/>
        <v/>
      </c>
      <c r="B457" s="52" t="str">
        <f t="shared" si="244"/>
        <v/>
      </c>
      <c r="C457" s="466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3"/>
      <c r="K457" s="343"/>
      <c r="L457" s="343"/>
      <c r="M457" s="343"/>
      <c r="N457" s="343"/>
      <c r="O457" s="343"/>
      <c r="P457" s="343"/>
      <c r="Q457" s="343"/>
      <c r="R457" s="343"/>
      <c r="S457" s="343"/>
      <c r="T457" s="343"/>
      <c r="U457" s="343"/>
      <c r="V457" s="343"/>
      <c r="W457" s="343"/>
      <c r="X457" s="343"/>
      <c r="Y457" s="343"/>
      <c r="Z457" s="343"/>
      <c r="AA457" s="343"/>
      <c r="AB457" s="343"/>
      <c r="AC457" s="343"/>
      <c r="AD457" s="343"/>
      <c r="AE457" s="343"/>
    </row>
    <row r="458" spans="1:31">
      <c r="A458" s="583" t="str">
        <f t="shared" si="243"/>
        <v/>
      </c>
      <c r="B458" s="52" t="str">
        <f t="shared" si="244"/>
        <v/>
      </c>
      <c r="C458" s="466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3"/>
      <c r="K458" s="343"/>
      <c r="L458" s="343"/>
      <c r="M458" s="343"/>
      <c r="N458" s="343"/>
      <c r="O458" s="343"/>
      <c r="P458" s="343"/>
      <c r="Q458" s="343"/>
      <c r="R458" s="343"/>
      <c r="S458" s="343"/>
      <c r="T458" s="343"/>
      <c r="U458" s="343"/>
      <c r="V458" s="343"/>
      <c r="W458" s="343"/>
      <c r="X458" s="343"/>
      <c r="Y458" s="343"/>
      <c r="Z458" s="343"/>
      <c r="AA458" s="343"/>
      <c r="AB458" s="343"/>
      <c r="AC458" s="343"/>
      <c r="AD458" s="343"/>
      <c r="AE458" s="343"/>
    </row>
    <row r="459" spans="1:31">
      <c r="A459" s="583" t="str">
        <f t="shared" si="243"/>
        <v/>
      </c>
      <c r="B459" s="52" t="str">
        <f t="shared" si="244"/>
        <v/>
      </c>
      <c r="C459" s="466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3"/>
      <c r="K459" s="343"/>
      <c r="L459" s="343"/>
      <c r="M459" s="343"/>
      <c r="N459" s="343"/>
      <c r="O459" s="343"/>
      <c r="P459" s="343"/>
      <c r="Q459" s="343"/>
      <c r="R459" s="343"/>
      <c r="S459" s="343"/>
      <c r="T459" s="343"/>
      <c r="U459" s="343"/>
      <c r="V459" s="343"/>
      <c r="W459" s="343"/>
      <c r="X459" s="343"/>
      <c r="Y459" s="343"/>
      <c r="Z459" s="343"/>
      <c r="AA459" s="343"/>
      <c r="AB459" s="343"/>
      <c r="AC459" s="343"/>
      <c r="AD459" s="343"/>
      <c r="AE459" s="343"/>
    </row>
    <row r="460" spans="1:31">
      <c r="A460" s="583" t="str">
        <f t="shared" si="243"/>
        <v/>
      </c>
      <c r="B460" s="52" t="str">
        <f t="shared" si="244"/>
        <v/>
      </c>
      <c r="C460" s="466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3"/>
      <c r="K460" s="343"/>
      <c r="L460" s="343"/>
      <c r="M460" s="343"/>
      <c r="N460" s="343"/>
      <c r="O460" s="343"/>
      <c r="P460" s="343"/>
      <c r="Q460" s="343"/>
      <c r="R460" s="343"/>
      <c r="S460" s="343"/>
      <c r="T460" s="343"/>
      <c r="U460" s="343"/>
      <c r="V460" s="343"/>
      <c r="W460" s="343"/>
      <c r="X460" s="343"/>
      <c r="Y460" s="343"/>
      <c r="Z460" s="343"/>
      <c r="AA460" s="343"/>
      <c r="AB460" s="343"/>
      <c r="AC460" s="343"/>
      <c r="AD460" s="343"/>
      <c r="AE460" s="343"/>
    </row>
    <row r="461" spans="1:31">
      <c r="A461" s="583" t="str">
        <f t="shared" si="243"/>
        <v/>
      </c>
      <c r="B461" s="52" t="str">
        <f t="shared" si="244"/>
        <v/>
      </c>
      <c r="C461" s="466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3"/>
      <c r="K461" s="343"/>
      <c r="L461" s="343"/>
      <c r="M461" s="343"/>
      <c r="N461" s="343"/>
      <c r="O461" s="343"/>
      <c r="P461" s="343"/>
      <c r="Q461" s="343"/>
      <c r="R461" s="343"/>
      <c r="S461" s="343"/>
      <c r="T461" s="343"/>
      <c r="U461" s="343"/>
      <c r="V461" s="343"/>
      <c r="W461" s="343"/>
      <c r="X461" s="343"/>
      <c r="Y461" s="343"/>
      <c r="Z461" s="343"/>
      <c r="AA461" s="343"/>
      <c r="AB461" s="343"/>
      <c r="AC461" s="343"/>
      <c r="AD461" s="343"/>
      <c r="AE461" s="343"/>
    </row>
    <row r="462" spans="1:31">
      <c r="A462" s="583" t="str">
        <f t="shared" si="243"/>
        <v/>
      </c>
      <c r="B462" s="52" t="str">
        <f t="shared" si="244"/>
        <v/>
      </c>
      <c r="C462" s="466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3"/>
      <c r="K462" s="343"/>
      <c r="L462" s="343"/>
      <c r="M462" s="343"/>
      <c r="N462" s="343"/>
      <c r="O462" s="343"/>
      <c r="P462" s="343"/>
      <c r="Q462" s="343"/>
      <c r="R462" s="343"/>
      <c r="S462" s="343"/>
      <c r="T462" s="343"/>
      <c r="U462" s="343"/>
      <c r="V462" s="343"/>
      <c r="W462" s="343"/>
      <c r="X462" s="343"/>
      <c r="Y462" s="343"/>
      <c r="Z462" s="343"/>
      <c r="AA462" s="343"/>
      <c r="AB462" s="343"/>
      <c r="AC462" s="343"/>
      <c r="AD462" s="343"/>
      <c r="AE462" s="343"/>
    </row>
    <row r="463" spans="1:31">
      <c r="A463" s="583" t="str">
        <f t="shared" si="243"/>
        <v/>
      </c>
      <c r="B463" s="52" t="str">
        <f t="shared" si="244"/>
        <v/>
      </c>
      <c r="C463" s="466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3"/>
      <c r="K463" s="343"/>
      <c r="L463" s="343"/>
      <c r="M463" s="343"/>
      <c r="N463" s="343"/>
      <c r="O463" s="343"/>
      <c r="P463" s="343"/>
      <c r="Q463" s="343"/>
      <c r="R463" s="343"/>
      <c r="S463" s="343"/>
      <c r="T463" s="343"/>
      <c r="U463" s="343"/>
      <c r="V463" s="343"/>
      <c r="W463" s="343"/>
      <c r="X463" s="343"/>
      <c r="Y463" s="343"/>
      <c r="Z463" s="343"/>
      <c r="AA463" s="343"/>
      <c r="AB463" s="343"/>
      <c r="AC463" s="343"/>
      <c r="AD463" s="343"/>
      <c r="AE463" s="343"/>
    </row>
    <row r="464" spans="1:31">
      <c r="A464" s="583" t="str">
        <f t="shared" si="243"/>
        <v/>
      </c>
      <c r="B464" s="52" t="str">
        <f t="shared" si="244"/>
        <v/>
      </c>
      <c r="C464" s="466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3"/>
      <c r="K464" s="343"/>
      <c r="L464" s="343"/>
      <c r="M464" s="343"/>
      <c r="N464" s="343"/>
      <c r="O464" s="343"/>
      <c r="P464" s="343"/>
      <c r="Q464" s="343"/>
      <c r="R464" s="343"/>
      <c r="S464" s="343"/>
      <c r="T464" s="343"/>
      <c r="U464" s="343"/>
      <c r="V464" s="343"/>
      <c r="W464" s="343"/>
      <c r="X464" s="343"/>
      <c r="Y464" s="343"/>
      <c r="Z464" s="343"/>
      <c r="AA464" s="343"/>
      <c r="AB464" s="343"/>
      <c r="AC464" s="343"/>
      <c r="AD464" s="343"/>
      <c r="AE464" s="343"/>
    </row>
    <row r="465" spans="1:31">
      <c r="A465" s="583" t="str">
        <f t="shared" si="243"/>
        <v/>
      </c>
      <c r="B465" s="52" t="str">
        <f t="shared" si="244"/>
        <v/>
      </c>
      <c r="C465" s="466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3"/>
      <c r="K465" s="343"/>
      <c r="L465" s="343"/>
      <c r="M465" s="343"/>
      <c r="N465" s="343"/>
      <c r="O465" s="343"/>
      <c r="P465" s="343"/>
      <c r="Q465" s="343"/>
      <c r="R465" s="343"/>
      <c r="S465" s="343"/>
      <c r="T465" s="343"/>
      <c r="U465" s="343"/>
      <c r="V465" s="343"/>
      <c r="W465" s="343"/>
      <c r="X465" s="343"/>
      <c r="Y465" s="343"/>
      <c r="Z465" s="343"/>
      <c r="AA465" s="343"/>
      <c r="AB465" s="343"/>
      <c r="AC465" s="343"/>
      <c r="AD465" s="343"/>
      <c r="AE465" s="343"/>
    </row>
    <row r="466" spans="1:31">
      <c r="A466" s="583" t="str">
        <f t="shared" si="243"/>
        <v/>
      </c>
      <c r="B466" s="52" t="str">
        <f t="shared" si="244"/>
        <v/>
      </c>
      <c r="C466" s="466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3"/>
      <c r="K466" s="343"/>
      <c r="L466" s="343"/>
      <c r="M466" s="343"/>
      <c r="N466" s="343"/>
      <c r="O466" s="343"/>
      <c r="P466" s="343"/>
      <c r="Q466" s="343"/>
      <c r="R466" s="343"/>
      <c r="S466" s="343"/>
      <c r="T466" s="343"/>
      <c r="U466" s="343"/>
      <c r="V466" s="343"/>
      <c r="W466" s="343"/>
      <c r="X466" s="343"/>
      <c r="Y466" s="343"/>
      <c r="Z466" s="343"/>
      <c r="AA466" s="343"/>
      <c r="AB466" s="343"/>
      <c r="AC466" s="343"/>
      <c r="AD466" s="343"/>
      <c r="AE466" s="343"/>
    </row>
    <row r="467" spans="1:31">
      <c r="A467" s="583" t="str">
        <f t="shared" si="243"/>
        <v/>
      </c>
      <c r="B467" s="52" t="str">
        <f t="shared" si="244"/>
        <v/>
      </c>
      <c r="C467" s="466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3"/>
      <c r="K467" s="343"/>
      <c r="L467" s="343"/>
      <c r="M467" s="343"/>
      <c r="N467" s="343"/>
      <c r="O467" s="343"/>
      <c r="P467" s="343"/>
      <c r="Q467" s="343"/>
      <c r="R467" s="343"/>
      <c r="S467" s="343"/>
      <c r="T467" s="343"/>
      <c r="U467" s="343"/>
      <c r="V467" s="343"/>
      <c r="W467" s="343"/>
      <c r="X467" s="343"/>
      <c r="Y467" s="343"/>
      <c r="Z467" s="343"/>
      <c r="AA467" s="343"/>
      <c r="AB467" s="343"/>
      <c r="AC467" s="343"/>
      <c r="AD467" s="343"/>
      <c r="AE467" s="343"/>
    </row>
    <row r="468" spans="1:31">
      <c r="A468" s="583" t="str">
        <f t="shared" si="243"/>
        <v/>
      </c>
      <c r="B468" s="52" t="str">
        <f t="shared" si="244"/>
        <v/>
      </c>
      <c r="C468" s="466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3"/>
      <c r="K468" s="343"/>
      <c r="L468" s="343"/>
      <c r="M468" s="343"/>
      <c r="N468" s="343"/>
      <c r="O468" s="343"/>
      <c r="P468" s="343"/>
      <c r="Q468" s="343"/>
      <c r="R468" s="343"/>
      <c r="S468" s="343"/>
      <c r="T468" s="343"/>
      <c r="U468" s="343"/>
      <c r="V468" s="343"/>
      <c r="W468" s="343"/>
      <c r="X468" s="343"/>
      <c r="Y468" s="343"/>
      <c r="Z468" s="343"/>
      <c r="AA468" s="343"/>
      <c r="AB468" s="343"/>
      <c r="AC468" s="343"/>
      <c r="AD468" s="343"/>
      <c r="AE468" s="343"/>
    </row>
    <row r="469" spans="1:31">
      <c r="A469" s="583" t="str">
        <f t="shared" si="243"/>
        <v/>
      </c>
      <c r="B469" s="52" t="str">
        <f t="shared" si="244"/>
        <v/>
      </c>
      <c r="C469" s="466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3"/>
      <c r="K469" s="343"/>
      <c r="L469" s="343"/>
      <c r="M469" s="343"/>
      <c r="N469" s="343"/>
      <c r="O469" s="343"/>
      <c r="P469" s="343"/>
      <c r="Q469" s="343"/>
      <c r="R469" s="343"/>
      <c r="S469" s="343"/>
      <c r="T469" s="343"/>
      <c r="U469" s="343"/>
      <c r="V469" s="343"/>
      <c r="W469" s="343"/>
      <c r="X469" s="343"/>
      <c r="Y469" s="343"/>
      <c r="Z469" s="343"/>
      <c r="AA469" s="343"/>
      <c r="AB469" s="343"/>
      <c r="AC469" s="343"/>
      <c r="AD469" s="343"/>
      <c r="AE469" s="343"/>
    </row>
    <row r="470" spans="1:31">
      <c r="A470" s="583" t="str">
        <f t="shared" si="243"/>
        <v/>
      </c>
      <c r="B470" s="52" t="str">
        <f t="shared" si="244"/>
        <v/>
      </c>
      <c r="C470" s="466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3"/>
      <c r="K470" s="343"/>
      <c r="L470" s="343"/>
      <c r="M470" s="343"/>
      <c r="N470" s="343"/>
      <c r="O470" s="343"/>
      <c r="P470" s="343"/>
      <c r="Q470" s="343"/>
      <c r="R470" s="343"/>
      <c r="S470" s="343"/>
      <c r="T470" s="343"/>
      <c r="U470" s="343"/>
      <c r="V470" s="343"/>
      <c r="W470" s="343"/>
      <c r="X470" s="343"/>
      <c r="Y470" s="343"/>
      <c r="Z470" s="343"/>
      <c r="AA470" s="343"/>
      <c r="AB470" s="343"/>
      <c r="AC470" s="343"/>
      <c r="AD470" s="343"/>
      <c r="AE470" s="343"/>
    </row>
    <row r="471" spans="1:31">
      <c r="A471" s="583" t="str">
        <f t="shared" si="243"/>
        <v/>
      </c>
      <c r="B471" s="52" t="str">
        <f t="shared" si="244"/>
        <v/>
      </c>
      <c r="C471" s="466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3"/>
      <c r="K471" s="343"/>
      <c r="L471" s="343"/>
      <c r="M471" s="343"/>
      <c r="N471" s="343"/>
      <c r="O471" s="343"/>
      <c r="P471" s="343"/>
      <c r="Q471" s="343"/>
      <c r="R471" s="343"/>
      <c r="S471" s="343"/>
      <c r="T471" s="343"/>
      <c r="U471" s="343"/>
      <c r="V471" s="343"/>
      <c r="W471" s="343"/>
      <c r="X471" s="343"/>
      <c r="Y471" s="343"/>
      <c r="Z471" s="343"/>
      <c r="AA471" s="343"/>
      <c r="AB471" s="343"/>
      <c r="AC471" s="343"/>
      <c r="AD471" s="343"/>
      <c r="AE471" s="343"/>
    </row>
    <row r="472" spans="1:31">
      <c r="A472" s="583" t="str">
        <f t="shared" si="243"/>
        <v/>
      </c>
      <c r="B472" s="52" t="str">
        <f t="shared" si="244"/>
        <v/>
      </c>
      <c r="C472" s="466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3"/>
      <c r="K472" s="343"/>
      <c r="L472" s="343"/>
      <c r="M472" s="343"/>
      <c r="N472" s="343"/>
      <c r="O472" s="343"/>
      <c r="P472" s="343"/>
      <c r="Q472" s="343"/>
      <c r="R472" s="343"/>
      <c r="S472" s="343"/>
      <c r="T472" s="343"/>
      <c r="U472" s="343"/>
      <c r="V472" s="343"/>
      <c r="W472" s="343"/>
      <c r="X472" s="343"/>
      <c r="Y472" s="343"/>
      <c r="Z472" s="343"/>
      <c r="AA472" s="343"/>
      <c r="AB472" s="343"/>
      <c r="AC472" s="343"/>
      <c r="AD472" s="343"/>
      <c r="AE472" s="343"/>
    </row>
    <row r="473" spans="1:31">
      <c r="A473" s="583" t="str">
        <f t="shared" si="243"/>
        <v/>
      </c>
      <c r="B473" s="52" t="str">
        <f t="shared" si="244"/>
        <v/>
      </c>
      <c r="C473" s="466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3"/>
      <c r="K473" s="343"/>
      <c r="L473" s="343"/>
      <c r="M473" s="343"/>
      <c r="N473" s="343"/>
      <c r="O473" s="343"/>
      <c r="P473" s="343"/>
      <c r="Q473" s="343"/>
      <c r="R473" s="343"/>
      <c r="S473" s="343"/>
      <c r="T473" s="343"/>
      <c r="U473" s="343"/>
      <c r="V473" s="343"/>
      <c r="W473" s="343"/>
      <c r="X473" s="343"/>
      <c r="Y473" s="343"/>
      <c r="Z473" s="343"/>
      <c r="AA473" s="343"/>
      <c r="AB473" s="343"/>
      <c r="AC473" s="343"/>
      <c r="AD473" s="343"/>
      <c r="AE473" s="343"/>
    </row>
    <row r="474" spans="1:31">
      <c r="A474" s="583" t="str">
        <f t="shared" si="243"/>
        <v/>
      </c>
      <c r="B474" s="52" t="str">
        <f t="shared" si="244"/>
        <v/>
      </c>
      <c r="C474" s="466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3"/>
      <c r="K474" s="343"/>
      <c r="L474" s="343"/>
      <c r="M474" s="343"/>
      <c r="N474" s="343"/>
      <c r="O474" s="343"/>
      <c r="P474" s="343"/>
      <c r="Q474" s="343"/>
      <c r="R474" s="343"/>
      <c r="S474" s="343"/>
      <c r="T474" s="343"/>
      <c r="U474" s="343"/>
      <c r="V474" s="343"/>
      <c r="W474" s="343"/>
      <c r="X474" s="343"/>
      <c r="Y474" s="343"/>
      <c r="Z474" s="343"/>
      <c r="AA474" s="343"/>
      <c r="AB474" s="343"/>
      <c r="AC474" s="343"/>
      <c r="AD474" s="343"/>
      <c r="AE474" s="343"/>
    </row>
    <row r="475" spans="1:31">
      <c r="A475" s="583" t="str">
        <f t="shared" si="243"/>
        <v/>
      </c>
      <c r="B475" s="52" t="str">
        <f t="shared" si="244"/>
        <v/>
      </c>
      <c r="C475" s="466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3"/>
      <c r="K475" s="343"/>
      <c r="L475" s="343"/>
      <c r="M475" s="343"/>
      <c r="N475" s="343"/>
      <c r="O475" s="343"/>
      <c r="P475" s="343"/>
      <c r="Q475" s="343"/>
      <c r="R475" s="343"/>
      <c r="S475" s="343"/>
      <c r="T475" s="343"/>
      <c r="U475" s="343"/>
      <c r="V475" s="343"/>
      <c r="W475" s="343"/>
      <c r="X475" s="343"/>
      <c r="Y475" s="343"/>
      <c r="Z475" s="343"/>
      <c r="AA475" s="343"/>
      <c r="AB475" s="343"/>
      <c r="AC475" s="343"/>
      <c r="AD475" s="343"/>
      <c r="AE475" s="343"/>
    </row>
    <row r="476" spans="1:31">
      <c r="B476" s="178" t="s">
        <v>304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6" customHeight="1">
      <c r="B477" s="186" t="s">
        <v>303</v>
      </c>
      <c r="C477" s="29"/>
      <c r="D477" s="29"/>
      <c r="E477" s="30"/>
      <c r="F477" s="30"/>
      <c r="G477" s="30"/>
      <c r="H477" s="30"/>
      <c r="I477" s="30"/>
      <c r="J477" s="664" t="s">
        <v>331</v>
      </c>
      <c r="K477" s="664"/>
      <c r="L477" s="664"/>
      <c r="M477" s="664"/>
      <c r="N477" s="664"/>
      <c r="O477" s="664"/>
      <c r="P477" s="664"/>
      <c r="Q477" s="664"/>
      <c r="R477" s="664"/>
      <c r="S477" s="664"/>
      <c r="T477" s="664"/>
      <c r="U477" s="664"/>
      <c r="V477" s="664"/>
      <c r="W477" s="664"/>
      <c r="X477" s="664"/>
      <c r="Y477" s="664"/>
      <c r="Z477" s="664"/>
      <c r="AA477" s="664"/>
      <c r="AB477" s="664"/>
      <c r="AC477" s="664"/>
      <c r="AD477" s="664"/>
      <c r="AE477" s="664"/>
    </row>
    <row r="478" spans="1:31">
      <c r="B478" s="19" t="str">
        <f t="shared" ref="B478:B517" si="248">IF(ISBLANK(B265),"",B265)</f>
        <v/>
      </c>
      <c r="C478" s="472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8">
        <f t="shared" ref="J478:V478" si="250">J349</f>
        <v>0</v>
      </c>
      <c r="K478" s="328">
        <f t="shared" si="250"/>
        <v>0</v>
      </c>
      <c r="L478" s="328">
        <f t="shared" si="250"/>
        <v>0</v>
      </c>
      <c r="M478" s="328">
        <f t="shared" si="250"/>
        <v>0</v>
      </c>
      <c r="N478" s="328">
        <f t="shared" si="250"/>
        <v>0</v>
      </c>
      <c r="O478" s="328">
        <f t="shared" si="250"/>
        <v>0</v>
      </c>
      <c r="P478" s="328">
        <f t="shared" si="250"/>
        <v>0</v>
      </c>
      <c r="Q478" s="328">
        <f t="shared" si="250"/>
        <v>0</v>
      </c>
      <c r="R478" s="328">
        <f t="shared" si="250"/>
        <v>0</v>
      </c>
      <c r="S478" s="328">
        <f t="shared" si="250"/>
        <v>0</v>
      </c>
      <c r="T478" s="328">
        <f t="shared" si="250"/>
        <v>0</v>
      </c>
      <c r="U478" s="328">
        <f t="shared" si="250"/>
        <v>0</v>
      </c>
      <c r="V478" s="328">
        <f t="shared" si="250"/>
        <v>0</v>
      </c>
      <c r="W478" s="328">
        <f t="shared" ref="W478:W497" si="251">W349</f>
        <v>0</v>
      </c>
      <c r="X478" s="328">
        <f t="shared" ref="X478:AA478" si="252">X349</f>
        <v>0</v>
      </c>
      <c r="Y478" s="328">
        <f t="shared" si="252"/>
        <v>0</v>
      </c>
      <c r="Z478" s="328">
        <f t="shared" si="252"/>
        <v>0</v>
      </c>
      <c r="AA478" s="328">
        <f t="shared" si="252"/>
        <v>0</v>
      </c>
      <c r="AB478" s="328">
        <f t="shared" ref="AB478:AE478" si="253">AB349</f>
        <v>0</v>
      </c>
      <c r="AC478" s="328">
        <f t="shared" si="253"/>
        <v>0</v>
      </c>
      <c r="AD478" s="328">
        <f t="shared" si="253"/>
        <v>0</v>
      </c>
      <c r="AE478" s="328">
        <f t="shared" si="253"/>
        <v>0</v>
      </c>
    </row>
    <row r="479" spans="1:31">
      <c r="B479" s="19" t="str">
        <f t="shared" si="248"/>
        <v/>
      </c>
      <c r="C479" s="472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8">
        <f t="shared" ref="J479:V479" si="254">J350</f>
        <v>0</v>
      </c>
      <c r="K479" s="328">
        <f t="shared" si="254"/>
        <v>0</v>
      </c>
      <c r="L479" s="328">
        <f t="shared" si="254"/>
        <v>0</v>
      </c>
      <c r="M479" s="328">
        <f t="shared" si="254"/>
        <v>0</v>
      </c>
      <c r="N479" s="328">
        <f t="shared" si="254"/>
        <v>0</v>
      </c>
      <c r="O479" s="328">
        <f t="shared" si="254"/>
        <v>0</v>
      </c>
      <c r="P479" s="328">
        <f t="shared" si="254"/>
        <v>0</v>
      </c>
      <c r="Q479" s="328">
        <f t="shared" si="254"/>
        <v>0</v>
      </c>
      <c r="R479" s="328">
        <f t="shared" si="254"/>
        <v>0</v>
      </c>
      <c r="S479" s="328">
        <f t="shared" si="254"/>
        <v>0</v>
      </c>
      <c r="T479" s="328">
        <f t="shared" si="254"/>
        <v>0</v>
      </c>
      <c r="U479" s="328">
        <f t="shared" si="254"/>
        <v>0</v>
      </c>
      <c r="V479" s="328">
        <f t="shared" si="254"/>
        <v>0</v>
      </c>
      <c r="W479" s="328">
        <f t="shared" si="251"/>
        <v>0</v>
      </c>
      <c r="X479" s="328">
        <f t="shared" ref="X479:AA479" si="255">X350</f>
        <v>0</v>
      </c>
      <c r="Y479" s="328">
        <f t="shared" si="255"/>
        <v>0</v>
      </c>
      <c r="Z479" s="328">
        <f t="shared" si="255"/>
        <v>0</v>
      </c>
      <c r="AA479" s="328">
        <f t="shared" si="255"/>
        <v>0</v>
      </c>
      <c r="AB479" s="328">
        <f t="shared" ref="AB479:AE479" si="256">AB350</f>
        <v>0</v>
      </c>
      <c r="AC479" s="328">
        <f t="shared" si="256"/>
        <v>0</v>
      </c>
      <c r="AD479" s="328">
        <f t="shared" si="256"/>
        <v>0</v>
      </c>
      <c r="AE479" s="328">
        <f t="shared" si="256"/>
        <v>0</v>
      </c>
    </row>
    <row r="480" spans="1:31">
      <c r="B480" s="19" t="str">
        <f t="shared" si="248"/>
        <v/>
      </c>
      <c r="C480" s="472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8">
        <f t="shared" ref="J480:V480" si="257">J351</f>
        <v>0</v>
      </c>
      <c r="K480" s="328">
        <f t="shared" si="257"/>
        <v>0</v>
      </c>
      <c r="L480" s="328">
        <f t="shared" si="257"/>
        <v>0</v>
      </c>
      <c r="M480" s="328">
        <f t="shared" si="257"/>
        <v>0</v>
      </c>
      <c r="N480" s="328">
        <f t="shared" si="257"/>
        <v>0</v>
      </c>
      <c r="O480" s="328">
        <f t="shared" si="257"/>
        <v>0</v>
      </c>
      <c r="P480" s="328">
        <f t="shared" si="257"/>
        <v>0</v>
      </c>
      <c r="Q480" s="328">
        <f t="shared" si="257"/>
        <v>0</v>
      </c>
      <c r="R480" s="328">
        <f t="shared" si="257"/>
        <v>0</v>
      </c>
      <c r="S480" s="328">
        <f t="shared" si="257"/>
        <v>0</v>
      </c>
      <c r="T480" s="328">
        <f t="shared" si="257"/>
        <v>0</v>
      </c>
      <c r="U480" s="328">
        <f t="shared" si="257"/>
        <v>0</v>
      </c>
      <c r="V480" s="328">
        <f t="shared" si="257"/>
        <v>0</v>
      </c>
      <c r="W480" s="328">
        <f t="shared" si="251"/>
        <v>0</v>
      </c>
      <c r="X480" s="328">
        <f t="shared" ref="X480:AA480" si="258">X351</f>
        <v>0</v>
      </c>
      <c r="Y480" s="328">
        <f t="shared" si="258"/>
        <v>0</v>
      </c>
      <c r="Z480" s="328">
        <f t="shared" si="258"/>
        <v>0</v>
      </c>
      <c r="AA480" s="328">
        <f t="shared" si="258"/>
        <v>0</v>
      </c>
      <c r="AB480" s="328">
        <f t="shared" ref="AB480:AE480" si="259">AB351</f>
        <v>0</v>
      </c>
      <c r="AC480" s="328">
        <f t="shared" si="259"/>
        <v>0</v>
      </c>
      <c r="AD480" s="328">
        <f t="shared" si="259"/>
        <v>0</v>
      </c>
      <c r="AE480" s="328">
        <f t="shared" si="259"/>
        <v>0</v>
      </c>
    </row>
    <row r="481" spans="2:31">
      <c r="B481" s="19" t="str">
        <f t="shared" si="248"/>
        <v/>
      </c>
      <c r="C481" s="472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8">
        <f t="shared" ref="J481:V481" si="260">J352</f>
        <v>0</v>
      </c>
      <c r="K481" s="328">
        <f t="shared" si="260"/>
        <v>0</v>
      </c>
      <c r="L481" s="328">
        <f t="shared" si="260"/>
        <v>0</v>
      </c>
      <c r="M481" s="328">
        <f t="shared" si="260"/>
        <v>0</v>
      </c>
      <c r="N481" s="328">
        <f t="shared" si="260"/>
        <v>0</v>
      </c>
      <c r="O481" s="328">
        <f t="shared" si="260"/>
        <v>0</v>
      </c>
      <c r="P481" s="328">
        <f t="shared" si="260"/>
        <v>0</v>
      </c>
      <c r="Q481" s="328">
        <f t="shared" si="260"/>
        <v>0</v>
      </c>
      <c r="R481" s="328">
        <f t="shared" si="260"/>
        <v>0</v>
      </c>
      <c r="S481" s="328">
        <f t="shared" si="260"/>
        <v>0</v>
      </c>
      <c r="T481" s="328">
        <f t="shared" si="260"/>
        <v>0</v>
      </c>
      <c r="U481" s="328">
        <f t="shared" si="260"/>
        <v>0</v>
      </c>
      <c r="V481" s="328">
        <f t="shared" si="260"/>
        <v>0</v>
      </c>
      <c r="W481" s="328">
        <f t="shared" si="251"/>
        <v>0</v>
      </c>
      <c r="X481" s="328">
        <f t="shared" ref="X481:AA481" si="261">X352</f>
        <v>0</v>
      </c>
      <c r="Y481" s="328">
        <f t="shared" si="261"/>
        <v>0</v>
      </c>
      <c r="Z481" s="328">
        <f t="shared" si="261"/>
        <v>0</v>
      </c>
      <c r="AA481" s="328">
        <f t="shared" si="261"/>
        <v>0</v>
      </c>
      <c r="AB481" s="328">
        <f t="shared" ref="AB481:AE481" si="262">AB352</f>
        <v>0</v>
      </c>
      <c r="AC481" s="328">
        <f t="shared" si="262"/>
        <v>0</v>
      </c>
      <c r="AD481" s="328">
        <f t="shared" si="262"/>
        <v>0</v>
      </c>
      <c r="AE481" s="328">
        <f t="shared" si="262"/>
        <v>0</v>
      </c>
    </row>
    <row r="482" spans="2:31">
      <c r="B482" s="19" t="str">
        <f t="shared" si="248"/>
        <v/>
      </c>
      <c r="C482" s="472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8">
        <f t="shared" ref="J482:V482" si="263">J353</f>
        <v>0</v>
      </c>
      <c r="K482" s="328">
        <f t="shared" si="263"/>
        <v>0</v>
      </c>
      <c r="L482" s="328">
        <f t="shared" si="263"/>
        <v>0</v>
      </c>
      <c r="M482" s="328">
        <f t="shared" si="263"/>
        <v>0</v>
      </c>
      <c r="N482" s="328">
        <f t="shared" si="263"/>
        <v>0</v>
      </c>
      <c r="O482" s="328">
        <f t="shared" si="263"/>
        <v>0</v>
      </c>
      <c r="P482" s="328">
        <f t="shared" si="263"/>
        <v>0</v>
      </c>
      <c r="Q482" s="328">
        <f t="shared" si="263"/>
        <v>0</v>
      </c>
      <c r="R482" s="328">
        <f t="shared" si="263"/>
        <v>0</v>
      </c>
      <c r="S482" s="328">
        <f t="shared" si="263"/>
        <v>0</v>
      </c>
      <c r="T482" s="328">
        <f t="shared" si="263"/>
        <v>0</v>
      </c>
      <c r="U482" s="328">
        <f t="shared" si="263"/>
        <v>0</v>
      </c>
      <c r="V482" s="328">
        <f t="shared" si="263"/>
        <v>0</v>
      </c>
      <c r="W482" s="328">
        <f t="shared" si="251"/>
        <v>0</v>
      </c>
      <c r="X482" s="328">
        <f t="shared" ref="X482:AA482" si="264">X353</f>
        <v>0</v>
      </c>
      <c r="Y482" s="328">
        <f t="shared" si="264"/>
        <v>0</v>
      </c>
      <c r="Z482" s="328">
        <f t="shared" si="264"/>
        <v>0</v>
      </c>
      <c r="AA482" s="328">
        <f t="shared" si="264"/>
        <v>0</v>
      </c>
      <c r="AB482" s="328">
        <f t="shared" ref="AB482:AE482" si="265">AB353</f>
        <v>0</v>
      </c>
      <c r="AC482" s="328">
        <f t="shared" si="265"/>
        <v>0</v>
      </c>
      <c r="AD482" s="328">
        <f t="shared" si="265"/>
        <v>0</v>
      </c>
      <c r="AE482" s="328">
        <f t="shared" si="265"/>
        <v>0</v>
      </c>
    </row>
    <row r="483" spans="2:31">
      <c r="B483" s="19" t="str">
        <f t="shared" si="248"/>
        <v/>
      </c>
      <c r="C483" s="472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8">
        <f t="shared" ref="J483:V483" si="266">J354</f>
        <v>0</v>
      </c>
      <c r="K483" s="328">
        <f t="shared" si="266"/>
        <v>0</v>
      </c>
      <c r="L483" s="328">
        <f t="shared" si="266"/>
        <v>0</v>
      </c>
      <c r="M483" s="328">
        <f t="shared" si="266"/>
        <v>0</v>
      </c>
      <c r="N483" s="328">
        <f t="shared" si="266"/>
        <v>0</v>
      </c>
      <c r="O483" s="328">
        <f t="shared" si="266"/>
        <v>0</v>
      </c>
      <c r="P483" s="328">
        <f t="shared" si="266"/>
        <v>0</v>
      </c>
      <c r="Q483" s="328">
        <f t="shared" si="266"/>
        <v>0</v>
      </c>
      <c r="R483" s="328">
        <f t="shared" si="266"/>
        <v>0</v>
      </c>
      <c r="S483" s="328">
        <f t="shared" si="266"/>
        <v>0</v>
      </c>
      <c r="T483" s="328">
        <f t="shared" si="266"/>
        <v>0</v>
      </c>
      <c r="U483" s="328">
        <f t="shared" si="266"/>
        <v>0</v>
      </c>
      <c r="V483" s="328">
        <f t="shared" si="266"/>
        <v>0</v>
      </c>
      <c r="W483" s="328">
        <f t="shared" si="251"/>
        <v>0</v>
      </c>
      <c r="X483" s="328">
        <f t="shared" ref="X483:AA483" si="267">X354</f>
        <v>0</v>
      </c>
      <c r="Y483" s="328">
        <f t="shared" si="267"/>
        <v>0</v>
      </c>
      <c r="Z483" s="328">
        <f t="shared" si="267"/>
        <v>0</v>
      </c>
      <c r="AA483" s="328">
        <f t="shared" si="267"/>
        <v>0</v>
      </c>
      <c r="AB483" s="328">
        <f t="shared" ref="AB483:AE483" si="268">AB354</f>
        <v>0</v>
      </c>
      <c r="AC483" s="328">
        <f t="shared" si="268"/>
        <v>0</v>
      </c>
      <c r="AD483" s="328">
        <f t="shared" si="268"/>
        <v>0</v>
      </c>
      <c r="AE483" s="328">
        <f t="shared" si="268"/>
        <v>0</v>
      </c>
    </row>
    <row r="484" spans="2:31">
      <c r="B484" s="19" t="str">
        <f t="shared" si="248"/>
        <v/>
      </c>
      <c r="C484" s="472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8">
        <f t="shared" ref="J484:V484" si="269">J355</f>
        <v>0</v>
      </c>
      <c r="K484" s="328">
        <f t="shared" si="269"/>
        <v>0</v>
      </c>
      <c r="L484" s="328">
        <f t="shared" si="269"/>
        <v>0</v>
      </c>
      <c r="M484" s="328">
        <f t="shared" si="269"/>
        <v>0</v>
      </c>
      <c r="N484" s="328">
        <f t="shared" si="269"/>
        <v>0</v>
      </c>
      <c r="O484" s="328">
        <f t="shared" si="269"/>
        <v>0</v>
      </c>
      <c r="P484" s="328">
        <f t="shared" si="269"/>
        <v>0</v>
      </c>
      <c r="Q484" s="328">
        <f t="shared" si="269"/>
        <v>0</v>
      </c>
      <c r="R484" s="328">
        <f t="shared" si="269"/>
        <v>0</v>
      </c>
      <c r="S484" s="328">
        <f t="shared" si="269"/>
        <v>0</v>
      </c>
      <c r="T484" s="328">
        <f t="shared" si="269"/>
        <v>0</v>
      </c>
      <c r="U484" s="328">
        <f t="shared" si="269"/>
        <v>0</v>
      </c>
      <c r="V484" s="328">
        <f t="shared" si="269"/>
        <v>0</v>
      </c>
      <c r="W484" s="328">
        <f t="shared" si="251"/>
        <v>0</v>
      </c>
      <c r="X484" s="328">
        <f t="shared" ref="X484:AA484" si="270">X355</f>
        <v>0</v>
      </c>
      <c r="Y484" s="328">
        <f t="shared" si="270"/>
        <v>0</v>
      </c>
      <c r="Z484" s="328">
        <f t="shared" si="270"/>
        <v>0</v>
      </c>
      <c r="AA484" s="328">
        <f t="shared" si="270"/>
        <v>0</v>
      </c>
      <c r="AB484" s="328">
        <f t="shared" ref="AB484:AE484" si="271">AB355</f>
        <v>0</v>
      </c>
      <c r="AC484" s="328">
        <f t="shared" si="271"/>
        <v>0</v>
      </c>
      <c r="AD484" s="328">
        <f t="shared" si="271"/>
        <v>0</v>
      </c>
      <c r="AE484" s="328">
        <f t="shared" si="271"/>
        <v>0</v>
      </c>
    </row>
    <row r="485" spans="2:31">
      <c r="B485" s="19" t="str">
        <f t="shared" si="248"/>
        <v/>
      </c>
      <c r="C485" s="472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8">
        <f t="shared" ref="J485:V485" si="272">J356</f>
        <v>0</v>
      </c>
      <c r="K485" s="328">
        <f t="shared" si="272"/>
        <v>0</v>
      </c>
      <c r="L485" s="328">
        <f t="shared" si="272"/>
        <v>0</v>
      </c>
      <c r="M485" s="328">
        <f t="shared" si="272"/>
        <v>0</v>
      </c>
      <c r="N485" s="328">
        <f t="shared" si="272"/>
        <v>0</v>
      </c>
      <c r="O485" s="328">
        <f t="shared" si="272"/>
        <v>0</v>
      </c>
      <c r="P485" s="328">
        <f t="shared" si="272"/>
        <v>0</v>
      </c>
      <c r="Q485" s="328">
        <f t="shared" si="272"/>
        <v>0</v>
      </c>
      <c r="R485" s="328">
        <f t="shared" si="272"/>
        <v>0</v>
      </c>
      <c r="S485" s="328">
        <f t="shared" si="272"/>
        <v>0</v>
      </c>
      <c r="T485" s="328">
        <f t="shared" si="272"/>
        <v>0</v>
      </c>
      <c r="U485" s="328">
        <f t="shared" si="272"/>
        <v>0</v>
      </c>
      <c r="V485" s="328">
        <f t="shared" si="272"/>
        <v>0</v>
      </c>
      <c r="W485" s="328">
        <f t="shared" si="251"/>
        <v>0</v>
      </c>
      <c r="X485" s="328">
        <f t="shared" ref="X485:AA485" si="273">X356</f>
        <v>0</v>
      </c>
      <c r="Y485" s="328">
        <f t="shared" si="273"/>
        <v>0</v>
      </c>
      <c r="Z485" s="328">
        <f t="shared" si="273"/>
        <v>0</v>
      </c>
      <c r="AA485" s="328">
        <f t="shared" si="273"/>
        <v>0</v>
      </c>
      <c r="AB485" s="328">
        <f t="shared" ref="AB485:AE485" si="274">AB356</f>
        <v>0</v>
      </c>
      <c r="AC485" s="328">
        <f t="shared" si="274"/>
        <v>0</v>
      </c>
      <c r="AD485" s="328">
        <f t="shared" si="274"/>
        <v>0</v>
      </c>
      <c r="AE485" s="328">
        <f t="shared" si="274"/>
        <v>0</v>
      </c>
    </row>
    <row r="486" spans="2:31">
      <c r="B486" s="19" t="str">
        <f t="shared" si="248"/>
        <v/>
      </c>
      <c r="C486" s="472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8">
        <f t="shared" ref="J486:V486" si="275">J357</f>
        <v>0</v>
      </c>
      <c r="K486" s="328">
        <f t="shared" si="275"/>
        <v>0</v>
      </c>
      <c r="L486" s="328">
        <f t="shared" si="275"/>
        <v>0</v>
      </c>
      <c r="M486" s="328">
        <f t="shared" si="275"/>
        <v>0</v>
      </c>
      <c r="N486" s="328">
        <f t="shared" si="275"/>
        <v>0</v>
      </c>
      <c r="O486" s="328">
        <f t="shared" si="275"/>
        <v>0</v>
      </c>
      <c r="P486" s="328">
        <f t="shared" si="275"/>
        <v>0</v>
      </c>
      <c r="Q486" s="328">
        <f t="shared" si="275"/>
        <v>0</v>
      </c>
      <c r="R486" s="328">
        <f t="shared" si="275"/>
        <v>0</v>
      </c>
      <c r="S486" s="328">
        <f t="shared" si="275"/>
        <v>0</v>
      </c>
      <c r="T486" s="328">
        <f t="shared" si="275"/>
        <v>0</v>
      </c>
      <c r="U486" s="328">
        <f t="shared" si="275"/>
        <v>0</v>
      </c>
      <c r="V486" s="328">
        <f t="shared" si="275"/>
        <v>0</v>
      </c>
      <c r="W486" s="328">
        <f t="shared" si="251"/>
        <v>0</v>
      </c>
      <c r="X486" s="328">
        <f t="shared" ref="X486:AA486" si="276">X357</f>
        <v>0</v>
      </c>
      <c r="Y486" s="328">
        <f t="shared" si="276"/>
        <v>0</v>
      </c>
      <c r="Z486" s="328">
        <f t="shared" si="276"/>
        <v>0</v>
      </c>
      <c r="AA486" s="328">
        <f t="shared" si="276"/>
        <v>0</v>
      </c>
      <c r="AB486" s="328">
        <f t="shared" ref="AB486:AE486" si="277">AB357</f>
        <v>0</v>
      </c>
      <c r="AC486" s="328">
        <f t="shared" si="277"/>
        <v>0</v>
      </c>
      <c r="AD486" s="328">
        <f t="shared" si="277"/>
        <v>0</v>
      </c>
      <c r="AE486" s="328">
        <f t="shared" si="277"/>
        <v>0</v>
      </c>
    </row>
    <row r="487" spans="2:31">
      <c r="B487" s="19" t="str">
        <f t="shared" si="248"/>
        <v/>
      </c>
      <c r="C487" s="472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8">
        <f t="shared" ref="J487:V487" si="278">J358</f>
        <v>0</v>
      </c>
      <c r="K487" s="328">
        <f t="shared" si="278"/>
        <v>0</v>
      </c>
      <c r="L487" s="328">
        <f t="shared" si="278"/>
        <v>0</v>
      </c>
      <c r="M487" s="328">
        <f t="shared" si="278"/>
        <v>0</v>
      </c>
      <c r="N487" s="328">
        <f t="shared" si="278"/>
        <v>0</v>
      </c>
      <c r="O487" s="328">
        <f t="shared" si="278"/>
        <v>0</v>
      </c>
      <c r="P487" s="328">
        <f t="shared" si="278"/>
        <v>0</v>
      </c>
      <c r="Q487" s="328">
        <f t="shared" si="278"/>
        <v>0</v>
      </c>
      <c r="R487" s="328">
        <f t="shared" si="278"/>
        <v>0</v>
      </c>
      <c r="S487" s="328">
        <f t="shared" si="278"/>
        <v>0</v>
      </c>
      <c r="T487" s="328">
        <f t="shared" si="278"/>
        <v>0</v>
      </c>
      <c r="U487" s="328">
        <f t="shared" si="278"/>
        <v>0</v>
      </c>
      <c r="V487" s="328">
        <f t="shared" si="278"/>
        <v>0</v>
      </c>
      <c r="W487" s="328">
        <f t="shared" si="251"/>
        <v>0</v>
      </c>
      <c r="X487" s="328">
        <f t="shared" ref="X487:AA487" si="279">X358</f>
        <v>0</v>
      </c>
      <c r="Y487" s="328">
        <f t="shared" si="279"/>
        <v>0</v>
      </c>
      <c r="Z487" s="328">
        <f t="shared" si="279"/>
        <v>0</v>
      </c>
      <c r="AA487" s="328">
        <f t="shared" si="279"/>
        <v>0</v>
      </c>
      <c r="AB487" s="328">
        <f t="shared" ref="AB487:AE487" si="280">AB358</f>
        <v>0</v>
      </c>
      <c r="AC487" s="328">
        <f t="shared" si="280"/>
        <v>0</v>
      </c>
      <c r="AD487" s="328">
        <f t="shared" si="280"/>
        <v>0</v>
      </c>
      <c r="AE487" s="328">
        <f t="shared" si="280"/>
        <v>0</v>
      </c>
    </row>
    <row r="488" spans="2:31">
      <c r="B488" s="19" t="str">
        <f t="shared" si="248"/>
        <v/>
      </c>
      <c r="C488" s="472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8">
        <f t="shared" ref="J488:V488" si="281">J359</f>
        <v>0</v>
      </c>
      <c r="K488" s="328">
        <f t="shared" si="281"/>
        <v>0</v>
      </c>
      <c r="L488" s="328">
        <f t="shared" si="281"/>
        <v>0</v>
      </c>
      <c r="M488" s="328">
        <f t="shared" si="281"/>
        <v>0</v>
      </c>
      <c r="N488" s="328">
        <f t="shared" si="281"/>
        <v>0</v>
      </c>
      <c r="O488" s="328">
        <f t="shared" si="281"/>
        <v>0</v>
      </c>
      <c r="P488" s="328">
        <f t="shared" si="281"/>
        <v>0</v>
      </c>
      <c r="Q488" s="328">
        <f t="shared" si="281"/>
        <v>0</v>
      </c>
      <c r="R488" s="328">
        <f t="shared" si="281"/>
        <v>0</v>
      </c>
      <c r="S488" s="328">
        <f t="shared" si="281"/>
        <v>0</v>
      </c>
      <c r="T488" s="328">
        <f t="shared" si="281"/>
        <v>0</v>
      </c>
      <c r="U488" s="328">
        <f t="shared" si="281"/>
        <v>0</v>
      </c>
      <c r="V488" s="328">
        <f t="shared" si="281"/>
        <v>0</v>
      </c>
      <c r="W488" s="328">
        <f t="shared" si="251"/>
        <v>0</v>
      </c>
      <c r="X488" s="328">
        <f t="shared" ref="X488:AA488" si="282">X359</f>
        <v>0</v>
      </c>
      <c r="Y488" s="328">
        <f t="shared" si="282"/>
        <v>0</v>
      </c>
      <c r="Z488" s="328">
        <f t="shared" si="282"/>
        <v>0</v>
      </c>
      <c r="AA488" s="328">
        <f t="shared" si="282"/>
        <v>0</v>
      </c>
      <c r="AB488" s="328">
        <f t="shared" ref="AB488:AE488" si="283">AB359</f>
        <v>0</v>
      </c>
      <c r="AC488" s="328">
        <f t="shared" si="283"/>
        <v>0</v>
      </c>
      <c r="AD488" s="328">
        <f t="shared" si="283"/>
        <v>0</v>
      </c>
      <c r="AE488" s="328">
        <f t="shared" si="283"/>
        <v>0</v>
      </c>
    </row>
    <row r="489" spans="2:31">
      <c r="B489" s="19" t="str">
        <f t="shared" si="248"/>
        <v/>
      </c>
      <c r="C489" s="472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8">
        <f t="shared" ref="J489:V489" si="284">J360</f>
        <v>0</v>
      </c>
      <c r="K489" s="328">
        <f t="shared" si="284"/>
        <v>0</v>
      </c>
      <c r="L489" s="328">
        <f t="shared" si="284"/>
        <v>0</v>
      </c>
      <c r="M489" s="328">
        <f t="shared" si="284"/>
        <v>0</v>
      </c>
      <c r="N489" s="328">
        <f t="shared" si="284"/>
        <v>0</v>
      </c>
      <c r="O489" s="328">
        <f t="shared" si="284"/>
        <v>0</v>
      </c>
      <c r="P489" s="328">
        <f t="shared" si="284"/>
        <v>0</v>
      </c>
      <c r="Q489" s="328">
        <f t="shared" si="284"/>
        <v>0</v>
      </c>
      <c r="R489" s="328">
        <f t="shared" si="284"/>
        <v>0</v>
      </c>
      <c r="S489" s="328">
        <f t="shared" si="284"/>
        <v>0</v>
      </c>
      <c r="T489" s="328">
        <f t="shared" si="284"/>
        <v>0</v>
      </c>
      <c r="U489" s="328">
        <f t="shared" si="284"/>
        <v>0</v>
      </c>
      <c r="V489" s="328">
        <f t="shared" si="284"/>
        <v>0</v>
      </c>
      <c r="W489" s="328">
        <f t="shared" si="251"/>
        <v>0</v>
      </c>
      <c r="X489" s="328">
        <f t="shared" ref="X489:AA489" si="285">X360</f>
        <v>0</v>
      </c>
      <c r="Y489" s="328">
        <f t="shared" si="285"/>
        <v>0</v>
      </c>
      <c r="Z489" s="328">
        <f t="shared" si="285"/>
        <v>0</v>
      </c>
      <c r="AA489" s="328">
        <f t="shared" si="285"/>
        <v>0</v>
      </c>
      <c r="AB489" s="328">
        <f t="shared" ref="AB489:AE489" si="286">AB360</f>
        <v>0</v>
      </c>
      <c r="AC489" s="328">
        <f t="shared" si="286"/>
        <v>0</v>
      </c>
      <c r="AD489" s="328">
        <f t="shared" si="286"/>
        <v>0</v>
      </c>
      <c r="AE489" s="328">
        <f t="shared" si="286"/>
        <v>0</v>
      </c>
    </row>
    <row r="490" spans="2:31">
      <c r="B490" s="19" t="str">
        <f t="shared" si="248"/>
        <v/>
      </c>
      <c r="C490" s="472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8">
        <f t="shared" ref="J490:V490" si="287">J361</f>
        <v>0</v>
      </c>
      <c r="K490" s="328">
        <f t="shared" si="287"/>
        <v>0</v>
      </c>
      <c r="L490" s="328">
        <f t="shared" si="287"/>
        <v>0</v>
      </c>
      <c r="M490" s="328">
        <f t="shared" si="287"/>
        <v>0</v>
      </c>
      <c r="N490" s="328">
        <f t="shared" si="287"/>
        <v>0</v>
      </c>
      <c r="O490" s="328">
        <f t="shared" si="287"/>
        <v>0</v>
      </c>
      <c r="P490" s="328">
        <f t="shared" si="287"/>
        <v>0</v>
      </c>
      <c r="Q490" s="328">
        <f t="shared" si="287"/>
        <v>0</v>
      </c>
      <c r="R490" s="328">
        <f t="shared" si="287"/>
        <v>0</v>
      </c>
      <c r="S490" s="328">
        <f t="shared" si="287"/>
        <v>0</v>
      </c>
      <c r="T490" s="328">
        <f t="shared" si="287"/>
        <v>0</v>
      </c>
      <c r="U490" s="328">
        <f t="shared" si="287"/>
        <v>0</v>
      </c>
      <c r="V490" s="328">
        <f t="shared" si="287"/>
        <v>0</v>
      </c>
      <c r="W490" s="328">
        <f t="shared" si="251"/>
        <v>0</v>
      </c>
      <c r="X490" s="328">
        <f t="shared" ref="X490:AA490" si="288">X361</f>
        <v>0</v>
      </c>
      <c r="Y490" s="328">
        <f t="shared" si="288"/>
        <v>0</v>
      </c>
      <c r="Z490" s="328">
        <f t="shared" si="288"/>
        <v>0</v>
      </c>
      <c r="AA490" s="328">
        <f t="shared" si="288"/>
        <v>0</v>
      </c>
      <c r="AB490" s="328">
        <f t="shared" ref="AB490:AE490" si="289">AB361</f>
        <v>0</v>
      </c>
      <c r="AC490" s="328">
        <f t="shared" si="289"/>
        <v>0</v>
      </c>
      <c r="AD490" s="328">
        <f t="shared" si="289"/>
        <v>0</v>
      </c>
      <c r="AE490" s="328">
        <f t="shared" si="289"/>
        <v>0</v>
      </c>
    </row>
    <row r="491" spans="2:31">
      <c r="B491" s="19" t="str">
        <f t="shared" si="248"/>
        <v/>
      </c>
      <c r="C491" s="472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8">
        <f t="shared" ref="J491:V491" si="290">J362</f>
        <v>0</v>
      </c>
      <c r="K491" s="328">
        <f t="shared" si="290"/>
        <v>0</v>
      </c>
      <c r="L491" s="328">
        <f t="shared" si="290"/>
        <v>0</v>
      </c>
      <c r="M491" s="328">
        <f t="shared" si="290"/>
        <v>0</v>
      </c>
      <c r="N491" s="328">
        <f t="shared" si="290"/>
        <v>0</v>
      </c>
      <c r="O491" s="328">
        <f t="shared" si="290"/>
        <v>0</v>
      </c>
      <c r="P491" s="328">
        <f t="shared" si="290"/>
        <v>0</v>
      </c>
      <c r="Q491" s="328">
        <f t="shared" si="290"/>
        <v>0</v>
      </c>
      <c r="R491" s="328">
        <f t="shared" si="290"/>
        <v>0</v>
      </c>
      <c r="S491" s="328">
        <f t="shared" si="290"/>
        <v>0</v>
      </c>
      <c r="T491" s="328">
        <f t="shared" si="290"/>
        <v>0</v>
      </c>
      <c r="U491" s="328">
        <f t="shared" si="290"/>
        <v>0</v>
      </c>
      <c r="V491" s="328">
        <f t="shared" si="290"/>
        <v>0</v>
      </c>
      <c r="W491" s="328">
        <f t="shared" si="251"/>
        <v>0</v>
      </c>
      <c r="X491" s="328">
        <f t="shared" ref="X491:AA491" si="291">X362</f>
        <v>0</v>
      </c>
      <c r="Y491" s="328">
        <f t="shared" si="291"/>
        <v>0</v>
      </c>
      <c r="Z491" s="328">
        <f t="shared" si="291"/>
        <v>0</v>
      </c>
      <c r="AA491" s="328">
        <f t="shared" si="291"/>
        <v>0</v>
      </c>
      <c r="AB491" s="328">
        <f t="shared" ref="AB491:AE491" si="292">AB362</f>
        <v>0</v>
      </c>
      <c r="AC491" s="328">
        <f t="shared" si="292"/>
        <v>0</v>
      </c>
      <c r="AD491" s="328">
        <f t="shared" si="292"/>
        <v>0</v>
      </c>
      <c r="AE491" s="328">
        <f t="shared" si="292"/>
        <v>0</v>
      </c>
    </row>
    <row r="492" spans="2:31">
      <c r="B492" s="19" t="str">
        <f t="shared" si="248"/>
        <v/>
      </c>
      <c r="C492" s="472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8">
        <f t="shared" ref="J492:V492" si="293">J363</f>
        <v>0</v>
      </c>
      <c r="K492" s="328">
        <f t="shared" si="293"/>
        <v>0</v>
      </c>
      <c r="L492" s="328">
        <f t="shared" si="293"/>
        <v>0</v>
      </c>
      <c r="M492" s="328">
        <f t="shared" si="293"/>
        <v>0</v>
      </c>
      <c r="N492" s="328">
        <f t="shared" si="293"/>
        <v>0</v>
      </c>
      <c r="O492" s="328">
        <f t="shared" si="293"/>
        <v>0</v>
      </c>
      <c r="P492" s="328">
        <f t="shared" si="293"/>
        <v>0</v>
      </c>
      <c r="Q492" s="328">
        <f t="shared" si="293"/>
        <v>0</v>
      </c>
      <c r="R492" s="328">
        <f t="shared" si="293"/>
        <v>0</v>
      </c>
      <c r="S492" s="328">
        <f t="shared" si="293"/>
        <v>0</v>
      </c>
      <c r="T492" s="328">
        <f t="shared" si="293"/>
        <v>0</v>
      </c>
      <c r="U492" s="328">
        <f t="shared" si="293"/>
        <v>0</v>
      </c>
      <c r="V492" s="328">
        <f t="shared" si="293"/>
        <v>0</v>
      </c>
      <c r="W492" s="328">
        <f t="shared" si="251"/>
        <v>0</v>
      </c>
      <c r="X492" s="328">
        <f t="shared" ref="X492:AA492" si="294">X363</f>
        <v>0</v>
      </c>
      <c r="Y492" s="328">
        <f t="shared" si="294"/>
        <v>0</v>
      </c>
      <c r="Z492" s="328">
        <f t="shared" si="294"/>
        <v>0</v>
      </c>
      <c r="AA492" s="328">
        <f t="shared" si="294"/>
        <v>0</v>
      </c>
      <c r="AB492" s="328">
        <f t="shared" ref="AB492:AE492" si="295">AB363</f>
        <v>0</v>
      </c>
      <c r="AC492" s="328">
        <f t="shared" si="295"/>
        <v>0</v>
      </c>
      <c r="AD492" s="328">
        <f t="shared" si="295"/>
        <v>0</v>
      </c>
      <c r="AE492" s="328">
        <f t="shared" si="295"/>
        <v>0</v>
      </c>
    </row>
    <row r="493" spans="2:31">
      <c r="B493" s="19" t="str">
        <f t="shared" si="248"/>
        <v/>
      </c>
      <c r="C493" s="472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8">
        <f t="shared" ref="J493:V493" si="296">J364</f>
        <v>0</v>
      </c>
      <c r="K493" s="328">
        <f t="shared" si="296"/>
        <v>0</v>
      </c>
      <c r="L493" s="328">
        <f t="shared" si="296"/>
        <v>0</v>
      </c>
      <c r="M493" s="328">
        <f t="shared" si="296"/>
        <v>0</v>
      </c>
      <c r="N493" s="328">
        <f t="shared" si="296"/>
        <v>0</v>
      </c>
      <c r="O493" s="328">
        <f t="shared" si="296"/>
        <v>0</v>
      </c>
      <c r="P493" s="328">
        <f t="shared" si="296"/>
        <v>0</v>
      </c>
      <c r="Q493" s="328">
        <f t="shared" si="296"/>
        <v>0</v>
      </c>
      <c r="R493" s="328">
        <f t="shared" si="296"/>
        <v>0</v>
      </c>
      <c r="S493" s="328">
        <f t="shared" si="296"/>
        <v>0</v>
      </c>
      <c r="T493" s="328">
        <f t="shared" si="296"/>
        <v>0</v>
      </c>
      <c r="U493" s="328">
        <f t="shared" si="296"/>
        <v>0</v>
      </c>
      <c r="V493" s="328">
        <f t="shared" si="296"/>
        <v>0</v>
      </c>
      <c r="W493" s="328">
        <f t="shared" si="251"/>
        <v>0</v>
      </c>
      <c r="X493" s="328">
        <f t="shared" ref="X493:AA493" si="297">X364</f>
        <v>0</v>
      </c>
      <c r="Y493" s="328">
        <f t="shared" si="297"/>
        <v>0</v>
      </c>
      <c r="Z493" s="328">
        <f t="shared" si="297"/>
        <v>0</v>
      </c>
      <c r="AA493" s="328">
        <f t="shared" si="297"/>
        <v>0</v>
      </c>
      <c r="AB493" s="328">
        <f t="shared" ref="AB493:AE493" si="298">AB364</f>
        <v>0</v>
      </c>
      <c r="AC493" s="328">
        <f t="shared" si="298"/>
        <v>0</v>
      </c>
      <c r="AD493" s="328">
        <f t="shared" si="298"/>
        <v>0</v>
      </c>
      <c r="AE493" s="328">
        <f t="shared" si="298"/>
        <v>0</v>
      </c>
    </row>
    <row r="494" spans="2:31">
      <c r="B494" s="19" t="str">
        <f t="shared" si="248"/>
        <v/>
      </c>
      <c r="C494" s="472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8">
        <f t="shared" ref="J494:V494" si="299">J365</f>
        <v>0</v>
      </c>
      <c r="K494" s="328">
        <f t="shared" si="299"/>
        <v>0</v>
      </c>
      <c r="L494" s="328">
        <f t="shared" si="299"/>
        <v>0</v>
      </c>
      <c r="M494" s="328">
        <f t="shared" si="299"/>
        <v>0</v>
      </c>
      <c r="N494" s="328">
        <f t="shared" si="299"/>
        <v>0</v>
      </c>
      <c r="O494" s="328">
        <f t="shared" si="299"/>
        <v>0</v>
      </c>
      <c r="P494" s="328">
        <f t="shared" si="299"/>
        <v>0</v>
      </c>
      <c r="Q494" s="328">
        <f t="shared" si="299"/>
        <v>0</v>
      </c>
      <c r="R494" s="328">
        <f t="shared" si="299"/>
        <v>0</v>
      </c>
      <c r="S494" s="328">
        <f t="shared" si="299"/>
        <v>0</v>
      </c>
      <c r="T494" s="328">
        <f t="shared" si="299"/>
        <v>0</v>
      </c>
      <c r="U494" s="328">
        <f t="shared" si="299"/>
        <v>0</v>
      </c>
      <c r="V494" s="328">
        <f t="shared" si="299"/>
        <v>0</v>
      </c>
      <c r="W494" s="328">
        <f t="shared" si="251"/>
        <v>0</v>
      </c>
      <c r="X494" s="328">
        <f t="shared" ref="X494:AA494" si="300">X365</f>
        <v>0</v>
      </c>
      <c r="Y494" s="328">
        <f t="shared" si="300"/>
        <v>0</v>
      </c>
      <c r="Z494" s="328">
        <f t="shared" si="300"/>
        <v>0</v>
      </c>
      <c r="AA494" s="328">
        <f t="shared" si="300"/>
        <v>0</v>
      </c>
      <c r="AB494" s="328">
        <f t="shared" ref="AB494:AE494" si="301">AB365</f>
        <v>0</v>
      </c>
      <c r="AC494" s="328">
        <f t="shared" si="301"/>
        <v>0</v>
      </c>
      <c r="AD494" s="328">
        <f t="shared" si="301"/>
        <v>0</v>
      </c>
      <c r="AE494" s="328">
        <f t="shared" si="301"/>
        <v>0</v>
      </c>
    </row>
    <row r="495" spans="2:31">
      <c r="B495" s="19" t="str">
        <f t="shared" si="248"/>
        <v/>
      </c>
      <c r="C495" s="472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8">
        <f t="shared" ref="J495:V495" si="302">J366</f>
        <v>0</v>
      </c>
      <c r="K495" s="328">
        <f t="shared" si="302"/>
        <v>0</v>
      </c>
      <c r="L495" s="328">
        <f t="shared" si="302"/>
        <v>0</v>
      </c>
      <c r="M495" s="328">
        <f t="shared" si="302"/>
        <v>0</v>
      </c>
      <c r="N495" s="328">
        <f t="shared" si="302"/>
        <v>0</v>
      </c>
      <c r="O495" s="328">
        <f t="shared" si="302"/>
        <v>0</v>
      </c>
      <c r="P495" s="328">
        <f t="shared" si="302"/>
        <v>0</v>
      </c>
      <c r="Q495" s="328">
        <f t="shared" si="302"/>
        <v>0</v>
      </c>
      <c r="R495" s="328">
        <f t="shared" si="302"/>
        <v>0</v>
      </c>
      <c r="S495" s="328">
        <f t="shared" si="302"/>
        <v>0</v>
      </c>
      <c r="T495" s="328">
        <f t="shared" si="302"/>
        <v>0</v>
      </c>
      <c r="U495" s="328">
        <f t="shared" si="302"/>
        <v>0</v>
      </c>
      <c r="V495" s="328">
        <f t="shared" si="302"/>
        <v>0</v>
      </c>
      <c r="W495" s="328">
        <f t="shared" si="251"/>
        <v>0</v>
      </c>
      <c r="X495" s="328">
        <f t="shared" ref="X495:AA495" si="303">X366</f>
        <v>0</v>
      </c>
      <c r="Y495" s="328">
        <f t="shared" si="303"/>
        <v>0</v>
      </c>
      <c r="Z495" s="328">
        <f t="shared" si="303"/>
        <v>0</v>
      </c>
      <c r="AA495" s="328">
        <f t="shared" si="303"/>
        <v>0</v>
      </c>
      <c r="AB495" s="328">
        <f t="shared" ref="AB495:AE495" si="304">AB366</f>
        <v>0</v>
      </c>
      <c r="AC495" s="328">
        <f t="shared" si="304"/>
        <v>0</v>
      </c>
      <c r="AD495" s="328">
        <f t="shared" si="304"/>
        <v>0</v>
      </c>
      <c r="AE495" s="328">
        <f t="shared" si="304"/>
        <v>0</v>
      </c>
    </row>
    <row r="496" spans="2:31">
      <c r="B496" s="19" t="str">
        <f t="shared" si="248"/>
        <v/>
      </c>
      <c r="C496" s="472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8">
        <f t="shared" ref="J496:V496" si="305">J367</f>
        <v>0</v>
      </c>
      <c r="K496" s="328">
        <f t="shared" si="305"/>
        <v>0</v>
      </c>
      <c r="L496" s="328">
        <f t="shared" si="305"/>
        <v>0</v>
      </c>
      <c r="M496" s="328">
        <f t="shared" si="305"/>
        <v>0</v>
      </c>
      <c r="N496" s="328">
        <f t="shared" si="305"/>
        <v>0</v>
      </c>
      <c r="O496" s="328">
        <f t="shared" si="305"/>
        <v>0</v>
      </c>
      <c r="P496" s="328">
        <f t="shared" si="305"/>
        <v>0</v>
      </c>
      <c r="Q496" s="328">
        <f t="shared" si="305"/>
        <v>0</v>
      </c>
      <c r="R496" s="328">
        <f t="shared" si="305"/>
        <v>0</v>
      </c>
      <c r="S496" s="328">
        <f t="shared" si="305"/>
        <v>0</v>
      </c>
      <c r="T496" s="328">
        <f t="shared" si="305"/>
        <v>0</v>
      </c>
      <c r="U496" s="328">
        <f t="shared" si="305"/>
        <v>0</v>
      </c>
      <c r="V496" s="328">
        <f t="shared" si="305"/>
        <v>0</v>
      </c>
      <c r="W496" s="328">
        <f t="shared" si="251"/>
        <v>0</v>
      </c>
      <c r="X496" s="328">
        <f t="shared" ref="X496:AA496" si="306">X367</f>
        <v>0</v>
      </c>
      <c r="Y496" s="328">
        <f t="shared" si="306"/>
        <v>0</v>
      </c>
      <c r="Z496" s="328">
        <f t="shared" si="306"/>
        <v>0</v>
      </c>
      <c r="AA496" s="328">
        <f t="shared" si="306"/>
        <v>0</v>
      </c>
      <c r="AB496" s="328">
        <f t="shared" ref="AB496:AE496" si="307">AB367</f>
        <v>0</v>
      </c>
      <c r="AC496" s="328">
        <f t="shared" si="307"/>
        <v>0</v>
      </c>
      <c r="AD496" s="328">
        <f t="shared" si="307"/>
        <v>0</v>
      </c>
      <c r="AE496" s="328">
        <f t="shared" si="307"/>
        <v>0</v>
      </c>
    </row>
    <row r="497" spans="2:31">
      <c r="B497" s="19" t="str">
        <f t="shared" si="248"/>
        <v/>
      </c>
      <c r="C497" s="472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8">
        <f t="shared" ref="J497:V497" si="308">J368</f>
        <v>0</v>
      </c>
      <c r="K497" s="328">
        <f t="shared" si="308"/>
        <v>0</v>
      </c>
      <c r="L497" s="328">
        <f t="shared" si="308"/>
        <v>0</v>
      </c>
      <c r="M497" s="328">
        <f t="shared" si="308"/>
        <v>0</v>
      </c>
      <c r="N497" s="328">
        <f t="shared" si="308"/>
        <v>0</v>
      </c>
      <c r="O497" s="328">
        <f t="shared" si="308"/>
        <v>0</v>
      </c>
      <c r="P497" s="328">
        <f t="shared" si="308"/>
        <v>0</v>
      </c>
      <c r="Q497" s="328">
        <f t="shared" si="308"/>
        <v>0</v>
      </c>
      <c r="R497" s="328">
        <f t="shared" si="308"/>
        <v>0</v>
      </c>
      <c r="S497" s="328">
        <f t="shared" si="308"/>
        <v>0</v>
      </c>
      <c r="T497" s="328">
        <f t="shared" si="308"/>
        <v>0</v>
      </c>
      <c r="U497" s="328">
        <f t="shared" si="308"/>
        <v>0</v>
      </c>
      <c r="V497" s="328">
        <f t="shared" si="308"/>
        <v>0</v>
      </c>
      <c r="W497" s="328">
        <f t="shared" si="251"/>
        <v>0</v>
      </c>
      <c r="X497" s="328">
        <f t="shared" ref="X497:AA497" si="309">X368</f>
        <v>0</v>
      </c>
      <c r="Y497" s="328">
        <f t="shared" si="309"/>
        <v>0</v>
      </c>
      <c r="Z497" s="328">
        <f t="shared" si="309"/>
        <v>0</v>
      </c>
      <c r="AA497" s="328">
        <f t="shared" si="309"/>
        <v>0</v>
      </c>
      <c r="AB497" s="328">
        <f t="shared" ref="AB497:AE497" si="310">AB368</f>
        <v>0</v>
      </c>
      <c r="AC497" s="328">
        <f t="shared" si="310"/>
        <v>0</v>
      </c>
      <c r="AD497" s="328">
        <f t="shared" si="310"/>
        <v>0</v>
      </c>
      <c r="AE497" s="328">
        <f t="shared" si="310"/>
        <v>0</v>
      </c>
    </row>
    <row r="498" spans="2:31">
      <c r="B498" s="19" t="str">
        <f t="shared" si="248"/>
        <v/>
      </c>
      <c r="C498" s="472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8">
        <f t="shared" ref="J498:V498" si="312">J369</f>
        <v>0</v>
      </c>
      <c r="K498" s="328">
        <f t="shared" si="312"/>
        <v>0</v>
      </c>
      <c r="L498" s="328">
        <f t="shared" si="312"/>
        <v>0</v>
      </c>
      <c r="M498" s="328">
        <f t="shared" si="312"/>
        <v>0</v>
      </c>
      <c r="N498" s="328">
        <f t="shared" si="312"/>
        <v>0</v>
      </c>
      <c r="O498" s="328">
        <f t="shared" si="312"/>
        <v>0</v>
      </c>
      <c r="P498" s="328">
        <f t="shared" si="312"/>
        <v>0</v>
      </c>
      <c r="Q498" s="328">
        <f t="shared" si="312"/>
        <v>0</v>
      </c>
      <c r="R498" s="328">
        <f t="shared" si="312"/>
        <v>0</v>
      </c>
      <c r="S498" s="328">
        <f t="shared" si="312"/>
        <v>0</v>
      </c>
      <c r="T498" s="328">
        <f t="shared" si="312"/>
        <v>0</v>
      </c>
      <c r="U498" s="328">
        <f t="shared" si="312"/>
        <v>0</v>
      </c>
      <c r="V498" s="328">
        <f t="shared" si="312"/>
        <v>0</v>
      </c>
      <c r="W498" s="328">
        <f t="shared" ref="W498:W517" si="313">W369</f>
        <v>0</v>
      </c>
      <c r="X498" s="328">
        <f t="shared" ref="X498:AA498" si="314">X369</f>
        <v>0</v>
      </c>
      <c r="Y498" s="328">
        <f t="shared" si="314"/>
        <v>0</v>
      </c>
      <c r="Z498" s="328">
        <f t="shared" si="314"/>
        <v>0</v>
      </c>
      <c r="AA498" s="328">
        <f t="shared" si="314"/>
        <v>0</v>
      </c>
      <c r="AB498" s="328">
        <f t="shared" ref="AB498:AE498" si="315">AB369</f>
        <v>0</v>
      </c>
      <c r="AC498" s="328">
        <f t="shared" si="315"/>
        <v>0</v>
      </c>
      <c r="AD498" s="328">
        <f t="shared" si="315"/>
        <v>0</v>
      </c>
      <c r="AE498" s="328">
        <f t="shared" si="315"/>
        <v>0</v>
      </c>
    </row>
    <row r="499" spans="2:31">
      <c r="B499" s="19" t="str">
        <f t="shared" si="248"/>
        <v/>
      </c>
      <c r="C499" s="472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8">
        <f t="shared" ref="J499:V499" si="316">J370</f>
        <v>0</v>
      </c>
      <c r="K499" s="328">
        <f t="shared" si="316"/>
        <v>0</v>
      </c>
      <c r="L499" s="328">
        <f t="shared" si="316"/>
        <v>0</v>
      </c>
      <c r="M499" s="328">
        <f t="shared" si="316"/>
        <v>0</v>
      </c>
      <c r="N499" s="328">
        <f t="shared" si="316"/>
        <v>0</v>
      </c>
      <c r="O499" s="328">
        <f t="shared" si="316"/>
        <v>0</v>
      </c>
      <c r="P499" s="328">
        <f t="shared" si="316"/>
        <v>0</v>
      </c>
      <c r="Q499" s="328">
        <f t="shared" si="316"/>
        <v>0</v>
      </c>
      <c r="R499" s="328">
        <f t="shared" si="316"/>
        <v>0</v>
      </c>
      <c r="S499" s="328">
        <f t="shared" si="316"/>
        <v>0</v>
      </c>
      <c r="T499" s="328">
        <f t="shared" si="316"/>
        <v>0</v>
      </c>
      <c r="U499" s="328">
        <f t="shared" si="316"/>
        <v>0</v>
      </c>
      <c r="V499" s="328">
        <f t="shared" si="316"/>
        <v>0</v>
      </c>
      <c r="W499" s="328">
        <f t="shared" si="313"/>
        <v>0</v>
      </c>
      <c r="X499" s="328">
        <f t="shared" ref="X499:AA499" si="317">X370</f>
        <v>0</v>
      </c>
      <c r="Y499" s="328">
        <f t="shared" si="317"/>
        <v>0</v>
      </c>
      <c r="Z499" s="328">
        <f t="shared" si="317"/>
        <v>0</v>
      </c>
      <c r="AA499" s="328">
        <f t="shared" si="317"/>
        <v>0</v>
      </c>
      <c r="AB499" s="328">
        <f t="shared" ref="AB499:AE499" si="318">AB370</f>
        <v>0</v>
      </c>
      <c r="AC499" s="328">
        <f t="shared" si="318"/>
        <v>0</v>
      </c>
      <c r="AD499" s="328">
        <f t="shared" si="318"/>
        <v>0</v>
      </c>
      <c r="AE499" s="328">
        <f t="shared" si="318"/>
        <v>0</v>
      </c>
    </row>
    <row r="500" spans="2:31">
      <c r="B500" s="19" t="str">
        <f t="shared" si="248"/>
        <v/>
      </c>
      <c r="C500" s="472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8">
        <f t="shared" ref="J500:V500" si="319">J371</f>
        <v>0</v>
      </c>
      <c r="K500" s="328">
        <f t="shared" si="319"/>
        <v>0</v>
      </c>
      <c r="L500" s="328">
        <f t="shared" si="319"/>
        <v>0</v>
      </c>
      <c r="M500" s="328">
        <f t="shared" si="319"/>
        <v>0</v>
      </c>
      <c r="N500" s="328">
        <f t="shared" si="319"/>
        <v>0</v>
      </c>
      <c r="O500" s="328">
        <f t="shared" si="319"/>
        <v>0</v>
      </c>
      <c r="P500" s="328">
        <f t="shared" si="319"/>
        <v>0</v>
      </c>
      <c r="Q500" s="328">
        <f t="shared" si="319"/>
        <v>0</v>
      </c>
      <c r="R500" s="328">
        <f t="shared" si="319"/>
        <v>0</v>
      </c>
      <c r="S500" s="328">
        <f t="shared" si="319"/>
        <v>0</v>
      </c>
      <c r="T500" s="328">
        <f t="shared" si="319"/>
        <v>0</v>
      </c>
      <c r="U500" s="328">
        <f t="shared" si="319"/>
        <v>0</v>
      </c>
      <c r="V500" s="328">
        <f t="shared" si="319"/>
        <v>0</v>
      </c>
      <c r="W500" s="328">
        <f t="shared" si="313"/>
        <v>0</v>
      </c>
      <c r="X500" s="328">
        <f t="shared" ref="X500:AA500" si="320">X371</f>
        <v>0</v>
      </c>
      <c r="Y500" s="328">
        <f t="shared" si="320"/>
        <v>0</v>
      </c>
      <c r="Z500" s="328">
        <f t="shared" si="320"/>
        <v>0</v>
      </c>
      <c r="AA500" s="328">
        <f t="shared" si="320"/>
        <v>0</v>
      </c>
      <c r="AB500" s="328">
        <f t="shared" ref="AB500:AE500" si="321">AB371</f>
        <v>0</v>
      </c>
      <c r="AC500" s="328">
        <f t="shared" si="321"/>
        <v>0</v>
      </c>
      <c r="AD500" s="328">
        <f t="shared" si="321"/>
        <v>0</v>
      </c>
      <c r="AE500" s="328">
        <f t="shared" si="321"/>
        <v>0</v>
      </c>
    </row>
    <row r="501" spans="2:31">
      <c r="B501" s="19" t="str">
        <f t="shared" si="248"/>
        <v/>
      </c>
      <c r="C501" s="472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8">
        <f t="shared" ref="J501:V501" si="322">J372</f>
        <v>0</v>
      </c>
      <c r="K501" s="328">
        <f t="shared" si="322"/>
        <v>0</v>
      </c>
      <c r="L501" s="328">
        <f t="shared" si="322"/>
        <v>0</v>
      </c>
      <c r="M501" s="328">
        <f t="shared" si="322"/>
        <v>0</v>
      </c>
      <c r="N501" s="328">
        <f t="shared" si="322"/>
        <v>0</v>
      </c>
      <c r="O501" s="328">
        <f t="shared" si="322"/>
        <v>0</v>
      </c>
      <c r="P501" s="328">
        <f t="shared" si="322"/>
        <v>0</v>
      </c>
      <c r="Q501" s="328">
        <f t="shared" si="322"/>
        <v>0</v>
      </c>
      <c r="R501" s="328">
        <f t="shared" si="322"/>
        <v>0</v>
      </c>
      <c r="S501" s="328">
        <f t="shared" si="322"/>
        <v>0</v>
      </c>
      <c r="T501" s="328">
        <f t="shared" si="322"/>
        <v>0</v>
      </c>
      <c r="U501" s="328">
        <f t="shared" si="322"/>
        <v>0</v>
      </c>
      <c r="V501" s="328">
        <f t="shared" si="322"/>
        <v>0</v>
      </c>
      <c r="W501" s="328">
        <f t="shared" si="313"/>
        <v>0</v>
      </c>
      <c r="X501" s="328">
        <f t="shared" ref="X501:AA501" si="323">X372</f>
        <v>0</v>
      </c>
      <c r="Y501" s="328">
        <f t="shared" si="323"/>
        <v>0</v>
      </c>
      <c r="Z501" s="328">
        <f t="shared" si="323"/>
        <v>0</v>
      </c>
      <c r="AA501" s="328">
        <f t="shared" si="323"/>
        <v>0</v>
      </c>
      <c r="AB501" s="328">
        <f t="shared" ref="AB501:AE501" si="324">AB372</f>
        <v>0</v>
      </c>
      <c r="AC501" s="328">
        <f t="shared" si="324"/>
        <v>0</v>
      </c>
      <c r="AD501" s="328">
        <f t="shared" si="324"/>
        <v>0</v>
      </c>
      <c r="AE501" s="328">
        <f t="shared" si="324"/>
        <v>0</v>
      </c>
    </row>
    <row r="502" spans="2:31">
      <c r="B502" s="19" t="str">
        <f t="shared" si="248"/>
        <v/>
      </c>
      <c r="C502" s="472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8">
        <f t="shared" ref="J502:V502" si="325">J373</f>
        <v>0</v>
      </c>
      <c r="K502" s="328">
        <f t="shared" si="325"/>
        <v>0</v>
      </c>
      <c r="L502" s="328">
        <f t="shared" si="325"/>
        <v>0</v>
      </c>
      <c r="M502" s="328">
        <f t="shared" si="325"/>
        <v>0</v>
      </c>
      <c r="N502" s="328">
        <f t="shared" si="325"/>
        <v>0</v>
      </c>
      <c r="O502" s="328">
        <f t="shared" si="325"/>
        <v>0</v>
      </c>
      <c r="P502" s="328">
        <f t="shared" si="325"/>
        <v>0</v>
      </c>
      <c r="Q502" s="328">
        <f t="shared" si="325"/>
        <v>0</v>
      </c>
      <c r="R502" s="328">
        <f t="shared" si="325"/>
        <v>0</v>
      </c>
      <c r="S502" s="328">
        <f t="shared" si="325"/>
        <v>0</v>
      </c>
      <c r="T502" s="328">
        <f t="shared" si="325"/>
        <v>0</v>
      </c>
      <c r="U502" s="328">
        <f t="shared" si="325"/>
        <v>0</v>
      </c>
      <c r="V502" s="328">
        <f t="shared" si="325"/>
        <v>0</v>
      </c>
      <c r="W502" s="328">
        <f t="shared" si="313"/>
        <v>0</v>
      </c>
      <c r="X502" s="328">
        <f t="shared" ref="X502:AA502" si="326">X373</f>
        <v>0</v>
      </c>
      <c r="Y502" s="328">
        <f t="shared" si="326"/>
        <v>0</v>
      </c>
      <c r="Z502" s="328">
        <f t="shared" si="326"/>
        <v>0</v>
      </c>
      <c r="AA502" s="328">
        <f t="shared" si="326"/>
        <v>0</v>
      </c>
      <c r="AB502" s="328">
        <f t="shared" ref="AB502:AE502" si="327">AB373</f>
        <v>0</v>
      </c>
      <c r="AC502" s="328">
        <f t="shared" si="327"/>
        <v>0</v>
      </c>
      <c r="AD502" s="328">
        <f t="shared" si="327"/>
        <v>0</v>
      </c>
      <c r="AE502" s="328">
        <f t="shared" si="327"/>
        <v>0</v>
      </c>
    </row>
    <row r="503" spans="2:31">
      <c r="B503" s="19" t="str">
        <f t="shared" si="248"/>
        <v/>
      </c>
      <c r="C503" s="472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8">
        <f t="shared" ref="J503:V503" si="328">J374</f>
        <v>0</v>
      </c>
      <c r="K503" s="328">
        <f t="shared" si="328"/>
        <v>0</v>
      </c>
      <c r="L503" s="328">
        <f t="shared" si="328"/>
        <v>0</v>
      </c>
      <c r="M503" s="328">
        <f t="shared" si="328"/>
        <v>0</v>
      </c>
      <c r="N503" s="328">
        <f t="shared" si="328"/>
        <v>0</v>
      </c>
      <c r="O503" s="328">
        <f t="shared" si="328"/>
        <v>0</v>
      </c>
      <c r="P503" s="328">
        <f t="shared" si="328"/>
        <v>0</v>
      </c>
      <c r="Q503" s="328">
        <f t="shared" si="328"/>
        <v>0</v>
      </c>
      <c r="R503" s="328">
        <f t="shared" si="328"/>
        <v>0</v>
      </c>
      <c r="S503" s="328">
        <f t="shared" si="328"/>
        <v>0</v>
      </c>
      <c r="T503" s="328">
        <f t="shared" si="328"/>
        <v>0</v>
      </c>
      <c r="U503" s="328">
        <f t="shared" si="328"/>
        <v>0</v>
      </c>
      <c r="V503" s="328">
        <f t="shared" si="328"/>
        <v>0</v>
      </c>
      <c r="W503" s="328">
        <f t="shared" si="313"/>
        <v>0</v>
      </c>
      <c r="X503" s="328">
        <f t="shared" ref="X503:AA503" si="329">X374</f>
        <v>0</v>
      </c>
      <c r="Y503" s="328">
        <f t="shared" si="329"/>
        <v>0</v>
      </c>
      <c r="Z503" s="328">
        <f t="shared" si="329"/>
        <v>0</v>
      </c>
      <c r="AA503" s="328">
        <f t="shared" si="329"/>
        <v>0</v>
      </c>
      <c r="AB503" s="328">
        <f t="shared" ref="AB503:AE503" si="330">AB374</f>
        <v>0</v>
      </c>
      <c r="AC503" s="328">
        <f t="shared" si="330"/>
        <v>0</v>
      </c>
      <c r="AD503" s="328">
        <f t="shared" si="330"/>
        <v>0</v>
      </c>
      <c r="AE503" s="328">
        <f t="shared" si="330"/>
        <v>0</v>
      </c>
    </row>
    <row r="504" spans="2:31">
      <c r="B504" s="19" t="str">
        <f t="shared" si="248"/>
        <v/>
      </c>
      <c r="C504" s="472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8">
        <f t="shared" ref="J504:V504" si="331">J375</f>
        <v>0</v>
      </c>
      <c r="K504" s="328">
        <f t="shared" si="331"/>
        <v>0</v>
      </c>
      <c r="L504" s="328">
        <f t="shared" si="331"/>
        <v>0</v>
      </c>
      <c r="M504" s="328">
        <f t="shared" si="331"/>
        <v>0</v>
      </c>
      <c r="N504" s="328">
        <f t="shared" si="331"/>
        <v>0</v>
      </c>
      <c r="O504" s="328">
        <f t="shared" si="331"/>
        <v>0</v>
      </c>
      <c r="P504" s="328">
        <f t="shared" si="331"/>
        <v>0</v>
      </c>
      <c r="Q504" s="328">
        <f t="shared" si="331"/>
        <v>0</v>
      </c>
      <c r="R504" s="328">
        <f t="shared" si="331"/>
        <v>0</v>
      </c>
      <c r="S504" s="328">
        <f t="shared" si="331"/>
        <v>0</v>
      </c>
      <c r="T504" s="328">
        <f t="shared" si="331"/>
        <v>0</v>
      </c>
      <c r="U504" s="328">
        <f t="shared" si="331"/>
        <v>0</v>
      </c>
      <c r="V504" s="328">
        <f t="shared" si="331"/>
        <v>0</v>
      </c>
      <c r="W504" s="328">
        <f t="shared" si="313"/>
        <v>0</v>
      </c>
      <c r="X504" s="328">
        <f t="shared" ref="X504:AA504" si="332">X375</f>
        <v>0</v>
      </c>
      <c r="Y504" s="328">
        <f t="shared" si="332"/>
        <v>0</v>
      </c>
      <c r="Z504" s="328">
        <f t="shared" si="332"/>
        <v>0</v>
      </c>
      <c r="AA504" s="328">
        <f t="shared" si="332"/>
        <v>0</v>
      </c>
      <c r="AB504" s="328">
        <f t="shared" ref="AB504:AE504" si="333">AB375</f>
        <v>0</v>
      </c>
      <c r="AC504" s="328">
        <f t="shared" si="333"/>
        <v>0</v>
      </c>
      <c r="AD504" s="328">
        <f t="shared" si="333"/>
        <v>0</v>
      </c>
      <c r="AE504" s="328">
        <f t="shared" si="333"/>
        <v>0</v>
      </c>
    </row>
    <row r="505" spans="2:31">
      <c r="B505" s="19" t="str">
        <f t="shared" si="248"/>
        <v/>
      </c>
      <c r="C505" s="472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8">
        <f t="shared" ref="J505:V505" si="334">J376</f>
        <v>0</v>
      </c>
      <c r="K505" s="328">
        <f t="shared" si="334"/>
        <v>0</v>
      </c>
      <c r="L505" s="328">
        <f t="shared" si="334"/>
        <v>0</v>
      </c>
      <c r="M505" s="328">
        <f t="shared" si="334"/>
        <v>0</v>
      </c>
      <c r="N505" s="328">
        <f t="shared" si="334"/>
        <v>0</v>
      </c>
      <c r="O505" s="328">
        <f t="shared" si="334"/>
        <v>0</v>
      </c>
      <c r="P505" s="328">
        <f t="shared" si="334"/>
        <v>0</v>
      </c>
      <c r="Q505" s="328">
        <f t="shared" si="334"/>
        <v>0</v>
      </c>
      <c r="R505" s="328">
        <f t="shared" si="334"/>
        <v>0</v>
      </c>
      <c r="S505" s="328">
        <f t="shared" si="334"/>
        <v>0</v>
      </c>
      <c r="T505" s="328">
        <f t="shared" si="334"/>
        <v>0</v>
      </c>
      <c r="U505" s="328">
        <f t="shared" si="334"/>
        <v>0</v>
      </c>
      <c r="V505" s="328">
        <f t="shared" si="334"/>
        <v>0</v>
      </c>
      <c r="W505" s="328">
        <f t="shared" si="313"/>
        <v>0</v>
      </c>
      <c r="X505" s="328">
        <f t="shared" ref="X505:AA505" si="335">X376</f>
        <v>0</v>
      </c>
      <c r="Y505" s="328">
        <f t="shared" si="335"/>
        <v>0</v>
      </c>
      <c r="Z505" s="328">
        <f t="shared" si="335"/>
        <v>0</v>
      </c>
      <c r="AA505" s="328">
        <f t="shared" si="335"/>
        <v>0</v>
      </c>
      <c r="AB505" s="328">
        <f t="shared" ref="AB505:AE505" si="336">AB376</f>
        <v>0</v>
      </c>
      <c r="AC505" s="328">
        <f t="shared" si="336"/>
        <v>0</v>
      </c>
      <c r="AD505" s="328">
        <f t="shared" si="336"/>
        <v>0</v>
      </c>
      <c r="AE505" s="328">
        <f t="shared" si="336"/>
        <v>0</v>
      </c>
    </row>
    <row r="506" spans="2:31">
      <c r="B506" s="19" t="str">
        <f t="shared" si="248"/>
        <v/>
      </c>
      <c r="C506" s="472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8">
        <f t="shared" ref="J506:V506" si="337">J377</f>
        <v>0</v>
      </c>
      <c r="K506" s="328">
        <f t="shared" si="337"/>
        <v>0</v>
      </c>
      <c r="L506" s="328">
        <f t="shared" si="337"/>
        <v>0</v>
      </c>
      <c r="M506" s="328">
        <f t="shared" si="337"/>
        <v>0</v>
      </c>
      <c r="N506" s="328">
        <f t="shared" si="337"/>
        <v>0</v>
      </c>
      <c r="O506" s="328">
        <f t="shared" si="337"/>
        <v>0</v>
      </c>
      <c r="P506" s="328">
        <f t="shared" si="337"/>
        <v>0</v>
      </c>
      <c r="Q506" s="328">
        <f t="shared" si="337"/>
        <v>0</v>
      </c>
      <c r="R506" s="328">
        <f t="shared" si="337"/>
        <v>0</v>
      </c>
      <c r="S506" s="328">
        <f t="shared" si="337"/>
        <v>0</v>
      </c>
      <c r="T506" s="328">
        <f t="shared" si="337"/>
        <v>0</v>
      </c>
      <c r="U506" s="328">
        <f t="shared" si="337"/>
        <v>0</v>
      </c>
      <c r="V506" s="328">
        <f t="shared" si="337"/>
        <v>0</v>
      </c>
      <c r="W506" s="328">
        <f t="shared" si="313"/>
        <v>0</v>
      </c>
      <c r="X506" s="328">
        <f t="shared" ref="X506:AA506" si="338">X377</f>
        <v>0</v>
      </c>
      <c r="Y506" s="328">
        <f t="shared" si="338"/>
        <v>0</v>
      </c>
      <c r="Z506" s="328">
        <f t="shared" si="338"/>
        <v>0</v>
      </c>
      <c r="AA506" s="328">
        <f t="shared" si="338"/>
        <v>0</v>
      </c>
      <c r="AB506" s="328">
        <f t="shared" ref="AB506:AE506" si="339">AB377</f>
        <v>0</v>
      </c>
      <c r="AC506" s="328">
        <f t="shared" si="339"/>
        <v>0</v>
      </c>
      <c r="AD506" s="328">
        <f t="shared" si="339"/>
        <v>0</v>
      </c>
      <c r="AE506" s="328">
        <f t="shared" si="339"/>
        <v>0</v>
      </c>
    </row>
    <row r="507" spans="2:31">
      <c r="B507" s="19" t="str">
        <f t="shared" si="248"/>
        <v/>
      </c>
      <c r="C507" s="472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8">
        <f t="shared" ref="J507:V507" si="340">J378</f>
        <v>0</v>
      </c>
      <c r="K507" s="328">
        <f t="shared" si="340"/>
        <v>0</v>
      </c>
      <c r="L507" s="328">
        <f t="shared" si="340"/>
        <v>0</v>
      </c>
      <c r="M507" s="328">
        <f t="shared" si="340"/>
        <v>0</v>
      </c>
      <c r="N507" s="328">
        <f t="shared" si="340"/>
        <v>0</v>
      </c>
      <c r="O507" s="328">
        <f t="shared" si="340"/>
        <v>0</v>
      </c>
      <c r="P507" s="328">
        <f t="shared" si="340"/>
        <v>0</v>
      </c>
      <c r="Q507" s="328">
        <f t="shared" si="340"/>
        <v>0</v>
      </c>
      <c r="R507" s="328">
        <f t="shared" si="340"/>
        <v>0</v>
      </c>
      <c r="S507" s="328">
        <f t="shared" si="340"/>
        <v>0</v>
      </c>
      <c r="T507" s="328">
        <f t="shared" si="340"/>
        <v>0</v>
      </c>
      <c r="U507" s="328">
        <f t="shared" si="340"/>
        <v>0</v>
      </c>
      <c r="V507" s="328">
        <f t="shared" si="340"/>
        <v>0</v>
      </c>
      <c r="W507" s="328">
        <f t="shared" si="313"/>
        <v>0</v>
      </c>
      <c r="X507" s="328">
        <f t="shared" ref="X507:AA507" si="341">X378</f>
        <v>0</v>
      </c>
      <c r="Y507" s="328">
        <f t="shared" si="341"/>
        <v>0</v>
      </c>
      <c r="Z507" s="328">
        <f t="shared" si="341"/>
        <v>0</v>
      </c>
      <c r="AA507" s="328">
        <f t="shared" si="341"/>
        <v>0</v>
      </c>
      <c r="AB507" s="328">
        <f t="shared" ref="AB507:AE507" si="342">AB378</f>
        <v>0</v>
      </c>
      <c r="AC507" s="328">
        <f t="shared" si="342"/>
        <v>0</v>
      </c>
      <c r="AD507" s="328">
        <f t="shared" si="342"/>
        <v>0</v>
      </c>
      <c r="AE507" s="328">
        <f t="shared" si="342"/>
        <v>0</v>
      </c>
    </row>
    <row r="508" spans="2:31">
      <c r="B508" s="19" t="str">
        <f t="shared" si="248"/>
        <v/>
      </c>
      <c r="C508" s="472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8">
        <f t="shared" ref="J508:V508" si="343">J379</f>
        <v>0</v>
      </c>
      <c r="K508" s="328">
        <f t="shared" si="343"/>
        <v>0</v>
      </c>
      <c r="L508" s="328">
        <f t="shared" si="343"/>
        <v>0</v>
      </c>
      <c r="M508" s="328">
        <f t="shared" si="343"/>
        <v>0</v>
      </c>
      <c r="N508" s="328">
        <f t="shared" si="343"/>
        <v>0</v>
      </c>
      <c r="O508" s="328">
        <f t="shared" si="343"/>
        <v>0</v>
      </c>
      <c r="P508" s="328">
        <f t="shared" si="343"/>
        <v>0</v>
      </c>
      <c r="Q508" s="328">
        <f t="shared" si="343"/>
        <v>0</v>
      </c>
      <c r="R508" s="328">
        <f t="shared" si="343"/>
        <v>0</v>
      </c>
      <c r="S508" s="328">
        <f t="shared" si="343"/>
        <v>0</v>
      </c>
      <c r="T508" s="328">
        <f t="shared" si="343"/>
        <v>0</v>
      </c>
      <c r="U508" s="328">
        <f t="shared" si="343"/>
        <v>0</v>
      </c>
      <c r="V508" s="328">
        <f t="shared" si="343"/>
        <v>0</v>
      </c>
      <c r="W508" s="328">
        <f t="shared" si="313"/>
        <v>0</v>
      </c>
      <c r="X508" s="328">
        <f t="shared" ref="X508:AA508" si="344">X379</f>
        <v>0</v>
      </c>
      <c r="Y508" s="328">
        <f t="shared" si="344"/>
        <v>0</v>
      </c>
      <c r="Z508" s="328">
        <f t="shared" si="344"/>
        <v>0</v>
      </c>
      <c r="AA508" s="328">
        <f t="shared" si="344"/>
        <v>0</v>
      </c>
      <c r="AB508" s="328">
        <f t="shared" ref="AB508:AE508" si="345">AB379</f>
        <v>0</v>
      </c>
      <c r="AC508" s="328">
        <f t="shared" si="345"/>
        <v>0</v>
      </c>
      <c r="AD508" s="328">
        <f t="shared" si="345"/>
        <v>0</v>
      </c>
      <c r="AE508" s="328">
        <f t="shared" si="345"/>
        <v>0</v>
      </c>
    </row>
    <row r="509" spans="2:31">
      <c r="B509" s="19" t="str">
        <f t="shared" si="248"/>
        <v/>
      </c>
      <c r="C509" s="472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8">
        <f t="shared" ref="J509:V509" si="346">J380</f>
        <v>0</v>
      </c>
      <c r="K509" s="328">
        <f t="shared" si="346"/>
        <v>0</v>
      </c>
      <c r="L509" s="328">
        <f t="shared" si="346"/>
        <v>0</v>
      </c>
      <c r="M509" s="328">
        <f t="shared" si="346"/>
        <v>0</v>
      </c>
      <c r="N509" s="328">
        <f t="shared" si="346"/>
        <v>0</v>
      </c>
      <c r="O509" s="328">
        <f t="shared" si="346"/>
        <v>0</v>
      </c>
      <c r="P509" s="328">
        <f t="shared" si="346"/>
        <v>0</v>
      </c>
      <c r="Q509" s="328">
        <f t="shared" si="346"/>
        <v>0</v>
      </c>
      <c r="R509" s="328">
        <f t="shared" si="346"/>
        <v>0</v>
      </c>
      <c r="S509" s="328">
        <f t="shared" si="346"/>
        <v>0</v>
      </c>
      <c r="T509" s="328">
        <f t="shared" si="346"/>
        <v>0</v>
      </c>
      <c r="U509" s="328">
        <f t="shared" si="346"/>
        <v>0</v>
      </c>
      <c r="V509" s="328">
        <f t="shared" si="346"/>
        <v>0</v>
      </c>
      <c r="W509" s="328">
        <f t="shared" si="313"/>
        <v>0</v>
      </c>
      <c r="X509" s="328">
        <f t="shared" ref="X509:AA509" si="347">X380</f>
        <v>0</v>
      </c>
      <c r="Y509" s="328">
        <f t="shared" si="347"/>
        <v>0</v>
      </c>
      <c r="Z509" s="328">
        <f t="shared" si="347"/>
        <v>0</v>
      </c>
      <c r="AA509" s="328">
        <f t="shared" si="347"/>
        <v>0</v>
      </c>
      <c r="AB509" s="328">
        <f t="shared" ref="AB509:AE509" si="348">AB380</f>
        <v>0</v>
      </c>
      <c r="AC509" s="328">
        <f t="shared" si="348"/>
        <v>0</v>
      </c>
      <c r="AD509" s="328">
        <f t="shared" si="348"/>
        <v>0</v>
      </c>
      <c r="AE509" s="328">
        <f t="shared" si="348"/>
        <v>0</v>
      </c>
    </row>
    <row r="510" spans="2:31">
      <c r="B510" s="19" t="str">
        <f t="shared" si="248"/>
        <v/>
      </c>
      <c r="C510" s="472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8">
        <f t="shared" ref="J510:V510" si="349">J381</f>
        <v>0</v>
      </c>
      <c r="K510" s="328">
        <f t="shared" si="349"/>
        <v>0</v>
      </c>
      <c r="L510" s="328">
        <f t="shared" si="349"/>
        <v>0</v>
      </c>
      <c r="M510" s="328">
        <f t="shared" si="349"/>
        <v>0</v>
      </c>
      <c r="N510" s="328">
        <f t="shared" si="349"/>
        <v>0</v>
      </c>
      <c r="O510" s="328">
        <f t="shared" si="349"/>
        <v>0</v>
      </c>
      <c r="P510" s="328">
        <f t="shared" si="349"/>
        <v>0</v>
      </c>
      <c r="Q510" s="328">
        <f t="shared" si="349"/>
        <v>0</v>
      </c>
      <c r="R510" s="328">
        <f t="shared" si="349"/>
        <v>0</v>
      </c>
      <c r="S510" s="328">
        <f t="shared" si="349"/>
        <v>0</v>
      </c>
      <c r="T510" s="328">
        <f t="shared" si="349"/>
        <v>0</v>
      </c>
      <c r="U510" s="328">
        <f t="shared" si="349"/>
        <v>0</v>
      </c>
      <c r="V510" s="328">
        <f t="shared" si="349"/>
        <v>0</v>
      </c>
      <c r="W510" s="328">
        <f t="shared" si="313"/>
        <v>0</v>
      </c>
      <c r="X510" s="328">
        <f t="shared" ref="X510:AA510" si="350">X381</f>
        <v>0</v>
      </c>
      <c r="Y510" s="328">
        <f t="shared" si="350"/>
        <v>0</v>
      </c>
      <c r="Z510" s="328">
        <f t="shared" si="350"/>
        <v>0</v>
      </c>
      <c r="AA510" s="328">
        <f t="shared" si="350"/>
        <v>0</v>
      </c>
      <c r="AB510" s="328">
        <f t="shared" ref="AB510:AE510" si="351">AB381</f>
        <v>0</v>
      </c>
      <c r="AC510" s="328">
        <f t="shared" si="351"/>
        <v>0</v>
      </c>
      <c r="AD510" s="328">
        <f t="shared" si="351"/>
        <v>0</v>
      </c>
      <c r="AE510" s="328">
        <f t="shared" si="351"/>
        <v>0</v>
      </c>
    </row>
    <row r="511" spans="2:31">
      <c r="B511" s="19" t="str">
        <f t="shared" si="248"/>
        <v/>
      </c>
      <c r="C511" s="472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8">
        <f t="shared" ref="J511:V511" si="352">J382</f>
        <v>0</v>
      </c>
      <c r="K511" s="328">
        <f t="shared" si="352"/>
        <v>0</v>
      </c>
      <c r="L511" s="328">
        <f t="shared" si="352"/>
        <v>0</v>
      </c>
      <c r="M511" s="328">
        <f t="shared" si="352"/>
        <v>0</v>
      </c>
      <c r="N511" s="328">
        <f t="shared" si="352"/>
        <v>0</v>
      </c>
      <c r="O511" s="328">
        <f t="shared" si="352"/>
        <v>0</v>
      </c>
      <c r="P511" s="328">
        <f t="shared" si="352"/>
        <v>0</v>
      </c>
      <c r="Q511" s="328">
        <f t="shared" si="352"/>
        <v>0</v>
      </c>
      <c r="R511" s="328">
        <f t="shared" si="352"/>
        <v>0</v>
      </c>
      <c r="S511" s="328">
        <f t="shared" si="352"/>
        <v>0</v>
      </c>
      <c r="T511" s="328">
        <f t="shared" si="352"/>
        <v>0</v>
      </c>
      <c r="U511" s="328">
        <f t="shared" si="352"/>
        <v>0</v>
      </c>
      <c r="V511" s="328">
        <f t="shared" si="352"/>
        <v>0</v>
      </c>
      <c r="W511" s="328">
        <f t="shared" si="313"/>
        <v>0</v>
      </c>
      <c r="X511" s="328">
        <f t="shared" ref="X511:AA511" si="353">X382</f>
        <v>0</v>
      </c>
      <c r="Y511" s="328">
        <f t="shared" si="353"/>
        <v>0</v>
      </c>
      <c r="Z511" s="328">
        <f t="shared" si="353"/>
        <v>0</v>
      </c>
      <c r="AA511" s="328">
        <f t="shared" si="353"/>
        <v>0</v>
      </c>
      <c r="AB511" s="328">
        <f t="shared" ref="AB511:AE511" si="354">AB382</f>
        <v>0</v>
      </c>
      <c r="AC511" s="328">
        <f t="shared" si="354"/>
        <v>0</v>
      </c>
      <c r="AD511" s="328">
        <f t="shared" si="354"/>
        <v>0</v>
      </c>
      <c r="AE511" s="328">
        <f t="shared" si="354"/>
        <v>0</v>
      </c>
    </row>
    <row r="512" spans="2:31">
      <c r="B512" s="19" t="str">
        <f t="shared" si="248"/>
        <v/>
      </c>
      <c r="C512" s="472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8">
        <f t="shared" ref="J512:V512" si="355">J383</f>
        <v>0</v>
      </c>
      <c r="K512" s="328">
        <f t="shared" si="355"/>
        <v>0</v>
      </c>
      <c r="L512" s="328">
        <f t="shared" si="355"/>
        <v>0</v>
      </c>
      <c r="M512" s="328">
        <f t="shared" si="355"/>
        <v>0</v>
      </c>
      <c r="N512" s="328">
        <f t="shared" si="355"/>
        <v>0</v>
      </c>
      <c r="O512" s="328">
        <f t="shared" si="355"/>
        <v>0</v>
      </c>
      <c r="P512" s="328">
        <f t="shared" si="355"/>
        <v>0</v>
      </c>
      <c r="Q512" s="328">
        <f t="shared" si="355"/>
        <v>0</v>
      </c>
      <c r="R512" s="328">
        <f t="shared" si="355"/>
        <v>0</v>
      </c>
      <c r="S512" s="328">
        <f t="shared" si="355"/>
        <v>0</v>
      </c>
      <c r="T512" s="328">
        <f t="shared" si="355"/>
        <v>0</v>
      </c>
      <c r="U512" s="328">
        <f t="shared" si="355"/>
        <v>0</v>
      </c>
      <c r="V512" s="328">
        <f t="shared" si="355"/>
        <v>0</v>
      </c>
      <c r="W512" s="328">
        <f t="shared" si="313"/>
        <v>0</v>
      </c>
      <c r="X512" s="328">
        <f t="shared" ref="X512:AA512" si="356">X383</f>
        <v>0</v>
      </c>
      <c r="Y512" s="328">
        <f t="shared" si="356"/>
        <v>0</v>
      </c>
      <c r="Z512" s="328">
        <f t="shared" si="356"/>
        <v>0</v>
      </c>
      <c r="AA512" s="328">
        <f t="shared" si="356"/>
        <v>0</v>
      </c>
      <c r="AB512" s="328">
        <f t="shared" ref="AB512:AE512" si="357">AB383</f>
        <v>0</v>
      </c>
      <c r="AC512" s="328">
        <f t="shared" si="357"/>
        <v>0</v>
      </c>
      <c r="AD512" s="328">
        <f t="shared" si="357"/>
        <v>0</v>
      </c>
      <c r="AE512" s="328">
        <f t="shared" si="357"/>
        <v>0</v>
      </c>
    </row>
    <row r="513" spans="1:45">
      <c r="B513" s="19" t="str">
        <f t="shared" si="248"/>
        <v/>
      </c>
      <c r="C513" s="472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8">
        <f t="shared" ref="J513:V513" si="358">J384</f>
        <v>0</v>
      </c>
      <c r="K513" s="328">
        <f t="shared" si="358"/>
        <v>0</v>
      </c>
      <c r="L513" s="328">
        <f t="shared" si="358"/>
        <v>0</v>
      </c>
      <c r="M513" s="328">
        <f t="shared" si="358"/>
        <v>0</v>
      </c>
      <c r="N513" s="328">
        <f t="shared" si="358"/>
        <v>0</v>
      </c>
      <c r="O513" s="328">
        <f t="shared" si="358"/>
        <v>0</v>
      </c>
      <c r="P513" s="328">
        <f t="shared" si="358"/>
        <v>0</v>
      </c>
      <c r="Q513" s="328">
        <f t="shared" si="358"/>
        <v>0</v>
      </c>
      <c r="R513" s="328">
        <f t="shared" si="358"/>
        <v>0</v>
      </c>
      <c r="S513" s="328">
        <f t="shared" si="358"/>
        <v>0</v>
      </c>
      <c r="T513" s="328">
        <f t="shared" si="358"/>
        <v>0</v>
      </c>
      <c r="U513" s="328">
        <f t="shared" si="358"/>
        <v>0</v>
      </c>
      <c r="V513" s="328">
        <f t="shared" si="358"/>
        <v>0</v>
      </c>
      <c r="W513" s="328">
        <f t="shared" si="313"/>
        <v>0</v>
      </c>
      <c r="X513" s="328">
        <f t="shared" ref="X513:AA513" si="359">X384</f>
        <v>0</v>
      </c>
      <c r="Y513" s="328">
        <f t="shared" si="359"/>
        <v>0</v>
      </c>
      <c r="Z513" s="328">
        <f t="shared" si="359"/>
        <v>0</v>
      </c>
      <c r="AA513" s="328">
        <f t="shared" si="359"/>
        <v>0</v>
      </c>
      <c r="AB513" s="328">
        <f t="shared" ref="AB513:AE513" si="360">AB384</f>
        <v>0</v>
      </c>
      <c r="AC513" s="328">
        <f t="shared" si="360"/>
        <v>0</v>
      </c>
      <c r="AD513" s="328">
        <f t="shared" si="360"/>
        <v>0</v>
      </c>
      <c r="AE513" s="328">
        <f t="shared" si="360"/>
        <v>0</v>
      </c>
    </row>
    <row r="514" spans="1:45">
      <c r="B514" s="19" t="str">
        <f t="shared" si="248"/>
        <v/>
      </c>
      <c r="C514" s="472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8">
        <f t="shared" ref="J514:V514" si="361">J385</f>
        <v>0</v>
      </c>
      <c r="K514" s="328">
        <f t="shared" si="361"/>
        <v>0</v>
      </c>
      <c r="L514" s="328">
        <f t="shared" si="361"/>
        <v>0</v>
      </c>
      <c r="M514" s="328">
        <f t="shared" si="361"/>
        <v>0</v>
      </c>
      <c r="N514" s="328">
        <f t="shared" si="361"/>
        <v>0</v>
      </c>
      <c r="O514" s="328">
        <f t="shared" si="361"/>
        <v>0</v>
      </c>
      <c r="P514" s="328">
        <f t="shared" si="361"/>
        <v>0</v>
      </c>
      <c r="Q514" s="328">
        <f t="shared" si="361"/>
        <v>0</v>
      </c>
      <c r="R514" s="328">
        <f t="shared" si="361"/>
        <v>0</v>
      </c>
      <c r="S514" s="328">
        <f t="shared" si="361"/>
        <v>0</v>
      </c>
      <c r="T514" s="328">
        <f t="shared" si="361"/>
        <v>0</v>
      </c>
      <c r="U514" s="328">
        <f t="shared" si="361"/>
        <v>0</v>
      </c>
      <c r="V514" s="328">
        <f t="shared" si="361"/>
        <v>0</v>
      </c>
      <c r="W514" s="328">
        <f t="shared" si="313"/>
        <v>0</v>
      </c>
      <c r="X514" s="328">
        <f t="shared" ref="X514:AA514" si="362">X385</f>
        <v>0</v>
      </c>
      <c r="Y514" s="328">
        <f t="shared" si="362"/>
        <v>0</v>
      </c>
      <c r="Z514" s="328">
        <f t="shared" si="362"/>
        <v>0</v>
      </c>
      <c r="AA514" s="328">
        <f t="shared" si="362"/>
        <v>0</v>
      </c>
      <c r="AB514" s="328">
        <f t="shared" ref="AB514:AE514" si="363">AB385</f>
        <v>0</v>
      </c>
      <c r="AC514" s="328">
        <f t="shared" si="363"/>
        <v>0</v>
      </c>
      <c r="AD514" s="328">
        <f t="shared" si="363"/>
        <v>0</v>
      </c>
      <c r="AE514" s="328">
        <f t="shared" si="363"/>
        <v>0</v>
      </c>
    </row>
    <row r="515" spans="1:45">
      <c r="B515" s="19" t="str">
        <f t="shared" si="248"/>
        <v/>
      </c>
      <c r="C515" s="472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8">
        <f t="shared" ref="J515:V515" si="364">J386</f>
        <v>0</v>
      </c>
      <c r="K515" s="328">
        <f t="shared" si="364"/>
        <v>0</v>
      </c>
      <c r="L515" s="328">
        <f t="shared" si="364"/>
        <v>0</v>
      </c>
      <c r="M515" s="328">
        <f t="shared" si="364"/>
        <v>0</v>
      </c>
      <c r="N515" s="328">
        <f t="shared" si="364"/>
        <v>0</v>
      </c>
      <c r="O515" s="328">
        <f t="shared" si="364"/>
        <v>0</v>
      </c>
      <c r="P515" s="328">
        <f t="shared" si="364"/>
        <v>0</v>
      </c>
      <c r="Q515" s="328">
        <f t="shared" si="364"/>
        <v>0</v>
      </c>
      <c r="R515" s="328">
        <f t="shared" si="364"/>
        <v>0</v>
      </c>
      <c r="S515" s="328">
        <f t="shared" si="364"/>
        <v>0</v>
      </c>
      <c r="T515" s="328">
        <f t="shared" si="364"/>
        <v>0</v>
      </c>
      <c r="U515" s="328">
        <f t="shared" si="364"/>
        <v>0</v>
      </c>
      <c r="V515" s="328">
        <f t="shared" si="364"/>
        <v>0</v>
      </c>
      <c r="W515" s="328">
        <f t="shared" si="313"/>
        <v>0</v>
      </c>
      <c r="X515" s="328">
        <f t="shared" ref="X515:AA515" si="365">X386</f>
        <v>0</v>
      </c>
      <c r="Y515" s="328">
        <f t="shared" si="365"/>
        <v>0</v>
      </c>
      <c r="Z515" s="328">
        <f t="shared" si="365"/>
        <v>0</v>
      </c>
      <c r="AA515" s="328">
        <f t="shared" si="365"/>
        <v>0</v>
      </c>
      <c r="AB515" s="328">
        <f t="shared" ref="AB515:AE515" si="366">AB386</f>
        <v>0</v>
      </c>
      <c r="AC515" s="328">
        <f t="shared" si="366"/>
        <v>0</v>
      </c>
      <c r="AD515" s="328">
        <f t="shared" si="366"/>
        <v>0</v>
      </c>
      <c r="AE515" s="328">
        <f t="shared" si="366"/>
        <v>0</v>
      </c>
    </row>
    <row r="516" spans="1:45">
      <c r="B516" s="19" t="str">
        <f t="shared" si="248"/>
        <v/>
      </c>
      <c r="C516" s="472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8">
        <f t="shared" ref="J516:V516" si="367">J387</f>
        <v>0</v>
      </c>
      <c r="K516" s="328">
        <f t="shared" si="367"/>
        <v>0</v>
      </c>
      <c r="L516" s="328">
        <f t="shared" si="367"/>
        <v>0</v>
      </c>
      <c r="M516" s="328">
        <f t="shared" si="367"/>
        <v>0</v>
      </c>
      <c r="N516" s="328">
        <f t="shared" si="367"/>
        <v>0</v>
      </c>
      <c r="O516" s="328">
        <f t="shared" si="367"/>
        <v>0</v>
      </c>
      <c r="P516" s="328">
        <f t="shared" si="367"/>
        <v>0</v>
      </c>
      <c r="Q516" s="328">
        <f t="shared" si="367"/>
        <v>0</v>
      </c>
      <c r="R516" s="328">
        <f t="shared" si="367"/>
        <v>0</v>
      </c>
      <c r="S516" s="328">
        <f t="shared" si="367"/>
        <v>0</v>
      </c>
      <c r="T516" s="328">
        <f t="shared" si="367"/>
        <v>0</v>
      </c>
      <c r="U516" s="328">
        <f t="shared" si="367"/>
        <v>0</v>
      </c>
      <c r="V516" s="328">
        <f t="shared" si="367"/>
        <v>0</v>
      </c>
      <c r="W516" s="328">
        <f t="shared" si="313"/>
        <v>0</v>
      </c>
      <c r="X516" s="328">
        <f t="shared" ref="X516:AA516" si="368">X387</f>
        <v>0</v>
      </c>
      <c r="Y516" s="328">
        <f t="shared" si="368"/>
        <v>0</v>
      </c>
      <c r="Z516" s="328">
        <f t="shared" si="368"/>
        <v>0</v>
      </c>
      <c r="AA516" s="328">
        <f t="shared" si="368"/>
        <v>0</v>
      </c>
      <c r="AB516" s="328">
        <f t="shared" ref="AB516:AE516" si="369">AB387</f>
        <v>0</v>
      </c>
      <c r="AC516" s="328">
        <f t="shared" si="369"/>
        <v>0</v>
      </c>
      <c r="AD516" s="328">
        <f t="shared" si="369"/>
        <v>0</v>
      </c>
      <c r="AE516" s="328">
        <f t="shared" si="369"/>
        <v>0</v>
      </c>
    </row>
    <row r="517" spans="1:45">
      <c r="B517" s="19" t="str">
        <f t="shared" si="248"/>
        <v/>
      </c>
      <c r="C517" s="472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8">
        <f t="shared" ref="J517:V517" si="370">J388</f>
        <v>0</v>
      </c>
      <c r="K517" s="328">
        <f t="shared" si="370"/>
        <v>0</v>
      </c>
      <c r="L517" s="328">
        <f t="shared" si="370"/>
        <v>0</v>
      </c>
      <c r="M517" s="328">
        <f t="shared" si="370"/>
        <v>0</v>
      </c>
      <c r="N517" s="328">
        <f t="shared" si="370"/>
        <v>0</v>
      </c>
      <c r="O517" s="328">
        <f t="shared" si="370"/>
        <v>0</v>
      </c>
      <c r="P517" s="328">
        <f t="shared" si="370"/>
        <v>0</v>
      </c>
      <c r="Q517" s="328">
        <f t="shared" si="370"/>
        <v>0</v>
      </c>
      <c r="R517" s="328">
        <f t="shared" si="370"/>
        <v>0</v>
      </c>
      <c r="S517" s="328">
        <f t="shared" si="370"/>
        <v>0</v>
      </c>
      <c r="T517" s="328">
        <f t="shared" si="370"/>
        <v>0</v>
      </c>
      <c r="U517" s="328">
        <f t="shared" si="370"/>
        <v>0</v>
      </c>
      <c r="V517" s="328">
        <f t="shared" si="370"/>
        <v>0</v>
      </c>
      <c r="W517" s="328">
        <f t="shared" si="313"/>
        <v>0</v>
      </c>
      <c r="X517" s="328">
        <f t="shared" ref="X517:AA517" si="371">X388</f>
        <v>0</v>
      </c>
      <c r="Y517" s="328">
        <f t="shared" si="371"/>
        <v>0</v>
      </c>
      <c r="Z517" s="328">
        <f t="shared" si="371"/>
        <v>0</v>
      </c>
      <c r="AA517" s="328">
        <f t="shared" si="371"/>
        <v>0</v>
      </c>
      <c r="AB517" s="328">
        <f t="shared" ref="AB517:AE517" si="372">AB388</f>
        <v>0</v>
      </c>
      <c r="AC517" s="328">
        <f t="shared" si="372"/>
        <v>0</v>
      </c>
      <c r="AD517" s="328">
        <f t="shared" si="372"/>
        <v>0</v>
      </c>
      <c r="AE517" s="328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8" t="s">
        <v>305</v>
      </c>
      <c r="C520" s="347" t="str">
        <f t="shared" ref="C520:AE520" si="373">C$114</f>
        <v>Kwalifikowalne</v>
      </c>
      <c r="D520" s="347" t="str">
        <f t="shared" si="373"/>
        <v>Koszty B+R</v>
      </c>
      <c r="E520" s="347"/>
      <c r="F520" s="347">
        <f t="shared" ca="1" si="373"/>
        <v>0</v>
      </c>
      <c r="G520" s="347">
        <f t="shared" ca="1" si="373"/>
        <v>0</v>
      </c>
      <c r="H520" s="347">
        <f t="shared" ca="1" si="373"/>
        <v>0</v>
      </c>
      <c r="I520" s="347" t="str">
        <f t="shared" si="373"/>
        <v/>
      </c>
      <c r="J520" s="347" t="str">
        <f t="shared" si="373"/>
        <v/>
      </c>
      <c r="K520" s="347" t="str">
        <f t="shared" si="373"/>
        <v>Uzupełnij dane</v>
      </c>
      <c r="L520" s="347" t="str">
        <f t="shared" si="373"/>
        <v/>
      </c>
      <c r="M520" s="347" t="str">
        <f t="shared" si="373"/>
        <v/>
      </c>
      <c r="N520" s="347" t="str">
        <f t="shared" si="373"/>
        <v/>
      </c>
      <c r="O520" s="347" t="str">
        <f t="shared" si="373"/>
        <v/>
      </c>
      <c r="P520" s="347" t="str">
        <f t="shared" si="373"/>
        <v/>
      </c>
      <c r="Q520" s="347" t="str">
        <f t="shared" si="373"/>
        <v/>
      </c>
      <c r="R520" s="347" t="str">
        <f t="shared" si="373"/>
        <v/>
      </c>
      <c r="S520" s="347" t="str">
        <f t="shared" si="373"/>
        <v/>
      </c>
      <c r="T520" s="347" t="str">
        <f t="shared" si="373"/>
        <v/>
      </c>
      <c r="U520" s="347" t="str">
        <f t="shared" si="373"/>
        <v/>
      </c>
      <c r="V520" s="347" t="str">
        <f t="shared" si="373"/>
        <v/>
      </c>
      <c r="W520" s="347" t="str">
        <f t="shared" si="373"/>
        <v/>
      </c>
      <c r="X520" s="347" t="str">
        <f t="shared" si="373"/>
        <v/>
      </c>
      <c r="Y520" s="347" t="str">
        <f t="shared" si="373"/>
        <v/>
      </c>
      <c r="Z520" s="347" t="str">
        <f t="shared" si="373"/>
        <v/>
      </c>
      <c r="AA520" s="347" t="str">
        <f t="shared" si="373"/>
        <v/>
      </c>
      <c r="AB520" s="347" t="str">
        <f t="shared" si="373"/>
        <v/>
      </c>
      <c r="AC520" s="347" t="str">
        <f t="shared" si="373"/>
        <v/>
      </c>
      <c r="AD520" s="347" t="str">
        <f t="shared" si="373"/>
        <v/>
      </c>
      <c r="AE520" s="347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83" t="str" cm="1">
        <f t="array" ref="A521">Weryfikacja_wypelnienia_KO_Projekt</f>
        <v/>
      </c>
      <c r="B521" s="9"/>
      <c r="C521" s="305"/>
      <c r="D521" s="9"/>
      <c r="E521" s="55"/>
      <c r="F521" s="55"/>
      <c r="G521" s="55"/>
      <c r="H521" s="55"/>
      <c r="I521" s="55"/>
      <c r="J521" s="343"/>
      <c r="K521" s="343"/>
      <c r="L521" s="343"/>
      <c r="M521" s="343"/>
      <c r="N521" s="343"/>
      <c r="O521" s="343"/>
      <c r="P521" s="343"/>
      <c r="Q521" s="343"/>
      <c r="R521" s="343"/>
      <c r="S521" s="343"/>
      <c r="T521" s="343"/>
      <c r="U521" s="343"/>
      <c r="V521" s="343"/>
      <c r="W521" s="343"/>
      <c r="X521" s="343"/>
      <c r="Y521" s="343"/>
      <c r="Z521" s="343"/>
      <c r="AA521" s="343"/>
      <c r="AB521" s="343"/>
      <c r="AC521" s="343"/>
      <c r="AD521" s="343"/>
      <c r="AE521" s="343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83" t="str" cm="1">
        <f t="array" ref="A522">Weryfikacja_wypelnienia_KO_Projekt</f>
        <v/>
      </c>
      <c r="B522" s="9"/>
      <c r="C522" s="305"/>
      <c r="D522" s="9"/>
      <c r="E522" s="55"/>
      <c r="F522" s="55"/>
      <c r="G522" s="55"/>
      <c r="H522" s="55"/>
      <c r="I522" s="55"/>
      <c r="J522" s="343"/>
      <c r="K522" s="343"/>
      <c r="L522" s="343"/>
      <c r="M522" s="343"/>
      <c r="N522" s="343"/>
      <c r="O522" s="343"/>
      <c r="P522" s="343"/>
      <c r="Q522" s="343"/>
      <c r="R522" s="343"/>
      <c r="S522" s="343"/>
      <c r="T522" s="343"/>
      <c r="U522" s="343"/>
      <c r="V522" s="343"/>
      <c r="W522" s="343"/>
      <c r="X522" s="343"/>
      <c r="Y522" s="343"/>
      <c r="Z522" s="343"/>
      <c r="AA522" s="343"/>
      <c r="AB522" s="343"/>
      <c r="AC522" s="343"/>
      <c r="AD522" s="343"/>
      <c r="AE522" s="343"/>
      <c r="AF522"/>
      <c r="AG522"/>
      <c r="AH522"/>
      <c r="AI522"/>
    </row>
    <row r="523" spans="1:45">
      <c r="A523" s="583" t="str" cm="1">
        <f t="array" ref="A523">Weryfikacja_wypelnienia_KO_Projekt</f>
        <v/>
      </c>
      <c r="B523" s="9"/>
      <c r="C523" s="305"/>
      <c r="D523" s="9"/>
      <c r="E523" s="55"/>
      <c r="F523" s="55"/>
      <c r="G523" s="55"/>
      <c r="H523" s="55"/>
      <c r="I523" s="55"/>
      <c r="J523" s="343"/>
      <c r="K523" s="343"/>
      <c r="L523" s="343"/>
      <c r="M523" s="343"/>
      <c r="N523" s="343"/>
      <c r="O523" s="343"/>
      <c r="P523" s="343"/>
      <c r="Q523" s="343"/>
      <c r="R523" s="343"/>
      <c r="S523" s="343"/>
      <c r="T523" s="343"/>
      <c r="U523" s="343"/>
      <c r="V523" s="343"/>
      <c r="W523" s="343"/>
      <c r="X523" s="343"/>
      <c r="Y523" s="343"/>
      <c r="Z523" s="343"/>
      <c r="AA523" s="343"/>
      <c r="AB523" s="343"/>
      <c r="AC523" s="343"/>
      <c r="AD523" s="343"/>
      <c r="AE523" s="343"/>
      <c r="AF523"/>
      <c r="AG523"/>
      <c r="AH523"/>
      <c r="AI523"/>
    </row>
    <row r="524" spans="1:45">
      <c r="A524" s="583" t="str" cm="1">
        <f t="array" ref="A524">Weryfikacja_wypelnienia_KO_Projekt</f>
        <v/>
      </c>
      <c r="B524" s="9"/>
      <c r="C524" s="305"/>
      <c r="D524" s="9"/>
      <c r="E524" s="55"/>
      <c r="F524" s="55"/>
      <c r="G524" s="55"/>
      <c r="H524" s="55"/>
      <c r="I524" s="55"/>
      <c r="J524" s="343"/>
      <c r="K524" s="343"/>
      <c r="L524" s="343"/>
      <c r="M524" s="343"/>
      <c r="N524" s="343"/>
      <c r="O524" s="343"/>
      <c r="P524" s="343"/>
      <c r="Q524" s="343"/>
      <c r="R524" s="343"/>
      <c r="S524" s="343"/>
      <c r="T524" s="343"/>
      <c r="U524" s="343"/>
      <c r="V524" s="343"/>
      <c r="W524" s="343"/>
      <c r="X524" s="343"/>
      <c r="Y524" s="343"/>
      <c r="Z524" s="343"/>
      <c r="AA524" s="343"/>
      <c r="AB524" s="343"/>
      <c r="AC524" s="343"/>
      <c r="AD524" s="343"/>
      <c r="AE524" s="343"/>
      <c r="AF524"/>
      <c r="AG524"/>
      <c r="AH524"/>
      <c r="AI524"/>
    </row>
    <row r="525" spans="1:45">
      <c r="A525" s="583" t="str" cm="1">
        <f t="array" ref="A525">Weryfikacja_wypelnienia_KO_Projekt</f>
        <v/>
      </c>
      <c r="B525" s="9"/>
      <c r="C525" s="305"/>
      <c r="D525" s="9"/>
      <c r="E525" s="55"/>
      <c r="F525" s="55"/>
      <c r="G525" s="55"/>
      <c r="H525" s="55"/>
      <c r="I525" s="55"/>
      <c r="J525" s="343"/>
      <c r="K525" s="343"/>
      <c r="L525" s="343"/>
      <c r="M525" s="343"/>
      <c r="N525" s="343"/>
      <c r="O525" s="343"/>
      <c r="P525" s="343"/>
      <c r="Q525" s="343"/>
      <c r="R525" s="343"/>
      <c r="S525" s="343"/>
      <c r="T525" s="343"/>
      <c r="U525" s="343"/>
      <c r="V525" s="343"/>
      <c r="W525" s="343"/>
      <c r="X525" s="343"/>
      <c r="Y525" s="343"/>
      <c r="Z525" s="343"/>
      <c r="AA525" s="343"/>
      <c r="AB525" s="343"/>
      <c r="AC525" s="343"/>
      <c r="AD525" s="343"/>
      <c r="AE525" s="343"/>
      <c r="AF525"/>
      <c r="AG525"/>
      <c r="AH525"/>
      <c r="AI525"/>
    </row>
    <row r="526" spans="1:45">
      <c r="A526" s="583" t="str" cm="1">
        <f t="array" ref="A526">Weryfikacja_wypelnienia_KO_Projekt</f>
        <v/>
      </c>
      <c r="B526" s="9"/>
      <c r="C526" s="305"/>
      <c r="D526" s="9"/>
      <c r="E526" s="55"/>
      <c r="F526" s="55"/>
      <c r="G526" s="55"/>
      <c r="H526" s="55"/>
      <c r="I526" s="55"/>
      <c r="J526" s="343"/>
      <c r="K526" s="343"/>
      <c r="L526" s="343"/>
      <c r="M526" s="343"/>
      <c r="N526" s="343"/>
      <c r="O526" s="343"/>
      <c r="P526" s="343"/>
      <c r="Q526" s="343"/>
      <c r="R526" s="343"/>
      <c r="S526" s="343"/>
      <c r="T526" s="343"/>
      <c r="U526" s="343"/>
      <c r="V526" s="343"/>
      <c r="W526" s="343"/>
      <c r="X526" s="343"/>
      <c r="Y526" s="343"/>
      <c r="Z526" s="343"/>
      <c r="AA526" s="343"/>
      <c r="AB526" s="343"/>
      <c r="AC526" s="343"/>
      <c r="AD526" s="343"/>
      <c r="AE526" s="343"/>
      <c r="AF526"/>
      <c r="AG526"/>
      <c r="AH526"/>
      <c r="AI526"/>
    </row>
    <row r="527" spans="1:45">
      <c r="A527" s="583" t="str" cm="1">
        <f t="array" ref="A527">Weryfikacja_wypelnienia_KO_Projekt</f>
        <v/>
      </c>
      <c r="B527" s="9"/>
      <c r="C527" s="305"/>
      <c r="D527" s="9"/>
      <c r="E527" s="55"/>
      <c r="F527" s="55"/>
      <c r="G527" s="55"/>
      <c r="H527" s="55"/>
      <c r="I527" s="55"/>
      <c r="J527" s="343"/>
      <c r="K527" s="343"/>
      <c r="L527" s="343"/>
      <c r="M527" s="343"/>
      <c r="N527" s="343"/>
      <c r="O527" s="343"/>
      <c r="P527" s="343"/>
      <c r="Q527" s="343"/>
      <c r="R527" s="343"/>
      <c r="S527" s="343"/>
      <c r="T527" s="343"/>
      <c r="U527" s="343"/>
      <c r="V527" s="343"/>
      <c r="W527" s="343"/>
      <c r="X527" s="343"/>
      <c r="Y527" s="343"/>
      <c r="Z527" s="343"/>
      <c r="AA527" s="343"/>
      <c r="AB527" s="343"/>
      <c r="AC527" s="343"/>
      <c r="AD527" s="343"/>
      <c r="AE527" s="343"/>
      <c r="AF527"/>
      <c r="AG527"/>
      <c r="AH527"/>
      <c r="AI527"/>
    </row>
    <row r="528" spans="1:45">
      <c r="A528" s="583" t="str" cm="1">
        <f t="array" ref="A528">Weryfikacja_wypelnienia_KO_Projekt</f>
        <v/>
      </c>
      <c r="B528" s="9"/>
      <c r="C528" s="305"/>
      <c r="D528" s="9"/>
      <c r="E528" s="55"/>
      <c r="F528" s="55"/>
      <c r="G528" s="55"/>
      <c r="H528" s="55"/>
      <c r="I528" s="55"/>
      <c r="J528" s="343"/>
      <c r="K528" s="343"/>
      <c r="L528" s="343"/>
      <c r="M528" s="343"/>
      <c r="N528" s="343"/>
      <c r="O528" s="343"/>
      <c r="P528" s="343"/>
      <c r="Q528" s="343"/>
      <c r="R528" s="343"/>
      <c r="S528" s="343"/>
      <c r="T528" s="343"/>
      <c r="U528" s="343"/>
      <c r="V528" s="343"/>
      <c r="W528" s="343"/>
      <c r="X528" s="343"/>
      <c r="Y528" s="343"/>
      <c r="Z528" s="343"/>
      <c r="AA528" s="343"/>
      <c r="AB528" s="343"/>
      <c r="AC528" s="343"/>
      <c r="AD528" s="343"/>
      <c r="AE528" s="343"/>
      <c r="AF528"/>
      <c r="AG528"/>
      <c r="AH528"/>
      <c r="AI528"/>
    </row>
    <row r="529" spans="1:35">
      <c r="A529" s="583" t="str" cm="1">
        <f t="array" ref="A529">Weryfikacja_wypelnienia_KO_Projekt</f>
        <v/>
      </c>
      <c r="B529" s="9"/>
      <c r="C529" s="305"/>
      <c r="D529" s="9"/>
      <c r="E529" s="55"/>
      <c r="F529" s="55"/>
      <c r="G529" s="55"/>
      <c r="H529" s="55"/>
      <c r="I529" s="55"/>
      <c r="J529" s="343"/>
      <c r="K529" s="343"/>
      <c r="L529" s="343"/>
      <c r="M529" s="343"/>
      <c r="N529" s="343"/>
      <c r="O529" s="343"/>
      <c r="P529" s="343"/>
      <c r="Q529" s="343"/>
      <c r="R529" s="343"/>
      <c r="S529" s="343"/>
      <c r="T529" s="343"/>
      <c r="U529" s="343"/>
      <c r="V529" s="343"/>
      <c r="W529" s="343"/>
      <c r="X529" s="343"/>
      <c r="Y529" s="343"/>
      <c r="Z529" s="343"/>
      <c r="AA529" s="343"/>
      <c r="AB529" s="343"/>
      <c r="AC529" s="343"/>
      <c r="AD529" s="343"/>
      <c r="AE529" s="343"/>
      <c r="AF529"/>
      <c r="AG529"/>
      <c r="AH529"/>
      <c r="AI529"/>
    </row>
    <row r="530" spans="1:35">
      <c r="A530" s="583" t="str" cm="1">
        <f t="array" ref="A530">Weryfikacja_wypelnienia_KO_Projekt</f>
        <v/>
      </c>
      <c r="B530" s="9"/>
      <c r="C530" s="305"/>
      <c r="D530" s="9"/>
      <c r="E530" s="182"/>
      <c r="F530" s="182"/>
      <c r="G530" s="182"/>
      <c r="H530" s="182"/>
      <c r="I530" s="182"/>
      <c r="J530" s="343"/>
      <c r="K530" s="343"/>
      <c r="L530" s="343"/>
      <c r="M530" s="343"/>
      <c r="N530" s="343"/>
      <c r="O530" s="343"/>
      <c r="P530" s="343"/>
      <c r="Q530" s="343"/>
      <c r="R530" s="343"/>
      <c r="S530" s="343"/>
      <c r="T530" s="343"/>
      <c r="U530" s="343"/>
      <c r="V530" s="343"/>
      <c r="W530" s="343"/>
      <c r="X530" s="343"/>
      <c r="Y530" s="343"/>
      <c r="Z530" s="343"/>
      <c r="AA530" s="343"/>
      <c r="AB530" s="343"/>
      <c r="AC530" s="343"/>
      <c r="AD530" s="343"/>
      <c r="AE530" s="343"/>
      <c r="AF530"/>
      <c r="AG530"/>
      <c r="AH530"/>
      <c r="AI530"/>
    </row>
    <row r="531" spans="1:35">
      <c r="A531" s="583" t="str" cm="1">
        <f t="array" ref="A531">Weryfikacja_wypelnienia_KO_Projekt</f>
        <v/>
      </c>
      <c r="B531" s="9"/>
      <c r="C531" s="305"/>
      <c r="D531" s="9"/>
      <c r="E531" s="182"/>
      <c r="F531" s="182"/>
      <c r="G531" s="182"/>
      <c r="H531" s="182"/>
      <c r="I531" s="182"/>
      <c r="J531" s="343"/>
      <c r="K531" s="343"/>
      <c r="L531" s="343"/>
      <c r="M531" s="343"/>
      <c r="N531" s="343"/>
      <c r="O531" s="343"/>
      <c r="P531" s="343"/>
      <c r="Q531" s="343"/>
      <c r="R531" s="343"/>
      <c r="S531" s="343"/>
      <c r="T531" s="343"/>
      <c r="U531" s="343"/>
      <c r="V531" s="343"/>
      <c r="W531" s="343"/>
      <c r="X531" s="343"/>
      <c r="Y531" s="343"/>
      <c r="Z531" s="343"/>
      <c r="AA531" s="343"/>
      <c r="AB531" s="343"/>
      <c r="AC531" s="343"/>
      <c r="AD531" s="343"/>
      <c r="AE531" s="343"/>
      <c r="AF531"/>
      <c r="AG531"/>
      <c r="AH531"/>
      <c r="AI531"/>
    </row>
    <row r="532" spans="1:35">
      <c r="A532" s="583" t="str" cm="1">
        <f t="array" ref="A532">Weryfikacja_wypelnienia_KO_Projekt</f>
        <v/>
      </c>
      <c r="B532" s="9"/>
      <c r="C532" s="305"/>
      <c r="D532" s="9"/>
      <c r="E532" s="182"/>
      <c r="F532" s="182"/>
      <c r="G532" s="182"/>
      <c r="H532" s="182"/>
      <c r="I532" s="182"/>
      <c r="J532" s="343"/>
      <c r="K532" s="343"/>
      <c r="L532" s="343"/>
      <c r="M532" s="343"/>
      <c r="N532" s="343"/>
      <c r="O532" s="343"/>
      <c r="P532" s="343"/>
      <c r="Q532" s="343"/>
      <c r="R532" s="343"/>
      <c r="S532" s="343"/>
      <c r="T532" s="343"/>
      <c r="U532" s="343"/>
      <c r="V532" s="343"/>
      <c r="W532" s="343"/>
      <c r="X532" s="343"/>
      <c r="Y532" s="343"/>
      <c r="Z532" s="343"/>
      <c r="AA532" s="343"/>
      <c r="AB532" s="343"/>
      <c r="AC532" s="343"/>
      <c r="AD532" s="343"/>
      <c r="AE532" s="343"/>
      <c r="AF532"/>
      <c r="AG532"/>
      <c r="AH532"/>
      <c r="AI532"/>
    </row>
    <row r="533" spans="1:35">
      <c r="A533" s="583" t="str" cm="1">
        <f t="array" ref="A533">Weryfikacja_wypelnienia_KO_Projekt</f>
        <v/>
      </c>
      <c r="B533" s="9"/>
      <c r="C533" s="305"/>
      <c r="D533" s="9"/>
      <c r="E533" s="182"/>
      <c r="F533" s="182"/>
      <c r="G533" s="182"/>
      <c r="H533" s="182"/>
      <c r="I533" s="182"/>
      <c r="J533" s="343"/>
      <c r="K533" s="343"/>
      <c r="L533" s="343"/>
      <c r="M533" s="343"/>
      <c r="N533" s="343"/>
      <c r="O533" s="343"/>
      <c r="P533" s="343"/>
      <c r="Q533" s="343"/>
      <c r="R533" s="343"/>
      <c r="S533" s="343"/>
      <c r="T533" s="343"/>
      <c r="U533" s="343"/>
      <c r="V533" s="343"/>
      <c r="W533" s="343"/>
      <c r="X533" s="343"/>
      <c r="Y533" s="343"/>
      <c r="Z533" s="343"/>
      <c r="AA533" s="343"/>
      <c r="AB533" s="343"/>
      <c r="AC533" s="343"/>
      <c r="AD533" s="343"/>
      <c r="AE533" s="343"/>
      <c r="AF533"/>
      <c r="AG533"/>
      <c r="AH533"/>
      <c r="AI533"/>
    </row>
    <row r="534" spans="1:35">
      <c r="A534" s="583" t="str" cm="1">
        <f t="array" ref="A534">Weryfikacja_wypelnienia_KO_Projekt</f>
        <v/>
      </c>
      <c r="B534" s="9"/>
      <c r="C534" s="305"/>
      <c r="D534" s="9"/>
      <c r="E534" s="182"/>
      <c r="F534" s="182"/>
      <c r="G534" s="182"/>
      <c r="H534" s="182"/>
      <c r="I534" s="182"/>
      <c r="J534" s="343"/>
      <c r="K534" s="343"/>
      <c r="L534" s="343"/>
      <c r="M534" s="343"/>
      <c r="N534" s="343"/>
      <c r="O534" s="343"/>
      <c r="P534" s="343"/>
      <c r="Q534" s="343"/>
      <c r="R534" s="343"/>
      <c r="S534" s="343"/>
      <c r="T534" s="343"/>
      <c r="U534" s="343"/>
      <c r="V534" s="343"/>
      <c r="W534" s="343"/>
      <c r="X534" s="343"/>
      <c r="Y534" s="343"/>
      <c r="Z534" s="343"/>
      <c r="AA534" s="343"/>
      <c r="AB534" s="343"/>
      <c r="AC534" s="343"/>
      <c r="AD534" s="343"/>
      <c r="AE534" s="343"/>
      <c r="AF534"/>
      <c r="AG534"/>
      <c r="AH534"/>
      <c r="AI534"/>
    </row>
    <row r="535" spans="1:35">
      <c r="A535" s="583" t="str" cm="1">
        <f t="array" ref="A535">Weryfikacja_wypelnienia_KO_Projekt</f>
        <v/>
      </c>
      <c r="B535" s="9"/>
      <c r="C535" s="305"/>
      <c r="D535" s="9"/>
      <c r="E535" s="182"/>
      <c r="F535" s="182"/>
      <c r="G535" s="182"/>
      <c r="H535" s="182"/>
      <c r="I535" s="182"/>
      <c r="J535" s="343"/>
      <c r="K535" s="343"/>
      <c r="L535" s="343"/>
      <c r="M535" s="343"/>
      <c r="N535" s="343"/>
      <c r="O535" s="343"/>
      <c r="P535" s="343"/>
      <c r="Q535" s="343"/>
      <c r="R535" s="343"/>
      <c r="S535" s="343"/>
      <c r="T535" s="343"/>
      <c r="U535" s="343"/>
      <c r="V535" s="343"/>
      <c r="W535" s="343"/>
      <c r="X535" s="343"/>
      <c r="Y535" s="343"/>
      <c r="Z535" s="343"/>
      <c r="AA535" s="343"/>
      <c r="AB535" s="343"/>
      <c r="AC535" s="343"/>
      <c r="AD535" s="343"/>
      <c r="AE535" s="343"/>
      <c r="AF535"/>
      <c r="AG535"/>
      <c r="AH535"/>
      <c r="AI535"/>
    </row>
    <row r="536" spans="1:35">
      <c r="A536" s="583" t="str" cm="1">
        <f t="array" ref="A536">Weryfikacja_wypelnienia_KO_Projekt</f>
        <v/>
      </c>
      <c r="B536" s="9"/>
      <c r="C536" s="305"/>
      <c r="D536" s="9"/>
      <c r="E536" s="182"/>
      <c r="F536" s="182"/>
      <c r="G536" s="182"/>
      <c r="H536" s="182"/>
      <c r="I536" s="182"/>
      <c r="J536" s="343"/>
      <c r="K536" s="343"/>
      <c r="L536" s="343"/>
      <c r="M536" s="343"/>
      <c r="N536" s="343"/>
      <c r="O536" s="343"/>
      <c r="P536" s="343"/>
      <c r="Q536" s="343"/>
      <c r="R536" s="343"/>
      <c r="S536" s="343"/>
      <c r="T536" s="343"/>
      <c r="U536" s="343"/>
      <c r="V536" s="343"/>
      <c r="W536" s="343"/>
      <c r="X536" s="343"/>
      <c r="Y536" s="343"/>
      <c r="Z536" s="343"/>
      <c r="AA536" s="343"/>
      <c r="AB536" s="343"/>
      <c r="AC536" s="343"/>
      <c r="AD536" s="343"/>
      <c r="AE536" s="343"/>
      <c r="AF536"/>
      <c r="AG536"/>
      <c r="AH536"/>
      <c r="AI536"/>
    </row>
    <row r="537" spans="1:35">
      <c r="A537" s="583" t="str" cm="1">
        <f t="array" ref="A537">Weryfikacja_wypelnienia_KO_Projekt</f>
        <v/>
      </c>
      <c r="B537" s="9"/>
      <c r="C537" s="305"/>
      <c r="D537" s="9"/>
      <c r="E537" s="182"/>
      <c r="F537" s="182"/>
      <c r="G537" s="182"/>
      <c r="H537" s="182"/>
      <c r="I537" s="182"/>
      <c r="J537" s="343"/>
      <c r="K537" s="343"/>
      <c r="L537" s="343"/>
      <c r="M537" s="343"/>
      <c r="N537" s="343"/>
      <c r="O537" s="343"/>
      <c r="P537" s="343"/>
      <c r="Q537" s="343"/>
      <c r="R537" s="343"/>
      <c r="S537" s="343"/>
      <c r="T537" s="343"/>
      <c r="U537" s="343"/>
      <c r="V537" s="343"/>
      <c r="W537" s="343"/>
      <c r="X537" s="343"/>
      <c r="Y537" s="343"/>
      <c r="Z537" s="343"/>
      <c r="AA537" s="343"/>
      <c r="AB537" s="343"/>
      <c r="AC537" s="343"/>
      <c r="AD537" s="343"/>
      <c r="AE537" s="343"/>
      <c r="AF537"/>
      <c r="AG537"/>
      <c r="AH537"/>
      <c r="AI537"/>
    </row>
    <row r="538" spans="1:35">
      <c r="A538" s="583" t="str" cm="1">
        <f t="array" ref="A538">Weryfikacja_wypelnienia_KO_Projekt</f>
        <v/>
      </c>
      <c r="B538" s="9"/>
      <c r="C538" s="305"/>
      <c r="D538" s="9"/>
      <c r="E538" s="182"/>
      <c r="F538" s="182"/>
      <c r="G538" s="182"/>
      <c r="H538" s="182"/>
      <c r="I538" s="182"/>
      <c r="J538" s="343"/>
      <c r="K538" s="343"/>
      <c r="L538" s="343"/>
      <c r="M538" s="343"/>
      <c r="N538" s="343"/>
      <c r="O538" s="343"/>
      <c r="P538" s="343"/>
      <c r="Q538" s="343"/>
      <c r="R538" s="343"/>
      <c r="S538" s="343"/>
      <c r="T538" s="343"/>
      <c r="U538" s="343"/>
      <c r="V538" s="343"/>
      <c r="W538" s="343"/>
      <c r="X538" s="343"/>
      <c r="Y538" s="343"/>
      <c r="Z538" s="343"/>
      <c r="AA538" s="343"/>
      <c r="AB538" s="343"/>
      <c r="AC538" s="343"/>
      <c r="AD538" s="343"/>
      <c r="AE538" s="343"/>
      <c r="AF538"/>
      <c r="AG538"/>
      <c r="AH538"/>
      <c r="AI538"/>
    </row>
    <row r="539" spans="1:35">
      <c r="A539" s="583" t="str" cm="1">
        <f t="array" ref="A539">Weryfikacja_wypelnienia_KO_Projekt</f>
        <v/>
      </c>
      <c r="B539" s="9"/>
      <c r="C539" s="305"/>
      <c r="D539" s="9"/>
      <c r="E539" s="182"/>
      <c r="F539" s="182"/>
      <c r="G539" s="182"/>
      <c r="H539" s="182"/>
      <c r="I539" s="182"/>
      <c r="J539" s="343"/>
      <c r="K539" s="343"/>
      <c r="L539" s="343"/>
      <c r="M539" s="343"/>
      <c r="N539" s="343"/>
      <c r="O539" s="343"/>
      <c r="P539" s="343"/>
      <c r="Q539" s="343"/>
      <c r="R539" s="343"/>
      <c r="S539" s="343"/>
      <c r="T539" s="343"/>
      <c r="U539" s="343"/>
      <c r="V539" s="343"/>
      <c r="W539" s="343"/>
      <c r="X539" s="343"/>
      <c r="Y539" s="343"/>
      <c r="Z539" s="343"/>
      <c r="AA539" s="343"/>
      <c r="AB539" s="343"/>
      <c r="AC539" s="343"/>
      <c r="AD539" s="343"/>
      <c r="AE539" s="343"/>
      <c r="AF539"/>
      <c r="AG539"/>
      <c r="AH539"/>
      <c r="AI539"/>
    </row>
    <row r="540" spans="1:35">
      <c r="A540" s="583" t="str" cm="1">
        <f t="array" ref="A540">Weryfikacja_wypelnienia_KO_Projekt</f>
        <v/>
      </c>
      <c r="B540" s="9"/>
      <c r="C540" s="305"/>
      <c r="D540" s="9"/>
      <c r="E540" s="182"/>
      <c r="F540" s="182"/>
      <c r="G540" s="182"/>
      <c r="H540" s="182"/>
      <c r="I540" s="182"/>
      <c r="J540" s="343"/>
      <c r="K540" s="343"/>
      <c r="L540" s="343"/>
      <c r="M540" s="343"/>
      <c r="N540" s="343"/>
      <c r="O540" s="343"/>
      <c r="P540" s="343"/>
      <c r="Q540" s="343"/>
      <c r="R540" s="343"/>
      <c r="S540" s="343"/>
      <c r="T540" s="343"/>
      <c r="U540" s="343"/>
      <c r="V540" s="343"/>
      <c r="W540" s="343"/>
      <c r="X540" s="343"/>
      <c r="Y540" s="343"/>
      <c r="Z540" s="343"/>
      <c r="AA540" s="343"/>
      <c r="AB540" s="343"/>
      <c r="AC540" s="343"/>
      <c r="AD540" s="343"/>
      <c r="AE540" s="343"/>
      <c r="AF540"/>
      <c r="AG540"/>
      <c r="AH540"/>
      <c r="AI540"/>
    </row>
    <row r="541" spans="1:35">
      <c r="A541" s="583" t="str" cm="1">
        <f t="array" ref="A541">Weryfikacja_wypelnienia_KO_Projekt</f>
        <v/>
      </c>
      <c r="B541" s="9"/>
      <c r="C541" s="305"/>
      <c r="D541" s="9"/>
      <c r="E541" s="182"/>
      <c r="F541" s="182"/>
      <c r="G541" s="182"/>
      <c r="H541" s="182"/>
      <c r="I541" s="182"/>
      <c r="J541" s="343"/>
      <c r="K541" s="343"/>
      <c r="L541" s="343"/>
      <c r="M541" s="343"/>
      <c r="N541" s="343"/>
      <c r="O541" s="343"/>
      <c r="P541" s="343"/>
      <c r="Q541" s="343"/>
      <c r="R541" s="343"/>
      <c r="S541" s="343"/>
      <c r="T541" s="343"/>
      <c r="U541" s="343"/>
      <c r="V541" s="343"/>
      <c r="W541" s="343"/>
      <c r="X541" s="343"/>
      <c r="Y541" s="343"/>
      <c r="Z541" s="343"/>
      <c r="AA541" s="343"/>
      <c r="AB541" s="343"/>
      <c r="AC541" s="343"/>
      <c r="AD541" s="343"/>
      <c r="AE541" s="343"/>
      <c r="AF541"/>
      <c r="AG541"/>
      <c r="AH541"/>
      <c r="AI541"/>
    </row>
    <row r="542" spans="1:35">
      <c r="A542" s="583" t="str" cm="1">
        <f t="array" ref="A542">Weryfikacja_wypelnienia_KO_Projekt</f>
        <v/>
      </c>
      <c r="B542" s="9"/>
      <c r="C542" s="305"/>
      <c r="D542" s="9"/>
      <c r="E542" s="182"/>
      <c r="F542" s="182"/>
      <c r="G542" s="182"/>
      <c r="H542" s="182"/>
      <c r="I542" s="182"/>
      <c r="J542" s="343"/>
      <c r="K542" s="343"/>
      <c r="L542" s="343"/>
      <c r="M542" s="343"/>
      <c r="N542" s="343"/>
      <c r="O542" s="343"/>
      <c r="P542" s="343"/>
      <c r="Q542" s="343"/>
      <c r="R542" s="343"/>
      <c r="S542" s="343"/>
      <c r="T542" s="343"/>
      <c r="U542" s="343"/>
      <c r="V542" s="343"/>
      <c r="W542" s="343"/>
      <c r="X542" s="343"/>
      <c r="Y542" s="343"/>
      <c r="Z542" s="343"/>
      <c r="AA542" s="343"/>
      <c r="AB542" s="343"/>
      <c r="AC542" s="343"/>
      <c r="AD542" s="343"/>
      <c r="AE542" s="343"/>
      <c r="AF542"/>
      <c r="AG542"/>
      <c r="AH542"/>
      <c r="AI542"/>
    </row>
    <row r="543" spans="1:35">
      <c r="A543" s="583" t="str" cm="1">
        <f t="array" ref="A543">Weryfikacja_wypelnienia_KO_Projekt</f>
        <v/>
      </c>
      <c r="B543" s="9"/>
      <c r="C543" s="305"/>
      <c r="D543" s="9"/>
      <c r="E543" s="182"/>
      <c r="F543" s="182"/>
      <c r="G543" s="182"/>
      <c r="H543" s="182"/>
      <c r="I543" s="182"/>
      <c r="J543" s="343"/>
      <c r="K543" s="343"/>
      <c r="L543" s="343"/>
      <c r="M543" s="343"/>
      <c r="N543" s="343"/>
      <c r="O543" s="343"/>
      <c r="P543" s="343"/>
      <c r="Q543" s="343"/>
      <c r="R543" s="343"/>
      <c r="S543" s="343"/>
      <c r="T543" s="343"/>
      <c r="U543" s="343"/>
      <c r="V543" s="343"/>
      <c r="W543" s="343"/>
      <c r="X543" s="343"/>
      <c r="Y543" s="343"/>
      <c r="Z543" s="343"/>
      <c r="AA543" s="343"/>
      <c r="AB543" s="343"/>
      <c r="AC543" s="343"/>
      <c r="AD543" s="343"/>
      <c r="AE543" s="343"/>
      <c r="AF543"/>
      <c r="AG543"/>
      <c r="AH543"/>
      <c r="AI543"/>
    </row>
    <row r="544" spans="1:35">
      <c r="A544" s="583" t="str" cm="1">
        <f t="array" ref="A544">Weryfikacja_wypelnienia_KO_Projekt</f>
        <v/>
      </c>
      <c r="B544" s="9"/>
      <c r="C544" s="305"/>
      <c r="D544" s="9"/>
      <c r="E544" s="182"/>
      <c r="F544" s="182"/>
      <c r="G544" s="182"/>
      <c r="H544" s="182"/>
      <c r="I544" s="182"/>
      <c r="J544" s="343"/>
      <c r="K544" s="343"/>
      <c r="L544" s="343"/>
      <c r="M544" s="343"/>
      <c r="N544" s="343"/>
      <c r="O544" s="343"/>
      <c r="P544" s="343"/>
      <c r="Q544" s="343"/>
      <c r="R544" s="343"/>
      <c r="S544" s="343"/>
      <c r="T544" s="343"/>
      <c r="U544" s="343"/>
      <c r="V544" s="343"/>
      <c r="W544" s="343"/>
      <c r="X544" s="343"/>
      <c r="Y544" s="343"/>
      <c r="Z544" s="343"/>
      <c r="AA544" s="343"/>
      <c r="AB544" s="343"/>
      <c r="AC544" s="343"/>
      <c r="AD544" s="343"/>
      <c r="AE544" s="343"/>
      <c r="AF544"/>
      <c r="AG544"/>
      <c r="AH544"/>
      <c r="AI544"/>
    </row>
    <row r="545" spans="1:35">
      <c r="A545" s="583" t="str" cm="1">
        <f t="array" ref="A545">Weryfikacja_wypelnienia_KO_Projekt</f>
        <v/>
      </c>
      <c r="B545" s="9"/>
      <c r="C545" s="305"/>
      <c r="D545" s="9"/>
      <c r="E545" s="182"/>
      <c r="F545" s="182"/>
      <c r="G545" s="182"/>
      <c r="H545" s="182"/>
      <c r="I545" s="182"/>
      <c r="J545" s="343"/>
      <c r="K545" s="343"/>
      <c r="L545" s="343"/>
      <c r="M545" s="343"/>
      <c r="N545" s="343"/>
      <c r="O545" s="343"/>
      <c r="P545" s="343"/>
      <c r="Q545" s="343"/>
      <c r="R545" s="343"/>
      <c r="S545" s="343"/>
      <c r="T545" s="343"/>
      <c r="U545" s="343"/>
      <c r="V545" s="343"/>
      <c r="W545" s="343"/>
      <c r="X545" s="343"/>
      <c r="Y545" s="343"/>
      <c r="Z545" s="343"/>
      <c r="AA545" s="343"/>
      <c r="AB545" s="343"/>
      <c r="AC545" s="343"/>
      <c r="AD545" s="343"/>
      <c r="AE545" s="343"/>
      <c r="AF545"/>
      <c r="AG545"/>
      <c r="AH545"/>
      <c r="AI545"/>
    </row>
    <row r="546" spans="1:35">
      <c r="A546" s="583" t="str" cm="1">
        <f t="array" ref="A546">Weryfikacja_wypelnienia_KO_Projekt</f>
        <v/>
      </c>
      <c r="B546" s="9"/>
      <c r="C546" s="305"/>
      <c r="D546" s="9"/>
      <c r="E546" s="182"/>
      <c r="F546" s="182"/>
      <c r="G546" s="182"/>
      <c r="H546" s="182"/>
      <c r="I546" s="182"/>
      <c r="J546" s="343"/>
      <c r="K546" s="343"/>
      <c r="L546" s="343"/>
      <c r="M546" s="343"/>
      <c r="N546" s="343"/>
      <c r="O546" s="343"/>
      <c r="P546" s="343"/>
      <c r="Q546" s="343"/>
      <c r="R546" s="343"/>
      <c r="S546" s="343"/>
      <c r="T546" s="343"/>
      <c r="U546" s="343"/>
      <c r="V546" s="343"/>
      <c r="W546" s="343"/>
      <c r="X546" s="343"/>
      <c r="Y546" s="343"/>
      <c r="Z546" s="343"/>
      <c r="AA546" s="343"/>
      <c r="AB546" s="343"/>
      <c r="AC546" s="343"/>
      <c r="AD546" s="343"/>
      <c r="AE546" s="343"/>
      <c r="AF546"/>
      <c r="AG546"/>
      <c r="AH546"/>
      <c r="AI546"/>
    </row>
    <row r="547" spans="1:35">
      <c r="A547" s="583" t="str" cm="1">
        <f t="array" ref="A547">Weryfikacja_wypelnienia_KO_Projekt</f>
        <v/>
      </c>
      <c r="B547" s="9"/>
      <c r="C547" s="305"/>
      <c r="D547" s="9"/>
      <c r="E547" s="182"/>
      <c r="F547" s="182"/>
      <c r="G547" s="182"/>
      <c r="H547" s="182"/>
      <c r="I547" s="182"/>
      <c r="J547" s="343"/>
      <c r="K547" s="343"/>
      <c r="L547" s="343"/>
      <c r="M547" s="343"/>
      <c r="N547" s="343"/>
      <c r="O547" s="343"/>
      <c r="P547" s="343"/>
      <c r="Q547" s="343"/>
      <c r="R547" s="343"/>
      <c r="S547" s="343"/>
      <c r="T547" s="343"/>
      <c r="U547" s="343"/>
      <c r="V547" s="343"/>
      <c r="W547" s="343"/>
      <c r="X547" s="343"/>
      <c r="Y547" s="343"/>
      <c r="Z547" s="343"/>
      <c r="AA547" s="343"/>
      <c r="AB547" s="343"/>
      <c r="AC547" s="343"/>
      <c r="AD547" s="343"/>
      <c r="AE547" s="343"/>
      <c r="AF547"/>
      <c r="AG547"/>
      <c r="AH547"/>
      <c r="AI547"/>
    </row>
    <row r="548" spans="1:35">
      <c r="A548" s="583" t="str" cm="1">
        <f t="array" ref="A548">Weryfikacja_wypelnienia_KO_Projekt</f>
        <v/>
      </c>
      <c r="B548" s="9"/>
      <c r="C548" s="305"/>
      <c r="D548" s="9"/>
      <c r="E548" s="182"/>
      <c r="F548" s="182"/>
      <c r="G548" s="182"/>
      <c r="H548" s="182"/>
      <c r="I548" s="182"/>
      <c r="J548" s="343"/>
      <c r="K548" s="343"/>
      <c r="L548" s="343"/>
      <c r="M548" s="343"/>
      <c r="N548" s="343"/>
      <c r="O548" s="343"/>
      <c r="P548" s="343"/>
      <c r="Q548" s="343"/>
      <c r="R548" s="343"/>
      <c r="S548" s="343"/>
      <c r="T548" s="343"/>
      <c r="U548" s="343"/>
      <c r="V548" s="343"/>
      <c r="W548" s="343"/>
      <c r="X548" s="343"/>
      <c r="Y548" s="343"/>
      <c r="Z548" s="343"/>
      <c r="AA548" s="343"/>
      <c r="AB548" s="343"/>
      <c r="AC548" s="343"/>
      <c r="AD548" s="343"/>
      <c r="AE548" s="343"/>
      <c r="AF548"/>
      <c r="AG548"/>
      <c r="AH548"/>
      <c r="AI548"/>
    </row>
    <row r="549" spans="1:35">
      <c r="A549" s="583" t="str" cm="1">
        <f t="array" ref="A549">Weryfikacja_wypelnienia_KO_Projekt</f>
        <v/>
      </c>
      <c r="B549" s="9"/>
      <c r="C549" s="305"/>
      <c r="D549" s="9"/>
      <c r="E549" s="182"/>
      <c r="F549" s="182"/>
      <c r="G549" s="182"/>
      <c r="H549" s="182"/>
      <c r="I549" s="182"/>
      <c r="J549" s="343"/>
      <c r="K549" s="343"/>
      <c r="L549" s="343"/>
      <c r="M549" s="343"/>
      <c r="N549" s="343"/>
      <c r="O549" s="343"/>
      <c r="P549" s="343"/>
      <c r="Q549" s="343"/>
      <c r="R549" s="343"/>
      <c r="S549" s="343"/>
      <c r="T549" s="343"/>
      <c r="U549" s="343"/>
      <c r="V549" s="343"/>
      <c r="W549" s="343"/>
      <c r="X549" s="343"/>
      <c r="Y549" s="343"/>
      <c r="Z549" s="343"/>
      <c r="AA549" s="343"/>
      <c r="AB549" s="343"/>
      <c r="AC549" s="343"/>
      <c r="AD549" s="343"/>
      <c r="AE549" s="343"/>
      <c r="AF549"/>
      <c r="AG549"/>
      <c r="AH549"/>
      <c r="AI549"/>
    </row>
    <row r="550" spans="1:35">
      <c r="A550" s="583" t="str" cm="1">
        <f t="array" ref="A550">Weryfikacja_wypelnienia_KO_Projekt</f>
        <v/>
      </c>
      <c r="B550" s="9"/>
      <c r="C550" s="305"/>
      <c r="D550" s="9"/>
      <c r="E550" s="182"/>
      <c r="F550" s="182"/>
      <c r="G550" s="182"/>
      <c r="H550" s="182"/>
      <c r="I550" s="182"/>
      <c r="J550" s="343"/>
      <c r="K550" s="343"/>
      <c r="L550" s="343"/>
      <c r="M550" s="343"/>
      <c r="N550" s="343"/>
      <c r="O550" s="343"/>
      <c r="P550" s="343"/>
      <c r="Q550" s="343"/>
      <c r="R550" s="343"/>
      <c r="S550" s="343"/>
      <c r="T550" s="343"/>
      <c r="U550" s="343"/>
      <c r="V550" s="343"/>
      <c r="W550" s="343"/>
      <c r="X550" s="343"/>
      <c r="Y550" s="343"/>
      <c r="Z550" s="343"/>
      <c r="AA550" s="343"/>
      <c r="AB550" s="343"/>
      <c r="AC550" s="343"/>
      <c r="AD550" s="343"/>
      <c r="AE550" s="343"/>
      <c r="AF550"/>
      <c r="AG550"/>
      <c r="AH550"/>
      <c r="AI550"/>
    </row>
    <row r="551" spans="1:35">
      <c r="B551" s="178" t="s">
        <v>332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322</v>
      </c>
      <c r="C552" s="189"/>
      <c r="D552" s="189"/>
      <c r="E552" s="190"/>
      <c r="F552" s="190"/>
      <c r="G552" s="190"/>
      <c r="H552" s="190"/>
      <c r="I552" s="190"/>
      <c r="J552" s="662" t="s">
        <v>323</v>
      </c>
      <c r="K552" s="663"/>
      <c r="L552" s="663"/>
      <c r="M552" s="663"/>
      <c r="N552" s="663"/>
      <c r="O552" s="663"/>
      <c r="P552" s="663"/>
      <c r="Q552" s="663"/>
      <c r="R552" s="663"/>
      <c r="S552" s="663"/>
      <c r="T552" s="663"/>
      <c r="U552" s="663"/>
      <c r="V552" s="663"/>
      <c r="W552" s="663"/>
      <c r="X552" s="663"/>
      <c r="Y552" s="663"/>
      <c r="Z552" s="663"/>
      <c r="AA552" s="663"/>
      <c r="AB552" s="663"/>
      <c r="AC552" s="663"/>
      <c r="AD552" s="663"/>
      <c r="AE552" s="663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73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7"/>
      <c r="K553" s="327"/>
      <c r="L553" s="327"/>
      <c r="M553" s="327"/>
      <c r="N553" s="327"/>
      <c r="O553" s="327"/>
      <c r="P553" s="327"/>
      <c r="Q553" s="327"/>
      <c r="R553" s="327"/>
      <c r="S553" s="327"/>
      <c r="T553" s="327"/>
      <c r="U553" s="327"/>
      <c r="V553" s="327"/>
      <c r="W553" s="327"/>
      <c r="X553" s="327"/>
      <c r="Y553" s="327"/>
      <c r="Z553" s="327"/>
      <c r="AA553" s="327"/>
      <c r="AB553" s="327"/>
      <c r="AC553" s="327"/>
      <c r="AD553" s="327"/>
      <c r="AE553" s="327"/>
      <c r="AF553"/>
      <c r="AG553"/>
      <c r="AH553"/>
      <c r="AI553"/>
    </row>
    <row r="554" spans="1:35">
      <c r="B554" s="187" t="str">
        <f t="shared" si="377"/>
        <v/>
      </c>
      <c r="C554" s="473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7"/>
      <c r="K554" s="327"/>
      <c r="L554" s="327"/>
      <c r="M554" s="327"/>
      <c r="N554" s="327"/>
      <c r="O554" s="327"/>
      <c r="P554" s="327"/>
      <c r="Q554" s="327"/>
      <c r="R554" s="327"/>
      <c r="S554" s="327"/>
      <c r="T554" s="327"/>
      <c r="U554" s="327"/>
      <c r="V554" s="327"/>
      <c r="W554" s="327"/>
      <c r="X554" s="327"/>
      <c r="Y554" s="327"/>
      <c r="Z554" s="327"/>
      <c r="AA554" s="327"/>
      <c r="AB554" s="327"/>
      <c r="AC554" s="327"/>
      <c r="AD554" s="327"/>
      <c r="AE554" s="327"/>
      <c r="AF554"/>
      <c r="AG554"/>
      <c r="AH554"/>
      <c r="AI554"/>
    </row>
    <row r="555" spans="1:35">
      <c r="B555" s="187" t="str">
        <f t="shared" si="377"/>
        <v/>
      </c>
      <c r="C555" s="473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7"/>
      <c r="K555" s="327"/>
      <c r="L555" s="327"/>
      <c r="M555" s="327"/>
      <c r="N555" s="327"/>
      <c r="O555" s="327"/>
      <c r="P555" s="327"/>
      <c r="Q555" s="327"/>
      <c r="R555" s="327"/>
      <c r="S555" s="327"/>
      <c r="T555" s="327"/>
      <c r="U555" s="327"/>
      <c r="V555" s="327"/>
      <c r="W555" s="327"/>
      <c r="X555" s="327"/>
      <c r="Y555" s="327"/>
      <c r="Z555" s="327"/>
      <c r="AA555" s="327"/>
      <c r="AB555" s="327"/>
      <c r="AC555" s="327"/>
      <c r="AD555" s="327"/>
      <c r="AE555" s="327"/>
      <c r="AF555"/>
      <c r="AG555"/>
      <c r="AH555"/>
      <c r="AI555"/>
    </row>
    <row r="556" spans="1:35">
      <c r="B556" s="187" t="str">
        <f t="shared" si="377"/>
        <v/>
      </c>
      <c r="C556" s="473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7"/>
      <c r="K556" s="327"/>
      <c r="L556" s="327"/>
      <c r="M556" s="327"/>
      <c r="N556" s="327"/>
      <c r="O556" s="327"/>
      <c r="P556" s="327"/>
      <c r="Q556" s="327"/>
      <c r="R556" s="327"/>
      <c r="S556" s="327"/>
      <c r="T556" s="327"/>
      <c r="U556" s="327"/>
      <c r="V556" s="327"/>
      <c r="W556" s="327"/>
      <c r="X556" s="327"/>
      <c r="Y556" s="327"/>
      <c r="Z556" s="327"/>
      <c r="AA556" s="327"/>
      <c r="AB556" s="327"/>
      <c r="AC556" s="327"/>
      <c r="AD556" s="327"/>
      <c r="AE556" s="327"/>
      <c r="AF556"/>
      <c r="AG556"/>
      <c r="AH556"/>
      <c r="AI556"/>
    </row>
    <row r="557" spans="1:35">
      <c r="B557" s="187" t="str">
        <f t="shared" si="377"/>
        <v/>
      </c>
      <c r="C557" s="473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7"/>
      <c r="K557" s="327"/>
      <c r="L557" s="327"/>
      <c r="M557" s="327"/>
      <c r="N557" s="327"/>
      <c r="O557" s="327"/>
      <c r="P557" s="327"/>
      <c r="Q557" s="327"/>
      <c r="R557" s="327"/>
      <c r="S557" s="327"/>
      <c r="T557" s="327"/>
      <c r="U557" s="327"/>
      <c r="V557" s="327"/>
      <c r="W557" s="327"/>
      <c r="X557" s="327"/>
      <c r="Y557" s="327"/>
      <c r="Z557" s="327"/>
      <c r="AA557" s="327"/>
      <c r="AB557" s="327"/>
      <c r="AC557" s="327"/>
      <c r="AD557" s="327"/>
      <c r="AE557" s="327"/>
      <c r="AF557"/>
      <c r="AG557"/>
      <c r="AH557"/>
      <c r="AI557"/>
    </row>
    <row r="558" spans="1:35">
      <c r="B558" s="187" t="str">
        <f t="shared" si="377"/>
        <v/>
      </c>
      <c r="C558" s="473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7"/>
      <c r="K558" s="327"/>
      <c r="L558" s="327"/>
      <c r="M558" s="327"/>
      <c r="N558" s="327"/>
      <c r="O558" s="327"/>
      <c r="P558" s="327"/>
      <c r="Q558" s="327"/>
      <c r="R558" s="327"/>
      <c r="S558" s="327"/>
      <c r="T558" s="327"/>
      <c r="U558" s="327"/>
      <c r="V558" s="327"/>
      <c r="W558" s="327"/>
      <c r="X558" s="327"/>
      <c r="Y558" s="327"/>
      <c r="Z558" s="327"/>
      <c r="AA558" s="327"/>
      <c r="AB558" s="327"/>
      <c r="AC558" s="327"/>
      <c r="AD558" s="327"/>
      <c r="AE558" s="327"/>
      <c r="AF558"/>
      <c r="AG558"/>
      <c r="AH558"/>
      <c r="AI558"/>
    </row>
    <row r="559" spans="1:35">
      <c r="B559" s="187" t="str">
        <f t="shared" si="377"/>
        <v/>
      </c>
      <c r="C559" s="473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7"/>
      <c r="K559" s="327"/>
      <c r="L559" s="327"/>
      <c r="M559" s="327"/>
      <c r="N559" s="327"/>
      <c r="O559" s="327"/>
      <c r="P559" s="327"/>
      <c r="Q559" s="327"/>
      <c r="R559" s="327"/>
      <c r="S559" s="327"/>
      <c r="T559" s="327"/>
      <c r="U559" s="327"/>
      <c r="V559" s="327"/>
      <c r="W559" s="327"/>
      <c r="X559" s="327"/>
      <c r="Y559" s="327"/>
      <c r="Z559" s="327"/>
      <c r="AA559" s="327"/>
      <c r="AB559" s="327"/>
      <c r="AC559" s="327"/>
      <c r="AD559" s="327"/>
      <c r="AE559" s="327"/>
      <c r="AF559"/>
      <c r="AG559"/>
      <c r="AH559"/>
      <c r="AI559"/>
    </row>
    <row r="560" spans="1:35">
      <c r="B560" s="187" t="str">
        <f t="shared" si="377"/>
        <v/>
      </c>
      <c r="C560" s="473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7"/>
      <c r="K560" s="327"/>
      <c r="L560" s="327"/>
      <c r="M560" s="327"/>
      <c r="N560" s="327"/>
      <c r="O560" s="327"/>
      <c r="P560" s="327"/>
      <c r="Q560" s="327"/>
      <c r="R560" s="327"/>
      <c r="S560" s="327"/>
      <c r="T560" s="327"/>
      <c r="U560" s="327"/>
      <c r="V560" s="327"/>
      <c r="W560" s="327"/>
      <c r="X560" s="327"/>
      <c r="Y560" s="327"/>
      <c r="Z560" s="327"/>
      <c r="AA560" s="327"/>
      <c r="AB560" s="327"/>
      <c r="AC560" s="327"/>
      <c r="AD560" s="327"/>
      <c r="AE560" s="327"/>
      <c r="AF560"/>
      <c r="AG560"/>
      <c r="AH560"/>
      <c r="AI560"/>
    </row>
    <row r="561" spans="2:35">
      <c r="B561" s="187" t="str">
        <f t="shared" si="377"/>
        <v/>
      </c>
      <c r="C561" s="473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7"/>
      <c r="K561" s="327"/>
      <c r="L561" s="327"/>
      <c r="M561" s="327"/>
      <c r="N561" s="327"/>
      <c r="O561" s="327"/>
      <c r="P561" s="327"/>
      <c r="Q561" s="327"/>
      <c r="R561" s="327"/>
      <c r="S561" s="327"/>
      <c r="T561" s="327"/>
      <c r="U561" s="327"/>
      <c r="V561" s="327"/>
      <c r="W561" s="327"/>
      <c r="X561" s="327"/>
      <c r="Y561" s="327"/>
      <c r="Z561" s="327"/>
      <c r="AA561" s="327"/>
      <c r="AB561" s="327"/>
      <c r="AC561" s="327"/>
      <c r="AD561" s="327"/>
      <c r="AE561" s="327"/>
      <c r="AF561"/>
      <c r="AG561"/>
      <c r="AH561"/>
      <c r="AI561"/>
    </row>
    <row r="562" spans="2:35">
      <c r="B562" s="187" t="str">
        <f t="shared" si="377"/>
        <v/>
      </c>
      <c r="C562" s="473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7"/>
      <c r="K562" s="327"/>
      <c r="L562" s="327"/>
      <c r="M562" s="327"/>
      <c r="N562" s="327"/>
      <c r="O562" s="327"/>
      <c r="P562" s="327"/>
      <c r="Q562" s="327"/>
      <c r="R562" s="327"/>
      <c r="S562" s="327"/>
      <c r="T562" s="327"/>
      <c r="U562" s="327"/>
      <c r="V562" s="327"/>
      <c r="W562" s="327"/>
      <c r="X562" s="327"/>
      <c r="Y562" s="327"/>
      <c r="Z562" s="327"/>
      <c r="AA562" s="327"/>
      <c r="AB562" s="327"/>
      <c r="AC562" s="327"/>
      <c r="AD562" s="327"/>
      <c r="AE562" s="327"/>
      <c r="AF562"/>
      <c r="AG562"/>
      <c r="AH562"/>
      <c r="AI562"/>
    </row>
    <row r="563" spans="2:35">
      <c r="B563" s="187" t="str">
        <f t="shared" si="377"/>
        <v/>
      </c>
      <c r="C563" s="473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7"/>
      <c r="K563" s="327"/>
      <c r="L563" s="327"/>
      <c r="M563" s="327"/>
      <c r="N563" s="327"/>
      <c r="O563" s="327"/>
      <c r="P563" s="327"/>
      <c r="Q563" s="327"/>
      <c r="R563" s="327"/>
      <c r="S563" s="327"/>
      <c r="T563" s="327"/>
      <c r="U563" s="327"/>
      <c r="V563" s="327"/>
      <c r="W563" s="327"/>
      <c r="X563" s="327"/>
      <c r="Y563" s="327"/>
      <c r="Z563" s="327"/>
      <c r="AA563" s="327"/>
      <c r="AB563" s="327"/>
      <c r="AC563" s="327"/>
      <c r="AD563" s="327"/>
      <c r="AE563" s="327"/>
    </row>
    <row r="564" spans="2:35">
      <c r="B564" s="187" t="str">
        <f t="shared" si="377"/>
        <v/>
      </c>
      <c r="C564" s="473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7"/>
      <c r="K564" s="327"/>
      <c r="L564" s="327"/>
      <c r="M564" s="327"/>
      <c r="N564" s="327"/>
      <c r="O564" s="327"/>
      <c r="P564" s="327"/>
      <c r="Q564" s="327"/>
      <c r="R564" s="327"/>
      <c r="S564" s="327"/>
      <c r="T564" s="327"/>
      <c r="U564" s="327"/>
      <c r="V564" s="327"/>
      <c r="W564" s="327"/>
      <c r="X564" s="327"/>
      <c r="Y564" s="327"/>
      <c r="Z564" s="327"/>
      <c r="AA564" s="327"/>
      <c r="AB564" s="327"/>
      <c r="AC564" s="327"/>
      <c r="AD564" s="327"/>
      <c r="AE564" s="327"/>
    </row>
    <row r="565" spans="2:35">
      <c r="B565" s="187" t="str">
        <f t="shared" si="377"/>
        <v/>
      </c>
      <c r="C565" s="473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7"/>
      <c r="K565" s="327"/>
      <c r="L565" s="327"/>
      <c r="M565" s="327"/>
      <c r="N565" s="327"/>
      <c r="O565" s="327"/>
      <c r="P565" s="327"/>
      <c r="Q565" s="327"/>
      <c r="R565" s="327"/>
      <c r="S565" s="327"/>
      <c r="T565" s="327"/>
      <c r="U565" s="327"/>
      <c r="V565" s="327"/>
      <c r="W565" s="327"/>
      <c r="X565" s="327"/>
      <c r="Y565" s="327"/>
      <c r="Z565" s="327"/>
      <c r="AA565" s="327"/>
      <c r="AB565" s="327"/>
      <c r="AC565" s="327"/>
      <c r="AD565" s="327"/>
      <c r="AE565" s="327"/>
    </row>
    <row r="566" spans="2:35">
      <c r="B566" s="187" t="str">
        <f t="shared" si="377"/>
        <v/>
      </c>
      <c r="C566" s="473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7"/>
      <c r="K566" s="327"/>
      <c r="L566" s="327"/>
      <c r="M566" s="327"/>
      <c r="N566" s="327"/>
      <c r="O566" s="327"/>
      <c r="P566" s="327"/>
      <c r="Q566" s="327"/>
      <c r="R566" s="327"/>
      <c r="S566" s="327"/>
      <c r="T566" s="327"/>
      <c r="U566" s="327"/>
      <c r="V566" s="327"/>
      <c r="W566" s="327"/>
      <c r="X566" s="327"/>
      <c r="Y566" s="327"/>
      <c r="Z566" s="327"/>
      <c r="AA566" s="327"/>
      <c r="AB566" s="327"/>
      <c r="AC566" s="327"/>
      <c r="AD566" s="327"/>
      <c r="AE566" s="327"/>
    </row>
    <row r="567" spans="2:35">
      <c r="B567" s="187" t="str">
        <f t="shared" si="377"/>
        <v/>
      </c>
      <c r="C567" s="473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7"/>
      <c r="K567" s="327"/>
      <c r="L567" s="327"/>
      <c r="M567" s="327"/>
      <c r="N567" s="327"/>
      <c r="O567" s="327"/>
      <c r="P567" s="327"/>
      <c r="Q567" s="327"/>
      <c r="R567" s="327"/>
      <c r="S567" s="327"/>
      <c r="T567" s="327"/>
      <c r="U567" s="327"/>
      <c r="V567" s="327"/>
      <c r="W567" s="327"/>
      <c r="X567" s="327"/>
      <c r="Y567" s="327"/>
      <c r="Z567" s="327"/>
      <c r="AA567" s="327"/>
      <c r="AB567" s="327"/>
      <c r="AC567" s="327"/>
      <c r="AD567" s="327"/>
      <c r="AE567" s="327"/>
    </row>
    <row r="568" spans="2:35">
      <c r="B568" s="187" t="str">
        <f t="shared" si="377"/>
        <v/>
      </c>
      <c r="C568" s="473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7"/>
      <c r="K568" s="327"/>
      <c r="L568" s="327"/>
      <c r="M568" s="327"/>
      <c r="N568" s="327"/>
      <c r="O568" s="327"/>
      <c r="P568" s="327"/>
      <c r="Q568" s="327"/>
      <c r="R568" s="327"/>
      <c r="S568" s="327"/>
      <c r="T568" s="327"/>
      <c r="U568" s="327"/>
      <c r="V568" s="327"/>
      <c r="W568" s="327"/>
      <c r="X568" s="327"/>
      <c r="Y568" s="327"/>
      <c r="Z568" s="327"/>
      <c r="AA568" s="327"/>
      <c r="AB568" s="327"/>
      <c r="AC568" s="327"/>
      <c r="AD568" s="327"/>
      <c r="AE568" s="327"/>
    </row>
    <row r="569" spans="2:35">
      <c r="B569" s="187" t="str">
        <f t="shared" si="377"/>
        <v/>
      </c>
      <c r="C569" s="473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7"/>
      <c r="K569" s="327"/>
      <c r="L569" s="327"/>
      <c r="M569" s="327"/>
      <c r="N569" s="327"/>
      <c r="O569" s="327"/>
      <c r="P569" s="327"/>
      <c r="Q569" s="327"/>
      <c r="R569" s="327"/>
      <c r="S569" s="327"/>
      <c r="T569" s="327"/>
      <c r="U569" s="327"/>
      <c r="V569" s="327"/>
      <c r="W569" s="327"/>
      <c r="X569" s="327"/>
      <c r="Y569" s="327"/>
      <c r="Z569" s="327"/>
      <c r="AA569" s="327"/>
      <c r="AB569" s="327"/>
      <c r="AC569" s="327"/>
      <c r="AD569" s="327"/>
      <c r="AE569" s="327"/>
    </row>
    <row r="570" spans="2:35">
      <c r="B570" s="187" t="str">
        <f t="shared" si="377"/>
        <v/>
      </c>
      <c r="C570" s="473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7"/>
      <c r="K570" s="327"/>
      <c r="L570" s="327"/>
      <c r="M570" s="327"/>
      <c r="N570" s="327"/>
      <c r="O570" s="327"/>
      <c r="P570" s="327"/>
      <c r="Q570" s="327"/>
      <c r="R570" s="327"/>
      <c r="S570" s="327"/>
      <c r="T570" s="327"/>
      <c r="U570" s="327"/>
      <c r="V570" s="327"/>
      <c r="W570" s="327"/>
      <c r="X570" s="327"/>
      <c r="Y570" s="327"/>
      <c r="Z570" s="327"/>
      <c r="AA570" s="327"/>
      <c r="AB570" s="327"/>
      <c r="AC570" s="327"/>
      <c r="AD570" s="327"/>
      <c r="AE570" s="327"/>
    </row>
    <row r="571" spans="2:35">
      <c r="B571" s="187" t="str">
        <f t="shared" si="377"/>
        <v/>
      </c>
      <c r="C571" s="473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7"/>
      <c r="K571" s="327"/>
      <c r="L571" s="327"/>
      <c r="M571" s="327"/>
      <c r="N571" s="327"/>
      <c r="O571" s="327"/>
      <c r="P571" s="327"/>
      <c r="Q571" s="327"/>
      <c r="R571" s="327"/>
      <c r="S571" s="327"/>
      <c r="T571" s="327"/>
      <c r="U571" s="327"/>
      <c r="V571" s="327"/>
      <c r="W571" s="327"/>
      <c r="X571" s="327"/>
      <c r="Y571" s="327"/>
      <c r="Z571" s="327"/>
      <c r="AA571" s="327"/>
      <c r="AB571" s="327"/>
      <c r="AC571" s="327"/>
      <c r="AD571" s="327"/>
      <c r="AE571" s="327"/>
    </row>
    <row r="572" spans="2:35">
      <c r="B572" s="187" t="str">
        <f t="shared" si="377"/>
        <v/>
      </c>
      <c r="C572" s="473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7"/>
      <c r="K572" s="327"/>
      <c r="L572" s="327"/>
      <c r="M572" s="327"/>
      <c r="N572" s="327"/>
      <c r="O572" s="327"/>
      <c r="P572" s="327"/>
      <c r="Q572" s="327"/>
      <c r="R572" s="327"/>
      <c r="S572" s="327"/>
      <c r="T572" s="327"/>
      <c r="U572" s="327"/>
      <c r="V572" s="327"/>
      <c r="W572" s="327"/>
      <c r="X572" s="327"/>
      <c r="Y572" s="327"/>
      <c r="Z572" s="327"/>
      <c r="AA572" s="327"/>
      <c r="AB572" s="327"/>
      <c r="AC572" s="327"/>
      <c r="AD572" s="327"/>
      <c r="AE572" s="327"/>
    </row>
    <row r="573" spans="2:35">
      <c r="B573" s="187" t="str">
        <f t="shared" si="377"/>
        <v/>
      </c>
      <c r="C573" s="473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7"/>
      <c r="K573" s="327"/>
      <c r="L573" s="327"/>
      <c r="M573" s="327"/>
      <c r="N573" s="327"/>
      <c r="O573" s="327"/>
      <c r="P573" s="327"/>
      <c r="Q573" s="327"/>
      <c r="R573" s="327"/>
      <c r="S573" s="327"/>
      <c r="T573" s="327"/>
      <c r="U573" s="327"/>
      <c r="V573" s="327"/>
      <c r="W573" s="327"/>
      <c r="X573" s="327"/>
      <c r="Y573" s="327"/>
      <c r="Z573" s="327"/>
      <c r="AA573" s="327"/>
      <c r="AB573" s="327"/>
      <c r="AC573" s="327"/>
      <c r="AD573" s="327"/>
      <c r="AE573" s="327"/>
    </row>
    <row r="574" spans="2:35">
      <c r="B574" s="187" t="str">
        <f t="shared" si="377"/>
        <v/>
      </c>
      <c r="C574" s="473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7"/>
      <c r="K574" s="327"/>
      <c r="L574" s="327"/>
      <c r="M574" s="327"/>
      <c r="N574" s="327"/>
      <c r="O574" s="327"/>
      <c r="P574" s="327"/>
      <c r="Q574" s="327"/>
      <c r="R574" s="327"/>
      <c r="S574" s="327"/>
      <c r="T574" s="327"/>
      <c r="U574" s="327"/>
      <c r="V574" s="327"/>
      <c r="W574" s="327"/>
      <c r="X574" s="327"/>
      <c r="Y574" s="327"/>
      <c r="Z574" s="327"/>
      <c r="AA574" s="327"/>
      <c r="AB574" s="327"/>
      <c r="AC574" s="327"/>
      <c r="AD574" s="327"/>
      <c r="AE574" s="327"/>
    </row>
    <row r="575" spans="2:35">
      <c r="B575" s="187" t="str">
        <f t="shared" si="377"/>
        <v/>
      </c>
      <c r="C575" s="473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7"/>
      <c r="K575" s="327"/>
      <c r="L575" s="327"/>
      <c r="M575" s="327"/>
      <c r="N575" s="327"/>
      <c r="O575" s="327"/>
      <c r="P575" s="327"/>
      <c r="Q575" s="327"/>
      <c r="R575" s="327"/>
      <c r="S575" s="327"/>
      <c r="T575" s="327"/>
      <c r="U575" s="327"/>
      <c r="V575" s="327"/>
      <c r="W575" s="327"/>
      <c r="X575" s="327"/>
      <c r="Y575" s="327"/>
      <c r="Z575" s="327"/>
      <c r="AA575" s="327"/>
      <c r="AB575" s="327"/>
      <c r="AC575" s="327"/>
      <c r="AD575" s="327"/>
      <c r="AE575" s="327"/>
    </row>
    <row r="576" spans="2:35">
      <c r="B576" s="187" t="str">
        <f t="shared" si="377"/>
        <v/>
      </c>
      <c r="C576" s="473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7"/>
      <c r="K576" s="327"/>
      <c r="L576" s="327"/>
      <c r="M576" s="327"/>
      <c r="N576" s="327"/>
      <c r="O576" s="327"/>
      <c r="P576" s="327"/>
      <c r="Q576" s="327"/>
      <c r="R576" s="327"/>
      <c r="S576" s="327"/>
      <c r="T576" s="327"/>
      <c r="U576" s="327"/>
      <c r="V576" s="327"/>
      <c r="W576" s="327"/>
      <c r="X576" s="327"/>
      <c r="Y576" s="327"/>
      <c r="Z576" s="327"/>
      <c r="AA576" s="327"/>
      <c r="AB576" s="327"/>
      <c r="AC576" s="327"/>
      <c r="AD576" s="327"/>
      <c r="AE576" s="327"/>
    </row>
    <row r="577" spans="1:31">
      <c r="B577" s="187" t="str">
        <f t="shared" si="377"/>
        <v/>
      </c>
      <c r="C577" s="473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7"/>
      <c r="K577" s="327"/>
      <c r="L577" s="327"/>
      <c r="M577" s="327"/>
      <c r="N577" s="327"/>
      <c r="O577" s="327"/>
      <c r="P577" s="327"/>
      <c r="Q577" s="327"/>
      <c r="R577" s="327"/>
      <c r="S577" s="327"/>
      <c r="T577" s="327"/>
      <c r="U577" s="327"/>
      <c r="V577" s="327"/>
      <c r="W577" s="327"/>
      <c r="X577" s="327"/>
      <c r="Y577" s="327"/>
      <c r="Z577" s="327"/>
      <c r="AA577" s="327"/>
      <c r="AB577" s="327"/>
      <c r="AC577" s="327"/>
      <c r="AD577" s="327"/>
      <c r="AE577" s="327"/>
    </row>
    <row r="578" spans="1:31">
      <c r="B578" s="187" t="str">
        <f t="shared" si="377"/>
        <v/>
      </c>
      <c r="C578" s="473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7"/>
      <c r="K578" s="327"/>
      <c r="L578" s="327"/>
      <c r="M578" s="327"/>
      <c r="N578" s="327"/>
      <c r="O578" s="327"/>
      <c r="P578" s="327"/>
      <c r="Q578" s="327"/>
      <c r="R578" s="327"/>
      <c r="S578" s="327"/>
      <c r="T578" s="327"/>
      <c r="U578" s="327"/>
      <c r="V578" s="327"/>
      <c r="W578" s="327"/>
      <c r="X578" s="327"/>
      <c r="Y578" s="327"/>
      <c r="Z578" s="327"/>
      <c r="AA578" s="327"/>
      <c r="AB578" s="327"/>
      <c r="AC578" s="327"/>
      <c r="AD578" s="327"/>
      <c r="AE578" s="327"/>
    </row>
    <row r="579" spans="1:31">
      <c r="B579" s="187" t="str">
        <f t="shared" si="377"/>
        <v/>
      </c>
      <c r="C579" s="473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7"/>
      <c r="K579" s="327"/>
      <c r="L579" s="327"/>
      <c r="M579" s="327"/>
      <c r="N579" s="327"/>
      <c r="O579" s="327"/>
      <c r="P579" s="327"/>
      <c r="Q579" s="327"/>
      <c r="R579" s="327"/>
      <c r="S579" s="327"/>
      <c r="T579" s="327"/>
      <c r="U579" s="327"/>
      <c r="V579" s="327"/>
      <c r="W579" s="327"/>
      <c r="X579" s="327"/>
      <c r="Y579" s="327"/>
      <c r="Z579" s="327"/>
      <c r="AA579" s="327"/>
      <c r="AB579" s="327"/>
      <c r="AC579" s="327"/>
      <c r="AD579" s="327"/>
      <c r="AE579" s="327"/>
    </row>
    <row r="580" spans="1:31">
      <c r="B580" s="187" t="str">
        <f t="shared" si="377"/>
        <v/>
      </c>
      <c r="C580" s="473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7"/>
      <c r="K580" s="327"/>
      <c r="L580" s="327"/>
      <c r="M580" s="327"/>
      <c r="N580" s="327"/>
      <c r="O580" s="327"/>
      <c r="P580" s="327"/>
      <c r="Q580" s="327"/>
      <c r="R580" s="327"/>
      <c r="S580" s="327"/>
      <c r="T580" s="327"/>
      <c r="U580" s="327"/>
      <c r="V580" s="327"/>
      <c r="W580" s="327"/>
      <c r="X580" s="327"/>
      <c r="Y580" s="327"/>
      <c r="Z580" s="327"/>
      <c r="AA580" s="327"/>
      <c r="AB580" s="327"/>
      <c r="AC580" s="327"/>
      <c r="AD580" s="327"/>
      <c r="AE580" s="327"/>
    </row>
    <row r="581" spans="1:31">
      <c r="B581" s="187" t="str">
        <f t="shared" si="377"/>
        <v/>
      </c>
      <c r="C581" s="473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7"/>
      <c r="K581" s="327"/>
      <c r="L581" s="327"/>
      <c r="M581" s="327"/>
      <c r="N581" s="327"/>
      <c r="O581" s="327"/>
      <c r="P581" s="327"/>
      <c r="Q581" s="327"/>
      <c r="R581" s="327"/>
      <c r="S581" s="327"/>
      <c r="T581" s="327"/>
      <c r="U581" s="327"/>
      <c r="V581" s="327"/>
      <c r="W581" s="327"/>
      <c r="X581" s="327"/>
      <c r="Y581" s="327"/>
      <c r="Z581" s="327"/>
      <c r="AA581" s="327"/>
      <c r="AB581" s="327"/>
      <c r="AC581" s="327"/>
      <c r="AD581" s="327"/>
      <c r="AE581" s="327"/>
    </row>
    <row r="582" spans="1:31">
      <c r="B582" s="187" t="str">
        <f t="shared" si="377"/>
        <v/>
      </c>
      <c r="C582" s="473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7"/>
      <c r="K582" s="327"/>
      <c r="L582" s="327"/>
      <c r="M582" s="327"/>
      <c r="N582" s="327"/>
      <c r="O582" s="327"/>
      <c r="P582" s="327"/>
      <c r="Q582" s="327"/>
      <c r="R582" s="327"/>
      <c r="S582" s="327"/>
      <c r="T582" s="327"/>
      <c r="U582" s="327"/>
      <c r="V582" s="327"/>
      <c r="W582" s="327"/>
      <c r="X582" s="327"/>
      <c r="Y582" s="327"/>
      <c r="Z582" s="327"/>
      <c r="AA582" s="327"/>
      <c r="AB582" s="327"/>
      <c r="AC582" s="327"/>
      <c r="AD582" s="327"/>
      <c r="AE582" s="327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8" t="s">
        <v>307</v>
      </c>
      <c r="C585" s="347" t="str">
        <f t="shared" ref="C585:AE585" si="378">C$114</f>
        <v>Kwalifikowalne</v>
      </c>
      <c r="D585" s="347" t="str">
        <f t="shared" si="378"/>
        <v>Koszty B+R</v>
      </c>
      <c r="E585" s="347"/>
      <c r="F585" s="347">
        <f t="shared" ca="1" si="378"/>
        <v>0</v>
      </c>
      <c r="G585" s="347">
        <f t="shared" ca="1" si="378"/>
        <v>0</v>
      </c>
      <c r="H585" s="347">
        <f t="shared" ca="1" si="378"/>
        <v>0</v>
      </c>
      <c r="I585" s="347" t="str">
        <f t="shared" si="378"/>
        <v/>
      </c>
      <c r="J585" s="347" t="str">
        <f t="shared" si="378"/>
        <v/>
      </c>
      <c r="K585" s="347" t="str">
        <f t="shared" si="378"/>
        <v>Uzupełnij dane</v>
      </c>
      <c r="L585" s="347" t="str">
        <f t="shared" si="378"/>
        <v/>
      </c>
      <c r="M585" s="347" t="str">
        <f t="shared" si="378"/>
        <v/>
      </c>
      <c r="N585" s="347" t="str">
        <f t="shared" si="378"/>
        <v/>
      </c>
      <c r="O585" s="347" t="str">
        <f t="shared" si="378"/>
        <v/>
      </c>
      <c r="P585" s="347" t="str">
        <f t="shared" si="378"/>
        <v/>
      </c>
      <c r="Q585" s="347" t="str">
        <f t="shared" si="378"/>
        <v/>
      </c>
      <c r="R585" s="347" t="str">
        <f t="shared" si="378"/>
        <v/>
      </c>
      <c r="S585" s="347" t="str">
        <f t="shared" si="378"/>
        <v/>
      </c>
      <c r="T585" s="347" t="str">
        <f t="shared" si="378"/>
        <v/>
      </c>
      <c r="U585" s="347" t="str">
        <f t="shared" si="378"/>
        <v/>
      </c>
      <c r="V585" s="347" t="str">
        <f t="shared" si="378"/>
        <v/>
      </c>
      <c r="W585" s="347" t="str">
        <f t="shared" si="378"/>
        <v/>
      </c>
      <c r="X585" s="347" t="str">
        <f t="shared" si="378"/>
        <v/>
      </c>
      <c r="Y585" s="347" t="str">
        <f t="shared" si="378"/>
        <v/>
      </c>
      <c r="Z585" s="347" t="str">
        <f t="shared" si="378"/>
        <v/>
      </c>
      <c r="AA585" s="347" t="str">
        <f t="shared" si="378"/>
        <v/>
      </c>
      <c r="AB585" s="347" t="str">
        <f t="shared" si="378"/>
        <v/>
      </c>
      <c r="AC585" s="347" t="str">
        <f t="shared" si="378"/>
        <v/>
      </c>
      <c r="AD585" s="347" t="str">
        <f t="shared" si="378"/>
        <v/>
      </c>
      <c r="AE585" s="347" t="str">
        <f t="shared" si="378"/>
        <v/>
      </c>
    </row>
    <row r="586" spans="1:31">
      <c r="A586" s="583" t="str" cm="1">
        <f t="array" ref="A586">Weryfikacja_wypelnienia_KO_Projekt</f>
        <v/>
      </c>
      <c r="B586" s="9"/>
      <c r="C586" s="305"/>
      <c r="D586" s="9"/>
      <c r="E586" s="55"/>
      <c r="F586" s="55"/>
      <c r="G586" s="55"/>
      <c r="H586" s="55"/>
      <c r="I586" s="55"/>
      <c r="J586" s="343"/>
      <c r="K586" s="343"/>
      <c r="L586" s="343"/>
      <c r="M586" s="343"/>
      <c r="N586" s="343"/>
      <c r="O586" s="343"/>
      <c r="P586" s="343"/>
      <c r="Q586" s="343"/>
      <c r="R586" s="343"/>
      <c r="S586" s="343"/>
      <c r="T586" s="343"/>
      <c r="U586" s="343"/>
      <c r="V586" s="343"/>
      <c r="W586" s="343"/>
      <c r="X586" s="343"/>
      <c r="Y586" s="343"/>
      <c r="Z586" s="343"/>
      <c r="AA586" s="343"/>
      <c r="AB586" s="343"/>
      <c r="AC586" s="343"/>
      <c r="AD586" s="343"/>
      <c r="AE586" s="343"/>
    </row>
    <row r="587" spans="1:31">
      <c r="A587" s="583" t="str" cm="1">
        <f t="array" ref="A587">Weryfikacja_wypelnienia_KO_Projekt</f>
        <v/>
      </c>
      <c r="B587" s="9"/>
      <c r="C587" s="305"/>
      <c r="D587" s="9"/>
      <c r="E587" s="55"/>
      <c r="F587" s="55"/>
      <c r="G587" s="55"/>
      <c r="H587" s="55"/>
      <c r="I587" s="55"/>
      <c r="J587" s="343"/>
      <c r="K587" s="343"/>
      <c r="L587" s="343"/>
      <c r="M587" s="343"/>
      <c r="N587" s="343"/>
      <c r="O587" s="343"/>
      <c r="P587" s="343"/>
      <c r="Q587" s="343"/>
      <c r="R587" s="343"/>
      <c r="S587" s="343"/>
      <c r="T587" s="343"/>
      <c r="U587" s="343"/>
      <c r="V587" s="343"/>
      <c r="W587" s="343"/>
      <c r="X587" s="343"/>
      <c r="Y587" s="343"/>
      <c r="Z587" s="343"/>
      <c r="AA587" s="343"/>
      <c r="AB587" s="343"/>
      <c r="AC587" s="343"/>
      <c r="AD587" s="343"/>
      <c r="AE587" s="343"/>
    </row>
    <row r="588" spans="1:31">
      <c r="A588" s="583" t="str" cm="1">
        <f t="array" ref="A588">Weryfikacja_wypelnienia_KO_Projekt</f>
        <v/>
      </c>
      <c r="B588" s="9"/>
      <c r="C588" s="305"/>
      <c r="D588" s="9"/>
      <c r="E588" s="55"/>
      <c r="F588" s="55"/>
      <c r="G588" s="55"/>
      <c r="H588" s="55"/>
      <c r="I588" s="55"/>
      <c r="J588" s="343"/>
      <c r="K588" s="343"/>
      <c r="L588" s="343"/>
      <c r="M588" s="343"/>
      <c r="N588" s="343"/>
      <c r="O588" s="343"/>
      <c r="P588" s="343"/>
      <c r="Q588" s="343"/>
      <c r="R588" s="343"/>
      <c r="S588" s="343"/>
      <c r="T588" s="343"/>
      <c r="U588" s="343"/>
      <c r="V588" s="343"/>
      <c r="W588" s="343"/>
      <c r="X588" s="343"/>
      <c r="Y588" s="343"/>
      <c r="Z588" s="343"/>
      <c r="AA588" s="343"/>
      <c r="AB588" s="343"/>
      <c r="AC588" s="343"/>
      <c r="AD588" s="343"/>
      <c r="AE588" s="343"/>
    </row>
    <row r="589" spans="1:31">
      <c r="A589" s="583" t="str" cm="1">
        <f t="array" ref="A589">Weryfikacja_wypelnienia_KO_Projekt</f>
        <v/>
      </c>
      <c r="B589" s="9"/>
      <c r="C589" s="305"/>
      <c r="D589" s="9"/>
      <c r="E589" s="55"/>
      <c r="F589" s="55"/>
      <c r="G589" s="55"/>
      <c r="H589" s="55"/>
      <c r="I589" s="55"/>
      <c r="J589" s="343"/>
      <c r="K589" s="343"/>
      <c r="L589" s="343"/>
      <c r="M589" s="343"/>
      <c r="N589" s="343"/>
      <c r="O589" s="343"/>
      <c r="P589" s="343"/>
      <c r="Q589" s="343"/>
      <c r="R589" s="343"/>
      <c r="S589" s="343"/>
      <c r="T589" s="343"/>
      <c r="U589" s="343"/>
      <c r="V589" s="343"/>
      <c r="W589" s="343"/>
      <c r="X589" s="343"/>
      <c r="Y589" s="343"/>
      <c r="Z589" s="343"/>
      <c r="AA589" s="343"/>
      <c r="AB589" s="343"/>
      <c r="AC589" s="343"/>
      <c r="AD589" s="343"/>
      <c r="AE589" s="343"/>
    </row>
    <row r="590" spans="1:31">
      <c r="A590" s="583" t="str" cm="1">
        <f t="array" ref="A590">Weryfikacja_wypelnienia_KO_Projekt</f>
        <v/>
      </c>
      <c r="B590" s="9"/>
      <c r="C590" s="305"/>
      <c r="D590" s="9"/>
      <c r="E590" s="55"/>
      <c r="F590" s="55"/>
      <c r="G590" s="55"/>
      <c r="H590" s="55"/>
      <c r="I590" s="55"/>
      <c r="J590" s="343"/>
      <c r="K590" s="343"/>
      <c r="L590" s="343"/>
      <c r="M590" s="343"/>
      <c r="N590" s="343"/>
      <c r="O590" s="343"/>
      <c r="P590" s="343"/>
      <c r="Q590" s="343"/>
      <c r="R590" s="343"/>
      <c r="S590" s="343"/>
      <c r="T590" s="343"/>
      <c r="U590" s="343"/>
      <c r="V590" s="343"/>
      <c r="W590" s="343"/>
      <c r="X590" s="343"/>
      <c r="Y590" s="343"/>
      <c r="Z590" s="343"/>
      <c r="AA590" s="343"/>
      <c r="AB590" s="343"/>
      <c r="AC590" s="343"/>
      <c r="AD590" s="343"/>
      <c r="AE590" s="343"/>
    </row>
    <row r="591" spans="1:31">
      <c r="B591" s="178" t="s">
        <v>308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8" t="s">
        <v>309</v>
      </c>
      <c r="C594" s="347" t="str">
        <f t="shared" ref="C594:AE594" si="382">C$114</f>
        <v>Kwalifikowalne</v>
      </c>
      <c r="D594" s="347" t="str">
        <f t="shared" si="382"/>
        <v>Koszty B+R</v>
      </c>
      <c r="E594" s="347"/>
      <c r="F594" s="347">
        <f t="shared" ca="1" si="382"/>
        <v>0</v>
      </c>
      <c r="G594" s="347">
        <f t="shared" ca="1" si="382"/>
        <v>0</v>
      </c>
      <c r="H594" s="347">
        <f t="shared" ca="1" si="382"/>
        <v>0</v>
      </c>
      <c r="I594" s="347" t="str">
        <f t="shared" si="382"/>
        <v/>
      </c>
      <c r="J594" s="347" t="str">
        <f t="shared" si="382"/>
        <v/>
      </c>
      <c r="K594" s="347" t="str">
        <f t="shared" si="382"/>
        <v>Uzupełnij dane</v>
      </c>
      <c r="L594" s="347" t="str">
        <f t="shared" si="382"/>
        <v/>
      </c>
      <c r="M594" s="347" t="str">
        <f t="shared" si="382"/>
        <v/>
      </c>
      <c r="N594" s="347" t="str">
        <f t="shared" si="382"/>
        <v/>
      </c>
      <c r="O594" s="347" t="str">
        <f t="shared" si="382"/>
        <v/>
      </c>
      <c r="P594" s="347" t="str">
        <f t="shared" si="382"/>
        <v/>
      </c>
      <c r="Q594" s="347" t="str">
        <f t="shared" si="382"/>
        <v/>
      </c>
      <c r="R594" s="347" t="str">
        <f t="shared" si="382"/>
        <v/>
      </c>
      <c r="S594" s="347" t="str">
        <f t="shared" si="382"/>
        <v/>
      </c>
      <c r="T594" s="347" t="str">
        <f t="shared" si="382"/>
        <v/>
      </c>
      <c r="U594" s="347" t="str">
        <f t="shared" si="382"/>
        <v/>
      </c>
      <c r="V594" s="347" t="str">
        <f t="shared" si="382"/>
        <v/>
      </c>
      <c r="W594" s="347" t="str">
        <f t="shared" si="382"/>
        <v/>
      </c>
      <c r="X594" s="347" t="str">
        <f t="shared" si="382"/>
        <v/>
      </c>
      <c r="Y594" s="347" t="str">
        <f t="shared" si="382"/>
        <v/>
      </c>
      <c r="Z594" s="347" t="str">
        <f t="shared" si="382"/>
        <v/>
      </c>
      <c r="AA594" s="347" t="str">
        <f t="shared" si="382"/>
        <v/>
      </c>
      <c r="AB594" s="347" t="str">
        <f t="shared" si="382"/>
        <v/>
      </c>
      <c r="AC594" s="347" t="str">
        <f t="shared" si="382"/>
        <v/>
      </c>
      <c r="AD594" s="347" t="str">
        <f t="shared" si="382"/>
        <v/>
      </c>
      <c r="AE594" s="347" t="str">
        <f t="shared" si="382"/>
        <v/>
      </c>
    </row>
    <row r="595" spans="1:32">
      <c r="B595" s="52" t="s">
        <v>310</v>
      </c>
      <c r="C595" s="466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IF(LataProjekcji&lt;=Koniec,Finansowanie!K112+Finansowanie!K122+Finansowanie!K131+Finansowanie!K139,0)</f>
        <v>0</v>
      </c>
      <c r="L595" s="33">
        <f>IF(LataProjekcji&lt;=Koniec,Finansowanie!L112+Finansowanie!L122+Finansowanie!L131+Finansowanie!L139,0)</f>
        <v>0</v>
      </c>
      <c r="M595" s="33">
        <f>IF(LataProjekcji&lt;=Koniec,Finansowanie!M112+Finansowanie!M122+Finansowanie!M131+Finansowanie!M139,0)</f>
        <v>0</v>
      </c>
      <c r="N595" s="33">
        <f>IF(LataProjekcji&lt;=Koniec,Finansowanie!N112+Finansowanie!N122+Finansowanie!N131+Finansowanie!N139,0)</f>
        <v>0</v>
      </c>
      <c r="O595" s="33">
        <f>IF(LataProjekcji&lt;=Koniec,Finansowanie!O112+Finansowanie!O122+Finansowanie!O131+Finansowanie!O139,0)</f>
        <v>0</v>
      </c>
      <c r="P595" s="33">
        <f>IF(LataProjekcji&lt;=Koniec,Finansowanie!P112+Finansowanie!P122+Finansowanie!P131+Finansowanie!P139,0)</f>
        <v>0</v>
      </c>
      <c r="Q595" s="33">
        <f>IF(LataProjekcji&lt;=Koniec,Finansowanie!Q112+Finansowanie!Q122+Finansowanie!Q131+Finansowanie!Q139,0)</f>
        <v>0</v>
      </c>
      <c r="R595" s="33">
        <f>IF(LataProjekcji&lt;=Koniec,Finansowanie!R112+Finansowanie!R122+Finansowanie!R131+Finansowanie!R139,0)</f>
        <v>0</v>
      </c>
      <c r="S595" s="33">
        <f>IF(LataProjekcji&lt;=Koniec,Finansowanie!S112+Finansowanie!S122+Finansowanie!S131+Finansowanie!S139,0)</f>
        <v>0</v>
      </c>
      <c r="T595" s="33">
        <f>IF(LataProjekcji&lt;=Koniec,Finansowanie!T112+Finansowanie!T122+Finansowanie!T131+Finansowanie!T139,0)</f>
        <v>0</v>
      </c>
      <c r="U595" s="33">
        <f>IF(LataProjekcji&lt;=Koniec,Finansowanie!U112+Finansowanie!U122+Finansowanie!U131+Finansowanie!U139,0)</f>
        <v>0</v>
      </c>
      <c r="V595" s="33">
        <f>IF(LataProjekcji&lt;=Koniec,Finansowanie!V112+Finansowanie!V122+Finansowanie!V131+Finansowanie!V139,0)</f>
        <v>0</v>
      </c>
      <c r="W595" s="33">
        <f>IF(LataProjekcji&lt;=Koniec,Finansowanie!W112+Finansowanie!W122+Finansowanie!W131+Finansowanie!W139,0)</f>
        <v>0</v>
      </c>
      <c r="X595" s="33">
        <f>IF(LataProjekcji&lt;=Koniec,Finansowanie!X112+Finansowanie!X122+Finansowanie!X131+Finansowanie!X139,0)</f>
        <v>0</v>
      </c>
      <c r="Y595" s="33">
        <f>IF(LataProjekcji&lt;=Koniec,Finansowanie!Y112+Finansowanie!Y122+Finansowanie!Y131+Finansowanie!Y139,0)</f>
        <v>0</v>
      </c>
      <c r="Z595" s="33">
        <f>IF(LataProjekcji&lt;=Koniec,Finansowanie!Z112+Finansowanie!Z122+Finansowanie!Z131+Finansowanie!Z139,0)</f>
        <v>0</v>
      </c>
      <c r="AA595" s="33">
        <f>IF(LataProjekcji&lt;=Koniec,Finansowanie!AA112+Finansowanie!AA122+Finansowanie!AA131+Finansowanie!AA139,0)</f>
        <v>0</v>
      </c>
      <c r="AB595" s="33">
        <f>IF(LataProjekcji&lt;=Koniec,Finansowanie!AB112+Finansowanie!AB122+Finansowanie!AB131+Finansowanie!AB139,0)</f>
        <v>0</v>
      </c>
      <c r="AC595" s="33">
        <f>IF(LataProjekcji&lt;=Koniec,Finansowanie!AC112+Finansowanie!AC122+Finansowanie!AC131+Finansowanie!AC139,0)</f>
        <v>0</v>
      </c>
      <c r="AD595" s="33">
        <f>IF(LataProjekcji&lt;=Koniec,Finansowanie!AD112+Finansowanie!AD122+Finansowanie!AD131+Finansowanie!AD139,0)</f>
        <v>0</v>
      </c>
      <c r="AE595" s="33">
        <f>IF(LataProjekcji&lt;=Koniec,Finansowanie!AE112+Finansowanie!AE122+Finansowanie!AE131+Finansowanie!AE139,0)</f>
        <v>0</v>
      </c>
    </row>
    <row r="596" spans="1:32">
      <c r="A596" s="583" t="str" cm="1">
        <f t="array" ref="A596">Weryfikacja_wypelnienia_KO_Projekt</f>
        <v/>
      </c>
      <c r="B596" s="9"/>
      <c r="C596" s="305"/>
      <c r="D596" s="9"/>
      <c r="E596" s="55"/>
      <c r="F596" s="55"/>
      <c r="G596" s="55"/>
      <c r="H596" s="55"/>
      <c r="I596" s="55"/>
      <c r="J596" s="343"/>
      <c r="K596" s="343"/>
      <c r="L596" s="343"/>
      <c r="M596" s="343"/>
      <c r="N596" s="343"/>
      <c r="O596" s="343"/>
      <c r="P596" s="343"/>
      <c r="Q596" s="343"/>
      <c r="R596" s="343"/>
      <c r="S596" s="343"/>
      <c r="T596" s="343"/>
      <c r="U596" s="343"/>
      <c r="V596" s="343"/>
      <c r="W596" s="343"/>
      <c r="X596" s="343"/>
      <c r="Y596" s="343"/>
      <c r="Z596" s="343"/>
      <c r="AA596" s="343"/>
      <c r="AB596" s="343"/>
      <c r="AC596" s="343"/>
      <c r="AD596" s="343"/>
      <c r="AE596" s="343"/>
    </row>
    <row r="597" spans="1:32">
      <c r="A597" s="583" t="str" cm="1">
        <f t="array" ref="A597">Weryfikacja_wypelnienia_KO_Projekt</f>
        <v/>
      </c>
      <c r="B597" s="9"/>
      <c r="C597" s="305"/>
      <c r="D597" s="9"/>
      <c r="E597" s="55"/>
      <c r="F597" s="55"/>
      <c r="G597" s="55"/>
      <c r="H597" s="55"/>
      <c r="I597" s="55"/>
      <c r="J597" s="343"/>
      <c r="K597" s="343"/>
      <c r="L597" s="343"/>
      <c r="M597" s="343"/>
      <c r="N597" s="343"/>
      <c r="O597" s="343"/>
      <c r="P597" s="343"/>
      <c r="Q597" s="343"/>
      <c r="R597" s="343"/>
      <c r="S597" s="343"/>
      <c r="T597" s="343"/>
      <c r="U597" s="343"/>
      <c r="V597" s="343"/>
      <c r="W597" s="343"/>
      <c r="X597" s="343"/>
      <c r="Y597" s="343"/>
      <c r="Z597" s="343"/>
      <c r="AA597" s="343"/>
      <c r="AB597" s="343"/>
      <c r="AC597" s="343"/>
      <c r="AD597" s="343"/>
      <c r="AE597" s="343"/>
    </row>
    <row r="598" spans="1:32">
      <c r="A598" s="583" t="str" cm="1">
        <f t="array" ref="A598">Weryfikacja_wypelnienia_KO_Projekt</f>
        <v/>
      </c>
      <c r="B598" s="9"/>
      <c r="C598" s="305"/>
      <c r="D598" s="9"/>
      <c r="E598" s="55"/>
      <c r="F598" s="55"/>
      <c r="G598" s="55"/>
      <c r="H598" s="55"/>
      <c r="I598" s="55"/>
      <c r="J598" s="343"/>
      <c r="K598" s="343"/>
      <c r="L598" s="343"/>
      <c r="M598" s="343"/>
      <c r="N598" s="343"/>
      <c r="O598" s="343"/>
      <c r="P598" s="343"/>
      <c r="Q598" s="343"/>
      <c r="R598" s="343"/>
      <c r="S598" s="343"/>
      <c r="T598" s="343"/>
      <c r="U598" s="343"/>
      <c r="V598" s="343"/>
      <c r="W598" s="343"/>
      <c r="X598" s="343"/>
      <c r="Y598" s="343"/>
      <c r="Z598" s="343"/>
      <c r="AA598" s="343"/>
      <c r="AB598" s="343"/>
      <c r="AC598" s="343"/>
      <c r="AD598" s="343"/>
      <c r="AE598" s="343"/>
    </row>
    <row r="599" spans="1:32">
      <c r="A599" s="583" t="str" cm="1">
        <f t="array" ref="A599">Weryfikacja_wypelnienia_KO_Projekt</f>
        <v/>
      </c>
      <c r="B599" s="181"/>
      <c r="C599" s="305"/>
      <c r="D599" s="9"/>
      <c r="E599" s="182"/>
      <c r="F599" s="182"/>
      <c r="G599" s="182"/>
      <c r="H599" s="182"/>
      <c r="I599" s="182"/>
      <c r="J599" s="346"/>
      <c r="K599" s="346"/>
      <c r="L599" s="346"/>
      <c r="M599" s="346"/>
      <c r="N599" s="346"/>
      <c r="O599" s="346"/>
      <c r="P599" s="346"/>
      <c r="Q599" s="346"/>
      <c r="R599" s="346"/>
      <c r="S599" s="346"/>
      <c r="T599" s="346"/>
      <c r="U599" s="346"/>
      <c r="V599" s="346"/>
      <c r="W599" s="346"/>
      <c r="X599" s="346"/>
      <c r="Y599" s="346"/>
      <c r="Z599" s="346"/>
      <c r="AA599" s="346"/>
      <c r="AB599" s="346"/>
      <c r="AC599" s="346"/>
      <c r="AD599" s="346"/>
      <c r="AE599" s="346"/>
    </row>
    <row r="600" spans="1:32">
      <c r="B600" s="178" t="s">
        <v>311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333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313</v>
      </c>
      <c r="C604" s="52"/>
      <c r="D604" s="52"/>
      <c r="E604" s="52"/>
      <c r="F604" s="52"/>
      <c r="G604" s="52"/>
      <c r="H604" s="52"/>
      <c r="I604" s="52"/>
      <c r="J604" s="33">
        <f>'Środki trwałe'!K798</f>
        <v>0</v>
      </c>
      <c r="K604" s="33">
        <f>'Środki trwałe'!K798</f>
        <v>0</v>
      </c>
      <c r="L604" s="33">
        <f ca="1">'Środki trwałe'!L798</f>
        <v>0</v>
      </c>
      <c r="M604" s="33">
        <f ca="1">'Środki trwałe'!M798</f>
        <v>0</v>
      </c>
      <c r="N604" s="33">
        <f ca="1">'Środki trwałe'!N798</f>
        <v>0</v>
      </c>
      <c r="O604" s="33">
        <f ca="1">'Środki trwałe'!O798</f>
        <v>0</v>
      </c>
      <c r="P604" s="33">
        <f ca="1">'Środki trwałe'!P798</f>
        <v>0</v>
      </c>
      <c r="Q604" s="33">
        <f ca="1">'Środki trwałe'!Q798</f>
        <v>0</v>
      </c>
      <c r="R604" s="33">
        <f ca="1">'Środki trwałe'!R798</f>
        <v>0</v>
      </c>
      <c r="S604" s="33">
        <f ca="1">'Środki trwałe'!S798</f>
        <v>0</v>
      </c>
      <c r="T604" s="33">
        <f ca="1">'Środki trwałe'!T798</f>
        <v>0</v>
      </c>
      <c r="U604" s="33">
        <f ca="1">'Środki trwałe'!U798</f>
        <v>0</v>
      </c>
      <c r="V604" s="33">
        <f ca="1">'Środki trwałe'!V798</f>
        <v>0</v>
      </c>
      <c r="W604" s="33">
        <f ca="1">'Środki trwałe'!W798</f>
        <v>0</v>
      </c>
      <c r="X604" s="33">
        <f ca="1">'Środki trwałe'!X798</f>
        <v>0</v>
      </c>
      <c r="Y604" s="33">
        <f ca="1">'Środki trwałe'!Y798</f>
        <v>0</v>
      </c>
      <c r="Z604" s="33">
        <f ca="1">'Środki trwałe'!Z798</f>
        <v>0</v>
      </c>
      <c r="AA604" s="33">
        <f ca="1">'Środki trwałe'!AA798</f>
        <v>0</v>
      </c>
      <c r="AB604" s="33">
        <f ca="1">'Środki trwałe'!AB798</f>
        <v>0</v>
      </c>
      <c r="AC604" s="33">
        <f ca="1">'Środki trwałe'!AC798</f>
        <v>0</v>
      </c>
      <c r="AD604" s="33">
        <f ca="1">'Środki trwałe'!AD798</f>
        <v>0</v>
      </c>
      <c r="AE604" s="33">
        <f ca="1">'Środki trwałe'!AE798</f>
        <v>0</v>
      </c>
      <c r="AF604" s="191"/>
    </row>
    <row r="605" spans="1:32">
      <c r="B605" s="52" t="s">
        <v>314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294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296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315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302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305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316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IF(LataProjekcji&lt;=Koniec,Przychody!K246,0)</f>
        <v>0</v>
      </c>
      <c r="L611" s="106">
        <f>IF(LataProjekcji&lt;=Koniec,Przychody!L246,0)</f>
        <v>0</v>
      </c>
      <c r="M611" s="106">
        <f>IF(LataProjekcji&lt;=Koniec,Przychody!M246,0)</f>
        <v>0</v>
      </c>
      <c r="N611" s="106">
        <f>IF(LataProjekcji&lt;=Koniec,Przychody!N246,0)</f>
        <v>0</v>
      </c>
      <c r="O611" s="106">
        <f>IF(LataProjekcji&lt;=Koniec,Przychody!O246,0)</f>
        <v>0</v>
      </c>
      <c r="P611" s="106">
        <f>IF(LataProjekcji&lt;=Koniec,Przychody!P246,0)</f>
        <v>0</v>
      </c>
      <c r="Q611" s="106">
        <f>IF(LataProjekcji&lt;=Koniec,Przychody!Q246,0)</f>
        <v>0</v>
      </c>
      <c r="R611" s="106">
        <f>IF(LataProjekcji&lt;=Koniec,Przychody!R246,0)</f>
        <v>0</v>
      </c>
      <c r="S611" s="106">
        <f>IF(LataProjekcji&lt;=Koniec,Przychody!S246,0)</f>
        <v>0</v>
      </c>
      <c r="T611" s="106">
        <f>IF(LataProjekcji&lt;=Koniec,Przychody!T246,0)</f>
        <v>0</v>
      </c>
      <c r="U611" s="106">
        <f>IF(LataProjekcji&lt;=Koniec,Przychody!U246,0)</f>
        <v>0</v>
      </c>
      <c r="V611" s="106">
        <f>IF(LataProjekcji&lt;=Koniec,Przychody!V246,0)</f>
        <v>0</v>
      </c>
      <c r="W611" s="106">
        <f>IF(LataProjekcji&lt;=Koniec,Przychody!W246,0)</f>
        <v>0</v>
      </c>
      <c r="X611" s="106">
        <f>IF(LataProjekcji&lt;=Koniec,Przychody!X246,0)</f>
        <v>0</v>
      </c>
      <c r="Y611" s="106">
        <f>IF(LataProjekcji&lt;=Koniec,Przychody!Y246,0)</f>
        <v>0</v>
      </c>
      <c r="Z611" s="106">
        <f>IF(LataProjekcji&lt;=Koniec,Przychody!Z246,0)</f>
        <v>0</v>
      </c>
      <c r="AA611" s="106">
        <f>IF(LataProjekcji&lt;=Koniec,Przychody!AA246,0)</f>
        <v>0</v>
      </c>
      <c r="AB611" s="106">
        <f>IF(LataProjekcji&lt;=Koniec,Przychody!AB246,0)</f>
        <v>0</v>
      </c>
      <c r="AC611" s="106">
        <f>IF(LataProjekcji&lt;=Koniec,Przychody!AC246,0)</f>
        <v>0</v>
      </c>
      <c r="AD611" s="106">
        <f>IF(LataProjekcji&lt;=Koniec,Przychody!AD246,0)</f>
        <v>0</v>
      </c>
      <c r="AE611" s="106">
        <f>IF(LataProjekcji&lt;=Koniec,Przychody!AE246,0)</f>
        <v>0</v>
      </c>
      <c r="AF611" s="192"/>
    </row>
    <row r="612" spans="2:32">
      <c r="B612" s="194" t="s">
        <v>317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ca="1" si="406"/>
        <v>0</v>
      </c>
      <c r="AB612" s="196">
        <f t="shared" ref="AB612:AE612" ca="1" si="407">SUM(AB604:AB611)</f>
        <v>0</v>
      </c>
      <c r="AC612" s="196">
        <f t="shared" ca="1" si="407"/>
        <v>0</v>
      </c>
      <c r="AD612" s="196">
        <f t="shared" ca="1" si="407"/>
        <v>0</v>
      </c>
      <c r="AE612" s="196">
        <f t="shared" ca="1" si="407"/>
        <v>0</v>
      </c>
      <c r="AF612" s="192"/>
    </row>
    <row r="613" spans="2:32">
      <c r="B613" s="98" t="s">
        <v>307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309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648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314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294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296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315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302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305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316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307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309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647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314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294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296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315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302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305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316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307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309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4.5">
      <c r="B641" s="627" t="s">
        <v>40</v>
      </c>
      <c r="C641" s="628"/>
      <c r="D641" s="628"/>
      <c r="E641" s="629"/>
      <c r="F641" s="628"/>
      <c r="G641" s="628"/>
      <c r="H641" s="628"/>
      <c r="I641" s="628"/>
      <c r="J641" s="628"/>
      <c r="K641" s="628"/>
      <c r="L641" s="628"/>
      <c r="M641" s="628"/>
      <c r="N641" s="628"/>
      <c r="O641" s="628"/>
      <c r="P641" s="628"/>
      <c r="Q641" s="628"/>
      <c r="R641" s="628"/>
      <c r="S641" s="628"/>
      <c r="T641" s="628"/>
      <c r="U641" s="628"/>
      <c r="V641" s="628"/>
      <c r="W641" s="628"/>
      <c r="X641" s="628"/>
      <c r="Y641" s="628"/>
      <c r="Z641" s="628"/>
      <c r="AA641" s="628"/>
      <c r="AB641" s="628"/>
      <c r="AC641" s="628"/>
      <c r="AD641" s="628"/>
      <c r="AE641" s="628"/>
    </row>
    <row r="642" spans="2:31" ht="4" customHeight="1">
      <c r="E642" s="254"/>
    </row>
    <row r="643" spans="2:31" ht="13">
      <c r="B643" s="622" t="str">
        <f>IF(Okres_Prognozy&gt;10,"Uwaga! Okres prognozy przekracza 10 lat. Należy uzasadnić przyjęty okres prognozy","")</f>
        <v/>
      </c>
      <c r="E643" s="254"/>
    </row>
    <row r="644" spans="2:31" ht="4" customHeight="1">
      <c r="E644" s="254"/>
    </row>
    <row r="645" spans="2:31" ht="409.5" customHeight="1">
      <c r="B645" s="646"/>
      <c r="C645" s="646"/>
      <c r="D645" s="646"/>
      <c r="E645" s="646"/>
      <c r="F645" s="646"/>
      <c r="G645" s="646"/>
      <c r="H645" s="646"/>
      <c r="I645" s="646"/>
      <c r="J645" s="646"/>
      <c r="K645" s="646"/>
      <c r="L645" s="646"/>
      <c r="M645" s="646"/>
      <c r="N645" s="646"/>
      <c r="O645" s="646"/>
      <c r="P645" s="646"/>
      <c r="Q645" s="646"/>
      <c r="R645" s="646"/>
      <c r="S645" s="646"/>
      <c r="T645" s="646"/>
      <c r="U645" s="646"/>
      <c r="V645" s="646"/>
      <c r="W645" s="646"/>
      <c r="X645" s="646"/>
      <c r="Y645" s="646"/>
      <c r="Z645" s="646"/>
      <c r="AA645" s="646"/>
      <c r="AB645" s="646"/>
      <c r="AC645" s="646"/>
      <c r="AD645" s="646"/>
      <c r="AE645" s="646"/>
    </row>
    <row r="646" spans="2:31" ht="409.5" customHeight="1">
      <c r="B646" s="647"/>
      <c r="C646" s="647"/>
      <c r="D646" s="647"/>
      <c r="E646" s="647"/>
      <c r="F646" s="647"/>
      <c r="G646" s="647"/>
      <c r="H646" s="647"/>
      <c r="I646" s="647"/>
      <c r="J646" s="647"/>
      <c r="K646" s="647"/>
      <c r="L646" s="647"/>
      <c r="M646" s="647"/>
      <c r="N646" s="647"/>
      <c r="O646" s="647"/>
      <c r="P646" s="647"/>
      <c r="Q646" s="647"/>
      <c r="R646" s="647"/>
      <c r="S646" s="647"/>
      <c r="T646" s="647"/>
      <c r="U646" s="647"/>
      <c r="V646" s="647"/>
      <c r="W646" s="647"/>
      <c r="X646" s="647"/>
      <c r="Y646" s="647"/>
      <c r="Z646" s="647"/>
      <c r="AA646" s="647"/>
      <c r="AB646" s="647"/>
      <c r="AC646" s="647"/>
      <c r="AD646" s="647"/>
      <c r="AE646" s="647"/>
    </row>
    <row r="647" spans="2:31" ht="14.5">
      <c r="B647" s="11"/>
    </row>
    <row r="704" spans="2:31" hidden="1">
      <c r="B704" s="20" t="s">
        <v>652</v>
      </c>
      <c r="C704" s="81" t="s">
        <v>318</v>
      </c>
      <c r="D704" s="20" t="s">
        <v>319</v>
      </c>
      <c r="E704" s="21"/>
      <c r="F704" s="21"/>
      <c r="G704" s="21"/>
      <c r="H704" s="21"/>
      <c r="I704" s="435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320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85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6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85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85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85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85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85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85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85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85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85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85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85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85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85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85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85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85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85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85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85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321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324</v>
      </c>
      <c r="C730" s="81" t="s">
        <v>318</v>
      </c>
      <c r="D730" s="20" t="s">
        <v>319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703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325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326</v>
      </c>
      <c r="C754" s="81" t="s">
        <v>318</v>
      </c>
      <c r="D754" s="20" t="s">
        <v>319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704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327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328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303</v>
      </c>
      <c r="C764" s="81" t="s">
        <v>318</v>
      </c>
      <c r="D764" s="20" t="s">
        <v>319</v>
      </c>
      <c r="E764" s="21"/>
      <c r="F764" s="21"/>
      <c r="G764" s="21"/>
      <c r="H764" s="21"/>
      <c r="I764" s="21"/>
      <c r="J764" s="60" t="s">
        <v>300</v>
      </c>
      <c r="K764" s="60" t="s">
        <v>300</v>
      </c>
      <c r="L764" s="60" t="s">
        <v>300</v>
      </c>
      <c r="M764" s="60" t="s">
        <v>300</v>
      </c>
      <c r="N764" s="60" t="s">
        <v>300</v>
      </c>
      <c r="O764" s="60" t="s">
        <v>300</v>
      </c>
      <c r="P764" s="60" t="s">
        <v>300</v>
      </c>
      <c r="Q764" s="60" t="s">
        <v>300</v>
      </c>
      <c r="R764" s="60" t="s">
        <v>300</v>
      </c>
      <c r="S764" s="60" t="s">
        <v>300</v>
      </c>
      <c r="T764" s="60" t="s">
        <v>300</v>
      </c>
      <c r="U764" s="60" t="s">
        <v>300</v>
      </c>
      <c r="V764" s="60" t="s">
        <v>300</v>
      </c>
      <c r="W764" s="60" t="s">
        <v>300</v>
      </c>
      <c r="X764" s="60" t="s">
        <v>300</v>
      </c>
      <c r="Y764" s="60" t="s">
        <v>300</v>
      </c>
      <c r="Z764" s="60" t="s">
        <v>300</v>
      </c>
      <c r="AA764" s="60" t="s">
        <v>300</v>
      </c>
      <c r="AB764" s="60" t="s">
        <v>300</v>
      </c>
      <c r="AC764" s="60" t="s">
        <v>300</v>
      </c>
      <c r="AD764" s="60" t="s">
        <v>300</v>
      </c>
      <c r="AE764" s="60" t="s">
        <v>300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705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301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302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303</v>
      </c>
      <c r="C809" s="81" t="s">
        <v>318</v>
      </c>
      <c r="D809" s="20" t="s">
        <v>319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706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304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305</v>
      </c>
      <c r="C853" s="81" t="s">
        <v>318</v>
      </c>
      <c r="D853" s="20" t="s">
        <v>319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707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332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316</v>
      </c>
      <c r="C887" s="81" t="s">
        <v>318</v>
      </c>
      <c r="D887" s="20" t="s">
        <v>319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264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307</v>
      </c>
      <c r="C896" s="81" t="s">
        <v>318</v>
      </c>
      <c r="D896" s="20" t="s">
        <v>319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708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308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309</v>
      </c>
      <c r="C905" s="81" t="s">
        <v>318</v>
      </c>
      <c r="D905" s="20" t="s">
        <v>319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709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311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334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314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294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296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315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302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305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316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307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309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317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335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336</v>
      </c>
      <c r="E930" s="66" t="s">
        <v>337</v>
      </c>
      <c r="F930" s="66" t="s">
        <v>338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339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85"/>
      <c r="B932" s="468" t="s">
        <v>733</v>
      </c>
      <c r="C932" s="467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341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85"/>
      <c r="B935" s="69" t="s">
        <v>699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85"/>
      <c r="B936" s="431" t="s">
        <v>700</v>
      </c>
      <c r="C936" s="432"/>
      <c r="D936" s="431"/>
      <c r="E936" s="431"/>
      <c r="F936" s="431"/>
      <c r="G936" s="431"/>
      <c r="H936" s="431"/>
      <c r="I936" s="431"/>
      <c r="J936" s="433">
        <f t="shared" ref="J936:V936" si="887">IF(AND(Modul_badawczo_rozwojowy=tak,J927=(Koniec_PR-1)),J929,0)</f>
        <v>0</v>
      </c>
      <c r="K936" s="433">
        <f t="shared" si="887"/>
        <v>0</v>
      </c>
      <c r="L936" s="433">
        <f t="shared" si="887"/>
        <v>0</v>
      </c>
      <c r="M936" s="433">
        <f t="shared" si="887"/>
        <v>0</v>
      </c>
      <c r="N936" s="433">
        <f t="shared" si="887"/>
        <v>0</v>
      </c>
      <c r="O936" s="433">
        <f t="shared" si="887"/>
        <v>0</v>
      </c>
      <c r="P936" s="433">
        <f t="shared" si="887"/>
        <v>0</v>
      </c>
      <c r="Q936" s="433">
        <f t="shared" si="887"/>
        <v>0</v>
      </c>
      <c r="R936" s="433">
        <f t="shared" si="887"/>
        <v>0</v>
      </c>
      <c r="S936" s="433">
        <f t="shared" si="887"/>
        <v>0</v>
      </c>
      <c r="T936" s="433">
        <f t="shared" si="887"/>
        <v>0</v>
      </c>
      <c r="U936" s="433">
        <f t="shared" si="887"/>
        <v>0</v>
      </c>
      <c r="V936" s="433">
        <f t="shared" si="887"/>
        <v>0</v>
      </c>
      <c r="W936" s="433">
        <f t="shared" ref="W936:AA936" si="888">IF(AND(Modul_badawczo_rozwojowy=tak,W927=(Koniec_PR-1)),W929,0)</f>
        <v>0</v>
      </c>
      <c r="X936" s="433">
        <f t="shared" si="888"/>
        <v>0</v>
      </c>
      <c r="Y936" s="433">
        <f t="shared" si="888"/>
        <v>0</v>
      </c>
      <c r="Z936" s="433">
        <f t="shared" si="888"/>
        <v>0</v>
      </c>
      <c r="AA936" s="433">
        <f t="shared" si="888"/>
        <v>0</v>
      </c>
      <c r="AB936" s="433">
        <f t="shared" ref="AB936:AE936" si="889">IF(AND(Modul_badawczo_rozwojowy=tak,AB927=(Koniec_PR-1)),AB929,0)</f>
        <v>0</v>
      </c>
      <c r="AC936" s="433">
        <f t="shared" si="889"/>
        <v>0</v>
      </c>
      <c r="AD936" s="433">
        <f t="shared" si="889"/>
        <v>0</v>
      </c>
      <c r="AE936" s="433">
        <f t="shared" si="889"/>
        <v>0</v>
      </c>
    </row>
    <row r="937" spans="1:31" hidden="1">
      <c r="A937" s="585"/>
      <c r="B937" s="69" t="s">
        <v>343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651</v>
      </c>
      <c r="C946" s="137" t="s">
        <v>318</v>
      </c>
      <c r="D946" s="126" t="s">
        <v>319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320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85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85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85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85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85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85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85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85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85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85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85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85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85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85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85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85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85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85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85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85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321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324</v>
      </c>
      <c r="C972" s="137" t="s">
        <v>318</v>
      </c>
      <c r="D972" s="126" t="s">
        <v>319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325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326</v>
      </c>
      <c r="C996" s="137" t="s">
        <v>318</v>
      </c>
      <c r="D996" s="126" t="s">
        <v>319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327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328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303</v>
      </c>
      <c r="C1006" s="137" t="s">
        <v>318</v>
      </c>
      <c r="D1006" s="126" t="s">
        <v>319</v>
      </c>
      <c r="E1006" s="128"/>
      <c r="F1006" s="128"/>
      <c r="G1006" s="128"/>
      <c r="H1006" s="128"/>
      <c r="I1006" s="128"/>
      <c r="J1006" s="135" t="s">
        <v>300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301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302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303</v>
      </c>
      <c r="C1051" s="137" t="s">
        <v>318</v>
      </c>
      <c r="D1051" s="126" t="s">
        <v>319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304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305</v>
      </c>
      <c r="C1095" s="137" t="s">
        <v>318</v>
      </c>
      <c r="D1095" s="126" t="s">
        <v>319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332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316</v>
      </c>
      <c r="C1129" s="137" t="s">
        <v>318</v>
      </c>
      <c r="D1129" s="126" t="s">
        <v>319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264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307</v>
      </c>
      <c r="C1138" s="137" t="s">
        <v>318</v>
      </c>
      <c r="D1138" s="126" t="s">
        <v>319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308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309</v>
      </c>
      <c r="C1147" s="137" t="s">
        <v>318</v>
      </c>
      <c r="D1147" s="126" t="s">
        <v>319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311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334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314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294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296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315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302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305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316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307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309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317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335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336</v>
      </c>
      <c r="E1172" s="140" t="s">
        <v>337</v>
      </c>
      <c r="F1172" s="140" t="s">
        <v>338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339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85"/>
      <c r="B1174" s="140" t="s">
        <v>733</v>
      </c>
      <c r="C1174" s="467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85"/>
      <c r="B1176" s="140" t="s">
        <v>341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85"/>
      <c r="B1177" s="144" t="s">
        <v>342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85"/>
      <c r="B1178" s="144" t="s">
        <v>343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650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320</v>
      </c>
      <c r="C1189" s="81" t="s">
        <v>318</v>
      </c>
      <c r="D1189" s="20" t="s">
        <v>319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85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85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85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85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85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85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85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85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85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85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85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85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85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85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85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85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85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85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85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85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321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324</v>
      </c>
      <c r="C1213" s="81" t="s">
        <v>318</v>
      </c>
      <c r="D1213" s="20" t="s">
        <v>319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325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326</v>
      </c>
      <c r="C1237" s="81" t="s">
        <v>318</v>
      </c>
      <c r="D1237" s="20" t="s">
        <v>319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327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328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303</v>
      </c>
      <c r="C1247" s="81" t="s">
        <v>318</v>
      </c>
      <c r="D1247" s="20" t="s">
        <v>319</v>
      </c>
      <c r="E1247" s="21"/>
      <c r="F1247" s="21"/>
      <c r="G1247" s="21"/>
      <c r="H1247" s="21"/>
      <c r="I1247" s="21"/>
      <c r="J1247" s="60" t="s">
        <v>300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301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302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303</v>
      </c>
      <c r="C1292" s="81" t="s">
        <v>318</v>
      </c>
      <c r="D1292" s="20" t="s">
        <v>319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304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305</v>
      </c>
      <c r="C1336" s="81" t="s">
        <v>318</v>
      </c>
      <c r="D1336" s="20" t="s">
        <v>319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332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316</v>
      </c>
      <c r="C1370" s="81" t="s">
        <v>318</v>
      </c>
      <c r="D1370" s="20" t="s">
        <v>319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264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307</v>
      </c>
      <c r="C1379" s="81" t="s">
        <v>318</v>
      </c>
      <c r="D1379" s="20" t="s">
        <v>319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308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309</v>
      </c>
      <c r="C1388" s="81" t="s">
        <v>318</v>
      </c>
      <c r="D1388" s="20" t="s">
        <v>319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311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334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314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>IF(LataProjekcji&lt;=Koniec_Projekt,ROUND(M1210,0),0)</f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294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296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315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302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305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316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307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309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317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344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336</v>
      </c>
      <c r="E1413" s="66" t="s">
        <v>337</v>
      </c>
      <c r="F1413" s="66" t="s">
        <v>338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339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733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345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>IF(LataProjekcji&lt;=Koniec_Projekt,M1407,0)</f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346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649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320</v>
      </c>
      <c r="C1429" s="81" t="s">
        <v>318</v>
      </c>
      <c r="D1429" s="20" t="s">
        <v>319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321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324</v>
      </c>
      <c r="C1453" s="81" t="s">
        <v>318</v>
      </c>
      <c r="D1453" s="20" t="s">
        <v>319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325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326</v>
      </c>
      <c r="C1477" s="81" t="s">
        <v>318</v>
      </c>
      <c r="D1477" s="20" t="s">
        <v>319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327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328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303</v>
      </c>
      <c r="C1487" s="81" t="s">
        <v>318</v>
      </c>
      <c r="D1487" s="20" t="s">
        <v>319</v>
      </c>
      <c r="E1487" s="21"/>
      <c r="F1487" s="21"/>
      <c r="G1487" s="21"/>
      <c r="H1487" s="21"/>
      <c r="I1487" s="21"/>
      <c r="J1487" s="60" t="s">
        <v>300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301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302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303</v>
      </c>
      <c r="C1532" s="81" t="s">
        <v>318</v>
      </c>
      <c r="D1532" s="20" t="s">
        <v>319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304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305</v>
      </c>
      <c r="C1576" s="81" t="s">
        <v>318</v>
      </c>
      <c r="D1576" s="20" t="s">
        <v>319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332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316</v>
      </c>
      <c r="C1610" s="81" t="s">
        <v>318</v>
      </c>
      <c r="D1610" s="20" t="s">
        <v>319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264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307</v>
      </c>
      <c r="C1619" s="81" t="s">
        <v>318</v>
      </c>
      <c r="D1619" s="20" t="s">
        <v>319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308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309</v>
      </c>
      <c r="C1628" s="81" t="s">
        <v>318</v>
      </c>
      <c r="D1628" s="20" t="s">
        <v>319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311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334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314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294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296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315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302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305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316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307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309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317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347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336</v>
      </c>
      <c r="E1653" s="66" t="s">
        <v>337</v>
      </c>
      <c r="F1653" s="66" t="s">
        <v>338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339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340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348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653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320</v>
      </c>
      <c r="C1669" s="121" t="s">
        <v>318</v>
      </c>
      <c r="D1669" s="110" t="s">
        <v>319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321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324</v>
      </c>
      <c r="C1693" s="121" t="s">
        <v>318</v>
      </c>
      <c r="D1693" s="110" t="s">
        <v>319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325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326</v>
      </c>
      <c r="C1717" s="121" t="s">
        <v>318</v>
      </c>
      <c r="D1717" s="110" t="s">
        <v>319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327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328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303</v>
      </c>
      <c r="C1727" s="121" t="s">
        <v>318</v>
      </c>
      <c r="D1727" s="110" t="s">
        <v>319</v>
      </c>
      <c r="E1727" s="112"/>
      <c r="F1727" s="112"/>
      <c r="G1727" s="112"/>
      <c r="H1727" s="112"/>
      <c r="I1727" s="112"/>
      <c r="J1727" s="119" t="s">
        <v>300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301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302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303</v>
      </c>
      <c r="C1772" s="121" t="s">
        <v>318</v>
      </c>
      <c r="D1772" s="110" t="s">
        <v>319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304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305</v>
      </c>
      <c r="C1816" s="121" t="s">
        <v>318</v>
      </c>
      <c r="D1816" s="110" t="s">
        <v>319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332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316</v>
      </c>
      <c r="C1850" s="121" t="s">
        <v>318</v>
      </c>
      <c r="D1850" s="110" t="s">
        <v>319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264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307</v>
      </c>
      <c r="C1859" s="121" t="s">
        <v>318</v>
      </c>
      <c r="D1859" s="110" t="s">
        <v>319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308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309</v>
      </c>
      <c r="C1868" s="121" t="s">
        <v>318</v>
      </c>
      <c r="D1868" s="110" t="s">
        <v>319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311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349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314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294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296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315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302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305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316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307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309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317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350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336</v>
      </c>
      <c r="E1893" s="124" t="s">
        <v>337</v>
      </c>
      <c r="F1893" s="124" t="s">
        <v>338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339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340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351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352</v>
      </c>
    </row>
    <row r="1902" spans="2:31" hidden="1">
      <c r="B1902" s="159" t="s">
        <v>314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294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296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315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302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305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316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353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307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309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354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355</v>
      </c>
    </row>
    <row r="1916" spans="2:31" hidden="1">
      <c r="B1916" s="159" t="s">
        <v>314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294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296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315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302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305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316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356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307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309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357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654</v>
      </c>
    </row>
    <row r="1930" spans="2:31" hidden="1">
      <c r="B1930" s="159" t="s">
        <v>314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294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296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315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302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305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316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358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307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309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359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360</v>
      </c>
    </row>
    <row r="1944" spans="2:31" hidden="1">
      <c r="B1944" s="159" t="s">
        <v>314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294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296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315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302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305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316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361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307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309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362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dWqVqXs+GHHs9mRYEo2ZBlohTTJ05FCNnxOnAMDzv9K49wx/rAHR6pUxK/7/UzmObEX1fFkY4cZUnHJ5D1XTgA==" saltValue="sIEN10rYgu57yaorZRsvbg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9" type="noConversion"/>
  <conditionalFormatting sqref="A14:A599">
    <cfRule type="expression" dxfId="327" priority="6">
      <formula>A14="✅"</formula>
    </cfRule>
    <cfRule type="expression" dxfId="326" priority="7">
      <formula>A14="⛔"</formula>
    </cfRule>
  </conditionalFormatting>
  <conditionalFormatting sqref="D207:D211 D223:D262 D521:D550 D586:D590 D596:D599 D117:D136 D162:D181">
    <cfRule type="expression" dxfId="325" priority="44">
      <formula>test_kosztyBR</formula>
    </cfRule>
  </conditionalFormatting>
  <conditionalFormatting sqref="J15:AE19 J33:AE37 J43:AE47 J49:AE53 J74:AE78 J83:AE87 J93:AE96 J24:AE28">
    <cfRule type="expression" dxfId="324" priority="47">
      <formula>AND(J$12&gt;Koniec_Projekt,J$12&lt;=Koniec)</formula>
    </cfRule>
    <cfRule type="expression" dxfId="323" priority="48">
      <formula>(J$12&lt;=Koniec_Projekt)</formula>
    </cfRule>
  </conditionalFormatting>
  <conditionalFormatting sqref="J55:AE59 J391:AE430 J478:AE517">
    <cfRule type="cellIs" dxfId="322" priority="41" operator="equal">
      <formula>0</formula>
    </cfRule>
  </conditionalFormatting>
  <conditionalFormatting sqref="J117:AE136 J162:AE181 J207:AE211 J223:AE262 J265:AE304 J307:AE346 J521:AE550 J586:AE590 J596:AE599">
    <cfRule type="expression" dxfId="321" priority="45">
      <formula>AND(J$12&gt;Koniec_Projekt,J$12&lt;=Koniec)</formula>
    </cfRule>
    <cfRule type="expression" dxfId="320" priority="46">
      <formula>AND(J$12&gt;=Poczatek,J$12&lt;=Koniec_Projekt)</formula>
    </cfRule>
  </conditionalFormatting>
  <conditionalFormatting sqref="J139:AE158">
    <cfRule type="expression" dxfId="319" priority="40">
      <formula>$C139="nie"</formula>
    </cfRule>
    <cfRule type="expression" dxfId="318" priority="82">
      <formula>AND($C139="tak",J$114&gt;=Poczatek,J$114&lt;=Koniec_Projekt)</formula>
    </cfRule>
    <cfRule type="expression" dxfId="317" priority="83">
      <formula>AND($C139="",ISBLANK(J139)=FALSE)</formula>
    </cfRule>
  </conditionalFormatting>
  <conditionalFormatting sqref="J184:AE203">
    <cfRule type="expression" dxfId="316" priority="39">
      <formula>$C184="nie"</formula>
    </cfRule>
    <cfRule type="expression" dxfId="315" priority="80">
      <formula>AND($C184="tak",J$114&gt;=Poczatek,J$114&lt;=Koniec_Projekt)</formula>
    </cfRule>
    <cfRule type="expression" dxfId="314" priority="81">
      <formula>AND($C184="",ISBLANK(J184)=FALSE)</formula>
    </cfRule>
  </conditionalFormatting>
  <conditionalFormatting sqref="J214:AE218">
    <cfRule type="expression" dxfId="313" priority="38">
      <formula>$C214="nie"</formula>
    </cfRule>
    <cfRule type="expression" dxfId="312" priority="78">
      <formula>AND($C214="tak",J$114&gt;=Poczatek,J$114&lt;=Koniec_Projekt)</formula>
    </cfRule>
    <cfRule type="expression" dxfId="311" priority="79">
      <formula>AND($C214="",ISBLANK(J214)=FALSE)</formula>
    </cfRule>
  </conditionalFormatting>
  <conditionalFormatting sqref="J349:AE388">
    <cfRule type="expression" dxfId="310" priority="37">
      <formula>OR($C349="nie")</formula>
    </cfRule>
    <cfRule type="expression" dxfId="309" priority="76">
      <formula>AND($C349="tak",J$114&gt;=Poczatek,J$114&lt;=Koniec_Projekt)</formula>
    </cfRule>
    <cfRule type="expression" dxfId="308" priority="77">
      <formula>AND($C349="",ISBLANK(J349)=FALSE)</formula>
    </cfRule>
  </conditionalFormatting>
  <conditionalFormatting sqref="J553:AE582">
    <cfRule type="expression" dxfId="307" priority="36">
      <formula>$C553="nie"</formula>
    </cfRule>
    <cfRule type="expression" dxfId="306" priority="74">
      <formula>AND($C553="tak",J$114&gt;=Poczatek,J$114&lt;=Koniec_Projekt)</formula>
    </cfRule>
    <cfRule type="expression" dxfId="305" priority="75">
      <formula>AND($C553="",ISBLANK(J553)=FALSE)</formula>
    </cfRule>
  </conditionalFormatting>
  <conditionalFormatting sqref="J65:AE69">
    <cfRule type="expression" dxfId="304" priority="4">
      <formula>AND(J$12&gt;Koniec_Projekt,J$12&lt;=Koniec)</formula>
    </cfRule>
    <cfRule type="expression" dxfId="303" priority="5">
      <formula>(J$12&lt;=Koniec_Projekt)</formula>
    </cfRule>
  </conditionalFormatting>
  <conditionalFormatting sqref="J436:AE475">
    <cfRule type="expression" dxfId="302" priority="2">
      <formula>AND(J$12&gt;Koniec_Projekt,J$12&lt;=Koniec)</formula>
    </cfRule>
    <cfRule type="expression" dxfId="301" priority="3">
      <formula>AND(J$12&gt;=Poczatek,J$12&lt;=Koniec_Projekt)</formula>
    </cfRule>
  </conditionalFormatting>
  <conditionalFormatting sqref="B139:D158 B184:D203">
    <cfRule type="expression" dxfId="300" priority="1527">
      <formula>$C117="nie"</formula>
    </cfRule>
  </conditionalFormatting>
  <conditionalFormatting sqref="B214:D218">
    <cfRule type="expression" dxfId="299" priority="1531">
      <formula>$C207="nie"</formula>
    </cfRule>
  </conditionalFormatting>
  <conditionalFormatting sqref="B349:D388">
    <cfRule type="expression" dxfId="298" priority="1533">
      <formula>$C223="nie"</formula>
    </cfRule>
  </conditionalFormatting>
  <conditionalFormatting sqref="B478:D517">
    <cfRule type="expression" dxfId="297" priority="1535">
      <formula>$C223="nie"</formula>
    </cfRule>
  </conditionalFormatting>
  <conditionalFormatting sqref="B553:D582">
    <cfRule type="expression" dxfId="296" priority="1537">
      <formula>$C521="nie"</formula>
    </cfRule>
  </conditionalFormatting>
  <conditionalFormatting sqref="B643:AE643">
    <cfRule type="expression" dxfId="295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266700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182"/>
  <sheetViews>
    <sheetView showGridLines="0" topLeftCell="A636" zoomScaleNormal="100" workbookViewId="0">
      <selection activeCell="M675" sqref="M675"/>
    </sheetView>
  </sheetViews>
  <sheetFormatPr defaultColWidth="0" defaultRowHeight="12" zeroHeight="1"/>
  <cols>
    <col min="1" max="1" width="2.88671875" style="325" customWidth="1"/>
    <col min="2" max="2" width="49.109375" style="1" customWidth="1"/>
    <col min="3" max="3" width="18.88671875" style="1" bestFit="1" customWidth="1"/>
    <col min="4" max="5" width="12.88671875" style="1" customWidth="1"/>
    <col min="6" max="7" width="13.5546875" style="1" customWidth="1"/>
    <col min="8" max="8" width="13.88671875" style="1" customWidth="1"/>
    <col min="9" max="9" width="14.88671875" style="1" customWidth="1"/>
    <col min="10" max="10" width="14.44140625" style="1" customWidth="1"/>
    <col min="11" max="31" width="12.88671875" style="1" customWidth="1"/>
    <col min="32" max="32" width="2.88671875" style="1" customWidth="1"/>
    <col min="33" max="16384" width="9.44140625" style="1" hidden="1"/>
  </cols>
  <sheetData>
    <row r="1" spans="2:31"/>
    <row r="2" spans="2:31" ht="12" customHeight="1">
      <c r="B2" s="660" t="str">
        <f>Założenia!B2</f>
        <v>Wstaw nazwę podmiotu oraz tytuł projektu w zakładce Dane Wnioskodawcy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12"/>
      <c r="Y2" s="612"/>
      <c r="Z2" s="612"/>
      <c r="AA2" s="612"/>
      <c r="AB2" s="612"/>
      <c r="AC2" s="612"/>
      <c r="AD2" s="612"/>
    </row>
    <row r="3" spans="2:31" ht="12" customHeight="1"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661"/>
      <c r="W3" s="661"/>
      <c r="X3" s="612"/>
      <c r="Y3" s="612"/>
      <c r="Z3" s="612"/>
      <c r="AA3" s="612"/>
      <c r="AB3" s="612"/>
      <c r="AC3" s="612"/>
      <c r="AD3" s="612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249</v>
      </c>
      <c r="C12" s="23"/>
      <c r="D12" s="23">
        <f ca="1">Założenia!I28</f>
        <v>0</v>
      </c>
      <c r="E12" s="24"/>
      <c r="F12" s="24"/>
      <c r="G12" s="440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363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364</v>
      </c>
      <c r="C15" s="8"/>
      <c r="D15" s="5">
        <f>'Sprawozdania finansowe'!E15</f>
        <v>0</v>
      </c>
      <c r="J15" s="5">
        <f>ROUND(E2300,0)</f>
        <v>0</v>
      </c>
    </row>
    <row r="16" spans="2:31">
      <c r="B16" s="8" t="s">
        <v>365</v>
      </c>
      <c r="C16" s="8"/>
      <c r="D16" s="12">
        <f>am_prace_rozwojowe</f>
        <v>0</v>
      </c>
      <c r="F16" s="441"/>
      <c r="G16" s="441"/>
      <c r="H16" s="441"/>
    </row>
    <row r="17" spans="2:31">
      <c r="B17" s="8" t="s">
        <v>713</v>
      </c>
      <c r="C17" s="8"/>
      <c r="F17" s="441"/>
      <c r="G17" s="441"/>
      <c r="H17" s="441"/>
      <c r="K17" s="5">
        <f>IF(AND(LataProjekcji&lt;=Koniec,$C$2255=1),IFERROR(ROUND(MIN($D16*$J15,$J15),0),0),0)</f>
        <v>0</v>
      </c>
      <c r="L17" s="5">
        <f t="shared" ref="L17:W17" si="0">IF(AND(LataProjekcji&lt;=Koniec,$C$2255=1),IFERROR(ROUND(MIN($D16*$J15,$J15-K19),0),0),0)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ref="X17:AA17" si="1">IF(AND(LataProjekcji&lt;=Koniec,$C$2255=1),IFERROR(ROUND(MIN($D16*$J15,$J15-W19),0),0),0)</f>
        <v>0</v>
      </c>
      <c r="Y17" s="5">
        <f t="shared" si="1"/>
        <v>0</v>
      </c>
      <c r="Z17" s="5">
        <f t="shared" si="1"/>
        <v>0</v>
      </c>
      <c r="AA17" s="5">
        <f t="shared" si="1"/>
        <v>0</v>
      </c>
      <c r="AB17" s="5">
        <f t="shared" ref="AB17" si="2">IF(AND(LataProjekcji&lt;=Koniec,$C$2255=1),IFERROR(ROUND(MIN($D16*$J15,$J15-AA19),0),0),0)</f>
        <v>0</v>
      </c>
      <c r="AC17" s="5">
        <f t="shared" ref="AC17" si="3">IF(AND(LataProjekcji&lt;=Koniec,$C$2255=1),IFERROR(ROUND(MIN($D16*$J15,$J15-AB19),0),0),0)</f>
        <v>0</v>
      </c>
      <c r="AD17" s="5">
        <f t="shared" ref="AD17" si="4">IF(AND(LataProjekcji&lt;=Koniec,$C$2255=1),IFERROR(ROUND(MIN($D16*$J15,$J15-AC19),0),0),0)</f>
        <v>0</v>
      </c>
      <c r="AE17" s="5">
        <f t="shared" ref="AE17" si="5">IF(AND(LataProjekcji&lt;=Koniec,$C$2255=1),IFERROR(ROUND(MIN($D16*$J15,$J15-AD19),0),0),0)</f>
        <v>0</v>
      </c>
    </row>
    <row r="18" spans="2:31">
      <c r="B18" s="442" t="s">
        <v>714</v>
      </c>
      <c r="C18" s="8"/>
      <c r="F18" s="441"/>
      <c r="G18" s="441"/>
      <c r="H18" s="441"/>
      <c r="J18" s="44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2:31">
      <c r="B19" s="8" t="s">
        <v>367</v>
      </c>
      <c r="C19" s="8"/>
      <c r="K19" s="5">
        <f t="shared" ref="K19:W19" si="6">IF(LataProjekcji&lt;=Koniec,ROUND(K2267,0),0)</f>
        <v>0</v>
      </c>
      <c r="L19" s="5">
        <f t="shared" si="6"/>
        <v>0</v>
      </c>
      <c r="M19" s="5">
        <f t="shared" si="6"/>
        <v>0</v>
      </c>
      <c r="N19" s="5">
        <f t="shared" si="6"/>
        <v>0</v>
      </c>
      <c r="O19" s="5">
        <f t="shared" si="6"/>
        <v>0</v>
      </c>
      <c r="P19" s="5">
        <f t="shared" si="6"/>
        <v>0</v>
      </c>
      <c r="Q19" s="5">
        <f t="shared" si="6"/>
        <v>0</v>
      </c>
      <c r="R19" s="5">
        <f t="shared" si="6"/>
        <v>0</v>
      </c>
      <c r="S19" s="5">
        <f t="shared" si="6"/>
        <v>0</v>
      </c>
      <c r="T19" s="5">
        <f>IF(LataProjekcji&lt;=Koniec,ROUND(T2267,0),0)</f>
        <v>0</v>
      </c>
      <c r="U19" s="5">
        <f t="shared" si="6"/>
        <v>0</v>
      </c>
      <c r="V19" s="5">
        <f t="shared" si="6"/>
        <v>0</v>
      </c>
      <c r="W19" s="5">
        <f t="shared" si="6"/>
        <v>0</v>
      </c>
      <c r="X19" s="5">
        <f t="shared" ref="X19:AA19" si="7">IF(LataProjekcji&lt;=Koniec,ROUND(X2267,0),0)</f>
        <v>0</v>
      </c>
      <c r="Y19" s="5">
        <f t="shared" si="7"/>
        <v>0</v>
      </c>
      <c r="Z19" s="5">
        <f t="shared" si="7"/>
        <v>0</v>
      </c>
      <c r="AA19" s="5">
        <f t="shared" si="7"/>
        <v>0</v>
      </c>
      <c r="AB19" s="5">
        <f t="shared" ref="AB19:AE19" si="8">IF(LataProjekcji&lt;=Koniec,ROUND(AB2267,0),0)</f>
        <v>0</v>
      </c>
      <c r="AC19" s="5">
        <f t="shared" si="8"/>
        <v>0</v>
      </c>
      <c r="AD19" s="5">
        <f t="shared" si="8"/>
        <v>0</v>
      </c>
      <c r="AE19" s="5">
        <f t="shared" si="8"/>
        <v>0</v>
      </c>
    </row>
    <row r="20" spans="2:31">
      <c r="B20" s="95" t="s">
        <v>368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9">IF(LataProjekcji&lt;=Koniec,ROUND(K2279,0),0)</f>
        <v>0</v>
      </c>
      <c r="L20" s="97">
        <f t="shared" ca="1" si="9"/>
        <v>0</v>
      </c>
      <c r="M20" s="97">
        <f t="shared" ca="1" si="9"/>
        <v>0</v>
      </c>
      <c r="N20" s="97">
        <f t="shared" ca="1" si="9"/>
        <v>0</v>
      </c>
      <c r="O20" s="97">
        <f t="shared" ca="1" si="9"/>
        <v>0</v>
      </c>
      <c r="P20" s="97">
        <f t="shared" ca="1" si="9"/>
        <v>0</v>
      </c>
      <c r="Q20" s="97">
        <f t="shared" ca="1" si="9"/>
        <v>0</v>
      </c>
      <c r="R20" s="97">
        <f t="shared" ca="1" si="9"/>
        <v>0</v>
      </c>
      <c r="S20" s="97">
        <f t="shared" ca="1" si="9"/>
        <v>0</v>
      </c>
      <c r="T20" s="97">
        <f t="shared" ca="1" si="9"/>
        <v>0</v>
      </c>
      <c r="U20" s="97">
        <f t="shared" ca="1" si="9"/>
        <v>0</v>
      </c>
      <c r="V20" s="97">
        <f t="shared" ca="1" si="9"/>
        <v>0</v>
      </c>
      <c r="W20" s="97">
        <f t="shared" ca="1" si="9"/>
        <v>0</v>
      </c>
      <c r="X20" s="97">
        <f t="shared" ref="X20:AA20" ca="1" si="10">IF(LataProjekcji&lt;=Koniec,ROUND(X2279,0),0)</f>
        <v>0</v>
      </c>
      <c r="Y20" s="97">
        <f t="shared" ca="1" si="10"/>
        <v>0</v>
      </c>
      <c r="Z20" s="97">
        <f t="shared" ca="1" si="10"/>
        <v>0</v>
      </c>
      <c r="AA20" s="97">
        <f t="shared" ca="1" si="10"/>
        <v>0</v>
      </c>
      <c r="AB20" s="97">
        <f t="shared" ref="AB20:AE20" ca="1" si="11">IF(LataProjekcji&lt;=Koniec,ROUND(AB2279,0),0)</f>
        <v>0</v>
      </c>
      <c r="AC20" s="97">
        <f t="shared" ca="1" si="11"/>
        <v>0</v>
      </c>
      <c r="AD20" s="97">
        <f t="shared" ca="1" si="11"/>
        <v>0</v>
      </c>
      <c r="AE20" s="97">
        <f t="shared" ca="1" si="11"/>
        <v>0</v>
      </c>
    </row>
    <row r="21" spans="2:31"/>
    <row r="22" spans="2:31">
      <c r="B22" s="232" t="s">
        <v>369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12">LataProjekcji</f>
        <v>Uzupełnij dane</v>
      </c>
      <c r="L22" s="234" t="str">
        <f t="shared" si="12"/>
        <v/>
      </c>
      <c r="M22" s="234" t="str">
        <f t="shared" si="12"/>
        <v/>
      </c>
      <c r="N22" s="234" t="str">
        <f t="shared" si="12"/>
        <v/>
      </c>
      <c r="O22" s="234" t="str">
        <f t="shared" si="12"/>
        <v/>
      </c>
      <c r="P22" s="234" t="str">
        <f t="shared" si="12"/>
        <v/>
      </c>
      <c r="Q22" s="234" t="str">
        <f t="shared" si="12"/>
        <v/>
      </c>
      <c r="R22" s="234" t="str">
        <f t="shared" si="12"/>
        <v/>
      </c>
      <c r="S22" s="234" t="str">
        <f t="shared" si="12"/>
        <v/>
      </c>
      <c r="T22" s="234" t="str">
        <f t="shared" si="12"/>
        <v/>
      </c>
      <c r="U22" s="234" t="str">
        <f t="shared" si="12"/>
        <v/>
      </c>
      <c r="V22" s="234" t="str">
        <f t="shared" si="12"/>
        <v/>
      </c>
      <c r="W22" s="234" t="str">
        <f t="shared" si="12"/>
        <v/>
      </c>
      <c r="X22" s="234" t="str">
        <f t="shared" si="12"/>
        <v/>
      </c>
      <c r="Y22" s="234" t="str">
        <f t="shared" si="12"/>
        <v/>
      </c>
      <c r="Z22" s="234" t="str">
        <f t="shared" si="12"/>
        <v/>
      </c>
      <c r="AA22" s="234" t="str">
        <f t="shared" si="12"/>
        <v/>
      </c>
      <c r="AB22" s="234" t="str">
        <f t="shared" si="12"/>
        <v/>
      </c>
      <c r="AC22" s="234" t="str">
        <f t="shared" si="12"/>
        <v/>
      </c>
      <c r="AD22" s="234" t="str">
        <f t="shared" si="12"/>
        <v/>
      </c>
      <c r="AE22" s="234" t="str">
        <f t="shared" si="12"/>
        <v/>
      </c>
    </row>
    <row r="23" spans="2:31">
      <c r="B23" s="8" t="s">
        <v>364</v>
      </c>
      <c r="C23" s="8"/>
      <c r="D23" s="5">
        <f>'Sprawozdania finansowe'!E16</f>
        <v>0</v>
      </c>
      <c r="J23" s="5">
        <f>ROUND(E2301,0)</f>
        <v>0</v>
      </c>
    </row>
    <row r="24" spans="2:31">
      <c r="B24" s="8" t="s">
        <v>365</v>
      </c>
      <c r="C24" s="8"/>
      <c r="D24" s="12">
        <f>am_wartosc_firmy</f>
        <v>0</v>
      </c>
      <c r="F24" s="441"/>
      <c r="G24" s="441"/>
      <c r="H24" s="441"/>
    </row>
    <row r="25" spans="2:31">
      <c r="B25" s="8" t="s">
        <v>713</v>
      </c>
      <c r="C25" s="8"/>
      <c r="F25" s="441"/>
      <c r="G25" s="441"/>
      <c r="H25" s="441"/>
      <c r="K25" s="5">
        <f>IF(AND(LataProjekcji&lt;=Koniec,$C$2256=1),IFERROR(ROUND(MIN($D24*$J23,$J23),0),0),0)</f>
        <v>0</v>
      </c>
      <c r="L25" s="5">
        <f t="shared" ref="L25:W25" si="13">IF(AND(LataProjekcji&lt;=Koniec,$C$2256=1),IFERROR(ROUND(MIN($D24*$J23,$J23-K27),0),0),0)</f>
        <v>0</v>
      </c>
      <c r="M25" s="5">
        <f t="shared" si="13"/>
        <v>0</v>
      </c>
      <c r="N25" s="5">
        <f t="shared" si="13"/>
        <v>0</v>
      </c>
      <c r="O25" s="5">
        <f t="shared" si="13"/>
        <v>0</v>
      </c>
      <c r="P25" s="5">
        <f t="shared" si="13"/>
        <v>0</v>
      </c>
      <c r="Q25" s="5">
        <f t="shared" si="13"/>
        <v>0</v>
      </c>
      <c r="R25" s="5">
        <f t="shared" si="13"/>
        <v>0</v>
      </c>
      <c r="S25" s="5">
        <f t="shared" si="13"/>
        <v>0</v>
      </c>
      <c r="T25" s="5">
        <f t="shared" si="13"/>
        <v>0</v>
      </c>
      <c r="U25" s="5">
        <f t="shared" si="13"/>
        <v>0</v>
      </c>
      <c r="V25" s="5">
        <f t="shared" si="13"/>
        <v>0</v>
      </c>
      <c r="W25" s="5">
        <f t="shared" si="13"/>
        <v>0</v>
      </c>
      <c r="X25" s="5">
        <f t="shared" ref="X25:AA25" si="14">IF(AND(LataProjekcji&lt;=Koniec,$C$2256=1),IFERROR(ROUND(MIN($D24*$J23,$J23-W27),0),0),0)</f>
        <v>0</v>
      </c>
      <c r="Y25" s="5">
        <f t="shared" si="14"/>
        <v>0</v>
      </c>
      <c r="Z25" s="5">
        <f t="shared" si="14"/>
        <v>0</v>
      </c>
      <c r="AA25" s="5">
        <f t="shared" si="14"/>
        <v>0</v>
      </c>
      <c r="AB25" s="5">
        <f t="shared" ref="AB25" si="15">IF(AND(LataProjekcji&lt;=Koniec,$C$2256=1),IFERROR(ROUND(MIN($D24*$J23,$J23-AA27),0),0),0)</f>
        <v>0</v>
      </c>
      <c r="AC25" s="5">
        <f t="shared" ref="AC25" si="16">IF(AND(LataProjekcji&lt;=Koniec,$C$2256=1),IFERROR(ROUND(MIN($D24*$J23,$J23-AB27),0),0),0)</f>
        <v>0</v>
      </c>
      <c r="AD25" s="5">
        <f t="shared" ref="AD25" si="17">IF(AND(LataProjekcji&lt;=Koniec,$C$2256=1),IFERROR(ROUND(MIN($D24*$J23,$J23-AC27),0),0),0)</f>
        <v>0</v>
      </c>
      <c r="AE25" s="5">
        <f t="shared" ref="AE25" si="18">IF(AND(LataProjekcji&lt;=Koniec,$C$2256=1),IFERROR(ROUND(MIN($D24*$J23,$J23-AD27),0),0),0)</f>
        <v>0</v>
      </c>
    </row>
    <row r="26" spans="2:31">
      <c r="B26" s="442" t="s">
        <v>714</v>
      </c>
      <c r="C26" s="8"/>
      <c r="F26" s="441"/>
      <c r="G26" s="441"/>
      <c r="H26" s="441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2:31">
      <c r="B27" s="8" t="s">
        <v>367</v>
      </c>
      <c r="C27" s="8"/>
      <c r="K27" s="5">
        <f t="shared" ref="K27:Y27" si="19">IF(LataProjekcji&lt;=Koniec,ROUND(K2268,0),0)</f>
        <v>0</v>
      </c>
      <c r="L27" s="5">
        <f t="shared" si="19"/>
        <v>0</v>
      </c>
      <c r="M27" s="5">
        <f t="shared" si="19"/>
        <v>0</v>
      </c>
      <c r="N27" s="5">
        <f t="shared" si="19"/>
        <v>0</v>
      </c>
      <c r="O27" s="5">
        <f t="shared" si="19"/>
        <v>0</v>
      </c>
      <c r="P27" s="5">
        <f t="shared" si="19"/>
        <v>0</v>
      </c>
      <c r="Q27" s="5">
        <f t="shared" si="19"/>
        <v>0</v>
      </c>
      <c r="R27" s="5">
        <f t="shared" si="19"/>
        <v>0</v>
      </c>
      <c r="S27" s="5">
        <f t="shared" si="19"/>
        <v>0</v>
      </c>
      <c r="T27" s="5">
        <f t="shared" si="19"/>
        <v>0</v>
      </c>
      <c r="U27" s="5">
        <f t="shared" si="19"/>
        <v>0</v>
      </c>
      <c r="V27" s="5">
        <f t="shared" si="19"/>
        <v>0</v>
      </c>
      <c r="W27" s="5">
        <f t="shared" si="19"/>
        <v>0</v>
      </c>
      <c r="X27" s="5">
        <f t="shared" si="19"/>
        <v>0</v>
      </c>
      <c r="Y27" s="5">
        <f t="shared" si="19"/>
        <v>0</v>
      </c>
      <c r="Z27" s="5">
        <f t="shared" ref="Z27:AA27" si="20">IF(LataProjekcji&lt;=Koniec,ROUND(Z2268,0),0)</f>
        <v>0</v>
      </c>
      <c r="AA27" s="5">
        <f t="shared" si="20"/>
        <v>0</v>
      </c>
      <c r="AB27" s="5">
        <f t="shared" ref="AB27:AE27" si="21">IF(LataProjekcji&lt;=Koniec,ROUND(AB2268,0),0)</f>
        <v>0</v>
      </c>
      <c r="AC27" s="5">
        <f t="shared" si="21"/>
        <v>0</v>
      </c>
      <c r="AD27" s="5">
        <f t="shared" si="21"/>
        <v>0</v>
      </c>
      <c r="AE27" s="5">
        <f t="shared" si="21"/>
        <v>0</v>
      </c>
    </row>
    <row r="28" spans="2:31">
      <c r="B28" s="95" t="s">
        <v>368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22">IF(LataProjekcji&lt;=Koniec,ROUND(K2280,0),0)</f>
        <v>0</v>
      </c>
      <c r="L28" s="97">
        <f t="shared" ca="1" si="22"/>
        <v>0</v>
      </c>
      <c r="M28" s="97">
        <f t="shared" ca="1" si="22"/>
        <v>0</v>
      </c>
      <c r="N28" s="97">
        <f t="shared" ca="1" si="22"/>
        <v>0</v>
      </c>
      <c r="O28" s="97">
        <f t="shared" ca="1" si="22"/>
        <v>0</v>
      </c>
      <c r="P28" s="97">
        <f t="shared" ca="1" si="22"/>
        <v>0</v>
      </c>
      <c r="Q28" s="97">
        <f t="shared" ca="1" si="22"/>
        <v>0</v>
      </c>
      <c r="R28" s="97">
        <f t="shared" ca="1" si="22"/>
        <v>0</v>
      </c>
      <c r="S28" s="97">
        <f t="shared" ca="1" si="22"/>
        <v>0</v>
      </c>
      <c r="T28" s="97">
        <f t="shared" ca="1" si="22"/>
        <v>0</v>
      </c>
      <c r="U28" s="97">
        <f t="shared" ca="1" si="22"/>
        <v>0</v>
      </c>
      <c r="V28" s="97">
        <f t="shared" ca="1" si="22"/>
        <v>0</v>
      </c>
      <c r="W28" s="97">
        <f t="shared" ca="1" si="22"/>
        <v>0</v>
      </c>
      <c r="X28" s="97">
        <f t="shared" ref="X28:AA28" ca="1" si="23">IF(LataProjekcji&lt;=Koniec,ROUND(X2280,0),0)</f>
        <v>0</v>
      </c>
      <c r="Y28" s="97">
        <f t="shared" ca="1" si="23"/>
        <v>0</v>
      </c>
      <c r="Z28" s="97">
        <f t="shared" ca="1" si="23"/>
        <v>0</v>
      </c>
      <c r="AA28" s="97">
        <f t="shared" ca="1" si="23"/>
        <v>0</v>
      </c>
      <c r="AB28" s="97">
        <f t="shared" ref="AB28:AE28" ca="1" si="24">IF(LataProjekcji&lt;=Koniec,ROUND(AB2280,0),0)</f>
        <v>0</v>
      </c>
      <c r="AC28" s="97">
        <f t="shared" ca="1" si="24"/>
        <v>0</v>
      </c>
      <c r="AD28" s="97">
        <f t="shared" ca="1" si="24"/>
        <v>0</v>
      </c>
      <c r="AE28" s="97">
        <f t="shared" ca="1" si="24"/>
        <v>0</v>
      </c>
    </row>
    <row r="29" spans="2:31"/>
    <row r="30" spans="2:31">
      <c r="B30" s="232" t="s">
        <v>370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25">LataProjekcji</f>
        <v>Uzupełnij dane</v>
      </c>
      <c r="L30" s="234" t="str">
        <f t="shared" si="25"/>
        <v/>
      </c>
      <c r="M30" s="234" t="str">
        <f t="shared" si="25"/>
        <v/>
      </c>
      <c r="N30" s="234" t="str">
        <f t="shared" si="25"/>
        <v/>
      </c>
      <c r="O30" s="234" t="str">
        <f t="shared" si="25"/>
        <v/>
      </c>
      <c r="P30" s="234" t="str">
        <f t="shared" si="25"/>
        <v/>
      </c>
      <c r="Q30" s="234" t="str">
        <f t="shared" si="25"/>
        <v/>
      </c>
      <c r="R30" s="234" t="str">
        <f t="shared" si="25"/>
        <v/>
      </c>
      <c r="S30" s="234" t="str">
        <f t="shared" si="25"/>
        <v/>
      </c>
      <c r="T30" s="234" t="str">
        <f t="shared" si="25"/>
        <v/>
      </c>
      <c r="U30" s="234" t="str">
        <f t="shared" si="25"/>
        <v/>
      </c>
      <c r="V30" s="234" t="str">
        <f t="shared" si="25"/>
        <v/>
      </c>
      <c r="W30" s="234" t="str">
        <f t="shared" si="25"/>
        <v/>
      </c>
      <c r="X30" s="234" t="str">
        <f t="shared" si="25"/>
        <v/>
      </c>
      <c r="Y30" s="234" t="str">
        <f t="shared" si="25"/>
        <v/>
      </c>
      <c r="Z30" s="234" t="str">
        <f t="shared" si="25"/>
        <v/>
      </c>
      <c r="AA30" s="234" t="str">
        <f t="shared" si="25"/>
        <v/>
      </c>
      <c r="AB30" s="234" t="str">
        <f t="shared" si="25"/>
        <v/>
      </c>
      <c r="AC30" s="234" t="str">
        <f t="shared" si="25"/>
        <v/>
      </c>
      <c r="AD30" s="234" t="str">
        <f t="shared" si="25"/>
        <v/>
      </c>
      <c r="AE30" s="234" t="str">
        <f t="shared" si="25"/>
        <v/>
      </c>
    </row>
    <row r="31" spans="2:31">
      <c r="B31" s="8" t="s">
        <v>364</v>
      </c>
      <c r="C31" s="8"/>
      <c r="D31" s="5">
        <f>'Sprawozdania finansowe'!E17</f>
        <v>0</v>
      </c>
      <c r="J31" s="5">
        <f>ROUND(E2302,0)</f>
        <v>0</v>
      </c>
    </row>
    <row r="32" spans="2:31">
      <c r="B32" s="8" t="s">
        <v>365</v>
      </c>
      <c r="C32" s="8"/>
      <c r="D32" s="12">
        <f>am_wnip</f>
        <v>0</v>
      </c>
      <c r="F32" s="441"/>
      <c r="G32" s="441"/>
      <c r="H32" s="441"/>
    </row>
    <row r="33" spans="2:31">
      <c r="B33" s="8" t="s">
        <v>713</v>
      </c>
      <c r="C33" s="8"/>
      <c r="F33" s="441"/>
      <c r="G33" s="441"/>
      <c r="H33" s="441"/>
      <c r="K33" s="5">
        <f>IF(AND(LataProjekcji&lt;=Koniec,$C$2257=1),IFERROR(ROUND(MIN($D32*$J31,$J31),0),0),0)</f>
        <v>0</v>
      </c>
      <c r="L33" s="5">
        <f t="shared" ref="L33:W33" si="26">IF(AND(LataProjekcji&lt;=Koniec,$C$2257=1),IFERROR(ROUND(MIN($D32*$J31,$J31-K35),0),0),0)</f>
        <v>0</v>
      </c>
      <c r="M33" s="5">
        <f t="shared" si="26"/>
        <v>0</v>
      </c>
      <c r="N33" s="5">
        <f t="shared" si="26"/>
        <v>0</v>
      </c>
      <c r="O33" s="5">
        <f t="shared" si="26"/>
        <v>0</v>
      </c>
      <c r="P33" s="5">
        <f t="shared" si="26"/>
        <v>0</v>
      </c>
      <c r="Q33" s="5">
        <f t="shared" si="26"/>
        <v>0</v>
      </c>
      <c r="R33" s="5">
        <f t="shared" si="26"/>
        <v>0</v>
      </c>
      <c r="S33" s="5">
        <f t="shared" si="26"/>
        <v>0</v>
      </c>
      <c r="T33" s="5">
        <f t="shared" si="26"/>
        <v>0</v>
      </c>
      <c r="U33" s="5">
        <f t="shared" si="26"/>
        <v>0</v>
      </c>
      <c r="V33" s="5">
        <f t="shared" si="26"/>
        <v>0</v>
      </c>
      <c r="W33" s="5">
        <f t="shared" si="26"/>
        <v>0</v>
      </c>
      <c r="X33" s="5">
        <f t="shared" ref="X33:AA33" si="27">IF(AND(LataProjekcji&lt;=Koniec,$C$2257=1),IFERROR(ROUND(MIN($D32*$J31,$J31-W35),0),0),0)</f>
        <v>0</v>
      </c>
      <c r="Y33" s="5">
        <f t="shared" si="27"/>
        <v>0</v>
      </c>
      <c r="Z33" s="5">
        <f t="shared" si="27"/>
        <v>0</v>
      </c>
      <c r="AA33" s="5">
        <f t="shared" si="27"/>
        <v>0</v>
      </c>
      <c r="AB33" s="5">
        <f t="shared" ref="AB33" si="28">IF(AND(LataProjekcji&lt;=Koniec,$C$2257=1),IFERROR(ROUND(MIN($D32*$J31,$J31-AA35),0),0),0)</f>
        <v>0</v>
      </c>
      <c r="AC33" s="5">
        <f t="shared" ref="AC33" si="29">IF(AND(LataProjekcji&lt;=Koniec,$C$2257=1),IFERROR(ROUND(MIN($D32*$J31,$J31-AB35),0),0),0)</f>
        <v>0</v>
      </c>
      <c r="AD33" s="5">
        <f t="shared" ref="AD33" si="30">IF(AND(LataProjekcji&lt;=Koniec,$C$2257=1),IFERROR(ROUND(MIN($D32*$J31,$J31-AC35),0),0),0)</f>
        <v>0</v>
      </c>
      <c r="AE33" s="5">
        <f t="shared" ref="AE33" si="31">IF(AND(LataProjekcji&lt;=Koniec,$C$2257=1),IFERROR(ROUND(MIN($D32*$J31,$J31-AD35),0),0),0)</f>
        <v>0</v>
      </c>
    </row>
    <row r="34" spans="2:31">
      <c r="B34" s="442" t="s">
        <v>714</v>
      </c>
      <c r="C34" s="8"/>
      <c r="F34" s="441"/>
      <c r="G34" s="441"/>
      <c r="H34" s="441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8" t="s">
        <v>367</v>
      </c>
      <c r="C35" s="8"/>
      <c r="K35" s="5">
        <f t="shared" ref="K35:W35" si="32">IF(LataProjekcji&lt;=Koniec,ROUND(K2269,0),0)</f>
        <v>0</v>
      </c>
      <c r="L35" s="5">
        <f t="shared" si="32"/>
        <v>0</v>
      </c>
      <c r="M35" s="5">
        <f t="shared" si="32"/>
        <v>0</v>
      </c>
      <c r="N35" s="5">
        <f t="shared" si="32"/>
        <v>0</v>
      </c>
      <c r="O35" s="5">
        <f t="shared" si="32"/>
        <v>0</v>
      </c>
      <c r="P35" s="5">
        <f t="shared" si="32"/>
        <v>0</v>
      </c>
      <c r="Q35" s="5">
        <f t="shared" si="32"/>
        <v>0</v>
      </c>
      <c r="R35" s="5">
        <f t="shared" si="32"/>
        <v>0</v>
      </c>
      <c r="S35" s="5">
        <f t="shared" si="32"/>
        <v>0</v>
      </c>
      <c r="T35" s="5">
        <f t="shared" si="32"/>
        <v>0</v>
      </c>
      <c r="U35" s="5">
        <f t="shared" si="32"/>
        <v>0</v>
      </c>
      <c r="V35" s="5">
        <f t="shared" si="32"/>
        <v>0</v>
      </c>
      <c r="W35" s="5">
        <f t="shared" si="32"/>
        <v>0</v>
      </c>
      <c r="X35" s="5">
        <f t="shared" ref="X35:AA35" si="33">IF(LataProjekcji&lt;=Koniec,ROUND(X2269,0),0)</f>
        <v>0</v>
      </c>
      <c r="Y35" s="5">
        <f t="shared" si="33"/>
        <v>0</v>
      </c>
      <c r="Z35" s="5">
        <f t="shared" si="33"/>
        <v>0</v>
      </c>
      <c r="AA35" s="5">
        <f t="shared" si="33"/>
        <v>0</v>
      </c>
      <c r="AB35" s="5">
        <f t="shared" ref="AB35:AE35" si="34">IF(LataProjekcji&lt;=Koniec,ROUND(AB2269,0),0)</f>
        <v>0</v>
      </c>
      <c r="AC35" s="5">
        <f t="shared" si="34"/>
        <v>0</v>
      </c>
      <c r="AD35" s="5">
        <f t="shared" si="34"/>
        <v>0</v>
      </c>
      <c r="AE35" s="5">
        <f t="shared" si="34"/>
        <v>0</v>
      </c>
    </row>
    <row r="36" spans="2:31">
      <c r="B36" s="95" t="s">
        <v>368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35">IF(LataProjekcji&lt;=Koniec,ROUND(K2281,0),0)</f>
        <v>0</v>
      </c>
      <c r="L36" s="97">
        <f t="shared" ca="1" si="35"/>
        <v>0</v>
      </c>
      <c r="M36" s="97">
        <f t="shared" ca="1" si="35"/>
        <v>0</v>
      </c>
      <c r="N36" s="97">
        <f t="shared" ca="1" si="35"/>
        <v>0</v>
      </c>
      <c r="O36" s="97">
        <f t="shared" ca="1" si="35"/>
        <v>0</v>
      </c>
      <c r="P36" s="97">
        <f t="shared" ca="1" si="35"/>
        <v>0</v>
      </c>
      <c r="Q36" s="97">
        <f t="shared" ca="1" si="35"/>
        <v>0</v>
      </c>
      <c r="R36" s="97">
        <f t="shared" ca="1" si="35"/>
        <v>0</v>
      </c>
      <c r="S36" s="97">
        <f t="shared" ca="1" si="35"/>
        <v>0</v>
      </c>
      <c r="T36" s="97">
        <f t="shared" ca="1" si="35"/>
        <v>0</v>
      </c>
      <c r="U36" s="97">
        <f t="shared" ca="1" si="35"/>
        <v>0</v>
      </c>
      <c r="V36" s="97">
        <f t="shared" ca="1" si="35"/>
        <v>0</v>
      </c>
      <c r="W36" s="97">
        <f t="shared" ca="1" si="35"/>
        <v>0</v>
      </c>
      <c r="X36" s="97">
        <f t="shared" ref="X36:AA36" ca="1" si="36">IF(LataProjekcji&lt;=Koniec,ROUND(X2281,0),0)</f>
        <v>0</v>
      </c>
      <c r="Y36" s="97">
        <f t="shared" ca="1" si="36"/>
        <v>0</v>
      </c>
      <c r="Z36" s="97">
        <f t="shared" ca="1" si="36"/>
        <v>0</v>
      </c>
      <c r="AA36" s="97">
        <f t="shared" ca="1" si="36"/>
        <v>0</v>
      </c>
      <c r="AB36" s="97">
        <f t="shared" ref="AB36:AE36" ca="1" si="37">IF(LataProjekcji&lt;=Koniec,ROUND(AB2281,0),0)</f>
        <v>0</v>
      </c>
      <c r="AC36" s="97">
        <f t="shared" ca="1" si="37"/>
        <v>0</v>
      </c>
      <c r="AD36" s="97">
        <f t="shared" ca="1" si="37"/>
        <v>0</v>
      </c>
      <c r="AE36" s="97">
        <f t="shared" ca="1" si="37"/>
        <v>0</v>
      </c>
    </row>
    <row r="37" spans="2:31"/>
    <row r="38" spans="2:31">
      <c r="B38" s="232" t="s">
        <v>371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38">LataProjekcji</f>
        <v>Uzupełnij dane</v>
      </c>
      <c r="L38" s="234" t="str">
        <f t="shared" si="38"/>
        <v/>
      </c>
      <c r="M38" s="234" t="str">
        <f t="shared" si="38"/>
        <v/>
      </c>
      <c r="N38" s="234" t="str">
        <f t="shared" si="38"/>
        <v/>
      </c>
      <c r="O38" s="234" t="str">
        <f t="shared" si="38"/>
        <v/>
      </c>
      <c r="P38" s="234" t="str">
        <f t="shared" si="38"/>
        <v/>
      </c>
      <c r="Q38" s="234" t="str">
        <f t="shared" si="38"/>
        <v/>
      </c>
      <c r="R38" s="234" t="str">
        <f t="shared" si="38"/>
        <v/>
      </c>
      <c r="S38" s="234" t="str">
        <f t="shared" si="38"/>
        <v/>
      </c>
      <c r="T38" s="234" t="str">
        <f t="shared" si="38"/>
        <v/>
      </c>
      <c r="U38" s="234" t="str">
        <f t="shared" si="38"/>
        <v/>
      </c>
      <c r="V38" s="234" t="str">
        <f t="shared" si="38"/>
        <v/>
      </c>
      <c r="W38" s="234" t="str">
        <f t="shared" si="38"/>
        <v/>
      </c>
      <c r="X38" s="234" t="str">
        <f t="shared" si="38"/>
        <v/>
      </c>
      <c r="Y38" s="234" t="str">
        <f t="shared" si="38"/>
        <v/>
      </c>
      <c r="Z38" s="234" t="str">
        <f t="shared" si="38"/>
        <v/>
      </c>
      <c r="AA38" s="234" t="str">
        <f t="shared" si="38"/>
        <v/>
      </c>
      <c r="AB38" s="234" t="str">
        <f t="shared" si="38"/>
        <v/>
      </c>
      <c r="AC38" s="234" t="str">
        <f t="shared" si="38"/>
        <v/>
      </c>
      <c r="AD38" s="234" t="str">
        <f t="shared" si="38"/>
        <v/>
      </c>
      <c r="AE38" s="234" t="str">
        <f t="shared" si="38"/>
        <v/>
      </c>
    </row>
    <row r="39" spans="2:31">
      <c r="B39" s="8" t="s">
        <v>364</v>
      </c>
      <c r="C39" s="8"/>
      <c r="D39" s="5">
        <f>'Sprawozdania finansowe'!E21</f>
        <v>0</v>
      </c>
      <c r="J39" s="5">
        <f>ROUND(E2303,0)</f>
        <v>0</v>
      </c>
    </row>
    <row r="40" spans="2:31">
      <c r="B40" s="8" t="s">
        <v>365</v>
      </c>
      <c r="C40" s="8"/>
      <c r="D40" s="12">
        <f>am_grunty</f>
        <v>0</v>
      </c>
      <c r="F40" s="441"/>
      <c r="G40" s="441"/>
      <c r="H40" s="441"/>
    </row>
    <row r="41" spans="2:31">
      <c r="B41" s="8" t="s">
        <v>713</v>
      </c>
      <c r="C41" s="8"/>
      <c r="F41" s="441"/>
      <c r="G41" s="441"/>
      <c r="H41" s="441"/>
      <c r="K41" s="5">
        <f>IF(AND(LataProjekcji&lt;=Koniec,$C$2258=1),IFERROR(ROUND(MIN($D40*$J39,$J39),0),0),0)</f>
        <v>0</v>
      </c>
      <c r="L41" s="5">
        <f t="shared" ref="L41:W41" si="39">IF(AND(LataProjekcji&lt;=Koniec,$C$2258=1),IFERROR(ROUND(MIN($D40*$J39,$J39-K43),0),0),0)</f>
        <v>0</v>
      </c>
      <c r="M41" s="5">
        <f t="shared" si="39"/>
        <v>0</v>
      </c>
      <c r="N41" s="5">
        <f t="shared" si="39"/>
        <v>0</v>
      </c>
      <c r="O41" s="5">
        <f t="shared" si="39"/>
        <v>0</v>
      </c>
      <c r="P41" s="5">
        <f t="shared" si="39"/>
        <v>0</v>
      </c>
      <c r="Q41" s="5">
        <f t="shared" si="39"/>
        <v>0</v>
      </c>
      <c r="R41" s="5">
        <f t="shared" si="39"/>
        <v>0</v>
      </c>
      <c r="S41" s="5">
        <f t="shared" si="39"/>
        <v>0</v>
      </c>
      <c r="T41" s="5">
        <f t="shared" si="39"/>
        <v>0</v>
      </c>
      <c r="U41" s="5">
        <f t="shared" si="39"/>
        <v>0</v>
      </c>
      <c r="V41" s="5">
        <f t="shared" si="39"/>
        <v>0</v>
      </c>
      <c r="W41" s="5">
        <f t="shared" si="39"/>
        <v>0</v>
      </c>
      <c r="X41" s="5">
        <f t="shared" ref="X41:AA41" si="40">IF(AND(LataProjekcji&lt;=Koniec,$C$2258=1),IFERROR(ROUND(MIN($D40*$J39,$J39-W43),0),0),0)</f>
        <v>0</v>
      </c>
      <c r="Y41" s="5">
        <f t="shared" si="40"/>
        <v>0</v>
      </c>
      <c r="Z41" s="5">
        <f t="shared" si="40"/>
        <v>0</v>
      </c>
      <c r="AA41" s="5">
        <f t="shared" si="40"/>
        <v>0</v>
      </c>
      <c r="AB41" s="5">
        <f t="shared" ref="AB41" si="41">IF(AND(LataProjekcji&lt;=Koniec,$C$2258=1),IFERROR(ROUND(MIN($D40*$J39,$J39-AA43),0),0),0)</f>
        <v>0</v>
      </c>
      <c r="AC41" s="5">
        <f t="shared" ref="AC41" si="42">IF(AND(LataProjekcji&lt;=Koniec,$C$2258=1),IFERROR(ROUND(MIN($D40*$J39,$J39-AB43),0),0),0)</f>
        <v>0</v>
      </c>
      <c r="AD41" s="5">
        <f t="shared" ref="AD41" si="43">IF(AND(LataProjekcji&lt;=Koniec,$C$2258=1),IFERROR(ROUND(MIN($D40*$J39,$J39-AC43),0),0),0)</f>
        <v>0</v>
      </c>
      <c r="AE41" s="5">
        <f t="shared" ref="AE41" si="44">IF(AND(LataProjekcji&lt;=Koniec,$C$2258=1),IFERROR(ROUND(MIN($D40*$J39,$J39-AD43),0),0),0)</f>
        <v>0</v>
      </c>
    </row>
    <row r="42" spans="2:31">
      <c r="B42" s="442" t="s">
        <v>714</v>
      </c>
      <c r="C42" s="8"/>
      <c r="F42" s="441"/>
      <c r="G42" s="441"/>
      <c r="H42" s="441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3"/>
      <c r="AE42" s="343"/>
    </row>
    <row r="43" spans="2:31">
      <c r="B43" s="8" t="s">
        <v>367</v>
      </c>
      <c r="C43" s="8"/>
      <c r="K43" s="5">
        <f t="shared" ref="K43:W43" si="45">IF(LataProjekcji&lt;=Koniec,ROUND(K2270,0),0)</f>
        <v>0</v>
      </c>
      <c r="L43" s="5">
        <f t="shared" si="45"/>
        <v>0</v>
      </c>
      <c r="M43" s="5">
        <f t="shared" si="45"/>
        <v>0</v>
      </c>
      <c r="N43" s="5">
        <f t="shared" si="45"/>
        <v>0</v>
      </c>
      <c r="O43" s="5">
        <f t="shared" si="45"/>
        <v>0</v>
      </c>
      <c r="P43" s="5">
        <f t="shared" si="45"/>
        <v>0</v>
      </c>
      <c r="Q43" s="5">
        <f t="shared" si="45"/>
        <v>0</v>
      </c>
      <c r="R43" s="5">
        <f t="shared" si="45"/>
        <v>0</v>
      </c>
      <c r="S43" s="5">
        <f t="shared" si="45"/>
        <v>0</v>
      </c>
      <c r="T43" s="5">
        <f t="shared" si="45"/>
        <v>0</v>
      </c>
      <c r="U43" s="5">
        <f t="shared" si="45"/>
        <v>0</v>
      </c>
      <c r="V43" s="5">
        <f t="shared" si="45"/>
        <v>0</v>
      </c>
      <c r="W43" s="5">
        <f t="shared" si="45"/>
        <v>0</v>
      </c>
      <c r="X43" s="5">
        <f t="shared" ref="X43:AA43" si="46">IF(LataProjekcji&lt;=Koniec,ROUND(X2270,0),0)</f>
        <v>0</v>
      </c>
      <c r="Y43" s="5">
        <f t="shared" si="46"/>
        <v>0</v>
      </c>
      <c r="Z43" s="5">
        <f t="shared" si="46"/>
        <v>0</v>
      </c>
      <c r="AA43" s="5">
        <f t="shared" si="46"/>
        <v>0</v>
      </c>
      <c r="AB43" s="5">
        <f t="shared" ref="AB43:AE43" si="47">IF(LataProjekcji&lt;=Koniec,ROUND(AB2270,0),0)</f>
        <v>0</v>
      </c>
      <c r="AC43" s="5">
        <f t="shared" si="47"/>
        <v>0</v>
      </c>
      <c r="AD43" s="5">
        <f t="shared" si="47"/>
        <v>0</v>
      </c>
      <c r="AE43" s="5">
        <f t="shared" si="47"/>
        <v>0</v>
      </c>
    </row>
    <row r="44" spans="2:31">
      <c r="B44" s="95" t="s">
        <v>368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48">IF(LataProjekcji&lt;=Koniec,ROUND(K2282,0),0)</f>
        <v>0</v>
      </c>
      <c r="L44" s="97">
        <f t="shared" ca="1" si="48"/>
        <v>0</v>
      </c>
      <c r="M44" s="97">
        <f t="shared" ca="1" si="48"/>
        <v>0</v>
      </c>
      <c r="N44" s="97">
        <f t="shared" ca="1" si="48"/>
        <v>0</v>
      </c>
      <c r="O44" s="97">
        <f t="shared" ca="1" si="48"/>
        <v>0</v>
      </c>
      <c r="P44" s="97">
        <f t="shared" ca="1" si="48"/>
        <v>0</v>
      </c>
      <c r="Q44" s="97">
        <f t="shared" ca="1" si="48"/>
        <v>0</v>
      </c>
      <c r="R44" s="97">
        <f t="shared" ca="1" si="48"/>
        <v>0</v>
      </c>
      <c r="S44" s="97">
        <f t="shared" ca="1" si="48"/>
        <v>0</v>
      </c>
      <c r="T44" s="97">
        <f t="shared" ca="1" si="48"/>
        <v>0</v>
      </c>
      <c r="U44" s="97">
        <f t="shared" ca="1" si="48"/>
        <v>0</v>
      </c>
      <c r="V44" s="97">
        <f t="shared" ca="1" si="48"/>
        <v>0</v>
      </c>
      <c r="W44" s="97">
        <f t="shared" ca="1" si="48"/>
        <v>0</v>
      </c>
      <c r="X44" s="97">
        <f t="shared" ref="X44:AA44" ca="1" si="49">IF(LataProjekcji&lt;=Koniec,ROUND(X2282,0),0)</f>
        <v>0</v>
      </c>
      <c r="Y44" s="97">
        <f t="shared" ca="1" si="49"/>
        <v>0</v>
      </c>
      <c r="Z44" s="97">
        <f t="shared" ca="1" si="49"/>
        <v>0</v>
      </c>
      <c r="AA44" s="97">
        <f t="shared" ca="1" si="49"/>
        <v>0</v>
      </c>
      <c r="AB44" s="97">
        <f t="shared" ref="AB44:AE44" ca="1" si="50">IF(LataProjekcji&lt;=Koniec,ROUND(AB2282,0),0)</f>
        <v>0</v>
      </c>
      <c r="AC44" s="97">
        <f t="shared" ca="1" si="50"/>
        <v>0</v>
      </c>
      <c r="AD44" s="97">
        <f t="shared" ca="1" si="50"/>
        <v>0</v>
      </c>
      <c r="AE44" s="97">
        <f t="shared" ca="1" si="50"/>
        <v>0</v>
      </c>
    </row>
    <row r="45" spans="2:31"/>
    <row r="46" spans="2:31">
      <c r="B46" s="232" t="s">
        <v>372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51">LataProjekcji</f>
        <v>Uzupełnij dane</v>
      </c>
      <c r="L46" s="234" t="str">
        <f t="shared" si="51"/>
        <v/>
      </c>
      <c r="M46" s="234" t="str">
        <f t="shared" si="51"/>
        <v/>
      </c>
      <c r="N46" s="234" t="str">
        <f t="shared" si="51"/>
        <v/>
      </c>
      <c r="O46" s="234" t="str">
        <f t="shared" si="51"/>
        <v/>
      </c>
      <c r="P46" s="234" t="str">
        <f t="shared" si="51"/>
        <v/>
      </c>
      <c r="Q46" s="234" t="str">
        <f t="shared" si="51"/>
        <v/>
      </c>
      <c r="R46" s="234" t="str">
        <f t="shared" si="51"/>
        <v/>
      </c>
      <c r="S46" s="234" t="str">
        <f t="shared" si="51"/>
        <v/>
      </c>
      <c r="T46" s="234" t="str">
        <f t="shared" si="51"/>
        <v/>
      </c>
      <c r="U46" s="234" t="str">
        <f t="shared" si="51"/>
        <v/>
      </c>
      <c r="V46" s="234" t="str">
        <f t="shared" si="51"/>
        <v/>
      </c>
      <c r="W46" s="234" t="str">
        <f t="shared" si="51"/>
        <v/>
      </c>
      <c r="X46" s="234" t="str">
        <f t="shared" si="51"/>
        <v/>
      </c>
      <c r="Y46" s="234" t="str">
        <f t="shared" si="51"/>
        <v/>
      </c>
      <c r="Z46" s="234" t="str">
        <f t="shared" si="51"/>
        <v/>
      </c>
      <c r="AA46" s="234" t="str">
        <f t="shared" si="51"/>
        <v/>
      </c>
      <c r="AB46" s="234" t="str">
        <f t="shared" si="51"/>
        <v/>
      </c>
      <c r="AC46" s="234" t="str">
        <f t="shared" si="51"/>
        <v/>
      </c>
      <c r="AD46" s="234" t="str">
        <f t="shared" si="51"/>
        <v/>
      </c>
      <c r="AE46" s="234" t="str">
        <f t="shared" si="51"/>
        <v/>
      </c>
    </row>
    <row r="47" spans="2:31">
      <c r="B47" s="8" t="s">
        <v>364</v>
      </c>
      <c r="C47" s="8"/>
      <c r="D47" s="5">
        <f>'Sprawozdania finansowe'!E22</f>
        <v>0</v>
      </c>
      <c r="J47" s="5">
        <f>ROUND(E2304,0)</f>
        <v>0</v>
      </c>
    </row>
    <row r="48" spans="2:31">
      <c r="B48" s="8" t="s">
        <v>365</v>
      </c>
      <c r="C48" s="8"/>
      <c r="D48" s="12">
        <f>am_budynki</f>
        <v>0</v>
      </c>
      <c r="F48" s="441"/>
      <c r="G48" s="441"/>
      <c r="H48" s="441"/>
    </row>
    <row r="49" spans="2:31">
      <c r="B49" s="8" t="s">
        <v>713</v>
      </c>
      <c r="C49" s="8"/>
      <c r="F49" s="441"/>
      <c r="G49" s="441"/>
      <c r="H49" s="441"/>
      <c r="K49" s="5">
        <f>IF(AND(LataProjekcji&lt;=Koniec,$C$2259=1),IFERROR(ROUND(MIN($D48*$J47,$J47),0),0),0)</f>
        <v>0</v>
      </c>
      <c r="L49" s="5">
        <f t="shared" ref="L49:W49" si="52">IF(AND(LataProjekcji&lt;=Koniec,$C$2259=1),IFERROR(ROUND(MIN($D48*$J47,$J47-K51),0),0),0)</f>
        <v>0</v>
      </c>
      <c r="M49" s="5">
        <f t="shared" si="52"/>
        <v>0</v>
      </c>
      <c r="N49" s="5">
        <f t="shared" si="52"/>
        <v>0</v>
      </c>
      <c r="O49" s="5">
        <f t="shared" si="52"/>
        <v>0</v>
      </c>
      <c r="P49" s="5">
        <f t="shared" si="52"/>
        <v>0</v>
      </c>
      <c r="Q49" s="5">
        <f t="shared" si="52"/>
        <v>0</v>
      </c>
      <c r="R49" s="5">
        <f t="shared" si="52"/>
        <v>0</v>
      </c>
      <c r="S49" s="5">
        <f t="shared" si="52"/>
        <v>0</v>
      </c>
      <c r="T49" s="5">
        <f t="shared" si="52"/>
        <v>0</v>
      </c>
      <c r="U49" s="5">
        <f t="shared" si="52"/>
        <v>0</v>
      </c>
      <c r="V49" s="5">
        <f t="shared" si="52"/>
        <v>0</v>
      </c>
      <c r="W49" s="5">
        <f t="shared" si="52"/>
        <v>0</v>
      </c>
      <c r="X49" s="5">
        <f t="shared" ref="X49:AA49" si="53">IF(AND(LataProjekcji&lt;=Koniec,$C$2259=1),IFERROR(ROUND(MIN($D48*$J47,$J47-W51),0),0),0)</f>
        <v>0</v>
      </c>
      <c r="Y49" s="5">
        <f t="shared" si="53"/>
        <v>0</v>
      </c>
      <c r="Z49" s="5">
        <f t="shared" si="53"/>
        <v>0</v>
      </c>
      <c r="AA49" s="5">
        <f t="shared" si="53"/>
        <v>0</v>
      </c>
      <c r="AB49" s="5">
        <f t="shared" ref="AB49" si="54">IF(AND(LataProjekcji&lt;=Koniec,$C$2259=1),IFERROR(ROUND(MIN($D48*$J47,$J47-AA51),0),0),0)</f>
        <v>0</v>
      </c>
      <c r="AC49" s="5">
        <f t="shared" ref="AC49" si="55">IF(AND(LataProjekcji&lt;=Koniec,$C$2259=1),IFERROR(ROUND(MIN($D48*$J47,$J47-AB51),0),0),0)</f>
        <v>0</v>
      </c>
      <c r="AD49" s="5">
        <f t="shared" ref="AD49" si="56">IF(AND(LataProjekcji&lt;=Koniec,$C$2259=1),IFERROR(ROUND(MIN($D48*$J47,$J47-AC51),0),0),0)</f>
        <v>0</v>
      </c>
      <c r="AE49" s="5">
        <f t="shared" ref="AE49" si="57">IF(AND(LataProjekcji&lt;=Koniec,$C$2259=1),IFERROR(ROUND(MIN($D48*$J47,$J47-AD51),0),0),0)</f>
        <v>0</v>
      </c>
    </row>
    <row r="50" spans="2:31">
      <c r="B50" s="442" t="s">
        <v>714</v>
      </c>
      <c r="C50" s="8"/>
      <c r="F50" s="441"/>
      <c r="G50" s="441"/>
      <c r="H50" s="441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2:31">
      <c r="B51" s="8" t="s">
        <v>367</v>
      </c>
      <c r="C51" s="8"/>
      <c r="K51" s="5">
        <f t="shared" ref="K51:W51" si="58">IF(LataProjekcji&lt;=Koniec,ROUND(K2271,0),0)</f>
        <v>0</v>
      </c>
      <c r="L51" s="5">
        <f t="shared" si="58"/>
        <v>0</v>
      </c>
      <c r="M51" s="5">
        <f t="shared" si="58"/>
        <v>0</v>
      </c>
      <c r="N51" s="5">
        <f t="shared" si="58"/>
        <v>0</v>
      </c>
      <c r="O51" s="5">
        <f t="shared" si="58"/>
        <v>0</v>
      </c>
      <c r="P51" s="5">
        <f t="shared" si="58"/>
        <v>0</v>
      </c>
      <c r="Q51" s="5">
        <f t="shared" si="58"/>
        <v>0</v>
      </c>
      <c r="R51" s="5">
        <f t="shared" si="58"/>
        <v>0</v>
      </c>
      <c r="S51" s="5">
        <f t="shared" si="58"/>
        <v>0</v>
      </c>
      <c r="T51" s="5">
        <f t="shared" si="58"/>
        <v>0</v>
      </c>
      <c r="U51" s="5">
        <f t="shared" si="58"/>
        <v>0</v>
      </c>
      <c r="V51" s="5">
        <f t="shared" si="58"/>
        <v>0</v>
      </c>
      <c r="W51" s="5">
        <f t="shared" si="58"/>
        <v>0</v>
      </c>
      <c r="X51" s="5">
        <f t="shared" ref="X51:AA51" si="59">IF(LataProjekcji&lt;=Koniec,ROUND(X2271,0),0)</f>
        <v>0</v>
      </c>
      <c r="Y51" s="5">
        <f t="shared" si="59"/>
        <v>0</v>
      </c>
      <c r="Z51" s="5">
        <f t="shared" si="59"/>
        <v>0</v>
      </c>
      <c r="AA51" s="5">
        <f t="shared" si="59"/>
        <v>0</v>
      </c>
      <c r="AB51" s="5">
        <f t="shared" ref="AB51:AE51" si="60">IF(LataProjekcji&lt;=Koniec,ROUND(AB2271,0),0)</f>
        <v>0</v>
      </c>
      <c r="AC51" s="5">
        <f t="shared" si="60"/>
        <v>0</v>
      </c>
      <c r="AD51" s="5">
        <f t="shared" si="60"/>
        <v>0</v>
      </c>
      <c r="AE51" s="5">
        <f t="shared" si="60"/>
        <v>0</v>
      </c>
    </row>
    <row r="52" spans="2:31">
      <c r="B52" s="95" t="s">
        <v>368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61">IF(LataProjekcji&lt;=Koniec,ROUND(K2283,0),0)</f>
        <v>0</v>
      </c>
      <c r="L52" s="97">
        <f t="shared" ca="1" si="61"/>
        <v>0</v>
      </c>
      <c r="M52" s="97">
        <f t="shared" ca="1" si="61"/>
        <v>0</v>
      </c>
      <c r="N52" s="97">
        <f t="shared" ca="1" si="61"/>
        <v>0</v>
      </c>
      <c r="O52" s="97">
        <f t="shared" ca="1" si="61"/>
        <v>0</v>
      </c>
      <c r="P52" s="97">
        <f t="shared" ca="1" si="61"/>
        <v>0</v>
      </c>
      <c r="Q52" s="97">
        <f t="shared" ca="1" si="61"/>
        <v>0</v>
      </c>
      <c r="R52" s="97">
        <f t="shared" ca="1" si="61"/>
        <v>0</v>
      </c>
      <c r="S52" s="97">
        <f t="shared" ca="1" si="61"/>
        <v>0</v>
      </c>
      <c r="T52" s="97">
        <f t="shared" ca="1" si="61"/>
        <v>0</v>
      </c>
      <c r="U52" s="97">
        <f t="shared" ca="1" si="61"/>
        <v>0</v>
      </c>
      <c r="V52" s="97">
        <f t="shared" ca="1" si="61"/>
        <v>0</v>
      </c>
      <c r="W52" s="97">
        <f t="shared" ca="1" si="61"/>
        <v>0</v>
      </c>
      <c r="X52" s="97">
        <f t="shared" ref="X52:AA52" ca="1" si="62">IF(LataProjekcji&lt;=Koniec,ROUND(X2283,0),0)</f>
        <v>0</v>
      </c>
      <c r="Y52" s="97">
        <f t="shared" ca="1" si="62"/>
        <v>0</v>
      </c>
      <c r="Z52" s="97">
        <f t="shared" ca="1" si="62"/>
        <v>0</v>
      </c>
      <c r="AA52" s="97">
        <f t="shared" ca="1" si="62"/>
        <v>0</v>
      </c>
      <c r="AB52" s="97">
        <f t="shared" ref="AB52:AE52" ca="1" si="63">IF(LataProjekcji&lt;=Koniec,ROUND(AB2283,0),0)</f>
        <v>0</v>
      </c>
      <c r="AC52" s="97">
        <f t="shared" ca="1" si="63"/>
        <v>0</v>
      </c>
      <c r="AD52" s="97">
        <f t="shared" ca="1" si="63"/>
        <v>0</v>
      </c>
      <c r="AE52" s="97">
        <f t="shared" ca="1" si="63"/>
        <v>0</v>
      </c>
    </row>
    <row r="53" spans="2:31"/>
    <row r="54" spans="2:31">
      <c r="B54" s="232" t="s">
        <v>373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64">LataProjekcji</f>
        <v>Uzupełnij dane</v>
      </c>
      <c r="L54" s="234" t="str">
        <f t="shared" si="64"/>
        <v/>
      </c>
      <c r="M54" s="234" t="str">
        <f t="shared" si="64"/>
        <v/>
      </c>
      <c r="N54" s="234" t="str">
        <f t="shared" si="64"/>
        <v/>
      </c>
      <c r="O54" s="234" t="str">
        <f t="shared" si="64"/>
        <v/>
      </c>
      <c r="P54" s="234" t="str">
        <f t="shared" si="64"/>
        <v/>
      </c>
      <c r="Q54" s="234" t="str">
        <f t="shared" si="64"/>
        <v/>
      </c>
      <c r="R54" s="234" t="str">
        <f t="shared" si="64"/>
        <v/>
      </c>
      <c r="S54" s="234" t="str">
        <f t="shared" si="64"/>
        <v/>
      </c>
      <c r="T54" s="234" t="str">
        <f t="shared" si="64"/>
        <v/>
      </c>
      <c r="U54" s="234" t="str">
        <f t="shared" si="64"/>
        <v/>
      </c>
      <c r="V54" s="234" t="str">
        <f t="shared" si="64"/>
        <v/>
      </c>
      <c r="W54" s="234" t="str">
        <f t="shared" si="64"/>
        <v/>
      </c>
      <c r="X54" s="234" t="str">
        <f t="shared" si="64"/>
        <v/>
      </c>
      <c r="Y54" s="234" t="str">
        <f t="shared" si="64"/>
        <v/>
      </c>
      <c r="Z54" s="234" t="str">
        <f t="shared" si="64"/>
        <v/>
      </c>
      <c r="AA54" s="234" t="str">
        <f t="shared" si="64"/>
        <v/>
      </c>
      <c r="AB54" s="234" t="str">
        <f t="shared" si="64"/>
        <v/>
      </c>
      <c r="AC54" s="234" t="str">
        <f t="shared" si="64"/>
        <v/>
      </c>
      <c r="AD54" s="234" t="str">
        <f t="shared" si="64"/>
        <v/>
      </c>
      <c r="AE54" s="234" t="str">
        <f t="shared" si="64"/>
        <v/>
      </c>
    </row>
    <row r="55" spans="2:31">
      <c r="B55" s="8" t="s">
        <v>364</v>
      </c>
      <c r="C55" s="8"/>
      <c r="D55" s="5">
        <f>'Sprawozdania finansowe'!E23</f>
        <v>0</v>
      </c>
      <c r="J55" s="5">
        <f>ROUND(E2305,0)</f>
        <v>0</v>
      </c>
    </row>
    <row r="56" spans="2:31">
      <c r="B56" s="8" t="s">
        <v>365</v>
      </c>
      <c r="C56" s="8"/>
      <c r="D56" s="12">
        <f>am_maszyny</f>
        <v>0</v>
      </c>
      <c r="F56" s="441"/>
      <c r="G56" s="441"/>
      <c r="H56" s="441"/>
    </row>
    <row r="57" spans="2:31">
      <c r="B57" s="8" t="s">
        <v>713</v>
      </c>
      <c r="C57" s="8"/>
      <c r="F57" s="441"/>
      <c r="G57" s="441"/>
      <c r="H57" s="441"/>
      <c r="K57" s="5">
        <f>IF(AND(LataProjekcji&lt;=Koniec,$C$2260=1),IFERROR(ROUND(MIN($D56*$J55,$J55),0),0),0)</f>
        <v>0</v>
      </c>
      <c r="L57" s="5">
        <f t="shared" ref="L57:W57" si="65">IF(AND(LataProjekcji&lt;=Koniec,$C$2260=1),IFERROR(ROUND(MIN($D56*$J55,$J55-K59),0),0),0)</f>
        <v>0</v>
      </c>
      <c r="M57" s="5">
        <f t="shared" si="65"/>
        <v>0</v>
      </c>
      <c r="N57" s="5">
        <f t="shared" si="65"/>
        <v>0</v>
      </c>
      <c r="O57" s="5">
        <f t="shared" si="65"/>
        <v>0</v>
      </c>
      <c r="P57" s="5">
        <f t="shared" si="65"/>
        <v>0</v>
      </c>
      <c r="Q57" s="5">
        <f t="shared" si="65"/>
        <v>0</v>
      </c>
      <c r="R57" s="5">
        <f t="shared" si="65"/>
        <v>0</v>
      </c>
      <c r="S57" s="5">
        <f t="shared" si="65"/>
        <v>0</v>
      </c>
      <c r="T57" s="5">
        <f t="shared" si="65"/>
        <v>0</v>
      </c>
      <c r="U57" s="5">
        <f t="shared" si="65"/>
        <v>0</v>
      </c>
      <c r="V57" s="5">
        <f t="shared" si="65"/>
        <v>0</v>
      </c>
      <c r="W57" s="5">
        <f t="shared" si="65"/>
        <v>0</v>
      </c>
      <c r="X57" s="5">
        <f t="shared" ref="X57:AA57" si="66">IF(AND(LataProjekcji&lt;=Koniec,$C$2260=1),IFERROR(ROUND(MIN($D56*$J55,$J55-W59),0),0),0)</f>
        <v>0</v>
      </c>
      <c r="Y57" s="5">
        <f t="shared" si="66"/>
        <v>0</v>
      </c>
      <c r="Z57" s="5">
        <f t="shared" si="66"/>
        <v>0</v>
      </c>
      <c r="AA57" s="5">
        <f t="shared" si="66"/>
        <v>0</v>
      </c>
      <c r="AB57" s="5">
        <f t="shared" ref="AB57" si="67">IF(AND(LataProjekcji&lt;=Koniec,$C$2260=1),IFERROR(ROUND(MIN($D56*$J55,$J55-AA59),0),0),0)</f>
        <v>0</v>
      </c>
      <c r="AC57" s="5">
        <f t="shared" ref="AC57" si="68">IF(AND(LataProjekcji&lt;=Koniec,$C$2260=1),IFERROR(ROUND(MIN($D56*$J55,$J55-AB59),0),0),0)</f>
        <v>0</v>
      </c>
      <c r="AD57" s="5">
        <f t="shared" ref="AD57" si="69">IF(AND(LataProjekcji&lt;=Koniec,$C$2260=1),IFERROR(ROUND(MIN($D56*$J55,$J55-AC59),0),0),0)</f>
        <v>0</v>
      </c>
      <c r="AE57" s="5">
        <f t="shared" ref="AE57" si="70">IF(AND(LataProjekcji&lt;=Koniec,$C$2260=1),IFERROR(ROUND(MIN($D56*$J55,$J55-AD59),0),0),0)</f>
        <v>0</v>
      </c>
    </row>
    <row r="58" spans="2:31">
      <c r="B58" s="442" t="s">
        <v>714</v>
      </c>
      <c r="C58" s="8"/>
      <c r="F58" s="441"/>
      <c r="G58" s="441"/>
      <c r="H58" s="441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2:31">
      <c r="B59" s="8" t="s">
        <v>367</v>
      </c>
      <c r="C59" s="8"/>
      <c r="K59" s="5">
        <f t="shared" ref="K59:W59" si="71">IF(LataProjekcji&lt;=Koniec,ROUND(K2272,0),0)</f>
        <v>0</v>
      </c>
      <c r="L59" s="5">
        <f t="shared" si="71"/>
        <v>0</v>
      </c>
      <c r="M59" s="5">
        <f t="shared" si="71"/>
        <v>0</v>
      </c>
      <c r="N59" s="5">
        <f t="shared" si="71"/>
        <v>0</v>
      </c>
      <c r="O59" s="5">
        <f t="shared" si="71"/>
        <v>0</v>
      </c>
      <c r="P59" s="5">
        <f t="shared" si="71"/>
        <v>0</v>
      </c>
      <c r="Q59" s="5">
        <f t="shared" si="71"/>
        <v>0</v>
      </c>
      <c r="R59" s="5">
        <f t="shared" si="71"/>
        <v>0</v>
      </c>
      <c r="S59" s="5">
        <f t="shared" si="71"/>
        <v>0</v>
      </c>
      <c r="T59" s="5">
        <f t="shared" si="71"/>
        <v>0</v>
      </c>
      <c r="U59" s="5">
        <f t="shared" si="71"/>
        <v>0</v>
      </c>
      <c r="V59" s="5">
        <f t="shared" si="71"/>
        <v>0</v>
      </c>
      <c r="W59" s="5">
        <f t="shared" si="71"/>
        <v>0</v>
      </c>
      <c r="X59" s="5">
        <f t="shared" ref="X59:AA59" si="72">IF(LataProjekcji&lt;=Koniec,ROUND(X2272,0),0)</f>
        <v>0</v>
      </c>
      <c r="Y59" s="5">
        <f t="shared" si="72"/>
        <v>0</v>
      </c>
      <c r="Z59" s="5">
        <f t="shared" si="72"/>
        <v>0</v>
      </c>
      <c r="AA59" s="5">
        <f t="shared" si="72"/>
        <v>0</v>
      </c>
      <c r="AB59" s="5">
        <f t="shared" ref="AB59:AE59" si="73">IF(LataProjekcji&lt;=Koniec,ROUND(AB2272,0),0)</f>
        <v>0</v>
      </c>
      <c r="AC59" s="5">
        <f t="shared" si="73"/>
        <v>0</v>
      </c>
      <c r="AD59" s="5">
        <f t="shared" si="73"/>
        <v>0</v>
      </c>
      <c r="AE59" s="5">
        <f t="shared" si="73"/>
        <v>0</v>
      </c>
    </row>
    <row r="60" spans="2:31">
      <c r="B60" s="95" t="s">
        <v>368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74">IF(LataProjekcji&lt;=Koniec,ROUND(K2284,0),0)</f>
        <v>0</v>
      </c>
      <c r="L60" s="97">
        <f t="shared" ca="1" si="74"/>
        <v>0</v>
      </c>
      <c r="M60" s="97">
        <f t="shared" ca="1" si="74"/>
        <v>0</v>
      </c>
      <c r="N60" s="97">
        <f t="shared" ca="1" si="74"/>
        <v>0</v>
      </c>
      <c r="O60" s="97">
        <f t="shared" ca="1" si="74"/>
        <v>0</v>
      </c>
      <c r="P60" s="97">
        <f t="shared" ca="1" si="74"/>
        <v>0</v>
      </c>
      <c r="Q60" s="97">
        <f t="shared" ca="1" si="74"/>
        <v>0</v>
      </c>
      <c r="R60" s="97">
        <f t="shared" ca="1" si="74"/>
        <v>0</v>
      </c>
      <c r="S60" s="97">
        <f t="shared" ca="1" si="74"/>
        <v>0</v>
      </c>
      <c r="T60" s="97">
        <f t="shared" ca="1" si="74"/>
        <v>0</v>
      </c>
      <c r="U60" s="97">
        <f t="shared" ca="1" si="74"/>
        <v>0</v>
      </c>
      <c r="V60" s="97">
        <f t="shared" ca="1" si="74"/>
        <v>0</v>
      </c>
      <c r="W60" s="97">
        <f t="shared" ca="1" si="74"/>
        <v>0</v>
      </c>
      <c r="X60" s="97">
        <f t="shared" ref="X60:AA60" ca="1" si="75">IF(LataProjekcji&lt;=Koniec,ROUND(X2284,0),0)</f>
        <v>0</v>
      </c>
      <c r="Y60" s="97">
        <f t="shared" ca="1" si="75"/>
        <v>0</v>
      </c>
      <c r="Z60" s="97">
        <f t="shared" ca="1" si="75"/>
        <v>0</v>
      </c>
      <c r="AA60" s="97">
        <f t="shared" ca="1" si="75"/>
        <v>0</v>
      </c>
      <c r="AB60" s="97">
        <f t="shared" ref="AB60:AE60" ca="1" si="76">IF(LataProjekcji&lt;=Koniec,ROUND(AB2284,0),0)</f>
        <v>0</v>
      </c>
      <c r="AC60" s="97">
        <f t="shared" ca="1" si="76"/>
        <v>0</v>
      </c>
      <c r="AD60" s="97">
        <f t="shared" ca="1" si="76"/>
        <v>0</v>
      </c>
      <c r="AE60" s="97">
        <f t="shared" ca="1" si="76"/>
        <v>0</v>
      </c>
    </row>
    <row r="61" spans="2:31"/>
    <row r="62" spans="2:31">
      <c r="B62" s="232" t="s">
        <v>374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77">LataProjekcji</f>
        <v>Uzupełnij dane</v>
      </c>
      <c r="L62" s="234" t="str">
        <f t="shared" si="77"/>
        <v/>
      </c>
      <c r="M62" s="234" t="str">
        <f t="shared" si="77"/>
        <v/>
      </c>
      <c r="N62" s="234" t="str">
        <f t="shared" si="77"/>
        <v/>
      </c>
      <c r="O62" s="234" t="str">
        <f t="shared" si="77"/>
        <v/>
      </c>
      <c r="P62" s="234" t="str">
        <f t="shared" si="77"/>
        <v/>
      </c>
      <c r="Q62" s="234" t="str">
        <f t="shared" si="77"/>
        <v/>
      </c>
      <c r="R62" s="234" t="str">
        <f t="shared" si="77"/>
        <v/>
      </c>
      <c r="S62" s="234" t="str">
        <f t="shared" si="77"/>
        <v/>
      </c>
      <c r="T62" s="234" t="str">
        <f t="shared" si="77"/>
        <v/>
      </c>
      <c r="U62" s="234" t="str">
        <f t="shared" si="77"/>
        <v/>
      </c>
      <c r="V62" s="234" t="str">
        <f t="shared" si="77"/>
        <v/>
      </c>
      <c r="W62" s="234" t="str">
        <f t="shared" si="77"/>
        <v/>
      </c>
      <c r="X62" s="234" t="str">
        <f t="shared" si="77"/>
        <v/>
      </c>
      <c r="Y62" s="234" t="str">
        <f t="shared" si="77"/>
        <v/>
      </c>
      <c r="Z62" s="234" t="str">
        <f t="shared" si="77"/>
        <v/>
      </c>
      <c r="AA62" s="234" t="str">
        <f t="shared" si="77"/>
        <v/>
      </c>
      <c r="AB62" s="234" t="str">
        <f t="shared" si="77"/>
        <v/>
      </c>
      <c r="AC62" s="234" t="str">
        <f t="shared" si="77"/>
        <v/>
      </c>
      <c r="AD62" s="234" t="str">
        <f t="shared" si="77"/>
        <v/>
      </c>
      <c r="AE62" s="234" t="str">
        <f t="shared" si="77"/>
        <v/>
      </c>
    </row>
    <row r="63" spans="2:31">
      <c r="B63" s="8" t="s">
        <v>364</v>
      </c>
      <c r="C63" s="8"/>
      <c r="D63" s="5">
        <f>'Sprawozdania finansowe'!E24</f>
        <v>0</v>
      </c>
      <c r="J63" s="5">
        <f>ROUND(E2306,0)</f>
        <v>0</v>
      </c>
    </row>
    <row r="64" spans="2:31">
      <c r="B64" s="8" t="s">
        <v>365</v>
      </c>
      <c r="C64" s="8"/>
      <c r="D64" s="12">
        <f>am_transport</f>
        <v>0</v>
      </c>
      <c r="F64" s="441"/>
      <c r="G64" s="441"/>
      <c r="H64" s="441"/>
    </row>
    <row r="65" spans="2:31">
      <c r="B65" s="8" t="s">
        <v>713</v>
      </c>
      <c r="C65" s="8"/>
      <c r="F65" s="441"/>
      <c r="G65" s="441"/>
      <c r="H65" s="441"/>
      <c r="K65" s="5">
        <f>IF(AND(LataProjekcji&lt;=Koniec,$C$2261=1),IFERROR(ROUND(MIN($D64*$J63,$J63),0),0),0)</f>
        <v>0</v>
      </c>
      <c r="L65" s="5">
        <f t="shared" ref="L65:W65" si="78">IF(AND(LataProjekcji&lt;=Koniec,$C$2261=1),IFERROR(ROUND(MIN($D64*$J63,$J63-K67),0),0),0)</f>
        <v>0</v>
      </c>
      <c r="M65" s="5">
        <f t="shared" si="78"/>
        <v>0</v>
      </c>
      <c r="N65" s="5">
        <f t="shared" si="78"/>
        <v>0</v>
      </c>
      <c r="O65" s="5">
        <f t="shared" si="78"/>
        <v>0</v>
      </c>
      <c r="P65" s="5">
        <f t="shared" si="78"/>
        <v>0</v>
      </c>
      <c r="Q65" s="5">
        <f t="shared" si="78"/>
        <v>0</v>
      </c>
      <c r="R65" s="5">
        <f t="shared" si="78"/>
        <v>0</v>
      </c>
      <c r="S65" s="5">
        <f t="shared" si="78"/>
        <v>0</v>
      </c>
      <c r="T65" s="5">
        <f t="shared" si="78"/>
        <v>0</v>
      </c>
      <c r="U65" s="5">
        <f t="shared" si="78"/>
        <v>0</v>
      </c>
      <c r="V65" s="5">
        <f t="shared" si="78"/>
        <v>0</v>
      </c>
      <c r="W65" s="5">
        <f t="shared" si="78"/>
        <v>0</v>
      </c>
      <c r="X65" s="5">
        <f t="shared" ref="X65:AA65" si="79">IF(AND(LataProjekcji&lt;=Koniec,$C$2261=1),IFERROR(ROUND(MIN($D64*$J63,$J63-W67),0),0),0)</f>
        <v>0</v>
      </c>
      <c r="Y65" s="5">
        <f t="shared" si="79"/>
        <v>0</v>
      </c>
      <c r="Z65" s="5">
        <f t="shared" si="79"/>
        <v>0</v>
      </c>
      <c r="AA65" s="5">
        <f t="shared" si="79"/>
        <v>0</v>
      </c>
      <c r="AB65" s="5">
        <f t="shared" ref="AB65" si="80">IF(AND(LataProjekcji&lt;=Koniec,$C$2261=1),IFERROR(ROUND(MIN($D64*$J63,$J63-AA67),0),0),0)</f>
        <v>0</v>
      </c>
      <c r="AC65" s="5">
        <f t="shared" ref="AC65" si="81">IF(AND(LataProjekcji&lt;=Koniec,$C$2261=1),IFERROR(ROUND(MIN($D64*$J63,$J63-AB67),0),0),0)</f>
        <v>0</v>
      </c>
      <c r="AD65" s="5">
        <f t="shared" ref="AD65" si="82">IF(AND(LataProjekcji&lt;=Koniec,$C$2261=1),IFERROR(ROUND(MIN($D64*$J63,$J63-AC67),0),0),0)</f>
        <v>0</v>
      </c>
      <c r="AE65" s="5">
        <f t="shared" ref="AE65" si="83">IF(AND(LataProjekcji&lt;=Koniec,$C$2261=1),IFERROR(ROUND(MIN($D64*$J63,$J63-AD67),0),0),0)</f>
        <v>0</v>
      </c>
    </row>
    <row r="66" spans="2:31">
      <c r="B66" s="442" t="s">
        <v>714</v>
      </c>
      <c r="C66" s="8"/>
      <c r="F66" s="441"/>
      <c r="G66" s="441"/>
      <c r="H66" s="441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2:31">
      <c r="B67" s="8" t="s">
        <v>367</v>
      </c>
      <c r="C67" s="8"/>
      <c r="K67" s="5">
        <f t="shared" ref="K67:W67" si="84">IF(LataProjekcji&lt;=Koniec,ROUND(K2273,0),0)</f>
        <v>0</v>
      </c>
      <c r="L67" s="5">
        <f t="shared" si="84"/>
        <v>0</v>
      </c>
      <c r="M67" s="5">
        <f t="shared" si="84"/>
        <v>0</v>
      </c>
      <c r="N67" s="5">
        <f t="shared" si="84"/>
        <v>0</v>
      </c>
      <c r="O67" s="5">
        <f t="shared" si="84"/>
        <v>0</v>
      </c>
      <c r="P67" s="5">
        <f t="shared" si="84"/>
        <v>0</v>
      </c>
      <c r="Q67" s="5">
        <f t="shared" si="84"/>
        <v>0</v>
      </c>
      <c r="R67" s="5">
        <f t="shared" si="84"/>
        <v>0</v>
      </c>
      <c r="S67" s="5">
        <f t="shared" si="84"/>
        <v>0</v>
      </c>
      <c r="T67" s="5">
        <f t="shared" si="84"/>
        <v>0</v>
      </c>
      <c r="U67" s="5">
        <f t="shared" si="84"/>
        <v>0</v>
      </c>
      <c r="V67" s="5">
        <f t="shared" si="84"/>
        <v>0</v>
      </c>
      <c r="W67" s="5">
        <f t="shared" si="84"/>
        <v>0</v>
      </c>
      <c r="X67" s="5">
        <f t="shared" ref="X67:AA67" si="85">IF(LataProjekcji&lt;=Koniec,ROUND(X2273,0),0)</f>
        <v>0</v>
      </c>
      <c r="Y67" s="5">
        <f t="shared" si="85"/>
        <v>0</v>
      </c>
      <c r="Z67" s="5">
        <f t="shared" si="85"/>
        <v>0</v>
      </c>
      <c r="AA67" s="5">
        <f t="shared" si="85"/>
        <v>0</v>
      </c>
      <c r="AB67" s="5">
        <f t="shared" ref="AB67:AE67" si="86">IF(LataProjekcji&lt;=Koniec,ROUND(AB2273,0),0)</f>
        <v>0</v>
      </c>
      <c r="AC67" s="5">
        <f t="shared" si="86"/>
        <v>0</v>
      </c>
      <c r="AD67" s="5">
        <f t="shared" si="86"/>
        <v>0</v>
      </c>
      <c r="AE67" s="5">
        <f t="shared" si="86"/>
        <v>0</v>
      </c>
    </row>
    <row r="68" spans="2:31">
      <c r="B68" s="95" t="s">
        <v>368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87">IF(LataProjekcji&lt;=Koniec,ROUND(K2285,0),0)</f>
        <v>0</v>
      </c>
      <c r="L68" s="97">
        <f t="shared" ca="1" si="87"/>
        <v>0</v>
      </c>
      <c r="M68" s="97">
        <f t="shared" ca="1" si="87"/>
        <v>0</v>
      </c>
      <c r="N68" s="97">
        <f t="shared" ca="1" si="87"/>
        <v>0</v>
      </c>
      <c r="O68" s="97">
        <f t="shared" ca="1" si="87"/>
        <v>0</v>
      </c>
      <c r="P68" s="97">
        <f t="shared" ca="1" si="87"/>
        <v>0</v>
      </c>
      <c r="Q68" s="97">
        <f t="shared" ca="1" si="87"/>
        <v>0</v>
      </c>
      <c r="R68" s="97">
        <f t="shared" ca="1" si="87"/>
        <v>0</v>
      </c>
      <c r="S68" s="97">
        <f t="shared" ca="1" si="87"/>
        <v>0</v>
      </c>
      <c r="T68" s="97">
        <f t="shared" ca="1" si="87"/>
        <v>0</v>
      </c>
      <c r="U68" s="97">
        <f t="shared" ca="1" si="87"/>
        <v>0</v>
      </c>
      <c r="V68" s="97">
        <f t="shared" ca="1" si="87"/>
        <v>0</v>
      </c>
      <c r="W68" s="97">
        <f t="shared" ca="1" si="87"/>
        <v>0</v>
      </c>
      <c r="X68" s="97">
        <f t="shared" ref="X68:AA68" ca="1" si="88">IF(LataProjekcji&lt;=Koniec,ROUND(X2285,0),0)</f>
        <v>0</v>
      </c>
      <c r="Y68" s="97">
        <f t="shared" ca="1" si="88"/>
        <v>0</v>
      </c>
      <c r="Z68" s="97">
        <f t="shared" ca="1" si="88"/>
        <v>0</v>
      </c>
      <c r="AA68" s="97">
        <f t="shared" ca="1" si="88"/>
        <v>0</v>
      </c>
      <c r="AB68" s="97">
        <f t="shared" ref="AB68:AE68" ca="1" si="89">IF(LataProjekcji&lt;=Koniec,ROUND(AB2285,0),0)</f>
        <v>0</v>
      </c>
      <c r="AC68" s="97">
        <f t="shared" ca="1" si="89"/>
        <v>0</v>
      </c>
      <c r="AD68" s="97">
        <f t="shared" ca="1" si="89"/>
        <v>0</v>
      </c>
      <c r="AE68" s="97">
        <f t="shared" ca="1" si="89"/>
        <v>0</v>
      </c>
    </row>
    <row r="69" spans="2:31"/>
    <row r="70" spans="2:31">
      <c r="B70" s="232" t="s">
        <v>375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90">LataProjekcji</f>
        <v>Uzupełnij dane</v>
      </c>
      <c r="L70" s="234" t="str">
        <f t="shared" si="90"/>
        <v/>
      </c>
      <c r="M70" s="234" t="str">
        <f t="shared" si="90"/>
        <v/>
      </c>
      <c r="N70" s="234" t="str">
        <f t="shared" si="90"/>
        <v/>
      </c>
      <c r="O70" s="234" t="str">
        <f t="shared" si="90"/>
        <v/>
      </c>
      <c r="P70" s="234" t="str">
        <f t="shared" si="90"/>
        <v/>
      </c>
      <c r="Q70" s="234" t="str">
        <f t="shared" si="90"/>
        <v/>
      </c>
      <c r="R70" s="234" t="str">
        <f t="shared" si="90"/>
        <v/>
      </c>
      <c r="S70" s="234" t="str">
        <f t="shared" si="90"/>
        <v/>
      </c>
      <c r="T70" s="234" t="str">
        <f t="shared" si="90"/>
        <v/>
      </c>
      <c r="U70" s="234" t="str">
        <f t="shared" si="90"/>
        <v/>
      </c>
      <c r="V70" s="234" t="str">
        <f t="shared" si="90"/>
        <v/>
      </c>
      <c r="W70" s="234" t="str">
        <f t="shared" si="90"/>
        <v/>
      </c>
      <c r="X70" s="234" t="str">
        <f t="shared" si="90"/>
        <v/>
      </c>
      <c r="Y70" s="234" t="str">
        <f t="shared" si="90"/>
        <v/>
      </c>
      <c r="Z70" s="234" t="str">
        <f t="shared" si="90"/>
        <v/>
      </c>
      <c r="AA70" s="234" t="str">
        <f t="shared" si="90"/>
        <v/>
      </c>
      <c r="AB70" s="234" t="str">
        <f t="shared" si="90"/>
        <v/>
      </c>
      <c r="AC70" s="234" t="str">
        <f t="shared" si="90"/>
        <v/>
      </c>
      <c r="AD70" s="234" t="str">
        <f t="shared" si="90"/>
        <v/>
      </c>
      <c r="AE70" s="234" t="str">
        <f t="shared" si="90"/>
        <v/>
      </c>
    </row>
    <row r="71" spans="2:31">
      <c r="B71" s="8" t="s">
        <v>364</v>
      </c>
      <c r="C71" s="8"/>
      <c r="D71" s="5">
        <f>'Sprawozdania finansowe'!E25</f>
        <v>0</v>
      </c>
      <c r="J71" s="5">
        <f>ROUND(E2307,0)</f>
        <v>0</v>
      </c>
    </row>
    <row r="72" spans="2:31">
      <c r="B72" s="8" t="s">
        <v>365</v>
      </c>
      <c r="C72" s="8"/>
      <c r="D72" s="12">
        <f>am_inneST</f>
        <v>0</v>
      </c>
      <c r="F72" s="441"/>
      <c r="G72" s="441"/>
      <c r="H72" s="441"/>
    </row>
    <row r="73" spans="2:31">
      <c r="B73" s="8" t="s">
        <v>713</v>
      </c>
      <c r="C73" s="8"/>
      <c r="F73" s="441"/>
      <c r="G73" s="441"/>
      <c r="H73" s="441"/>
      <c r="K73" s="5">
        <f>IF(AND(LataProjekcji&lt;=Koniec,$C$2262=1),IFERROR(ROUND(MIN($D72*$J71,$J71),0),0),0)</f>
        <v>0</v>
      </c>
      <c r="L73" s="5">
        <f t="shared" ref="L73:W73" si="91">IF(AND(LataProjekcji&lt;=Koniec,$C$2262=1),IFERROR(ROUND(MIN($D72*$J71,$J71-K75),0),0),0)</f>
        <v>0</v>
      </c>
      <c r="M73" s="5">
        <f t="shared" si="91"/>
        <v>0</v>
      </c>
      <c r="N73" s="5">
        <f t="shared" si="91"/>
        <v>0</v>
      </c>
      <c r="O73" s="5">
        <f t="shared" si="91"/>
        <v>0</v>
      </c>
      <c r="P73" s="5">
        <f t="shared" si="91"/>
        <v>0</v>
      </c>
      <c r="Q73" s="5">
        <f t="shared" si="91"/>
        <v>0</v>
      </c>
      <c r="R73" s="5">
        <f t="shared" si="91"/>
        <v>0</v>
      </c>
      <c r="S73" s="5">
        <f t="shared" si="91"/>
        <v>0</v>
      </c>
      <c r="T73" s="5">
        <f t="shared" si="91"/>
        <v>0</v>
      </c>
      <c r="U73" s="5">
        <f t="shared" si="91"/>
        <v>0</v>
      </c>
      <c r="V73" s="5">
        <f t="shared" si="91"/>
        <v>0</v>
      </c>
      <c r="W73" s="5">
        <f t="shared" si="91"/>
        <v>0</v>
      </c>
      <c r="X73" s="5">
        <f t="shared" ref="X73:AA73" si="92">IF(AND(LataProjekcji&lt;=Koniec,$C$2262=1),IFERROR(ROUND(MIN($D72*$J71,$J71-W75),0),0),0)</f>
        <v>0</v>
      </c>
      <c r="Y73" s="5">
        <f t="shared" si="92"/>
        <v>0</v>
      </c>
      <c r="Z73" s="5">
        <f t="shared" si="92"/>
        <v>0</v>
      </c>
      <c r="AA73" s="5">
        <f t="shared" si="92"/>
        <v>0</v>
      </c>
      <c r="AB73" s="5">
        <f t="shared" ref="AB73" si="93">IF(AND(LataProjekcji&lt;=Koniec,$C$2262=1),IFERROR(ROUND(MIN($D72*$J71,$J71-AA75),0),0),0)</f>
        <v>0</v>
      </c>
      <c r="AC73" s="5">
        <f t="shared" ref="AC73" si="94">IF(AND(LataProjekcji&lt;=Koniec,$C$2262=1),IFERROR(ROUND(MIN($D72*$J71,$J71-AB75),0),0),0)</f>
        <v>0</v>
      </c>
      <c r="AD73" s="5">
        <f t="shared" ref="AD73" si="95">IF(AND(LataProjekcji&lt;=Koniec,$C$2262=1),IFERROR(ROUND(MIN($D72*$J71,$J71-AC75),0),0),0)</f>
        <v>0</v>
      </c>
      <c r="AE73" s="5">
        <f t="shared" ref="AE73" si="96">IF(AND(LataProjekcji&lt;=Koniec,$C$2262=1),IFERROR(ROUND(MIN($D72*$J71,$J71-AD75),0),0),0)</f>
        <v>0</v>
      </c>
    </row>
    <row r="74" spans="2:31">
      <c r="B74" s="442" t="s">
        <v>714</v>
      </c>
      <c r="C74" s="8"/>
      <c r="F74" s="441"/>
      <c r="G74" s="441"/>
      <c r="H74" s="441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8" t="s">
        <v>367</v>
      </c>
      <c r="C75" s="8"/>
      <c r="K75" s="5">
        <f t="shared" ref="K75:W75" si="97">IF(LataProjekcji&lt;=Koniec,ROUND(K2274,0),0)</f>
        <v>0</v>
      </c>
      <c r="L75" s="5">
        <f t="shared" si="97"/>
        <v>0</v>
      </c>
      <c r="M75" s="5">
        <f t="shared" si="97"/>
        <v>0</v>
      </c>
      <c r="N75" s="5">
        <f t="shared" si="97"/>
        <v>0</v>
      </c>
      <c r="O75" s="5">
        <f t="shared" si="97"/>
        <v>0</v>
      </c>
      <c r="P75" s="5">
        <f t="shared" si="97"/>
        <v>0</v>
      </c>
      <c r="Q75" s="5">
        <f t="shared" si="97"/>
        <v>0</v>
      </c>
      <c r="R75" s="5">
        <f t="shared" si="97"/>
        <v>0</v>
      </c>
      <c r="S75" s="5">
        <f t="shared" si="97"/>
        <v>0</v>
      </c>
      <c r="T75" s="5">
        <f t="shared" si="97"/>
        <v>0</v>
      </c>
      <c r="U75" s="5">
        <f t="shared" si="97"/>
        <v>0</v>
      </c>
      <c r="V75" s="5">
        <f t="shared" si="97"/>
        <v>0</v>
      </c>
      <c r="W75" s="5">
        <f t="shared" si="97"/>
        <v>0</v>
      </c>
      <c r="X75" s="5">
        <f t="shared" ref="X75:AA75" si="98">IF(LataProjekcji&lt;=Koniec,ROUND(X2274,0),0)</f>
        <v>0</v>
      </c>
      <c r="Y75" s="5">
        <f t="shared" si="98"/>
        <v>0</v>
      </c>
      <c r="Z75" s="5">
        <f t="shared" si="98"/>
        <v>0</v>
      </c>
      <c r="AA75" s="5">
        <f t="shared" si="98"/>
        <v>0</v>
      </c>
      <c r="AB75" s="5">
        <f t="shared" ref="AB75:AE75" si="99">IF(LataProjekcji&lt;=Koniec,ROUND(AB2274,0),0)</f>
        <v>0</v>
      </c>
      <c r="AC75" s="5">
        <f t="shared" si="99"/>
        <v>0</v>
      </c>
      <c r="AD75" s="5">
        <f t="shared" si="99"/>
        <v>0</v>
      </c>
      <c r="AE75" s="5">
        <f t="shared" si="99"/>
        <v>0</v>
      </c>
    </row>
    <row r="76" spans="2:31">
      <c r="B76" s="95" t="s">
        <v>368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100">IF(LataProjekcji&lt;=Koniec,ROUND(K2286,0),0)</f>
        <v>0</v>
      </c>
      <c r="L76" s="97">
        <f t="shared" ca="1" si="100"/>
        <v>0</v>
      </c>
      <c r="M76" s="97">
        <f t="shared" ca="1" si="100"/>
        <v>0</v>
      </c>
      <c r="N76" s="97">
        <f t="shared" ca="1" si="100"/>
        <v>0</v>
      </c>
      <c r="O76" s="97">
        <f t="shared" ca="1" si="100"/>
        <v>0</v>
      </c>
      <c r="P76" s="97">
        <f t="shared" ca="1" si="100"/>
        <v>0</v>
      </c>
      <c r="Q76" s="97">
        <f t="shared" ca="1" si="100"/>
        <v>0</v>
      </c>
      <c r="R76" s="97">
        <f t="shared" ca="1" si="100"/>
        <v>0</v>
      </c>
      <c r="S76" s="97">
        <f t="shared" ca="1" si="100"/>
        <v>0</v>
      </c>
      <c r="T76" s="97">
        <f t="shared" ca="1" si="100"/>
        <v>0</v>
      </c>
      <c r="U76" s="97">
        <f t="shared" ca="1" si="100"/>
        <v>0</v>
      </c>
      <c r="V76" s="97">
        <f t="shared" ca="1" si="100"/>
        <v>0</v>
      </c>
      <c r="W76" s="97">
        <f t="shared" ca="1" si="100"/>
        <v>0</v>
      </c>
      <c r="X76" s="97">
        <f t="shared" ref="X76:AA76" ca="1" si="101">IF(LataProjekcji&lt;=Koniec,ROUND(X2286,0),0)</f>
        <v>0</v>
      </c>
      <c r="Y76" s="97">
        <f t="shared" ca="1" si="101"/>
        <v>0</v>
      </c>
      <c r="Z76" s="97">
        <f t="shared" ca="1" si="101"/>
        <v>0</v>
      </c>
      <c r="AA76" s="97">
        <f t="shared" ca="1" si="101"/>
        <v>0</v>
      </c>
      <c r="AB76" s="97">
        <f t="shared" ref="AB76:AE76" ca="1" si="102">IF(LataProjekcji&lt;=Koniec,ROUND(AB2286,0),0)</f>
        <v>0</v>
      </c>
      <c r="AC76" s="97">
        <f t="shared" ca="1" si="102"/>
        <v>0</v>
      </c>
      <c r="AD76" s="97">
        <f t="shared" ca="1" si="102"/>
        <v>0</v>
      </c>
      <c r="AE76" s="97">
        <f t="shared" ca="1" si="102"/>
        <v>0</v>
      </c>
    </row>
    <row r="77" spans="2:31"/>
    <row r="78" spans="2:31" customFormat="1"/>
    <row r="79" spans="2:31" customFormat="1">
      <c r="B79" s="29" t="s">
        <v>376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103">LataProjekcji</f>
        <v>Uzupełnij dane</v>
      </c>
      <c r="L79" s="155" t="str">
        <f t="shared" si="103"/>
        <v/>
      </c>
      <c r="M79" s="155" t="str">
        <f t="shared" si="103"/>
        <v/>
      </c>
      <c r="N79" s="155" t="str">
        <f t="shared" si="103"/>
        <v/>
      </c>
      <c r="O79" s="155" t="str">
        <f t="shared" si="103"/>
        <v/>
      </c>
      <c r="P79" s="155" t="str">
        <f t="shared" si="103"/>
        <v/>
      </c>
      <c r="Q79" s="155" t="str">
        <f t="shared" si="103"/>
        <v/>
      </c>
      <c r="R79" s="155" t="str">
        <f t="shared" si="103"/>
        <v/>
      </c>
      <c r="S79" s="155" t="str">
        <f t="shared" si="103"/>
        <v/>
      </c>
      <c r="T79" s="155" t="str">
        <f t="shared" si="103"/>
        <v/>
      </c>
      <c r="U79" s="155" t="str">
        <f t="shared" si="103"/>
        <v/>
      </c>
      <c r="V79" s="155" t="str">
        <f t="shared" si="103"/>
        <v/>
      </c>
      <c r="W79" s="155" t="str">
        <f t="shared" si="103"/>
        <v/>
      </c>
      <c r="X79" s="155" t="str">
        <f t="shared" si="103"/>
        <v/>
      </c>
      <c r="Y79" s="155" t="str">
        <f t="shared" si="103"/>
        <v/>
      </c>
      <c r="Z79" s="155" t="str">
        <f t="shared" si="103"/>
        <v/>
      </c>
      <c r="AA79" s="155" t="str">
        <f t="shared" si="103"/>
        <v/>
      </c>
      <c r="AB79" s="155" t="str">
        <f t="shared" si="103"/>
        <v/>
      </c>
      <c r="AC79" s="155" t="str">
        <f t="shared" si="103"/>
        <v/>
      </c>
      <c r="AD79" s="155" t="str">
        <f t="shared" si="103"/>
        <v/>
      </c>
      <c r="AE79" s="155" t="str">
        <f t="shared" si="103"/>
        <v/>
      </c>
    </row>
    <row r="80" spans="2:31" customFormat="1">
      <c r="B80" s="29" t="s">
        <v>377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104">ROUND(SUM(L81:L83),0)</f>
        <v>0</v>
      </c>
      <c r="M80" s="31">
        <f t="shared" ca="1" si="104"/>
        <v>0</v>
      </c>
      <c r="N80" s="31">
        <f t="shared" ca="1" si="104"/>
        <v>0</v>
      </c>
      <c r="O80" s="31">
        <f t="shared" ca="1" si="104"/>
        <v>0</v>
      </c>
      <c r="P80" s="31">
        <f t="shared" ca="1" si="104"/>
        <v>0</v>
      </c>
      <c r="Q80" s="31">
        <f t="shared" ca="1" si="104"/>
        <v>0</v>
      </c>
      <c r="R80" s="31">
        <f t="shared" ca="1" si="104"/>
        <v>0</v>
      </c>
      <c r="S80" s="31">
        <f t="shared" ca="1" si="104"/>
        <v>0</v>
      </c>
      <c r="T80" s="31">
        <f t="shared" ca="1" si="104"/>
        <v>0</v>
      </c>
      <c r="U80" s="31">
        <f t="shared" ca="1" si="104"/>
        <v>0</v>
      </c>
      <c r="V80" s="31">
        <f t="shared" ca="1" si="104"/>
        <v>0</v>
      </c>
      <c r="W80" s="31">
        <f t="shared" ca="1" si="10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105">ROUND(SUM(Z81:Z83),0)</f>
        <v>0</v>
      </c>
      <c r="AA80" s="31">
        <f t="shared" ca="1" si="105"/>
        <v>0</v>
      </c>
      <c r="AB80" s="31">
        <f t="shared" ref="AB80:AE80" ca="1" si="106">ROUND(SUM(AB81:AB83),0)</f>
        <v>0</v>
      </c>
      <c r="AC80" s="31">
        <f t="shared" ca="1" si="106"/>
        <v>0</v>
      </c>
      <c r="AD80" s="31">
        <f t="shared" ca="1" si="106"/>
        <v>0</v>
      </c>
      <c r="AE80" s="31">
        <f t="shared" ca="1" si="106"/>
        <v>0</v>
      </c>
    </row>
    <row r="81" spans="2:31" customFormat="1">
      <c r="B81" s="103" t="s">
        <v>378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107">ROUND(L20,0)</f>
        <v>0</v>
      </c>
      <c r="M81" s="102">
        <f t="shared" ca="1" si="107"/>
        <v>0</v>
      </c>
      <c r="N81" s="102">
        <f t="shared" ca="1" si="107"/>
        <v>0</v>
      </c>
      <c r="O81" s="102">
        <f t="shared" ca="1" si="107"/>
        <v>0</v>
      </c>
      <c r="P81" s="102">
        <f t="shared" ca="1" si="107"/>
        <v>0</v>
      </c>
      <c r="Q81" s="102">
        <f t="shared" ca="1" si="107"/>
        <v>0</v>
      </c>
      <c r="R81" s="102">
        <f t="shared" ca="1" si="107"/>
        <v>0</v>
      </c>
      <c r="S81" s="102">
        <f t="shared" ca="1" si="107"/>
        <v>0</v>
      </c>
      <c r="T81" s="102">
        <f t="shared" ca="1" si="107"/>
        <v>0</v>
      </c>
      <c r="U81" s="102">
        <f t="shared" ca="1" si="107"/>
        <v>0</v>
      </c>
      <c r="V81" s="102">
        <f t="shared" ca="1" si="107"/>
        <v>0</v>
      </c>
      <c r="W81" s="102">
        <f t="shared" ca="1" si="10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108">ROUND(Z20,0)</f>
        <v>0</v>
      </c>
      <c r="AA81" s="102">
        <f t="shared" ca="1" si="108"/>
        <v>0</v>
      </c>
      <c r="AB81" s="102">
        <f t="shared" ref="AB81:AE81" ca="1" si="109">ROUND(AB20,0)</f>
        <v>0</v>
      </c>
      <c r="AC81" s="102">
        <f t="shared" ca="1" si="109"/>
        <v>0</v>
      </c>
      <c r="AD81" s="102">
        <f t="shared" ca="1" si="109"/>
        <v>0</v>
      </c>
      <c r="AE81" s="102">
        <f t="shared" ca="1" si="109"/>
        <v>0</v>
      </c>
    </row>
    <row r="82" spans="2:31">
      <c r="B82" s="37" t="s">
        <v>379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110">ROUND(L28,0)</f>
        <v>0</v>
      </c>
      <c r="M82" s="33">
        <f t="shared" ca="1" si="110"/>
        <v>0</v>
      </c>
      <c r="N82" s="33">
        <f t="shared" ca="1" si="110"/>
        <v>0</v>
      </c>
      <c r="O82" s="33">
        <f t="shared" ca="1" si="110"/>
        <v>0</v>
      </c>
      <c r="P82" s="33">
        <f t="shared" ca="1" si="110"/>
        <v>0</v>
      </c>
      <c r="Q82" s="33">
        <f t="shared" ca="1" si="110"/>
        <v>0</v>
      </c>
      <c r="R82" s="33">
        <f t="shared" ca="1" si="110"/>
        <v>0</v>
      </c>
      <c r="S82" s="33">
        <f t="shared" ca="1" si="110"/>
        <v>0</v>
      </c>
      <c r="T82" s="33">
        <f t="shared" ca="1" si="110"/>
        <v>0</v>
      </c>
      <c r="U82" s="33">
        <f t="shared" ca="1" si="110"/>
        <v>0</v>
      </c>
      <c r="V82" s="33">
        <f t="shared" ca="1" si="110"/>
        <v>0</v>
      </c>
      <c r="W82" s="33">
        <f t="shared" ca="1" si="11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111">ROUND(Z28,0)</f>
        <v>0</v>
      </c>
      <c r="AA82" s="33">
        <f t="shared" ca="1" si="111"/>
        <v>0</v>
      </c>
      <c r="AB82" s="33">
        <f t="shared" ref="AB82:AE82" ca="1" si="112">ROUND(AB28,0)</f>
        <v>0</v>
      </c>
      <c r="AC82" s="33">
        <f t="shared" ca="1" si="112"/>
        <v>0</v>
      </c>
      <c r="AD82" s="33">
        <f t="shared" ca="1" si="112"/>
        <v>0</v>
      </c>
      <c r="AE82" s="33">
        <f t="shared" ca="1" si="112"/>
        <v>0</v>
      </c>
    </row>
    <row r="83" spans="2:31">
      <c r="B83" s="104" t="s">
        <v>380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113">ROUND(L36,0)</f>
        <v>0</v>
      </c>
      <c r="M83" s="106">
        <f t="shared" ca="1" si="113"/>
        <v>0</v>
      </c>
      <c r="N83" s="106">
        <f t="shared" ca="1" si="113"/>
        <v>0</v>
      </c>
      <c r="O83" s="106">
        <f t="shared" ca="1" si="113"/>
        <v>0</v>
      </c>
      <c r="P83" s="106">
        <f t="shared" ca="1" si="113"/>
        <v>0</v>
      </c>
      <c r="Q83" s="106">
        <f t="shared" ca="1" si="113"/>
        <v>0</v>
      </c>
      <c r="R83" s="106">
        <f t="shared" ca="1" si="113"/>
        <v>0</v>
      </c>
      <c r="S83" s="106">
        <f t="shared" ca="1" si="113"/>
        <v>0</v>
      </c>
      <c r="T83" s="106">
        <f t="shared" ca="1" si="113"/>
        <v>0</v>
      </c>
      <c r="U83" s="106">
        <f t="shared" ca="1" si="113"/>
        <v>0</v>
      </c>
      <c r="V83" s="106">
        <f t="shared" ca="1" si="113"/>
        <v>0</v>
      </c>
      <c r="W83" s="106">
        <f t="shared" ca="1" si="11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114">ROUND(Z36,0)</f>
        <v>0</v>
      </c>
      <c r="AA83" s="106">
        <f t="shared" ca="1" si="114"/>
        <v>0</v>
      </c>
      <c r="AB83" s="106">
        <f t="shared" ref="AB83:AE83" ca="1" si="115">ROUND(AB36,0)</f>
        <v>0</v>
      </c>
      <c r="AC83" s="106">
        <f t="shared" ca="1" si="115"/>
        <v>0</v>
      </c>
      <c r="AD83" s="106">
        <f t="shared" ca="1" si="115"/>
        <v>0</v>
      </c>
      <c r="AE83" s="106">
        <f t="shared" ca="1" si="115"/>
        <v>0</v>
      </c>
    </row>
    <row r="84" spans="2:31">
      <c r="B84" s="98" t="s">
        <v>381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116">ROUND(SUM(L85:L89),0)</f>
        <v>0</v>
      </c>
      <c r="M84" s="97">
        <f t="shared" ca="1" si="116"/>
        <v>0</v>
      </c>
      <c r="N84" s="97">
        <f t="shared" ca="1" si="116"/>
        <v>0</v>
      </c>
      <c r="O84" s="97">
        <f t="shared" ca="1" si="116"/>
        <v>0</v>
      </c>
      <c r="P84" s="97">
        <f t="shared" ca="1" si="116"/>
        <v>0</v>
      </c>
      <c r="Q84" s="97">
        <f t="shared" ca="1" si="116"/>
        <v>0</v>
      </c>
      <c r="R84" s="97">
        <f t="shared" ca="1" si="116"/>
        <v>0</v>
      </c>
      <c r="S84" s="97">
        <f t="shared" ca="1" si="116"/>
        <v>0</v>
      </c>
      <c r="T84" s="97">
        <f t="shared" ca="1" si="116"/>
        <v>0</v>
      </c>
      <c r="U84" s="97">
        <f t="shared" ca="1" si="116"/>
        <v>0</v>
      </c>
      <c r="V84" s="97">
        <f t="shared" ca="1" si="116"/>
        <v>0</v>
      </c>
      <c r="W84" s="97">
        <f t="shared" ca="1" si="11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117">ROUND(SUM(Z85:Z89),0)</f>
        <v>0</v>
      </c>
      <c r="AA84" s="97">
        <f t="shared" ca="1" si="117"/>
        <v>0</v>
      </c>
      <c r="AB84" s="97">
        <f t="shared" ref="AB84:AE84" ca="1" si="118">ROUND(SUM(AB85:AB89),0)</f>
        <v>0</v>
      </c>
      <c r="AC84" s="97">
        <f t="shared" ca="1" si="118"/>
        <v>0</v>
      </c>
      <c r="AD84" s="97">
        <f t="shared" ca="1" si="118"/>
        <v>0</v>
      </c>
      <c r="AE84" s="97">
        <f t="shared" ca="1" si="118"/>
        <v>0</v>
      </c>
    </row>
    <row r="85" spans="2:31">
      <c r="B85" s="103" t="s">
        <v>382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119">ROUND(L44,0)</f>
        <v>0</v>
      </c>
      <c r="M85" s="102">
        <f t="shared" ca="1" si="119"/>
        <v>0</v>
      </c>
      <c r="N85" s="102">
        <f t="shared" ca="1" si="119"/>
        <v>0</v>
      </c>
      <c r="O85" s="102">
        <f t="shared" ca="1" si="119"/>
        <v>0</v>
      </c>
      <c r="P85" s="102">
        <f t="shared" ca="1" si="119"/>
        <v>0</v>
      </c>
      <c r="Q85" s="102">
        <f t="shared" ca="1" si="119"/>
        <v>0</v>
      </c>
      <c r="R85" s="102">
        <f t="shared" ca="1" si="119"/>
        <v>0</v>
      </c>
      <c r="S85" s="102">
        <f t="shared" ca="1" si="119"/>
        <v>0</v>
      </c>
      <c r="T85" s="102">
        <f t="shared" ca="1" si="119"/>
        <v>0</v>
      </c>
      <c r="U85" s="102">
        <f t="shared" ca="1" si="119"/>
        <v>0</v>
      </c>
      <c r="V85" s="102">
        <f t="shared" ca="1" si="119"/>
        <v>0</v>
      </c>
      <c r="W85" s="102">
        <f t="shared" ca="1" si="11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120">ROUND(Z44,0)</f>
        <v>0</v>
      </c>
      <c r="AA85" s="102">
        <f t="shared" ca="1" si="120"/>
        <v>0</v>
      </c>
      <c r="AB85" s="102">
        <f t="shared" ref="AB85:AE85" ca="1" si="121">ROUND(AB44,0)</f>
        <v>0</v>
      </c>
      <c r="AC85" s="102">
        <f t="shared" ca="1" si="121"/>
        <v>0</v>
      </c>
      <c r="AD85" s="102">
        <f t="shared" ca="1" si="121"/>
        <v>0</v>
      </c>
      <c r="AE85" s="102">
        <f t="shared" ca="1" si="121"/>
        <v>0</v>
      </c>
    </row>
    <row r="86" spans="2:31">
      <c r="B86" s="37" t="s">
        <v>383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122">ROUND(L52,0)</f>
        <v>0</v>
      </c>
      <c r="M86" s="33">
        <f t="shared" ca="1" si="122"/>
        <v>0</v>
      </c>
      <c r="N86" s="33">
        <f t="shared" ca="1" si="122"/>
        <v>0</v>
      </c>
      <c r="O86" s="33">
        <f t="shared" ca="1" si="122"/>
        <v>0</v>
      </c>
      <c r="P86" s="33">
        <f t="shared" ca="1" si="122"/>
        <v>0</v>
      </c>
      <c r="Q86" s="33">
        <f t="shared" ca="1" si="122"/>
        <v>0</v>
      </c>
      <c r="R86" s="33">
        <f t="shared" ca="1" si="122"/>
        <v>0</v>
      </c>
      <c r="S86" s="33">
        <f t="shared" ca="1" si="122"/>
        <v>0</v>
      </c>
      <c r="T86" s="33">
        <f t="shared" ca="1" si="122"/>
        <v>0</v>
      </c>
      <c r="U86" s="33">
        <f t="shared" ca="1" si="122"/>
        <v>0</v>
      </c>
      <c r="V86" s="33">
        <f t="shared" ca="1" si="122"/>
        <v>0</v>
      </c>
      <c r="W86" s="33">
        <f t="shared" ca="1" si="12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123">ROUND(Z52,0)</f>
        <v>0</v>
      </c>
      <c r="AA86" s="33">
        <f t="shared" ca="1" si="123"/>
        <v>0</v>
      </c>
      <c r="AB86" s="33">
        <f t="shared" ref="AB86:AE86" ca="1" si="124">ROUND(AB52,0)</f>
        <v>0</v>
      </c>
      <c r="AC86" s="33">
        <f t="shared" ca="1" si="124"/>
        <v>0</v>
      </c>
      <c r="AD86" s="33">
        <f t="shared" ca="1" si="124"/>
        <v>0</v>
      </c>
      <c r="AE86" s="33">
        <f t="shared" ca="1" si="124"/>
        <v>0</v>
      </c>
    </row>
    <row r="87" spans="2:31">
      <c r="B87" s="37" t="s">
        <v>384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125">ROUND(L60,0)</f>
        <v>0</v>
      </c>
      <c r="M87" s="33">
        <f t="shared" ca="1" si="125"/>
        <v>0</v>
      </c>
      <c r="N87" s="33">
        <f t="shared" ca="1" si="125"/>
        <v>0</v>
      </c>
      <c r="O87" s="33">
        <f t="shared" ca="1" si="125"/>
        <v>0</v>
      </c>
      <c r="P87" s="33">
        <f t="shared" ca="1" si="125"/>
        <v>0</v>
      </c>
      <c r="Q87" s="33">
        <f t="shared" ca="1" si="125"/>
        <v>0</v>
      </c>
      <c r="R87" s="33">
        <f t="shared" ca="1" si="125"/>
        <v>0</v>
      </c>
      <c r="S87" s="33">
        <f t="shared" ca="1" si="125"/>
        <v>0</v>
      </c>
      <c r="T87" s="33">
        <f t="shared" ca="1" si="125"/>
        <v>0</v>
      </c>
      <c r="U87" s="33">
        <f t="shared" ca="1" si="125"/>
        <v>0</v>
      </c>
      <c r="V87" s="33">
        <f t="shared" ca="1" si="125"/>
        <v>0</v>
      </c>
      <c r="W87" s="33">
        <f t="shared" ca="1" si="12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126">ROUND(Z60,0)</f>
        <v>0</v>
      </c>
      <c r="AA87" s="33">
        <f t="shared" ca="1" si="126"/>
        <v>0</v>
      </c>
      <c r="AB87" s="33">
        <f t="shared" ref="AB87:AE87" ca="1" si="127">ROUND(AB60,0)</f>
        <v>0</v>
      </c>
      <c r="AC87" s="33">
        <f t="shared" ca="1" si="127"/>
        <v>0</v>
      </c>
      <c r="AD87" s="33">
        <f t="shared" ca="1" si="127"/>
        <v>0</v>
      </c>
      <c r="AE87" s="33">
        <f t="shared" ca="1" si="127"/>
        <v>0</v>
      </c>
    </row>
    <row r="88" spans="2:31">
      <c r="B88" s="37" t="s">
        <v>385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128">ROUND(L68,0)</f>
        <v>0</v>
      </c>
      <c r="M88" s="33">
        <f t="shared" ca="1" si="128"/>
        <v>0</v>
      </c>
      <c r="N88" s="33">
        <f t="shared" ca="1" si="128"/>
        <v>0</v>
      </c>
      <c r="O88" s="33">
        <f t="shared" ca="1" si="128"/>
        <v>0</v>
      </c>
      <c r="P88" s="33">
        <f t="shared" ca="1" si="128"/>
        <v>0</v>
      </c>
      <c r="Q88" s="33">
        <f t="shared" ca="1" si="128"/>
        <v>0</v>
      </c>
      <c r="R88" s="33">
        <f t="shared" ca="1" si="128"/>
        <v>0</v>
      </c>
      <c r="S88" s="33">
        <f t="shared" ca="1" si="128"/>
        <v>0</v>
      </c>
      <c r="T88" s="33">
        <f t="shared" ca="1" si="128"/>
        <v>0</v>
      </c>
      <c r="U88" s="33">
        <f t="shared" ca="1" si="128"/>
        <v>0</v>
      </c>
      <c r="V88" s="33">
        <f t="shared" ca="1" si="128"/>
        <v>0</v>
      </c>
      <c r="W88" s="33">
        <f t="shared" ca="1" si="12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129">ROUND(Z68,0)</f>
        <v>0</v>
      </c>
      <c r="AA88" s="33">
        <f t="shared" ca="1" si="129"/>
        <v>0</v>
      </c>
      <c r="AB88" s="33">
        <f t="shared" ref="AB88:AE88" ca="1" si="130">ROUND(AB68,0)</f>
        <v>0</v>
      </c>
      <c r="AC88" s="33">
        <f t="shared" ca="1" si="130"/>
        <v>0</v>
      </c>
      <c r="AD88" s="33">
        <f t="shared" ca="1" si="130"/>
        <v>0</v>
      </c>
      <c r="AE88" s="33">
        <f t="shared" ca="1" si="130"/>
        <v>0</v>
      </c>
    </row>
    <row r="89" spans="2:31">
      <c r="B89" s="37" t="s">
        <v>386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131">ROUND(L76,0)</f>
        <v>0</v>
      </c>
      <c r="M89" s="33">
        <f t="shared" ca="1" si="131"/>
        <v>0</v>
      </c>
      <c r="N89" s="33">
        <f t="shared" ca="1" si="131"/>
        <v>0</v>
      </c>
      <c r="O89" s="33">
        <f t="shared" ca="1" si="131"/>
        <v>0</v>
      </c>
      <c r="P89" s="33">
        <f t="shared" ca="1" si="131"/>
        <v>0</v>
      </c>
      <c r="Q89" s="33">
        <f t="shared" ca="1" si="131"/>
        <v>0</v>
      </c>
      <c r="R89" s="33">
        <f t="shared" ca="1" si="131"/>
        <v>0</v>
      </c>
      <c r="S89" s="33">
        <f t="shared" ca="1" si="131"/>
        <v>0</v>
      </c>
      <c r="T89" s="33">
        <f t="shared" ca="1" si="131"/>
        <v>0</v>
      </c>
      <c r="U89" s="33">
        <f t="shared" ca="1" si="131"/>
        <v>0</v>
      </c>
      <c r="V89" s="33">
        <f t="shared" ca="1" si="131"/>
        <v>0</v>
      </c>
      <c r="W89" s="33">
        <f t="shared" ca="1" si="13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132">ROUND(Z76,0)</f>
        <v>0</v>
      </c>
      <c r="AA89" s="33">
        <f t="shared" ca="1" si="132"/>
        <v>0</v>
      </c>
      <c r="AB89" s="33">
        <f t="shared" ref="AB89:AE89" ca="1" si="133">ROUND(AB76,0)</f>
        <v>0</v>
      </c>
      <c r="AC89" s="33">
        <f t="shared" ca="1" si="133"/>
        <v>0</v>
      </c>
      <c r="AD89" s="33">
        <f t="shared" ca="1" si="133"/>
        <v>0</v>
      </c>
      <c r="AE89" s="33">
        <f t="shared" ca="1" si="133"/>
        <v>0</v>
      </c>
    </row>
    <row r="90" spans="2:31"/>
    <row r="91" spans="2:31">
      <c r="B91" s="98" t="s">
        <v>387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134">IF(LataProjekcji&lt;=Koniec,ROUND(K2263,0),0)</f>
        <v>0</v>
      </c>
      <c r="L91" s="97">
        <f t="shared" si="134"/>
        <v>0</v>
      </c>
      <c r="M91" s="97">
        <f t="shared" si="134"/>
        <v>0</v>
      </c>
      <c r="N91" s="97">
        <f t="shared" si="134"/>
        <v>0</v>
      </c>
      <c r="O91" s="97">
        <f t="shared" si="134"/>
        <v>0</v>
      </c>
      <c r="P91" s="97">
        <f t="shared" si="134"/>
        <v>0</v>
      </c>
      <c r="Q91" s="97">
        <f t="shared" si="134"/>
        <v>0</v>
      </c>
      <c r="R91" s="97">
        <f t="shared" si="134"/>
        <v>0</v>
      </c>
      <c r="S91" s="97">
        <f t="shared" si="134"/>
        <v>0</v>
      </c>
      <c r="T91" s="97">
        <f t="shared" si="134"/>
        <v>0</v>
      </c>
      <c r="U91" s="97">
        <f t="shared" si="134"/>
        <v>0</v>
      </c>
      <c r="V91" s="97">
        <f t="shared" si="134"/>
        <v>0</v>
      </c>
      <c r="W91" s="97">
        <f t="shared" si="134"/>
        <v>0</v>
      </c>
      <c r="X91" s="97">
        <f t="shared" ref="X91:AA91" si="135">IF(LataProjekcji&lt;=Koniec,ROUND(X2263,0),0)</f>
        <v>0</v>
      </c>
      <c r="Y91" s="97">
        <f t="shared" si="135"/>
        <v>0</v>
      </c>
      <c r="Z91" s="97">
        <f t="shared" si="135"/>
        <v>0</v>
      </c>
      <c r="AA91" s="97">
        <f t="shared" si="135"/>
        <v>0</v>
      </c>
      <c r="AB91" s="97">
        <f t="shared" ref="AB91:AE91" si="136">IF(LataProjekcji&lt;=Koniec,ROUND(AB2263,0),0)</f>
        <v>0</v>
      </c>
      <c r="AC91" s="97">
        <f t="shared" si="136"/>
        <v>0</v>
      </c>
      <c r="AD91" s="97">
        <f t="shared" si="136"/>
        <v>0</v>
      </c>
      <c r="AE91" s="97">
        <f t="shared" si="136"/>
        <v>0</v>
      </c>
    </row>
    <row r="92" spans="2:31"/>
    <row r="93" spans="2:31"/>
    <row r="94" spans="2:31"/>
    <row r="95" spans="2:31" ht="24">
      <c r="B95" s="414" t="s">
        <v>702</v>
      </c>
      <c r="C95" s="412" t="s">
        <v>681</v>
      </c>
      <c r="D95" s="412" t="s">
        <v>388</v>
      </c>
      <c r="E95" s="412" t="s">
        <v>678</v>
      </c>
      <c r="F95" s="412" t="s">
        <v>728</v>
      </c>
      <c r="G95" s="233"/>
      <c r="H95" s="233"/>
      <c r="I95" s="233"/>
      <c r="J95" s="413" t="s">
        <v>400</v>
      </c>
      <c r="K95" s="234" t="str">
        <f t="shared" ref="K95:AE95" si="137">LataProjekcji</f>
        <v>Uzupełnij dane</v>
      </c>
      <c r="L95" s="234" t="str">
        <f t="shared" si="137"/>
        <v/>
      </c>
      <c r="M95" s="234" t="str">
        <f t="shared" si="137"/>
        <v/>
      </c>
      <c r="N95" s="234" t="str">
        <f t="shared" si="137"/>
        <v/>
      </c>
      <c r="O95" s="234" t="str">
        <f t="shared" si="137"/>
        <v/>
      </c>
      <c r="P95" s="234" t="str">
        <f t="shared" si="137"/>
        <v/>
      </c>
      <c r="Q95" s="234" t="str">
        <f t="shared" si="137"/>
        <v/>
      </c>
      <c r="R95" s="234" t="str">
        <f t="shared" si="137"/>
        <v/>
      </c>
      <c r="S95" s="234" t="str">
        <f t="shared" si="137"/>
        <v/>
      </c>
      <c r="T95" s="234" t="str">
        <f t="shared" si="137"/>
        <v/>
      </c>
      <c r="U95" s="234" t="str">
        <f t="shared" si="137"/>
        <v/>
      </c>
      <c r="V95" s="234" t="str">
        <f t="shared" si="137"/>
        <v/>
      </c>
      <c r="W95" s="234" t="str">
        <f t="shared" si="137"/>
        <v/>
      </c>
      <c r="X95" s="234" t="str">
        <f t="shared" si="137"/>
        <v/>
      </c>
      <c r="Y95" s="234" t="str">
        <f t="shared" si="137"/>
        <v/>
      </c>
      <c r="Z95" s="234" t="str">
        <f t="shared" si="137"/>
        <v/>
      </c>
      <c r="AA95" s="234" t="str">
        <f t="shared" si="137"/>
        <v/>
      </c>
      <c r="AB95" s="234" t="str">
        <f t="shared" si="137"/>
        <v/>
      </c>
      <c r="AC95" s="234" t="str">
        <f t="shared" si="137"/>
        <v/>
      </c>
      <c r="AD95" s="234" t="str">
        <f t="shared" si="137"/>
        <v/>
      </c>
      <c r="AE95" s="234" t="str">
        <f t="shared" si="137"/>
        <v/>
      </c>
    </row>
    <row r="96" spans="2:31">
      <c r="B96" s="415"/>
      <c r="C96" s="304"/>
      <c r="D96" s="416"/>
      <c r="E96" s="417"/>
      <c r="F96" s="506"/>
      <c r="G96" s="101"/>
      <c r="H96" s="101"/>
      <c r="I96" s="101"/>
      <c r="J96" s="418" t="str" cm="1">
        <f t="array" ref="J96">IF(SUMPRODUCT(ISBLANK(B96:F96)*1)=5,"wstaw dane",IF(AND(SUMPRODUCT(ISBLANK(B96:F96)*1)&gt;0,SUMPRODUCT(ISBLANK(B96:F96)*1)&lt;5),"uzupełnij dane","ok"))</f>
        <v>wstaw dane</v>
      </c>
      <c r="K96" s="419">
        <f t="shared" ref="K96:W105" si="138">ROUND(IF(AND(YEAR($E96)=LataProjekcji,$D96&gt;0,$J96="ok"),$D96,0),0)</f>
        <v>0</v>
      </c>
      <c r="L96" s="419">
        <f t="shared" si="138"/>
        <v>0</v>
      </c>
      <c r="M96" s="419">
        <f t="shared" si="138"/>
        <v>0</v>
      </c>
      <c r="N96" s="419">
        <f t="shared" si="138"/>
        <v>0</v>
      </c>
      <c r="O96" s="419">
        <f t="shared" si="138"/>
        <v>0</v>
      </c>
      <c r="P96" s="419">
        <f t="shared" si="138"/>
        <v>0</v>
      </c>
      <c r="Q96" s="419">
        <f t="shared" si="138"/>
        <v>0</v>
      </c>
      <c r="R96" s="419">
        <f t="shared" si="138"/>
        <v>0</v>
      </c>
      <c r="S96" s="419">
        <f t="shared" si="138"/>
        <v>0</v>
      </c>
      <c r="T96" s="419">
        <f t="shared" si="138"/>
        <v>0</v>
      </c>
      <c r="U96" s="419">
        <f t="shared" si="138"/>
        <v>0</v>
      </c>
      <c r="V96" s="419">
        <f t="shared" si="138"/>
        <v>0</v>
      </c>
      <c r="W96" s="419">
        <f t="shared" si="138"/>
        <v>0</v>
      </c>
      <c r="X96" s="419">
        <f t="shared" ref="X96:AE111" si="139">ROUND(IF(AND(YEAR($E96)=LataProjekcji,$D96&gt;0,$J96="ok"),$D96,0),0)</f>
        <v>0</v>
      </c>
      <c r="Y96" s="419">
        <f t="shared" si="139"/>
        <v>0</v>
      </c>
      <c r="Z96" s="419">
        <f t="shared" si="139"/>
        <v>0</v>
      </c>
      <c r="AA96" s="419">
        <f t="shared" si="139"/>
        <v>0</v>
      </c>
      <c r="AB96" s="419">
        <f t="shared" si="139"/>
        <v>0</v>
      </c>
      <c r="AC96" s="419">
        <f t="shared" si="139"/>
        <v>0</v>
      </c>
      <c r="AD96" s="419">
        <f t="shared" si="139"/>
        <v>0</v>
      </c>
      <c r="AE96" s="419">
        <f t="shared" si="139"/>
        <v>0</v>
      </c>
    </row>
    <row r="97" spans="2:31">
      <c r="B97" s="303"/>
      <c r="C97" s="304"/>
      <c r="D97" s="287"/>
      <c r="E97" s="376"/>
      <c r="F97" s="506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138"/>
        <v>0</v>
      </c>
      <c r="L97" s="33">
        <f t="shared" si="138"/>
        <v>0</v>
      </c>
      <c r="M97" s="33">
        <f t="shared" si="138"/>
        <v>0</v>
      </c>
      <c r="N97" s="33">
        <f t="shared" si="138"/>
        <v>0</v>
      </c>
      <c r="O97" s="33">
        <f t="shared" si="138"/>
        <v>0</v>
      </c>
      <c r="P97" s="33">
        <f t="shared" si="138"/>
        <v>0</v>
      </c>
      <c r="Q97" s="33">
        <f t="shared" si="138"/>
        <v>0</v>
      </c>
      <c r="R97" s="33">
        <f t="shared" si="138"/>
        <v>0</v>
      </c>
      <c r="S97" s="33">
        <f t="shared" si="138"/>
        <v>0</v>
      </c>
      <c r="T97" s="33">
        <f t="shared" si="138"/>
        <v>0</v>
      </c>
      <c r="U97" s="33">
        <f t="shared" si="138"/>
        <v>0</v>
      </c>
      <c r="V97" s="33">
        <f t="shared" si="138"/>
        <v>0</v>
      </c>
      <c r="W97" s="33">
        <f t="shared" si="138"/>
        <v>0</v>
      </c>
      <c r="X97" s="33">
        <f t="shared" si="139"/>
        <v>0</v>
      </c>
      <c r="Y97" s="33">
        <f t="shared" si="139"/>
        <v>0</v>
      </c>
      <c r="Z97" s="33">
        <f t="shared" si="139"/>
        <v>0</v>
      </c>
      <c r="AA97" s="33">
        <f t="shared" si="139"/>
        <v>0</v>
      </c>
      <c r="AB97" s="33">
        <f t="shared" si="139"/>
        <v>0</v>
      </c>
      <c r="AC97" s="33">
        <f t="shared" si="139"/>
        <v>0</v>
      </c>
      <c r="AD97" s="33">
        <f t="shared" si="139"/>
        <v>0</v>
      </c>
      <c r="AE97" s="33">
        <f t="shared" si="139"/>
        <v>0</v>
      </c>
    </row>
    <row r="98" spans="2:31">
      <c r="B98" s="303"/>
      <c r="C98" s="304"/>
      <c r="D98" s="287"/>
      <c r="E98" s="376"/>
      <c r="F98" s="506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138"/>
        <v>0</v>
      </c>
      <c r="L98" s="33">
        <f t="shared" si="138"/>
        <v>0</v>
      </c>
      <c r="M98" s="33">
        <f t="shared" si="138"/>
        <v>0</v>
      </c>
      <c r="N98" s="33">
        <f t="shared" si="138"/>
        <v>0</v>
      </c>
      <c r="O98" s="33">
        <f t="shared" si="138"/>
        <v>0</v>
      </c>
      <c r="P98" s="33">
        <f t="shared" si="138"/>
        <v>0</v>
      </c>
      <c r="Q98" s="33">
        <f t="shared" si="138"/>
        <v>0</v>
      </c>
      <c r="R98" s="33">
        <f t="shared" si="138"/>
        <v>0</v>
      </c>
      <c r="S98" s="33">
        <f t="shared" si="138"/>
        <v>0</v>
      </c>
      <c r="T98" s="33">
        <f t="shared" si="138"/>
        <v>0</v>
      </c>
      <c r="U98" s="33">
        <f t="shared" si="138"/>
        <v>0</v>
      </c>
      <c r="V98" s="33">
        <f t="shared" si="138"/>
        <v>0</v>
      </c>
      <c r="W98" s="33">
        <f t="shared" si="138"/>
        <v>0</v>
      </c>
      <c r="X98" s="33">
        <f t="shared" si="139"/>
        <v>0</v>
      </c>
      <c r="Y98" s="33">
        <f t="shared" si="139"/>
        <v>0</v>
      </c>
      <c r="Z98" s="33">
        <f t="shared" si="139"/>
        <v>0</v>
      </c>
      <c r="AA98" s="33">
        <f t="shared" si="139"/>
        <v>0</v>
      </c>
      <c r="AB98" s="33">
        <f t="shared" si="139"/>
        <v>0</v>
      </c>
      <c r="AC98" s="33">
        <f t="shared" si="139"/>
        <v>0</v>
      </c>
      <c r="AD98" s="33">
        <f t="shared" si="139"/>
        <v>0</v>
      </c>
      <c r="AE98" s="33">
        <f t="shared" si="139"/>
        <v>0</v>
      </c>
    </row>
    <row r="99" spans="2:31">
      <c r="B99" s="303"/>
      <c r="C99" s="304"/>
      <c r="D99" s="287"/>
      <c r="E99" s="376"/>
      <c r="F99" s="506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138"/>
        <v>0</v>
      </c>
      <c r="L99" s="33">
        <f t="shared" si="138"/>
        <v>0</v>
      </c>
      <c r="M99" s="33">
        <f t="shared" si="138"/>
        <v>0</v>
      </c>
      <c r="N99" s="33">
        <f t="shared" si="138"/>
        <v>0</v>
      </c>
      <c r="O99" s="33">
        <f t="shared" si="138"/>
        <v>0</v>
      </c>
      <c r="P99" s="33">
        <f t="shared" si="138"/>
        <v>0</v>
      </c>
      <c r="Q99" s="33">
        <f t="shared" si="138"/>
        <v>0</v>
      </c>
      <c r="R99" s="33">
        <f t="shared" si="138"/>
        <v>0</v>
      </c>
      <c r="S99" s="33">
        <f t="shared" si="138"/>
        <v>0</v>
      </c>
      <c r="T99" s="33">
        <f t="shared" si="138"/>
        <v>0</v>
      </c>
      <c r="U99" s="33">
        <f t="shared" si="138"/>
        <v>0</v>
      </c>
      <c r="V99" s="33">
        <f t="shared" si="138"/>
        <v>0</v>
      </c>
      <c r="W99" s="33">
        <f t="shared" si="138"/>
        <v>0</v>
      </c>
      <c r="X99" s="33">
        <f t="shared" si="139"/>
        <v>0</v>
      </c>
      <c r="Y99" s="33">
        <f t="shared" si="139"/>
        <v>0</v>
      </c>
      <c r="Z99" s="33">
        <f t="shared" si="139"/>
        <v>0</v>
      </c>
      <c r="AA99" s="33">
        <f t="shared" si="139"/>
        <v>0</v>
      </c>
      <c r="AB99" s="33">
        <f t="shared" si="139"/>
        <v>0</v>
      </c>
      <c r="AC99" s="33">
        <f t="shared" si="139"/>
        <v>0</v>
      </c>
      <c r="AD99" s="33">
        <f t="shared" si="139"/>
        <v>0</v>
      </c>
      <c r="AE99" s="33">
        <f t="shared" si="139"/>
        <v>0</v>
      </c>
    </row>
    <row r="100" spans="2:31">
      <c r="B100" s="303"/>
      <c r="C100" s="304"/>
      <c r="D100" s="416"/>
      <c r="E100" s="376"/>
      <c r="F100" s="506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138"/>
        <v>0</v>
      </c>
      <c r="L100" s="33">
        <f t="shared" si="138"/>
        <v>0</v>
      </c>
      <c r="M100" s="33">
        <f t="shared" si="138"/>
        <v>0</v>
      </c>
      <c r="N100" s="33">
        <f t="shared" si="138"/>
        <v>0</v>
      </c>
      <c r="O100" s="33">
        <f t="shared" si="138"/>
        <v>0</v>
      </c>
      <c r="P100" s="33">
        <f t="shared" si="138"/>
        <v>0</v>
      </c>
      <c r="Q100" s="33">
        <f t="shared" si="138"/>
        <v>0</v>
      </c>
      <c r="R100" s="33">
        <f t="shared" si="138"/>
        <v>0</v>
      </c>
      <c r="S100" s="33">
        <f t="shared" si="138"/>
        <v>0</v>
      </c>
      <c r="T100" s="33">
        <f t="shared" si="138"/>
        <v>0</v>
      </c>
      <c r="U100" s="33">
        <f t="shared" si="138"/>
        <v>0</v>
      </c>
      <c r="V100" s="33">
        <f t="shared" si="138"/>
        <v>0</v>
      </c>
      <c r="W100" s="33">
        <f t="shared" si="138"/>
        <v>0</v>
      </c>
      <c r="X100" s="33">
        <f t="shared" si="139"/>
        <v>0</v>
      </c>
      <c r="Y100" s="33">
        <f t="shared" si="139"/>
        <v>0</v>
      </c>
      <c r="Z100" s="33">
        <f t="shared" si="139"/>
        <v>0</v>
      </c>
      <c r="AA100" s="33">
        <f t="shared" si="139"/>
        <v>0</v>
      </c>
      <c r="AB100" s="33">
        <f t="shared" si="139"/>
        <v>0</v>
      </c>
      <c r="AC100" s="33">
        <f t="shared" si="139"/>
        <v>0</v>
      </c>
      <c r="AD100" s="33">
        <f t="shared" si="139"/>
        <v>0</v>
      </c>
      <c r="AE100" s="33">
        <f t="shared" si="139"/>
        <v>0</v>
      </c>
    </row>
    <row r="101" spans="2:31">
      <c r="B101" s="303"/>
      <c r="C101" s="304"/>
      <c r="D101" s="287"/>
      <c r="E101" s="376"/>
      <c r="F101" s="506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138"/>
        <v>0</v>
      </c>
      <c r="L101" s="33">
        <f t="shared" si="138"/>
        <v>0</v>
      </c>
      <c r="M101" s="33">
        <f t="shared" si="138"/>
        <v>0</v>
      </c>
      <c r="N101" s="33">
        <f t="shared" si="138"/>
        <v>0</v>
      </c>
      <c r="O101" s="33">
        <f t="shared" si="138"/>
        <v>0</v>
      </c>
      <c r="P101" s="33">
        <f t="shared" si="138"/>
        <v>0</v>
      </c>
      <c r="Q101" s="33">
        <f t="shared" si="138"/>
        <v>0</v>
      </c>
      <c r="R101" s="33">
        <f t="shared" si="138"/>
        <v>0</v>
      </c>
      <c r="S101" s="33">
        <f t="shared" si="138"/>
        <v>0</v>
      </c>
      <c r="T101" s="33">
        <f t="shared" si="138"/>
        <v>0</v>
      </c>
      <c r="U101" s="33">
        <f t="shared" si="138"/>
        <v>0</v>
      </c>
      <c r="V101" s="33">
        <f t="shared" si="138"/>
        <v>0</v>
      </c>
      <c r="W101" s="33">
        <f t="shared" si="138"/>
        <v>0</v>
      </c>
      <c r="X101" s="33">
        <f t="shared" si="139"/>
        <v>0</v>
      </c>
      <c r="Y101" s="33">
        <f t="shared" si="139"/>
        <v>0</v>
      </c>
      <c r="Z101" s="33">
        <f t="shared" si="139"/>
        <v>0</v>
      </c>
      <c r="AA101" s="33">
        <f t="shared" si="139"/>
        <v>0</v>
      </c>
      <c r="AB101" s="33">
        <f t="shared" si="139"/>
        <v>0</v>
      </c>
      <c r="AC101" s="33">
        <f t="shared" si="139"/>
        <v>0</v>
      </c>
      <c r="AD101" s="33">
        <f t="shared" si="139"/>
        <v>0</v>
      </c>
      <c r="AE101" s="33">
        <f t="shared" si="139"/>
        <v>0</v>
      </c>
    </row>
    <row r="102" spans="2:31">
      <c r="B102" s="303"/>
      <c r="C102" s="304"/>
      <c r="D102" s="416"/>
      <c r="E102" s="376"/>
      <c r="F102" s="506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138"/>
        <v>0</v>
      </c>
      <c r="L102" s="33">
        <f t="shared" si="138"/>
        <v>0</v>
      </c>
      <c r="M102" s="33">
        <f t="shared" si="138"/>
        <v>0</v>
      </c>
      <c r="N102" s="33">
        <f t="shared" si="138"/>
        <v>0</v>
      </c>
      <c r="O102" s="33">
        <f t="shared" si="138"/>
        <v>0</v>
      </c>
      <c r="P102" s="33">
        <f t="shared" si="138"/>
        <v>0</v>
      </c>
      <c r="Q102" s="33">
        <f t="shared" si="138"/>
        <v>0</v>
      </c>
      <c r="R102" s="33">
        <f t="shared" si="138"/>
        <v>0</v>
      </c>
      <c r="S102" s="33">
        <f t="shared" si="138"/>
        <v>0</v>
      </c>
      <c r="T102" s="33">
        <f t="shared" si="138"/>
        <v>0</v>
      </c>
      <c r="U102" s="33">
        <f t="shared" si="138"/>
        <v>0</v>
      </c>
      <c r="V102" s="33">
        <f t="shared" si="138"/>
        <v>0</v>
      </c>
      <c r="W102" s="33">
        <f t="shared" si="138"/>
        <v>0</v>
      </c>
      <c r="X102" s="33">
        <f t="shared" si="139"/>
        <v>0</v>
      </c>
      <c r="Y102" s="33">
        <f t="shared" si="139"/>
        <v>0</v>
      </c>
      <c r="Z102" s="33">
        <f t="shared" si="139"/>
        <v>0</v>
      </c>
      <c r="AA102" s="33">
        <f t="shared" si="139"/>
        <v>0</v>
      </c>
      <c r="AB102" s="33">
        <f t="shared" si="139"/>
        <v>0</v>
      </c>
      <c r="AC102" s="33">
        <f t="shared" si="139"/>
        <v>0</v>
      </c>
      <c r="AD102" s="33">
        <f t="shared" si="139"/>
        <v>0</v>
      </c>
      <c r="AE102" s="33">
        <f t="shared" si="139"/>
        <v>0</v>
      </c>
    </row>
    <row r="103" spans="2:31">
      <c r="B103" s="303"/>
      <c r="C103" s="304"/>
      <c r="D103" s="287"/>
      <c r="E103" s="376"/>
      <c r="F103" s="506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138"/>
        <v>0</v>
      </c>
      <c r="L103" s="33">
        <f t="shared" si="138"/>
        <v>0</v>
      </c>
      <c r="M103" s="33">
        <f t="shared" si="138"/>
        <v>0</v>
      </c>
      <c r="N103" s="33">
        <f t="shared" si="138"/>
        <v>0</v>
      </c>
      <c r="O103" s="33">
        <f t="shared" si="138"/>
        <v>0</v>
      </c>
      <c r="P103" s="33">
        <f t="shared" si="138"/>
        <v>0</v>
      </c>
      <c r="Q103" s="33">
        <f t="shared" si="138"/>
        <v>0</v>
      </c>
      <c r="R103" s="33">
        <f t="shared" si="138"/>
        <v>0</v>
      </c>
      <c r="S103" s="33">
        <f t="shared" si="138"/>
        <v>0</v>
      </c>
      <c r="T103" s="33">
        <f t="shared" si="138"/>
        <v>0</v>
      </c>
      <c r="U103" s="33">
        <f t="shared" si="138"/>
        <v>0</v>
      </c>
      <c r="V103" s="33">
        <f t="shared" si="138"/>
        <v>0</v>
      </c>
      <c r="W103" s="33">
        <f t="shared" si="138"/>
        <v>0</v>
      </c>
      <c r="X103" s="33">
        <f t="shared" si="139"/>
        <v>0</v>
      </c>
      <c r="Y103" s="33">
        <f t="shared" si="139"/>
        <v>0</v>
      </c>
      <c r="Z103" s="33">
        <f t="shared" si="139"/>
        <v>0</v>
      </c>
      <c r="AA103" s="33">
        <f t="shared" si="139"/>
        <v>0</v>
      </c>
      <c r="AB103" s="33">
        <f t="shared" si="139"/>
        <v>0</v>
      </c>
      <c r="AC103" s="33">
        <f t="shared" si="139"/>
        <v>0</v>
      </c>
      <c r="AD103" s="33">
        <f t="shared" si="139"/>
        <v>0</v>
      </c>
      <c r="AE103" s="33">
        <f t="shared" si="139"/>
        <v>0</v>
      </c>
    </row>
    <row r="104" spans="2:31">
      <c r="B104" s="303"/>
      <c r="C104" s="304"/>
      <c r="D104" s="416"/>
      <c r="E104" s="376"/>
      <c r="F104" s="506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138"/>
        <v>0</v>
      </c>
      <c r="L104" s="33">
        <f t="shared" si="138"/>
        <v>0</v>
      </c>
      <c r="M104" s="33">
        <f t="shared" si="138"/>
        <v>0</v>
      </c>
      <c r="N104" s="33">
        <f t="shared" si="138"/>
        <v>0</v>
      </c>
      <c r="O104" s="33">
        <f t="shared" si="138"/>
        <v>0</v>
      </c>
      <c r="P104" s="33">
        <f t="shared" si="138"/>
        <v>0</v>
      </c>
      <c r="Q104" s="33">
        <f t="shared" si="138"/>
        <v>0</v>
      </c>
      <c r="R104" s="33">
        <f t="shared" si="138"/>
        <v>0</v>
      </c>
      <c r="S104" s="33">
        <f t="shared" si="138"/>
        <v>0</v>
      </c>
      <c r="T104" s="33">
        <f t="shared" si="138"/>
        <v>0</v>
      </c>
      <c r="U104" s="33">
        <f t="shared" si="138"/>
        <v>0</v>
      </c>
      <c r="V104" s="33">
        <f t="shared" si="138"/>
        <v>0</v>
      </c>
      <c r="W104" s="33">
        <f t="shared" si="138"/>
        <v>0</v>
      </c>
      <c r="X104" s="33">
        <f t="shared" si="139"/>
        <v>0</v>
      </c>
      <c r="Y104" s="33">
        <f t="shared" si="139"/>
        <v>0</v>
      </c>
      <c r="Z104" s="33">
        <f t="shared" si="139"/>
        <v>0</v>
      </c>
      <c r="AA104" s="33">
        <f t="shared" si="139"/>
        <v>0</v>
      </c>
      <c r="AB104" s="33">
        <f t="shared" si="139"/>
        <v>0</v>
      </c>
      <c r="AC104" s="33">
        <f t="shared" si="139"/>
        <v>0</v>
      </c>
      <c r="AD104" s="33">
        <f t="shared" si="139"/>
        <v>0</v>
      </c>
      <c r="AE104" s="33">
        <f t="shared" si="139"/>
        <v>0</v>
      </c>
    </row>
    <row r="105" spans="2:31">
      <c r="B105" s="303"/>
      <c r="C105" s="304"/>
      <c r="D105" s="287"/>
      <c r="E105" s="376"/>
      <c r="F105" s="506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138"/>
        <v>0</v>
      </c>
      <c r="L105" s="33">
        <f t="shared" si="138"/>
        <v>0</v>
      </c>
      <c r="M105" s="33">
        <f t="shared" si="138"/>
        <v>0</v>
      </c>
      <c r="N105" s="33">
        <f t="shared" si="138"/>
        <v>0</v>
      </c>
      <c r="O105" s="33">
        <f t="shared" si="138"/>
        <v>0</v>
      </c>
      <c r="P105" s="33">
        <f t="shared" si="138"/>
        <v>0</v>
      </c>
      <c r="Q105" s="33">
        <f t="shared" si="138"/>
        <v>0</v>
      </c>
      <c r="R105" s="33">
        <f t="shared" si="138"/>
        <v>0</v>
      </c>
      <c r="S105" s="33">
        <f t="shared" si="138"/>
        <v>0</v>
      </c>
      <c r="T105" s="33">
        <f t="shared" si="138"/>
        <v>0</v>
      </c>
      <c r="U105" s="33">
        <f t="shared" si="138"/>
        <v>0</v>
      </c>
      <c r="V105" s="33">
        <f t="shared" si="138"/>
        <v>0</v>
      </c>
      <c r="W105" s="33">
        <f t="shared" si="138"/>
        <v>0</v>
      </c>
      <c r="X105" s="33">
        <f t="shared" si="139"/>
        <v>0</v>
      </c>
      <c r="Y105" s="33">
        <f t="shared" si="139"/>
        <v>0</v>
      </c>
      <c r="Z105" s="33">
        <f t="shared" si="139"/>
        <v>0</v>
      </c>
      <c r="AA105" s="33">
        <f t="shared" si="139"/>
        <v>0</v>
      </c>
      <c r="AB105" s="33">
        <f t="shared" si="139"/>
        <v>0</v>
      </c>
      <c r="AC105" s="33">
        <f t="shared" si="139"/>
        <v>0</v>
      </c>
      <c r="AD105" s="33">
        <f t="shared" si="139"/>
        <v>0</v>
      </c>
      <c r="AE105" s="33">
        <f t="shared" si="139"/>
        <v>0</v>
      </c>
    </row>
    <row r="106" spans="2:31">
      <c r="B106" s="303"/>
      <c r="C106" s="304"/>
      <c r="D106" s="416"/>
      <c r="E106" s="376"/>
      <c r="F106" s="506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40">ROUND(IF(AND(YEAR($E106)=LataProjekcji,$D106&gt;0,$J106="ok"),$D106,0),0)</f>
        <v>0</v>
      </c>
      <c r="L106" s="33">
        <f t="shared" si="140"/>
        <v>0</v>
      </c>
      <c r="M106" s="33">
        <f t="shared" si="140"/>
        <v>0</v>
      </c>
      <c r="N106" s="33">
        <f t="shared" si="140"/>
        <v>0</v>
      </c>
      <c r="O106" s="33">
        <f t="shared" si="140"/>
        <v>0</v>
      </c>
      <c r="P106" s="33">
        <f t="shared" si="140"/>
        <v>0</v>
      </c>
      <c r="Q106" s="33">
        <f t="shared" si="140"/>
        <v>0</v>
      </c>
      <c r="R106" s="33">
        <f t="shared" si="140"/>
        <v>0</v>
      </c>
      <c r="S106" s="33">
        <f t="shared" si="140"/>
        <v>0</v>
      </c>
      <c r="T106" s="33">
        <f t="shared" si="140"/>
        <v>0</v>
      </c>
      <c r="U106" s="33">
        <f t="shared" si="140"/>
        <v>0</v>
      </c>
      <c r="V106" s="33">
        <f t="shared" si="140"/>
        <v>0</v>
      </c>
      <c r="W106" s="33">
        <f t="shared" si="140"/>
        <v>0</v>
      </c>
      <c r="X106" s="33">
        <f t="shared" si="139"/>
        <v>0</v>
      </c>
      <c r="Y106" s="33">
        <f t="shared" si="139"/>
        <v>0</v>
      </c>
      <c r="Z106" s="33">
        <f t="shared" si="139"/>
        <v>0</v>
      </c>
      <c r="AA106" s="33">
        <f t="shared" si="139"/>
        <v>0</v>
      </c>
      <c r="AB106" s="33">
        <f t="shared" si="139"/>
        <v>0</v>
      </c>
      <c r="AC106" s="33">
        <f t="shared" si="139"/>
        <v>0</v>
      </c>
      <c r="AD106" s="33">
        <f t="shared" si="139"/>
        <v>0</v>
      </c>
      <c r="AE106" s="33">
        <f t="shared" si="139"/>
        <v>0</v>
      </c>
    </row>
    <row r="107" spans="2:31">
      <c r="B107" s="303"/>
      <c r="C107" s="304"/>
      <c r="D107" s="287"/>
      <c r="E107" s="376"/>
      <c r="F107" s="506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40"/>
        <v>0</v>
      </c>
      <c r="L107" s="33">
        <f t="shared" si="140"/>
        <v>0</v>
      </c>
      <c r="M107" s="33">
        <f t="shared" si="140"/>
        <v>0</v>
      </c>
      <c r="N107" s="33">
        <f t="shared" si="140"/>
        <v>0</v>
      </c>
      <c r="O107" s="33">
        <f t="shared" si="140"/>
        <v>0</v>
      </c>
      <c r="P107" s="33">
        <f t="shared" si="140"/>
        <v>0</v>
      </c>
      <c r="Q107" s="33">
        <f t="shared" si="140"/>
        <v>0</v>
      </c>
      <c r="R107" s="33">
        <f t="shared" si="140"/>
        <v>0</v>
      </c>
      <c r="S107" s="33">
        <f t="shared" si="140"/>
        <v>0</v>
      </c>
      <c r="T107" s="33">
        <f t="shared" si="140"/>
        <v>0</v>
      </c>
      <c r="U107" s="33">
        <f t="shared" si="140"/>
        <v>0</v>
      </c>
      <c r="V107" s="33">
        <f t="shared" si="140"/>
        <v>0</v>
      </c>
      <c r="W107" s="33">
        <f t="shared" si="140"/>
        <v>0</v>
      </c>
      <c r="X107" s="33">
        <f t="shared" si="139"/>
        <v>0</v>
      </c>
      <c r="Y107" s="33">
        <f t="shared" si="139"/>
        <v>0</v>
      </c>
      <c r="Z107" s="33">
        <f t="shared" si="139"/>
        <v>0</v>
      </c>
      <c r="AA107" s="33">
        <f t="shared" si="139"/>
        <v>0</v>
      </c>
      <c r="AB107" s="33">
        <f t="shared" si="139"/>
        <v>0</v>
      </c>
      <c r="AC107" s="33">
        <f t="shared" si="139"/>
        <v>0</v>
      </c>
      <c r="AD107" s="33">
        <f t="shared" si="139"/>
        <v>0</v>
      </c>
      <c r="AE107" s="33">
        <f t="shared" si="139"/>
        <v>0</v>
      </c>
    </row>
    <row r="108" spans="2:31">
      <c r="B108" s="303"/>
      <c r="C108" s="304"/>
      <c r="D108" s="416"/>
      <c r="E108" s="376"/>
      <c r="F108" s="506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40"/>
        <v>0</v>
      </c>
      <c r="L108" s="33">
        <f t="shared" si="140"/>
        <v>0</v>
      </c>
      <c r="M108" s="33">
        <f t="shared" si="140"/>
        <v>0</v>
      </c>
      <c r="N108" s="33">
        <f t="shared" si="140"/>
        <v>0</v>
      </c>
      <c r="O108" s="33">
        <f t="shared" si="140"/>
        <v>0</v>
      </c>
      <c r="P108" s="33">
        <f t="shared" si="140"/>
        <v>0</v>
      </c>
      <c r="Q108" s="33">
        <f t="shared" si="140"/>
        <v>0</v>
      </c>
      <c r="R108" s="33">
        <f t="shared" si="140"/>
        <v>0</v>
      </c>
      <c r="S108" s="33">
        <f t="shared" si="140"/>
        <v>0</v>
      </c>
      <c r="T108" s="33">
        <f t="shared" si="140"/>
        <v>0</v>
      </c>
      <c r="U108" s="33">
        <f t="shared" si="140"/>
        <v>0</v>
      </c>
      <c r="V108" s="33">
        <f t="shared" si="140"/>
        <v>0</v>
      </c>
      <c r="W108" s="33">
        <f t="shared" si="140"/>
        <v>0</v>
      </c>
      <c r="X108" s="33">
        <f t="shared" si="139"/>
        <v>0</v>
      </c>
      <c r="Y108" s="33">
        <f t="shared" si="139"/>
        <v>0</v>
      </c>
      <c r="Z108" s="33">
        <f t="shared" si="139"/>
        <v>0</v>
      </c>
      <c r="AA108" s="33">
        <f t="shared" si="139"/>
        <v>0</v>
      </c>
      <c r="AB108" s="33">
        <f t="shared" si="139"/>
        <v>0</v>
      </c>
      <c r="AC108" s="33">
        <f t="shared" si="139"/>
        <v>0</v>
      </c>
      <c r="AD108" s="33">
        <f t="shared" si="139"/>
        <v>0</v>
      </c>
      <c r="AE108" s="33">
        <f t="shared" si="139"/>
        <v>0</v>
      </c>
    </row>
    <row r="109" spans="2:31">
      <c r="B109" s="303"/>
      <c r="C109" s="304"/>
      <c r="D109" s="287"/>
      <c r="E109" s="376"/>
      <c r="F109" s="506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40"/>
        <v>0</v>
      </c>
      <c r="L109" s="33">
        <f t="shared" si="140"/>
        <v>0</v>
      </c>
      <c r="M109" s="33">
        <f t="shared" si="140"/>
        <v>0</v>
      </c>
      <c r="N109" s="33">
        <f t="shared" si="140"/>
        <v>0</v>
      </c>
      <c r="O109" s="33">
        <f t="shared" si="140"/>
        <v>0</v>
      </c>
      <c r="P109" s="33">
        <f t="shared" si="140"/>
        <v>0</v>
      </c>
      <c r="Q109" s="33">
        <f t="shared" si="140"/>
        <v>0</v>
      </c>
      <c r="R109" s="33">
        <f t="shared" si="140"/>
        <v>0</v>
      </c>
      <c r="S109" s="33">
        <f t="shared" si="140"/>
        <v>0</v>
      </c>
      <c r="T109" s="33">
        <f t="shared" si="140"/>
        <v>0</v>
      </c>
      <c r="U109" s="33">
        <f t="shared" si="140"/>
        <v>0</v>
      </c>
      <c r="V109" s="33">
        <f t="shared" si="140"/>
        <v>0</v>
      </c>
      <c r="W109" s="33">
        <f t="shared" si="140"/>
        <v>0</v>
      </c>
      <c r="X109" s="33">
        <f t="shared" si="139"/>
        <v>0</v>
      </c>
      <c r="Y109" s="33">
        <f t="shared" si="139"/>
        <v>0</v>
      </c>
      <c r="Z109" s="33">
        <f t="shared" si="139"/>
        <v>0</v>
      </c>
      <c r="AA109" s="33">
        <f t="shared" si="139"/>
        <v>0</v>
      </c>
      <c r="AB109" s="33">
        <f t="shared" si="139"/>
        <v>0</v>
      </c>
      <c r="AC109" s="33">
        <f t="shared" si="139"/>
        <v>0</v>
      </c>
      <c r="AD109" s="33">
        <f t="shared" si="139"/>
        <v>0</v>
      </c>
      <c r="AE109" s="33">
        <f t="shared" si="139"/>
        <v>0</v>
      </c>
    </row>
    <row r="110" spans="2:31">
      <c r="B110" s="303"/>
      <c r="C110" s="304"/>
      <c r="D110" s="416"/>
      <c r="E110" s="376"/>
      <c r="F110" s="506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40"/>
        <v>0</v>
      </c>
      <c r="L110" s="33">
        <f t="shared" si="140"/>
        <v>0</v>
      </c>
      <c r="M110" s="33">
        <f t="shared" si="140"/>
        <v>0</v>
      </c>
      <c r="N110" s="33">
        <f t="shared" si="140"/>
        <v>0</v>
      </c>
      <c r="O110" s="33">
        <f t="shared" si="140"/>
        <v>0</v>
      </c>
      <c r="P110" s="33">
        <f t="shared" si="140"/>
        <v>0</v>
      </c>
      <c r="Q110" s="33">
        <f t="shared" si="140"/>
        <v>0</v>
      </c>
      <c r="R110" s="33">
        <f t="shared" si="140"/>
        <v>0</v>
      </c>
      <c r="S110" s="33">
        <f t="shared" si="140"/>
        <v>0</v>
      </c>
      <c r="T110" s="33">
        <f t="shared" si="140"/>
        <v>0</v>
      </c>
      <c r="U110" s="33">
        <f t="shared" si="140"/>
        <v>0</v>
      </c>
      <c r="V110" s="33">
        <f t="shared" si="140"/>
        <v>0</v>
      </c>
      <c r="W110" s="33">
        <f t="shared" si="140"/>
        <v>0</v>
      </c>
      <c r="X110" s="33">
        <f t="shared" si="139"/>
        <v>0</v>
      </c>
      <c r="Y110" s="33">
        <f t="shared" si="139"/>
        <v>0</v>
      </c>
      <c r="Z110" s="33">
        <f t="shared" si="139"/>
        <v>0</v>
      </c>
      <c r="AA110" s="33">
        <f t="shared" si="139"/>
        <v>0</v>
      </c>
      <c r="AB110" s="33">
        <f t="shared" si="139"/>
        <v>0</v>
      </c>
      <c r="AC110" s="33">
        <f t="shared" si="139"/>
        <v>0</v>
      </c>
      <c r="AD110" s="33">
        <f t="shared" si="139"/>
        <v>0</v>
      </c>
      <c r="AE110" s="33">
        <f t="shared" si="139"/>
        <v>0</v>
      </c>
    </row>
    <row r="111" spans="2:31">
      <c r="B111" s="303"/>
      <c r="C111" s="304"/>
      <c r="D111" s="287"/>
      <c r="E111" s="376"/>
      <c r="F111" s="506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40"/>
        <v>0</v>
      </c>
      <c r="L111" s="33">
        <f t="shared" si="140"/>
        <v>0</v>
      </c>
      <c r="M111" s="33">
        <f t="shared" si="140"/>
        <v>0</v>
      </c>
      <c r="N111" s="33">
        <f t="shared" si="140"/>
        <v>0</v>
      </c>
      <c r="O111" s="33">
        <f t="shared" si="140"/>
        <v>0</v>
      </c>
      <c r="P111" s="33">
        <f t="shared" si="140"/>
        <v>0</v>
      </c>
      <c r="Q111" s="33">
        <f t="shared" si="140"/>
        <v>0</v>
      </c>
      <c r="R111" s="33">
        <f t="shared" si="140"/>
        <v>0</v>
      </c>
      <c r="S111" s="33">
        <f t="shared" si="140"/>
        <v>0</v>
      </c>
      <c r="T111" s="33">
        <f t="shared" si="140"/>
        <v>0</v>
      </c>
      <c r="U111" s="33">
        <f t="shared" si="140"/>
        <v>0</v>
      </c>
      <c r="V111" s="33">
        <f t="shared" si="140"/>
        <v>0</v>
      </c>
      <c r="W111" s="33">
        <f t="shared" si="140"/>
        <v>0</v>
      </c>
      <c r="X111" s="33">
        <f t="shared" si="139"/>
        <v>0</v>
      </c>
      <c r="Y111" s="33">
        <f t="shared" si="139"/>
        <v>0</v>
      </c>
      <c r="Z111" s="33">
        <f t="shared" si="139"/>
        <v>0</v>
      </c>
      <c r="AA111" s="33">
        <f t="shared" si="139"/>
        <v>0</v>
      </c>
      <c r="AB111" s="33">
        <f t="shared" si="139"/>
        <v>0</v>
      </c>
      <c r="AC111" s="33">
        <f t="shared" si="139"/>
        <v>0</v>
      </c>
      <c r="AD111" s="33">
        <f t="shared" si="139"/>
        <v>0</v>
      </c>
      <c r="AE111" s="33">
        <f t="shared" si="139"/>
        <v>0</v>
      </c>
    </row>
    <row r="112" spans="2:31">
      <c r="B112" s="303"/>
      <c r="C112" s="304"/>
      <c r="D112" s="416"/>
      <c r="E112" s="376"/>
      <c r="F112" s="506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40"/>
        <v>0</v>
      </c>
      <c r="L112" s="33">
        <f t="shared" si="140"/>
        <v>0</v>
      </c>
      <c r="M112" s="33">
        <f t="shared" si="140"/>
        <v>0</v>
      </c>
      <c r="N112" s="33">
        <f t="shared" si="140"/>
        <v>0</v>
      </c>
      <c r="O112" s="33">
        <f t="shared" si="140"/>
        <v>0</v>
      </c>
      <c r="P112" s="33">
        <f t="shared" si="140"/>
        <v>0</v>
      </c>
      <c r="Q112" s="33">
        <f t="shared" si="140"/>
        <v>0</v>
      </c>
      <c r="R112" s="33">
        <f t="shared" si="140"/>
        <v>0</v>
      </c>
      <c r="S112" s="33">
        <f t="shared" si="140"/>
        <v>0</v>
      </c>
      <c r="T112" s="33">
        <f t="shared" si="140"/>
        <v>0</v>
      </c>
      <c r="U112" s="33">
        <f t="shared" si="140"/>
        <v>0</v>
      </c>
      <c r="V112" s="33">
        <f t="shared" si="140"/>
        <v>0</v>
      </c>
      <c r="W112" s="33">
        <f t="shared" si="140"/>
        <v>0</v>
      </c>
      <c r="X112" s="33">
        <f t="shared" ref="X112:AE127" si="141">ROUND(IF(AND(YEAR($E112)=LataProjekcji,$D112&gt;0,$J112="ok"),$D112,0),0)</f>
        <v>0</v>
      </c>
      <c r="Y112" s="33">
        <f t="shared" si="141"/>
        <v>0</v>
      </c>
      <c r="Z112" s="33">
        <f t="shared" si="141"/>
        <v>0</v>
      </c>
      <c r="AA112" s="33">
        <f t="shared" si="141"/>
        <v>0</v>
      </c>
      <c r="AB112" s="33">
        <f t="shared" si="141"/>
        <v>0</v>
      </c>
      <c r="AC112" s="33">
        <f t="shared" si="141"/>
        <v>0</v>
      </c>
      <c r="AD112" s="33">
        <f t="shared" si="141"/>
        <v>0</v>
      </c>
      <c r="AE112" s="33">
        <f t="shared" si="141"/>
        <v>0</v>
      </c>
    </row>
    <row r="113" spans="2:31">
      <c r="B113" s="303"/>
      <c r="C113" s="304"/>
      <c r="D113" s="287"/>
      <c r="E113" s="376"/>
      <c r="F113" s="506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42">ROUND(IF(AND(YEAR($E113)=LataProjekcji,$D113&gt;0,$J113="ok"),$D113,0),0)</f>
        <v>0</v>
      </c>
      <c r="O113" s="33">
        <f t="shared" si="142"/>
        <v>0</v>
      </c>
      <c r="P113" s="33">
        <f t="shared" si="142"/>
        <v>0</v>
      </c>
      <c r="Q113" s="33">
        <f t="shared" si="142"/>
        <v>0</v>
      </c>
      <c r="R113" s="33">
        <f t="shared" si="142"/>
        <v>0</v>
      </c>
      <c r="S113" s="33">
        <f t="shared" si="142"/>
        <v>0</v>
      </c>
      <c r="T113" s="33">
        <f t="shared" si="142"/>
        <v>0</v>
      </c>
      <c r="U113" s="33">
        <f t="shared" si="142"/>
        <v>0</v>
      </c>
      <c r="V113" s="33">
        <f t="shared" si="142"/>
        <v>0</v>
      </c>
      <c r="W113" s="33">
        <f t="shared" si="142"/>
        <v>0</v>
      </c>
      <c r="X113" s="33">
        <f t="shared" si="141"/>
        <v>0</v>
      </c>
      <c r="Y113" s="33">
        <f t="shared" si="141"/>
        <v>0</v>
      </c>
      <c r="Z113" s="33">
        <f t="shared" si="141"/>
        <v>0</v>
      </c>
      <c r="AA113" s="33">
        <f t="shared" si="141"/>
        <v>0</v>
      </c>
      <c r="AB113" s="33">
        <f t="shared" si="141"/>
        <v>0</v>
      </c>
      <c r="AC113" s="33">
        <f t="shared" si="141"/>
        <v>0</v>
      </c>
      <c r="AD113" s="33">
        <f t="shared" si="141"/>
        <v>0</v>
      </c>
      <c r="AE113" s="33">
        <f t="shared" si="141"/>
        <v>0</v>
      </c>
    </row>
    <row r="114" spans="2:31">
      <c r="B114" s="303"/>
      <c r="C114" s="304"/>
      <c r="D114" s="416"/>
      <c r="E114" s="376"/>
      <c r="F114" s="506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42"/>
        <v>0</v>
      </c>
      <c r="L114" s="33">
        <f t="shared" si="142"/>
        <v>0</v>
      </c>
      <c r="M114" s="33">
        <f t="shared" si="142"/>
        <v>0</v>
      </c>
      <c r="N114" s="33">
        <f t="shared" si="142"/>
        <v>0</v>
      </c>
      <c r="O114" s="33">
        <f t="shared" si="142"/>
        <v>0</v>
      </c>
      <c r="P114" s="33">
        <f t="shared" si="142"/>
        <v>0</v>
      </c>
      <c r="Q114" s="33">
        <f t="shared" si="142"/>
        <v>0</v>
      </c>
      <c r="R114" s="33">
        <f t="shared" si="142"/>
        <v>0</v>
      </c>
      <c r="S114" s="33">
        <f t="shared" si="142"/>
        <v>0</v>
      </c>
      <c r="T114" s="33">
        <f t="shared" si="142"/>
        <v>0</v>
      </c>
      <c r="U114" s="33">
        <f t="shared" si="142"/>
        <v>0</v>
      </c>
      <c r="V114" s="33">
        <f t="shared" si="142"/>
        <v>0</v>
      </c>
      <c r="W114" s="33">
        <f t="shared" si="142"/>
        <v>0</v>
      </c>
      <c r="X114" s="33">
        <f t="shared" si="141"/>
        <v>0</v>
      </c>
      <c r="Y114" s="33">
        <f t="shared" si="141"/>
        <v>0</v>
      </c>
      <c r="Z114" s="33">
        <f t="shared" si="141"/>
        <v>0</v>
      </c>
      <c r="AA114" s="33">
        <f t="shared" si="141"/>
        <v>0</v>
      </c>
      <c r="AB114" s="33">
        <f t="shared" si="141"/>
        <v>0</v>
      </c>
      <c r="AC114" s="33">
        <f t="shared" si="141"/>
        <v>0</v>
      </c>
      <c r="AD114" s="33">
        <f t="shared" si="141"/>
        <v>0</v>
      </c>
      <c r="AE114" s="33">
        <f t="shared" si="141"/>
        <v>0</v>
      </c>
    </row>
    <row r="115" spans="2:31">
      <c r="B115" s="303"/>
      <c r="C115" s="304"/>
      <c r="D115" s="287"/>
      <c r="E115" s="376"/>
      <c r="F115" s="506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42"/>
        <v>0</v>
      </c>
      <c r="L115" s="33">
        <f t="shared" si="142"/>
        <v>0</v>
      </c>
      <c r="M115" s="33">
        <f t="shared" si="142"/>
        <v>0</v>
      </c>
      <c r="N115" s="33">
        <f t="shared" si="142"/>
        <v>0</v>
      </c>
      <c r="O115" s="33">
        <f t="shared" si="142"/>
        <v>0</v>
      </c>
      <c r="P115" s="33">
        <f t="shared" si="142"/>
        <v>0</v>
      </c>
      <c r="Q115" s="33">
        <f t="shared" si="142"/>
        <v>0</v>
      </c>
      <c r="R115" s="33">
        <f t="shared" si="142"/>
        <v>0</v>
      </c>
      <c r="S115" s="33">
        <f t="shared" si="142"/>
        <v>0</v>
      </c>
      <c r="T115" s="33">
        <f t="shared" si="142"/>
        <v>0</v>
      </c>
      <c r="U115" s="33">
        <f t="shared" si="142"/>
        <v>0</v>
      </c>
      <c r="V115" s="33">
        <f t="shared" si="142"/>
        <v>0</v>
      </c>
      <c r="W115" s="33">
        <f t="shared" si="142"/>
        <v>0</v>
      </c>
      <c r="X115" s="33">
        <f t="shared" si="141"/>
        <v>0</v>
      </c>
      <c r="Y115" s="33">
        <f t="shared" si="141"/>
        <v>0</v>
      </c>
      <c r="Z115" s="33">
        <f t="shared" si="141"/>
        <v>0</v>
      </c>
      <c r="AA115" s="33">
        <f t="shared" si="141"/>
        <v>0</v>
      </c>
      <c r="AB115" s="33">
        <f t="shared" si="141"/>
        <v>0</v>
      </c>
      <c r="AC115" s="33">
        <f t="shared" si="141"/>
        <v>0</v>
      </c>
      <c r="AD115" s="33">
        <f t="shared" si="141"/>
        <v>0</v>
      </c>
      <c r="AE115" s="33">
        <f t="shared" si="141"/>
        <v>0</v>
      </c>
    </row>
    <row r="116" spans="2:31">
      <c r="B116" s="303"/>
      <c r="C116" s="304"/>
      <c r="D116" s="416"/>
      <c r="E116" s="376"/>
      <c r="F116" s="506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42"/>
        <v>0</v>
      </c>
      <c r="L116" s="33">
        <f t="shared" si="142"/>
        <v>0</v>
      </c>
      <c r="M116" s="33">
        <f t="shared" si="142"/>
        <v>0</v>
      </c>
      <c r="N116" s="33">
        <f t="shared" si="142"/>
        <v>0</v>
      </c>
      <c r="O116" s="33">
        <f t="shared" si="142"/>
        <v>0</v>
      </c>
      <c r="P116" s="33">
        <f t="shared" si="142"/>
        <v>0</v>
      </c>
      <c r="Q116" s="33">
        <f t="shared" si="142"/>
        <v>0</v>
      </c>
      <c r="R116" s="33">
        <f t="shared" si="142"/>
        <v>0</v>
      </c>
      <c r="S116" s="33">
        <f t="shared" si="142"/>
        <v>0</v>
      </c>
      <c r="T116" s="33">
        <f t="shared" si="142"/>
        <v>0</v>
      </c>
      <c r="U116" s="33">
        <f t="shared" si="142"/>
        <v>0</v>
      </c>
      <c r="V116" s="33">
        <f t="shared" si="142"/>
        <v>0</v>
      </c>
      <c r="W116" s="33">
        <f t="shared" si="142"/>
        <v>0</v>
      </c>
      <c r="X116" s="33">
        <f t="shared" si="141"/>
        <v>0</v>
      </c>
      <c r="Y116" s="33">
        <f t="shared" si="141"/>
        <v>0</v>
      </c>
      <c r="Z116" s="33">
        <f t="shared" si="141"/>
        <v>0</v>
      </c>
      <c r="AA116" s="33">
        <f t="shared" si="141"/>
        <v>0</v>
      </c>
      <c r="AB116" s="33">
        <f t="shared" si="141"/>
        <v>0</v>
      </c>
      <c r="AC116" s="33">
        <f t="shared" si="141"/>
        <v>0</v>
      </c>
      <c r="AD116" s="33">
        <f t="shared" si="141"/>
        <v>0</v>
      </c>
      <c r="AE116" s="33">
        <f t="shared" si="141"/>
        <v>0</v>
      </c>
    </row>
    <row r="117" spans="2:31">
      <c r="B117" s="303"/>
      <c r="C117" s="304"/>
      <c r="D117" s="287"/>
      <c r="E117" s="376"/>
      <c r="F117" s="506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42"/>
        <v>0</v>
      </c>
      <c r="L117" s="33">
        <f t="shared" si="142"/>
        <v>0</v>
      </c>
      <c r="M117" s="33">
        <f t="shared" si="142"/>
        <v>0</v>
      </c>
      <c r="N117" s="33">
        <f t="shared" si="142"/>
        <v>0</v>
      </c>
      <c r="O117" s="33">
        <f t="shared" si="142"/>
        <v>0</v>
      </c>
      <c r="P117" s="33">
        <f t="shared" si="142"/>
        <v>0</v>
      </c>
      <c r="Q117" s="33">
        <f t="shared" si="142"/>
        <v>0</v>
      </c>
      <c r="R117" s="33">
        <f t="shared" si="142"/>
        <v>0</v>
      </c>
      <c r="S117" s="33">
        <f t="shared" si="142"/>
        <v>0</v>
      </c>
      <c r="T117" s="33">
        <f t="shared" si="142"/>
        <v>0</v>
      </c>
      <c r="U117" s="33">
        <f t="shared" si="142"/>
        <v>0</v>
      </c>
      <c r="V117" s="33">
        <f t="shared" si="142"/>
        <v>0</v>
      </c>
      <c r="W117" s="33">
        <f t="shared" si="142"/>
        <v>0</v>
      </c>
      <c r="X117" s="33">
        <f t="shared" si="141"/>
        <v>0</v>
      </c>
      <c r="Y117" s="33">
        <f t="shared" si="141"/>
        <v>0</v>
      </c>
      <c r="Z117" s="33">
        <f t="shared" si="141"/>
        <v>0</v>
      </c>
      <c r="AA117" s="33">
        <f t="shared" si="141"/>
        <v>0</v>
      </c>
      <c r="AB117" s="33">
        <f t="shared" si="141"/>
        <v>0</v>
      </c>
      <c r="AC117" s="33">
        <f t="shared" si="141"/>
        <v>0</v>
      </c>
      <c r="AD117" s="33">
        <f t="shared" si="141"/>
        <v>0</v>
      </c>
      <c r="AE117" s="33">
        <f t="shared" si="141"/>
        <v>0</v>
      </c>
    </row>
    <row r="118" spans="2:31">
      <c r="B118" s="303"/>
      <c r="C118" s="304"/>
      <c r="D118" s="416"/>
      <c r="E118" s="376"/>
      <c r="F118" s="506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42"/>
        <v>0</v>
      </c>
      <c r="L118" s="33">
        <f t="shared" si="142"/>
        <v>0</v>
      </c>
      <c r="M118" s="33">
        <f t="shared" si="142"/>
        <v>0</v>
      </c>
      <c r="N118" s="33">
        <f t="shared" si="142"/>
        <v>0</v>
      </c>
      <c r="O118" s="33">
        <f t="shared" si="142"/>
        <v>0</v>
      </c>
      <c r="P118" s="33">
        <f t="shared" si="142"/>
        <v>0</v>
      </c>
      <c r="Q118" s="33">
        <f t="shared" si="142"/>
        <v>0</v>
      </c>
      <c r="R118" s="33">
        <f t="shared" si="142"/>
        <v>0</v>
      </c>
      <c r="S118" s="33">
        <f t="shared" si="142"/>
        <v>0</v>
      </c>
      <c r="T118" s="33">
        <f t="shared" si="142"/>
        <v>0</v>
      </c>
      <c r="U118" s="33">
        <f t="shared" si="142"/>
        <v>0</v>
      </c>
      <c r="V118" s="33">
        <f t="shared" si="142"/>
        <v>0</v>
      </c>
      <c r="W118" s="33">
        <f t="shared" si="142"/>
        <v>0</v>
      </c>
      <c r="X118" s="33">
        <f t="shared" si="141"/>
        <v>0</v>
      </c>
      <c r="Y118" s="33">
        <f t="shared" si="141"/>
        <v>0</v>
      </c>
      <c r="Z118" s="33">
        <f t="shared" si="141"/>
        <v>0</v>
      </c>
      <c r="AA118" s="33">
        <f t="shared" si="141"/>
        <v>0</v>
      </c>
      <c r="AB118" s="33">
        <f t="shared" si="141"/>
        <v>0</v>
      </c>
      <c r="AC118" s="33">
        <f t="shared" si="141"/>
        <v>0</v>
      </c>
      <c r="AD118" s="33">
        <f t="shared" si="141"/>
        <v>0</v>
      </c>
      <c r="AE118" s="33">
        <f t="shared" si="141"/>
        <v>0</v>
      </c>
    </row>
    <row r="119" spans="2:31">
      <c r="B119" s="303"/>
      <c r="C119" s="304"/>
      <c r="D119" s="287"/>
      <c r="E119" s="376"/>
      <c r="F119" s="506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42"/>
        <v>0</v>
      </c>
      <c r="L119" s="33">
        <f t="shared" si="142"/>
        <v>0</v>
      </c>
      <c r="M119" s="33">
        <f t="shared" si="142"/>
        <v>0</v>
      </c>
      <c r="N119" s="33">
        <f t="shared" si="142"/>
        <v>0</v>
      </c>
      <c r="O119" s="33">
        <f t="shared" si="142"/>
        <v>0</v>
      </c>
      <c r="P119" s="33">
        <f t="shared" si="142"/>
        <v>0</v>
      </c>
      <c r="Q119" s="33">
        <f t="shared" si="142"/>
        <v>0</v>
      </c>
      <c r="R119" s="33">
        <f t="shared" si="142"/>
        <v>0</v>
      </c>
      <c r="S119" s="33">
        <f t="shared" si="142"/>
        <v>0</v>
      </c>
      <c r="T119" s="33">
        <f t="shared" si="142"/>
        <v>0</v>
      </c>
      <c r="U119" s="33">
        <f t="shared" si="142"/>
        <v>0</v>
      </c>
      <c r="V119" s="33">
        <f t="shared" si="142"/>
        <v>0</v>
      </c>
      <c r="W119" s="33">
        <f t="shared" si="142"/>
        <v>0</v>
      </c>
      <c r="X119" s="33">
        <f t="shared" si="141"/>
        <v>0</v>
      </c>
      <c r="Y119" s="33">
        <f t="shared" si="141"/>
        <v>0</v>
      </c>
      <c r="Z119" s="33">
        <f t="shared" si="141"/>
        <v>0</v>
      </c>
      <c r="AA119" s="33">
        <f t="shared" si="141"/>
        <v>0</v>
      </c>
      <c r="AB119" s="33">
        <f t="shared" si="141"/>
        <v>0</v>
      </c>
      <c r="AC119" s="33">
        <f t="shared" si="141"/>
        <v>0</v>
      </c>
      <c r="AD119" s="33">
        <f t="shared" si="141"/>
        <v>0</v>
      </c>
      <c r="AE119" s="33">
        <f t="shared" si="141"/>
        <v>0</v>
      </c>
    </row>
    <row r="120" spans="2:31">
      <c r="B120" s="303"/>
      <c r="C120" s="304"/>
      <c r="D120" s="416"/>
      <c r="E120" s="376"/>
      <c r="F120" s="506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42"/>
        <v>0</v>
      </c>
      <c r="L120" s="33">
        <f t="shared" si="142"/>
        <v>0</v>
      </c>
      <c r="M120" s="33">
        <f t="shared" si="142"/>
        <v>0</v>
      </c>
      <c r="N120" s="33">
        <f t="shared" si="142"/>
        <v>0</v>
      </c>
      <c r="O120" s="33">
        <f t="shared" si="142"/>
        <v>0</v>
      </c>
      <c r="P120" s="33">
        <f t="shared" si="142"/>
        <v>0</v>
      </c>
      <c r="Q120" s="33">
        <f t="shared" si="142"/>
        <v>0</v>
      </c>
      <c r="R120" s="33">
        <f t="shared" si="142"/>
        <v>0</v>
      </c>
      <c r="S120" s="33">
        <f t="shared" si="142"/>
        <v>0</v>
      </c>
      <c r="T120" s="33">
        <f t="shared" si="142"/>
        <v>0</v>
      </c>
      <c r="U120" s="33">
        <f t="shared" si="142"/>
        <v>0</v>
      </c>
      <c r="V120" s="33">
        <f t="shared" si="142"/>
        <v>0</v>
      </c>
      <c r="W120" s="33">
        <f t="shared" si="142"/>
        <v>0</v>
      </c>
      <c r="X120" s="33">
        <f t="shared" si="141"/>
        <v>0</v>
      </c>
      <c r="Y120" s="33">
        <f t="shared" si="141"/>
        <v>0</v>
      </c>
      <c r="Z120" s="33">
        <f t="shared" si="141"/>
        <v>0</v>
      </c>
      <c r="AA120" s="33">
        <f t="shared" si="141"/>
        <v>0</v>
      </c>
      <c r="AB120" s="33">
        <f t="shared" si="141"/>
        <v>0</v>
      </c>
      <c r="AC120" s="33">
        <f t="shared" si="141"/>
        <v>0</v>
      </c>
      <c r="AD120" s="33">
        <f t="shared" si="141"/>
        <v>0</v>
      </c>
      <c r="AE120" s="33">
        <f t="shared" si="141"/>
        <v>0</v>
      </c>
    </row>
    <row r="121" spans="2:31">
      <c r="B121" s="303"/>
      <c r="C121" s="304"/>
      <c r="D121" s="287"/>
      <c r="E121" s="376"/>
      <c r="F121" s="506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42"/>
        <v>0</v>
      </c>
      <c r="L121" s="33">
        <f t="shared" si="142"/>
        <v>0</v>
      </c>
      <c r="M121" s="33">
        <f t="shared" si="142"/>
        <v>0</v>
      </c>
      <c r="N121" s="33">
        <f t="shared" si="142"/>
        <v>0</v>
      </c>
      <c r="O121" s="33">
        <f t="shared" si="142"/>
        <v>0</v>
      </c>
      <c r="P121" s="33">
        <f t="shared" si="142"/>
        <v>0</v>
      </c>
      <c r="Q121" s="33">
        <f t="shared" si="142"/>
        <v>0</v>
      </c>
      <c r="R121" s="33">
        <f t="shared" si="142"/>
        <v>0</v>
      </c>
      <c r="S121" s="33">
        <f t="shared" si="142"/>
        <v>0</v>
      </c>
      <c r="T121" s="33">
        <f t="shared" si="142"/>
        <v>0</v>
      </c>
      <c r="U121" s="33">
        <f t="shared" si="142"/>
        <v>0</v>
      </c>
      <c r="V121" s="33">
        <f t="shared" si="142"/>
        <v>0</v>
      </c>
      <c r="W121" s="33">
        <f t="shared" si="142"/>
        <v>0</v>
      </c>
      <c r="X121" s="33">
        <f t="shared" si="141"/>
        <v>0</v>
      </c>
      <c r="Y121" s="33">
        <f t="shared" si="141"/>
        <v>0</v>
      </c>
      <c r="Z121" s="33">
        <f t="shared" si="141"/>
        <v>0</v>
      </c>
      <c r="AA121" s="33">
        <f t="shared" si="141"/>
        <v>0</v>
      </c>
      <c r="AB121" s="33">
        <f t="shared" si="141"/>
        <v>0</v>
      </c>
      <c r="AC121" s="33">
        <f t="shared" si="141"/>
        <v>0</v>
      </c>
      <c r="AD121" s="33">
        <f t="shared" si="141"/>
        <v>0</v>
      </c>
      <c r="AE121" s="33">
        <f t="shared" si="141"/>
        <v>0</v>
      </c>
    </row>
    <row r="122" spans="2:31">
      <c r="B122" s="303"/>
      <c r="C122" s="304"/>
      <c r="D122" s="416"/>
      <c r="E122" s="376"/>
      <c r="F122" s="506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42"/>
        <v>0</v>
      </c>
      <c r="L122" s="33">
        <f t="shared" si="142"/>
        <v>0</v>
      </c>
      <c r="M122" s="33">
        <f t="shared" si="142"/>
        <v>0</v>
      </c>
      <c r="N122" s="33">
        <f t="shared" si="142"/>
        <v>0</v>
      </c>
      <c r="O122" s="33">
        <f t="shared" si="142"/>
        <v>0</v>
      </c>
      <c r="P122" s="33">
        <f t="shared" si="142"/>
        <v>0</v>
      </c>
      <c r="Q122" s="33">
        <f t="shared" si="142"/>
        <v>0</v>
      </c>
      <c r="R122" s="33">
        <f t="shared" si="142"/>
        <v>0</v>
      </c>
      <c r="S122" s="33">
        <f t="shared" si="142"/>
        <v>0</v>
      </c>
      <c r="T122" s="33">
        <f t="shared" si="142"/>
        <v>0</v>
      </c>
      <c r="U122" s="33">
        <f t="shared" si="142"/>
        <v>0</v>
      </c>
      <c r="V122" s="33">
        <f t="shared" si="142"/>
        <v>0</v>
      </c>
      <c r="W122" s="33">
        <f t="shared" si="142"/>
        <v>0</v>
      </c>
      <c r="X122" s="33">
        <f t="shared" si="141"/>
        <v>0</v>
      </c>
      <c r="Y122" s="33">
        <f t="shared" si="141"/>
        <v>0</v>
      </c>
      <c r="Z122" s="33">
        <f t="shared" si="141"/>
        <v>0</v>
      </c>
      <c r="AA122" s="33">
        <f t="shared" si="141"/>
        <v>0</v>
      </c>
      <c r="AB122" s="33">
        <f t="shared" si="141"/>
        <v>0</v>
      </c>
      <c r="AC122" s="33">
        <f t="shared" si="141"/>
        <v>0</v>
      </c>
      <c r="AD122" s="33">
        <f t="shared" si="141"/>
        <v>0</v>
      </c>
      <c r="AE122" s="33">
        <f t="shared" si="141"/>
        <v>0</v>
      </c>
    </row>
    <row r="123" spans="2:31">
      <c r="B123" s="303"/>
      <c r="C123" s="304"/>
      <c r="D123" s="287"/>
      <c r="E123" s="376"/>
      <c r="F123" s="506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42"/>
        <v>0</v>
      </c>
      <c r="L123" s="33">
        <f t="shared" si="142"/>
        <v>0</v>
      </c>
      <c r="M123" s="33">
        <f t="shared" si="142"/>
        <v>0</v>
      </c>
      <c r="N123" s="33">
        <f t="shared" si="142"/>
        <v>0</v>
      </c>
      <c r="O123" s="33">
        <f t="shared" si="142"/>
        <v>0</v>
      </c>
      <c r="P123" s="33">
        <f t="shared" si="142"/>
        <v>0</v>
      </c>
      <c r="Q123" s="33">
        <f t="shared" si="142"/>
        <v>0</v>
      </c>
      <c r="R123" s="33">
        <f t="shared" si="142"/>
        <v>0</v>
      </c>
      <c r="S123" s="33">
        <f t="shared" si="142"/>
        <v>0</v>
      </c>
      <c r="T123" s="33">
        <f t="shared" si="142"/>
        <v>0</v>
      </c>
      <c r="U123" s="33">
        <f t="shared" si="142"/>
        <v>0</v>
      </c>
      <c r="V123" s="33">
        <f t="shared" si="142"/>
        <v>0</v>
      </c>
      <c r="W123" s="33">
        <f t="shared" si="142"/>
        <v>0</v>
      </c>
      <c r="X123" s="33">
        <f t="shared" si="141"/>
        <v>0</v>
      </c>
      <c r="Y123" s="33">
        <f t="shared" si="141"/>
        <v>0</v>
      </c>
      <c r="Z123" s="33">
        <f t="shared" si="141"/>
        <v>0</v>
      </c>
      <c r="AA123" s="33">
        <f t="shared" si="141"/>
        <v>0</v>
      </c>
      <c r="AB123" s="33">
        <f t="shared" si="141"/>
        <v>0</v>
      </c>
      <c r="AC123" s="33">
        <f t="shared" si="141"/>
        <v>0</v>
      </c>
      <c r="AD123" s="33">
        <f t="shared" si="141"/>
        <v>0</v>
      </c>
      <c r="AE123" s="33">
        <f t="shared" si="141"/>
        <v>0</v>
      </c>
    </row>
    <row r="124" spans="2:31">
      <c r="B124" s="303"/>
      <c r="C124" s="304"/>
      <c r="D124" s="416"/>
      <c r="E124" s="376"/>
      <c r="F124" s="506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42"/>
        <v>0</v>
      </c>
      <c r="L124" s="33">
        <f t="shared" si="142"/>
        <v>0</v>
      </c>
      <c r="M124" s="33">
        <f t="shared" si="142"/>
        <v>0</v>
      </c>
      <c r="N124" s="33">
        <f t="shared" si="142"/>
        <v>0</v>
      </c>
      <c r="O124" s="33">
        <f t="shared" si="142"/>
        <v>0</v>
      </c>
      <c r="P124" s="33">
        <f t="shared" si="142"/>
        <v>0</v>
      </c>
      <c r="Q124" s="33">
        <f t="shared" si="142"/>
        <v>0</v>
      </c>
      <c r="R124" s="33">
        <f t="shared" si="142"/>
        <v>0</v>
      </c>
      <c r="S124" s="33">
        <f t="shared" si="142"/>
        <v>0</v>
      </c>
      <c r="T124" s="33">
        <f t="shared" si="142"/>
        <v>0</v>
      </c>
      <c r="U124" s="33">
        <f t="shared" si="142"/>
        <v>0</v>
      </c>
      <c r="V124" s="33">
        <f t="shared" si="142"/>
        <v>0</v>
      </c>
      <c r="W124" s="33">
        <f t="shared" si="142"/>
        <v>0</v>
      </c>
      <c r="X124" s="33">
        <f t="shared" si="141"/>
        <v>0</v>
      </c>
      <c r="Y124" s="33">
        <f t="shared" si="141"/>
        <v>0</v>
      </c>
      <c r="Z124" s="33">
        <f t="shared" si="141"/>
        <v>0</v>
      </c>
      <c r="AA124" s="33">
        <f t="shared" si="141"/>
        <v>0</v>
      </c>
      <c r="AB124" s="33">
        <f t="shared" si="141"/>
        <v>0</v>
      </c>
      <c r="AC124" s="33">
        <f t="shared" si="141"/>
        <v>0</v>
      </c>
      <c r="AD124" s="33">
        <f t="shared" si="141"/>
        <v>0</v>
      </c>
      <c r="AE124" s="33">
        <f t="shared" si="141"/>
        <v>0</v>
      </c>
    </row>
    <row r="125" spans="2:31">
      <c r="B125" s="303"/>
      <c r="C125" s="304"/>
      <c r="D125" s="287"/>
      <c r="E125" s="376"/>
      <c r="F125" s="506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42"/>
        <v>0</v>
      </c>
      <c r="L125" s="33">
        <f t="shared" si="142"/>
        <v>0</v>
      </c>
      <c r="M125" s="33">
        <f t="shared" si="142"/>
        <v>0</v>
      </c>
      <c r="N125" s="33">
        <f t="shared" si="142"/>
        <v>0</v>
      </c>
      <c r="O125" s="33">
        <f t="shared" si="142"/>
        <v>0</v>
      </c>
      <c r="P125" s="33">
        <f t="shared" si="142"/>
        <v>0</v>
      </c>
      <c r="Q125" s="33">
        <f t="shared" si="142"/>
        <v>0</v>
      </c>
      <c r="R125" s="33">
        <f t="shared" si="142"/>
        <v>0</v>
      </c>
      <c r="S125" s="33">
        <f t="shared" si="142"/>
        <v>0</v>
      </c>
      <c r="T125" s="33">
        <f t="shared" si="142"/>
        <v>0</v>
      </c>
      <c r="U125" s="33">
        <f t="shared" si="142"/>
        <v>0</v>
      </c>
      <c r="V125" s="33">
        <f t="shared" si="142"/>
        <v>0</v>
      </c>
      <c r="W125" s="33">
        <f t="shared" si="142"/>
        <v>0</v>
      </c>
      <c r="X125" s="33">
        <f t="shared" si="141"/>
        <v>0</v>
      </c>
      <c r="Y125" s="33">
        <f t="shared" si="141"/>
        <v>0</v>
      </c>
      <c r="Z125" s="33">
        <f t="shared" si="141"/>
        <v>0</v>
      </c>
      <c r="AA125" s="33">
        <f t="shared" si="141"/>
        <v>0</v>
      </c>
      <c r="AB125" s="33">
        <f t="shared" si="141"/>
        <v>0</v>
      </c>
      <c r="AC125" s="33">
        <f t="shared" si="141"/>
        <v>0</v>
      </c>
      <c r="AD125" s="33">
        <f t="shared" si="141"/>
        <v>0</v>
      </c>
      <c r="AE125" s="33">
        <f t="shared" si="141"/>
        <v>0</v>
      </c>
    </row>
    <row r="126" spans="2:31">
      <c r="B126" s="303"/>
      <c r="C126" s="304"/>
      <c r="D126" s="416"/>
      <c r="E126" s="376"/>
      <c r="F126" s="506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42"/>
        <v>0</v>
      </c>
      <c r="L126" s="33">
        <f t="shared" si="142"/>
        <v>0</v>
      </c>
      <c r="M126" s="33">
        <f t="shared" si="142"/>
        <v>0</v>
      </c>
      <c r="N126" s="33">
        <f t="shared" si="142"/>
        <v>0</v>
      </c>
      <c r="O126" s="33">
        <f t="shared" si="142"/>
        <v>0</v>
      </c>
      <c r="P126" s="33">
        <f t="shared" si="142"/>
        <v>0</v>
      </c>
      <c r="Q126" s="33">
        <f t="shared" si="142"/>
        <v>0</v>
      </c>
      <c r="R126" s="33">
        <f t="shared" si="142"/>
        <v>0</v>
      </c>
      <c r="S126" s="33">
        <f t="shared" si="142"/>
        <v>0</v>
      </c>
      <c r="T126" s="33">
        <f t="shared" si="142"/>
        <v>0</v>
      </c>
      <c r="U126" s="33">
        <f t="shared" si="142"/>
        <v>0</v>
      </c>
      <c r="V126" s="33">
        <f t="shared" si="142"/>
        <v>0</v>
      </c>
      <c r="W126" s="33">
        <f t="shared" si="142"/>
        <v>0</v>
      </c>
      <c r="X126" s="33">
        <f t="shared" si="141"/>
        <v>0</v>
      </c>
      <c r="Y126" s="33">
        <f t="shared" si="141"/>
        <v>0</v>
      </c>
      <c r="Z126" s="33">
        <f t="shared" si="141"/>
        <v>0</v>
      </c>
      <c r="AA126" s="33">
        <f t="shared" si="141"/>
        <v>0</v>
      </c>
      <c r="AB126" s="33">
        <f t="shared" si="141"/>
        <v>0</v>
      </c>
      <c r="AC126" s="33">
        <f t="shared" si="141"/>
        <v>0</v>
      </c>
      <c r="AD126" s="33">
        <f t="shared" si="141"/>
        <v>0</v>
      </c>
      <c r="AE126" s="33">
        <f t="shared" si="141"/>
        <v>0</v>
      </c>
    </row>
    <row r="127" spans="2:31">
      <c r="B127" s="303"/>
      <c r="C127" s="304"/>
      <c r="D127" s="287"/>
      <c r="E127" s="376"/>
      <c r="F127" s="506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42"/>
        <v>0</v>
      </c>
      <c r="L127" s="33">
        <f t="shared" si="142"/>
        <v>0</v>
      </c>
      <c r="M127" s="33">
        <f t="shared" si="142"/>
        <v>0</v>
      </c>
      <c r="N127" s="33">
        <f t="shared" si="142"/>
        <v>0</v>
      </c>
      <c r="O127" s="33">
        <f t="shared" si="142"/>
        <v>0</v>
      </c>
      <c r="P127" s="33">
        <f t="shared" si="142"/>
        <v>0</v>
      </c>
      <c r="Q127" s="33">
        <f t="shared" si="142"/>
        <v>0</v>
      </c>
      <c r="R127" s="33">
        <f t="shared" si="142"/>
        <v>0</v>
      </c>
      <c r="S127" s="33">
        <f t="shared" si="142"/>
        <v>0</v>
      </c>
      <c r="T127" s="33">
        <f t="shared" si="142"/>
        <v>0</v>
      </c>
      <c r="U127" s="33">
        <f t="shared" si="142"/>
        <v>0</v>
      </c>
      <c r="V127" s="33">
        <f t="shared" si="142"/>
        <v>0</v>
      </c>
      <c r="W127" s="33">
        <f t="shared" si="142"/>
        <v>0</v>
      </c>
      <c r="X127" s="33">
        <f t="shared" si="141"/>
        <v>0</v>
      </c>
      <c r="Y127" s="33">
        <f t="shared" si="141"/>
        <v>0</v>
      </c>
      <c r="Z127" s="33">
        <f t="shared" si="141"/>
        <v>0</v>
      </c>
      <c r="AA127" s="33">
        <f t="shared" si="141"/>
        <v>0</v>
      </c>
      <c r="AB127" s="33">
        <f t="shared" si="141"/>
        <v>0</v>
      </c>
      <c r="AC127" s="33">
        <f t="shared" si="141"/>
        <v>0</v>
      </c>
      <c r="AD127" s="33">
        <f t="shared" si="141"/>
        <v>0</v>
      </c>
      <c r="AE127" s="33">
        <f t="shared" si="141"/>
        <v>0</v>
      </c>
    </row>
    <row r="128" spans="2:31">
      <c r="B128" s="303"/>
      <c r="C128" s="304"/>
      <c r="D128" s="416"/>
      <c r="E128" s="376"/>
      <c r="F128" s="506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42"/>
        <v>0</v>
      </c>
      <c r="L128" s="33">
        <f t="shared" si="142"/>
        <v>0</v>
      </c>
      <c r="M128" s="33">
        <f t="shared" si="142"/>
        <v>0</v>
      </c>
      <c r="N128" s="33">
        <f t="shared" si="142"/>
        <v>0</v>
      </c>
      <c r="O128" s="33">
        <f t="shared" si="142"/>
        <v>0</v>
      </c>
      <c r="P128" s="33">
        <f t="shared" si="142"/>
        <v>0</v>
      </c>
      <c r="Q128" s="33">
        <f t="shared" si="142"/>
        <v>0</v>
      </c>
      <c r="R128" s="33">
        <f t="shared" si="142"/>
        <v>0</v>
      </c>
      <c r="S128" s="33">
        <f t="shared" si="142"/>
        <v>0</v>
      </c>
      <c r="T128" s="33">
        <f t="shared" si="142"/>
        <v>0</v>
      </c>
      <c r="U128" s="33">
        <f t="shared" si="142"/>
        <v>0</v>
      </c>
      <c r="V128" s="33">
        <f t="shared" si="142"/>
        <v>0</v>
      </c>
      <c r="W128" s="33">
        <f t="shared" si="142"/>
        <v>0</v>
      </c>
      <c r="X128" s="33">
        <f t="shared" ref="X128:AE130" si="143">ROUND(IF(AND(YEAR($E128)=LataProjekcji,$D128&gt;0,$J128="ok"),$D128,0),0)</f>
        <v>0</v>
      </c>
      <c r="Y128" s="33">
        <f t="shared" si="143"/>
        <v>0</v>
      </c>
      <c r="Z128" s="33">
        <f t="shared" si="143"/>
        <v>0</v>
      </c>
      <c r="AA128" s="33">
        <f t="shared" si="143"/>
        <v>0</v>
      </c>
      <c r="AB128" s="33">
        <f t="shared" si="143"/>
        <v>0</v>
      </c>
      <c r="AC128" s="33">
        <f t="shared" si="143"/>
        <v>0</v>
      </c>
      <c r="AD128" s="33">
        <f t="shared" si="143"/>
        <v>0</v>
      </c>
      <c r="AE128" s="33">
        <f t="shared" si="143"/>
        <v>0</v>
      </c>
    </row>
    <row r="129" spans="1:31">
      <c r="B129" s="303"/>
      <c r="C129" s="304"/>
      <c r="D129" s="287"/>
      <c r="E129" s="376"/>
      <c r="F129" s="506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42"/>
        <v>0</v>
      </c>
      <c r="L129" s="33">
        <f t="shared" si="142"/>
        <v>0</v>
      </c>
      <c r="M129" s="33">
        <f t="shared" si="142"/>
        <v>0</v>
      </c>
      <c r="N129" s="33">
        <f t="shared" si="142"/>
        <v>0</v>
      </c>
      <c r="O129" s="33">
        <f t="shared" si="142"/>
        <v>0</v>
      </c>
      <c r="P129" s="33">
        <f t="shared" si="142"/>
        <v>0</v>
      </c>
      <c r="Q129" s="33">
        <f t="shared" si="142"/>
        <v>0</v>
      </c>
      <c r="R129" s="33">
        <f t="shared" si="142"/>
        <v>0</v>
      </c>
      <c r="S129" s="33">
        <f t="shared" si="142"/>
        <v>0</v>
      </c>
      <c r="T129" s="33">
        <f t="shared" si="142"/>
        <v>0</v>
      </c>
      <c r="U129" s="33">
        <f t="shared" si="142"/>
        <v>0</v>
      </c>
      <c r="V129" s="33">
        <f t="shared" si="142"/>
        <v>0</v>
      </c>
      <c r="W129" s="33">
        <f t="shared" si="142"/>
        <v>0</v>
      </c>
      <c r="X129" s="33">
        <f t="shared" si="143"/>
        <v>0</v>
      </c>
      <c r="Y129" s="33">
        <f t="shared" si="143"/>
        <v>0</v>
      </c>
      <c r="Z129" s="33">
        <f t="shared" si="143"/>
        <v>0</v>
      </c>
      <c r="AA129" s="33">
        <f t="shared" si="143"/>
        <v>0</v>
      </c>
      <c r="AB129" s="33">
        <f t="shared" si="143"/>
        <v>0</v>
      </c>
      <c r="AC129" s="33">
        <f t="shared" si="143"/>
        <v>0</v>
      </c>
      <c r="AD129" s="33">
        <f t="shared" si="143"/>
        <v>0</v>
      </c>
      <c r="AE129" s="33">
        <f t="shared" si="143"/>
        <v>0</v>
      </c>
    </row>
    <row r="130" spans="1:31">
      <c r="B130" s="303"/>
      <c r="C130" s="304"/>
      <c r="D130" s="416"/>
      <c r="E130" s="376"/>
      <c r="F130" s="506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42"/>
        <v>0</v>
      </c>
      <c r="L130" s="33">
        <f t="shared" si="142"/>
        <v>0</v>
      </c>
      <c r="M130" s="33">
        <f t="shared" si="142"/>
        <v>0</v>
      </c>
      <c r="N130" s="33">
        <f t="shared" si="142"/>
        <v>0</v>
      </c>
      <c r="O130" s="33">
        <f t="shared" si="142"/>
        <v>0</v>
      </c>
      <c r="P130" s="33">
        <f t="shared" si="142"/>
        <v>0</v>
      </c>
      <c r="Q130" s="33">
        <f t="shared" si="142"/>
        <v>0</v>
      </c>
      <c r="R130" s="33">
        <f t="shared" si="142"/>
        <v>0</v>
      </c>
      <c r="S130" s="33">
        <f t="shared" si="142"/>
        <v>0</v>
      </c>
      <c r="T130" s="33">
        <f t="shared" si="142"/>
        <v>0</v>
      </c>
      <c r="U130" s="33">
        <f t="shared" si="142"/>
        <v>0</v>
      </c>
      <c r="V130" s="33">
        <f t="shared" si="142"/>
        <v>0</v>
      </c>
      <c r="W130" s="33">
        <f t="shared" si="142"/>
        <v>0</v>
      </c>
      <c r="X130" s="33">
        <f t="shared" si="143"/>
        <v>0</v>
      </c>
      <c r="Y130" s="33">
        <f t="shared" si="143"/>
        <v>0</v>
      </c>
      <c r="Z130" s="33">
        <f t="shared" si="143"/>
        <v>0</v>
      </c>
      <c r="AA130" s="33">
        <f t="shared" si="143"/>
        <v>0</v>
      </c>
      <c r="AB130" s="33">
        <f t="shared" si="143"/>
        <v>0</v>
      </c>
      <c r="AC130" s="33">
        <f t="shared" si="143"/>
        <v>0</v>
      </c>
      <c r="AD130" s="33">
        <f t="shared" si="143"/>
        <v>0</v>
      </c>
      <c r="AE130" s="33">
        <f t="shared" si="143"/>
        <v>0</v>
      </c>
    </row>
    <row r="131" spans="1:31">
      <c r="B131" s="303"/>
      <c r="C131" s="304"/>
      <c r="D131" s="287"/>
      <c r="E131" s="376"/>
      <c r="F131" s="506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42"/>
        <v>0</v>
      </c>
      <c r="L131" s="33">
        <f t="shared" si="142"/>
        <v>0</v>
      </c>
      <c r="M131" s="33">
        <f t="shared" si="142"/>
        <v>0</v>
      </c>
      <c r="N131" s="33">
        <f t="shared" si="142"/>
        <v>0</v>
      </c>
      <c r="O131" s="33">
        <f t="shared" si="142"/>
        <v>0</v>
      </c>
      <c r="P131" s="33">
        <f t="shared" si="142"/>
        <v>0</v>
      </c>
      <c r="Q131" s="33">
        <f t="shared" ref="K131:AE135" si="144">ROUND(IF(AND(YEAR($E131)=LataProjekcji,$D131&gt;0,$J131="ok"),$D131,0),0)</f>
        <v>0</v>
      </c>
      <c r="R131" s="33">
        <f t="shared" si="144"/>
        <v>0</v>
      </c>
      <c r="S131" s="33">
        <f t="shared" si="144"/>
        <v>0</v>
      </c>
      <c r="T131" s="33">
        <f t="shared" si="144"/>
        <v>0</v>
      </c>
      <c r="U131" s="33">
        <f t="shared" si="144"/>
        <v>0</v>
      </c>
      <c r="V131" s="33">
        <f t="shared" si="144"/>
        <v>0</v>
      </c>
      <c r="W131" s="33">
        <f t="shared" si="144"/>
        <v>0</v>
      </c>
      <c r="X131" s="33">
        <f t="shared" si="144"/>
        <v>0</v>
      </c>
      <c r="Y131" s="33">
        <f t="shared" si="144"/>
        <v>0</v>
      </c>
      <c r="Z131" s="33">
        <f t="shared" si="144"/>
        <v>0</v>
      </c>
      <c r="AA131" s="33">
        <f t="shared" si="144"/>
        <v>0</v>
      </c>
      <c r="AB131" s="33">
        <f t="shared" si="144"/>
        <v>0</v>
      </c>
      <c r="AC131" s="33">
        <f t="shared" si="144"/>
        <v>0</v>
      </c>
      <c r="AD131" s="33">
        <f t="shared" si="144"/>
        <v>0</v>
      </c>
      <c r="AE131" s="33">
        <f t="shared" si="144"/>
        <v>0</v>
      </c>
    </row>
    <row r="132" spans="1:31">
      <c r="B132" s="303"/>
      <c r="C132" s="304"/>
      <c r="D132" s="416"/>
      <c r="E132" s="376"/>
      <c r="F132" s="506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44"/>
        <v>0</v>
      </c>
      <c r="L132" s="33">
        <f t="shared" si="144"/>
        <v>0</v>
      </c>
      <c r="M132" s="33">
        <f t="shared" si="144"/>
        <v>0</v>
      </c>
      <c r="N132" s="33">
        <f t="shared" si="144"/>
        <v>0</v>
      </c>
      <c r="O132" s="33">
        <f t="shared" si="144"/>
        <v>0</v>
      </c>
      <c r="P132" s="33">
        <f t="shared" si="144"/>
        <v>0</v>
      </c>
      <c r="Q132" s="33">
        <f t="shared" si="144"/>
        <v>0</v>
      </c>
      <c r="R132" s="33">
        <f t="shared" si="144"/>
        <v>0</v>
      </c>
      <c r="S132" s="33">
        <f t="shared" si="144"/>
        <v>0</v>
      </c>
      <c r="T132" s="33">
        <f t="shared" si="144"/>
        <v>0</v>
      </c>
      <c r="U132" s="33">
        <f t="shared" si="144"/>
        <v>0</v>
      </c>
      <c r="V132" s="33">
        <f t="shared" si="144"/>
        <v>0</v>
      </c>
      <c r="W132" s="33">
        <f t="shared" si="144"/>
        <v>0</v>
      </c>
      <c r="X132" s="33">
        <f t="shared" si="144"/>
        <v>0</v>
      </c>
      <c r="Y132" s="33">
        <f t="shared" si="144"/>
        <v>0</v>
      </c>
      <c r="Z132" s="33">
        <f t="shared" si="144"/>
        <v>0</v>
      </c>
      <c r="AA132" s="33">
        <f t="shared" si="144"/>
        <v>0</v>
      </c>
      <c r="AB132" s="33">
        <f t="shared" si="144"/>
        <v>0</v>
      </c>
      <c r="AC132" s="33">
        <f t="shared" si="144"/>
        <v>0</v>
      </c>
      <c r="AD132" s="33">
        <f t="shared" si="144"/>
        <v>0</v>
      </c>
      <c r="AE132" s="33">
        <f t="shared" si="144"/>
        <v>0</v>
      </c>
    </row>
    <row r="133" spans="1:31">
      <c r="B133" s="303"/>
      <c r="C133" s="304"/>
      <c r="D133" s="287"/>
      <c r="E133" s="376"/>
      <c r="F133" s="506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44"/>
        <v>0</v>
      </c>
      <c r="L133" s="33">
        <f t="shared" si="144"/>
        <v>0</v>
      </c>
      <c r="M133" s="33">
        <f t="shared" si="144"/>
        <v>0</v>
      </c>
      <c r="N133" s="33">
        <f t="shared" si="144"/>
        <v>0</v>
      </c>
      <c r="O133" s="33">
        <f t="shared" si="144"/>
        <v>0</v>
      </c>
      <c r="P133" s="33">
        <f t="shared" si="144"/>
        <v>0</v>
      </c>
      <c r="Q133" s="33">
        <f t="shared" si="144"/>
        <v>0</v>
      </c>
      <c r="R133" s="33">
        <f t="shared" si="144"/>
        <v>0</v>
      </c>
      <c r="S133" s="33">
        <f t="shared" si="144"/>
        <v>0</v>
      </c>
      <c r="T133" s="33">
        <f t="shared" si="144"/>
        <v>0</v>
      </c>
      <c r="U133" s="33">
        <f t="shared" si="144"/>
        <v>0</v>
      </c>
      <c r="V133" s="33">
        <f t="shared" si="144"/>
        <v>0</v>
      </c>
      <c r="W133" s="33">
        <f t="shared" si="144"/>
        <v>0</v>
      </c>
      <c r="X133" s="33">
        <f t="shared" si="144"/>
        <v>0</v>
      </c>
      <c r="Y133" s="33">
        <f t="shared" si="144"/>
        <v>0</v>
      </c>
      <c r="Z133" s="33">
        <f t="shared" si="144"/>
        <v>0</v>
      </c>
      <c r="AA133" s="33">
        <f t="shared" si="144"/>
        <v>0</v>
      </c>
      <c r="AB133" s="33">
        <f t="shared" si="144"/>
        <v>0</v>
      </c>
      <c r="AC133" s="33">
        <f t="shared" si="144"/>
        <v>0</v>
      </c>
      <c r="AD133" s="33">
        <f t="shared" si="144"/>
        <v>0</v>
      </c>
      <c r="AE133" s="33">
        <f t="shared" si="144"/>
        <v>0</v>
      </c>
    </row>
    <row r="134" spans="1:31">
      <c r="B134" s="303"/>
      <c r="C134" s="304"/>
      <c r="D134" s="416"/>
      <c r="E134" s="376"/>
      <c r="F134" s="506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44"/>
        <v>0</v>
      </c>
      <c r="L134" s="33">
        <f t="shared" si="144"/>
        <v>0</v>
      </c>
      <c r="M134" s="33">
        <f t="shared" si="144"/>
        <v>0</v>
      </c>
      <c r="N134" s="33">
        <f t="shared" si="144"/>
        <v>0</v>
      </c>
      <c r="O134" s="33">
        <f t="shared" si="144"/>
        <v>0</v>
      </c>
      <c r="P134" s="33">
        <f t="shared" si="144"/>
        <v>0</v>
      </c>
      <c r="Q134" s="33">
        <f t="shared" si="144"/>
        <v>0</v>
      </c>
      <c r="R134" s="33">
        <f t="shared" si="144"/>
        <v>0</v>
      </c>
      <c r="S134" s="33">
        <f t="shared" si="144"/>
        <v>0</v>
      </c>
      <c r="T134" s="33">
        <f t="shared" si="144"/>
        <v>0</v>
      </c>
      <c r="U134" s="33">
        <f t="shared" si="144"/>
        <v>0</v>
      </c>
      <c r="V134" s="33">
        <f t="shared" si="144"/>
        <v>0</v>
      </c>
      <c r="W134" s="33">
        <f t="shared" si="144"/>
        <v>0</v>
      </c>
      <c r="X134" s="33">
        <f t="shared" si="144"/>
        <v>0</v>
      </c>
      <c r="Y134" s="33">
        <f t="shared" si="144"/>
        <v>0</v>
      </c>
      <c r="Z134" s="33">
        <f t="shared" si="144"/>
        <v>0</v>
      </c>
      <c r="AA134" s="33">
        <f t="shared" si="144"/>
        <v>0</v>
      </c>
      <c r="AB134" s="33">
        <f t="shared" si="144"/>
        <v>0</v>
      </c>
      <c r="AC134" s="33">
        <f t="shared" si="144"/>
        <v>0</v>
      </c>
      <c r="AD134" s="33">
        <f t="shared" si="144"/>
        <v>0</v>
      </c>
      <c r="AE134" s="33">
        <f t="shared" si="144"/>
        <v>0</v>
      </c>
    </row>
    <row r="135" spans="1:31">
      <c r="B135" s="303"/>
      <c r="C135" s="304"/>
      <c r="D135" s="287"/>
      <c r="E135" s="376"/>
      <c r="F135" s="506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45">ROUND(IF(AND(YEAR($E135)=LataProjekcji,$D135&gt;0,$J135="ok"),$D135,0),0)</f>
        <v>0</v>
      </c>
      <c r="L135" s="33">
        <f t="shared" si="145"/>
        <v>0</v>
      </c>
      <c r="M135" s="33">
        <f t="shared" si="145"/>
        <v>0</v>
      </c>
      <c r="N135" s="33">
        <f t="shared" si="145"/>
        <v>0</v>
      </c>
      <c r="O135" s="33">
        <f t="shared" si="145"/>
        <v>0</v>
      </c>
      <c r="P135" s="33">
        <f t="shared" si="145"/>
        <v>0</v>
      </c>
      <c r="Q135" s="33">
        <f t="shared" si="145"/>
        <v>0</v>
      </c>
      <c r="R135" s="33">
        <f t="shared" si="145"/>
        <v>0</v>
      </c>
      <c r="S135" s="33">
        <f t="shared" si="145"/>
        <v>0</v>
      </c>
      <c r="T135" s="33">
        <f t="shared" si="145"/>
        <v>0</v>
      </c>
      <c r="U135" s="33">
        <f t="shared" si="145"/>
        <v>0</v>
      </c>
      <c r="V135" s="33">
        <f t="shared" si="145"/>
        <v>0</v>
      </c>
      <c r="W135" s="33">
        <f t="shared" si="145"/>
        <v>0</v>
      </c>
      <c r="X135" s="33">
        <f t="shared" si="144"/>
        <v>0</v>
      </c>
      <c r="Y135" s="33">
        <f t="shared" si="144"/>
        <v>0</v>
      </c>
      <c r="Z135" s="33">
        <f t="shared" si="144"/>
        <v>0</v>
      </c>
      <c r="AA135" s="33">
        <f t="shared" si="144"/>
        <v>0</v>
      </c>
      <c r="AB135" s="33">
        <f t="shared" si="144"/>
        <v>0</v>
      </c>
      <c r="AC135" s="33">
        <f t="shared" si="144"/>
        <v>0</v>
      </c>
      <c r="AD135" s="33">
        <f t="shared" si="144"/>
        <v>0</v>
      </c>
      <c r="AE135" s="33">
        <f t="shared" si="144"/>
        <v>0</v>
      </c>
    </row>
    <row r="136" spans="1:31" customFormat="1">
      <c r="A136" s="325"/>
      <c r="B136" s="98" t="s">
        <v>317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46">ROUND(SUM(L96:L135),0)</f>
        <v>0</v>
      </c>
      <c r="M136" s="97">
        <f t="shared" si="146"/>
        <v>0</v>
      </c>
      <c r="N136" s="97">
        <f t="shared" si="146"/>
        <v>0</v>
      </c>
      <c r="O136" s="97">
        <f t="shared" si="146"/>
        <v>0</v>
      </c>
      <c r="P136" s="97">
        <f t="shared" si="146"/>
        <v>0</v>
      </c>
      <c r="Q136" s="97">
        <f t="shared" si="146"/>
        <v>0</v>
      </c>
      <c r="R136" s="97">
        <f t="shared" si="146"/>
        <v>0</v>
      </c>
      <c r="S136" s="97">
        <f t="shared" si="146"/>
        <v>0</v>
      </c>
      <c r="T136" s="97">
        <f t="shared" si="146"/>
        <v>0</v>
      </c>
      <c r="U136" s="97">
        <f t="shared" si="146"/>
        <v>0</v>
      </c>
      <c r="V136" s="97">
        <f t="shared" si="146"/>
        <v>0</v>
      </c>
      <c r="W136" s="97">
        <f t="shared" si="14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47">ROUND(SUM(Z96:Z135),0)</f>
        <v>0</v>
      </c>
      <c r="AA136" s="97">
        <f t="shared" si="147"/>
        <v>0</v>
      </c>
      <c r="AB136" s="97">
        <f t="shared" ref="AB136:AE136" si="148">ROUND(SUM(AB96:AB135),0)</f>
        <v>0</v>
      </c>
      <c r="AC136" s="97">
        <f t="shared" si="148"/>
        <v>0</v>
      </c>
      <c r="AD136" s="97">
        <f t="shared" si="148"/>
        <v>0</v>
      </c>
      <c r="AE136" s="97">
        <f t="shared" si="148"/>
        <v>0</v>
      </c>
    </row>
    <row r="137" spans="1:31" customFormat="1">
      <c r="A137" s="325"/>
      <c r="B137" s="103" t="s">
        <v>366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W137" si="149">ROUND(IF(K$12&lt;=Koniec,(K880+K886+K892+K898+K904+K910+K916+K922+K928+K934+K940+K946+K952+K958+K964+K970+K976+K982+K988+K994+K1000+K1006+K1012+K1018+K1024+K1030+K1036+K1042+K1048+K1054+K1060+K1066+K1072+K1078+K1084+K1090+K1096+K1102+K1108+K1114),0),0)</f>
        <v>0</v>
      </c>
      <c r="L137" s="102">
        <f t="shared" ca="1" si="149"/>
        <v>0</v>
      </c>
      <c r="M137" s="102">
        <f t="shared" ca="1" si="149"/>
        <v>0</v>
      </c>
      <c r="N137" s="102">
        <f t="shared" ca="1" si="149"/>
        <v>0</v>
      </c>
      <c r="O137" s="102">
        <f t="shared" ca="1" si="149"/>
        <v>0</v>
      </c>
      <c r="P137" s="102">
        <f t="shared" ca="1" si="149"/>
        <v>0</v>
      </c>
      <c r="Q137" s="102">
        <f t="shared" ca="1" si="149"/>
        <v>0</v>
      </c>
      <c r="R137" s="102">
        <f t="shared" ca="1" si="149"/>
        <v>0</v>
      </c>
      <c r="S137" s="102">
        <f t="shared" ca="1" si="149"/>
        <v>0</v>
      </c>
      <c r="T137" s="102">
        <f t="shared" ca="1" si="149"/>
        <v>0</v>
      </c>
      <c r="U137" s="102">
        <f t="shared" ca="1" si="149"/>
        <v>0</v>
      </c>
      <c r="V137" s="102">
        <f t="shared" ca="1" si="149"/>
        <v>0</v>
      </c>
      <c r="W137" s="102">
        <f t="shared" ca="1" si="149"/>
        <v>0</v>
      </c>
      <c r="X137" s="102">
        <f t="shared" ref="X137:Y139" ca="1" si="150">ROUND(IF(X$12&lt;=Koniec,(X880+X886+X892+X898+X904+X910+X916+X922+X928+X934+X940+X946+X952+X958+X964+X970+X976+X982+X988+X994+X1000+X1006+X1012+X1018+X1024+X1030+X1036+X1042+X1048+X1054+X1060+X1066+X1072+X1078+X1084+X1090+X1096+X1102+X1108+X1114),0),0)</f>
        <v>0</v>
      </c>
      <c r="Y137" s="102">
        <f t="shared" ca="1" si="150"/>
        <v>0</v>
      </c>
      <c r="Z137" s="102">
        <f t="shared" ref="Z137:AA137" ca="1" si="151">ROUND(IF(Z$12&lt;=Koniec,(Z880+Z886+Z892+Z898+Z904+Z910+Z916+Z922+Z928+Z934+Z940+Z946+Z952+Z958+Z964+Z970+Z976+Z982+Z988+Z994+Z1000+Z1006+Z1012+Z1018+Z1024+Z1030+Z1036+Z1042+Z1048+Z1054+Z1060+Z1066+Z1072+Z1078+Z1084+Z1090+Z1096+Z1102+Z1108+Z1114),0),0)</f>
        <v>0</v>
      </c>
      <c r="AA137" s="102">
        <f t="shared" ca="1" si="151"/>
        <v>0</v>
      </c>
      <c r="AB137" s="102">
        <f t="shared" ref="AB137:AE137" ca="1" si="152">ROUND(IF(AB$12&lt;=Koniec,(AB880+AB886+AB892+AB898+AB904+AB910+AB916+AB922+AB928+AB934+AB940+AB946+AB952+AB958+AB964+AB970+AB976+AB982+AB988+AB994+AB1000+AB1006+AB1012+AB1018+AB1024+AB1030+AB1036+AB1042+AB1048+AB1054+AB1060+AB1066+AB1072+AB1078+AB1084+AB1090+AB1096+AB1102+AB1108+AB1114),0),0)</f>
        <v>0</v>
      </c>
      <c r="AC137" s="102">
        <f t="shared" ca="1" si="152"/>
        <v>0</v>
      </c>
      <c r="AD137" s="102">
        <f t="shared" ca="1" si="152"/>
        <v>0</v>
      </c>
      <c r="AE137" s="102">
        <f t="shared" ca="1" si="152"/>
        <v>0</v>
      </c>
    </row>
    <row r="138" spans="1:31" customFormat="1">
      <c r="A138" s="325"/>
      <c r="B138" s="37" t="s">
        <v>367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W138" si="153">ROUND(IF(K$12&lt;=Koniec,(K881+K887+K893+K899+K905+K911+K917+K923+K929+K935+K941+K947+K953+K959+K965+K971+K977+K983+K989+K995+K1001+K1007+K1013+K1019+K1025+K1031+K1037+K1043+K1049+K1055+K1061+K1067+K1073+K1079+K1085+K1091+K1097+K1103+K1109+K1115),0),0)</f>
        <v>0</v>
      </c>
      <c r="L138" s="33">
        <f t="shared" ca="1" si="153"/>
        <v>0</v>
      </c>
      <c r="M138" s="33">
        <f t="shared" ca="1" si="153"/>
        <v>0</v>
      </c>
      <c r="N138" s="33">
        <f t="shared" ca="1" si="153"/>
        <v>0</v>
      </c>
      <c r="O138" s="33">
        <f t="shared" ca="1" si="153"/>
        <v>0</v>
      </c>
      <c r="P138" s="33">
        <f t="shared" ca="1" si="153"/>
        <v>0</v>
      </c>
      <c r="Q138" s="33">
        <f t="shared" ca="1" si="153"/>
        <v>0</v>
      </c>
      <c r="R138" s="33">
        <f t="shared" ca="1" si="153"/>
        <v>0</v>
      </c>
      <c r="S138" s="33">
        <f t="shared" ca="1" si="153"/>
        <v>0</v>
      </c>
      <c r="T138" s="33">
        <f t="shared" ca="1" si="153"/>
        <v>0</v>
      </c>
      <c r="U138" s="33">
        <f t="shared" ca="1" si="153"/>
        <v>0</v>
      </c>
      <c r="V138" s="33">
        <f t="shared" ca="1" si="153"/>
        <v>0</v>
      </c>
      <c r="W138" s="33">
        <f t="shared" ca="1" si="153"/>
        <v>0</v>
      </c>
      <c r="X138" s="33">
        <f t="shared" ca="1" si="150"/>
        <v>0</v>
      </c>
      <c r="Y138" s="33">
        <f t="shared" ca="1" si="150"/>
        <v>0</v>
      </c>
      <c r="Z138" s="33">
        <f t="shared" ref="Z138:AA138" ca="1" si="154">ROUND(IF(Z$12&lt;=Koniec,(Z881+Z887+Z893+Z899+Z905+Z911+Z917+Z923+Z929+Z935+Z941+Z947+Z953+Z959+Z965+Z971+Z977+Z983+Z989+Z995+Z1001+Z1007+Z1013+Z1019+Z1025+Z1031+Z1037+Z1043+Z1049+Z1055+Z1061+Z1067+Z1073+Z1079+Z1085+Z1091+Z1097+Z1103+Z1109+Z1115),0),0)</f>
        <v>0</v>
      </c>
      <c r="AA138" s="33">
        <f t="shared" ca="1" si="154"/>
        <v>0</v>
      </c>
      <c r="AB138" s="33">
        <f t="shared" ref="AB138:AE138" ca="1" si="155">ROUND(IF(AB$12&lt;=Koniec,(AB881+AB887+AB893+AB899+AB905+AB911+AB917+AB923+AB929+AB935+AB941+AB947+AB953+AB959+AB965+AB971+AB977+AB983+AB989+AB995+AB1001+AB1007+AB1013+AB1019+AB1025+AB1031+AB1037+AB1043+AB1049+AB1055+AB1061+AB1067+AB1073+AB1079+AB1085+AB1091+AB1097+AB1103+AB1109+AB1115),0),0)</f>
        <v>0</v>
      </c>
      <c r="AC138" s="33">
        <f t="shared" ca="1" si="155"/>
        <v>0</v>
      </c>
      <c r="AD138" s="33">
        <f t="shared" ca="1" si="155"/>
        <v>0</v>
      </c>
      <c r="AE138" s="33">
        <f t="shared" ca="1" si="155"/>
        <v>0</v>
      </c>
    </row>
    <row r="139" spans="1:31" customFormat="1">
      <c r="A139" s="325"/>
      <c r="B139" s="200" t="s">
        <v>368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W139" si="156">ROUND(IF(K$12&lt;=Koniec,(K882+K888+K894+K900+K906+K912+K918+K924+K930+K936+K942+K948+K954+K960+K966+K972+K978+K984+K990+K996+K1002+K1008+K1014+K1020+K1026+K1032+K1038+K1044+K1050+K1056+K1062+K1068+K1074+K1080+K1086+K1092+K1098+K1104+K1110+K1116),0),0)</f>
        <v>0</v>
      </c>
      <c r="L139" s="86">
        <f t="shared" ca="1" si="156"/>
        <v>0</v>
      </c>
      <c r="M139" s="86">
        <f t="shared" ca="1" si="156"/>
        <v>0</v>
      </c>
      <c r="N139" s="86">
        <f t="shared" ca="1" si="156"/>
        <v>0</v>
      </c>
      <c r="O139" s="86">
        <f t="shared" ca="1" si="156"/>
        <v>0</v>
      </c>
      <c r="P139" s="86">
        <f t="shared" ca="1" si="156"/>
        <v>0</v>
      </c>
      <c r="Q139" s="86">
        <f t="shared" ca="1" si="156"/>
        <v>0</v>
      </c>
      <c r="R139" s="86">
        <f t="shared" ca="1" si="156"/>
        <v>0</v>
      </c>
      <c r="S139" s="86">
        <f t="shared" ca="1" si="156"/>
        <v>0</v>
      </c>
      <c r="T139" s="86">
        <f t="shared" ca="1" si="156"/>
        <v>0</v>
      </c>
      <c r="U139" s="86">
        <f t="shared" ca="1" si="156"/>
        <v>0</v>
      </c>
      <c r="V139" s="86">
        <f t="shared" ca="1" si="156"/>
        <v>0</v>
      </c>
      <c r="W139" s="86">
        <f t="shared" ca="1" si="156"/>
        <v>0</v>
      </c>
      <c r="X139" s="86">
        <f t="shared" ca="1" si="150"/>
        <v>0</v>
      </c>
      <c r="Y139" s="86">
        <f t="shared" ca="1" si="150"/>
        <v>0</v>
      </c>
      <c r="Z139" s="86">
        <f t="shared" ref="Z139:AA139" ca="1" si="157">ROUND(IF(Z$12&lt;=Koniec,(Z882+Z888+Z894+Z900+Z906+Z912+Z918+Z924+Z930+Z936+Z942+Z948+Z954+Z960+Z966+Z972+Z978+Z984+Z990+Z996+Z1002+Z1008+Z1014+Z1020+Z1026+Z1032+Z1038+Z1044+Z1050+Z1056+Z1062+Z1068+Z1074+Z1080+Z1086+Z1092+Z1098+Z1104+Z1110+Z1116),0),0)</f>
        <v>0</v>
      </c>
      <c r="AA139" s="86">
        <f t="shared" ca="1" si="157"/>
        <v>0</v>
      </c>
      <c r="AB139" s="86">
        <f t="shared" ref="AB139:AE139" ca="1" si="158">ROUND(IF(AB$12&lt;=Koniec,(AB882+AB888+AB894+AB900+AB906+AB912+AB918+AB924+AB930+AB936+AB942+AB948+AB954+AB960+AB966+AB972+AB978+AB984+AB990+AB996+AB1002+AB1008+AB1014+AB1020+AB1026+AB1032+AB1038+AB1044+AB1050+AB1056+AB1062+AB1068+AB1074+AB1080+AB1086+AB1092+AB1098+AB1104+AB1110+AB1116),0),0)</f>
        <v>0</v>
      </c>
      <c r="AC139" s="86">
        <f t="shared" ca="1" si="158"/>
        <v>0</v>
      </c>
      <c r="AD139" s="86">
        <f t="shared" ca="1" si="158"/>
        <v>0</v>
      </c>
      <c r="AE139" s="86">
        <f t="shared" ca="1" si="158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14" t="s">
        <v>690</v>
      </c>
      <c r="C141" s="233"/>
      <c r="D141" s="233"/>
      <c r="E141" s="233"/>
      <c r="F141" s="233"/>
      <c r="G141" s="233"/>
      <c r="H141" s="233"/>
      <c r="I141" s="233"/>
      <c r="J141" s="421" t="str">
        <f>Rok_n</f>
        <v/>
      </c>
      <c r="K141" s="234" t="str">
        <f t="shared" ref="K141:AE141" si="159">LataProjekcji</f>
        <v>Uzupełnij dane</v>
      </c>
      <c r="L141" s="234" t="str">
        <f t="shared" si="159"/>
        <v/>
      </c>
      <c r="M141" s="234" t="str">
        <f t="shared" si="159"/>
        <v/>
      </c>
      <c r="N141" s="234" t="str">
        <f t="shared" si="159"/>
        <v/>
      </c>
      <c r="O141" s="234" t="str">
        <f t="shared" si="159"/>
        <v/>
      </c>
      <c r="P141" s="234" t="str">
        <f t="shared" si="159"/>
        <v/>
      </c>
      <c r="Q141" s="234" t="str">
        <f t="shared" si="159"/>
        <v/>
      </c>
      <c r="R141" s="234" t="str">
        <f t="shared" si="159"/>
        <v/>
      </c>
      <c r="S141" s="234" t="str">
        <f t="shared" si="159"/>
        <v/>
      </c>
      <c r="T141" s="234" t="str">
        <f t="shared" si="159"/>
        <v/>
      </c>
      <c r="U141" s="234" t="str">
        <f t="shared" si="159"/>
        <v/>
      </c>
      <c r="V141" s="234" t="str">
        <f t="shared" si="159"/>
        <v/>
      </c>
      <c r="W141" s="234" t="str">
        <f t="shared" si="159"/>
        <v/>
      </c>
      <c r="X141" s="234" t="str">
        <f t="shared" si="159"/>
        <v/>
      </c>
      <c r="Y141" s="234" t="str">
        <f t="shared" si="159"/>
        <v/>
      </c>
      <c r="Z141" s="234" t="str">
        <f t="shared" si="159"/>
        <v/>
      </c>
      <c r="AA141" s="234" t="str">
        <f t="shared" si="159"/>
        <v/>
      </c>
      <c r="AB141" s="234" t="str">
        <f t="shared" si="159"/>
        <v/>
      </c>
      <c r="AC141" s="234" t="str">
        <f t="shared" si="159"/>
        <v/>
      </c>
      <c r="AD141" s="234" t="str">
        <f t="shared" si="159"/>
        <v/>
      </c>
      <c r="AE141" s="234" t="str">
        <f t="shared" si="159"/>
        <v/>
      </c>
    </row>
    <row r="142" spans="1:31" customFormat="1">
      <c r="A142" s="1"/>
      <c r="B142" s="423" t="s">
        <v>691</v>
      </c>
      <c r="C142" s="101"/>
      <c r="D142" s="101"/>
      <c r="E142" s="101"/>
      <c r="F142" s="101"/>
      <c r="G142" s="101"/>
      <c r="H142" s="101"/>
      <c r="I142" s="101"/>
      <c r="J142" s="422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7" t="s">
        <v>692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694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60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60"/>
        <v>0</v>
      </c>
      <c r="M144" s="94">
        <f t="shared" si="160"/>
        <v>0</v>
      </c>
      <c r="N144" s="94">
        <f t="shared" si="160"/>
        <v>0</v>
      </c>
      <c r="O144" s="94">
        <f t="shared" si="160"/>
        <v>0</v>
      </c>
      <c r="P144" s="94">
        <f t="shared" si="160"/>
        <v>0</v>
      </c>
      <c r="Q144" s="94">
        <f t="shared" si="160"/>
        <v>0</v>
      </c>
      <c r="R144" s="94">
        <f t="shared" si="160"/>
        <v>0</v>
      </c>
      <c r="S144" s="94">
        <f t="shared" si="160"/>
        <v>0</v>
      </c>
      <c r="T144" s="94">
        <f t="shared" si="160"/>
        <v>0</v>
      </c>
      <c r="U144" s="94">
        <f t="shared" si="160"/>
        <v>0</v>
      </c>
      <c r="V144" s="94">
        <f t="shared" si="160"/>
        <v>0</v>
      </c>
      <c r="W144" s="94">
        <f t="shared" si="160"/>
        <v>0</v>
      </c>
      <c r="X144" s="94">
        <f t="shared" si="160"/>
        <v>0</v>
      </c>
      <c r="Y144" s="94">
        <f t="shared" si="160"/>
        <v>0</v>
      </c>
      <c r="Z144" s="94">
        <f t="shared" si="160"/>
        <v>0</v>
      </c>
      <c r="AA144" s="94">
        <f t="shared" si="160"/>
        <v>0</v>
      </c>
      <c r="AB144" s="94">
        <f t="shared" si="160"/>
        <v>0</v>
      </c>
      <c r="AC144" s="94">
        <f t="shared" si="160"/>
        <v>0</v>
      </c>
      <c r="AD144" s="94">
        <f t="shared" si="160"/>
        <v>0</v>
      </c>
      <c r="AE144" s="94">
        <f t="shared" si="160"/>
        <v>0</v>
      </c>
    </row>
    <row r="145" spans="1:31" customFormat="1">
      <c r="A145" s="1"/>
      <c r="B145" s="37" t="s">
        <v>696</v>
      </c>
      <c r="C145" s="19"/>
      <c r="D145" s="19"/>
      <c r="E145" s="19"/>
      <c r="F145" s="19"/>
      <c r="G145" s="19"/>
      <c r="H145" s="19"/>
      <c r="I145" s="19"/>
      <c r="J145" s="18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 customFormat="1">
      <c r="A146" s="1"/>
      <c r="B146" s="200" t="s">
        <v>697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61">IF(LataProjekcji&lt;=Koniec,ROUND(K146-L144+L145,0),0)</f>
        <v>0</v>
      </c>
      <c r="M146" s="86">
        <f t="shared" si="161"/>
        <v>0</v>
      </c>
      <c r="N146" s="86">
        <f t="shared" si="161"/>
        <v>0</v>
      </c>
      <c r="O146" s="86">
        <f t="shared" si="161"/>
        <v>0</v>
      </c>
      <c r="P146" s="86">
        <f t="shared" si="161"/>
        <v>0</v>
      </c>
      <c r="Q146" s="86">
        <f t="shared" si="161"/>
        <v>0</v>
      </c>
      <c r="R146" s="86">
        <f t="shared" si="161"/>
        <v>0</v>
      </c>
      <c r="S146" s="86">
        <f t="shared" si="161"/>
        <v>0</v>
      </c>
      <c r="T146" s="86">
        <f t="shared" si="161"/>
        <v>0</v>
      </c>
      <c r="U146" s="86">
        <f t="shared" si="161"/>
        <v>0</v>
      </c>
      <c r="V146" s="86">
        <f t="shared" si="161"/>
        <v>0</v>
      </c>
      <c r="W146" s="86">
        <f t="shared" si="161"/>
        <v>0</v>
      </c>
      <c r="X146" s="86">
        <f t="shared" ref="X146:AA146" si="162">IF(LataProjekcji&lt;=Koniec,ROUND(W146-X144+X145,0),0)</f>
        <v>0</v>
      </c>
      <c r="Y146" s="86">
        <f t="shared" si="162"/>
        <v>0</v>
      </c>
      <c r="Z146" s="86">
        <f t="shared" si="162"/>
        <v>0</v>
      </c>
      <c r="AA146" s="86">
        <f t="shared" si="162"/>
        <v>0</v>
      </c>
      <c r="AB146" s="86">
        <f t="shared" ref="AB146" si="163">IF(LataProjekcji&lt;=Koniec,ROUND(AA146-AB144+AB145,0),0)</f>
        <v>0</v>
      </c>
      <c r="AC146" s="86">
        <f t="shared" ref="AC146" si="164">IF(LataProjekcji&lt;=Koniec,ROUND(AB146-AC144+AC145,0),0)</f>
        <v>0</v>
      </c>
      <c r="AD146" s="86">
        <f t="shared" ref="AD146" si="165">IF(LataProjekcji&lt;=Koniec,ROUND(AC146-AD144+AD145,0),0)</f>
        <v>0</v>
      </c>
      <c r="AE146" s="86">
        <f t="shared" ref="AE146" si="166">IF(LataProjekcji&lt;=Koniec,ROUND(AD146-AE144+AE145,0),0)</f>
        <v>0</v>
      </c>
    </row>
    <row r="147" spans="1:31" customFormat="1" ht="4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715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7" t="s">
        <v>692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693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67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67"/>
        <v>0</v>
      </c>
      <c r="M150" s="94">
        <f t="shared" si="167"/>
        <v>0</v>
      </c>
      <c r="N150" s="94">
        <f t="shared" si="167"/>
        <v>0</v>
      </c>
      <c r="O150" s="94">
        <f t="shared" si="167"/>
        <v>0</v>
      </c>
      <c r="P150" s="94">
        <f t="shared" si="167"/>
        <v>0</v>
      </c>
      <c r="Q150" s="94">
        <f t="shared" si="167"/>
        <v>0</v>
      </c>
      <c r="R150" s="94">
        <f t="shared" si="167"/>
        <v>0</v>
      </c>
      <c r="S150" s="94">
        <f t="shared" si="167"/>
        <v>0</v>
      </c>
      <c r="T150" s="94">
        <f t="shared" si="167"/>
        <v>0</v>
      </c>
      <c r="U150" s="94">
        <f t="shared" si="167"/>
        <v>0</v>
      </c>
      <c r="V150" s="94">
        <f t="shared" si="167"/>
        <v>0</v>
      </c>
      <c r="W150" s="94">
        <f t="shared" si="167"/>
        <v>0</v>
      </c>
      <c r="X150" s="94">
        <f t="shared" si="167"/>
        <v>0</v>
      </c>
      <c r="Y150" s="94">
        <f t="shared" si="167"/>
        <v>0</v>
      </c>
      <c r="Z150" s="94">
        <f t="shared" si="167"/>
        <v>0</v>
      </c>
      <c r="AA150" s="94">
        <f t="shared" si="167"/>
        <v>0</v>
      </c>
      <c r="AB150" s="94">
        <f t="shared" si="167"/>
        <v>0</v>
      </c>
      <c r="AC150" s="94">
        <f t="shared" si="167"/>
        <v>0</v>
      </c>
      <c r="AD150" s="94">
        <f t="shared" si="167"/>
        <v>0</v>
      </c>
      <c r="AE150" s="94">
        <f t="shared" si="167"/>
        <v>0</v>
      </c>
    </row>
    <row r="151" spans="1:31" customFormat="1">
      <c r="A151" s="1"/>
      <c r="B151" s="37" t="s">
        <v>695</v>
      </c>
      <c r="C151" s="52"/>
      <c r="D151" s="52"/>
      <c r="E151" s="52"/>
      <c r="F151" s="52"/>
      <c r="G151" s="52"/>
      <c r="H151" s="52"/>
      <c r="I151" s="52"/>
      <c r="J151" s="52"/>
      <c r="K151" s="343"/>
      <c r="L151" s="343"/>
      <c r="M151" s="343"/>
      <c r="N151" s="343"/>
      <c r="O151" s="343"/>
      <c r="P151" s="343"/>
      <c r="Q151" s="343"/>
      <c r="R151" s="343"/>
      <c r="S151" s="343"/>
      <c r="T151" s="343"/>
      <c r="U151" s="343"/>
      <c r="V151" s="343"/>
      <c r="W151" s="343"/>
      <c r="X151" s="343"/>
      <c r="Y151" s="343"/>
      <c r="Z151" s="343"/>
      <c r="AA151" s="343"/>
      <c r="AB151" s="343"/>
      <c r="AC151" s="343"/>
      <c r="AD151" s="343"/>
      <c r="AE151" s="343"/>
    </row>
    <row r="152" spans="1:31" customFormat="1">
      <c r="A152" s="1"/>
      <c r="B152" s="87" t="s">
        <v>687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68">IF(LataProjekcji&lt;=Koniec,ROUND(K152-L150+L151,0),0)</f>
        <v>0</v>
      </c>
      <c r="M152" s="86">
        <f t="shared" si="168"/>
        <v>0</v>
      </c>
      <c r="N152" s="86">
        <f t="shared" si="168"/>
        <v>0</v>
      </c>
      <c r="O152" s="86">
        <f t="shared" si="168"/>
        <v>0</v>
      </c>
      <c r="P152" s="86">
        <f t="shared" si="168"/>
        <v>0</v>
      </c>
      <c r="Q152" s="86">
        <f t="shared" si="168"/>
        <v>0</v>
      </c>
      <c r="R152" s="86">
        <f t="shared" si="168"/>
        <v>0</v>
      </c>
      <c r="S152" s="86">
        <f t="shared" si="168"/>
        <v>0</v>
      </c>
      <c r="T152" s="86">
        <f t="shared" si="168"/>
        <v>0</v>
      </c>
      <c r="U152" s="86">
        <f t="shared" si="168"/>
        <v>0</v>
      </c>
      <c r="V152" s="86">
        <f t="shared" si="168"/>
        <v>0</v>
      </c>
      <c r="W152" s="86">
        <f t="shared" si="168"/>
        <v>0</v>
      </c>
      <c r="X152" s="86">
        <f t="shared" ref="X152:AA152" si="169">IF(LataProjekcji&lt;=Koniec,ROUND(W152-X150+X151,0),0)</f>
        <v>0</v>
      </c>
      <c r="Y152" s="86">
        <f t="shared" si="169"/>
        <v>0</v>
      </c>
      <c r="Z152" s="86">
        <f t="shared" si="169"/>
        <v>0</v>
      </c>
      <c r="AA152" s="86">
        <f t="shared" si="169"/>
        <v>0</v>
      </c>
      <c r="AB152" s="86">
        <f t="shared" ref="AB152" si="170">IF(LataProjekcji&lt;=Koniec,ROUND(AA152-AB150+AB151,0),0)</f>
        <v>0</v>
      </c>
      <c r="AC152" s="86">
        <f t="shared" ref="AC152" si="171">IF(LataProjekcji&lt;=Koniec,ROUND(AB152-AC150+AC151,0),0)</f>
        <v>0</v>
      </c>
      <c r="AD152" s="86">
        <f t="shared" ref="AD152" si="172">IF(LataProjekcji&lt;=Koniec,ROUND(AC152-AD150+AD151,0),0)</f>
        <v>0</v>
      </c>
      <c r="AE152" s="86">
        <f t="shared" ref="AE152" si="173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688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74">LataProjekcji</f>
        <v>Uzupełnij dane</v>
      </c>
      <c r="L157" s="155" t="str">
        <f t="shared" si="174"/>
        <v/>
      </c>
      <c r="M157" s="155" t="str">
        <f t="shared" si="174"/>
        <v/>
      </c>
      <c r="N157" s="155" t="str">
        <f t="shared" si="174"/>
        <v/>
      </c>
      <c r="O157" s="155" t="str">
        <f t="shared" si="174"/>
        <v/>
      </c>
      <c r="P157" s="155" t="str">
        <f t="shared" si="174"/>
        <v/>
      </c>
      <c r="Q157" s="155" t="str">
        <f t="shared" si="174"/>
        <v/>
      </c>
      <c r="R157" s="155" t="str">
        <f t="shared" si="174"/>
        <v/>
      </c>
      <c r="S157" s="155" t="str">
        <f t="shared" si="174"/>
        <v/>
      </c>
      <c r="T157" s="155" t="str">
        <f t="shared" si="174"/>
        <v/>
      </c>
      <c r="U157" s="155" t="str">
        <f t="shared" si="174"/>
        <v/>
      </c>
      <c r="V157" s="155" t="str">
        <f t="shared" si="174"/>
        <v/>
      </c>
      <c r="W157" s="155" t="str">
        <f t="shared" si="174"/>
        <v/>
      </c>
      <c r="X157" s="155" t="str">
        <f t="shared" si="174"/>
        <v/>
      </c>
      <c r="Y157" s="155" t="str">
        <f t="shared" si="174"/>
        <v/>
      </c>
      <c r="Z157" s="155" t="str">
        <f t="shared" si="174"/>
        <v/>
      </c>
      <c r="AA157" s="155" t="str">
        <f t="shared" si="174"/>
        <v/>
      </c>
      <c r="AB157" s="155" t="str">
        <f t="shared" si="174"/>
        <v/>
      </c>
      <c r="AC157" s="155" t="str">
        <f t="shared" si="174"/>
        <v/>
      </c>
      <c r="AD157" s="155" t="str">
        <f t="shared" si="174"/>
        <v/>
      </c>
      <c r="AE157" s="155" t="str">
        <f t="shared" si="174"/>
        <v/>
      </c>
    </row>
    <row r="158" spans="1:31" customFormat="1">
      <c r="B158" s="29" t="s">
        <v>377</v>
      </c>
      <c r="C158" s="507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75">ROUND(SUM(L159:L162),0)</f>
        <v>0</v>
      </c>
      <c r="M158" s="31">
        <f t="shared" ca="1" si="175"/>
        <v>0</v>
      </c>
      <c r="N158" s="31">
        <f t="shared" ca="1" si="175"/>
        <v>0</v>
      </c>
      <c r="O158" s="31">
        <f t="shared" ca="1" si="175"/>
        <v>0</v>
      </c>
      <c r="P158" s="31">
        <f t="shared" ca="1" si="175"/>
        <v>0</v>
      </c>
      <c r="Q158" s="31">
        <f t="shared" ca="1" si="175"/>
        <v>0</v>
      </c>
      <c r="R158" s="31">
        <f t="shared" ca="1" si="175"/>
        <v>0</v>
      </c>
      <c r="S158" s="31">
        <f t="shared" ca="1" si="175"/>
        <v>0</v>
      </c>
      <c r="T158" s="31">
        <f t="shared" ca="1" si="175"/>
        <v>0</v>
      </c>
      <c r="U158" s="31">
        <f t="shared" ca="1" si="175"/>
        <v>0</v>
      </c>
      <c r="V158" s="31">
        <f t="shared" ca="1" si="175"/>
        <v>0</v>
      </c>
      <c r="W158" s="31">
        <f t="shared" ca="1" si="175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76">ROUND(SUM(Z159:Z162),0)</f>
        <v>0</v>
      </c>
      <c r="AA158" s="31">
        <f t="shared" ca="1" si="176"/>
        <v>0</v>
      </c>
      <c r="AB158" s="31">
        <f t="shared" ref="AB158:AE158" ca="1" si="177">ROUND(SUM(AB159:AB162),0)</f>
        <v>0</v>
      </c>
      <c r="AC158" s="31">
        <f t="shared" ca="1" si="177"/>
        <v>0</v>
      </c>
      <c r="AD158" s="31">
        <f t="shared" ca="1" si="177"/>
        <v>0</v>
      </c>
      <c r="AE158" s="31">
        <f t="shared" ca="1" si="177"/>
        <v>0</v>
      </c>
    </row>
    <row r="159" spans="1:31" customFormat="1">
      <c r="B159" s="103" t="s">
        <v>378</v>
      </c>
      <c r="C159" s="424" t="s">
        <v>363</v>
      </c>
      <c r="D159" s="491"/>
      <c r="E159" s="101"/>
      <c r="F159" s="101"/>
      <c r="G159" s="101"/>
      <c r="H159" s="101"/>
      <c r="I159" s="101"/>
      <c r="J159" s="101"/>
      <c r="K159" s="102">
        <f t="shared" ref="K159:T161" ca="1" si="178">ROUND(SUMIF($J$882:$J$1116,$C159,K$882:K$1116),0)</f>
        <v>0</v>
      </c>
      <c r="L159" s="102">
        <f t="shared" ca="1" si="178"/>
        <v>0</v>
      </c>
      <c r="M159" s="102">
        <f t="shared" ca="1" si="178"/>
        <v>0</v>
      </c>
      <c r="N159" s="102">
        <f t="shared" ca="1" si="178"/>
        <v>0</v>
      </c>
      <c r="O159" s="102">
        <f t="shared" ca="1" si="178"/>
        <v>0</v>
      </c>
      <c r="P159" s="102">
        <f t="shared" ca="1" si="178"/>
        <v>0</v>
      </c>
      <c r="Q159" s="102">
        <f t="shared" ca="1" si="178"/>
        <v>0</v>
      </c>
      <c r="R159" s="102">
        <f t="shared" ca="1" si="178"/>
        <v>0</v>
      </c>
      <c r="S159" s="102">
        <f t="shared" ca="1" si="178"/>
        <v>0</v>
      </c>
      <c r="T159" s="102">
        <f t="shared" ca="1" si="178"/>
        <v>0</v>
      </c>
      <c r="U159" s="102">
        <f t="shared" ref="U159:AE161" ca="1" si="179">ROUND(SUMIF($J$882:$J$1116,$C159,U$882:U$1116),0)</f>
        <v>0</v>
      </c>
      <c r="V159" s="102">
        <f t="shared" ca="1" si="179"/>
        <v>0</v>
      </c>
      <c r="W159" s="102">
        <f t="shared" ca="1" si="179"/>
        <v>0</v>
      </c>
      <c r="X159" s="102">
        <f t="shared" ca="1" si="179"/>
        <v>0</v>
      </c>
      <c r="Y159" s="102">
        <f t="shared" ca="1" si="179"/>
        <v>0</v>
      </c>
      <c r="Z159" s="102">
        <f t="shared" ca="1" si="179"/>
        <v>0</v>
      </c>
      <c r="AA159" s="102">
        <f t="shared" ca="1" si="179"/>
        <v>0</v>
      </c>
      <c r="AB159" s="102">
        <f t="shared" ca="1" si="179"/>
        <v>0</v>
      </c>
      <c r="AC159" s="102">
        <f t="shared" ca="1" si="179"/>
        <v>0</v>
      </c>
      <c r="AD159" s="102">
        <f t="shared" ca="1" si="179"/>
        <v>0</v>
      </c>
      <c r="AE159" s="102">
        <f t="shared" ca="1" si="179"/>
        <v>0</v>
      </c>
    </row>
    <row r="160" spans="1:31" customFormat="1">
      <c r="B160" s="37" t="s">
        <v>379</v>
      </c>
      <c r="C160" s="425" t="s">
        <v>369</v>
      </c>
      <c r="D160" s="492"/>
      <c r="E160" s="52"/>
      <c r="F160" s="52"/>
      <c r="G160" s="52"/>
      <c r="H160" s="52"/>
      <c r="I160" s="52"/>
      <c r="J160" s="52"/>
      <c r="K160" s="33">
        <f t="shared" ca="1" si="178"/>
        <v>0</v>
      </c>
      <c r="L160" s="33">
        <f t="shared" ca="1" si="178"/>
        <v>0</v>
      </c>
      <c r="M160" s="33">
        <f t="shared" ca="1" si="178"/>
        <v>0</v>
      </c>
      <c r="N160" s="33">
        <f t="shared" ca="1" si="178"/>
        <v>0</v>
      </c>
      <c r="O160" s="33">
        <f t="shared" ca="1" si="178"/>
        <v>0</v>
      </c>
      <c r="P160" s="33">
        <f t="shared" ca="1" si="178"/>
        <v>0</v>
      </c>
      <c r="Q160" s="33">
        <f t="shared" ca="1" si="178"/>
        <v>0</v>
      </c>
      <c r="R160" s="33">
        <f t="shared" ca="1" si="178"/>
        <v>0</v>
      </c>
      <c r="S160" s="33">
        <f t="shared" ca="1" si="178"/>
        <v>0</v>
      </c>
      <c r="T160" s="33">
        <f t="shared" ca="1" si="178"/>
        <v>0</v>
      </c>
      <c r="U160" s="33">
        <f t="shared" ca="1" si="179"/>
        <v>0</v>
      </c>
      <c r="V160" s="33">
        <f t="shared" ca="1" si="179"/>
        <v>0</v>
      </c>
      <c r="W160" s="33">
        <f t="shared" ca="1" si="179"/>
        <v>0</v>
      </c>
      <c r="X160" s="33">
        <f t="shared" ca="1" si="179"/>
        <v>0</v>
      </c>
      <c r="Y160" s="33">
        <f t="shared" ca="1" si="179"/>
        <v>0</v>
      </c>
      <c r="Z160" s="33">
        <f t="shared" ca="1" si="179"/>
        <v>0</v>
      </c>
      <c r="AA160" s="33">
        <f t="shared" ca="1" si="179"/>
        <v>0</v>
      </c>
      <c r="AB160" s="33">
        <f t="shared" ca="1" si="179"/>
        <v>0</v>
      </c>
      <c r="AC160" s="33">
        <f t="shared" ca="1" si="179"/>
        <v>0</v>
      </c>
      <c r="AD160" s="33">
        <f t="shared" ca="1" si="179"/>
        <v>0</v>
      </c>
      <c r="AE160" s="33">
        <f t="shared" ca="1" si="179"/>
        <v>0</v>
      </c>
    </row>
    <row r="161" spans="2:31" customFormat="1">
      <c r="B161" s="37" t="s">
        <v>380</v>
      </c>
      <c r="C161" s="425" t="s">
        <v>370</v>
      </c>
      <c r="D161" s="492"/>
      <c r="E161" s="52"/>
      <c r="F161" s="52"/>
      <c r="G161" s="52"/>
      <c r="H161" s="52"/>
      <c r="I161" s="52"/>
      <c r="J161" s="52"/>
      <c r="K161" s="33">
        <f t="shared" ca="1" si="178"/>
        <v>0</v>
      </c>
      <c r="L161" s="33">
        <f t="shared" ca="1" si="178"/>
        <v>0</v>
      </c>
      <c r="M161" s="33">
        <f t="shared" ca="1" si="178"/>
        <v>0</v>
      </c>
      <c r="N161" s="33">
        <f t="shared" ca="1" si="178"/>
        <v>0</v>
      </c>
      <c r="O161" s="33">
        <f t="shared" ca="1" si="178"/>
        <v>0</v>
      </c>
      <c r="P161" s="33">
        <f t="shared" ca="1" si="178"/>
        <v>0</v>
      </c>
      <c r="Q161" s="33">
        <f t="shared" ca="1" si="178"/>
        <v>0</v>
      </c>
      <c r="R161" s="33">
        <f t="shared" ca="1" si="178"/>
        <v>0</v>
      </c>
      <c r="S161" s="33">
        <f t="shared" ca="1" si="178"/>
        <v>0</v>
      </c>
      <c r="T161" s="33">
        <f t="shared" ca="1" si="178"/>
        <v>0</v>
      </c>
      <c r="U161" s="33">
        <f t="shared" ca="1" si="179"/>
        <v>0</v>
      </c>
      <c r="V161" s="33">
        <f t="shared" ca="1" si="179"/>
        <v>0</v>
      </c>
      <c r="W161" s="33">
        <f t="shared" ca="1" si="179"/>
        <v>0</v>
      </c>
      <c r="X161" s="33">
        <f t="shared" ca="1" si="179"/>
        <v>0</v>
      </c>
      <c r="Y161" s="33">
        <f t="shared" ca="1" si="179"/>
        <v>0</v>
      </c>
      <c r="Z161" s="33">
        <f t="shared" ca="1" si="179"/>
        <v>0</v>
      </c>
      <c r="AA161" s="33">
        <f t="shared" ca="1" si="179"/>
        <v>0</v>
      </c>
      <c r="AB161" s="33">
        <f t="shared" ca="1" si="179"/>
        <v>0</v>
      </c>
      <c r="AC161" s="33">
        <f t="shared" ca="1" si="179"/>
        <v>0</v>
      </c>
      <c r="AD161" s="33">
        <f t="shared" ca="1" si="179"/>
        <v>0</v>
      </c>
      <c r="AE161" s="33">
        <f t="shared" ca="1" si="179"/>
        <v>0</v>
      </c>
    </row>
    <row r="162" spans="2:31" customFormat="1">
      <c r="B162" s="37" t="s">
        <v>698</v>
      </c>
      <c r="C162" s="425"/>
      <c r="D162" s="492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80">ROUND(L146,0)</f>
        <v>0</v>
      </c>
      <c r="M162" s="33">
        <f t="shared" si="180"/>
        <v>0</v>
      </c>
      <c r="N162" s="33">
        <f t="shared" si="180"/>
        <v>0</v>
      </c>
      <c r="O162" s="33">
        <f t="shared" si="180"/>
        <v>0</v>
      </c>
      <c r="P162" s="33">
        <f t="shared" si="180"/>
        <v>0</v>
      </c>
      <c r="Q162" s="33">
        <f t="shared" si="180"/>
        <v>0</v>
      </c>
      <c r="R162" s="33">
        <f t="shared" si="180"/>
        <v>0</v>
      </c>
      <c r="S162" s="33">
        <f t="shared" si="180"/>
        <v>0</v>
      </c>
      <c r="T162" s="33">
        <f t="shared" si="180"/>
        <v>0</v>
      </c>
      <c r="U162" s="33">
        <f t="shared" si="180"/>
        <v>0</v>
      </c>
      <c r="V162" s="33">
        <f t="shared" si="180"/>
        <v>0</v>
      </c>
      <c r="W162" s="33">
        <f t="shared" si="180"/>
        <v>0</v>
      </c>
      <c r="X162" s="33">
        <f>ROUND(X146,0)</f>
        <v>0</v>
      </c>
      <c r="Y162" s="33">
        <f>ROUND(Y146,0)</f>
        <v>0</v>
      </c>
      <c r="Z162" s="33">
        <f t="shared" ref="Z162:AA162" si="181">ROUND(Z146,0)</f>
        <v>0</v>
      </c>
      <c r="AA162" s="33">
        <f t="shared" si="181"/>
        <v>0</v>
      </c>
      <c r="AB162" s="33">
        <f t="shared" ref="AB162:AE162" si="182">ROUND(AB146,0)</f>
        <v>0</v>
      </c>
      <c r="AC162" s="33">
        <f t="shared" si="182"/>
        <v>0</v>
      </c>
      <c r="AD162" s="33">
        <f t="shared" si="182"/>
        <v>0</v>
      </c>
      <c r="AE162" s="33">
        <f t="shared" si="182"/>
        <v>0</v>
      </c>
    </row>
    <row r="163" spans="2:31" customFormat="1">
      <c r="B163" s="98" t="s">
        <v>381</v>
      </c>
      <c r="C163" s="426"/>
      <c r="D163" s="490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83">ROUND(SUM(L164:L169),0)</f>
        <v>0</v>
      </c>
      <c r="M163" s="97">
        <f t="shared" ca="1" si="183"/>
        <v>0</v>
      </c>
      <c r="N163" s="97">
        <f t="shared" ca="1" si="183"/>
        <v>0</v>
      </c>
      <c r="O163" s="97">
        <f t="shared" ca="1" si="183"/>
        <v>0</v>
      </c>
      <c r="P163" s="97">
        <f t="shared" ca="1" si="183"/>
        <v>0</v>
      </c>
      <c r="Q163" s="97">
        <f t="shared" ca="1" si="183"/>
        <v>0</v>
      </c>
      <c r="R163" s="97">
        <f t="shared" ca="1" si="183"/>
        <v>0</v>
      </c>
      <c r="S163" s="97">
        <f t="shared" ca="1" si="183"/>
        <v>0</v>
      </c>
      <c r="T163" s="97">
        <f t="shared" ca="1" si="183"/>
        <v>0</v>
      </c>
      <c r="U163" s="97">
        <f t="shared" ca="1" si="183"/>
        <v>0</v>
      </c>
      <c r="V163" s="97">
        <f t="shared" ca="1" si="183"/>
        <v>0</v>
      </c>
      <c r="W163" s="97">
        <f t="shared" ca="1" si="183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84">ROUND(SUM(Z164:Z169),0)</f>
        <v>0</v>
      </c>
      <c r="AA163" s="97">
        <f t="shared" ca="1" si="184"/>
        <v>0</v>
      </c>
      <c r="AB163" s="97">
        <f t="shared" ref="AB163:AE163" ca="1" si="185">ROUND(SUM(AB164:AB169),0)</f>
        <v>0</v>
      </c>
      <c r="AC163" s="97">
        <f t="shared" ca="1" si="185"/>
        <v>0</v>
      </c>
      <c r="AD163" s="97">
        <f t="shared" ca="1" si="185"/>
        <v>0</v>
      </c>
      <c r="AE163" s="97">
        <f t="shared" ca="1" si="185"/>
        <v>0</v>
      </c>
    </row>
    <row r="164" spans="2:31" customFormat="1">
      <c r="B164" s="103" t="s">
        <v>382</v>
      </c>
      <c r="C164" s="424" t="s">
        <v>371</v>
      </c>
      <c r="D164" s="491"/>
      <c r="E164" s="101"/>
      <c r="F164" s="101"/>
      <c r="G164" s="101"/>
      <c r="H164" s="101"/>
      <c r="I164" s="101"/>
      <c r="J164" s="101"/>
      <c r="K164" s="102">
        <f t="shared" ref="K164:T168" ca="1" si="186">ROUND(SUMIF($J$882:$J$1116,$C164,K$882:K$1116),0)</f>
        <v>0</v>
      </c>
      <c r="L164" s="102">
        <f t="shared" ca="1" si="186"/>
        <v>0</v>
      </c>
      <c r="M164" s="102">
        <f t="shared" ca="1" si="186"/>
        <v>0</v>
      </c>
      <c r="N164" s="102">
        <f t="shared" ca="1" si="186"/>
        <v>0</v>
      </c>
      <c r="O164" s="102">
        <f t="shared" ca="1" si="186"/>
        <v>0</v>
      </c>
      <c r="P164" s="102">
        <f t="shared" ca="1" si="186"/>
        <v>0</v>
      </c>
      <c r="Q164" s="102">
        <f t="shared" ca="1" si="186"/>
        <v>0</v>
      </c>
      <c r="R164" s="102">
        <f t="shared" ca="1" si="186"/>
        <v>0</v>
      </c>
      <c r="S164" s="102">
        <f t="shared" ca="1" si="186"/>
        <v>0</v>
      </c>
      <c r="T164" s="102">
        <f t="shared" ca="1" si="186"/>
        <v>0</v>
      </c>
      <c r="U164" s="102">
        <f t="shared" ref="U164:AE168" ca="1" si="187">ROUND(SUMIF($J$882:$J$1116,$C164,U$882:U$1116),0)</f>
        <v>0</v>
      </c>
      <c r="V164" s="102">
        <f t="shared" ca="1" si="187"/>
        <v>0</v>
      </c>
      <c r="W164" s="102">
        <f t="shared" ca="1" si="187"/>
        <v>0</v>
      </c>
      <c r="X164" s="102">
        <f t="shared" ca="1" si="187"/>
        <v>0</v>
      </c>
      <c r="Y164" s="102">
        <f t="shared" ca="1" si="187"/>
        <v>0</v>
      </c>
      <c r="Z164" s="102">
        <f t="shared" ca="1" si="187"/>
        <v>0</v>
      </c>
      <c r="AA164" s="102">
        <f t="shared" ca="1" si="187"/>
        <v>0</v>
      </c>
      <c r="AB164" s="102">
        <f t="shared" ca="1" si="187"/>
        <v>0</v>
      </c>
      <c r="AC164" s="102">
        <f t="shared" ca="1" si="187"/>
        <v>0</v>
      </c>
      <c r="AD164" s="102">
        <f t="shared" ca="1" si="187"/>
        <v>0</v>
      </c>
      <c r="AE164" s="102">
        <f t="shared" ca="1" si="187"/>
        <v>0</v>
      </c>
    </row>
    <row r="165" spans="2:31" customFormat="1">
      <c r="B165" s="37" t="s">
        <v>383</v>
      </c>
      <c r="C165" s="425" t="s">
        <v>682</v>
      </c>
      <c r="D165" s="492"/>
      <c r="E165" s="52"/>
      <c r="F165" s="52"/>
      <c r="G165" s="52"/>
      <c r="H165" s="52"/>
      <c r="I165" s="52"/>
      <c r="J165" s="52"/>
      <c r="K165" s="33">
        <f t="shared" ca="1" si="186"/>
        <v>0</v>
      </c>
      <c r="L165" s="33">
        <f t="shared" ca="1" si="186"/>
        <v>0</v>
      </c>
      <c r="M165" s="33">
        <f t="shared" ca="1" si="186"/>
        <v>0</v>
      </c>
      <c r="N165" s="33">
        <f t="shared" ca="1" si="186"/>
        <v>0</v>
      </c>
      <c r="O165" s="33">
        <f t="shared" ca="1" si="186"/>
        <v>0</v>
      </c>
      <c r="P165" s="33">
        <f t="shared" ca="1" si="186"/>
        <v>0</v>
      </c>
      <c r="Q165" s="33">
        <f t="shared" ca="1" si="186"/>
        <v>0</v>
      </c>
      <c r="R165" s="33">
        <f t="shared" ca="1" si="186"/>
        <v>0</v>
      </c>
      <c r="S165" s="33">
        <f t="shared" ca="1" si="186"/>
        <v>0</v>
      </c>
      <c r="T165" s="33">
        <f t="shared" ca="1" si="186"/>
        <v>0</v>
      </c>
      <c r="U165" s="33">
        <f t="shared" ca="1" si="187"/>
        <v>0</v>
      </c>
      <c r="V165" s="33">
        <f t="shared" ca="1" si="187"/>
        <v>0</v>
      </c>
      <c r="W165" s="33">
        <f t="shared" ca="1" si="187"/>
        <v>0</v>
      </c>
      <c r="X165" s="33">
        <f t="shared" ca="1" si="187"/>
        <v>0</v>
      </c>
      <c r="Y165" s="33">
        <f t="shared" ca="1" si="187"/>
        <v>0</v>
      </c>
      <c r="Z165" s="33">
        <f t="shared" ca="1" si="187"/>
        <v>0</v>
      </c>
      <c r="AA165" s="33">
        <f t="shared" ca="1" si="187"/>
        <v>0</v>
      </c>
      <c r="AB165" s="33">
        <f t="shared" ca="1" si="187"/>
        <v>0</v>
      </c>
      <c r="AC165" s="33">
        <f t="shared" ca="1" si="187"/>
        <v>0</v>
      </c>
      <c r="AD165" s="33">
        <f t="shared" ca="1" si="187"/>
        <v>0</v>
      </c>
      <c r="AE165" s="33">
        <f t="shared" ca="1" si="187"/>
        <v>0</v>
      </c>
    </row>
    <row r="166" spans="2:31" customFormat="1">
      <c r="B166" s="37" t="s">
        <v>384</v>
      </c>
      <c r="C166" s="425" t="s">
        <v>683</v>
      </c>
      <c r="D166" s="492"/>
      <c r="E166" s="52"/>
      <c r="F166" s="52"/>
      <c r="G166" s="52"/>
      <c r="H166" s="52"/>
      <c r="I166" s="52"/>
      <c r="J166" s="52"/>
      <c r="K166" s="33">
        <f t="shared" ca="1" si="186"/>
        <v>0</v>
      </c>
      <c r="L166" s="33">
        <f t="shared" ca="1" si="186"/>
        <v>0</v>
      </c>
      <c r="M166" s="33">
        <f t="shared" ca="1" si="186"/>
        <v>0</v>
      </c>
      <c r="N166" s="33">
        <f t="shared" ca="1" si="186"/>
        <v>0</v>
      </c>
      <c r="O166" s="33">
        <f t="shared" ca="1" si="186"/>
        <v>0</v>
      </c>
      <c r="P166" s="33">
        <f t="shared" ca="1" si="186"/>
        <v>0</v>
      </c>
      <c r="Q166" s="33">
        <f t="shared" ca="1" si="186"/>
        <v>0</v>
      </c>
      <c r="R166" s="33">
        <f t="shared" ca="1" si="186"/>
        <v>0</v>
      </c>
      <c r="S166" s="33">
        <f t="shared" ca="1" si="186"/>
        <v>0</v>
      </c>
      <c r="T166" s="33">
        <f t="shared" ca="1" si="186"/>
        <v>0</v>
      </c>
      <c r="U166" s="33">
        <f t="shared" ca="1" si="187"/>
        <v>0</v>
      </c>
      <c r="V166" s="33">
        <f t="shared" ca="1" si="187"/>
        <v>0</v>
      </c>
      <c r="W166" s="33">
        <f t="shared" ca="1" si="187"/>
        <v>0</v>
      </c>
      <c r="X166" s="33">
        <f t="shared" ca="1" si="187"/>
        <v>0</v>
      </c>
      <c r="Y166" s="33">
        <f t="shared" ca="1" si="187"/>
        <v>0</v>
      </c>
      <c r="Z166" s="33">
        <f t="shared" ca="1" si="187"/>
        <v>0</v>
      </c>
      <c r="AA166" s="33">
        <f t="shared" ca="1" si="187"/>
        <v>0</v>
      </c>
      <c r="AB166" s="33">
        <f t="shared" ca="1" si="187"/>
        <v>0</v>
      </c>
      <c r="AC166" s="33">
        <f t="shared" ca="1" si="187"/>
        <v>0</v>
      </c>
      <c r="AD166" s="33">
        <f t="shared" ca="1" si="187"/>
        <v>0</v>
      </c>
      <c r="AE166" s="33">
        <f t="shared" ca="1" si="187"/>
        <v>0</v>
      </c>
    </row>
    <row r="167" spans="2:31" customFormat="1">
      <c r="B167" s="37" t="s">
        <v>385</v>
      </c>
      <c r="C167" s="425" t="s">
        <v>684</v>
      </c>
      <c r="D167" s="492"/>
      <c r="E167" s="52"/>
      <c r="F167" s="52"/>
      <c r="G167" s="52"/>
      <c r="H167" s="52"/>
      <c r="I167" s="52"/>
      <c r="J167" s="52"/>
      <c r="K167" s="33">
        <f t="shared" ca="1" si="186"/>
        <v>0</v>
      </c>
      <c r="L167" s="33">
        <f t="shared" ca="1" si="186"/>
        <v>0</v>
      </c>
      <c r="M167" s="33">
        <f t="shared" ca="1" si="186"/>
        <v>0</v>
      </c>
      <c r="N167" s="33">
        <f t="shared" ca="1" si="186"/>
        <v>0</v>
      </c>
      <c r="O167" s="33">
        <f t="shared" ca="1" si="186"/>
        <v>0</v>
      </c>
      <c r="P167" s="33">
        <f t="shared" ca="1" si="186"/>
        <v>0</v>
      </c>
      <c r="Q167" s="33">
        <f t="shared" ca="1" si="186"/>
        <v>0</v>
      </c>
      <c r="R167" s="33">
        <f t="shared" ca="1" si="186"/>
        <v>0</v>
      </c>
      <c r="S167" s="33">
        <f t="shared" ca="1" si="186"/>
        <v>0</v>
      </c>
      <c r="T167" s="33">
        <f t="shared" ca="1" si="186"/>
        <v>0</v>
      </c>
      <c r="U167" s="33">
        <f t="shared" ca="1" si="187"/>
        <v>0</v>
      </c>
      <c r="V167" s="33">
        <f t="shared" ca="1" si="187"/>
        <v>0</v>
      </c>
      <c r="W167" s="33">
        <f t="shared" ca="1" si="187"/>
        <v>0</v>
      </c>
      <c r="X167" s="33">
        <f t="shared" ca="1" si="187"/>
        <v>0</v>
      </c>
      <c r="Y167" s="33">
        <f t="shared" ca="1" si="187"/>
        <v>0</v>
      </c>
      <c r="Z167" s="33">
        <f t="shared" ca="1" si="187"/>
        <v>0</v>
      </c>
      <c r="AA167" s="33">
        <f t="shared" ca="1" si="187"/>
        <v>0</v>
      </c>
      <c r="AB167" s="33">
        <f t="shared" ca="1" si="187"/>
        <v>0</v>
      </c>
      <c r="AC167" s="33">
        <f t="shared" ca="1" si="187"/>
        <v>0</v>
      </c>
      <c r="AD167" s="33">
        <f t="shared" ca="1" si="187"/>
        <v>0</v>
      </c>
      <c r="AE167" s="33">
        <f t="shared" ca="1" si="187"/>
        <v>0</v>
      </c>
    </row>
    <row r="168" spans="2:31" customFormat="1">
      <c r="B168" s="37" t="s">
        <v>386</v>
      </c>
      <c r="C168" s="425" t="s">
        <v>685</v>
      </c>
      <c r="D168" s="492"/>
      <c r="E168" s="52"/>
      <c r="F168" s="52"/>
      <c r="G168" s="52"/>
      <c r="H168" s="52"/>
      <c r="I168" s="52"/>
      <c r="J168" s="52"/>
      <c r="K168" s="33">
        <f t="shared" ca="1" si="186"/>
        <v>0</v>
      </c>
      <c r="L168" s="33">
        <f t="shared" ca="1" si="186"/>
        <v>0</v>
      </c>
      <c r="M168" s="33">
        <f t="shared" ca="1" si="186"/>
        <v>0</v>
      </c>
      <c r="N168" s="33">
        <f t="shared" ca="1" si="186"/>
        <v>0</v>
      </c>
      <c r="O168" s="33">
        <f t="shared" ca="1" si="186"/>
        <v>0</v>
      </c>
      <c r="P168" s="33">
        <f t="shared" ca="1" si="186"/>
        <v>0</v>
      </c>
      <c r="Q168" s="33">
        <f t="shared" ca="1" si="186"/>
        <v>0</v>
      </c>
      <c r="R168" s="33">
        <f t="shared" ca="1" si="186"/>
        <v>0</v>
      </c>
      <c r="S168" s="33">
        <f t="shared" ca="1" si="186"/>
        <v>0</v>
      </c>
      <c r="T168" s="33">
        <f t="shared" ca="1" si="186"/>
        <v>0</v>
      </c>
      <c r="U168" s="33">
        <f t="shared" ca="1" si="187"/>
        <v>0</v>
      </c>
      <c r="V168" s="33">
        <f t="shared" ca="1" si="187"/>
        <v>0</v>
      </c>
      <c r="W168" s="33">
        <f t="shared" ca="1" si="187"/>
        <v>0</v>
      </c>
      <c r="X168" s="33">
        <f t="shared" ca="1" si="187"/>
        <v>0</v>
      </c>
      <c r="Y168" s="33">
        <f t="shared" ca="1" si="187"/>
        <v>0</v>
      </c>
      <c r="Z168" s="33">
        <f t="shared" ca="1" si="187"/>
        <v>0</v>
      </c>
      <c r="AA168" s="33">
        <f t="shared" ca="1" si="187"/>
        <v>0</v>
      </c>
      <c r="AB168" s="33">
        <f t="shared" ca="1" si="187"/>
        <v>0</v>
      </c>
      <c r="AC168" s="33">
        <f t="shared" ca="1" si="187"/>
        <v>0</v>
      </c>
      <c r="AD168" s="33">
        <f t="shared" ca="1" si="187"/>
        <v>0</v>
      </c>
      <c r="AE168" s="33">
        <f t="shared" ca="1" si="187"/>
        <v>0</v>
      </c>
    </row>
    <row r="169" spans="2:31" customFormat="1">
      <c r="B169" s="37" t="s">
        <v>686</v>
      </c>
      <c r="C169" s="425"/>
      <c r="D169" s="492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88">ROUND(L152,0)</f>
        <v>0</v>
      </c>
      <c r="M169" s="33">
        <f t="shared" si="188"/>
        <v>0</v>
      </c>
      <c r="N169" s="33">
        <f t="shared" si="188"/>
        <v>0</v>
      </c>
      <c r="O169" s="33">
        <f t="shared" si="188"/>
        <v>0</v>
      </c>
      <c r="P169" s="33">
        <f t="shared" si="188"/>
        <v>0</v>
      </c>
      <c r="Q169" s="33">
        <f t="shared" si="188"/>
        <v>0</v>
      </c>
      <c r="R169" s="33">
        <f t="shared" si="188"/>
        <v>0</v>
      </c>
      <c r="S169" s="33">
        <f t="shared" si="188"/>
        <v>0</v>
      </c>
      <c r="T169" s="33">
        <f t="shared" si="188"/>
        <v>0</v>
      </c>
      <c r="U169" s="33">
        <f t="shared" si="188"/>
        <v>0</v>
      </c>
      <c r="V169" s="33">
        <f t="shared" si="188"/>
        <v>0</v>
      </c>
      <c r="W169" s="33">
        <f t="shared" si="188"/>
        <v>0</v>
      </c>
      <c r="X169" s="33">
        <f>ROUND(X152,0)</f>
        <v>0</v>
      </c>
      <c r="Y169" s="33">
        <f>ROUND(Y152,0)</f>
        <v>0</v>
      </c>
      <c r="Z169" s="33">
        <f t="shared" ref="Z169:AA169" si="189">ROUND(Z152,0)</f>
        <v>0</v>
      </c>
      <c r="AA169" s="33">
        <f t="shared" si="189"/>
        <v>0</v>
      </c>
      <c r="AB169" s="33">
        <f t="shared" ref="AB169:AE169" si="190">ROUND(AB152,0)</f>
        <v>0</v>
      </c>
      <c r="AC169" s="33">
        <f t="shared" si="190"/>
        <v>0</v>
      </c>
      <c r="AD169" s="33">
        <f t="shared" si="190"/>
        <v>0</v>
      </c>
      <c r="AE169" s="33">
        <f t="shared" si="190"/>
        <v>0</v>
      </c>
    </row>
    <row r="170" spans="2:31" customFormat="1">
      <c r="B170" s="1"/>
      <c r="C170" s="495"/>
      <c r="D170" s="495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387</v>
      </c>
      <c r="C171" s="509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91">ROUND(L137,0)</f>
        <v>0</v>
      </c>
      <c r="M171" s="97">
        <f t="shared" ca="1" si="191"/>
        <v>0</v>
      </c>
      <c r="N171" s="97">
        <f t="shared" ca="1" si="191"/>
        <v>0</v>
      </c>
      <c r="O171" s="97">
        <f t="shared" ca="1" si="191"/>
        <v>0</v>
      </c>
      <c r="P171" s="97">
        <f t="shared" ca="1" si="191"/>
        <v>0</v>
      </c>
      <c r="Q171" s="97">
        <f t="shared" ca="1" si="191"/>
        <v>0</v>
      </c>
      <c r="R171" s="97">
        <f t="shared" ca="1" si="191"/>
        <v>0</v>
      </c>
      <c r="S171" s="97">
        <f t="shared" ca="1" si="191"/>
        <v>0</v>
      </c>
      <c r="T171" s="97">
        <f t="shared" ca="1" si="191"/>
        <v>0</v>
      </c>
      <c r="U171" s="97">
        <f t="shared" ca="1" si="191"/>
        <v>0</v>
      </c>
      <c r="V171" s="97">
        <f t="shared" ca="1" si="191"/>
        <v>0</v>
      </c>
      <c r="W171" s="97">
        <f t="shared" ca="1" si="191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92">ROUND(Z137,0)</f>
        <v>0</v>
      </c>
      <c r="AA171" s="97">
        <f t="shared" ca="1" si="192"/>
        <v>0</v>
      </c>
      <c r="AB171" s="97">
        <f t="shared" ref="AB171:AE171" ca="1" si="193">ROUND(AB137,0)</f>
        <v>0</v>
      </c>
      <c r="AC171" s="97">
        <f t="shared" ca="1" si="193"/>
        <v>0</v>
      </c>
      <c r="AD171" s="97">
        <f t="shared" ca="1" si="193"/>
        <v>0</v>
      </c>
      <c r="AE171" s="97">
        <f t="shared" ca="1" si="193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30" t="s">
        <v>689</v>
      </c>
      <c r="C174" s="510"/>
      <c r="D174" s="233"/>
      <c r="E174" s="233"/>
      <c r="F174" s="233"/>
      <c r="G174" s="233"/>
      <c r="H174" s="233"/>
      <c r="I174" s="233"/>
      <c r="J174" s="421"/>
      <c r="K174" s="234" t="str">
        <f t="shared" ref="K174:AE174" si="194">LataProjekcji</f>
        <v>Uzupełnij dane</v>
      </c>
      <c r="L174" s="234" t="str">
        <f t="shared" si="194"/>
        <v/>
      </c>
      <c r="M174" s="234" t="str">
        <f t="shared" si="194"/>
        <v/>
      </c>
      <c r="N174" s="234" t="str">
        <f t="shared" si="194"/>
        <v/>
      </c>
      <c r="O174" s="234" t="str">
        <f t="shared" si="194"/>
        <v/>
      </c>
      <c r="P174" s="234" t="str">
        <f t="shared" si="194"/>
        <v/>
      </c>
      <c r="Q174" s="234" t="str">
        <f t="shared" si="194"/>
        <v/>
      </c>
      <c r="R174" s="234" t="str">
        <f t="shared" si="194"/>
        <v/>
      </c>
      <c r="S174" s="234" t="str">
        <f t="shared" si="194"/>
        <v/>
      </c>
      <c r="T174" s="234" t="str">
        <f t="shared" si="194"/>
        <v/>
      </c>
      <c r="U174" s="234" t="str">
        <f t="shared" si="194"/>
        <v/>
      </c>
      <c r="V174" s="234" t="str">
        <f t="shared" si="194"/>
        <v/>
      </c>
      <c r="W174" s="234" t="str">
        <f t="shared" si="194"/>
        <v/>
      </c>
      <c r="X174" s="234" t="str">
        <f t="shared" si="194"/>
        <v/>
      </c>
      <c r="Y174" s="234" t="str">
        <f t="shared" si="194"/>
        <v/>
      </c>
      <c r="Z174" s="234" t="str">
        <f t="shared" si="194"/>
        <v/>
      </c>
      <c r="AA174" s="234" t="str">
        <f t="shared" si="194"/>
        <v/>
      </c>
      <c r="AB174" s="234" t="str">
        <f t="shared" si="194"/>
        <v/>
      </c>
      <c r="AC174" s="234" t="str">
        <f t="shared" si="194"/>
        <v/>
      </c>
      <c r="AD174" s="234" t="str">
        <f t="shared" si="194"/>
        <v/>
      </c>
      <c r="AE174" s="234" t="str">
        <f t="shared" si="194"/>
        <v/>
      </c>
    </row>
    <row r="175" spans="2:31" customFormat="1">
      <c r="B175" s="29" t="s">
        <v>377</v>
      </c>
      <c r="C175" s="507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95">ROUND(SUM(L176:L178),0)</f>
        <v>0</v>
      </c>
      <c r="M175" s="31">
        <f t="shared" ca="1" si="195"/>
        <v>0</v>
      </c>
      <c r="N175" s="31">
        <f t="shared" ca="1" si="195"/>
        <v>0</v>
      </c>
      <c r="O175" s="31">
        <f t="shared" ca="1" si="195"/>
        <v>0</v>
      </c>
      <c r="P175" s="31">
        <f t="shared" ca="1" si="195"/>
        <v>0</v>
      </c>
      <c r="Q175" s="31">
        <f t="shared" ca="1" si="195"/>
        <v>0</v>
      </c>
      <c r="R175" s="31">
        <f t="shared" ca="1" si="195"/>
        <v>0</v>
      </c>
      <c r="S175" s="31">
        <f t="shared" ca="1" si="195"/>
        <v>0</v>
      </c>
      <c r="T175" s="31">
        <f t="shared" ca="1" si="195"/>
        <v>0</v>
      </c>
      <c r="U175" s="31">
        <f t="shared" ca="1" si="195"/>
        <v>0</v>
      </c>
      <c r="V175" s="31">
        <f t="shared" ca="1" si="195"/>
        <v>0</v>
      </c>
      <c r="W175" s="31">
        <f t="shared" ca="1" si="195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96">ROUND(SUM(Z176:Z178),0)</f>
        <v>0</v>
      </c>
      <c r="AA175" s="31">
        <f t="shared" ca="1" si="196"/>
        <v>0</v>
      </c>
      <c r="AB175" s="31">
        <f t="shared" ref="AB175:AE175" ca="1" si="197">ROUND(SUM(AB176:AB178),0)</f>
        <v>0</v>
      </c>
      <c r="AC175" s="31">
        <f t="shared" ca="1" si="197"/>
        <v>0</v>
      </c>
      <c r="AD175" s="31">
        <f t="shared" ca="1" si="197"/>
        <v>0</v>
      </c>
      <c r="AE175" s="31">
        <f t="shared" ca="1" si="197"/>
        <v>0</v>
      </c>
    </row>
    <row r="176" spans="2:31" customFormat="1">
      <c r="B176" s="103" t="s">
        <v>378</v>
      </c>
      <c r="C176" s="508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98">ROUND(L159+L81,0)</f>
        <v>0</v>
      </c>
      <c r="M176" s="102">
        <f t="shared" ca="1" si="198"/>
        <v>0</v>
      </c>
      <c r="N176" s="102">
        <f t="shared" ca="1" si="198"/>
        <v>0</v>
      </c>
      <c r="O176" s="102">
        <f t="shared" ca="1" si="198"/>
        <v>0</v>
      </c>
      <c r="P176" s="102">
        <f t="shared" ca="1" si="198"/>
        <v>0</v>
      </c>
      <c r="Q176" s="102">
        <f t="shared" ca="1" si="198"/>
        <v>0</v>
      </c>
      <c r="R176" s="102">
        <f t="shared" ca="1" si="198"/>
        <v>0</v>
      </c>
      <c r="S176" s="102">
        <f t="shared" ca="1" si="198"/>
        <v>0</v>
      </c>
      <c r="T176" s="102">
        <f t="shared" ca="1" si="198"/>
        <v>0</v>
      </c>
      <c r="U176" s="102">
        <f t="shared" ca="1" si="198"/>
        <v>0</v>
      </c>
      <c r="V176" s="102">
        <f t="shared" ca="1" si="198"/>
        <v>0</v>
      </c>
      <c r="W176" s="102">
        <f t="shared" ca="1" si="198"/>
        <v>0</v>
      </c>
      <c r="X176" s="102">
        <f t="shared" ref="X176:Y178" ca="1" si="199">ROUND(X159+X81,0)</f>
        <v>0</v>
      </c>
      <c r="Y176" s="102">
        <f t="shared" ca="1" si="199"/>
        <v>0</v>
      </c>
      <c r="Z176" s="102">
        <f t="shared" ref="Z176:AA176" ca="1" si="200">ROUND(Z159+Z81,0)</f>
        <v>0</v>
      </c>
      <c r="AA176" s="102">
        <f t="shared" ca="1" si="200"/>
        <v>0</v>
      </c>
      <c r="AB176" s="102">
        <f t="shared" ref="AB176:AE176" ca="1" si="201">ROUND(AB159+AB81,0)</f>
        <v>0</v>
      </c>
      <c r="AC176" s="102">
        <f t="shared" ca="1" si="201"/>
        <v>0</v>
      </c>
      <c r="AD176" s="102">
        <f t="shared" ca="1" si="201"/>
        <v>0</v>
      </c>
      <c r="AE176" s="102">
        <f t="shared" ca="1" si="201"/>
        <v>0</v>
      </c>
    </row>
    <row r="177" spans="2:31" customFormat="1">
      <c r="B177" s="37" t="s">
        <v>379</v>
      </c>
      <c r="C177" s="428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202">ROUND(L160+L82,0)</f>
        <v>0</v>
      </c>
      <c r="M177" s="33">
        <f t="shared" ca="1" si="202"/>
        <v>0</v>
      </c>
      <c r="N177" s="33">
        <f t="shared" ca="1" si="202"/>
        <v>0</v>
      </c>
      <c r="O177" s="33">
        <f t="shared" ca="1" si="202"/>
        <v>0</v>
      </c>
      <c r="P177" s="33">
        <f t="shared" ca="1" si="202"/>
        <v>0</v>
      </c>
      <c r="Q177" s="33">
        <f t="shared" ca="1" si="202"/>
        <v>0</v>
      </c>
      <c r="R177" s="33">
        <f t="shared" ca="1" si="202"/>
        <v>0</v>
      </c>
      <c r="S177" s="33">
        <f t="shared" ca="1" si="202"/>
        <v>0</v>
      </c>
      <c r="T177" s="33">
        <f t="shared" ca="1" si="202"/>
        <v>0</v>
      </c>
      <c r="U177" s="33">
        <f t="shared" ca="1" si="202"/>
        <v>0</v>
      </c>
      <c r="V177" s="33">
        <f t="shared" ca="1" si="202"/>
        <v>0</v>
      </c>
      <c r="W177" s="33">
        <f t="shared" ca="1" si="202"/>
        <v>0</v>
      </c>
      <c r="X177" s="33">
        <f t="shared" ca="1" si="199"/>
        <v>0</v>
      </c>
      <c r="Y177" s="33">
        <f t="shared" ca="1" si="199"/>
        <v>0</v>
      </c>
      <c r="Z177" s="33">
        <f t="shared" ref="Z177:AA177" ca="1" si="203">ROUND(Z160+Z82,0)</f>
        <v>0</v>
      </c>
      <c r="AA177" s="33">
        <f t="shared" ca="1" si="203"/>
        <v>0</v>
      </c>
      <c r="AB177" s="33">
        <f t="shared" ref="AB177:AE177" ca="1" si="204">ROUND(AB160+AB82,0)</f>
        <v>0</v>
      </c>
      <c r="AC177" s="33">
        <f t="shared" ca="1" si="204"/>
        <v>0</v>
      </c>
      <c r="AD177" s="33">
        <f t="shared" ca="1" si="204"/>
        <v>0</v>
      </c>
      <c r="AE177" s="33">
        <f t="shared" ca="1" si="204"/>
        <v>0</v>
      </c>
    </row>
    <row r="178" spans="2:31" customFormat="1">
      <c r="B178" s="37" t="s">
        <v>380</v>
      </c>
      <c r="C178" s="428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205">ROUND(L161+L83,0)</f>
        <v>0</v>
      </c>
      <c r="M178" s="33">
        <f t="shared" ca="1" si="205"/>
        <v>0</v>
      </c>
      <c r="N178" s="33">
        <f t="shared" ca="1" si="205"/>
        <v>0</v>
      </c>
      <c r="O178" s="33">
        <f t="shared" ca="1" si="205"/>
        <v>0</v>
      </c>
      <c r="P178" s="33">
        <f t="shared" ca="1" si="205"/>
        <v>0</v>
      </c>
      <c r="Q178" s="33">
        <f t="shared" ca="1" si="205"/>
        <v>0</v>
      </c>
      <c r="R178" s="33">
        <f t="shared" ca="1" si="205"/>
        <v>0</v>
      </c>
      <c r="S178" s="33">
        <f t="shared" ca="1" si="205"/>
        <v>0</v>
      </c>
      <c r="T178" s="33">
        <f t="shared" ca="1" si="205"/>
        <v>0</v>
      </c>
      <c r="U178" s="33">
        <f t="shared" ca="1" si="205"/>
        <v>0</v>
      </c>
      <c r="V178" s="33">
        <f t="shared" ca="1" si="205"/>
        <v>0</v>
      </c>
      <c r="W178" s="33">
        <f t="shared" ca="1" si="205"/>
        <v>0</v>
      </c>
      <c r="X178" s="33">
        <f t="shared" ca="1" si="199"/>
        <v>0</v>
      </c>
      <c r="Y178" s="33">
        <f t="shared" ca="1" si="199"/>
        <v>0</v>
      </c>
      <c r="Z178" s="33">
        <f t="shared" ref="Z178:AA178" ca="1" si="206">ROUND(Z161+Z83,0)</f>
        <v>0</v>
      </c>
      <c r="AA178" s="33">
        <f t="shared" ca="1" si="206"/>
        <v>0</v>
      </c>
      <c r="AB178" s="33">
        <f t="shared" ref="AB178:AE178" ca="1" si="207">ROUND(AB161+AB83,0)</f>
        <v>0</v>
      </c>
      <c r="AC178" s="33">
        <f t="shared" ca="1" si="207"/>
        <v>0</v>
      </c>
      <c r="AD178" s="33">
        <f t="shared" ca="1" si="207"/>
        <v>0</v>
      </c>
      <c r="AE178" s="33">
        <f t="shared" ca="1" si="207"/>
        <v>0</v>
      </c>
    </row>
    <row r="179" spans="2:31" customFormat="1">
      <c r="B179" s="37" t="s">
        <v>698</v>
      </c>
      <c r="C179" s="428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208">ROUND(L162,0)</f>
        <v>0</v>
      </c>
      <c r="M179" s="33">
        <f t="shared" si="208"/>
        <v>0</v>
      </c>
      <c r="N179" s="33">
        <f t="shared" si="208"/>
        <v>0</v>
      </c>
      <c r="O179" s="33">
        <f t="shared" si="208"/>
        <v>0</v>
      </c>
      <c r="P179" s="33">
        <f t="shared" si="208"/>
        <v>0</v>
      </c>
      <c r="Q179" s="33">
        <f t="shared" si="208"/>
        <v>0</v>
      </c>
      <c r="R179" s="33">
        <f t="shared" si="208"/>
        <v>0</v>
      </c>
      <c r="S179" s="33">
        <f t="shared" si="208"/>
        <v>0</v>
      </c>
      <c r="T179" s="33">
        <f t="shared" si="208"/>
        <v>0</v>
      </c>
      <c r="U179" s="33">
        <f t="shared" si="208"/>
        <v>0</v>
      </c>
      <c r="V179" s="33">
        <f t="shared" si="208"/>
        <v>0</v>
      </c>
      <c r="W179" s="33">
        <f t="shared" si="208"/>
        <v>0</v>
      </c>
      <c r="X179" s="33">
        <f>ROUND(X162,0)</f>
        <v>0</v>
      </c>
      <c r="Y179" s="33">
        <f>ROUND(Y162,0)</f>
        <v>0</v>
      </c>
      <c r="Z179" s="33">
        <f t="shared" ref="Z179:AA179" si="209">ROUND(Z162,0)</f>
        <v>0</v>
      </c>
      <c r="AA179" s="33">
        <f t="shared" si="209"/>
        <v>0</v>
      </c>
      <c r="AB179" s="33">
        <f t="shared" ref="AB179:AE179" si="210">ROUND(AB162,0)</f>
        <v>0</v>
      </c>
      <c r="AC179" s="33">
        <f t="shared" si="210"/>
        <v>0</v>
      </c>
      <c r="AD179" s="33">
        <f t="shared" si="210"/>
        <v>0</v>
      </c>
      <c r="AE179" s="33">
        <f t="shared" si="210"/>
        <v>0</v>
      </c>
    </row>
    <row r="180" spans="2:31" customFormat="1">
      <c r="B180" s="98" t="s">
        <v>381</v>
      </c>
      <c r="C180" s="509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211">ROUND(SUM(L181:L186),0)</f>
        <v>0</v>
      </c>
      <c r="M180" s="97">
        <f t="shared" ca="1" si="211"/>
        <v>0</v>
      </c>
      <c r="N180" s="97">
        <f t="shared" ca="1" si="211"/>
        <v>0</v>
      </c>
      <c r="O180" s="97">
        <f t="shared" ca="1" si="211"/>
        <v>0</v>
      </c>
      <c r="P180" s="97">
        <f t="shared" ca="1" si="211"/>
        <v>0</v>
      </c>
      <c r="Q180" s="97">
        <f t="shared" ca="1" si="211"/>
        <v>0</v>
      </c>
      <c r="R180" s="97">
        <f t="shared" ca="1" si="211"/>
        <v>0</v>
      </c>
      <c r="S180" s="97">
        <f t="shared" ca="1" si="211"/>
        <v>0</v>
      </c>
      <c r="T180" s="97">
        <f t="shared" ca="1" si="211"/>
        <v>0</v>
      </c>
      <c r="U180" s="97">
        <f t="shared" ca="1" si="211"/>
        <v>0</v>
      </c>
      <c r="V180" s="97">
        <f t="shared" ca="1" si="211"/>
        <v>0</v>
      </c>
      <c r="W180" s="97">
        <f t="shared" ca="1" si="211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212">ROUND(SUM(Z181:Z186),0)</f>
        <v>0</v>
      </c>
      <c r="AA180" s="97">
        <f t="shared" ca="1" si="212"/>
        <v>0</v>
      </c>
      <c r="AB180" s="97">
        <f t="shared" ref="AB180:AE180" ca="1" si="213">ROUND(SUM(AB181:AB186),0)</f>
        <v>0</v>
      </c>
      <c r="AC180" s="97">
        <f t="shared" ca="1" si="213"/>
        <v>0</v>
      </c>
      <c r="AD180" s="97">
        <f t="shared" ca="1" si="213"/>
        <v>0</v>
      </c>
      <c r="AE180" s="97">
        <f t="shared" ca="1" si="213"/>
        <v>0</v>
      </c>
    </row>
    <row r="181" spans="2:31" customFormat="1">
      <c r="B181" s="103" t="s">
        <v>382</v>
      </c>
      <c r="C181" s="508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214">ROUND(L164+L85,0)</f>
        <v>0</v>
      </c>
      <c r="M181" s="102">
        <f t="shared" ca="1" si="214"/>
        <v>0</v>
      </c>
      <c r="N181" s="102">
        <f t="shared" ca="1" si="214"/>
        <v>0</v>
      </c>
      <c r="O181" s="102">
        <f t="shared" ca="1" si="214"/>
        <v>0</v>
      </c>
      <c r="P181" s="102">
        <f t="shared" ca="1" si="214"/>
        <v>0</v>
      </c>
      <c r="Q181" s="102">
        <f t="shared" ca="1" si="214"/>
        <v>0</v>
      </c>
      <c r="R181" s="102">
        <f t="shared" ca="1" si="214"/>
        <v>0</v>
      </c>
      <c r="S181" s="102">
        <f t="shared" ca="1" si="214"/>
        <v>0</v>
      </c>
      <c r="T181" s="102">
        <f t="shared" ca="1" si="214"/>
        <v>0</v>
      </c>
      <c r="U181" s="102">
        <f t="shared" ca="1" si="214"/>
        <v>0</v>
      </c>
      <c r="V181" s="102">
        <f t="shared" ca="1" si="214"/>
        <v>0</v>
      </c>
      <c r="W181" s="102">
        <f t="shared" ca="1" si="214"/>
        <v>0</v>
      </c>
      <c r="X181" s="102">
        <f t="shared" ref="X181:Y185" ca="1" si="215">ROUND(X164+X85,0)</f>
        <v>0</v>
      </c>
      <c r="Y181" s="102">
        <f t="shared" ca="1" si="215"/>
        <v>0</v>
      </c>
      <c r="Z181" s="102">
        <f t="shared" ref="Z181:AA181" ca="1" si="216">ROUND(Z164+Z85,0)</f>
        <v>0</v>
      </c>
      <c r="AA181" s="102">
        <f t="shared" ca="1" si="216"/>
        <v>0</v>
      </c>
      <c r="AB181" s="102">
        <f t="shared" ref="AB181:AE181" ca="1" si="217">ROUND(AB164+AB85,0)</f>
        <v>0</v>
      </c>
      <c r="AC181" s="102">
        <f t="shared" ca="1" si="217"/>
        <v>0</v>
      </c>
      <c r="AD181" s="102">
        <f t="shared" ca="1" si="217"/>
        <v>0</v>
      </c>
      <c r="AE181" s="102">
        <f t="shared" ca="1" si="217"/>
        <v>0</v>
      </c>
    </row>
    <row r="182" spans="2:31" customFormat="1">
      <c r="B182" s="37" t="s">
        <v>383</v>
      </c>
      <c r="C182" s="428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218">ROUND(L165+L86,0)</f>
        <v>0</v>
      </c>
      <c r="M182" s="33">
        <f t="shared" ca="1" si="218"/>
        <v>0</v>
      </c>
      <c r="N182" s="33">
        <f t="shared" ca="1" si="218"/>
        <v>0</v>
      </c>
      <c r="O182" s="33">
        <f t="shared" ca="1" si="218"/>
        <v>0</v>
      </c>
      <c r="P182" s="33">
        <f t="shared" ca="1" si="218"/>
        <v>0</v>
      </c>
      <c r="Q182" s="33">
        <f t="shared" ca="1" si="218"/>
        <v>0</v>
      </c>
      <c r="R182" s="33">
        <f t="shared" ca="1" si="218"/>
        <v>0</v>
      </c>
      <c r="S182" s="33">
        <f t="shared" ca="1" si="218"/>
        <v>0</v>
      </c>
      <c r="T182" s="33">
        <f t="shared" ca="1" si="218"/>
        <v>0</v>
      </c>
      <c r="U182" s="33">
        <f t="shared" ca="1" si="218"/>
        <v>0</v>
      </c>
      <c r="V182" s="33">
        <f t="shared" ca="1" si="218"/>
        <v>0</v>
      </c>
      <c r="W182" s="33">
        <f t="shared" ca="1" si="218"/>
        <v>0</v>
      </c>
      <c r="X182" s="33">
        <f t="shared" ca="1" si="215"/>
        <v>0</v>
      </c>
      <c r="Y182" s="33">
        <f t="shared" ca="1" si="215"/>
        <v>0</v>
      </c>
      <c r="Z182" s="33">
        <f t="shared" ref="Z182:AA182" ca="1" si="219">ROUND(Z165+Z86,0)</f>
        <v>0</v>
      </c>
      <c r="AA182" s="33">
        <f t="shared" ca="1" si="219"/>
        <v>0</v>
      </c>
      <c r="AB182" s="33">
        <f t="shared" ref="AB182:AE182" ca="1" si="220">ROUND(AB165+AB86,0)</f>
        <v>0</v>
      </c>
      <c r="AC182" s="33">
        <f t="shared" ca="1" si="220"/>
        <v>0</v>
      </c>
      <c r="AD182" s="33">
        <f t="shared" ca="1" si="220"/>
        <v>0</v>
      </c>
      <c r="AE182" s="33">
        <f t="shared" ca="1" si="220"/>
        <v>0</v>
      </c>
    </row>
    <row r="183" spans="2:31" customFormat="1">
      <c r="B183" s="37" t="s">
        <v>384</v>
      </c>
      <c r="C183" s="428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221">ROUND(L166+L87,0)</f>
        <v>0</v>
      </c>
      <c r="M183" s="33">
        <f t="shared" ca="1" si="221"/>
        <v>0</v>
      </c>
      <c r="N183" s="33">
        <f t="shared" ca="1" si="221"/>
        <v>0</v>
      </c>
      <c r="O183" s="33">
        <f t="shared" ca="1" si="221"/>
        <v>0</v>
      </c>
      <c r="P183" s="33">
        <f t="shared" ca="1" si="221"/>
        <v>0</v>
      </c>
      <c r="Q183" s="33">
        <f t="shared" ca="1" si="221"/>
        <v>0</v>
      </c>
      <c r="R183" s="33">
        <f t="shared" ca="1" si="221"/>
        <v>0</v>
      </c>
      <c r="S183" s="33">
        <f t="shared" ca="1" si="221"/>
        <v>0</v>
      </c>
      <c r="T183" s="33">
        <f t="shared" ca="1" si="221"/>
        <v>0</v>
      </c>
      <c r="U183" s="33">
        <f t="shared" ca="1" si="221"/>
        <v>0</v>
      </c>
      <c r="V183" s="33">
        <f t="shared" ca="1" si="221"/>
        <v>0</v>
      </c>
      <c r="W183" s="33">
        <f t="shared" ca="1" si="221"/>
        <v>0</v>
      </c>
      <c r="X183" s="33">
        <f t="shared" ca="1" si="215"/>
        <v>0</v>
      </c>
      <c r="Y183" s="33">
        <f t="shared" ca="1" si="215"/>
        <v>0</v>
      </c>
      <c r="Z183" s="33">
        <f t="shared" ref="Z183:AA183" ca="1" si="222">ROUND(Z166+Z87,0)</f>
        <v>0</v>
      </c>
      <c r="AA183" s="33">
        <f t="shared" ca="1" si="222"/>
        <v>0</v>
      </c>
      <c r="AB183" s="33">
        <f t="shared" ref="AB183:AE183" ca="1" si="223">ROUND(AB166+AB87,0)</f>
        <v>0</v>
      </c>
      <c r="AC183" s="33">
        <f t="shared" ca="1" si="223"/>
        <v>0</v>
      </c>
      <c r="AD183" s="33">
        <f t="shared" ca="1" si="223"/>
        <v>0</v>
      </c>
      <c r="AE183" s="33">
        <f t="shared" ca="1" si="223"/>
        <v>0</v>
      </c>
    </row>
    <row r="184" spans="2:31" customFormat="1">
      <c r="B184" s="37" t="s">
        <v>385</v>
      </c>
      <c r="C184" s="428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224">ROUND(L167+L88,0)</f>
        <v>0</v>
      </c>
      <c r="M184" s="33">
        <f t="shared" ca="1" si="224"/>
        <v>0</v>
      </c>
      <c r="N184" s="33">
        <f t="shared" ca="1" si="224"/>
        <v>0</v>
      </c>
      <c r="O184" s="33">
        <f t="shared" ca="1" si="224"/>
        <v>0</v>
      </c>
      <c r="P184" s="33">
        <f t="shared" ca="1" si="224"/>
        <v>0</v>
      </c>
      <c r="Q184" s="33">
        <f t="shared" ca="1" si="224"/>
        <v>0</v>
      </c>
      <c r="R184" s="33">
        <f t="shared" ca="1" si="224"/>
        <v>0</v>
      </c>
      <c r="S184" s="33">
        <f t="shared" ca="1" si="224"/>
        <v>0</v>
      </c>
      <c r="T184" s="33">
        <f t="shared" ca="1" si="224"/>
        <v>0</v>
      </c>
      <c r="U184" s="33">
        <f t="shared" ca="1" si="224"/>
        <v>0</v>
      </c>
      <c r="V184" s="33">
        <f t="shared" ca="1" si="224"/>
        <v>0</v>
      </c>
      <c r="W184" s="33">
        <f t="shared" ca="1" si="224"/>
        <v>0</v>
      </c>
      <c r="X184" s="33">
        <f t="shared" ca="1" si="215"/>
        <v>0</v>
      </c>
      <c r="Y184" s="33">
        <f t="shared" ca="1" si="215"/>
        <v>0</v>
      </c>
      <c r="Z184" s="33">
        <f t="shared" ref="Z184:AA184" ca="1" si="225">ROUND(Z167+Z88,0)</f>
        <v>0</v>
      </c>
      <c r="AA184" s="33">
        <f t="shared" ca="1" si="225"/>
        <v>0</v>
      </c>
      <c r="AB184" s="33">
        <f t="shared" ref="AB184:AE184" ca="1" si="226">ROUND(AB167+AB88,0)</f>
        <v>0</v>
      </c>
      <c r="AC184" s="33">
        <f t="shared" ca="1" si="226"/>
        <v>0</v>
      </c>
      <c r="AD184" s="33">
        <f t="shared" ca="1" si="226"/>
        <v>0</v>
      </c>
      <c r="AE184" s="33">
        <f t="shared" ca="1" si="226"/>
        <v>0</v>
      </c>
    </row>
    <row r="185" spans="2:31" customFormat="1">
      <c r="B185" s="37" t="s">
        <v>386</v>
      </c>
      <c r="C185" s="428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227">ROUND(L168+L89,0)</f>
        <v>0</v>
      </c>
      <c r="M185" s="33">
        <f t="shared" ca="1" si="227"/>
        <v>0</v>
      </c>
      <c r="N185" s="33">
        <f t="shared" ca="1" si="227"/>
        <v>0</v>
      </c>
      <c r="O185" s="33">
        <f t="shared" ca="1" si="227"/>
        <v>0</v>
      </c>
      <c r="P185" s="33">
        <f t="shared" ca="1" si="227"/>
        <v>0</v>
      </c>
      <c r="Q185" s="33">
        <f t="shared" ca="1" si="227"/>
        <v>0</v>
      </c>
      <c r="R185" s="33">
        <f t="shared" ca="1" si="227"/>
        <v>0</v>
      </c>
      <c r="S185" s="33">
        <f t="shared" ca="1" si="227"/>
        <v>0</v>
      </c>
      <c r="T185" s="33">
        <f t="shared" ca="1" si="227"/>
        <v>0</v>
      </c>
      <c r="U185" s="33">
        <f t="shared" ca="1" si="227"/>
        <v>0</v>
      </c>
      <c r="V185" s="33">
        <f t="shared" ca="1" si="227"/>
        <v>0</v>
      </c>
      <c r="W185" s="33">
        <f t="shared" ca="1" si="227"/>
        <v>0</v>
      </c>
      <c r="X185" s="33">
        <f t="shared" ca="1" si="215"/>
        <v>0</v>
      </c>
      <c r="Y185" s="33">
        <f t="shared" ca="1" si="215"/>
        <v>0</v>
      </c>
      <c r="Z185" s="33">
        <f t="shared" ref="Z185:AA185" ca="1" si="228">ROUND(Z168+Z89,0)</f>
        <v>0</v>
      </c>
      <c r="AA185" s="33">
        <f t="shared" ca="1" si="228"/>
        <v>0</v>
      </c>
      <c r="AB185" s="33">
        <f t="shared" ref="AB185:AE185" ca="1" si="229">ROUND(AB168+AB89,0)</f>
        <v>0</v>
      </c>
      <c r="AC185" s="33">
        <f t="shared" ca="1" si="229"/>
        <v>0</v>
      </c>
      <c r="AD185" s="33">
        <f t="shared" ca="1" si="229"/>
        <v>0</v>
      </c>
      <c r="AE185" s="33">
        <f t="shared" ca="1" si="229"/>
        <v>0</v>
      </c>
    </row>
    <row r="186" spans="2:31" customFormat="1">
      <c r="B186" s="37" t="s">
        <v>686</v>
      </c>
      <c r="C186" s="428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230">ROUND(L169,0)</f>
        <v>0</v>
      </c>
      <c r="M186" s="33">
        <f t="shared" si="230"/>
        <v>0</v>
      </c>
      <c r="N186" s="33">
        <f t="shared" si="230"/>
        <v>0</v>
      </c>
      <c r="O186" s="33">
        <f t="shared" si="230"/>
        <v>0</v>
      </c>
      <c r="P186" s="33">
        <f t="shared" si="230"/>
        <v>0</v>
      </c>
      <c r="Q186" s="33">
        <f t="shared" si="230"/>
        <v>0</v>
      </c>
      <c r="R186" s="33">
        <f t="shared" si="230"/>
        <v>0</v>
      </c>
      <c r="S186" s="33">
        <f t="shared" si="230"/>
        <v>0</v>
      </c>
      <c r="T186" s="33">
        <f t="shared" si="230"/>
        <v>0</v>
      </c>
      <c r="U186" s="33">
        <f t="shared" si="230"/>
        <v>0</v>
      </c>
      <c r="V186" s="33">
        <f t="shared" si="230"/>
        <v>0</v>
      </c>
      <c r="W186" s="33">
        <f t="shared" si="230"/>
        <v>0</v>
      </c>
      <c r="X186" s="33">
        <f>ROUND(X169,0)</f>
        <v>0</v>
      </c>
      <c r="Y186" s="33">
        <f>ROUND(Y169,0)</f>
        <v>0</v>
      </c>
      <c r="Z186" s="33">
        <f t="shared" ref="Z186:AA186" si="231">ROUND(Z169,0)</f>
        <v>0</v>
      </c>
      <c r="AA186" s="33">
        <f t="shared" si="231"/>
        <v>0</v>
      </c>
      <c r="AB186" s="33">
        <f t="shared" ref="AB186:AE186" si="232">ROUND(AB169,0)</f>
        <v>0</v>
      </c>
      <c r="AC186" s="33">
        <f t="shared" si="232"/>
        <v>0</v>
      </c>
      <c r="AD186" s="33">
        <f t="shared" si="232"/>
        <v>0</v>
      </c>
      <c r="AE186" s="33">
        <f t="shared" si="232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387</v>
      </c>
      <c r="C188" s="509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233">ROUND(L171+L91,0)</f>
        <v>0</v>
      </c>
      <c r="M188" s="97">
        <f t="shared" ca="1" si="233"/>
        <v>0</v>
      </c>
      <c r="N188" s="97">
        <f t="shared" ca="1" si="233"/>
        <v>0</v>
      </c>
      <c r="O188" s="97">
        <f t="shared" ca="1" si="233"/>
        <v>0</v>
      </c>
      <c r="P188" s="97">
        <f t="shared" ca="1" si="233"/>
        <v>0</v>
      </c>
      <c r="Q188" s="97">
        <f t="shared" ca="1" si="233"/>
        <v>0</v>
      </c>
      <c r="R188" s="97">
        <f t="shared" ca="1" si="233"/>
        <v>0</v>
      </c>
      <c r="S188" s="97">
        <f t="shared" ca="1" si="233"/>
        <v>0</v>
      </c>
      <c r="T188" s="97">
        <f t="shared" ca="1" si="233"/>
        <v>0</v>
      </c>
      <c r="U188" s="97">
        <f t="shared" ca="1" si="233"/>
        <v>0</v>
      </c>
      <c r="V188" s="97">
        <f t="shared" ca="1" si="233"/>
        <v>0</v>
      </c>
      <c r="W188" s="97">
        <f t="shared" ca="1" si="233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234">ROUND(Z171+Z91,0)</f>
        <v>0</v>
      </c>
      <c r="AA188" s="97">
        <f t="shared" ca="1" si="234"/>
        <v>0</v>
      </c>
      <c r="AB188" s="97">
        <f t="shared" ref="AB188:AE188" ca="1" si="235">ROUND(AB171+AB91,0)</f>
        <v>0</v>
      </c>
      <c r="AC188" s="97">
        <f t="shared" ca="1" si="235"/>
        <v>0</v>
      </c>
      <c r="AD188" s="97">
        <f t="shared" ca="1" si="235"/>
        <v>0</v>
      </c>
      <c r="AE188" s="97">
        <f t="shared" ca="1" si="235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4.5">
      <c r="B192" s="46" t="s">
        <v>278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236">K12</f>
        <v>Uzupełnij dane</v>
      </c>
      <c r="L192" s="32" t="str">
        <f t="shared" si="236"/>
        <v/>
      </c>
      <c r="M192" s="32" t="str">
        <f t="shared" si="236"/>
        <v/>
      </c>
      <c r="N192" s="32" t="str">
        <f t="shared" si="236"/>
        <v/>
      </c>
      <c r="O192" s="32" t="str">
        <f t="shared" si="236"/>
        <v/>
      </c>
      <c r="P192" s="32" t="str">
        <f t="shared" si="236"/>
        <v/>
      </c>
      <c r="Q192" s="32" t="str">
        <f t="shared" si="236"/>
        <v/>
      </c>
      <c r="R192" s="32" t="str">
        <f t="shared" si="236"/>
        <v/>
      </c>
      <c r="S192" s="32" t="str">
        <f t="shared" si="236"/>
        <v/>
      </c>
      <c r="T192" s="32" t="str">
        <f t="shared" si="236"/>
        <v/>
      </c>
      <c r="U192" s="32" t="str">
        <f t="shared" si="236"/>
        <v/>
      </c>
      <c r="V192" s="32" t="str">
        <f t="shared" si="236"/>
        <v/>
      </c>
      <c r="W192" s="32" t="str">
        <f t="shared" si="236"/>
        <v/>
      </c>
      <c r="X192" s="32" t="str">
        <f>X12</f>
        <v/>
      </c>
      <c r="Y192" s="32" t="str">
        <f>Y12</f>
        <v/>
      </c>
      <c r="Z192" s="32" t="str">
        <f t="shared" ref="Z192:AA192" si="237">Z12</f>
        <v/>
      </c>
      <c r="AA192" s="32" t="str">
        <f t="shared" si="237"/>
        <v/>
      </c>
      <c r="AB192" s="32" t="str">
        <f t="shared" ref="AB192:AE192" si="238">AB12</f>
        <v/>
      </c>
      <c r="AC192" s="32" t="str">
        <f t="shared" si="238"/>
        <v/>
      </c>
      <c r="AD192" s="32" t="str">
        <f t="shared" si="238"/>
        <v/>
      </c>
      <c r="AE192" s="32" t="str">
        <f t="shared" si="238"/>
        <v/>
      </c>
    </row>
    <row r="193" spans="2:31"/>
    <row r="194" spans="2:31" ht="21">
      <c r="B194" s="227" t="s">
        <v>363</v>
      </c>
      <c r="C194" s="228"/>
      <c r="D194" s="229" t="s">
        <v>388</v>
      </c>
      <c r="E194" s="229" t="s">
        <v>389</v>
      </c>
      <c r="F194" s="229" t="s">
        <v>318</v>
      </c>
      <c r="G194" s="229" t="s">
        <v>735</v>
      </c>
      <c r="H194" s="229" t="s">
        <v>390</v>
      </c>
      <c r="I194" s="229" t="s">
        <v>391</v>
      </c>
      <c r="J194" s="229" t="s">
        <v>400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668" t="s">
        <v>363</v>
      </c>
      <c r="C195" s="668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102</v>
      </c>
      <c r="G195" s="197" t="s">
        <v>103</v>
      </c>
      <c r="H195" s="399">
        <f>'Rozliczenie dotacji'!E62</f>
        <v>0</v>
      </c>
      <c r="I195" s="102">
        <f>IF(AND(F195="tak",G195="tak"),SUM(K1129:AE1129),IF(AND(F195="tak",G195="nie",ISNUMBER(H195)),'Rozliczenie dotacji'!F62,0))</f>
        <v>0</v>
      </c>
      <c r="J195" s="201"/>
      <c r="K195" s="102">
        <f t="shared" ref="K195:W216" si="239">IFERROR(ROUND(IF(AND(YEAR($E195)=LataProjekcji,$D195&gt;0),$D195,0),0),0)</f>
        <v>0</v>
      </c>
      <c r="L195" s="102">
        <f t="shared" si="239"/>
        <v>0</v>
      </c>
      <c r="M195" s="102">
        <f t="shared" si="239"/>
        <v>0</v>
      </c>
      <c r="N195" s="102">
        <f t="shared" si="239"/>
        <v>0</v>
      </c>
      <c r="O195" s="102">
        <f t="shared" si="239"/>
        <v>0</v>
      </c>
      <c r="P195" s="102">
        <f t="shared" si="239"/>
        <v>0</v>
      </c>
      <c r="Q195" s="102">
        <f t="shared" si="239"/>
        <v>0</v>
      </c>
      <c r="R195" s="102">
        <f t="shared" si="239"/>
        <v>0</v>
      </c>
      <c r="S195" s="102">
        <f t="shared" si="239"/>
        <v>0</v>
      </c>
      <c r="T195" s="102">
        <f t="shared" si="239"/>
        <v>0</v>
      </c>
      <c r="U195" s="102">
        <f t="shared" si="239"/>
        <v>0</v>
      </c>
      <c r="V195" s="102">
        <f t="shared" si="239"/>
        <v>0</v>
      </c>
      <c r="W195" s="102">
        <f t="shared" si="239"/>
        <v>0</v>
      </c>
      <c r="X195" s="102">
        <f t="shared" ref="X195:AE210" si="240">IFERROR(ROUND(IF(AND(YEAR($E195)=LataProjekcji,$D195&gt;0),$D195,0),0),0)</f>
        <v>0</v>
      </c>
      <c r="Y195" s="102">
        <f t="shared" si="240"/>
        <v>0</v>
      </c>
      <c r="Z195" s="102">
        <f t="shared" si="240"/>
        <v>0</v>
      </c>
      <c r="AA195" s="102">
        <f t="shared" si="240"/>
        <v>0</v>
      </c>
      <c r="AB195" s="102">
        <f t="shared" si="240"/>
        <v>0</v>
      </c>
      <c r="AC195" s="102">
        <f t="shared" si="240"/>
        <v>0</v>
      </c>
      <c r="AD195" s="102">
        <f t="shared" si="240"/>
        <v>0</v>
      </c>
      <c r="AE195" s="102">
        <f t="shared" si="240"/>
        <v>0</v>
      </c>
    </row>
    <row r="196" spans="2:31">
      <c r="B196" s="668" t="s">
        <v>363</v>
      </c>
      <c r="C196" s="668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103</v>
      </c>
      <c r="G196" s="197" t="s">
        <v>103</v>
      </c>
      <c r="H196" s="399">
        <v>0</v>
      </c>
      <c r="I196" s="33">
        <f>IF(AND(F196="tak",G196="tak"),SUM(K1136:AE1136),IF(AND(F196="tak",G196="nie",ISNUMBER(H196)),'Rozliczenie dotacji'!F6,0))</f>
        <v>0</v>
      </c>
      <c r="J196" s="202" t="str">
        <f>IF(OR(AND(ISNUMBER(D196),ISBLANK(E196)),AND(ISNUMBER(E196),ISBLANK(D196))),"uzupełnij dane","")</f>
        <v/>
      </c>
      <c r="K196" s="33">
        <f t="shared" si="239"/>
        <v>0</v>
      </c>
      <c r="L196" s="33">
        <f t="shared" si="239"/>
        <v>0</v>
      </c>
      <c r="M196" s="33">
        <f t="shared" si="239"/>
        <v>0</v>
      </c>
      <c r="N196" s="33">
        <f t="shared" si="239"/>
        <v>0</v>
      </c>
      <c r="O196" s="33">
        <f t="shared" si="239"/>
        <v>0</v>
      </c>
      <c r="P196" s="33">
        <f t="shared" si="239"/>
        <v>0</v>
      </c>
      <c r="Q196" s="33">
        <f t="shared" si="239"/>
        <v>0</v>
      </c>
      <c r="R196" s="33">
        <f t="shared" si="239"/>
        <v>0</v>
      </c>
      <c r="S196" s="33">
        <f t="shared" si="239"/>
        <v>0</v>
      </c>
      <c r="T196" s="33">
        <f t="shared" si="239"/>
        <v>0</v>
      </c>
      <c r="U196" s="33">
        <f t="shared" si="239"/>
        <v>0</v>
      </c>
      <c r="V196" s="33">
        <f t="shared" si="239"/>
        <v>0</v>
      </c>
      <c r="W196" s="33">
        <f t="shared" si="239"/>
        <v>0</v>
      </c>
      <c r="X196" s="33">
        <f t="shared" si="240"/>
        <v>0</v>
      </c>
      <c r="Y196" s="33">
        <f t="shared" si="240"/>
        <v>0</v>
      </c>
      <c r="Z196" s="33">
        <f t="shared" si="240"/>
        <v>0</v>
      </c>
      <c r="AA196" s="33">
        <f t="shared" si="240"/>
        <v>0</v>
      </c>
      <c r="AB196" s="33">
        <f t="shared" si="240"/>
        <v>0</v>
      </c>
      <c r="AC196" s="33">
        <f t="shared" si="240"/>
        <v>0</v>
      </c>
      <c r="AD196" s="33">
        <f t="shared" si="240"/>
        <v>0</v>
      </c>
      <c r="AE196" s="33">
        <f t="shared" si="240"/>
        <v>0</v>
      </c>
    </row>
    <row r="197" spans="2:31">
      <c r="B197" s="667"/>
      <c r="C197" s="667"/>
      <c r="D197" s="287"/>
      <c r="E197" s="376"/>
      <c r="F197" s="377"/>
      <c r="G197" s="377"/>
      <c r="H197" s="401"/>
      <c r="I197" s="336">
        <f>IF(AND(F197="tak",G197="tak"),SUM(K1143:AE1143),IF(AND(F197="tak",G197="nie",ISNUMBER(H197)),'Rozliczenie dotacji'!F64,0))</f>
        <v>0</v>
      </c>
      <c r="J197" s="202" t="str" cm="1">
        <f t="array" ref="J197">IF(SUMPRODUCT(ISBLANK(D197:G197)*1)=4,"wstaw dane",IF(AND(SUMPRODUCT(ISBLANK(D197:G197)*1)&gt;0,SUMPRODUCT(ISBLANK(D197:G197)*1)&lt;4),"uzupełnij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239"/>
        <v>0</v>
      </c>
      <c r="L197" s="33">
        <f t="shared" si="239"/>
        <v>0</v>
      </c>
      <c r="M197" s="33">
        <f t="shared" si="239"/>
        <v>0</v>
      </c>
      <c r="N197" s="33">
        <f t="shared" si="239"/>
        <v>0</v>
      </c>
      <c r="O197" s="33">
        <f t="shared" si="239"/>
        <v>0</v>
      </c>
      <c r="P197" s="33">
        <f t="shared" si="239"/>
        <v>0</v>
      </c>
      <c r="Q197" s="33">
        <f t="shared" si="239"/>
        <v>0</v>
      </c>
      <c r="R197" s="33">
        <f t="shared" si="239"/>
        <v>0</v>
      </c>
      <c r="S197" s="33">
        <f t="shared" si="239"/>
        <v>0</v>
      </c>
      <c r="T197" s="33">
        <f t="shared" si="239"/>
        <v>0</v>
      </c>
      <c r="U197" s="33">
        <f t="shared" si="239"/>
        <v>0</v>
      </c>
      <c r="V197" s="33">
        <f t="shared" si="239"/>
        <v>0</v>
      </c>
      <c r="W197" s="33">
        <f t="shared" si="239"/>
        <v>0</v>
      </c>
      <c r="X197" s="33">
        <f t="shared" si="240"/>
        <v>0</v>
      </c>
      <c r="Y197" s="33">
        <f t="shared" si="240"/>
        <v>0</v>
      </c>
      <c r="Z197" s="33">
        <f t="shared" si="240"/>
        <v>0</v>
      </c>
      <c r="AA197" s="33">
        <f t="shared" si="240"/>
        <v>0</v>
      </c>
      <c r="AB197" s="33">
        <f t="shared" si="240"/>
        <v>0</v>
      </c>
      <c r="AC197" s="33">
        <f t="shared" si="240"/>
        <v>0</v>
      </c>
      <c r="AD197" s="33">
        <f t="shared" si="240"/>
        <v>0</v>
      </c>
      <c r="AE197" s="33">
        <f t="shared" si="240"/>
        <v>0</v>
      </c>
    </row>
    <row r="198" spans="2:31">
      <c r="B198" s="667"/>
      <c r="C198" s="667"/>
      <c r="D198" s="287"/>
      <c r="E198" s="376"/>
      <c r="F198" s="377"/>
      <c r="G198" s="377"/>
      <c r="H198" s="401"/>
      <c r="I198" s="336">
        <f>IF(AND(F198="tak",G198="tak"),SUM(K1150:AE1150),IF(AND(F198="tak",G198="nie",ISNUMBER(H198)),'Rozliczenie dotacji'!F65,0))</f>
        <v>0</v>
      </c>
      <c r="J198" s="202" t="str" cm="1">
        <f t="array" ref="J198">IF(SUMPRODUCT(ISBLANK(D198:G198)*1)=4,"wstaw dane",IF(AND(SUMPRODUCT(ISBLANK(D198:G198)*1)&gt;0,SUMPRODUCT(ISBLANK(D198:G198)*1)&lt;4),"uzupełnij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239"/>
        <v>0</v>
      </c>
      <c r="L198" s="33">
        <f t="shared" si="239"/>
        <v>0</v>
      </c>
      <c r="M198" s="33">
        <f t="shared" si="239"/>
        <v>0</v>
      </c>
      <c r="N198" s="33">
        <f t="shared" si="239"/>
        <v>0</v>
      </c>
      <c r="O198" s="33">
        <f t="shared" si="239"/>
        <v>0</v>
      </c>
      <c r="P198" s="33">
        <f t="shared" si="239"/>
        <v>0</v>
      </c>
      <c r="Q198" s="33">
        <f t="shared" si="239"/>
        <v>0</v>
      </c>
      <c r="R198" s="33">
        <f t="shared" si="239"/>
        <v>0</v>
      </c>
      <c r="S198" s="33">
        <f t="shared" si="239"/>
        <v>0</v>
      </c>
      <c r="T198" s="33">
        <f t="shared" si="239"/>
        <v>0</v>
      </c>
      <c r="U198" s="33">
        <f t="shared" si="239"/>
        <v>0</v>
      </c>
      <c r="V198" s="33">
        <f t="shared" si="239"/>
        <v>0</v>
      </c>
      <c r="W198" s="33">
        <f t="shared" si="239"/>
        <v>0</v>
      </c>
      <c r="X198" s="33">
        <f t="shared" si="240"/>
        <v>0</v>
      </c>
      <c r="Y198" s="33">
        <f t="shared" si="240"/>
        <v>0</v>
      </c>
      <c r="Z198" s="33">
        <f t="shared" si="240"/>
        <v>0</v>
      </c>
      <c r="AA198" s="33">
        <f t="shared" si="240"/>
        <v>0</v>
      </c>
      <c r="AB198" s="33">
        <f t="shared" si="240"/>
        <v>0</v>
      </c>
      <c r="AC198" s="33">
        <f t="shared" si="240"/>
        <v>0</v>
      </c>
      <c r="AD198" s="33">
        <f t="shared" si="240"/>
        <v>0</v>
      </c>
      <c r="AE198" s="33">
        <f t="shared" si="240"/>
        <v>0</v>
      </c>
    </row>
    <row r="199" spans="2:31">
      <c r="B199" s="667"/>
      <c r="C199" s="667"/>
      <c r="D199" s="287"/>
      <c r="E199" s="376"/>
      <c r="F199" s="377"/>
      <c r="G199" s="377"/>
      <c r="H199" s="401"/>
      <c r="I199" s="336">
        <f>IF(AND(F199="tak",G199="tak"),SUM(K1157:AE1157),IF(AND(F199="tak",G199="nie",ISNUMBER(H199)),'Rozliczenie dotacji'!F66,0))</f>
        <v>0</v>
      </c>
      <c r="J199" s="202" t="str" cm="1">
        <f t="array" ref="J199">IF(SUMPRODUCT(ISBLANK(D199:G199)*1)=4,"wstaw dane",IF(AND(SUMPRODUCT(ISBLANK(D199:G199)*1)&gt;0,SUMPRODUCT(ISBLANK(D199:G199)*1)&lt;4),"uzupełnij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239"/>
        <v>0</v>
      </c>
      <c r="L199" s="33">
        <f t="shared" si="239"/>
        <v>0</v>
      </c>
      <c r="M199" s="33">
        <f t="shared" si="239"/>
        <v>0</v>
      </c>
      <c r="N199" s="33">
        <f t="shared" si="239"/>
        <v>0</v>
      </c>
      <c r="O199" s="33">
        <f t="shared" si="239"/>
        <v>0</v>
      </c>
      <c r="P199" s="33">
        <f t="shared" si="239"/>
        <v>0</v>
      </c>
      <c r="Q199" s="33">
        <f t="shared" si="239"/>
        <v>0</v>
      </c>
      <c r="R199" s="33">
        <f t="shared" si="239"/>
        <v>0</v>
      </c>
      <c r="S199" s="33">
        <f t="shared" si="239"/>
        <v>0</v>
      </c>
      <c r="T199" s="33">
        <f t="shared" si="239"/>
        <v>0</v>
      </c>
      <c r="U199" s="33">
        <f t="shared" si="239"/>
        <v>0</v>
      </c>
      <c r="V199" s="33">
        <f t="shared" si="239"/>
        <v>0</v>
      </c>
      <c r="W199" s="33">
        <f t="shared" si="239"/>
        <v>0</v>
      </c>
      <c r="X199" s="33">
        <f t="shared" si="240"/>
        <v>0</v>
      </c>
      <c r="Y199" s="33">
        <f t="shared" si="240"/>
        <v>0</v>
      </c>
      <c r="Z199" s="33">
        <f t="shared" si="240"/>
        <v>0</v>
      </c>
      <c r="AA199" s="33">
        <f t="shared" si="240"/>
        <v>0</v>
      </c>
      <c r="AB199" s="33">
        <f t="shared" si="240"/>
        <v>0</v>
      </c>
      <c r="AC199" s="33">
        <f t="shared" si="240"/>
        <v>0</v>
      </c>
      <c r="AD199" s="33">
        <f t="shared" si="240"/>
        <v>0</v>
      </c>
      <c r="AE199" s="33">
        <f t="shared" si="240"/>
        <v>0</v>
      </c>
    </row>
    <row r="200" spans="2:31">
      <c r="B200" s="667"/>
      <c r="C200" s="667"/>
      <c r="D200" s="287"/>
      <c r="E200" s="376"/>
      <c r="F200" s="377"/>
      <c r="G200" s="377"/>
      <c r="H200" s="401"/>
      <c r="I200" s="336">
        <f>IF(AND(F200="tak",G200="tak"),SUM(K1164:AE1164),IF(AND(F200="tak",G200="nie",ISNUMBER(H200)),'Rozliczenie dotacji'!F67,0))</f>
        <v>0</v>
      </c>
      <c r="J200" s="202" t="str" cm="1">
        <f t="array" ref="J200">IF(SUMPRODUCT(ISBLANK(D200:G200)*1)=4,"wstaw dane",IF(AND(SUMPRODUCT(ISBLANK(D200:G200)*1)&gt;0,SUMPRODUCT(ISBLANK(D200:G200)*1)&lt;4),"uzupełnij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239"/>
        <v>0</v>
      </c>
      <c r="L200" s="33">
        <f t="shared" si="239"/>
        <v>0</v>
      </c>
      <c r="M200" s="33">
        <f t="shared" si="239"/>
        <v>0</v>
      </c>
      <c r="N200" s="33">
        <f t="shared" si="239"/>
        <v>0</v>
      </c>
      <c r="O200" s="33">
        <f t="shared" si="239"/>
        <v>0</v>
      </c>
      <c r="P200" s="33">
        <f t="shared" si="239"/>
        <v>0</v>
      </c>
      <c r="Q200" s="33">
        <f t="shared" si="239"/>
        <v>0</v>
      </c>
      <c r="R200" s="33">
        <f t="shared" si="239"/>
        <v>0</v>
      </c>
      <c r="S200" s="33">
        <f t="shared" si="239"/>
        <v>0</v>
      </c>
      <c r="T200" s="33">
        <f t="shared" si="239"/>
        <v>0</v>
      </c>
      <c r="U200" s="33">
        <f t="shared" si="239"/>
        <v>0</v>
      </c>
      <c r="V200" s="33">
        <f t="shared" si="239"/>
        <v>0</v>
      </c>
      <c r="W200" s="33">
        <f t="shared" si="239"/>
        <v>0</v>
      </c>
      <c r="X200" s="33">
        <f t="shared" si="240"/>
        <v>0</v>
      </c>
      <c r="Y200" s="33">
        <f t="shared" si="240"/>
        <v>0</v>
      </c>
      <c r="Z200" s="33">
        <f t="shared" si="240"/>
        <v>0</v>
      </c>
      <c r="AA200" s="33">
        <f t="shared" si="240"/>
        <v>0</v>
      </c>
      <c r="AB200" s="33">
        <f t="shared" si="240"/>
        <v>0</v>
      </c>
      <c r="AC200" s="33">
        <f t="shared" si="240"/>
        <v>0</v>
      </c>
      <c r="AD200" s="33">
        <f t="shared" si="240"/>
        <v>0</v>
      </c>
      <c r="AE200" s="33">
        <f t="shared" si="240"/>
        <v>0</v>
      </c>
    </row>
    <row r="201" spans="2:31">
      <c r="B201" s="667"/>
      <c r="C201" s="667"/>
      <c r="D201" s="287"/>
      <c r="E201" s="376"/>
      <c r="F201" s="377"/>
      <c r="G201" s="377"/>
      <c r="H201" s="401"/>
      <c r="I201" s="336">
        <f>IF(AND(F201="tak",G201="tak"),SUM(K1171:AE1171),IF(AND(F201="tak",G201="nie",ISNUMBER(H201)),'Rozliczenie dotacji'!F68,0))</f>
        <v>0</v>
      </c>
      <c r="J201" s="202" t="str" cm="1">
        <f t="array" ref="J201">IF(SUMPRODUCT(ISBLANK(D201:G201)*1)=4,"wstaw dane",IF(AND(SUMPRODUCT(ISBLANK(D201:G201)*1)&gt;0,SUMPRODUCT(ISBLANK(D201:G201)*1)&lt;4),"uzupełnij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239"/>
        <v>0</v>
      </c>
      <c r="L201" s="33">
        <f t="shared" si="239"/>
        <v>0</v>
      </c>
      <c r="M201" s="33">
        <f t="shared" si="239"/>
        <v>0</v>
      </c>
      <c r="N201" s="33">
        <f t="shared" si="239"/>
        <v>0</v>
      </c>
      <c r="O201" s="33">
        <f t="shared" si="239"/>
        <v>0</v>
      </c>
      <c r="P201" s="33">
        <f t="shared" si="239"/>
        <v>0</v>
      </c>
      <c r="Q201" s="33">
        <f t="shared" si="239"/>
        <v>0</v>
      </c>
      <c r="R201" s="33">
        <f t="shared" si="239"/>
        <v>0</v>
      </c>
      <c r="S201" s="33">
        <f t="shared" si="239"/>
        <v>0</v>
      </c>
      <c r="T201" s="33">
        <f t="shared" si="239"/>
        <v>0</v>
      </c>
      <c r="U201" s="33">
        <f t="shared" si="239"/>
        <v>0</v>
      </c>
      <c r="V201" s="33">
        <f t="shared" si="239"/>
        <v>0</v>
      </c>
      <c r="W201" s="33">
        <f t="shared" si="239"/>
        <v>0</v>
      </c>
      <c r="X201" s="33">
        <f t="shared" si="240"/>
        <v>0</v>
      </c>
      <c r="Y201" s="33">
        <f t="shared" si="240"/>
        <v>0</v>
      </c>
      <c r="Z201" s="33">
        <f t="shared" si="240"/>
        <v>0</v>
      </c>
      <c r="AA201" s="33">
        <f t="shared" si="240"/>
        <v>0</v>
      </c>
      <c r="AB201" s="33">
        <f t="shared" si="240"/>
        <v>0</v>
      </c>
      <c r="AC201" s="33">
        <f t="shared" si="240"/>
        <v>0</v>
      </c>
      <c r="AD201" s="33">
        <f t="shared" si="240"/>
        <v>0</v>
      </c>
      <c r="AE201" s="33">
        <f t="shared" si="240"/>
        <v>0</v>
      </c>
    </row>
    <row r="202" spans="2:31">
      <c r="B202" s="667"/>
      <c r="C202" s="667"/>
      <c r="D202" s="287"/>
      <c r="E202" s="376"/>
      <c r="F202" s="377"/>
      <c r="G202" s="377"/>
      <c r="H202" s="401"/>
      <c r="I202" s="336">
        <f>IF(AND(F202="tak",G202="tak"),SUM(K1178:AE1178),IF(AND(F202="tak",G202="nie",ISNUMBER(H202)),'Rozliczenie dotacji'!F69,0))</f>
        <v>0</v>
      </c>
      <c r="J202" s="202" t="str" cm="1">
        <f t="array" ref="J202">IF(SUMPRODUCT(ISBLANK(D202:G202)*1)=4,"wstaw dane",IF(AND(SUMPRODUCT(ISBLANK(D202:G202)*1)&gt;0,SUMPRODUCT(ISBLANK(D202:G202)*1)&lt;4),"uzupełnij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239"/>
        <v>0</v>
      </c>
      <c r="L202" s="33">
        <f t="shared" si="239"/>
        <v>0</v>
      </c>
      <c r="M202" s="33">
        <f t="shared" si="239"/>
        <v>0</v>
      </c>
      <c r="N202" s="33">
        <f t="shared" si="239"/>
        <v>0</v>
      </c>
      <c r="O202" s="33">
        <f t="shared" si="239"/>
        <v>0</v>
      </c>
      <c r="P202" s="33">
        <f t="shared" si="239"/>
        <v>0</v>
      </c>
      <c r="Q202" s="33">
        <f t="shared" si="239"/>
        <v>0</v>
      </c>
      <c r="R202" s="33">
        <f t="shared" si="239"/>
        <v>0</v>
      </c>
      <c r="S202" s="33">
        <f t="shared" si="239"/>
        <v>0</v>
      </c>
      <c r="T202" s="33">
        <f t="shared" si="239"/>
        <v>0</v>
      </c>
      <c r="U202" s="33">
        <f t="shared" si="239"/>
        <v>0</v>
      </c>
      <c r="V202" s="33">
        <f t="shared" si="239"/>
        <v>0</v>
      </c>
      <c r="W202" s="33">
        <f t="shared" si="239"/>
        <v>0</v>
      </c>
      <c r="X202" s="33">
        <f t="shared" si="240"/>
        <v>0</v>
      </c>
      <c r="Y202" s="33">
        <f t="shared" si="240"/>
        <v>0</v>
      </c>
      <c r="Z202" s="33">
        <f t="shared" si="240"/>
        <v>0</v>
      </c>
      <c r="AA202" s="33">
        <f t="shared" si="240"/>
        <v>0</v>
      </c>
      <c r="AB202" s="33">
        <f t="shared" si="240"/>
        <v>0</v>
      </c>
      <c r="AC202" s="33">
        <f t="shared" si="240"/>
        <v>0</v>
      </c>
      <c r="AD202" s="33">
        <f t="shared" si="240"/>
        <v>0</v>
      </c>
      <c r="AE202" s="33">
        <f t="shared" si="240"/>
        <v>0</v>
      </c>
    </row>
    <row r="203" spans="2:31">
      <c r="B203" s="667"/>
      <c r="C203" s="667"/>
      <c r="D203" s="287"/>
      <c r="E203" s="376"/>
      <c r="F203" s="377"/>
      <c r="G203" s="377"/>
      <c r="H203" s="401"/>
      <c r="I203" s="336">
        <f>IF(AND(F203="tak",G203="tak"),SUM(K1185:AE1185),IF(AND(F203="tak",G203="nie",ISNUMBER(H203)),'Rozliczenie dotacji'!F70,0))</f>
        <v>0</v>
      </c>
      <c r="J203" s="202" t="str" cm="1">
        <f t="array" ref="J203">IF(SUMPRODUCT(ISBLANK(D203:G203)*1)=4,"wstaw dane",IF(AND(SUMPRODUCT(ISBLANK(D203:G203)*1)&gt;0,SUMPRODUCT(ISBLANK(D203:G203)*1)&lt;4),"uzupełnij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239"/>
        <v>0</v>
      </c>
      <c r="L203" s="33">
        <f t="shared" si="239"/>
        <v>0</v>
      </c>
      <c r="M203" s="33">
        <f t="shared" si="239"/>
        <v>0</v>
      </c>
      <c r="N203" s="33">
        <f t="shared" si="239"/>
        <v>0</v>
      </c>
      <c r="O203" s="33">
        <f t="shared" si="239"/>
        <v>0</v>
      </c>
      <c r="P203" s="33">
        <f t="shared" si="239"/>
        <v>0</v>
      </c>
      <c r="Q203" s="33">
        <f t="shared" si="239"/>
        <v>0</v>
      </c>
      <c r="R203" s="33">
        <f t="shared" si="239"/>
        <v>0</v>
      </c>
      <c r="S203" s="33">
        <f t="shared" si="239"/>
        <v>0</v>
      </c>
      <c r="T203" s="33">
        <f t="shared" si="239"/>
        <v>0</v>
      </c>
      <c r="U203" s="33">
        <f t="shared" si="239"/>
        <v>0</v>
      </c>
      <c r="V203" s="33">
        <f t="shared" si="239"/>
        <v>0</v>
      </c>
      <c r="W203" s="33">
        <f t="shared" si="239"/>
        <v>0</v>
      </c>
      <c r="X203" s="33">
        <f t="shared" si="240"/>
        <v>0</v>
      </c>
      <c r="Y203" s="33">
        <f t="shared" si="240"/>
        <v>0</v>
      </c>
      <c r="Z203" s="33">
        <f t="shared" si="240"/>
        <v>0</v>
      </c>
      <c r="AA203" s="33">
        <f t="shared" si="240"/>
        <v>0</v>
      </c>
      <c r="AB203" s="33">
        <f t="shared" si="240"/>
        <v>0</v>
      </c>
      <c r="AC203" s="33">
        <f t="shared" si="240"/>
        <v>0</v>
      </c>
      <c r="AD203" s="33">
        <f t="shared" si="240"/>
        <v>0</v>
      </c>
      <c r="AE203" s="33">
        <f t="shared" si="240"/>
        <v>0</v>
      </c>
    </row>
    <row r="204" spans="2:31">
      <c r="B204" s="667"/>
      <c r="C204" s="667"/>
      <c r="D204" s="287"/>
      <c r="E204" s="376"/>
      <c r="F204" s="377"/>
      <c r="G204" s="377"/>
      <c r="H204" s="401"/>
      <c r="I204" s="336">
        <f>IF(AND(F204="tak",G204="tak"),SUM(K1192:AE1192),IF(AND(F204="tak",G204="nie",ISNUMBER(H204)),'Rozliczenie dotacji'!F71,0))</f>
        <v>0</v>
      </c>
      <c r="J204" s="202" t="str" cm="1">
        <f t="array" ref="J204">IF(SUMPRODUCT(ISBLANK(D204:G204)*1)=4,"wstaw dane",IF(AND(SUMPRODUCT(ISBLANK(D204:G204)*1)&gt;0,SUMPRODUCT(ISBLANK(D204:G204)*1)&lt;4),"uzupełnij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239"/>
        <v>0</v>
      </c>
      <c r="L204" s="33">
        <f t="shared" si="239"/>
        <v>0</v>
      </c>
      <c r="M204" s="33">
        <f t="shared" si="239"/>
        <v>0</v>
      </c>
      <c r="N204" s="33">
        <f t="shared" si="239"/>
        <v>0</v>
      </c>
      <c r="O204" s="33">
        <f t="shared" si="239"/>
        <v>0</v>
      </c>
      <c r="P204" s="33">
        <f t="shared" si="239"/>
        <v>0</v>
      </c>
      <c r="Q204" s="33">
        <f t="shared" si="239"/>
        <v>0</v>
      </c>
      <c r="R204" s="33">
        <f t="shared" si="239"/>
        <v>0</v>
      </c>
      <c r="S204" s="33">
        <f t="shared" si="239"/>
        <v>0</v>
      </c>
      <c r="T204" s="33">
        <f t="shared" si="239"/>
        <v>0</v>
      </c>
      <c r="U204" s="33">
        <f t="shared" si="239"/>
        <v>0</v>
      </c>
      <c r="V204" s="33">
        <f t="shared" si="239"/>
        <v>0</v>
      </c>
      <c r="W204" s="33">
        <f t="shared" si="239"/>
        <v>0</v>
      </c>
      <c r="X204" s="33">
        <f t="shared" si="240"/>
        <v>0</v>
      </c>
      <c r="Y204" s="33">
        <f t="shared" si="240"/>
        <v>0</v>
      </c>
      <c r="Z204" s="33">
        <f t="shared" si="240"/>
        <v>0</v>
      </c>
      <c r="AA204" s="33">
        <f t="shared" si="240"/>
        <v>0</v>
      </c>
      <c r="AB204" s="33">
        <f t="shared" si="240"/>
        <v>0</v>
      </c>
      <c r="AC204" s="33">
        <f t="shared" si="240"/>
        <v>0</v>
      </c>
      <c r="AD204" s="33">
        <f t="shared" si="240"/>
        <v>0</v>
      </c>
      <c r="AE204" s="33">
        <f t="shared" si="240"/>
        <v>0</v>
      </c>
    </row>
    <row r="205" spans="2:31">
      <c r="B205" s="667"/>
      <c r="C205" s="667"/>
      <c r="D205" s="287"/>
      <c r="E205" s="376"/>
      <c r="F205" s="377"/>
      <c r="G205" s="377"/>
      <c r="H205" s="401"/>
      <c r="I205" s="336">
        <f>IF(AND(F205="tak",G205="tak"),SUM(K1199:AE1199),IF(AND(F205="tak",G205="nie",ISNUMBER(H205)),'Rozliczenie dotacji'!F72,0))</f>
        <v>0</v>
      </c>
      <c r="J205" s="202" t="str" cm="1">
        <f t="array" ref="J205">IF(SUMPRODUCT(ISBLANK(D205:G205)*1)=4,"wstaw dane",IF(AND(SUMPRODUCT(ISBLANK(D205:G205)*1)&gt;0,SUMPRODUCT(ISBLANK(D205:G205)*1)&lt;4),"uzupełnij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239"/>
        <v>0</v>
      </c>
      <c r="L205" s="33">
        <f t="shared" si="239"/>
        <v>0</v>
      </c>
      <c r="M205" s="33">
        <f t="shared" si="239"/>
        <v>0</v>
      </c>
      <c r="N205" s="33">
        <f t="shared" si="239"/>
        <v>0</v>
      </c>
      <c r="O205" s="33">
        <f t="shared" si="239"/>
        <v>0</v>
      </c>
      <c r="P205" s="33">
        <f t="shared" si="239"/>
        <v>0</v>
      </c>
      <c r="Q205" s="33">
        <f t="shared" si="239"/>
        <v>0</v>
      </c>
      <c r="R205" s="33">
        <f t="shared" si="239"/>
        <v>0</v>
      </c>
      <c r="S205" s="33">
        <f t="shared" si="239"/>
        <v>0</v>
      </c>
      <c r="T205" s="33">
        <f t="shared" si="239"/>
        <v>0</v>
      </c>
      <c r="U205" s="33">
        <f t="shared" si="239"/>
        <v>0</v>
      </c>
      <c r="V205" s="33">
        <f t="shared" si="239"/>
        <v>0</v>
      </c>
      <c r="W205" s="33">
        <f t="shared" si="239"/>
        <v>0</v>
      </c>
      <c r="X205" s="33">
        <f t="shared" si="240"/>
        <v>0</v>
      </c>
      <c r="Y205" s="33">
        <f t="shared" si="240"/>
        <v>0</v>
      </c>
      <c r="Z205" s="33">
        <f t="shared" si="240"/>
        <v>0</v>
      </c>
      <c r="AA205" s="33">
        <f t="shared" si="240"/>
        <v>0</v>
      </c>
      <c r="AB205" s="33">
        <f t="shared" si="240"/>
        <v>0</v>
      </c>
      <c r="AC205" s="33">
        <f t="shared" si="240"/>
        <v>0</v>
      </c>
      <c r="AD205" s="33">
        <f t="shared" si="240"/>
        <v>0</v>
      </c>
      <c r="AE205" s="33">
        <f t="shared" si="240"/>
        <v>0</v>
      </c>
    </row>
    <row r="206" spans="2:31">
      <c r="B206" s="667"/>
      <c r="C206" s="667"/>
      <c r="D206" s="287"/>
      <c r="E206" s="376"/>
      <c r="F206" s="377"/>
      <c r="G206" s="377"/>
      <c r="H206" s="401"/>
      <c r="I206" s="336">
        <f>IF(AND(F206="tak",G206="tak"),SUM(K1206:AE1206),IF(AND(F206="tak",G206="nie",ISNUMBER(H206)),'Rozliczenie dotacji'!F73,0))</f>
        <v>0</v>
      </c>
      <c r="J206" s="202" t="str" cm="1">
        <f t="array" ref="J206">IF(SUMPRODUCT(ISBLANK(D206:G206)*1)=4,"wstaw dane",IF(AND(SUMPRODUCT(ISBLANK(D206:G206)*1)&gt;0,SUMPRODUCT(ISBLANK(D206:G206)*1)&lt;4),"uzupełnij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239"/>
        <v>0</v>
      </c>
      <c r="L206" s="33">
        <f t="shared" si="239"/>
        <v>0</v>
      </c>
      <c r="M206" s="33">
        <f t="shared" si="239"/>
        <v>0</v>
      </c>
      <c r="N206" s="33">
        <f t="shared" si="239"/>
        <v>0</v>
      </c>
      <c r="O206" s="33">
        <f t="shared" si="239"/>
        <v>0</v>
      </c>
      <c r="P206" s="33">
        <f t="shared" si="239"/>
        <v>0</v>
      </c>
      <c r="Q206" s="33">
        <f t="shared" si="239"/>
        <v>0</v>
      </c>
      <c r="R206" s="33">
        <f t="shared" si="239"/>
        <v>0</v>
      </c>
      <c r="S206" s="33">
        <f t="shared" si="239"/>
        <v>0</v>
      </c>
      <c r="T206" s="33">
        <f t="shared" si="239"/>
        <v>0</v>
      </c>
      <c r="U206" s="33">
        <f t="shared" si="239"/>
        <v>0</v>
      </c>
      <c r="V206" s="33">
        <f t="shared" si="239"/>
        <v>0</v>
      </c>
      <c r="W206" s="33">
        <f t="shared" si="239"/>
        <v>0</v>
      </c>
      <c r="X206" s="33">
        <f t="shared" si="240"/>
        <v>0</v>
      </c>
      <c r="Y206" s="33">
        <f t="shared" si="240"/>
        <v>0</v>
      </c>
      <c r="Z206" s="33">
        <f t="shared" si="240"/>
        <v>0</v>
      </c>
      <c r="AA206" s="33">
        <f t="shared" si="240"/>
        <v>0</v>
      </c>
      <c r="AB206" s="33">
        <f t="shared" si="240"/>
        <v>0</v>
      </c>
      <c r="AC206" s="33">
        <f t="shared" si="240"/>
        <v>0</v>
      </c>
      <c r="AD206" s="33">
        <f t="shared" si="240"/>
        <v>0</v>
      </c>
      <c r="AE206" s="33">
        <f t="shared" si="240"/>
        <v>0</v>
      </c>
    </row>
    <row r="207" spans="2:31">
      <c r="B207" s="667"/>
      <c r="C207" s="667"/>
      <c r="D207" s="287"/>
      <c r="E207" s="376"/>
      <c r="F207" s="377"/>
      <c r="G207" s="377"/>
      <c r="H207" s="401"/>
      <c r="I207" s="336">
        <f>IF(AND(F207="tak",G207="tak"),SUM(K1213:AE1213),IF(AND(F207="tak",G207="nie",ISNUMBER(H207)),'Rozliczenie dotacji'!F74,0))</f>
        <v>0</v>
      </c>
      <c r="J207" s="202" t="str" cm="1">
        <f t="array" ref="J207">IF(SUMPRODUCT(ISBLANK(D207:G207)*1)=4,"wstaw dane",IF(AND(SUMPRODUCT(ISBLANK(D207:G207)*1)&gt;0,SUMPRODUCT(ISBLANK(D207:G207)*1)&lt;4),"uzupełnij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239"/>
        <v>0</v>
      </c>
      <c r="L207" s="33">
        <f t="shared" si="239"/>
        <v>0</v>
      </c>
      <c r="M207" s="33">
        <f t="shared" si="239"/>
        <v>0</v>
      </c>
      <c r="N207" s="33">
        <f t="shared" si="239"/>
        <v>0</v>
      </c>
      <c r="O207" s="33">
        <f t="shared" si="239"/>
        <v>0</v>
      </c>
      <c r="P207" s="33">
        <f t="shared" si="239"/>
        <v>0</v>
      </c>
      <c r="Q207" s="33">
        <f t="shared" si="239"/>
        <v>0</v>
      </c>
      <c r="R207" s="33">
        <f t="shared" si="239"/>
        <v>0</v>
      </c>
      <c r="S207" s="33">
        <f t="shared" si="239"/>
        <v>0</v>
      </c>
      <c r="T207" s="33">
        <f t="shared" si="239"/>
        <v>0</v>
      </c>
      <c r="U207" s="33">
        <f t="shared" si="239"/>
        <v>0</v>
      </c>
      <c r="V207" s="33">
        <f t="shared" si="239"/>
        <v>0</v>
      </c>
      <c r="W207" s="33">
        <f t="shared" si="239"/>
        <v>0</v>
      </c>
      <c r="X207" s="33">
        <f t="shared" si="240"/>
        <v>0</v>
      </c>
      <c r="Y207" s="33">
        <f t="shared" si="240"/>
        <v>0</v>
      </c>
      <c r="Z207" s="33">
        <f t="shared" si="240"/>
        <v>0</v>
      </c>
      <c r="AA207" s="33">
        <f t="shared" si="240"/>
        <v>0</v>
      </c>
      <c r="AB207" s="33">
        <f t="shared" si="240"/>
        <v>0</v>
      </c>
      <c r="AC207" s="33">
        <f t="shared" si="240"/>
        <v>0</v>
      </c>
      <c r="AD207" s="33">
        <f t="shared" si="240"/>
        <v>0</v>
      </c>
      <c r="AE207" s="33">
        <f t="shared" si="240"/>
        <v>0</v>
      </c>
    </row>
    <row r="208" spans="2:31">
      <c r="B208" s="667"/>
      <c r="C208" s="667"/>
      <c r="D208" s="287"/>
      <c r="E208" s="376"/>
      <c r="F208" s="377"/>
      <c r="G208" s="377"/>
      <c r="H208" s="401"/>
      <c r="I208" s="336">
        <f>IF(AND(F208="tak",G208="tak"),SUM(K1220:AE1220),IF(AND(F208="tak",G208="nie",ISNUMBER(H208)),'Rozliczenie dotacji'!F75,0))</f>
        <v>0</v>
      </c>
      <c r="J208" s="202" t="str" cm="1">
        <f t="array" ref="J208">IF(SUMPRODUCT(ISBLANK(D208:G208)*1)=4,"wstaw dane",IF(AND(SUMPRODUCT(ISBLANK(D208:G208)*1)&gt;0,SUMPRODUCT(ISBLANK(D208:G208)*1)&lt;4),"uzupełnij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239"/>
        <v>0</v>
      </c>
      <c r="L208" s="33">
        <f t="shared" si="239"/>
        <v>0</v>
      </c>
      <c r="M208" s="33">
        <f t="shared" si="239"/>
        <v>0</v>
      </c>
      <c r="N208" s="33">
        <f t="shared" si="239"/>
        <v>0</v>
      </c>
      <c r="O208" s="33">
        <f t="shared" si="239"/>
        <v>0</v>
      </c>
      <c r="P208" s="33">
        <f t="shared" si="239"/>
        <v>0</v>
      </c>
      <c r="Q208" s="33">
        <f t="shared" si="239"/>
        <v>0</v>
      </c>
      <c r="R208" s="33">
        <f t="shared" si="239"/>
        <v>0</v>
      </c>
      <c r="S208" s="33">
        <f t="shared" si="239"/>
        <v>0</v>
      </c>
      <c r="T208" s="33">
        <f t="shared" si="239"/>
        <v>0</v>
      </c>
      <c r="U208" s="33">
        <f t="shared" si="239"/>
        <v>0</v>
      </c>
      <c r="V208" s="33">
        <f t="shared" si="239"/>
        <v>0</v>
      </c>
      <c r="W208" s="33">
        <f t="shared" si="239"/>
        <v>0</v>
      </c>
      <c r="X208" s="33">
        <f t="shared" si="240"/>
        <v>0</v>
      </c>
      <c r="Y208" s="33">
        <f t="shared" si="240"/>
        <v>0</v>
      </c>
      <c r="Z208" s="33">
        <f t="shared" si="240"/>
        <v>0</v>
      </c>
      <c r="AA208" s="33">
        <f t="shared" si="240"/>
        <v>0</v>
      </c>
      <c r="AB208" s="33">
        <f t="shared" si="240"/>
        <v>0</v>
      </c>
      <c r="AC208" s="33">
        <f t="shared" si="240"/>
        <v>0</v>
      </c>
      <c r="AD208" s="33">
        <f t="shared" si="240"/>
        <v>0</v>
      </c>
      <c r="AE208" s="33">
        <f t="shared" si="240"/>
        <v>0</v>
      </c>
    </row>
    <row r="209" spans="2:31">
      <c r="B209" s="667"/>
      <c r="C209" s="667"/>
      <c r="D209" s="287"/>
      <c r="E209" s="376"/>
      <c r="F209" s="377"/>
      <c r="G209" s="377"/>
      <c r="H209" s="401"/>
      <c r="I209" s="336">
        <f>IF(AND(F209="tak",G209="tak"),SUM(K1227:AE1227),IF(AND(F209="tak",G209="nie",ISNUMBER(H209)),'Rozliczenie dotacji'!F76,0))</f>
        <v>0</v>
      </c>
      <c r="J209" s="202" t="str" cm="1">
        <f t="array" ref="J209">IF(SUMPRODUCT(ISBLANK(D209:G209)*1)=4,"wstaw dane",IF(AND(SUMPRODUCT(ISBLANK(D209:G209)*1)&gt;0,SUMPRODUCT(ISBLANK(D209:G209)*1)&lt;4),"uzupełnij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239"/>
        <v>0</v>
      </c>
      <c r="L209" s="33">
        <f t="shared" si="239"/>
        <v>0</v>
      </c>
      <c r="M209" s="33">
        <f t="shared" si="239"/>
        <v>0</v>
      </c>
      <c r="N209" s="33">
        <f t="shared" si="239"/>
        <v>0</v>
      </c>
      <c r="O209" s="33">
        <f t="shared" si="239"/>
        <v>0</v>
      </c>
      <c r="P209" s="33">
        <f t="shared" si="239"/>
        <v>0</v>
      </c>
      <c r="Q209" s="33">
        <f t="shared" si="239"/>
        <v>0</v>
      </c>
      <c r="R209" s="33">
        <f t="shared" si="239"/>
        <v>0</v>
      </c>
      <c r="S209" s="33">
        <f t="shared" si="239"/>
        <v>0</v>
      </c>
      <c r="T209" s="33">
        <f t="shared" si="239"/>
        <v>0</v>
      </c>
      <c r="U209" s="33">
        <f t="shared" si="239"/>
        <v>0</v>
      </c>
      <c r="V209" s="33">
        <f t="shared" si="239"/>
        <v>0</v>
      </c>
      <c r="W209" s="33">
        <f t="shared" si="239"/>
        <v>0</v>
      </c>
      <c r="X209" s="33">
        <f t="shared" si="240"/>
        <v>0</v>
      </c>
      <c r="Y209" s="33">
        <f t="shared" si="240"/>
        <v>0</v>
      </c>
      <c r="Z209" s="33">
        <f t="shared" si="240"/>
        <v>0</v>
      </c>
      <c r="AA209" s="33">
        <f t="shared" si="240"/>
        <v>0</v>
      </c>
      <c r="AB209" s="33">
        <f t="shared" si="240"/>
        <v>0</v>
      </c>
      <c r="AC209" s="33">
        <f t="shared" si="240"/>
        <v>0</v>
      </c>
      <c r="AD209" s="33">
        <f t="shared" si="240"/>
        <v>0</v>
      </c>
      <c r="AE209" s="33">
        <f t="shared" si="240"/>
        <v>0</v>
      </c>
    </row>
    <row r="210" spans="2:31">
      <c r="B210" s="667"/>
      <c r="C210" s="667"/>
      <c r="D210" s="287"/>
      <c r="E210" s="376"/>
      <c r="F210" s="377"/>
      <c r="G210" s="377"/>
      <c r="H210" s="401"/>
      <c r="I210" s="336">
        <f>IF(AND(F210="tak",G210="tak"),SUM(K1234:AE1234),IF(AND(F210="tak",G210="nie",ISNUMBER(H210)),'Rozliczenie dotacji'!F77,0))</f>
        <v>0</v>
      </c>
      <c r="J210" s="202" t="str" cm="1">
        <f t="array" ref="J210">IF(SUMPRODUCT(ISBLANK(D210:G210)*1)=4,"wstaw dane",IF(AND(SUMPRODUCT(ISBLANK(D210:G210)*1)&gt;0,SUMPRODUCT(ISBLANK(D210:G210)*1)&lt;4),"uzupełnij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239"/>
        <v>0</v>
      </c>
      <c r="L210" s="33">
        <f t="shared" si="239"/>
        <v>0</v>
      </c>
      <c r="M210" s="33">
        <f t="shared" si="239"/>
        <v>0</v>
      </c>
      <c r="N210" s="33">
        <f t="shared" si="239"/>
        <v>0</v>
      </c>
      <c r="O210" s="33">
        <f t="shared" si="239"/>
        <v>0</v>
      </c>
      <c r="P210" s="33">
        <f t="shared" si="239"/>
        <v>0</v>
      </c>
      <c r="Q210" s="33">
        <f t="shared" si="239"/>
        <v>0</v>
      </c>
      <c r="R210" s="33">
        <f t="shared" si="239"/>
        <v>0</v>
      </c>
      <c r="S210" s="33">
        <f t="shared" si="239"/>
        <v>0</v>
      </c>
      <c r="T210" s="33">
        <f t="shared" si="239"/>
        <v>0</v>
      </c>
      <c r="U210" s="33">
        <f t="shared" si="239"/>
        <v>0</v>
      </c>
      <c r="V210" s="33">
        <f t="shared" si="239"/>
        <v>0</v>
      </c>
      <c r="W210" s="33">
        <f t="shared" si="239"/>
        <v>0</v>
      </c>
      <c r="X210" s="33">
        <f t="shared" si="240"/>
        <v>0</v>
      </c>
      <c r="Y210" s="33">
        <f t="shared" si="240"/>
        <v>0</v>
      </c>
      <c r="Z210" s="33">
        <f t="shared" si="240"/>
        <v>0</v>
      </c>
      <c r="AA210" s="33">
        <f t="shared" si="240"/>
        <v>0</v>
      </c>
      <c r="AB210" s="33">
        <f t="shared" si="240"/>
        <v>0</v>
      </c>
      <c r="AC210" s="33">
        <f t="shared" si="240"/>
        <v>0</v>
      </c>
      <c r="AD210" s="33">
        <f t="shared" si="240"/>
        <v>0</v>
      </c>
      <c r="AE210" s="33">
        <f t="shared" si="240"/>
        <v>0</v>
      </c>
    </row>
    <row r="211" spans="2:31">
      <c r="B211" s="667"/>
      <c r="C211" s="667"/>
      <c r="D211" s="287"/>
      <c r="E211" s="376"/>
      <c r="F211" s="377"/>
      <c r="G211" s="377"/>
      <c r="H211" s="401"/>
      <c r="I211" s="336">
        <f>IF(AND(F211="tak",G211="tak"),SUM(K1241:AE1241),IF(AND(F211="tak",G211="nie",ISNUMBER(H211)),'Rozliczenie dotacji'!F78,0))</f>
        <v>0</v>
      </c>
      <c r="J211" s="202" t="str" cm="1">
        <f t="array" ref="J211">IF(SUMPRODUCT(ISBLANK(D211:G211)*1)=4,"wstaw dane",IF(AND(SUMPRODUCT(ISBLANK(D211:G211)*1)&gt;0,SUMPRODUCT(ISBLANK(D211:G211)*1)&lt;4),"uzupełnij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239"/>
        <v>0</v>
      </c>
      <c r="L211" s="33">
        <f t="shared" si="239"/>
        <v>0</v>
      </c>
      <c r="M211" s="33">
        <f t="shared" si="239"/>
        <v>0</v>
      </c>
      <c r="N211" s="33">
        <f t="shared" si="239"/>
        <v>0</v>
      </c>
      <c r="O211" s="33">
        <f t="shared" si="239"/>
        <v>0</v>
      </c>
      <c r="P211" s="33">
        <f t="shared" si="239"/>
        <v>0</v>
      </c>
      <c r="Q211" s="33">
        <f t="shared" si="239"/>
        <v>0</v>
      </c>
      <c r="R211" s="33">
        <f t="shared" si="239"/>
        <v>0</v>
      </c>
      <c r="S211" s="33">
        <f t="shared" si="239"/>
        <v>0</v>
      </c>
      <c r="T211" s="33">
        <f t="shared" si="239"/>
        <v>0</v>
      </c>
      <c r="U211" s="33">
        <f t="shared" si="239"/>
        <v>0</v>
      </c>
      <c r="V211" s="33">
        <f t="shared" si="239"/>
        <v>0</v>
      </c>
      <c r="W211" s="33">
        <f t="shared" si="239"/>
        <v>0</v>
      </c>
      <c r="X211" s="33">
        <f t="shared" ref="X211:AE211" si="241">IFERROR(ROUND(IF(AND(YEAR($E211)=LataProjekcji,$D211&gt;0),$D211,0),0),0)</f>
        <v>0</v>
      </c>
      <c r="Y211" s="33">
        <f t="shared" si="241"/>
        <v>0</v>
      </c>
      <c r="Z211" s="33">
        <f t="shared" si="241"/>
        <v>0</v>
      </c>
      <c r="AA211" s="33">
        <f t="shared" si="241"/>
        <v>0</v>
      </c>
      <c r="AB211" s="33">
        <f t="shared" si="241"/>
        <v>0</v>
      </c>
      <c r="AC211" s="33">
        <f t="shared" si="241"/>
        <v>0</v>
      </c>
      <c r="AD211" s="33">
        <f t="shared" si="241"/>
        <v>0</v>
      </c>
      <c r="AE211" s="33">
        <f t="shared" si="241"/>
        <v>0</v>
      </c>
    </row>
    <row r="212" spans="2:31">
      <c r="B212" s="667"/>
      <c r="C212" s="667"/>
      <c r="D212" s="287"/>
      <c r="E212" s="376"/>
      <c r="F212" s="377"/>
      <c r="G212" s="377"/>
      <c r="H212" s="401"/>
      <c r="I212" s="336">
        <f>IF(AND(F212="tak",G212="tak"),SUM(K1248:AE1248),IF(AND(F212="tak",G212="nie",ISNUMBER(H212)),'Rozliczenie dotacji'!F79,0))</f>
        <v>0</v>
      </c>
      <c r="J212" s="202" t="str" cm="1">
        <f t="array" ref="J212">IF(SUMPRODUCT(ISBLANK(D212:G212)*1)=4,"wstaw dane",IF(AND(SUMPRODUCT(ISBLANK(D212:G212)*1)&gt;0,SUMPRODUCT(ISBLANK(D212:G212)*1)&lt;4),"uzupełnij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239"/>
        <v>0</v>
      </c>
      <c r="L212" s="33">
        <f t="shared" si="239"/>
        <v>0</v>
      </c>
      <c r="M212" s="33">
        <f t="shared" si="239"/>
        <v>0</v>
      </c>
      <c r="N212" s="33">
        <f t="shared" ref="K212:AE216" si="242">IFERROR(ROUND(IF(AND(YEAR($E212)=LataProjekcji,$D212&gt;0),$D212,0),0),0)</f>
        <v>0</v>
      </c>
      <c r="O212" s="33">
        <f t="shared" si="242"/>
        <v>0</v>
      </c>
      <c r="P212" s="33">
        <f t="shared" si="242"/>
        <v>0</v>
      </c>
      <c r="Q212" s="33">
        <f t="shared" si="242"/>
        <v>0</v>
      </c>
      <c r="R212" s="33">
        <f t="shared" si="242"/>
        <v>0</v>
      </c>
      <c r="S212" s="33">
        <f t="shared" si="242"/>
        <v>0</v>
      </c>
      <c r="T212" s="33">
        <f t="shared" si="242"/>
        <v>0</v>
      </c>
      <c r="U212" s="33">
        <f t="shared" si="242"/>
        <v>0</v>
      </c>
      <c r="V212" s="33">
        <f t="shared" si="242"/>
        <v>0</v>
      </c>
      <c r="W212" s="33">
        <f t="shared" si="242"/>
        <v>0</v>
      </c>
      <c r="X212" s="33">
        <f t="shared" si="242"/>
        <v>0</v>
      </c>
      <c r="Y212" s="33">
        <f t="shared" si="242"/>
        <v>0</v>
      </c>
      <c r="Z212" s="33">
        <f t="shared" si="242"/>
        <v>0</v>
      </c>
      <c r="AA212" s="33">
        <f t="shared" si="242"/>
        <v>0</v>
      </c>
      <c r="AB212" s="33">
        <f t="shared" si="242"/>
        <v>0</v>
      </c>
      <c r="AC212" s="33">
        <f t="shared" si="242"/>
        <v>0</v>
      </c>
      <c r="AD212" s="33">
        <f t="shared" si="242"/>
        <v>0</v>
      </c>
      <c r="AE212" s="33">
        <f t="shared" si="242"/>
        <v>0</v>
      </c>
    </row>
    <row r="213" spans="2:31">
      <c r="B213" s="667"/>
      <c r="C213" s="667"/>
      <c r="D213" s="287"/>
      <c r="E213" s="376"/>
      <c r="F213" s="377"/>
      <c r="G213" s="377"/>
      <c r="H213" s="401"/>
      <c r="I213" s="336">
        <f>IF(AND(F213="tak",G213="tak"),SUM(K1255:AE1255),IF(AND(F213="tak",G213="nie",ISNUMBER(H213)),'Rozliczenie dotacji'!F80,0))</f>
        <v>0</v>
      </c>
      <c r="J213" s="202" t="str" cm="1">
        <f t="array" ref="J213">IF(SUMPRODUCT(ISBLANK(D213:G213)*1)=4,"wstaw dane",IF(AND(SUMPRODUCT(ISBLANK(D213:G213)*1)&gt;0,SUMPRODUCT(ISBLANK(D213:G213)*1)&lt;4),"uzupełnij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242"/>
        <v>0</v>
      </c>
      <c r="L213" s="33">
        <f t="shared" si="242"/>
        <v>0</v>
      </c>
      <c r="M213" s="33">
        <f t="shared" si="242"/>
        <v>0</v>
      </c>
      <c r="N213" s="33">
        <f t="shared" si="242"/>
        <v>0</v>
      </c>
      <c r="O213" s="33">
        <f t="shared" si="242"/>
        <v>0</v>
      </c>
      <c r="P213" s="33">
        <f t="shared" si="242"/>
        <v>0</v>
      </c>
      <c r="Q213" s="33">
        <f t="shared" si="242"/>
        <v>0</v>
      </c>
      <c r="R213" s="33">
        <f t="shared" si="242"/>
        <v>0</v>
      </c>
      <c r="S213" s="33">
        <f t="shared" si="242"/>
        <v>0</v>
      </c>
      <c r="T213" s="33">
        <f t="shared" si="242"/>
        <v>0</v>
      </c>
      <c r="U213" s="33">
        <f t="shared" si="242"/>
        <v>0</v>
      </c>
      <c r="V213" s="33">
        <f t="shared" si="242"/>
        <v>0</v>
      </c>
      <c r="W213" s="33">
        <f t="shared" si="242"/>
        <v>0</v>
      </c>
      <c r="X213" s="33">
        <f t="shared" si="242"/>
        <v>0</v>
      </c>
      <c r="Y213" s="33">
        <f t="shared" si="242"/>
        <v>0</v>
      </c>
      <c r="Z213" s="33">
        <f t="shared" si="242"/>
        <v>0</v>
      </c>
      <c r="AA213" s="33">
        <f t="shared" si="242"/>
        <v>0</v>
      </c>
      <c r="AB213" s="33">
        <f t="shared" si="242"/>
        <v>0</v>
      </c>
      <c r="AC213" s="33">
        <f t="shared" si="242"/>
        <v>0</v>
      </c>
      <c r="AD213" s="33">
        <f t="shared" si="242"/>
        <v>0</v>
      </c>
      <c r="AE213" s="33">
        <f t="shared" si="242"/>
        <v>0</v>
      </c>
    </row>
    <row r="214" spans="2:31">
      <c r="B214" s="667"/>
      <c r="C214" s="667"/>
      <c r="D214" s="287"/>
      <c r="E214" s="376"/>
      <c r="F214" s="377"/>
      <c r="G214" s="377"/>
      <c r="H214" s="401"/>
      <c r="I214" s="336">
        <f>IF(AND(F214="tak",G214="tak"),SUM(K1262:AE1262),IF(AND(F214="tak",G214="nie",ISNUMBER(H214)),'Rozliczenie dotacji'!F81,0))</f>
        <v>0</v>
      </c>
      <c r="J214" s="202" t="str" cm="1">
        <f t="array" ref="J214">IF(SUMPRODUCT(ISBLANK(D214:G214)*1)=4,"wstaw dane",IF(AND(SUMPRODUCT(ISBLANK(D214:G214)*1)&gt;0,SUMPRODUCT(ISBLANK(D214:G214)*1)&lt;4),"uzupełnij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242"/>
        <v>0</v>
      </c>
      <c r="L214" s="33">
        <f t="shared" si="242"/>
        <v>0</v>
      </c>
      <c r="M214" s="33">
        <f t="shared" si="242"/>
        <v>0</v>
      </c>
      <c r="N214" s="33">
        <f t="shared" si="242"/>
        <v>0</v>
      </c>
      <c r="O214" s="33">
        <f t="shared" si="242"/>
        <v>0</v>
      </c>
      <c r="P214" s="33">
        <f t="shared" si="242"/>
        <v>0</v>
      </c>
      <c r="Q214" s="33">
        <f t="shared" si="242"/>
        <v>0</v>
      </c>
      <c r="R214" s="33">
        <f t="shared" si="242"/>
        <v>0</v>
      </c>
      <c r="S214" s="33">
        <f t="shared" si="242"/>
        <v>0</v>
      </c>
      <c r="T214" s="33">
        <f t="shared" si="242"/>
        <v>0</v>
      </c>
      <c r="U214" s="33">
        <f t="shared" si="242"/>
        <v>0</v>
      </c>
      <c r="V214" s="33">
        <f t="shared" si="242"/>
        <v>0</v>
      </c>
      <c r="W214" s="33">
        <f t="shared" si="242"/>
        <v>0</v>
      </c>
      <c r="X214" s="33">
        <f t="shared" si="242"/>
        <v>0</v>
      </c>
      <c r="Y214" s="33">
        <f t="shared" si="242"/>
        <v>0</v>
      </c>
      <c r="Z214" s="33">
        <f t="shared" si="242"/>
        <v>0</v>
      </c>
      <c r="AA214" s="33">
        <f t="shared" si="242"/>
        <v>0</v>
      </c>
      <c r="AB214" s="33">
        <f t="shared" si="242"/>
        <v>0</v>
      </c>
      <c r="AC214" s="33">
        <f t="shared" si="242"/>
        <v>0</v>
      </c>
      <c r="AD214" s="33">
        <f t="shared" si="242"/>
        <v>0</v>
      </c>
      <c r="AE214" s="33">
        <f t="shared" si="242"/>
        <v>0</v>
      </c>
    </row>
    <row r="215" spans="2:31">
      <c r="B215" s="667"/>
      <c r="C215" s="667"/>
      <c r="D215" s="287"/>
      <c r="E215" s="376"/>
      <c r="F215" s="377"/>
      <c r="G215" s="377"/>
      <c r="H215" s="401"/>
      <c r="I215" s="336">
        <f>IF(AND(F215="tak",G215="tak"),SUM(K1269:AE1269),IF(AND(F215="tak",G215="nie",ISNUMBER(H215)),'Rozliczenie dotacji'!F82,0))</f>
        <v>0</v>
      </c>
      <c r="J215" s="202" t="str" cm="1">
        <f t="array" ref="J215">IF(SUMPRODUCT(ISBLANK(D215:G215)*1)=4,"wstaw dane",IF(AND(SUMPRODUCT(ISBLANK(D215:G215)*1)&gt;0,SUMPRODUCT(ISBLANK(D215:G215)*1)&lt;4),"uzupełnij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242"/>
        <v>0</v>
      </c>
      <c r="L215" s="33">
        <f t="shared" si="242"/>
        <v>0</v>
      </c>
      <c r="M215" s="33">
        <f t="shared" si="242"/>
        <v>0</v>
      </c>
      <c r="N215" s="33">
        <f t="shared" si="242"/>
        <v>0</v>
      </c>
      <c r="O215" s="33">
        <f t="shared" si="242"/>
        <v>0</v>
      </c>
      <c r="P215" s="33">
        <f t="shared" si="242"/>
        <v>0</v>
      </c>
      <c r="Q215" s="33">
        <f t="shared" si="242"/>
        <v>0</v>
      </c>
      <c r="R215" s="33">
        <f t="shared" si="242"/>
        <v>0</v>
      </c>
      <c r="S215" s="33">
        <f t="shared" si="242"/>
        <v>0</v>
      </c>
      <c r="T215" s="33">
        <f t="shared" si="242"/>
        <v>0</v>
      </c>
      <c r="U215" s="33">
        <f t="shared" si="242"/>
        <v>0</v>
      </c>
      <c r="V215" s="33">
        <f t="shared" si="242"/>
        <v>0</v>
      </c>
      <c r="W215" s="33">
        <f t="shared" si="242"/>
        <v>0</v>
      </c>
      <c r="X215" s="33">
        <f t="shared" si="242"/>
        <v>0</v>
      </c>
      <c r="Y215" s="33">
        <f t="shared" si="242"/>
        <v>0</v>
      </c>
      <c r="Z215" s="33">
        <f t="shared" si="242"/>
        <v>0</v>
      </c>
      <c r="AA215" s="33">
        <f t="shared" si="242"/>
        <v>0</v>
      </c>
      <c r="AB215" s="33">
        <f t="shared" si="242"/>
        <v>0</v>
      </c>
      <c r="AC215" s="33">
        <f t="shared" si="242"/>
        <v>0</v>
      </c>
      <c r="AD215" s="33">
        <f t="shared" si="242"/>
        <v>0</v>
      </c>
      <c r="AE215" s="33">
        <f t="shared" si="242"/>
        <v>0</v>
      </c>
    </row>
    <row r="216" spans="2:31">
      <c r="B216" s="667"/>
      <c r="C216" s="667"/>
      <c r="D216" s="287"/>
      <c r="E216" s="376"/>
      <c r="F216" s="377"/>
      <c r="G216" s="377"/>
      <c r="H216" s="401"/>
      <c r="I216" s="336">
        <f>IF(AND(F216="tak",G216="tak"),SUM(K1276:AE1276),IF(AND(F216="tak",G216="nie",ISNUMBER(H216)),'Rozliczenie dotacji'!F83,0))</f>
        <v>0</v>
      </c>
      <c r="J216" s="202" t="str" cm="1">
        <f t="array" ref="J216">IF(SUMPRODUCT(ISBLANK(D216:G216)*1)=4,"wstaw dane",IF(AND(SUMPRODUCT(ISBLANK(D216:G216)*1)&gt;0,SUMPRODUCT(ISBLANK(D216:G216)*1)&lt;4),"uzupełnij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239"/>
        <v>0</v>
      </c>
      <c r="L216" s="33">
        <f t="shared" si="239"/>
        <v>0</v>
      </c>
      <c r="M216" s="33">
        <f t="shared" si="239"/>
        <v>0</v>
      </c>
      <c r="N216" s="33">
        <f t="shared" si="239"/>
        <v>0</v>
      </c>
      <c r="O216" s="33">
        <f t="shared" si="239"/>
        <v>0</v>
      </c>
      <c r="P216" s="33">
        <f t="shared" si="239"/>
        <v>0</v>
      </c>
      <c r="Q216" s="33">
        <f t="shared" si="239"/>
        <v>0</v>
      </c>
      <c r="R216" s="33">
        <f t="shared" si="239"/>
        <v>0</v>
      </c>
      <c r="S216" s="33">
        <f t="shared" si="239"/>
        <v>0</v>
      </c>
      <c r="T216" s="33">
        <f t="shared" si="239"/>
        <v>0</v>
      </c>
      <c r="U216" s="33">
        <f t="shared" si="239"/>
        <v>0</v>
      </c>
      <c r="V216" s="33">
        <f t="shared" si="239"/>
        <v>0</v>
      </c>
      <c r="W216" s="33">
        <f t="shared" si="239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242"/>
        <v>0</v>
      </c>
      <c r="AA216" s="33">
        <f t="shared" si="242"/>
        <v>0</v>
      </c>
      <c r="AB216" s="33">
        <f t="shared" si="242"/>
        <v>0</v>
      </c>
      <c r="AC216" s="33">
        <f t="shared" si="242"/>
        <v>0</v>
      </c>
      <c r="AD216" s="33">
        <f t="shared" si="242"/>
        <v>0</v>
      </c>
      <c r="AE216" s="33">
        <f t="shared" si="242"/>
        <v>0</v>
      </c>
    </row>
    <row r="217" spans="2:31">
      <c r="B217" s="98" t="s">
        <v>317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243">SUM(K195:K216)</f>
        <v>0</v>
      </c>
      <c r="L217" s="97">
        <f t="shared" si="243"/>
        <v>0</v>
      </c>
      <c r="M217" s="97">
        <f t="shared" si="243"/>
        <v>0</v>
      </c>
      <c r="N217" s="97">
        <f t="shared" si="243"/>
        <v>0</v>
      </c>
      <c r="O217" s="97">
        <f t="shared" si="243"/>
        <v>0</v>
      </c>
      <c r="P217" s="97">
        <f t="shared" si="243"/>
        <v>0</v>
      </c>
      <c r="Q217" s="97">
        <f t="shared" si="243"/>
        <v>0</v>
      </c>
      <c r="R217" s="97">
        <f t="shared" si="243"/>
        <v>0</v>
      </c>
      <c r="S217" s="97">
        <f t="shared" si="243"/>
        <v>0</v>
      </c>
      <c r="T217" s="97">
        <f t="shared" si="243"/>
        <v>0</v>
      </c>
      <c r="U217" s="97">
        <f t="shared" si="243"/>
        <v>0</v>
      </c>
      <c r="V217" s="97">
        <f t="shared" si="243"/>
        <v>0</v>
      </c>
      <c r="W217" s="97">
        <f t="shared" si="243"/>
        <v>0</v>
      </c>
      <c r="X217" s="97">
        <f>SUM(X195:X216)</f>
        <v>0</v>
      </c>
      <c r="Y217" s="97">
        <f>SUM(Y195:Y216)</f>
        <v>0</v>
      </c>
      <c r="Z217" s="97">
        <f t="shared" ref="Z217:AA217" si="244">SUM(Z195:Z216)</f>
        <v>0</v>
      </c>
      <c r="AA217" s="97">
        <f t="shared" si="244"/>
        <v>0</v>
      </c>
      <c r="AB217" s="97">
        <f t="shared" ref="AB217:AE217" si="245">SUM(AB195:AB216)</f>
        <v>0</v>
      </c>
      <c r="AC217" s="97">
        <f t="shared" si="245"/>
        <v>0</v>
      </c>
      <c r="AD217" s="97">
        <f t="shared" si="245"/>
        <v>0</v>
      </c>
      <c r="AE217" s="97">
        <f t="shared" si="245"/>
        <v>0</v>
      </c>
    </row>
    <row r="218" spans="2:31">
      <c r="B218" s="103" t="s">
        <v>366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46">IF(LataProjekcji&lt;=Koniec,ROUND(K1126+K1133+K1140+K1147+K1273+K1154+K1161+K1168+K1175+K1182+K1189+K1196+K1203+K1210+K1217+K1224+K1231+K1238+K1245+K1252+K1259+K1266,0),0)</f>
        <v>0</v>
      </c>
      <c r="L218" s="102">
        <f t="shared" ca="1" si="246"/>
        <v>0</v>
      </c>
      <c r="M218" s="102">
        <f ca="1">IF(LataProjekcji&lt;=Koniec,ROUND(M1126+M1133+M1140+M1147+M1273+M1154+M1161+M1168+M1175+M1182+M1189+M1196+M1203+M1210+M1217+M1224+M1231+M1238+M1245+M1252+M1259+M1266,0),0)</f>
        <v>0</v>
      </c>
      <c r="N218" s="102">
        <f t="shared" ca="1" si="246"/>
        <v>0</v>
      </c>
      <c r="O218" s="102">
        <f t="shared" ca="1" si="246"/>
        <v>0</v>
      </c>
      <c r="P218" s="102">
        <f t="shared" ca="1" si="246"/>
        <v>0</v>
      </c>
      <c r="Q218" s="102">
        <f t="shared" ca="1" si="246"/>
        <v>0</v>
      </c>
      <c r="R218" s="102">
        <f t="shared" ca="1" si="246"/>
        <v>0</v>
      </c>
      <c r="S218" s="102">
        <f t="shared" ca="1" si="246"/>
        <v>0</v>
      </c>
      <c r="T218" s="102">
        <f t="shared" ca="1" si="246"/>
        <v>0</v>
      </c>
      <c r="U218" s="102">
        <f t="shared" ca="1" si="246"/>
        <v>0</v>
      </c>
      <c r="V218" s="102">
        <f t="shared" ca="1" si="246"/>
        <v>0</v>
      </c>
      <c r="W218" s="102">
        <f t="shared" ca="1" si="246"/>
        <v>0</v>
      </c>
      <c r="X218" s="102">
        <f t="shared" ref="X218:Y220" ca="1" si="247">IF(LataProjekcji&lt;=Koniec,ROUND(X1126+X1133+X1140+X1147+X1273+X1154+X1161+X1168+X1175+X1182+X1189+X1196+X1203+X1210+X1217+X1224+X1231+X1238+X1245+X1252+X1259+X1266,0),0)</f>
        <v>0</v>
      </c>
      <c r="Y218" s="102">
        <f t="shared" ca="1" si="247"/>
        <v>0</v>
      </c>
      <c r="Z218" s="102">
        <f t="shared" ref="Z218:AA218" ca="1" si="248">IF(LataProjekcji&lt;=Koniec,ROUND(Z1126+Z1133+Z1140+Z1147+Z1273+Z1154+Z1161+Z1168+Z1175+Z1182+Z1189+Z1196+Z1203+Z1210+Z1217+Z1224+Z1231+Z1238+Z1245+Z1252+Z1259+Z1266,0),0)</f>
        <v>0</v>
      </c>
      <c r="AA218" s="102">
        <f t="shared" ca="1" si="248"/>
        <v>0</v>
      </c>
      <c r="AB218" s="102">
        <f t="shared" ref="AB218:AE218" ca="1" si="249">IF(LataProjekcji&lt;=Koniec,ROUND(AB1126+AB1133+AB1140+AB1147+AB1273+AB1154+AB1161+AB1168+AB1175+AB1182+AB1189+AB1196+AB1203+AB1210+AB1217+AB1224+AB1231+AB1238+AB1245+AB1252+AB1259+AB1266,0),0)</f>
        <v>0</v>
      </c>
      <c r="AC218" s="102">
        <f t="shared" ca="1" si="249"/>
        <v>0</v>
      </c>
      <c r="AD218" s="102">
        <f t="shared" ca="1" si="249"/>
        <v>0</v>
      </c>
      <c r="AE218" s="102">
        <f t="shared" ca="1" si="249"/>
        <v>0</v>
      </c>
    </row>
    <row r="219" spans="2:31">
      <c r="B219" s="37" t="s">
        <v>367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50">IF(LataProjekcji&lt;=Koniec,ROUND(K1127+K1134+K1141+K1148+K1274+K1155+K1162+K1169+K1176+K1183+K1190+K1197+K1204+K1211+K1218+K1225+K1232+K1239+K1246+K1253+K1260+K1267,0),0)</f>
        <v>0</v>
      </c>
      <c r="L219" s="33">
        <f t="shared" ca="1" si="250"/>
        <v>0</v>
      </c>
      <c r="M219" s="33">
        <f t="shared" ca="1" si="250"/>
        <v>0</v>
      </c>
      <c r="N219" s="33">
        <f t="shared" ca="1" si="250"/>
        <v>0</v>
      </c>
      <c r="O219" s="33">
        <f t="shared" ca="1" si="250"/>
        <v>0</v>
      </c>
      <c r="P219" s="33">
        <f t="shared" ca="1" si="250"/>
        <v>0</v>
      </c>
      <c r="Q219" s="33">
        <f t="shared" ca="1" si="250"/>
        <v>0</v>
      </c>
      <c r="R219" s="33">
        <f t="shared" ca="1" si="250"/>
        <v>0</v>
      </c>
      <c r="S219" s="33">
        <f t="shared" ca="1" si="250"/>
        <v>0</v>
      </c>
      <c r="T219" s="33">
        <f t="shared" ca="1" si="250"/>
        <v>0</v>
      </c>
      <c r="U219" s="33">
        <f t="shared" ca="1" si="250"/>
        <v>0</v>
      </c>
      <c r="V219" s="33">
        <f t="shared" ca="1" si="250"/>
        <v>0</v>
      </c>
      <c r="W219" s="33">
        <f t="shared" ca="1" si="250"/>
        <v>0</v>
      </c>
      <c r="X219" s="33">
        <f t="shared" ca="1" si="247"/>
        <v>0</v>
      </c>
      <c r="Y219" s="33">
        <f t="shared" ca="1" si="247"/>
        <v>0</v>
      </c>
      <c r="Z219" s="33">
        <f t="shared" ref="Z219:AA219" ca="1" si="251">IF(LataProjekcji&lt;=Koniec,ROUND(Z1127+Z1134+Z1141+Z1148+Z1274+Z1155+Z1162+Z1169+Z1176+Z1183+Z1190+Z1197+Z1204+Z1211+Z1218+Z1225+Z1232+Z1239+Z1246+Z1253+Z1260+Z1267,0),0)</f>
        <v>0</v>
      </c>
      <c r="AA219" s="33">
        <f t="shared" ca="1" si="251"/>
        <v>0</v>
      </c>
      <c r="AB219" s="33">
        <f t="shared" ref="AB219:AE219" ca="1" si="252">IF(LataProjekcji&lt;=Koniec,ROUND(AB1127+AB1134+AB1141+AB1148+AB1274+AB1155+AB1162+AB1169+AB1176+AB1183+AB1190+AB1197+AB1204+AB1211+AB1218+AB1225+AB1232+AB1239+AB1246+AB1253+AB1260+AB1267,0),0)</f>
        <v>0</v>
      </c>
      <c r="AC219" s="33">
        <f t="shared" ca="1" si="252"/>
        <v>0</v>
      </c>
      <c r="AD219" s="33">
        <f t="shared" ca="1" si="252"/>
        <v>0</v>
      </c>
      <c r="AE219" s="33">
        <f t="shared" ca="1" si="252"/>
        <v>0</v>
      </c>
    </row>
    <row r="220" spans="2:31">
      <c r="B220" s="200" t="s">
        <v>368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53">IF(LataProjekcji&lt;=Koniec,ROUND(K1128+K1135+K1142+K1149+K1275+K1156+K1163+K1170+K1177+K1184+K1191+K1198+K1205+K1212+K1219+K1226+K1233+K1240+K1247+K1254+K1261+K1268,0),0)</f>
        <v>0</v>
      </c>
      <c r="L220" s="86">
        <f t="shared" ca="1" si="253"/>
        <v>0</v>
      </c>
      <c r="M220" s="86">
        <f t="shared" ca="1" si="253"/>
        <v>0</v>
      </c>
      <c r="N220" s="86">
        <f t="shared" ca="1" si="253"/>
        <v>0</v>
      </c>
      <c r="O220" s="86">
        <f t="shared" ca="1" si="253"/>
        <v>0</v>
      </c>
      <c r="P220" s="86">
        <f t="shared" ca="1" si="253"/>
        <v>0</v>
      </c>
      <c r="Q220" s="86">
        <f t="shared" ca="1" si="253"/>
        <v>0</v>
      </c>
      <c r="R220" s="86">
        <f t="shared" ca="1" si="253"/>
        <v>0</v>
      </c>
      <c r="S220" s="86">
        <f t="shared" ca="1" si="253"/>
        <v>0</v>
      </c>
      <c r="T220" s="86">
        <f t="shared" ca="1" si="253"/>
        <v>0</v>
      </c>
      <c r="U220" s="86">
        <f t="shared" ca="1" si="253"/>
        <v>0</v>
      </c>
      <c r="V220" s="86">
        <f t="shared" ca="1" si="253"/>
        <v>0</v>
      </c>
      <c r="W220" s="86">
        <f t="shared" ca="1" si="253"/>
        <v>0</v>
      </c>
      <c r="X220" s="86">
        <f t="shared" ca="1" si="247"/>
        <v>0</v>
      </c>
      <c r="Y220" s="86">
        <f t="shared" ca="1" si="247"/>
        <v>0</v>
      </c>
      <c r="Z220" s="86">
        <f t="shared" ref="Z220:AA220" ca="1" si="254">IF(LataProjekcji&lt;=Koniec,ROUND(Z1128+Z1135+Z1142+Z1149+Z1275+Z1156+Z1163+Z1170+Z1177+Z1184+Z1191+Z1198+Z1205+Z1212+Z1219+Z1226+Z1233+Z1240+Z1247+Z1254+Z1261+Z1268,0),0)</f>
        <v>0</v>
      </c>
      <c r="AA220" s="86">
        <f t="shared" ca="1" si="254"/>
        <v>0</v>
      </c>
      <c r="AB220" s="86">
        <f t="shared" ref="AB220:AE220" ca="1" si="255">IF(LataProjekcji&lt;=Koniec,ROUND(AB1128+AB1135+AB1142+AB1149+AB1275+AB1156+AB1163+AB1170+AB1177+AB1184+AB1191+AB1198+AB1205+AB1212+AB1219+AB1226+AB1233+AB1240+AB1247+AB1254+AB1261+AB1268,0),0)</f>
        <v>0</v>
      </c>
      <c r="AC220" s="86">
        <f t="shared" ca="1" si="255"/>
        <v>0</v>
      </c>
      <c r="AD220" s="86">
        <f t="shared" ca="1" si="255"/>
        <v>0</v>
      </c>
      <c r="AE220" s="86">
        <f t="shared" ca="1" si="255"/>
        <v>0</v>
      </c>
    </row>
    <row r="221" spans="2:31"/>
    <row r="222" spans="2:31">
      <c r="B222" s="188" t="s">
        <v>401</v>
      </c>
      <c r="C222" s="382"/>
      <c r="D222" s="189"/>
      <c r="E222" s="190"/>
      <c r="F222" s="190"/>
      <c r="G222" s="190"/>
      <c r="H222" s="190"/>
      <c r="I222" s="190"/>
      <c r="J222" s="190"/>
      <c r="K222" s="665"/>
      <c r="L222" s="666"/>
      <c r="M222" s="666"/>
      <c r="N222" s="666"/>
      <c r="O222" s="666"/>
      <c r="P222" s="666"/>
      <c r="Q222" s="666"/>
      <c r="R222" s="666"/>
      <c r="S222" s="666"/>
      <c r="T222" s="666"/>
      <c r="U222" s="666"/>
      <c r="V222" s="666"/>
      <c r="W222" s="666"/>
      <c r="X222" s="666"/>
      <c r="Y222" s="666"/>
      <c r="Z222" s="666"/>
      <c r="AA222" s="666"/>
      <c r="AB222" s="666"/>
      <c r="AC222" s="666"/>
      <c r="AD222" s="666"/>
      <c r="AE222" s="666"/>
    </row>
    <row r="223" spans="2:31">
      <c r="B223" s="62" t="str">
        <f t="shared" ref="B223:C242" si="256">IF(ISBLANK(B197),"",B197)</f>
        <v/>
      </c>
      <c r="C223" s="62" t="str">
        <f t="shared" si="256"/>
        <v/>
      </c>
      <c r="D223" s="380"/>
      <c r="E223" s="380"/>
      <c r="F223" s="380"/>
      <c r="G223" s="380"/>
      <c r="H223" s="380"/>
      <c r="I223" s="380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91"/>
      <c r="L223" s="391"/>
      <c r="M223" s="391"/>
      <c r="N223" s="391"/>
      <c r="O223" s="391"/>
      <c r="P223" s="391"/>
      <c r="Q223" s="391"/>
      <c r="R223" s="391"/>
      <c r="S223" s="391"/>
      <c r="T223" s="391"/>
      <c r="U223" s="391"/>
      <c r="V223" s="391"/>
      <c r="W223" s="391"/>
      <c r="X223" s="391"/>
      <c r="Y223" s="391"/>
      <c r="Z223" s="391"/>
      <c r="AA223" s="391"/>
      <c r="AB223" s="391"/>
      <c r="AC223" s="391"/>
      <c r="AD223" s="391"/>
      <c r="AE223" s="391"/>
    </row>
    <row r="224" spans="2:31">
      <c r="B224" s="62" t="str">
        <f t="shared" si="256"/>
        <v/>
      </c>
      <c r="C224" s="62" t="str">
        <f t="shared" si="256"/>
        <v/>
      </c>
      <c r="D224" s="381"/>
      <c r="E224" s="381"/>
      <c r="F224" s="381"/>
      <c r="G224" s="381"/>
      <c r="H224" s="381"/>
      <c r="I224" s="381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92"/>
      <c r="L224" s="392"/>
      <c r="M224" s="392"/>
      <c r="N224" s="392"/>
      <c r="O224" s="392"/>
      <c r="P224" s="392"/>
      <c r="Q224" s="392"/>
      <c r="R224" s="392"/>
      <c r="S224" s="392"/>
      <c r="T224" s="392"/>
      <c r="U224" s="392"/>
      <c r="V224" s="392"/>
      <c r="W224" s="392"/>
      <c r="X224" s="392"/>
      <c r="Y224" s="392"/>
      <c r="Z224" s="392"/>
      <c r="AA224" s="392"/>
      <c r="AB224" s="392"/>
      <c r="AC224" s="392"/>
      <c r="AD224" s="392"/>
      <c r="AE224" s="392"/>
    </row>
    <row r="225" spans="2:31">
      <c r="B225" s="62" t="str">
        <f t="shared" si="256"/>
        <v/>
      </c>
      <c r="C225" s="62" t="str">
        <f t="shared" si="256"/>
        <v/>
      </c>
      <c r="D225" s="381"/>
      <c r="E225" s="381"/>
      <c r="F225" s="381"/>
      <c r="G225" s="381"/>
      <c r="H225" s="381"/>
      <c r="I225" s="381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92"/>
      <c r="L225" s="392"/>
      <c r="M225" s="392"/>
      <c r="N225" s="392"/>
      <c r="O225" s="392"/>
      <c r="P225" s="392"/>
      <c r="Q225" s="392"/>
      <c r="R225" s="392"/>
      <c r="S225" s="392"/>
      <c r="T225" s="392"/>
      <c r="U225" s="392"/>
      <c r="V225" s="392"/>
      <c r="W225" s="392"/>
      <c r="X225" s="392"/>
      <c r="Y225" s="392"/>
      <c r="Z225" s="392"/>
      <c r="AA225" s="392"/>
      <c r="AB225" s="392"/>
      <c r="AC225" s="392"/>
      <c r="AD225" s="392"/>
      <c r="AE225" s="392"/>
    </row>
    <row r="226" spans="2:31">
      <c r="B226" s="62" t="str">
        <f t="shared" si="256"/>
        <v/>
      </c>
      <c r="C226" s="62" t="str">
        <f t="shared" si="256"/>
        <v/>
      </c>
      <c r="D226" s="381"/>
      <c r="E226" s="381"/>
      <c r="F226" s="381"/>
      <c r="G226" s="381"/>
      <c r="H226" s="381"/>
      <c r="I226" s="381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92"/>
      <c r="L226" s="392"/>
      <c r="M226" s="392"/>
      <c r="N226" s="392"/>
      <c r="O226" s="392"/>
      <c r="P226" s="392"/>
      <c r="Q226" s="392"/>
      <c r="R226" s="392"/>
      <c r="S226" s="392"/>
      <c r="T226" s="392"/>
      <c r="U226" s="392"/>
      <c r="V226" s="392"/>
      <c r="W226" s="392"/>
      <c r="X226" s="392"/>
      <c r="Y226" s="392"/>
      <c r="Z226" s="392"/>
      <c r="AA226" s="392"/>
      <c r="AB226" s="392"/>
      <c r="AC226" s="392"/>
      <c r="AD226" s="392"/>
      <c r="AE226" s="392"/>
    </row>
    <row r="227" spans="2:31">
      <c r="B227" s="62" t="str">
        <f t="shared" si="256"/>
        <v/>
      </c>
      <c r="C227" s="62" t="str">
        <f t="shared" si="256"/>
        <v/>
      </c>
      <c r="D227" s="381"/>
      <c r="E227" s="381"/>
      <c r="F227" s="381"/>
      <c r="G227" s="381"/>
      <c r="H227" s="381"/>
      <c r="I227" s="381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92"/>
      <c r="L227" s="392"/>
      <c r="M227" s="392"/>
      <c r="N227" s="392"/>
      <c r="O227" s="392"/>
      <c r="P227" s="392"/>
      <c r="Q227" s="392"/>
      <c r="R227" s="392"/>
      <c r="S227" s="392"/>
      <c r="T227" s="392"/>
      <c r="U227" s="392"/>
      <c r="V227" s="392"/>
      <c r="W227" s="392"/>
      <c r="X227" s="392"/>
      <c r="Y227" s="392"/>
      <c r="Z227" s="392"/>
      <c r="AA227" s="392"/>
      <c r="AB227" s="392"/>
      <c r="AC227" s="392"/>
      <c r="AD227" s="392"/>
      <c r="AE227" s="392"/>
    </row>
    <row r="228" spans="2:31">
      <c r="B228" s="62" t="str">
        <f t="shared" si="256"/>
        <v/>
      </c>
      <c r="C228" s="62" t="str">
        <f t="shared" si="256"/>
        <v/>
      </c>
      <c r="D228" s="381"/>
      <c r="E228" s="381"/>
      <c r="F228" s="381"/>
      <c r="G228" s="381"/>
      <c r="H228" s="381"/>
      <c r="I228" s="381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92"/>
      <c r="L228" s="392"/>
      <c r="M228" s="392"/>
      <c r="N228" s="392"/>
      <c r="O228" s="392"/>
      <c r="P228" s="392"/>
      <c r="Q228" s="392"/>
      <c r="R228" s="392"/>
      <c r="S228" s="392"/>
      <c r="T228" s="392"/>
      <c r="U228" s="392"/>
      <c r="V228" s="392"/>
      <c r="W228" s="392"/>
      <c r="X228" s="392"/>
      <c r="Y228" s="392"/>
      <c r="Z228" s="392"/>
      <c r="AA228" s="392"/>
      <c r="AB228" s="392"/>
      <c r="AC228" s="392"/>
      <c r="AD228" s="392"/>
      <c r="AE228" s="392"/>
    </row>
    <row r="229" spans="2:31">
      <c r="B229" s="62" t="str">
        <f t="shared" si="256"/>
        <v/>
      </c>
      <c r="C229" s="62" t="str">
        <f t="shared" si="256"/>
        <v/>
      </c>
      <c r="D229" s="381"/>
      <c r="E229" s="381"/>
      <c r="F229" s="381"/>
      <c r="G229" s="381"/>
      <c r="H229" s="381"/>
      <c r="I229" s="381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92"/>
      <c r="L229" s="392"/>
      <c r="M229" s="392"/>
      <c r="N229" s="392"/>
      <c r="O229" s="392"/>
      <c r="P229" s="392"/>
      <c r="Q229" s="392"/>
      <c r="R229" s="392"/>
      <c r="S229" s="392"/>
      <c r="T229" s="392"/>
      <c r="U229" s="392"/>
      <c r="V229" s="392"/>
      <c r="W229" s="392"/>
      <c r="X229" s="392"/>
      <c r="Y229" s="392"/>
      <c r="Z229" s="392"/>
      <c r="AA229" s="392"/>
      <c r="AB229" s="392"/>
      <c r="AC229" s="392"/>
      <c r="AD229" s="392"/>
      <c r="AE229" s="392"/>
    </row>
    <row r="230" spans="2:31">
      <c r="B230" s="62" t="str">
        <f t="shared" si="256"/>
        <v/>
      </c>
      <c r="C230" s="62" t="str">
        <f t="shared" si="256"/>
        <v/>
      </c>
      <c r="D230" s="381"/>
      <c r="E230" s="381"/>
      <c r="F230" s="381"/>
      <c r="G230" s="381"/>
      <c r="H230" s="381"/>
      <c r="I230" s="381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92"/>
      <c r="L230" s="392"/>
      <c r="M230" s="392"/>
      <c r="N230" s="392"/>
      <c r="O230" s="392"/>
      <c r="P230" s="392"/>
      <c r="Q230" s="392"/>
      <c r="R230" s="392"/>
      <c r="S230" s="392"/>
      <c r="T230" s="392"/>
      <c r="U230" s="392"/>
      <c r="V230" s="392"/>
      <c r="W230" s="392"/>
      <c r="X230" s="392"/>
      <c r="Y230" s="392"/>
      <c r="Z230" s="392"/>
      <c r="AA230" s="392"/>
      <c r="AB230" s="392"/>
      <c r="AC230" s="392"/>
      <c r="AD230" s="392"/>
      <c r="AE230" s="392"/>
    </row>
    <row r="231" spans="2:31">
      <c r="B231" s="62" t="str">
        <f t="shared" si="256"/>
        <v/>
      </c>
      <c r="C231" s="62" t="str">
        <f t="shared" si="256"/>
        <v/>
      </c>
      <c r="D231" s="381"/>
      <c r="E231" s="381"/>
      <c r="F231" s="381"/>
      <c r="G231" s="381"/>
      <c r="H231" s="381"/>
      <c r="I231" s="381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92"/>
      <c r="L231" s="392"/>
      <c r="M231" s="392"/>
      <c r="N231" s="392"/>
      <c r="O231" s="392"/>
      <c r="P231" s="392"/>
      <c r="Q231" s="392"/>
      <c r="R231" s="392"/>
      <c r="S231" s="392"/>
      <c r="T231" s="392"/>
      <c r="U231" s="392"/>
      <c r="V231" s="392"/>
      <c r="W231" s="392"/>
      <c r="X231" s="392"/>
      <c r="Y231" s="392"/>
      <c r="Z231" s="392"/>
      <c r="AA231" s="392"/>
      <c r="AB231" s="392"/>
      <c r="AC231" s="392"/>
      <c r="AD231" s="392"/>
      <c r="AE231" s="392"/>
    </row>
    <row r="232" spans="2:31">
      <c r="B232" s="62" t="str">
        <f t="shared" si="256"/>
        <v/>
      </c>
      <c r="C232" s="62" t="str">
        <f t="shared" si="256"/>
        <v/>
      </c>
      <c r="D232" s="381"/>
      <c r="E232" s="381"/>
      <c r="F232" s="381"/>
      <c r="G232" s="381"/>
      <c r="H232" s="381"/>
      <c r="I232" s="381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92"/>
      <c r="L232" s="392"/>
      <c r="M232" s="392"/>
      <c r="N232" s="392"/>
      <c r="O232" s="392"/>
      <c r="P232" s="392"/>
      <c r="Q232" s="392"/>
      <c r="R232" s="392"/>
      <c r="S232" s="392"/>
      <c r="T232" s="392"/>
      <c r="U232" s="392"/>
      <c r="V232" s="392"/>
      <c r="W232" s="392"/>
      <c r="X232" s="392"/>
      <c r="Y232" s="392"/>
      <c r="Z232" s="392"/>
      <c r="AA232" s="392"/>
      <c r="AB232" s="392"/>
      <c r="AC232" s="392"/>
      <c r="AD232" s="392"/>
      <c r="AE232" s="392"/>
    </row>
    <row r="233" spans="2:31">
      <c r="B233" s="62" t="str">
        <f t="shared" si="256"/>
        <v/>
      </c>
      <c r="C233" s="62" t="str">
        <f t="shared" si="256"/>
        <v/>
      </c>
      <c r="D233" s="381"/>
      <c r="E233" s="381"/>
      <c r="F233" s="381"/>
      <c r="G233" s="381"/>
      <c r="H233" s="381"/>
      <c r="I233" s="381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92"/>
      <c r="L233" s="392"/>
      <c r="M233" s="392"/>
      <c r="N233" s="392"/>
      <c r="O233" s="392"/>
      <c r="P233" s="392"/>
      <c r="Q233" s="392"/>
      <c r="R233" s="392"/>
      <c r="S233" s="392"/>
      <c r="T233" s="392"/>
      <c r="U233" s="392"/>
      <c r="V233" s="392"/>
      <c r="W233" s="392"/>
      <c r="X233" s="392"/>
      <c r="Y233" s="392"/>
      <c r="Z233" s="392"/>
      <c r="AA233" s="392"/>
      <c r="AB233" s="392"/>
      <c r="AC233" s="392"/>
      <c r="AD233" s="392"/>
      <c r="AE233" s="392"/>
    </row>
    <row r="234" spans="2:31">
      <c r="B234" s="62" t="str">
        <f t="shared" si="256"/>
        <v/>
      </c>
      <c r="C234" s="62" t="str">
        <f t="shared" si="256"/>
        <v/>
      </c>
      <c r="D234" s="381"/>
      <c r="E234" s="381"/>
      <c r="F234" s="381"/>
      <c r="G234" s="381"/>
      <c r="H234" s="381"/>
      <c r="I234" s="381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92"/>
      <c r="L234" s="392"/>
      <c r="M234" s="392"/>
      <c r="N234" s="392"/>
      <c r="O234" s="392"/>
      <c r="P234" s="392"/>
      <c r="Q234" s="392"/>
      <c r="R234" s="392"/>
      <c r="S234" s="392"/>
      <c r="T234" s="392"/>
      <c r="U234" s="392"/>
      <c r="V234" s="392"/>
      <c r="W234" s="392"/>
      <c r="X234" s="392"/>
      <c r="Y234" s="392"/>
      <c r="Z234" s="392"/>
      <c r="AA234" s="392"/>
      <c r="AB234" s="392"/>
      <c r="AC234" s="392"/>
      <c r="AD234" s="392"/>
      <c r="AE234" s="392"/>
    </row>
    <row r="235" spans="2:31">
      <c r="B235" s="62" t="str">
        <f t="shared" si="256"/>
        <v/>
      </c>
      <c r="C235" s="62" t="str">
        <f t="shared" si="256"/>
        <v/>
      </c>
      <c r="D235" s="381"/>
      <c r="E235" s="381"/>
      <c r="F235" s="381"/>
      <c r="G235" s="381"/>
      <c r="H235" s="381"/>
      <c r="I235" s="381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92"/>
      <c r="L235" s="392"/>
      <c r="M235" s="392"/>
      <c r="N235" s="392"/>
      <c r="O235" s="392"/>
      <c r="P235" s="392"/>
      <c r="Q235" s="392"/>
      <c r="R235" s="392"/>
      <c r="S235" s="392"/>
      <c r="T235" s="392"/>
      <c r="U235" s="392"/>
      <c r="V235" s="392"/>
      <c r="W235" s="392"/>
      <c r="X235" s="392"/>
      <c r="Y235" s="392"/>
      <c r="Z235" s="392"/>
      <c r="AA235" s="392"/>
      <c r="AB235" s="392"/>
      <c r="AC235" s="392"/>
      <c r="AD235" s="392"/>
      <c r="AE235" s="392"/>
    </row>
    <row r="236" spans="2:31">
      <c r="B236" s="62" t="str">
        <f t="shared" si="256"/>
        <v/>
      </c>
      <c r="C236" s="62" t="str">
        <f t="shared" si="256"/>
        <v/>
      </c>
      <c r="D236" s="381"/>
      <c r="E236" s="381"/>
      <c r="F236" s="381"/>
      <c r="G236" s="381"/>
      <c r="H236" s="381"/>
      <c r="I236" s="381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92"/>
      <c r="L236" s="392"/>
      <c r="M236" s="392"/>
      <c r="N236" s="392"/>
      <c r="O236" s="392"/>
      <c r="P236" s="392"/>
      <c r="Q236" s="392"/>
      <c r="R236" s="392"/>
      <c r="S236" s="392"/>
      <c r="T236" s="392"/>
      <c r="U236" s="392"/>
      <c r="V236" s="392"/>
      <c r="W236" s="392"/>
      <c r="X236" s="392"/>
      <c r="Y236" s="392"/>
      <c r="Z236" s="392"/>
      <c r="AA236" s="392"/>
      <c r="AB236" s="392"/>
      <c r="AC236" s="392"/>
      <c r="AD236" s="392"/>
      <c r="AE236" s="392"/>
    </row>
    <row r="237" spans="2:31">
      <c r="B237" s="62" t="str">
        <f t="shared" si="256"/>
        <v/>
      </c>
      <c r="C237" s="62" t="str">
        <f t="shared" si="256"/>
        <v/>
      </c>
      <c r="D237" s="381"/>
      <c r="E237" s="381"/>
      <c r="F237" s="381"/>
      <c r="G237" s="381"/>
      <c r="H237" s="381"/>
      <c r="I237" s="381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92"/>
      <c r="L237" s="392"/>
      <c r="M237" s="392"/>
      <c r="N237" s="392"/>
      <c r="O237" s="392"/>
      <c r="P237" s="392"/>
      <c r="Q237" s="392"/>
      <c r="R237" s="392"/>
      <c r="S237" s="392"/>
      <c r="T237" s="392"/>
      <c r="U237" s="392"/>
      <c r="V237" s="392"/>
      <c r="W237" s="392"/>
      <c r="X237" s="392"/>
      <c r="Y237" s="392"/>
      <c r="Z237" s="392"/>
      <c r="AA237" s="392"/>
      <c r="AB237" s="392"/>
      <c r="AC237" s="392"/>
      <c r="AD237" s="392"/>
      <c r="AE237" s="392"/>
    </row>
    <row r="238" spans="2:31">
      <c r="B238" s="62" t="str">
        <f t="shared" si="256"/>
        <v/>
      </c>
      <c r="C238" s="62" t="str">
        <f t="shared" si="256"/>
        <v/>
      </c>
      <c r="D238" s="381"/>
      <c r="E238" s="381"/>
      <c r="F238" s="381"/>
      <c r="G238" s="381"/>
      <c r="H238" s="381"/>
      <c r="I238" s="381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92"/>
      <c r="L238" s="392"/>
      <c r="M238" s="392"/>
      <c r="N238" s="392"/>
      <c r="O238" s="392"/>
      <c r="P238" s="392"/>
      <c r="Q238" s="392"/>
      <c r="R238" s="392"/>
      <c r="S238" s="392"/>
      <c r="T238" s="392"/>
      <c r="U238" s="392"/>
      <c r="V238" s="392"/>
      <c r="W238" s="392"/>
      <c r="X238" s="392"/>
      <c r="Y238" s="392"/>
      <c r="Z238" s="392"/>
      <c r="AA238" s="392"/>
      <c r="AB238" s="392"/>
      <c r="AC238" s="392"/>
      <c r="AD238" s="392"/>
      <c r="AE238" s="392"/>
    </row>
    <row r="239" spans="2:31">
      <c r="B239" s="62" t="str">
        <f t="shared" si="256"/>
        <v/>
      </c>
      <c r="C239" s="62" t="str">
        <f t="shared" si="256"/>
        <v/>
      </c>
      <c r="D239" s="381"/>
      <c r="E239" s="381"/>
      <c r="F239" s="381"/>
      <c r="G239" s="381"/>
      <c r="H239" s="381"/>
      <c r="I239" s="381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92"/>
      <c r="L239" s="392"/>
      <c r="M239" s="392"/>
      <c r="N239" s="392"/>
      <c r="O239" s="392"/>
      <c r="P239" s="392"/>
      <c r="Q239" s="392"/>
      <c r="R239" s="392"/>
      <c r="S239" s="392"/>
      <c r="T239" s="392"/>
      <c r="U239" s="392"/>
      <c r="V239" s="392"/>
      <c r="W239" s="392"/>
      <c r="X239" s="392"/>
      <c r="Y239" s="392"/>
      <c r="Z239" s="392"/>
      <c r="AA239" s="392"/>
      <c r="AB239" s="392"/>
      <c r="AC239" s="392"/>
      <c r="AD239" s="392"/>
      <c r="AE239" s="392"/>
    </row>
    <row r="240" spans="2:31">
      <c r="B240" s="62" t="str">
        <f t="shared" si="256"/>
        <v/>
      </c>
      <c r="C240" s="62" t="str">
        <f t="shared" si="256"/>
        <v/>
      </c>
      <c r="D240" s="381"/>
      <c r="E240" s="381"/>
      <c r="F240" s="381"/>
      <c r="G240" s="381"/>
      <c r="H240" s="381"/>
      <c r="I240" s="381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92"/>
      <c r="L240" s="392"/>
      <c r="M240" s="392"/>
      <c r="N240" s="392"/>
      <c r="O240" s="392"/>
      <c r="P240" s="392"/>
      <c r="Q240" s="392"/>
      <c r="R240" s="392"/>
      <c r="S240" s="392"/>
      <c r="T240" s="392"/>
      <c r="U240" s="392"/>
      <c r="V240" s="392"/>
      <c r="W240" s="392"/>
      <c r="X240" s="392"/>
      <c r="Y240" s="392"/>
      <c r="Z240" s="392"/>
      <c r="AA240" s="392"/>
      <c r="AB240" s="392"/>
      <c r="AC240" s="392"/>
      <c r="AD240" s="392"/>
      <c r="AE240" s="392"/>
    </row>
    <row r="241" spans="2:31">
      <c r="B241" s="62" t="str">
        <f t="shared" si="256"/>
        <v/>
      </c>
      <c r="C241" s="62" t="str">
        <f t="shared" si="256"/>
        <v/>
      </c>
      <c r="D241" s="381"/>
      <c r="E241" s="381"/>
      <c r="F241" s="381"/>
      <c r="G241" s="381"/>
      <c r="H241" s="381"/>
      <c r="I241" s="381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92"/>
      <c r="L241" s="392"/>
      <c r="M241" s="392"/>
      <c r="N241" s="392"/>
      <c r="O241" s="392"/>
      <c r="P241" s="392"/>
      <c r="Q241" s="392"/>
      <c r="R241" s="392"/>
      <c r="S241" s="392"/>
      <c r="T241" s="392"/>
      <c r="U241" s="392"/>
      <c r="V241" s="392"/>
      <c r="W241" s="392"/>
      <c r="X241" s="392"/>
      <c r="Y241" s="392"/>
      <c r="Z241" s="392"/>
      <c r="AA241" s="392"/>
      <c r="AB241" s="392"/>
      <c r="AC241" s="392"/>
      <c r="AD241" s="392"/>
      <c r="AE241" s="392"/>
    </row>
    <row r="242" spans="2:31">
      <c r="B242" s="62" t="str">
        <f t="shared" si="256"/>
        <v/>
      </c>
      <c r="C242" s="62" t="str">
        <f t="shared" si="256"/>
        <v/>
      </c>
      <c r="D242" s="381"/>
      <c r="E242" s="381"/>
      <c r="F242" s="381"/>
      <c r="G242" s="381"/>
      <c r="H242" s="381"/>
      <c r="I242" s="381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92"/>
      <c r="L242" s="392"/>
      <c r="M242" s="392"/>
      <c r="N242" s="392"/>
      <c r="O242" s="392"/>
      <c r="P242" s="392"/>
      <c r="Q242" s="392"/>
      <c r="R242" s="392"/>
      <c r="S242" s="392"/>
      <c r="T242" s="392"/>
      <c r="U242" s="392"/>
      <c r="V242" s="392"/>
      <c r="W242" s="392"/>
      <c r="X242" s="392"/>
      <c r="Y242" s="392"/>
      <c r="Z242" s="392"/>
      <c r="AA242" s="392"/>
      <c r="AB242" s="392"/>
      <c r="AC242" s="392"/>
      <c r="AD242" s="392"/>
      <c r="AE242" s="392"/>
    </row>
    <row r="243" spans="2:31"/>
    <row r="244" spans="2:31">
      <c r="B244" s="188" t="s">
        <v>656</v>
      </c>
      <c r="C244" s="382"/>
      <c r="D244" s="189"/>
      <c r="E244" s="190"/>
      <c r="F244" s="190"/>
      <c r="G244" s="190"/>
      <c r="H244" s="190"/>
      <c r="I244" s="190"/>
      <c r="J244" s="190"/>
      <c r="K244" s="637"/>
      <c r="L244" s="638"/>
      <c r="M244" s="638"/>
      <c r="N244" s="638"/>
      <c r="O244" s="638"/>
      <c r="P244" s="638"/>
      <c r="Q244" s="638"/>
      <c r="R244" s="638"/>
      <c r="S244" s="638"/>
      <c r="T244" s="638"/>
      <c r="U244" s="638"/>
      <c r="V244" s="638"/>
      <c r="W244" s="638"/>
      <c r="X244" s="638"/>
      <c r="Y244" s="638"/>
      <c r="Z244" s="638"/>
      <c r="AA244" s="638"/>
      <c r="AB244" s="638"/>
      <c r="AC244" s="638"/>
      <c r="AD244" s="638"/>
      <c r="AE244" s="638"/>
    </row>
    <row r="245" spans="2:31">
      <c r="B245" s="62" t="str">
        <f t="shared" ref="B245:C264" si="257">B223</f>
        <v/>
      </c>
      <c r="C245" s="62" t="str">
        <f t="shared" si="257"/>
        <v/>
      </c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W245" si="258">IF(ISBLANK(K223),0,K1143)</f>
        <v>0</v>
      </c>
      <c r="L245" s="102">
        <f t="shared" si="258"/>
        <v>0</v>
      </c>
      <c r="M245" s="102">
        <f t="shared" si="258"/>
        <v>0</v>
      </c>
      <c r="N245" s="102">
        <f t="shared" si="258"/>
        <v>0</v>
      </c>
      <c r="O245" s="102">
        <f t="shared" si="258"/>
        <v>0</v>
      </c>
      <c r="P245" s="102">
        <f t="shared" si="258"/>
        <v>0</v>
      </c>
      <c r="Q245" s="102">
        <f t="shared" si="258"/>
        <v>0</v>
      </c>
      <c r="R245" s="102">
        <f t="shared" si="258"/>
        <v>0</v>
      </c>
      <c r="S245" s="102">
        <f t="shared" si="258"/>
        <v>0</v>
      </c>
      <c r="T245" s="102">
        <f t="shared" si="258"/>
        <v>0</v>
      </c>
      <c r="U245" s="102">
        <f t="shared" si="258"/>
        <v>0</v>
      </c>
      <c r="V245" s="102">
        <f t="shared" si="258"/>
        <v>0</v>
      </c>
      <c r="W245" s="102">
        <f t="shared" si="258"/>
        <v>0</v>
      </c>
      <c r="X245" s="102">
        <f>IF(ISBLANK(X223),0,X1143)</f>
        <v>0</v>
      </c>
      <c r="Y245" s="102">
        <f>IF(ISBLANK(Y223),0,Y1143)</f>
        <v>0</v>
      </c>
      <c r="Z245" s="102">
        <f t="shared" ref="Z245:AA245" si="259">IF(ISBLANK(Z223),0,Z1143)</f>
        <v>0</v>
      </c>
      <c r="AA245" s="102">
        <f t="shared" si="259"/>
        <v>0</v>
      </c>
      <c r="AB245" s="102">
        <f t="shared" ref="AB245:AE245" si="260">IF(ISBLANK(AB223),0,AB1143)</f>
        <v>0</v>
      </c>
      <c r="AC245" s="102">
        <f t="shared" si="260"/>
        <v>0</v>
      </c>
      <c r="AD245" s="102">
        <f t="shared" si="260"/>
        <v>0</v>
      </c>
      <c r="AE245" s="102">
        <f t="shared" si="260"/>
        <v>0</v>
      </c>
    </row>
    <row r="246" spans="2:31">
      <c r="B246" s="62" t="str">
        <f t="shared" si="257"/>
        <v/>
      </c>
      <c r="C246" s="62" t="str">
        <f t="shared" si="257"/>
        <v/>
      </c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W246" si="261">IF(ISBLANK(K224),0,K1150)</f>
        <v>0</v>
      </c>
      <c r="L246" s="33">
        <f t="shared" si="261"/>
        <v>0</v>
      </c>
      <c r="M246" s="33">
        <f t="shared" si="261"/>
        <v>0</v>
      </c>
      <c r="N246" s="33">
        <f t="shared" si="261"/>
        <v>0</v>
      </c>
      <c r="O246" s="33">
        <f t="shared" si="261"/>
        <v>0</v>
      </c>
      <c r="P246" s="33">
        <f t="shared" si="261"/>
        <v>0</v>
      </c>
      <c r="Q246" s="33">
        <f t="shared" si="261"/>
        <v>0</v>
      </c>
      <c r="R246" s="33">
        <f t="shared" si="261"/>
        <v>0</v>
      </c>
      <c r="S246" s="33">
        <f t="shared" si="261"/>
        <v>0</v>
      </c>
      <c r="T246" s="33">
        <f t="shared" si="261"/>
        <v>0</v>
      </c>
      <c r="U246" s="33">
        <f t="shared" si="261"/>
        <v>0</v>
      </c>
      <c r="V246" s="33">
        <f t="shared" si="261"/>
        <v>0</v>
      </c>
      <c r="W246" s="33">
        <f t="shared" si="261"/>
        <v>0</v>
      </c>
      <c r="X246" s="33">
        <f>IF(ISBLANK(X224),0,X1150)</f>
        <v>0</v>
      </c>
      <c r="Y246" s="33">
        <f>IF(ISBLANK(Y224),0,Y1150)</f>
        <v>0</v>
      </c>
      <c r="Z246" s="33">
        <f t="shared" ref="Z246:AA246" si="262">IF(ISBLANK(Z224),0,Z1150)</f>
        <v>0</v>
      </c>
      <c r="AA246" s="33">
        <f t="shared" si="262"/>
        <v>0</v>
      </c>
      <c r="AB246" s="33">
        <f t="shared" ref="AB246:AE246" si="263">IF(ISBLANK(AB224),0,AB1150)</f>
        <v>0</v>
      </c>
      <c r="AC246" s="33">
        <f t="shared" si="263"/>
        <v>0</v>
      </c>
      <c r="AD246" s="33">
        <f t="shared" si="263"/>
        <v>0</v>
      </c>
      <c r="AE246" s="33">
        <f t="shared" si="263"/>
        <v>0</v>
      </c>
    </row>
    <row r="247" spans="2:31">
      <c r="B247" s="62" t="str">
        <f t="shared" si="257"/>
        <v/>
      </c>
      <c r="C247" s="62" t="str">
        <f t="shared" si="257"/>
        <v/>
      </c>
      <c r="D247" s="52"/>
      <c r="E247" s="52"/>
      <c r="F247" s="52"/>
      <c r="G247" s="52"/>
      <c r="H247" s="52"/>
      <c r="I247" s="52"/>
      <c r="J247" s="202" t="str">
        <f t="shared" ref="J247:J263" si="264">J225</f>
        <v/>
      </c>
      <c r="K247" s="33">
        <f t="shared" ref="K247:W247" si="265">IF(ISBLANK(K225),0,K1157)</f>
        <v>0</v>
      </c>
      <c r="L247" s="33">
        <f t="shared" si="265"/>
        <v>0</v>
      </c>
      <c r="M247" s="33">
        <f t="shared" si="265"/>
        <v>0</v>
      </c>
      <c r="N247" s="33">
        <f t="shared" si="265"/>
        <v>0</v>
      </c>
      <c r="O247" s="33">
        <f t="shared" si="265"/>
        <v>0</v>
      </c>
      <c r="P247" s="33">
        <f t="shared" si="265"/>
        <v>0</v>
      </c>
      <c r="Q247" s="33">
        <f t="shared" si="265"/>
        <v>0</v>
      </c>
      <c r="R247" s="33">
        <f t="shared" si="265"/>
        <v>0</v>
      </c>
      <c r="S247" s="33">
        <f t="shared" si="265"/>
        <v>0</v>
      </c>
      <c r="T247" s="33">
        <f t="shared" si="265"/>
        <v>0</v>
      </c>
      <c r="U247" s="33">
        <f t="shared" si="265"/>
        <v>0</v>
      </c>
      <c r="V247" s="33">
        <f t="shared" si="265"/>
        <v>0</v>
      </c>
      <c r="W247" s="33">
        <f t="shared" si="265"/>
        <v>0</v>
      </c>
      <c r="X247" s="33">
        <f>IF(ISBLANK(X225),0,X1157)</f>
        <v>0</v>
      </c>
      <c r="Y247" s="33">
        <f>IF(ISBLANK(Y225),0,Y1157)</f>
        <v>0</v>
      </c>
      <c r="Z247" s="33">
        <f t="shared" ref="Z247:AA247" si="266">IF(ISBLANK(Z225),0,Z1157)</f>
        <v>0</v>
      </c>
      <c r="AA247" s="33">
        <f t="shared" si="266"/>
        <v>0</v>
      </c>
      <c r="AB247" s="33">
        <f t="shared" ref="AB247:AE247" si="267">IF(ISBLANK(AB225),0,AB1157)</f>
        <v>0</v>
      </c>
      <c r="AC247" s="33">
        <f t="shared" si="267"/>
        <v>0</v>
      </c>
      <c r="AD247" s="33">
        <f t="shared" si="267"/>
        <v>0</v>
      </c>
      <c r="AE247" s="33">
        <f t="shared" si="267"/>
        <v>0</v>
      </c>
    </row>
    <row r="248" spans="2:31">
      <c r="B248" s="62" t="str">
        <f t="shared" si="257"/>
        <v/>
      </c>
      <c r="C248" s="62" t="str">
        <f t="shared" si="257"/>
        <v/>
      </c>
      <c r="D248" s="52"/>
      <c r="E248" s="52"/>
      <c r="F248" s="52"/>
      <c r="G248" s="52"/>
      <c r="H248" s="52"/>
      <c r="I248" s="52"/>
      <c r="J248" s="202" t="str">
        <f t="shared" si="264"/>
        <v/>
      </c>
      <c r="K248" s="33">
        <f t="shared" ref="K248:W248" si="268">IF(ISBLANK(K226),0,K1164)</f>
        <v>0</v>
      </c>
      <c r="L248" s="33">
        <f t="shared" si="268"/>
        <v>0</v>
      </c>
      <c r="M248" s="33">
        <f t="shared" si="268"/>
        <v>0</v>
      </c>
      <c r="N248" s="33">
        <f t="shared" si="268"/>
        <v>0</v>
      </c>
      <c r="O248" s="33">
        <f t="shared" si="268"/>
        <v>0</v>
      </c>
      <c r="P248" s="33">
        <f t="shared" si="268"/>
        <v>0</v>
      </c>
      <c r="Q248" s="33">
        <f t="shared" si="268"/>
        <v>0</v>
      </c>
      <c r="R248" s="33">
        <f t="shared" si="268"/>
        <v>0</v>
      </c>
      <c r="S248" s="33">
        <f t="shared" si="268"/>
        <v>0</v>
      </c>
      <c r="T248" s="33">
        <f t="shared" si="268"/>
        <v>0</v>
      </c>
      <c r="U248" s="33">
        <f t="shared" si="268"/>
        <v>0</v>
      </c>
      <c r="V248" s="33">
        <f t="shared" si="268"/>
        <v>0</v>
      </c>
      <c r="W248" s="33">
        <f t="shared" si="268"/>
        <v>0</v>
      </c>
      <c r="X248" s="33">
        <f>IF(ISBLANK(X226),0,X1164)</f>
        <v>0</v>
      </c>
      <c r="Y248" s="33">
        <f>IF(ISBLANK(Y226),0,Y1164)</f>
        <v>0</v>
      </c>
      <c r="Z248" s="33">
        <f t="shared" ref="Z248:AA248" si="269">IF(ISBLANK(Z226),0,Z1164)</f>
        <v>0</v>
      </c>
      <c r="AA248" s="33">
        <f t="shared" si="269"/>
        <v>0</v>
      </c>
      <c r="AB248" s="33">
        <f t="shared" ref="AB248:AE248" si="270">IF(ISBLANK(AB226),0,AB1164)</f>
        <v>0</v>
      </c>
      <c r="AC248" s="33">
        <f t="shared" si="270"/>
        <v>0</v>
      </c>
      <c r="AD248" s="33">
        <f t="shared" si="270"/>
        <v>0</v>
      </c>
      <c r="AE248" s="33">
        <f t="shared" si="270"/>
        <v>0</v>
      </c>
    </row>
    <row r="249" spans="2:31">
      <c r="B249" s="62" t="str">
        <f t="shared" si="257"/>
        <v/>
      </c>
      <c r="C249" s="62" t="str">
        <f t="shared" si="257"/>
        <v/>
      </c>
      <c r="D249" s="52"/>
      <c r="E249" s="52"/>
      <c r="F249" s="52"/>
      <c r="G249" s="52"/>
      <c r="H249" s="52"/>
      <c r="I249" s="52"/>
      <c r="J249" s="202" t="str">
        <f t="shared" si="264"/>
        <v/>
      </c>
      <c r="K249" s="33">
        <f t="shared" ref="K249:W249" si="271">IF(ISBLANK(K227),0,K1171)</f>
        <v>0</v>
      </c>
      <c r="L249" s="33">
        <f t="shared" si="271"/>
        <v>0</v>
      </c>
      <c r="M249" s="33">
        <f t="shared" si="271"/>
        <v>0</v>
      </c>
      <c r="N249" s="33">
        <f t="shared" si="271"/>
        <v>0</v>
      </c>
      <c r="O249" s="33">
        <f t="shared" si="271"/>
        <v>0</v>
      </c>
      <c r="P249" s="33">
        <f t="shared" si="271"/>
        <v>0</v>
      </c>
      <c r="Q249" s="33">
        <f t="shared" si="271"/>
        <v>0</v>
      </c>
      <c r="R249" s="33">
        <f t="shared" si="271"/>
        <v>0</v>
      </c>
      <c r="S249" s="33">
        <f t="shared" si="271"/>
        <v>0</v>
      </c>
      <c r="T249" s="33">
        <f t="shared" si="271"/>
        <v>0</v>
      </c>
      <c r="U249" s="33">
        <f t="shared" si="271"/>
        <v>0</v>
      </c>
      <c r="V249" s="33">
        <f t="shared" si="271"/>
        <v>0</v>
      </c>
      <c r="W249" s="33">
        <f t="shared" si="271"/>
        <v>0</v>
      </c>
      <c r="X249" s="33">
        <f>IF(ISBLANK(X227),0,X1171)</f>
        <v>0</v>
      </c>
      <c r="Y249" s="33">
        <f>IF(ISBLANK(Y227),0,Y1171)</f>
        <v>0</v>
      </c>
      <c r="Z249" s="33">
        <f t="shared" ref="Z249:AA249" si="272">IF(ISBLANK(Z227),0,Z1171)</f>
        <v>0</v>
      </c>
      <c r="AA249" s="33">
        <f t="shared" si="272"/>
        <v>0</v>
      </c>
      <c r="AB249" s="33">
        <f t="shared" ref="AB249:AE249" si="273">IF(ISBLANK(AB227),0,AB1171)</f>
        <v>0</v>
      </c>
      <c r="AC249" s="33">
        <f t="shared" si="273"/>
        <v>0</v>
      </c>
      <c r="AD249" s="33">
        <f t="shared" si="273"/>
        <v>0</v>
      </c>
      <c r="AE249" s="33">
        <f t="shared" si="273"/>
        <v>0</v>
      </c>
    </row>
    <row r="250" spans="2:31">
      <c r="B250" s="62" t="str">
        <f t="shared" si="257"/>
        <v/>
      </c>
      <c r="C250" s="62" t="str">
        <f t="shared" si="257"/>
        <v/>
      </c>
      <c r="D250" s="52"/>
      <c r="E250" s="52"/>
      <c r="F250" s="52"/>
      <c r="G250" s="52"/>
      <c r="H250" s="52"/>
      <c r="I250" s="52"/>
      <c r="J250" s="202" t="str">
        <f t="shared" si="264"/>
        <v/>
      </c>
      <c r="K250" s="33">
        <f t="shared" ref="K250:W250" si="274">IF(ISBLANK(K228),0,K1178)</f>
        <v>0</v>
      </c>
      <c r="L250" s="33">
        <f t="shared" si="274"/>
        <v>0</v>
      </c>
      <c r="M250" s="33">
        <f t="shared" si="274"/>
        <v>0</v>
      </c>
      <c r="N250" s="33">
        <f t="shared" si="274"/>
        <v>0</v>
      </c>
      <c r="O250" s="33">
        <f t="shared" si="274"/>
        <v>0</v>
      </c>
      <c r="P250" s="33">
        <f t="shared" si="274"/>
        <v>0</v>
      </c>
      <c r="Q250" s="33">
        <f t="shared" si="274"/>
        <v>0</v>
      </c>
      <c r="R250" s="33">
        <f t="shared" si="274"/>
        <v>0</v>
      </c>
      <c r="S250" s="33">
        <f t="shared" si="274"/>
        <v>0</v>
      </c>
      <c r="T250" s="33">
        <f t="shared" si="274"/>
        <v>0</v>
      </c>
      <c r="U250" s="33">
        <f t="shared" si="274"/>
        <v>0</v>
      </c>
      <c r="V250" s="33">
        <f t="shared" si="274"/>
        <v>0</v>
      </c>
      <c r="W250" s="33">
        <f t="shared" si="274"/>
        <v>0</v>
      </c>
      <c r="X250" s="33">
        <f>IF(ISBLANK(X228),0,X1178)</f>
        <v>0</v>
      </c>
      <c r="Y250" s="33">
        <f>IF(ISBLANK(Y228),0,Y1178)</f>
        <v>0</v>
      </c>
      <c r="Z250" s="33">
        <f t="shared" ref="Z250:AA250" si="275">IF(ISBLANK(Z228),0,Z1178)</f>
        <v>0</v>
      </c>
      <c r="AA250" s="33">
        <f t="shared" si="275"/>
        <v>0</v>
      </c>
      <c r="AB250" s="33">
        <f t="shared" ref="AB250:AE250" si="276">IF(ISBLANK(AB228),0,AB1178)</f>
        <v>0</v>
      </c>
      <c r="AC250" s="33">
        <f t="shared" si="276"/>
        <v>0</v>
      </c>
      <c r="AD250" s="33">
        <f t="shared" si="276"/>
        <v>0</v>
      </c>
      <c r="AE250" s="33">
        <f t="shared" si="276"/>
        <v>0</v>
      </c>
    </row>
    <row r="251" spans="2:31">
      <c r="B251" s="62" t="str">
        <f t="shared" si="257"/>
        <v/>
      </c>
      <c r="C251" s="62" t="str">
        <f t="shared" si="257"/>
        <v/>
      </c>
      <c r="D251" s="52"/>
      <c r="E251" s="52"/>
      <c r="F251" s="52"/>
      <c r="G251" s="52"/>
      <c r="H251" s="52"/>
      <c r="I251" s="52"/>
      <c r="J251" s="202" t="str">
        <f t="shared" si="264"/>
        <v/>
      </c>
      <c r="K251" s="33">
        <f t="shared" ref="K251:W251" si="277">IF(ISBLANK(K229),0,K1185)</f>
        <v>0</v>
      </c>
      <c r="L251" s="33">
        <f t="shared" si="277"/>
        <v>0</v>
      </c>
      <c r="M251" s="33">
        <f t="shared" si="277"/>
        <v>0</v>
      </c>
      <c r="N251" s="33">
        <f t="shared" si="277"/>
        <v>0</v>
      </c>
      <c r="O251" s="33">
        <f t="shared" si="277"/>
        <v>0</v>
      </c>
      <c r="P251" s="33">
        <f t="shared" si="277"/>
        <v>0</v>
      </c>
      <c r="Q251" s="33">
        <f t="shared" si="277"/>
        <v>0</v>
      </c>
      <c r="R251" s="33">
        <f t="shared" si="277"/>
        <v>0</v>
      </c>
      <c r="S251" s="33">
        <f t="shared" si="277"/>
        <v>0</v>
      </c>
      <c r="T251" s="33">
        <f t="shared" si="277"/>
        <v>0</v>
      </c>
      <c r="U251" s="33">
        <f t="shared" si="277"/>
        <v>0</v>
      </c>
      <c r="V251" s="33">
        <f t="shared" si="277"/>
        <v>0</v>
      </c>
      <c r="W251" s="33">
        <f t="shared" si="277"/>
        <v>0</v>
      </c>
      <c r="X251" s="33">
        <f>IF(ISBLANK(X229),0,X1185)</f>
        <v>0</v>
      </c>
      <c r="Y251" s="33">
        <f>IF(ISBLANK(Y229),0,Y1185)</f>
        <v>0</v>
      </c>
      <c r="Z251" s="33">
        <f t="shared" ref="Z251:AA251" si="278">IF(ISBLANK(Z229),0,Z1185)</f>
        <v>0</v>
      </c>
      <c r="AA251" s="33">
        <f t="shared" si="278"/>
        <v>0</v>
      </c>
      <c r="AB251" s="33">
        <f t="shared" ref="AB251:AE251" si="279">IF(ISBLANK(AB229),0,AB1185)</f>
        <v>0</v>
      </c>
      <c r="AC251" s="33">
        <f t="shared" si="279"/>
        <v>0</v>
      </c>
      <c r="AD251" s="33">
        <f t="shared" si="279"/>
        <v>0</v>
      </c>
      <c r="AE251" s="33">
        <f t="shared" si="279"/>
        <v>0</v>
      </c>
    </row>
    <row r="252" spans="2:31">
      <c r="B252" s="62" t="str">
        <f t="shared" si="257"/>
        <v/>
      </c>
      <c r="C252" s="62" t="str">
        <f t="shared" si="257"/>
        <v/>
      </c>
      <c r="D252" s="52"/>
      <c r="E252" s="52"/>
      <c r="F252" s="52"/>
      <c r="G252" s="52"/>
      <c r="H252" s="52"/>
      <c r="I252" s="52"/>
      <c r="J252" s="202" t="str">
        <f t="shared" si="264"/>
        <v/>
      </c>
      <c r="K252" s="33">
        <f t="shared" ref="K252:W252" si="280">IF(ISBLANK(K230),0,K1192)</f>
        <v>0</v>
      </c>
      <c r="L252" s="33">
        <f t="shared" si="280"/>
        <v>0</v>
      </c>
      <c r="M252" s="33">
        <f t="shared" si="280"/>
        <v>0</v>
      </c>
      <c r="N252" s="33">
        <f t="shared" si="280"/>
        <v>0</v>
      </c>
      <c r="O252" s="33">
        <f t="shared" si="280"/>
        <v>0</v>
      </c>
      <c r="P252" s="33">
        <f t="shared" si="280"/>
        <v>0</v>
      </c>
      <c r="Q252" s="33">
        <f t="shared" si="280"/>
        <v>0</v>
      </c>
      <c r="R252" s="33">
        <f t="shared" si="280"/>
        <v>0</v>
      </c>
      <c r="S252" s="33">
        <f t="shared" si="280"/>
        <v>0</v>
      </c>
      <c r="T252" s="33">
        <f t="shared" si="280"/>
        <v>0</v>
      </c>
      <c r="U252" s="33">
        <f t="shared" si="280"/>
        <v>0</v>
      </c>
      <c r="V252" s="33">
        <f t="shared" si="280"/>
        <v>0</v>
      </c>
      <c r="W252" s="33">
        <f t="shared" si="280"/>
        <v>0</v>
      </c>
      <c r="X252" s="33">
        <f>IF(ISBLANK(X230),0,X1192)</f>
        <v>0</v>
      </c>
      <c r="Y252" s="33">
        <f>IF(ISBLANK(Y230),0,Y1192)</f>
        <v>0</v>
      </c>
      <c r="Z252" s="33">
        <f t="shared" ref="Z252:AA252" si="281">IF(ISBLANK(Z230),0,Z1192)</f>
        <v>0</v>
      </c>
      <c r="AA252" s="33">
        <f t="shared" si="281"/>
        <v>0</v>
      </c>
      <c r="AB252" s="33">
        <f t="shared" ref="AB252:AE252" si="282">IF(ISBLANK(AB230),0,AB1192)</f>
        <v>0</v>
      </c>
      <c r="AC252" s="33">
        <f t="shared" si="282"/>
        <v>0</v>
      </c>
      <c r="AD252" s="33">
        <f t="shared" si="282"/>
        <v>0</v>
      </c>
      <c r="AE252" s="33">
        <f t="shared" si="282"/>
        <v>0</v>
      </c>
    </row>
    <row r="253" spans="2:31">
      <c r="B253" s="62" t="str">
        <f t="shared" si="257"/>
        <v/>
      </c>
      <c r="C253" s="62" t="str">
        <f t="shared" si="257"/>
        <v/>
      </c>
      <c r="D253" s="52"/>
      <c r="E253" s="52"/>
      <c r="F253" s="52"/>
      <c r="G253" s="52"/>
      <c r="H253" s="52"/>
      <c r="I253" s="52"/>
      <c r="J253" s="202" t="str">
        <f t="shared" si="264"/>
        <v/>
      </c>
      <c r="K253" s="33">
        <f t="shared" ref="K253:W253" si="283">IF(ISBLANK(K231),0,K1199)</f>
        <v>0</v>
      </c>
      <c r="L253" s="33">
        <f t="shared" si="283"/>
        <v>0</v>
      </c>
      <c r="M253" s="33">
        <f t="shared" si="283"/>
        <v>0</v>
      </c>
      <c r="N253" s="33">
        <f t="shared" si="283"/>
        <v>0</v>
      </c>
      <c r="O253" s="33">
        <f t="shared" si="283"/>
        <v>0</v>
      </c>
      <c r="P253" s="33">
        <f t="shared" si="283"/>
        <v>0</v>
      </c>
      <c r="Q253" s="33">
        <f t="shared" si="283"/>
        <v>0</v>
      </c>
      <c r="R253" s="33">
        <f t="shared" si="283"/>
        <v>0</v>
      </c>
      <c r="S253" s="33">
        <f t="shared" si="283"/>
        <v>0</v>
      </c>
      <c r="T253" s="33">
        <f t="shared" si="283"/>
        <v>0</v>
      </c>
      <c r="U253" s="33">
        <f t="shared" si="283"/>
        <v>0</v>
      </c>
      <c r="V253" s="33">
        <f t="shared" si="283"/>
        <v>0</v>
      </c>
      <c r="W253" s="33">
        <f t="shared" si="283"/>
        <v>0</v>
      </c>
      <c r="X253" s="33">
        <f>IF(ISBLANK(X231),0,X1199)</f>
        <v>0</v>
      </c>
      <c r="Y253" s="33">
        <f>IF(ISBLANK(Y231),0,Y1199)</f>
        <v>0</v>
      </c>
      <c r="Z253" s="33">
        <f t="shared" ref="Z253:AA253" si="284">IF(ISBLANK(Z231),0,Z1199)</f>
        <v>0</v>
      </c>
      <c r="AA253" s="33">
        <f t="shared" si="284"/>
        <v>0</v>
      </c>
      <c r="AB253" s="33">
        <f t="shared" ref="AB253:AE253" si="285">IF(ISBLANK(AB231),0,AB1199)</f>
        <v>0</v>
      </c>
      <c r="AC253" s="33">
        <f t="shared" si="285"/>
        <v>0</v>
      </c>
      <c r="AD253" s="33">
        <f t="shared" si="285"/>
        <v>0</v>
      </c>
      <c r="AE253" s="33">
        <f t="shared" si="285"/>
        <v>0</v>
      </c>
    </row>
    <row r="254" spans="2:31">
      <c r="B254" s="62" t="str">
        <f t="shared" si="257"/>
        <v/>
      </c>
      <c r="C254" s="62" t="str">
        <f t="shared" si="257"/>
        <v/>
      </c>
      <c r="D254" s="52"/>
      <c r="E254" s="52"/>
      <c r="F254" s="52"/>
      <c r="G254" s="52"/>
      <c r="H254" s="52"/>
      <c r="I254" s="52"/>
      <c r="J254" s="202" t="str">
        <f t="shared" si="264"/>
        <v/>
      </c>
      <c r="K254" s="33">
        <f t="shared" ref="K254:W254" si="286">IF(ISBLANK(K232),0,K1206)</f>
        <v>0</v>
      </c>
      <c r="L254" s="33">
        <f t="shared" si="286"/>
        <v>0</v>
      </c>
      <c r="M254" s="33">
        <f t="shared" si="286"/>
        <v>0</v>
      </c>
      <c r="N254" s="33">
        <f t="shared" si="286"/>
        <v>0</v>
      </c>
      <c r="O254" s="33">
        <f t="shared" si="286"/>
        <v>0</v>
      </c>
      <c r="P254" s="33">
        <f t="shared" si="286"/>
        <v>0</v>
      </c>
      <c r="Q254" s="33">
        <f t="shared" si="286"/>
        <v>0</v>
      </c>
      <c r="R254" s="33">
        <f t="shared" si="286"/>
        <v>0</v>
      </c>
      <c r="S254" s="33">
        <f t="shared" si="286"/>
        <v>0</v>
      </c>
      <c r="T254" s="33">
        <f t="shared" si="286"/>
        <v>0</v>
      </c>
      <c r="U254" s="33">
        <f t="shared" si="286"/>
        <v>0</v>
      </c>
      <c r="V254" s="33">
        <f t="shared" si="286"/>
        <v>0</v>
      </c>
      <c r="W254" s="33">
        <f t="shared" si="286"/>
        <v>0</v>
      </c>
      <c r="X254" s="33">
        <f>IF(ISBLANK(X232),0,X1206)</f>
        <v>0</v>
      </c>
      <c r="Y254" s="33">
        <f>IF(ISBLANK(Y232),0,Y1206)</f>
        <v>0</v>
      </c>
      <c r="Z254" s="33">
        <f t="shared" ref="Z254:AA254" si="287">IF(ISBLANK(Z232),0,Z1206)</f>
        <v>0</v>
      </c>
      <c r="AA254" s="33">
        <f t="shared" si="287"/>
        <v>0</v>
      </c>
      <c r="AB254" s="33">
        <f t="shared" ref="AB254:AE254" si="288">IF(ISBLANK(AB232),0,AB1206)</f>
        <v>0</v>
      </c>
      <c r="AC254" s="33">
        <f t="shared" si="288"/>
        <v>0</v>
      </c>
      <c r="AD254" s="33">
        <f t="shared" si="288"/>
        <v>0</v>
      </c>
      <c r="AE254" s="33">
        <f t="shared" si="288"/>
        <v>0</v>
      </c>
    </row>
    <row r="255" spans="2:31">
      <c r="B255" s="62" t="str">
        <f t="shared" si="257"/>
        <v/>
      </c>
      <c r="C255" s="62" t="str">
        <f t="shared" si="257"/>
        <v/>
      </c>
      <c r="D255" s="52"/>
      <c r="E255" s="52"/>
      <c r="F255" s="52"/>
      <c r="G255" s="52"/>
      <c r="H255" s="52"/>
      <c r="I255" s="52"/>
      <c r="J255" s="202" t="str">
        <f t="shared" si="264"/>
        <v/>
      </c>
      <c r="K255" s="33">
        <f t="shared" ref="K255:W255" si="289">IF(ISBLANK(K233),0,K1213)</f>
        <v>0</v>
      </c>
      <c r="L255" s="33">
        <f t="shared" si="289"/>
        <v>0</v>
      </c>
      <c r="M255" s="33">
        <f t="shared" si="289"/>
        <v>0</v>
      </c>
      <c r="N255" s="33">
        <f t="shared" si="289"/>
        <v>0</v>
      </c>
      <c r="O255" s="33">
        <f t="shared" si="289"/>
        <v>0</v>
      </c>
      <c r="P255" s="33">
        <f t="shared" si="289"/>
        <v>0</v>
      </c>
      <c r="Q255" s="33">
        <f t="shared" si="289"/>
        <v>0</v>
      </c>
      <c r="R255" s="33">
        <f t="shared" si="289"/>
        <v>0</v>
      </c>
      <c r="S255" s="33">
        <f t="shared" si="289"/>
        <v>0</v>
      </c>
      <c r="T255" s="33">
        <f t="shared" si="289"/>
        <v>0</v>
      </c>
      <c r="U255" s="33">
        <f t="shared" si="289"/>
        <v>0</v>
      </c>
      <c r="V255" s="33">
        <f t="shared" si="289"/>
        <v>0</v>
      </c>
      <c r="W255" s="33">
        <f t="shared" si="289"/>
        <v>0</v>
      </c>
      <c r="X255" s="33">
        <f>IF(ISBLANK(X233),0,X1213)</f>
        <v>0</v>
      </c>
      <c r="Y255" s="33">
        <f>IF(ISBLANK(Y233),0,Y1213)</f>
        <v>0</v>
      </c>
      <c r="Z255" s="33">
        <f t="shared" ref="Z255:AA255" si="290">IF(ISBLANK(Z233),0,Z1213)</f>
        <v>0</v>
      </c>
      <c r="AA255" s="33">
        <f t="shared" si="290"/>
        <v>0</v>
      </c>
      <c r="AB255" s="33">
        <f t="shared" ref="AB255:AE255" si="291">IF(ISBLANK(AB233),0,AB1213)</f>
        <v>0</v>
      </c>
      <c r="AC255" s="33">
        <f t="shared" si="291"/>
        <v>0</v>
      </c>
      <c r="AD255" s="33">
        <f t="shared" si="291"/>
        <v>0</v>
      </c>
      <c r="AE255" s="33">
        <f t="shared" si="291"/>
        <v>0</v>
      </c>
    </row>
    <row r="256" spans="2:31">
      <c r="B256" s="62" t="str">
        <f t="shared" si="257"/>
        <v/>
      </c>
      <c r="C256" s="62" t="str">
        <f t="shared" si="257"/>
        <v/>
      </c>
      <c r="D256" s="52"/>
      <c r="E256" s="52"/>
      <c r="F256" s="52"/>
      <c r="G256" s="52"/>
      <c r="H256" s="52"/>
      <c r="I256" s="52"/>
      <c r="J256" s="202" t="str">
        <f t="shared" si="264"/>
        <v/>
      </c>
      <c r="K256" s="33">
        <f t="shared" ref="K256:W256" si="292">IF(ISBLANK(K234),0,K1220)</f>
        <v>0</v>
      </c>
      <c r="L256" s="33">
        <f t="shared" si="292"/>
        <v>0</v>
      </c>
      <c r="M256" s="33">
        <f t="shared" si="292"/>
        <v>0</v>
      </c>
      <c r="N256" s="33">
        <f t="shared" si="292"/>
        <v>0</v>
      </c>
      <c r="O256" s="33">
        <f t="shared" si="292"/>
        <v>0</v>
      </c>
      <c r="P256" s="33">
        <f t="shared" si="292"/>
        <v>0</v>
      </c>
      <c r="Q256" s="33">
        <f t="shared" si="292"/>
        <v>0</v>
      </c>
      <c r="R256" s="33">
        <f t="shared" si="292"/>
        <v>0</v>
      </c>
      <c r="S256" s="33">
        <f t="shared" si="292"/>
        <v>0</v>
      </c>
      <c r="T256" s="33">
        <f t="shared" si="292"/>
        <v>0</v>
      </c>
      <c r="U256" s="33">
        <f t="shared" si="292"/>
        <v>0</v>
      </c>
      <c r="V256" s="33">
        <f t="shared" si="292"/>
        <v>0</v>
      </c>
      <c r="W256" s="33">
        <f t="shared" si="292"/>
        <v>0</v>
      </c>
      <c r="X256" s="33">
        <f>IF(ISBLANK(X234),0,X1220)</f>
        <v>0</v>
      </c>
      <c r="Y256" s="33">
        <f>IF(ISBLANK(Y234),0,Y1220)</f>
        <v>0</v>
      </c>
      <c r="Z256" s="33">
        <f t="shared" ref="Z256:AA256" si="293">IF(ISBLANK(Z234),0,Z1220)</f>
        <v>0</v>
      </c>
      <c r="AA256" s="33">
        <f t="shared" si="293"/>
        <v>0</v>
      </c>
      <c r="AB256" s="33">
        <f t="shared" ref="AB256:AE256" si="294">IF(ISBLANK(AB234),0,AB1220)</f>
        <v>0</v>
      </c>
      <c r="AC256" s="33">
        <f t="shared" si="294"/>
        <v>0</v>
      </c>
      <c r="AD256" s="33">
        <f t="shared" si="294"/>
        <v>0</v>
      </c>
      <c r="AE256" s="33">
        <f t="shared" si="294"/>
        <v>0</v>
      </c>
    </row>
    <row r="257" spans="2:31">
      <c r="B257" s="62" t="str">
        <f t="shared" si="257"/>
        <v/>
      </c>
      <c r="C257" s="62" t="str">
        <f t="shared" si="257"/>
        <v/>
      </c>
      <c r="D257" s="52"/>
      <c r="E257" s="52"/>
      <c r="F257" s="52"/>
      <c r="G257" s="52"/>
      <c r="H257" s="52"/>
      <c r="I257" s="52"/>
      <c r="J257" s="202" t="str">
        <f t="shared" si="264"/>
        <v/>
      </c>
      <c r="K257" s="33">
        <f t="shared" ref="K257:W257" si="295">IF(ISBLANK(K235),0,K1227)</f>
        <v>0</v>
      </c>
      <c r="L257" s="33">
        <f t="shared" si="295"/>
        <v>0</v>
      </c>
      <c r="M257" s="33">
        <f t="shared" si="295"/>
        <v>0</v>
      </c>
      <c r="N257" s="33">
        <f t="shared" si="295"/>
        <v>0</v>
      </c>
      <c r="O257" s="33">
        <f t="shared" si="295"/>
        <v>0</v>
      </c>
      <c r="P257" s="33">
        <f t="shared" si="295"/>
        <v>0</v>
      </c>
      <c r="Q257" s="33">
        <f t="shared" si="295"/>
        <v>0</v>
      </c>
      <c r="R257" s="33">
        <f t="shared" si="295"/>
        <v>0</v>
      </c>
      <c r="S257" s="33">
        <f t="shared" si="295"/>
        <v>0</v>
      </c>
      <c r="T257" s="33">
        <f t="shared" si="295"/>
        <v>0</v>
      </c>
      <c r="U257" s="33">
        <f t="shared" si="295"/>
        <v>0</v>
      </c>
      <c r="V257" s="33">
        <f t="shared" si="295"/>
        <v>0</v>
      </c>
      <c r="W257" s="33">
        <f t="shared" si="295"/>
        <v>0</v>
      </c>
      <c r="X257" s="33">
        <f>IF(ISBLANK(X235),0,X1227)</f>
        <v>0</v>
      </c>
      <c r="Y257" s="33">
        <f>IF(ISBLANK(Y235),0,Y1227)</f>
        <v>0</v>
      </c>
      <c r="Z257" s="33">
        <f t="shared" ref="Z257:AA257" si="296">IF(ISBLANK(Z235),0,Z1227)</f>
        <v>0</v>
      </c>
      <c r="AA257" s="33">
        <f t="shared" si="296"/>
        <v>0</v>
      </c>
      <c r="AB257" s="33">
        <f t="shared" ref="AB257:AE257" si="297">IF(ISBLANK(AB235),0,AB1227)</f>
        <v>0</v>
      </c>
      <c r="AC257" s="33">
        <f t="shared" si="297"/>
        <v>0</v>
      </c>
      <c r="AD257" s="33">
        <f t="shared" si="297"/>
        <v>0</v>
      </c>
      <c r="AE257" s="33">
        <f t="shared" si="297"/>
        <v>0</v>
      </c>
    </row>
    <row r="258" spans="2:31">
      <c r="B258" s="62" t="str">
        <f t="shared" si="257"/>
        <v/>
      </c>
      <c r="C258" s="62" t="str">
        <f t="shared" si="257"/>
        <v/>
      </c>
      <c r="D258" s="52"/>
      <c r="E258" s="52"/>
      <c r="F258" s="52"/>
      <c r="G258" s="52"/>
      <c r="H258" s="52"/>
      <c r="I258" s="52"/>
      <c r="J258" s="202" t="str">
        <f t="shared" si="264"/>
        <v/>
      </c>
      <c r="K258" s="33">
        <f t="shared" ref="K258:W258" si="298">IF(ISBLANK(K236),0,K1234)</f>
        <v>0</v>
      </c>
      <c r="L258" s="33">
        <f t="shared" si="298"/>
        <v>0</v>
      </c>
      <c r="M258" s="33">
        <f t="shared" si="298"/>
        <v>0</v>
      </c>
      <c r="N258" s="33">
        <f t="shared" si="298"/>
        <v>0</v>
      </c>
      <c r="O258" s="33">
        <f t="shared" si="298"/>
        <v>0</v>
      </c>
      <c r="P258" s="33">
        <f t="shared" si="298"/>
        <v>0</v>
      </c>
      <c r="Q258" s="33">
        <f t="shared" si="298"/>
        <v>0</v>
      </c>
      <c r="R258" s="33">
        <f t="shared" si="298"/>
        <v>0</v>
      </c>
      <c r="S258" s="33">
        <f t="shared" si="298"/>
        <v>0</v>
      </c>
      <c r="T258" s="33">
        <f t="shared" si="298"/>
        <v>0</v>
      </c>
      <c r="U258" s="33">
        <f t="shared" si="298"/>
        <v>0</v>
      </c>
      <c r="V258" s="33">
        <f t="shared" si="298"/>
        <v>0</v>
      </c>
      <c r="W258" s="33">
        <f t="shared" si="298"/>
        <v>0</v>
      </c>
      <c r="X258" s="33">
        <f>IF(ISBLANK(X236),0,X1234)</f>
        <v>0</v>
      </c>
      <c r="Y258" s="33">
        <f>IF(ISBLANK(Y236),0,Y1234)</f>
        <v>0</v>
      </c>
      <c r="Z258" s="33">
        <f t="shared" ref="Z258:AA258" si="299">IF(ISBLANK(Z236),0,Z1234)</f>
        <v>0</v>
      </c>
      <c r="AA258" s="33">
        <f t="shared" si="299"/>
        <v>0</v>
      </c>
      <c r="AB258" s="33">
        <f t="shared" ref="AB258:AE258" si="300">IF(ISBLANK(AB236),0,AB1234)</f>
        <v>0</v>
      </c>
      <c r="AC258" s="33">
        <f t="shared" si="300"/>
        <v>0</v>
      </c>
      <c r="AD258" s="33">
        <f t="shared" si="300"/>
        <v>0</v>
      </c>
      <c r="AE258" s="33">
        <f t="shared" si="300"/>
        <v>0</v>
      </c>
    </row>
    <row r="259" spans="2:31">
      <c r="B259" s="62" t="str">
        <f t="shared" si="257"/>
        <v/>
      </c>
      <c r="C259" s="62" t="str">
        <f t="shared" si="257"/>
        <v/>
      </c>
      <c r="D259" s="52"/>
      <c r="E259" s="52"/>
      <c r="F259" s="52"/>
      <c r="G259" s="52"/>
      <c r="H259" s="52"/>
      <c r="I259" s="52"/>
      <c r="J259" s="202" t="str">
        <f t="shared" si="264"/>
        <v/>
      </c>
      <c r="K259" s="33">
        <f t="shared" ref="K259:W259" si="301">IF(ISBLANK(K237),0,K1241)</f>
        <v>0</v>
      </c>
      <c r="L259" s="33">
        <f t="shared" si="301"/>
        <v>0</v>
      </c>
      <c r="M259" s="33">
        <f t="shared" si="301"/>
        <v>0</v>
      </c>
      <c r="N259" s="33">
        <f t="shared" si="301"/>
        <v>0</v>
      </c>
      <c r="O259" s="33">
        <f t="shared" si="301"/>
        <v>0</v>
      </c>
      <c r="P259" s="33">
        <f t="shared" si="301"/>
        <v>0</v>
      </c>
      <c r="Q259" s="33">
        <f t="shared" si="301"/>
        <v>0</v>
      </c>
      <c r="R259" s="33">
        <f t="shared" si="301"/>
        <v>0</v>
      </c>
      <c r="S259" s="33">
        <f t="shared" si="301"/>
        <v>0</v>
      </c>
      <c r="T259" s="33">
        <f t="shared" si="301"/>
        <v>0</v>
      </c>
      <c r="U259" s="33">
        <f t="shared" si="301"/>
        <v>0</v>
      </c>
      <c r="V259" s="33">
        <f t="shared" si="301"/>
        <v>0</v>
      </c>
      <c r="W259" s="33">
        <f t="shared" si="301"/>
        <v>0</v>
      </c>
      <c r="X259" s="33">
        <f>IF(ISBLANK(X237),0,X1241)</f>
        <v>0</v>
      </c>
      <c r="Y259" s="33">
        <f>IF(ISBLANK(Y237),0,Y1241)</f>
        <v>0</v>
      </c>
      <c r="Z259" s="33">
        <f t="shared" ref="Z259:AA259" si="302">IF(ISBLANK(Z237),0,Z1241)</f>
        <v>0</v>
      </c>
      <c r="AA259" s="33">
        <f t="shared" si="302"/>
        <v>0</v>
      </c>
      <c r="AB259" s="33">
        <f t="shared" ref="AB259:AE259" si="303">IF(ISBLANK(AB237),0,AB1241)</f>
        <v>0</v>
      </c>
      <c r="AC259" s="33">
        <f t="shared" si="303"/>
        <v>0</v>
      </c>
      <c r="AD259" s="33">
        <f t="shared" si="303"/>
        <v>0</v>
      </c>
      <c r="AE259" s="33">
        <f t="shared" si="303"/>
        <v>0</v>
      </c>
    </row>
    <row r="260" spans="2:31">
      <c r="B260" s="62" t="str">
        <f t="shared" si="257"/>
        <v/>
      </c>
      <c r="C260" s="62" t="str">
        <f t="shared" si="257"/>
        <v/>
      </c>
      <c r="D260" s="52"/>
      <c r="E260" s="52"/>
      <c r="F260" s="52"/>
      <c r="G260" s="52"/>
      <c r="H260" s="52"/>
      <c r="I260" s="52"/>
      <c r="J260" s="202" t="str">
        <f t="shared" si="264"/>
        <v/>
      </c>
      <c r="K260" s="33">
        <f t="shared" ref="K260:W260" si="304">IF(ISBLANK(K238),0,K1248)</f>
        <v>0</v>
      </c>
      <c r="L260" s="33">
        <f t="shared" si="304"/>
        <v>0</v>
      </c>
      <c r="M260" s="33">
        <f t="shared" si="304"/>
        <v>0</v>
      </c>
      <c r="N260" s="33">
        <f t="shared" si="304"/>
        <v>0</v>
      </c>
      <c r="O260" s="33">
        <f t="shared" si="304"/>
        <v>0</v>
      </c>
      <c r="P260" s="33">
        <f t="shared" si="304"/>
        <v>0</v>
      </c>
      <c r="Q260" s="33">
        <f t="shared" si="304"/>
        <v>0</v>
      </c>
      <c r="R260" s="33">
        <f t="shared" si="304"/>
        <v>0</v>
      </c>
      <c r="S260" s="33">
        <f t="shared" si="304"/>
        <v>0</v>
      </c>
      <c r="T260" s="33">
        <f t="shared" si="304"/>
        <v>0</v>
      </c>
      <c r="U260" s="33">
        <f t="shared" si="304"/>
        <v>0</v>
      </c>
      <c r="V260" s="33">
        <f t="shared" si="304"/>
        <v>0</v>
      </c>
      <c r="W260" s="33">
        <f t="shared" si="304"/>
        <v>0</v>
      </c>
      <c r="X260" s="33">
        <f>IF(ISBLANK(X238),0,X1248)</f>
        <v>0</v>
      </c>
      <c r="Y260" s="33">
        <f>IF(ISBLANK(Y238),0,Y1248)</f>
        <v>0</v>
      </c>
      <c r="Z260" s="33">
        <f t="shared" ref="Z260:AA260" si="305">IF(ISBLANK(Z238),0,Z1248)</f>
        <v>0</v>
      </c>
      <c r="AA260" s="33">
        <f t="shared" si="305"/>
        <v>0</v>
      </c>
      <c r="AB260" s="33">
        <f t="shared" ref="AB260:AE260" si="306">IF(ISBLANK(AB238),0,AB1248)</f>
        <v>0</v>
      </c>
      <c r="AC260" s="33">
        <f t="shared" si="306"/>
        <v>0</v>
      </c>
      <c r="AD260" s="33">
        <f t="shared" si="306"/>
        <v>0</v>
      </c>
      <c r="AE260" s="33">
        <f t="shared" si="306"/>
        <v>0</v>
      </c>
    </row>
    <row r="261" spans="2:31">
      <c r="B261" s="62" t="str">
        <f t="shared" si="257"/>
        <v/>
      </c>
      <c r="C261" s="62" t="str">
        <f t="shared" si="257"/>
        <v/>
      </c>
      <c r="D261" s="52"/>
      <c r="E261" s="52"/>
      <c r="F261" s="52"/>
      <c r="G261" s="52"/>
      <c r="H261" s="52"/>
      <c r="I261" s="52"/>
      <c r="J261" s="202" t="str">
        <f t="shared" si="264"/>
        <v/>
      </c>
      <c r="K261" s="33">
        <f t="shared" ref="K261:W261" si="307">IF(ISBLANK(K239),0,K1255)</f>
        <v>0</v>
      </c>
      <c r="L261" s="33">
        <f t="shared" si="307"/>
        <v>0</v>
      </c>
      <c r="M261" s="33">
        <f t="shared" si="307"/>
        <v>0</v>
      </c>
      <c r="N261" s="33">
        <f t="shared" si="307"/>
        <v>0</v>
      </c>
      <c r="O261" s="33">
        <f t="shared" si="307"/>
        <v>0</v>
      </c>
      <c r="P261" s="33">
        <f t="shared" si="307"/>
        <v>0</v>
      </c>
      <c r="Q261" s="33">
        <f t="shared" si="307"/>
        <v>0</v>
      </c>
      <c r="R261" s="33">
        <f t="shared" si="307"/>
        <v>0</v>
      </c>
      <c r="S261" s="33">
        <f t="shared" si="307"/>
        <v>0</v>
      </c>
      <c r="T261" s="33">
        <f t="shared" si="307"/>
        <v>0</v>
      </c>
      <c r="U261" s="33">
        <f t="shared" si="307"/>
        <v>0</v>
      </c>
      <c r="V261" s="33">
        <f t="shared" si="307"/>
        <v>0</v>
      </c>
      <c r="W261" s="33">
        <f t="shared" si="307"/>
        <v>0</v>
      </c>
      <c r="X261" s="33">
        <f>IF(ISBLANK(X239),0,X1255)</f>
        <v>0</v>
      </c>
      <c r="Y261" s="33">
        <f>IF(ISBLANK(Y239),0,Y1255)</f>
        <v>0</v>
      </c>
      <c r="Z261" s="33">
        <f t="shared" ref="Z261:AA261" si="308">IF(ISBLANK(Z239),0,Z1255)</f>
        <v>0</v>
      </c>
      <c r="AA261" s="33">
        <f t="shared" si="308"/>
        <v>0</v>
      </c>
      <c r="AB261" s="33">
        <f t="shared" ref="AB261:AE261" si="309">IF(ISBLANK(AB239),0,AB1255)</f>
        <v>0</v>
      </c>
      <c r="AC261" s="33">
        <f t="shared" si="309"/>
        <v>0</v>
      </c>
      <c r="AD261" s="33">
        <f t="shared" si="309"/>
        <v>0</v>
      </c>
      <c r="AE261" s="33">
        <f t="shared" si="309"/>
        <v>0</v>
      </c>
    </row>
    <row r="262" spans="2:31">
      <c r="B262" s="62" t="str">
        <f t="shared" si="257"/>
        <v/>
      </c>
      <c r="C262" s="62" t="str">
        <f t="shared" si="257"/>
        <v/>
      </c>
      <c r="D262" s="52"/>
      <c r="E262" s="52"/>
      <c r="F262" s="52"/>
      <c r="G262" s="52"/>
      <c r="H262" s="52"/>
      <c r="I262" s="52"/>
      <c r="J262" s="202" t="str">
        <f t="shared" si="264"/>
        <v/>
      </c>
      <c r="K262" s="33">
        <f t="shared" ref="K262:W262" si="310">IF(ISBLANK(K240),0,K1262)</f>
        <v>0</v>
      </c>
      <c r="L262" s="33">
        <f t="shared" si="310"/>
        <v>0</v>
      </c>
      <c r="M262" s="33">
        <f t="shared" si="310"/>
        <v>0</v>
      </c>
      <c r="N262" s="33">
        <f t="shared" si="310"/>
        <v>0</v>
      </c>
      <c r="O262" s="33">
        <f t="shared" si="310"/>
        <v>0</v>
      </c>
      <c r="P262" s="33">
        <f t="shared" si="310"/>
        <v>0</v>
      </c>
      <c r="Q262" s="33">
        <f t="shared" si="310"/>
        <v>0</v>
      </c>
      <c r="R262" s="33">
        <f t="shared" si="310"/>
        <v>0</v>
      </c>
      <c r="S262" s="33">
        <f t="shared" si="310"/>
        <v>0</v>
      </c>
      <c r="T262" s="33">
        <f t="shared" si="310"/>
        <v>0</v>
      </c>
      <c r="U262" s="33">
        <f t="shared" si="310"/>
        <v>0</v>
      </c>
      <c r="V262" s="33">
        <f t="shared" si="310"/>
        <v>0</v>
      </c>
      <c r="W262" s="33">
        <f t="shared" si="310"/>
        <v>0</v>
      </c>
      <c r="X262" s="33">
        <f>IF(ISBLANK(X240),0,X1262)</f>
        <v>0</v>
      </c>
      <c r="Y262" s="33">
        <f>IF(ISBLANK(Y240),0,Y1262)</f>
        <v>0</v>
      </c>
      <c r="Z262" s="33">
        <f t="shared" ref="Z262:AA262" si="311">IF(ISBLANK(Z240),0,Z1262)</f>
        <v>0</v>
      </c>
      <c r="AA262" s="33">
        <f t="shared" si="311"/>
        <v>0</v>
      </c>
      <c r="AB262" s="33">
        <f t="shared" ref="AB262:AE262" si="312">IF(ISBLANK(AB240),0,AB1262)</f>
        <v>0</v>
      </c>
      <c r="AC262" s="33">
        <f t="shared" si="312"/>
        <v>0</v>
      </c>
      <c r="AD262" s="33">
        <f t="shared" si="312"/>
        <v>0</v>
      </c>
      <c r="AE262" s="33">
        <f t="shared" si="312"/>
        <v>0</v>
      </c>
    </row>
    <row r="263" spans="2:31">
      <c r="B263" s="62" t="str">
        <f t="shared" si="257"/>
        <v/>
      </c>
      <c r="C263" s="62" t="str">
        <f t="shared" si="257"/>
        <v/>
      </c>
      <c r="D263" s="52"/>
      <c r="E263" s="52"/>
      <c r="F263" s="52"/>
      <c r="G263" s="52"/>
      <c r="H263" s="52"/>
      <c r="I263" s="52"/>
      <c r="J263" s="202" t="str">
        <f t="shared" si="264"/>
        <v/>
      </c>
      <c r="K263" s="33">
        <f t="shared" ref="K263:W263" si="313">IF(ISBLANK(K241),0,K1269)</f>
        <v>0</v>
      </c>
      <c r="L263" s="33">
        <f t="shared" si="313"/>
        <v>0</v>
      </c>
      <c r="M263" s="33">
        <f t="shared" si="313"/>
        <v>0</v>
      </c>
      <c r="N263" s="33">
        <f t="shared" si="313"/>
        <v>0</v>
      </c>
      <c r="O263" s="33">
        <f t="shared" si="313"/>
        <v>0</v>
      </c>
      <c r="P263" s="33">
        <f t="shared" si="313"/>
        <v>0</v>
      </c>
      <c r="Q263" s="33">
        <f t="shared" si="313"/>
        <v>0</v>
      </c>
      <c r="R263" s="33">
        <f t="shared" si="313"/>
        <v>0</v>
      </c>
      <c r="S263" s="33">
        <f t="shared" si="313"/>
        <v>0</v>
      </c>
      <c r="T263" s="33">
        <f t="shared" si="313"/>
        <v>0</v>
      </c>
      <c r="U263" s="33">
        <f t="shared" si="313"/>
        <v>0</v>
      </c>
      <c r="V263" s="33">
        <f t="shared" si="313"/>
        <v>0</v>
      </c>
      <c r="W263" s="33">
        <f t="shared" si="313"/>
        <v>0</v>
      </c>
      <c r="X263" s="33">
        <f>IF(ISBLANK(X241),0,X1269)</f>
        <v>0</v>
      </c>
      <c r="Y263" s="33">
        <f>IF(ISBLANK(Y241),0,Y1269)</f>
        <v>0</v>
      </c>
      <c r="Z263" s="33">
        <f t="shared" ref="Z263:AA263" si="314">IF(ISBLANK(Z241),0,Z1269)</f>
        <v>0</v>
      </c>
      <c r="AA263" s="33">
        <f t="shared" si="314"/>
        <v>0</v>
      </c>
      <c r="AB263" s="33">
        <f t="shared" ref="AB263:AE263" si="315">IF(ISBLANK(AB241),0,AB1269)</f>
        <v>0</v>
      </c>
      <c r="AC263" s="33">
        <f t="shared" si="315"/>
        <v>0</v>
      </c>
      <c r="AD263" s="33">
        <f t="shared" si="315"/>
        <v>0</v>
      </c>
      <c r="AE263" s="33">
        <f t="shared" si="315"/>
        <v>0</v>
      </c>
    </row>
    <row r="264" spans="2:31">
      <c r="B264" s="62" t="str">
        <f t="shared" si="257"/>
        <v/>
      </c>
      <c r="C264" s="62" t="str">
        <f t="shared" si="257"/>
        <v/>
      </c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W264" si="316">IF(ISBLANK(K242),0,K1276)</f>
        <v>0</v>
      </c>
      <c r="L264" s="33">
        <f t="shared" si="316"/>
        <v>0</v>
      </c>
      <c r="M264" s="33">
        <f t="shared" si="316"/>
        <v>0</v>
      </c>
      <c r="N264" s="33">
        <f t="shared" si="316"/>
        <v>0</v>
      </c>
      <c r="O264" s="33">
        <f t="shared" si="316"/>
        <v>0</v>
      </c>
      <c r="P264" s="33">
        <f t="shared" si="316"/>
        <v>0</v>
      </c>
      <c r="Q264" s="33">
        <f t="shared" si="316"/>
        <v>0</v>
      </c>
      <c r="R264" s="33">
        <f t="shared" si="316"/>
        <v>0</v>
      </c>
      <c r="S264" s="33">
        <f t="shared" si="316"/>
        <v>0</v>
      </c>
      <c r="T264" s="33">
        <f t="shared" si="316"/>
        <v>0</v>
      </c>
      <c r="U264" s="33">
        <f t="shared" si="316"/>
        <v>0</v>
      </c>
      <c r="V264" s="33">
        <f t="shared" si="316"/>
        <v>0</v>
      </c>
      <c r="W264" s="33">
        <f t="shared" si="316"/>
        <v>0</v>
      </c>
      <c r="X264" s="33">
        <f>IF(ISBLANK(X242),0,X1276)</f>
        <v>0</v>
      </c>
      <c r="Y264" s="33">
        <f>IF(ISBLANK(Y242),0,Y1276)</f>
        <v>0</v>
      </c>
      <c r="Z264" s="33">
        <f t="shared" ref="Z264:AA264" si="317">IF(ISBLANK(Z242),0,Z1276)</f>
        <v>0</v>
      </c>
      <c r="AA264" s="33">
        <f t="shared" si="317"/>
        <v>0</v>
      </c>
      <c r="AB264" s="33">
        <f t="shared" ref="AB264:AE264" si="318">IF(ISBLANK(AB242),0,AB1276)</f>
        <v>0</v>
      </c>
      <c r="AC264" s="33">
        <f t="shared" si="318"/>
        <v>0</v>
      </c>
      <c r="AD264" s="33">
        <f t="shared" si="318"/>
        <v>0</v>
      </c>
      <c r="AE264" s="33">
        <f t="shared" si="318"/>
        <v>0</v>
      </c>
    </row>
    <row r="265" spans="2:31">
      <c r="B265" s="98" t="s">
        <v>317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319">SUM(K245:K264)</f>
        <v>0</v>
      </c>
      <c r="L265" s="97">
        <f t="shared" si="319"/>
        <v>0</v>
      </c>
      <c r="M265" s="97">
        <f t="shared" si="319"/>
        <v>0</v>
      </c>
      <c r="N265" s="97">
        <f t="shared" si="319"/>
        <v>0</v>
      </c>
      <c r="O265" s="97">
        <f t="shared" si="319"/>
        <v>0</v>
      </c>
      <c r="P265" s="97">
        <f t="shared" si="319"/>
        <v>0</v>
      </c>
      <c r="Q265" s="97">
        <f t="shared" si="319"/>
        <v>0</v>
      </c>
      <c r="R265" s="97">
        <f t="shared" si="319"/>
        <v>0</v>
      </c>
      <c r="S265" s="97">
        <f t="shared" si="319"/>
        <v>0</v>
      </c>
      <c r="T265" s="97">
        <f t="shared" si="319"/>
        <v>0</v>
      </c>
      <c r="U265" s="97">
        <f t="shared" si="319"/>
        <v>0</v>
      </c>
      <c r="V265" s="97">
        <f t="shared" si="319"/>
        <v>0</v>
      </c>
      <c r="W265" s="97">
        <f t="shared" si="319"/>
        <v>0</v>
      </c>
      <c r="X265" s="97">
        <f>SUM(X245:X264)</f>
        <v>0</v>
      </c>
      <c r="Y265" s="97">
        <f>SUM(Y245:Y264)</f>
        <v>0</v>
      </c>
      <c r="Z265" s="97">
        <f t="shared" ref="Z265:AA265" si="320">SUM(Z245:Z264)</f>
        <v>0</v>
      </c>
      <c r="AA265" s="97">
        <f t="shared" si="320"/>
        <v>0</v>
      </c>
      <c r="AB265" s="97">
        <f t="shared" ref="AB265:AE265" si="321">SUM(AB245:AB264)</f>
        <v>0</v>
      </c>
      <c r="AC265" s="97">
        <f t="shared" si="321"/>
        <v>0</v>
      </c>
      <c r="AD265" s="97">
        <f t="shared" si="321"/>
        <v>0</v>
      </c>
      <c r="AE265" s="97">
        <f t="shared" si="321"/>
        <v>0</v>
      </c>
    </row>
    <row r="266" spans="2:31"/>
    <row r="267" spans="2:31"/>
    <row r="268" spans="2:31" ht="21">
      <c r="B268" s="227" t="s">
        <v>370</v>
      </c>
      <c r="C268" s="228"/>
      <c r="D268" s="229" t="s">
        <v>388</v>
      </c>
      <c r="E268" s="229" t="s">
        <v>398</v>
      </c>
      <c r="F268" s="229" t="s">
        <v>318</v>
      </c>
      <c r="G268" s="229" t="s">
        <v>735</v>
      </c>
      <c r="H268" s="229" t="s">
        <v>390</v>
      </c>
      <c r="I268" s="229" t="s">
        <v>391</v>
      </c>
      <c r="J268" s="229" t="s">
        <v>400</v>
      </c>
      <c r="K268" s="231" t="str">
        <f t="shared" ref="K268:AE268" si="322">LataProjekcji</f>
        <v>Uzupełnij dane</v>
      </c>
      <c r="L268" s="231" t="str">
        <f t="shared" si="322"/>
        <v/>
      </c>
      <c r="M268" s="231" t="str">
        <f t="shared" si="322"/>
        <v/>
      </c>
      <c r="N268" s="231" t="str">
        <f t="shared" si="322"/>
        <v/>
      </c>
      <c r="O268" s="231" t="str">
        <f t="shared" si="322"/>
        <v/>
      </c>
      <c r="P268" s="231" t="str">
        <f t="shared" si="322"/>
        <v/>
      </c>
      <c r="Q268" s="231" t="str">
        <f t="shared" si="322"/>
        <v/>
      </c>
      <c r="R268" s="231" t="str">
        <f t="shared" si="322"/>
        <v/>
      </c>
      <c r="S268" s="231" t="str">
        <f t="shared" si="322"/>
        <v/>
      </c>
      <c r="T268" s="231" t="str">
        <f t="shared" si="322"/>
        <v/>
      </c>
      <c r="U268" s="231" t="str">
        <f t="shared" si="322"/>
        <v/>
      </c>
      <c r="V268" s="231" t="str">
        <f t="shared" si="322"/>
        <v/>
      </c>
      <c r="W268" s="231" t="str">
        <f t="shared" si="322"/>
        <v/>
      </c>
      <c r="X268" s="231" t="str">
        <f t="shared" si="322"/>
        <v/>
      </c>
      <c r="Y268" s="231" t="str">
        <f t="shared" si="322"/>
        <v/>
      </c>
      <c r="Z268" s="231" t="str">
        <f t="shared" si="322"/>
        <v/>
      </c>
      <c r="AA268" s="231" t="str">
        <f t="shared" si="322"/>
        <v/>
      </c>
      <c r="AB268" s="231" t="str">
        <f t="shared" si="322"/>
        <v/>
      </c>
      <c r="AC268" s="231" t="str">
        <f t="shared" si="322"/>
        <v/>
      </c>
      <c r="AD268" s="231" t="str">
        <f t="shared" si="322"/>
        <v/>
      </c>
      <c r="AE268" s="231" t="str">
        <f t="shared" si="322"/>
        <v/>
      </c>
    </row>
    <row r="269" spans="2:31">
      <c r="B269" s="670"/>
      <c r="C269" s="670"/>
      <c r="D269" s="287"/>
      <c r="E269" s="376"/>
      <c r="F269" s="384"/>
      <c r="G269" s="384"/>
      <c r="H269" s="400"/>
      <c r="I269" s="338">
        <f>IF(AND(F269="tak",G269="tak"),SUM(K307:AE307),IF(AND(F269="tak",G269="nie",ISNUMBER(H269)),'Rozliczenie dotacji'!F92,0))</f>
        <v>0</v>
      </c>
      <c r="J269" s="201" t="str" cm="1">
        <f t="array" ref="J269">IF(SUMPRODUCT(ISBLANK(D269:G269)*1)=4,"wstaw dane",IF(AND(SUMPRODUCT(ISBLANK(D269:G269)*1)&gt;0,SUMPRODUCT(ISBLANK(D269:G269)*1)&lt;4),"uzupełnij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323">ROUND(IF(AND(YEAR($E269)=LataProjekcji,$D269&gt;0,$J269="ok"),$D269,0),0)</f>
        <v>0</v>
      </c>
      <c r="L269" s="102">
        <f t="shared" si="323"/>
        <v>0</v>
      </c>
      <c r="M269" s="102">
        <f t="shared" si="323"/>
        <v>0</v>
      </c>
      <c r="N269" s="102">
        <f t="shared" si="323"/>
        <v>0</v>
      </c>
      <c r="O269" s="102">
        <f t="shared" si="323"/>
        <v>0</v>
      </c>
      <c r="P269" s="102">
        <f t="shared" si="323"/>
        <v>0</v>
      </c>
      <c r="Q269" s="102">
        <f t="shared" si="323"/>
        <v>0</v>
      </c>
      <c r="R269" s="102">
        <f t="shared" si="323"/>
        <v>0</v>
      </c>
      <c r="S269" s="102">
        <f t="shared" si="323"/>
        <v>0</v>
      </c>
      <c r="T269" s="102">
        <f t="shared" si="323"/>
        <v>0</v>
      </c>
      <c r="U269" s="102">
        <f t="shared" si="323"/>
        <v>0</v>
      </c>
      <c r="V269" s="102">
        <f t="shared" si="323"/>
        <v>0</v>
      </c>
      <c r="W269" s="102">
        <f t="shared" si="323"/>
        <v>0</v>
      </c>
      <c r="X269" s="102">
        <f t="shared" si="323"/>
        <v>0</v>
      </c>
      <c r="Y269" s="102">
        <f t="shared" si="323"/>
        <v>0</v>
      </c>
      <c r="Z269" s="102">
        <f t="shared" si="323"/>
        <v>0</v>
      </c>
      <c r="AA269" s="102">
        <f t="shared" si="323"/>
        <v>0</v>
      </c>
      <c r="AB269" s="102">
        <f t="shared" si="323"/>
        <v>0</v>
      </c>
      <c r="AC269" s="102">
        <f t="shared" si="323"/>
        <v>0</v>
      </c>
      <c r="AD269" s="102">
        <f t="shared" si="323"/>
        <v>0</v>
      </c>
      <c r="AE269" s="102">
        <f t="shared" si="323"/>
        <v>0</v>
      </c>
    </row>
    <row r="270" spans="2:31">
      <c r="B270" s="669"/>
      <c r="C270" s="669"/>
      <c r="D270" s="287"/>
      <c r="E270" s="376"/>
      <c r="F270" s="377"/>
      <c r="G270" s="377"/>
      <c r="H270" s="401"/>
      <c r="I270" s="336">
        <f>IF(AND(F270="tak",G270="tak"),SUM(K308:AE308),IF(AND(F270="tak",G270="nie",ISNUMBER(H270)),'Rozliczenie dotacji'!F93,0))</f>
        <v>0</v>
      </c>
      <c r="J270" s="202" t="str" cm="1">
        <f t="array" ref="J270">IF(SUMPRODUCT(ISBLANK(D270:G270)*1)=4,"wstaw dane",IF(AND(SUMPRODUCT(ISBLANK(D270:G270)*1)&gt;0,SUMPRODUCT(ISBLANK(D270:G270)*1)&lt;4),"uzupełnij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323"/>
        <v>0</v>
      </c>
      <c r="L270" s="33">
        <f t="shared" si="323"/>
        <v>0</v>
      </c>
      <c r="M270" s="33">
        <f t="shared" si="323"/>
        <v>0</v>
      </c>
      <c r="N270" s="33">
        <f t="shared" si="323"/>
        <v>0</v>
      </c>
      <c r="O270" s="33">
        <f t="shared" si="323"/>
        <v>0</v>
      </c>
      <c r="P270" s="33">
        <f t="shared" si="323"/>
        <v>0</v>
      </c>
      <c r="Q270" s="33">
        <f t="shared" si="323"/>
        <v>0</v>
      </c>
      <c r="R270" s="33">
        <f t="shared" si="323"/>
        <v>0</v>
      </c>
      <c r="S270" s="33">
        <f t="shared" si="323"/>
        <v>0</v>
      </c>
      <c r="T270" s="33">
        <f t="shared" si="323"/>
        <v>0</v>
      </c>
      <c r="U270" s="33">
        <f t="shared" si="323"/>
        <v>0</v>
      </c>
      <c r="V270" s="33">
        <f t="shared" si="323"/>
        <v>0</v>
      </c>
      <c r="W270" s="33">
        <f t="shared" si="323"/>
        <v>0</v>
      </c>
      <c r="X270" s="33">
        <f t="shared" si="323"/>
        <v>0</v>
      </c>
      <c r="Y270" s="33">
        <f t="shared" si="323"/>
        <v>0</v>
      </c>
      <c r="Z270" s="33">
        <f t="shared" si="323"/>
        <v>0</v>
      </c>
      <c r="AA270" s="33">
        <f t="shared" si="323"/>
        <v>0</v>
      </c>
      <c r="AB270" s="33">
        <f t="shared" si="323"/>
        <v>0</v>
      </c>
      <c r="AC270" s="33">
        <f t="shared" si="323"/>
        <v>0</v>
      </c>
      <c r="AD270" s="33">
        <f t="shared" si="323"/>
        <v>0</v>
      </c>
      <c r="AE270" s="33">
        <f t="shared" si="323"/>
        <v>0</v>
      </c>
    </row>
    <row r="271" spans="2:31">
      <c r="B271" s="669"/>
      <c r="C271" s="669"/>
      <c r="D271" s="287"/>
      <c r="E271" s="376"/>
      <c r="F271" s="377"/>
      <c r="G271" s="377"/>
      <c r="H271" s="401"/>
      <c r="I271" s="336">
        <f>IF(AND(F271="tak",G271="tak"),SUM(K309:AE309),IF(AND(F271="tak",G271="nie",ISNUMBER(H271)),'Rozliczenie dotacji'!F94,0))</f>
        <v>0</v>
      </c>
      <c r="J271" s="202" t="str" cm="1">
        <f t="array" ref="J271">IF(SUMPRODUCT(ISBLANK(D271:G271)*1)=4,"wstaw dane",IF(AND(SUMPRODUCT(ISBLANK(D271:G271)*1)&gt;0,SUMPRODUCT(ISBLANK(D271:G271)*1)&lt;4),"uzupełnij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323"/>
        <v>0</v>
      </c>
      <c r="L271" s="33">
        <f t="shared" si="323"/>
        <v>0</v>
      </c>
      <c r="M271" s="33">
        <f t="shared" si="323"/>
        <v>0</v>
      </c>
      <c r="N271" s="33">
        <f t="shared" si="323"/>
        <v>0</v>
      </c>
      <c r="O271" s="33">
        <f t="shared" si="323"/>
        <v>0</v>
      </c>
      <c r="P271" s="33">
        <f t="shared" si="323"/>
        <v>0</v>
      </c>
      <c r="Q271" s="33">
        <f t="shared" si="323"/>
        <v>0</v>
      </c>
      <c r="R271" s="33">
        <f t="shared" si="323"/>
        <v>0</v>
      </c>
      <c r="S271" s="33">
        <f t="shared" si="323"/>
        <v>0</v>
      </c>
      <c r="T271" s="33">
        <f t="shared" si="323"/>
        <v>0</v>
      </c>
      <c r="U271" s="33">
        <f t="shared" si="323"/>
        <v>0</v>
      </c>
      <c r="V271" s="33">
        <f t="shared" si="323"/>
        <v>0</v>
      </c>
      <c r="W271" s="33">
        <f t="shared" si="323"/>
        <v>0</v>
      </c>
      <c r="X271" s="33">
        <f t="shared" si="323"/>
        <v>0</v>
      </c>
      <c r="Y271" s="33">
        <f t="shared" si="323"/>
        <v>0</v>
      </c>
      <c r="Z271" s="33">
        <f t="shared" si="323"/>
        <v>0</v>
      </c>
      <c r="AA271" s="33">
        <f t="shared" si="323"/>
        <v>0</v>
      </c>
      <c r="AB271" s="33">
        <f t="shared" si="323"/>
        <v>0</v>
      </c>
      <c r="AC271" s="33">
        <f t="shared" si="323"/>
        <v>0</v>
      </c>
      <c r="AD271" s="33">
        <f t="shared" si="323"/>
        <v>0</v>
      </c>
      <c r="AE271" s="33">
        <f t="shared" si="323"/>
        <v>0</v>
      </c>
    </row>
    <row r="272" spans="2:31">
      <c r="B272" s="669"/>
      <c r="C272" s="669"/>
      <c r="D272" s="287"/>
      <c r="E272" s="376"/>
      <c r="F272" s="377"/>
      <c r="G272" s="377"/>
      <c r="H272" s="401"/>
      <c r="I272" s="336">
        <f>IF(AND(F272="tak",G272="tak"),SUM(K310:AE310),IF(AND(F272="tak",G272="nie",ISNUMBER(H272)),'Rozliczenie dotacji'!F95,0))</f>
        <v>0</v>
      </c>
      <c r="J272" s="202" t="str" cm="1">
        <f t="array" ref="J272">IF(SUMPRODUCT(ISBLANK(D272:G272)*1)=4,"wstaw dane",IF(AND(SUMPRODUCT(ISBLANK(D272:G272)*1)&gt;0,SUMPRODUCT(ISBLANK(D272:G272)*1)&lt;4),"uzupełnij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323"/>
        <v>0</v>
      </c>
      <c r="L272" s="33">
        <f t="shared" si="323"/>
        <v>0</v>
      </c>
      <c r="M272" s="33">
        <f t="shared" si="323"/>
        <v>0</v>
      </c>
      <c r="N272" s="33">
        <f t="shared" si="323"/>
        <v>0</v>
      </c>
      <c r="O272" s="33">
        <f t="shared" si="323"/>
        <v>0</v>
      </c>
      <c r="P272" s="33">
        <f t="shared" si="323"/>
        <v>0</v>
      </c>
      <c r="Q272" s="33">
        <f t="shared" si="323"/>
        <v>0</v>
      </c>
      <c r="R272" s="33">
        <f t="shared" si="323"/>
        <v>0</v>
      </c>
      <c r="S272" s="33">
        <f t="shared" si="323"/>
        <v>0</v>
      </c>
      <c r="T272" s="33">
        <f t="shared" si="323"/>
        <v>0</v>
      </c>
      <c r="U272" s="33">
        <f t="shared" si="323"/>
        <v>0</v>
      </c>
      <c r="V272" s="33">
        <f t="shared" si="323"/>
        <v>0</v>
      </c>
      <c r="W272" s="33">
        <f t="shared" si="323"/>
        <v>0</v>
      </c>
      <c r="X272" s="33">
        <f t="shared" si="323"/>
        <v>0</v>
      </c>
      <c r="Y272" s="33">
        <f t="shared" si="323"/>
        <v>0</v>
      </c>
      <c r="Z272" s="33">
        <f t="shared" ref="Z272:AE283" si="324">ROUND(IF(AND(YEAR($E272)=LataProjekcji,$D272&gt;0,$J272="ok"),$D272,0),0)</f>
        <v>0</v>
      </c>
      <c r="AA272" s="33">
        <f t="shared" si="324"/>
        <v>0</v>
      </c>
      <c r="AB272" s="33">
        <f t="shared" si="324"/>
        <v>0</v>
      </c>
      <c r="AC272" s="33">
        <f t="shared" si="324"/>
        <v>0</v>
      </c>
      <c r="AD272" s="33">
        <f t="shared" si="324"/>
        <v>0</v>
      </c>
      <c r="AE272" s="33">
        <f t="shared" si="324"/>
        <v>0</v>
      </c>
    </row>
    <row r="273" spans="2:31">
      <c r="B273" s="669"/>
      <c r="C273" s="669"/>
      <c r="D273" s="287"/>
      <c r="E273" s="376"/>
      <c r="F273" s="377"/>
      <c r="G273" s="377"/>
      <c r="H273" s="401"/>
      <c r="I273" s="336">
        <f>IF(AND(F273="tak",G273="tak"),SUM(K311:AE311),IF(AND(F273="tak",G273="nie",ISNUMBER(H273)),'Rozliczenie dotacji'!F96,0))</f>
        <v>0</v>
      </c>
      <c r="J273" s="202" t="str" cm="1">
        <f t="array" ref="J273">IF(SUMPRODUCT(ISBLANK(D273:G273)*1)=4,"wstaw dane",IF(AND(SUMPRODUCT(ISBLANK(D273:G273)*1)&gt;0,SUMPRODUCT(ISBLANK(D273:G273)*1)&lt;4),"uzupełnij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323"/>
        <v>0</v>
      </c>
      <c r="L273" s="33">
        <f t="shared" si="323"/>
        <v>0</v>
      </c>
      <c r="M273" s="33">
        <f t="shared" si="323"/>
        <v>0</v>
      </c>
      <c r="N273" s="33">
        <f t="shared" si="323"/>
        <v>0</v>
      </c>
      <c r="O273" s="33">
        <f t="shared" si="323"/>
        <v>0</v>
      </c>
      <c r="P273" s="33">
        <f t="shared" si="323"/>
        <v>0</v>
      </c>
      <c r="Q273" s="33">
        <f t="shared" si="323"/>
        <v>0</v>
      </c>
      <c r="R273" s="33">
        <f t="shared" si="323"/>
        <v>0</v>
      </c>
      <c r="S273" s="33">
        <f t="shared" si="323"/>
        <v>0</v>
      </c>
      <c r="T273" s="33">
        <f t="shared" si="323"/>
        <v>0</v>
      </c>
      <c r="U273" s="33">
        <f t="shared" si="323"/>
        <v>0</v>
      </c>
      <c r="V273" s="33">
        <f t="shared" si="323"/>
        <v>0</v>
      </c>
      <c r="W273" s="33">
        <f t="shared" si="323"/>
        <v>0</v>
      </c>
      <c r="X273" s="33">
        <f t="shared" si="323"/>
        <v>0</v>
      </c>
      <c r="Y273" s="33">
        <f t="shared" si="323"/>
        <v>0</v>
      </c>
      <c r="Z273" s="33">
        <f t="shared" si="324"/>
        <v>0</v>
      </c>
      <c r="AA273" s="33">
        <f t="shared" si="324"/>
        <v>0</v>
      </c>
      <c r="AB273" s="33">
        <f t="shared" si="324"/>
        <v>0</v>
      </c>
      <c r="AC273" s="33">
        <f t="shared" si="324"/>
        <v>0</v>
      </c>
      <c r="AD273" s="33">
        <f t="shared" si="324"/>
        <v>0</v>
      </c>
      <c r="AE273" s="33">
        <f t="shared" si="324"/>
        <v>0</v>
      </c>
    </row>
    <row r="274" spans="2:31">
      <c r="B274" s="669"/>
      <c r="C274" s="669"/>
      <c r="D274" s="287"/>
      <c r="E274" s="376"/>
      <c r="F274" s="377"/>
      <c r="G274" s="377"/>
      <c r="H274" s="401"/>
      <c r="I274" s="336">
        <f>IF(AND(F274="tak",G274="tak"),SUM(K312:AE312),IF(AND(F274="tak",G274="nie",ISNUMBER(H274)),'Rozliczenie dotacji'!F97,0))</f>
        <v>0</v>
      </c>
      <c r="J274" s="202" t="str" cm="1">
        <f t="array" ref="J274">IF(SUMPRODUCT(ISBLANK(D274:G274)*1)=4,"wstaw dane",IF(AND(SUMPRODUCT(ISBLANK(D274:G274)*1)&gt;0,SUMPRODUCT(ISBLANK(D274:G274)*1)&lt;4),"uzupełnij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323"/>
        <v>0</v>
      </c>
      <c r="L274" s="33">
        <f t="shared" si="323"/>
        <v>0</v>
      </c>
      <c r="M274" s="33">
        <f t="shared" si="323"/>
        <v>0</v>
      </c>
      <c r="N274" s="33">
        <f t="shared" si="323"/>
        <v>0</v>
      </c>
      <c r="O274" s="33">
        <f t="shared" si="323"/>
        <v>0</v>
      </c>
      <c r="P274" s="33">
        <f t="shared" si="323"/>
        <v>0</v>
      </c>
      <c r="Q274" s="33">
        <f t="shared" si="323"/>
        <v>0</v>
      </c>
      <c r="R274" s="33">
        <f t="shared" si="323"/>
        <v>0</v>
      </c>
      <c r="S274" s="33">
        <f t="shared" si="323"/>
        <v>0</v>
      </c>
      <c r="T274" s="33">
        <f t="shared" si="323"/>
        <v>0</v>
      </c>
      <c r="U274" s="33">
        <f t="shared" si="323"/>
        <v>0</v>
      </c>
      <c r="V274" s="33">
        <f t="shared" si="323"/>
        <v>0</v>
      </c>
      <c r="W274" s="33">
        <f t="shared" si="323"/>
        <v>0</v>
      </c>
      <c r="X274" s="33">
        <f t="shared" si="323"/>
        <v>0</v>
      </c>
      <c r="Y274" s="33">
        <f t="shared" si="323"/>
        <v>0</v>
      </c>
      <c r="Z274" s="33">
        <f t="shared" si="324"/>
        <v>0</v>
      </c>
      <c r="AA274" s="33">
        <f t="shared" si="324"/>
        <v>0</v>
      </c>
      <c r="AB274" s="33">
        <f t="shared" si="324"/>
        <v>0</v>
      </c>
      <c r="AC274" s="33">
        <f t="shared" si="324"/>
        <v>0</v>
      </c>
      <c r="AD274" s="33">
        <f t="shared" si="324"/>
        <v>0</v>
      </c>
      <c r="AE274" s="33">
        <f t="shared" si="324"/>
        <v>0</v>
      </c>
    </row>
    <row r="275" spans="2:31">
      <c r="B275" s="669"/>
      <c r="C275" s="669"/>
      <c r="D275" s="287"/>
      <c r="E275" s="376"/>
      <c r="F275" s="377"/>
      <c r="G275" s="377"/>
      <c r="H275" s="401"/>
      <c r="I275" s="336">
        <f>IF(AND(F275="tak",G275="tak"),SUM(K313:AE313),IF(AND(F275="tak",G275="nie",ISNUMBER(H275)),'Rozliczenie dotacji'!F98,0))</f>
        <v>0</v>
      </c>
      <c r="J275" s="202" t="str" cm="1">
        <f t="array" ref="J275">IF(SUMPRODUCT(ISBLANK(D275:G275)*1)=4,"wstaw dane",IF(AND(SUMPRODUCT(ISBLANK(D275:G275)*1)&gt;0,SUMPRODUCT(ISBLANK(D275:G275)*1)&lt;4),"uzupełnij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323"/>
        <v>0</v>
      </c>
      <c r="L275" s="33">
        <f t="shared" si="323"/>
        <v>0</v>
      </c>
      <c r="M275" s="33">
        <f t="shared" si="323"/>
        <v>0</v>
      </c>
      <c r="N275" s="33">
        <f t="shared" si="323"/>
        <v>0</v>
      </c>
      <c r="O275" s="33">
        <f t="shared" si="323"/>
        <v>0</v>
      </c>
      <c r="P275" s="33">
        <f t="shared" si="323"/>
        <v>0</v>
      </c>
      <c r="Q275" s="33">
        <f t="shared" si="323"/>
        <v>0</v>
      </c>
      <c r="R275" s="33">
        <f t="shared" si="323"/>
        <v>0</v>
      </c>
      <c r="S275" s="33">
        <f t="shared" si="323"/>
        <v>0</v>
      </c>
      <c r="T275" s="33">
        <f t="shared" si="323"/>
        <v>0</v>
      </c>
      <c r="U275" s="33">
        <f t="shared" si="323"/>
        <v>0</v>
      </c>
      <c r="V275" s="33">
        <f t="shared" si="323"/>
        <v>0</v>
      </c>
      <c r="W275" s="33">
        <f t="shared" si="323"/>
        <v>0</v>
      </c>
      <c r="X275" s="33">
        <f t="shared" si="323"/>
        <v>0</v>
      </c>
      <c r="Y275" s="33">
        <f t="shared" si="323"/>
        <v>0</v>
      </c>
      <c r="Z275" s="33">
        <f t="shared" si="324"/>
        <v>0</v>
      </c>
      <c r="AA275" s="33">
        <f t="shared" si="324"/>
        <v>0</v>
      </c>
      <c r="AB275" s="33">
        <f t="shared" si="324"/>
        <v>0</v>
      </c>
      <c r="AC275" s="33">
        <f t="shared" si="324"/>
        <v>0</v>
      </c>
      <c r="AD275" s="33">
        <f t="shared" si="324"/>
        <v>0</v>
      </c>
      <c r="AE275" s="33">
        <f t="shared" si="324"/>
        <v>0</v>
      </c>
    </row>
    <row r="276" spans="2:31">
      <c r="B276" s="669"/>
      <c r="C276" s="669"/>
      <c r="D276" s="287"/>
      <c r="E276" s="376"/>
      <c r="F276" s="377"/>
      <c r="G276" s="377"/>
      <c r="H276" s="401"/>
      <c r="I276" s="336">
        <f>IF(AND(F276="tak",G276="tak"),SUM(K314:AE314),IF(AND(F276="tak",G276="nie",ISNUMBER(H276)),'Rozliczenie dotacji'!F99,0))</f>
        <v>0</v>
      </c>
      <c r="J276" s="202" t="str" cm="1">
        <f t="array" ref="J276">IF(SUMPRODUCT(ISBLANK(D276:G276)*1)=4,"wstaw dane",IF(AND(SUMPRODUCT(ISBLANK(D276:G276)*1)&gt;0,SUMPRODUCT(ISBLANK(D276:G276)*1)&lt;4),"uzupełnij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323"/>
        <v>0</v>
      </c>
      <c r="L276" s="33">
        <f t="shared" si="323"/>
        <v>0</v>
      </c>
      <c r="M276" s="33">
        <f t="shared" si="323"/>
        <v>0</v>
      </c>
      <c r="N276" s="33">
        <f t="shared" si="323"/>
        <v>0</v>
      </c>
      <c r="O276" s="33">
        <f t="shared" si="323"/>
        <v>0</v>
      </c>
      <c r="P276" s="33">
        <f t="shared" si="323"/>
        <v>0</v>
      </c>
      <c r="Q276" s="33">
        <f t="shared" si="323"/>
        <v>0</v>
      </c>
      <c r="R276" s="33">
        <f t="shared" si="323"/>
        <v>0</v>
      </c>
      <c r="S276" s="33">
        <f t="shared" si="323"/>
        <v>0</v>
      </c>
      <c r="T276" s="33">
        <f t="shared" si="323"/>
        <v>0</v>
      </c>
      <c r="U276" s="33">
        <f t="shared" si="323"/>
        <v>0</v>
      </c>
      <c r="V276" s="33">
        <f t="shared" si="323"/>
        <v>0</v>
      </c>
      <c r="W276" s="33">
        <f t="shared" si="323"/>
        <v>0</v>
      </c>
      <c r="X276" s="33">
        <f t="shared" si="323"/>
        <v>0</v>
      </c>
      <c r="Y276" s="33">
        <f t="shared" si="323"/>
        <v>0</v>
      </c>
      <c r="Z276" s="33">
        <f t="shared" si="324"/>
        <v>0</v>
      </c>
      <c r="AA276" s="33">
        <f t="shared" si="324"/>
        <v>0</v>
      </c>
      <c r="AB276" s="33">
        <f t="shared" si="324"/>
        <v>0</v>
      </c>
      <c r="AC276" s="33">
        <f t="shared" si="324"/>
        <v>0</v>
      </c>
      <c r="AD276" s="33">
        <f t="shared" si="324"/>
        <v>0</v>
      </c>
      <c r="AE276" s="33">
        <f t="shared" si="324"/>
        <v>0</v>
      </c>
    </row>
    <row r="277" spans="2:31">
      <c r="B277" s="669"/>
      <c r="C277" s="669"/>
      <c r="D277" s="287"/>
      <c r="E277" s="376"/>
      <c r="F277" s="377"/>
      <c r="G277" s="377"/>
      <c r="H277" s="401"/>
      <c r="I277" s="336">
        <f>IF(AND(F277="tak",G277="tak"),SUM(K315:AE315),IF(AND(F277="tak",G277="nie",ISNUMBER(H277)),'Rozliczenie dotacji'!F100,0))</f>
        <v>0</v>
      </c>
      <c r="J277" s="202" t="str" cm="1">
        <f t="array" ref="J277">IF(SUMPRODUCT(ISBLANK(D277:G277)*1)=4,"wstaw dane",IF(AND(SUMPRODUCT(ISBLANK(D277:G277)*1)&gt;0,SUMPRODUCT(ISBLANK(D277:G277)*1)&lt;4),"uzupełnij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323"/>
        <v>0</v>
      </c>
      <c r="L277" s="33">
        <f t="shared" si="323"/>
        <v>0</v>
      </c>
      <c r="M277" s="33">
        <f t="shared" si="323"/>
        <v>0</v>
      </c>
      <c r="N277" s="33">
        <f t="shared" si="323"/>
        <v>0</v>
      </c>
      <c r="O277" s="33">
        <f t="shared" si="323"/>
        <v>0</v>
      </c>
      <c r="P277" s="33">
        <f t="shared" si="323"/>
        <v>0</v>
      </c>
      <c r="Q277" s="33">
        <f t="shared" si="323"/>
        <v>0</v>
      </c>
      <c r="R277" s="33">
        <f t="shared" si="323"/>
        <v>0</v>
      </c>
      <c r="S277" s="33">
        <f t="shared" si="323"/>
        <v>0</v>
      </c>
      <c r="T277" s="33">
        <f t="shared" si="323"/>
        <v>0</v>
      </c>
      <c r="U277" s="33">
        <f t="shared" si="323"/>
        <v>0</v>
      </c>
      <c r="V277" s="33">
        <f t="shared" si="323"/>
        <v>0</v>
      </c>
      <c r="W277" s="33">
        <f t="shared" si="323"/>
        <v>0</v>
      </c>
      <c r="X277" s="33">
        <f t="shared" si="323"/>
        <v>0</v>
      </c>
      <c r="Y277" s="33">
        <f t="shared" si="323"/>
        <v>0</v>
      </c>
      <c r="Z277" s="33">
        <f t="shared" si="324"/>
        <v>0</v>
      </c>
      <c r="AA277" s="33">
        <f t="shared" si="324"/>
        <v>0</v>
      </c>
      <c r="AB277" s="33">
        <f t="shared" si="324"/>
        <v>0</v>
      </c>
      <c r="AC277" s="33">
        <f t="shared" si="324"/>
        <v>0</v>
      </c>
      <c r="AD277" s="33">
        <f t="shared" si="324"/>
        <v>0</v>
      </c>
      <c r="AE277" s="33">
        <f t="shared" si="324"/>
        <v>0</v>
      </c>
    </row>
    <row r="278" spans="2:31">
      <c r="B278" s="669"/>
      <c r="C278" s="669"/>
      <c r="D278" s="287"/>
      <c r="E278" s="376"/>
      <c r="F278" s="377"/>
      <c r="G278" s="377"/>
      <c r="H278" s="401"/>
      <c r="I278" s="336">
        <f>IF(AND(F278="tak",G278="tak"),SUM(K316:AE316),IF(AND(F278="tak",G278="nie",ISNUMBER(H278)),'Rozliczenie dotacji'!F101,0))</f>
        <v>0</v>
      </c>
      <c r="J278" s="202" t="str" cm="1">
        <f t="array" ref="J278">IF(SUMPRODUCT(ISBLANK(D278:G278)*1)=4,"wstaw dane",IF(AND(SUMPRODUCT(ISBLANK(D278:G278)*1)&gt;0,SUMPRODUCT(ISBLANK(D278:G278)*1)&lt;4),"uzupełnij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323"/>
        <v>0</v>
      </c>
      <c r="L278" s="33">
        <f t="shared" si="323"/>
        <v>0</v>
      </c>
      <c r="M278" s="33">
        <f t="shared" si="323"/>
        <v>0</v>
      </c>
      <c r="N278" s="33">
        <f t="shared" si="323"/>
        <v>0</v>
      </c>
      <c r="O278" s="33">
        <f t="shared" si="323"/>
        <v>0</v>
      </c>
      <c r="P278" s="33">
        <f t="shared" si="323"/>
        <v>0</v>
      </c>
      <c r="Q278" s="33">
        <f t="shared" si="323"/>
        <v>0</v>
      </c>
      <c r="R278" s="33">
        <f t="shared" si="323"/>
        <v>0</v>
      </c>
      <c r="S278" s="33">
        <f t="shared" si="323"/>
        <v>0</v>
      </c>
      <c r="T278" s="33">
        <f t="shared" si="323"/>
        <v>0</v>
      </c>
      <c r="U278" s="33">
        <f t="shared" si="323"/>
        <v>0</v>
      </c>
      <c r="V278" s="33">
        <f t="shared" si="323"/>
        <v>0</v>
      </c>
      <c r="W278" s="33">
        <f t="shared" si="323"/>
        <v>0</v>
      </c>
      <c r="X278" s="33">
        <f t="shared" si="323"/>
        <v>0</v>
      </c>
      <c r="Y278" s="33">
        <f t="shared" si="323"/>
        <v>0</v>
      </c>
      <c r="Z278" s="33">
        <f t="shared" si="324"/>
        <v>0</v>
      </c>
      <c r="AA278" s="33">
        <f t="shared" si="324"/>
        <v>0</v>
      </c>
      <c r="AB278" s="33">
        <f t="shared" si="324"/>
        <v>0</v>
      </c>
      <c r="AC278" s="33">
        <f t="shared" si="324"/>
        <v>0</v>
      </c>
      <c r="AD278" s="33">
        <f t="shared" si="324"/>
        <v>0</v>
      </c>
      <c r="AE278" s="33">
        <f t="shared" si="324"/>
        <v>0</v>
      </c>
    </row>
    <row r="279" spans="2:31">
      <c r="B279" s="669"/>
      <c r="C279" s="669"/>
      <c r="D279" s="287"/>
      <c r="E279" s="376"/>
      <c r="F279" s="377"/>
      <c r="G279" s="377"/>
      <c r="H279" s="401"/>
      <c r="I279" s="336">
        <f>IF(AND(F279="tak",G279="tak"),SUM(K317:AE317),IF(AND(F279="tak",G279="nie",ISNUMBER(H279)),'Rozliczenie dotacji'!F102,0))</f>
        <v>0</v>
      </c>
      <c r="J279" s="202" t="str" cm="1">
        <f t="array" ref="J279">IF(SUMPRODUCT(ISBLANK(D279:G279)*1)=4,"wstaw dane",IF(AND(SUMPRODUCT(ISBLANK(D279:G279)*1)&gt;0,SUMPRODUCT(ISBLANK(D279:G279)*1)&lt;4),"uzupełnij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323"/>
        <v>0</v>
      </c>
      <c r="L279" s="33">
        <f t="shared" si="323"/>
        <v>0</v>
      </c>
      <c r="M279" s="33">
        <f t="shared" si="323"/>
        <v>0</v>
      </c>
      <c r="N279" s="33">
        <f t="shared" si="323"/>
        <v>0</v>
      </c>
      <c r="O279" s="33">
        <f t="shared" si="323"/>
        <v>0</v>
      </c>
      <c r="P279" s="33">
        <f t="shared" si="323"/>
        <v>0</v>
      </c>
      <c r="Q279" s="33">
        <f t="shared" si="323"/>
        <v>0</v>
      </c>
      <c r="R279" s="33">
        <f t="shared" si="323"/>
        <v>0</v>
      </c>
      <c r="S279" s="33">
        <f t="shared" si="323"/>
        <v>0</v>
      </c>
      <c r="T279" s="33">
        <f t="shared" si="323"/>
        <v>0</v>
      </c>
      <c r="U279" s="33">
        <f t="shared" si="323"/>
        <v>0</v>
      </c>
      <c r="V279" s="33">
        <f t="shared" si="323"/>
        <v>0</v>
      </c>
      <c r="W279" s="33">
        <f t="shared" si="323"/>
        <v>0</v>
      </c>
      <c r="X279" s="33">
        <f t="shared" si="323"/>
        <v>0</v>
      </c>
      <c r="Y279" s="33">
        <f t="shared" si="323"/>
        <v>0</v>
      </c>
      <c r="Z279" s="33">
        <f t="shared" si="324"/>
        <v>0</v>
      </c>
      <c r="AA279" s="33">
        <f t="shared" si="324"/>
        <v>0</v>
      </c>
      <c r="AB279" s="33">
        <f t="shared" si="324"/>
        <v>0</v>
      </c>
      <c r="AC279" s="33">
        <f t="shared" si="324"/>
        <v>0</v>
      </c>
      <c r="AD279" s="33">
        <f t="shared" si="324"/>
        <v>0</v>
      </c>
      <c r="AE279" s="33">
        <f t="shared" si="324"/>
        <v>0</v>
      </c>
    </row>
    <row r="280" spans="2:31">
      <c r="B280" s="669"/>
      <c r="C280" s="669"/>
      <c r="D280" s="287"/>
      <c r="E280" s="376"/>
      <c r="F280" s="377"/>
      <c r="G280" s="377"/>
      <c r="H280" s="401"/>
      <c r="I280" s="336">
        <f>IF(AND(F280="tak",G280="tak"),SUM(K318:AE318),IF(AND(F280="tak",G280="nie",ISNUMBER(H280)),'Rozliczenie dotacji'!F103,0))</f>
        <v>0</v>
      </c>
      <c r="J280" s="202" t="str" cm="1">
        <f t="array" ref="J280">IF(SUMPRODUCT(ISBLANK(D280:G280)*1)=4,"wstaw dane",IF(AND(SUMPRODUCT(ISBLANK(D280:G280)*1)&gt;0,SUMPRODUCT(ISBLANK(D280:G280)*1)&lt;4),"uzupełnij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323"/>
        <v>0</v>
      </c>
      <c r="L280" s="33">
        <f t="shared" si="323"/>
        <v>0</v>
      </c>
      <c r="M280" s="33">
        <f t="shared" si="323"/>
        <v>0</v>
      </c>
      <c r="N280" s="33">
        <f t="shared" si="323"/>
        <v>0</v>
      </c>
      <c r="O280" s="33">
        <f t="shared" si="323"/>
        <v>0</v>
      </c>
      <c r="P280" s="33">
        <f t="shared" si="323"/>
        <v>0</v>
      </c>
      <c r="Q280" s="33">
        <f t="shared" si="323"/>
        <v>0</v>
      </c>
      <c r="R280" s="33">
        <f t="shared" si="323"/>
        <v>0</v>
      </c>
      <c r="S280" s="33">
        <f t="shared" si="323"/>
        <v>0</v>
      </c>
      <c r="T280" s="33">
        <f t="shared" si="323"/>
        <v>0</v>
      </c>
      <c r="U280" s="33">
        <f t="shared" si="323"/>
        <v>0</v>
      </c>
      <c r="V280" s="33">
        <f t="shared" si="323"/>
        <v>0</v>
      </c>
      <c r="W280" s="33">
        <f t="shared" si="323"/>
        <v>0</v>
      </c>
      <c r="X280" s="33">
        <f t="shared" si="323"/>
        <v>0</v>
      </c>
      <c r="Y280" s="33">
        <f t="shared" si="323"/>
        <v>0</v>
      </c>
      <c r="Z280" s="33">
        <f t="shared" si="324"/>
        <v>0</v>
      </c>
      <c r="AA280" s="33">
        <f t="shared" si="324"/>
        <v>0</v>
      </c>
      <c r="AB280" s="33">
        <f t="shared" si="324"/>
        <v>0</v>
      </c>
      <c r="AC280" s="33">
        <f t="shared" si="324"/>
        <v>0</v>
      </c>
      <c r="AD280" s="33">
        <f t="shared" si="324"/>
        <v>0</v>
      </c>
      <c r="AE280" s="33">
        <f t="shared" si="324"/>
        <v>0</v>
      </c>
    </row>
    <row r="281" spans="2:31">
      <c r="B281" s="669"/>
      <c r="C281" s="669"/>
      <c r="D281" s="287"/>
      <c r="E281" s="376"/>
      <c r="F281" s="377"/>
      <c r="G281" s="377"/>
      <c r="H281" s="401"/>
      <c r="I281" s="336">
        <f>IF(AND(F281="tak",G281="tak"),SUM(K319:AE319),IF(AND(F281="tak",G281="nie",ISNUMBER(H281)),'Rozliczenie dotacji'!F104,0))</f>
        <v>0</v>
      </c>
      <c r="J281" s="202" t="str" cm="1">
        <f t="array" ref="J281">IF(SUMPRODUCT(ISBLANK(D281:G281)*1)=4,"wstaw dane",IF(AND(SUMPRODUCT(ISBLANK(D281:G281)*1)&gt;0,SUMPRODUCT(ISBLANK(D281:G281)*1)&lt;4),"uzupełnij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323"/>
        <v>0</v>
      </c>
      <c r="L281" s="33">
        <f t="shared" si="323"/>
        <v>0</v>
      </c>
      <c r="M281" s="33">
        <f t="shared" si="323"/>
        <v>0</v>
      </c>
      <c r="N281" s="33">
        <f t="shared" si="323"/>
        <v>0</v>
      </c>
      <c r="O281" s="33">
        <f t="shared" si="323"/>
        <v>0</v>
      </c>
      <c r="P281" s="33">
        <f t="shared" si="323"/>
        <v>0</v>
      </c>
      <c r="Q281" s="33">
        <f t="shared" si="323"/>
        <v>0</v>
      </c>
      <c r="R281" s="33">
        <f t="shared" si="323"/>
        <v>0</v>
      </c>
      <c r="S281" s="33">
        <f t="shared" si="323"/>
        <v>0</v>
      </c>
      <c r="T281" s="33">
        <f t="shared" si="323"/>
        <v>0</v>
      </c>
      <c r="U281" s="33">
        <f t="shared" si="323"/>
        <v>0</v>
      </c>
      <c r="V281" s="33">
        <f t="shared" si="323"/>
        <v>0</v>
      </c>
      <c r="W281" s="33">
        <f t="shared" si="323"/>
        <v>0</v>
      </c>
      <c r="X281" s="33">
        <f t="shared" si="323"/>
        <v>0</v>
      </c>
      <c r="Y281" s="33">
        <f t="shared" si="323"/>
        <v>0</v>
      </c>
      <c r="Z281" s="33">
        <f t="shared" si="324"/>
        <v>0</v>
      </c>
      <c r="AA281" s="33">
        <f t="shared" si="324"/>
        <v>0</v>
      </c>
      <c r="AB281" s="33">
        <f t="shared" si="324"/>
        <v>0</v>
      </c>
      <c r="AC281" s="33">
        <f t="shared" si="324"/>
        <v>0</v>
      </c>
      <c r="AD281" s="33">
        <f t="shared" si="324"/>
        <v>0</v>
      </c>
      <c r="AE281" s="33">
        <f t="shared" si="324"/>
        <v>0</v>
      </c>
    </row>
    <row r="282" spans="2:31">
      <c r="B282" s="669"/>
      <c r="C282" s="669"/>
      <c r="D282" s="287"/>
      <c r="E282" s="376"/>
      <c r="F282" s="377"/>
      <c r="G282" s="377"/>
      <c r="H282" s="401"/>
      <c r="I282" s="336">
        <f>IF(AND(F282="tak",G282="tak"),SUM(K320:AE320),IF(AND(F282="tak",G282="nie",ISNUMBER(H282)),'Rozliczenie dotacji'!F105,0))</f>
        <v>0</v>
      </c>
      <c r="J282" s="202" t="str" cm="1">
        <f t="array" ref="J282">IF(SUMPRODUCT(ISBLANK(D282:G282)*1)=4,"wstaw dane",IF(AND(SUMPRODUCT(ISBLANK(D282:G282)*1)&gt;0,SUMPRODUCT(ISBLANK(D282:G282)*1)&lt;4),"uzupełnij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323"/>
        <v>0</v>
      </c>
      <c r="L282" s="33">
        <f t="shared" si="323"/>
        <v>0</v>
      </c>
      <c r="M282" s="33">
        <f t="shared" si="323"/>
        <v>0</v>
      </c>
      <c r="N282" s="33">
        <f t="shared" si="323"/>
        <v>0</v>
      </c>
      <c r="O282" s="33">
        <f t="shared" si="323"/>
        <v>0</v>
      </c>
      <c r="P282" s="33">
        <f t="shared" si="323"/>
        <v>0</v>
      </c>
      <c r="Q282" s="33">
        <f t="shared" si="323"/>
        <v>0</v>
      </c>
      <c r="R282" s="33">
        <f t="shared" si="323"/>
        <v>0</v>
      </c>
      <c r="S282" s="33">
        <f t="shared" si="323"/>
        <v>0</v>
      </c>
      <c r="T282" s="33">
        <f t="shared" si="323"/>
        <v>0</v>
      </c>
      <c r="U282" s="33">
        <f t="shared" si="323"/>
        <v>0</v>
      </c>
      <c r="V282" s="33">
        <f t="shared" si="323"/>
        <v>0</v>
      </c>
      <c r="W282" s="33">
        <f t="shared" si="323"/>
        <v>0</v>
      </c>
      <c r="X282" s="33">
        <f t="shared" si="323"/>
        <v>0</v>
      </c>
      <c r="Y282" s="33">
        <f t="shared" si="323"/>
        <v>0</v>
      </c>
      <c r="Z282" s="33">
        <f t="shared" si="324"/>
        <v>0</v>
      </c>
      <c r="AA282" s="33">
        <f t="shared" si="324"/>
        <v>0</v>
      </c>
      <c r="AB282" s="33">
        <f t="shared" si="324"/>
        <v>0</v>
      </c>
      <c r="AC282" s="33">
        <f t="shared" si="324"/>
        <v>0</v>
      </c>
      <c r="AD282" s="33">
        <f t="shared" si="324"/>
        <v>0</v>
      </c>
      <c r="AE282" s="33">
        <f t="shared" si="324"/>
        <v>0</v>
      </c>
    </row>
    <row r="283" spans="2:31">
      <c r="B283" s="669"/>
      <c r="C283" s="669"/>
      <c r="D283" s="287"/>
      <c r="E283" s="376"/>
      <c r="F283" s="377"/>
      <c r="G283" s="377"/>
      <c r="H283" s="401"/>
      <c r="I283" s="336">
        <f>IF(AND(F283="tak",G283="tak"),SUM(K321:AE321),IF(AND(F283="tak",G283="nie",ISNUMBER(H283)),'Rozliczenie dotacji'!F106,0))</f>
        <v>0</v>
      </c>
      <c r="J283" s="367" t="str" cm="1">
        <f t="array" ref="J283">IF(SUMPRODUCT(ISBLANK(D283:G283)*1)=4,"wstaw dane",IF(AND(SUMPRODUCT(ISBLANK(D283:G283)*1)&gt;0,SUMPRODUCT(ISBLANK(D283:G283)*1)&lt;4),"uzupełnij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323"/>
        <v>0</v>
      </c>
      <c r="L283" s="33">
        <f t="shared" si="323"/>
        <v>0</v>
      </c>
      <c r="M283" s="33">
        <f t="shared" si="323"/>
        <v>0</v>
      </c>
      <c r="N283" s="33">
        <f t="shared" si="323"/>
        <v>0</v>
      </c>
      <c r="O283" s="33">
        <f t="shared" si="323"/>
        <v>0</v>
      </c>
      <c r="P283" s="33">
        <f t="shared" si="323"/>
        <v>0</v>
      </c>
      <c r="Q283" s="33">
        <f t="shared" si="323"/>
        <v>0</v>
      </c>
      <c r="R283" s="33">
        <f t="shared" si="323"/>
        <v>0</v>
      </c>
      <c r="S283" s="33">
        <f t="shared" si="323"/>
        <v>0</v>
      </c>
      <c r="T283" s="33">
        <f t="shared" si="323"/>
        <v>0</v>
      </c>
      <c r="U283" s="33">
        <f t="shared" si="323"/>
        <v>0</v>
      </c>
      <c r="V283" s="33">
        <f t="shared" si="323"/>
        <v>0</v>
      </c>
      <c r="W283" s="33">
        <f t="shared" si="323"/>
        <v>0</v>
      </c>
      <c r="X283" s="33">
        <f t="shared" si="323"/>
        <v>0</v>
      </c>
      <c r="Y283" s="33">
        <f t="shared" si="323"/>
        <v>0</v>
      </c>
      <c r="Z283" s="33">
        <f t="shared" si="324"/>
        <v>0</v>
      </c>
      <c r="AA283" s="33">
        <f t="shared" si="324"/>
        <v>0</v>
      </c>
      <c r="AB283" s="33">
        <f t="shared" si="324"/>
        <v>0</v>
      </c>
      <c r="AC283" s="33">
        <f t="shared" si="324"/>
        <v>0</v>
      </c>
      <c r="AD283" s="33">
        <f t="shared" si="324"/>
        <v>0</v>
      </c>
      <c r="AE283" s="33">
        <f t="shared" si="324"/>
        <v>0</v>
      </c>
    </row>
    <row r="284" spans="2:31">
      <c r="B284" s="98" t="s">
        <v>317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325">SUM(K269:K283)</f>
        <v>0</v>
      </c>
      <c r="L284" s="97">
        <f t="shared" si="325"/>
        <v>0</v>
      </c>
      <c r="M284" s="97">
        <f t="shared" si="325"/>
        <v>0</v>
      </c>
      <c r="N284" s="97">
        <f t="shared" si="325"/>
        <v>0</v>
      </c>
      <c r="O284" s="97">
        <f t="shared" si="325"/>
        <v>0</v>
      </c>
      <c r="P284" s="97">
        <f t="shared" si="325"/>
        <v>0</v>
      </c>
      <c r="Q284" s="97">
        <f t="shared" si="325"/>
        <v>0</v>
      </c>
      <c r="R284" s="97">
        <f t="shared" si="325"/>
        <v>0</v>
      </c>
      <c r="S284" s="97">
        <f t="shared" si="325"/>
        <v>0</v>
      </c>
      <c r="T284" s="97">
        <f t="shared" si="325"/>
        <v>0</v>
      </c>
      <c r="U284" s="97">
        <f t="shared" si="325"/>
        <v>0</v>
      </c>
      <c r="V284" s="97">
        <f t="shared" si="325"/>
        <v>0</v>
      </c>
      <c r="W284" s="97">
        <f t="shared" si="325"/>
        <v>0</v>
      </c>
      <c r="X284" s="97">
        <f>SUM(X269:X283)</f>
        <v>0</v>
      </c>
      <c r="Y284" s="97">
        <f>SUM(Y269:Y283)</f>
        <v>0</v>
      </c>
      <c r="Z284" s="97">
        <f t="shared" ref="Z284:AA284" si="326">SUM(Z269:Z283)</f>
        <v>0</v>
      </c>
      <c r="AA284" s="97">
        <f t="shared" si="326"/>
        <v>0</v>
      </c>
      <c r="AB284" s="97">
        <f t="shared" ref="AB284:AE284" si="327">SUM(AB269:AB283)</f>
        <v>0</v>
      </c>
      <c r="AC284" s="97">
        <f t="shared" si="327"/>
        <v>0</v>
      </c>
      <c r="AD284" s="97">
        <f t="shared" si="327"/>
        <v>0</v>
      </c>
      <c r="AE284" s="97">
        <f t="shared" si="327"/>
        <v>0</v>
      </c>
    </row>
    <row r="285" spans="2:31">
      <c r="B285" s="103" t="s">
        <v>366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328">K1286+K1293+K1300+K1307+K1384+K1314+K1321+K1328+K1335+K1342+K1349+K1356+K1363+K1370+K1377</f>
        <v>0</v>
      </c>
      <c r="L285" s="102">
        <f t="shared" ca="1" si="328"/>
        <v>0</v>
      </c>
      <c r="M285" s="102">
        <f t="shared" ca="1" si="328"/>
        <v>0</v>
      </c>
      <c r="N285" s="102">
        <f t="shared" ca="1" si="328"/>
        <v>0</v>
      </c>
      <c r="O285" s="102">
        <f t="shared" ca="1" si="328"/>
        <v>0</v>
      </c>
      <c r="P285" s="102">
        <f t="shared" ca="1" si="328"/>
        <v>0</v>
      </c>
      <c r="Q285" s="102">
        <f t="shared" ca="1" si="328"/>
        <v>0</v>
      </c>
      <c r="R285" s="102">
        <f t="shared" ca="1" si="328"/>
        <v>0</v>
      </c>
      <c r="S285" s="102">
        <f t="shared" ca="1" si="328"/>
        <v>0</v>
      </c>
      <c r="T285" s="102">
        <f t="shared" ca="1" si="328"/>
        <v>0</v>
      </c>
      <c r="U285" s="102">
        <f t="shared" ca="1" si="328"/>
        <v>0</v>
      </c>
      <c r="V285" s="102">
        <f t="shared" ca="1" si="328"/>
        <v>0</v>
      </c>
      <c r="W285" s="102">
        <f t="shared" ca="1" si="328"/>
        <v>0</v>
      </c>
      <c r="X285" s="102">
        <f t="shared" ref="X285:Y287" ca="1" si="329">X1286+X1293+X1300+X1307+X1384+X1314+X1321+X1328+X1335+X1342+X1349+X1356+X1363+X1370+X1377</f>
        <v>0</v>
      </c>
      <c r="Y285" s="102">
        <f t="shared" ca="1" si="329"/>
        <v>0</v>
      </c>
      <c r="Z285" s="102">
        <f t="shared" ref="Z285:AA285" ca="1" si="330">Z1286+Z1293+Z1300+Z1307+Z1384+Z1314+Z1321+Z1328+Z1335+Z1342+Z1349+Z1356+Z1363+Z1370+Z1377</f>
        <v>0</v>
      </c>
      <c r="AA285" s="102">
        <f t="shared" ca="1" si="330"/>
        <v>0</v>
      </c>
      <c r="AB285" s="102">
        <f t="shared" ref="AB285:AE285" ca="1" si="331">AB1286+AB1293+AB1300+AB1307+AB1384+AB1314+AB1321+AB1328+AB1335+AB1342+AB1349+AB1356+AB1363+AB1370+AB1377</f>
        <v>0</v>
      </c>
      <c r="AC285" s="102">
        <f t="shared" ca="1" si="331"/>
        <v>0</v>
      </c>
      <c r="AD285" s="102">
        <f t="shared" ca="1" si="331"/>
        <v>0</v>
      </c>
      <c r="AE285" s="102">
        <f t="shared" ca="1" si="331"/>
        <v>0</v>
      </c>
    </row>
    <row r="286" spans="2:31">
      <c r="B286" s="37" t="s">
        <v>367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332">K1287+K1294+K1301+K1308+K1385+K1315+K1322+K1329+K1336+K1343+K1350+K1357+K1364+K1371+K1378</f>
        <v>0</v>
      </c>
      <c r="L286" s="33">
        <f t="shared" ca="1" si="332"/>
        <v>0</v>
      </c>
      <c r="M286" s="33">
        <f t="shared" ca="1" si="332"/>
        <v>0</v>
      </c>
      <c r="N286" s="33">
        <f t="shared" ca="1" si="332"/>
        <v>0</v>
      </c>
      <c r="O286" s="33">
        <f t="shared" ca="1" si="332"/>
        <v>0</v>
      </c>
      <c r="P286" s="33">
        <f t="shared" ca="1" si="332"/>
        <v>0</v>
      </c>
      <c r="Q286" s="33">
        <f t="shared" ca="1" si="332"/>
        <v>0</v>
      </c>
      <c r="R286" s="33">
        <f t="shared" ca="1" si="332"/>
        <v>0</v>
      </c>
      <c r="S286" s="33">
        <f t="shared" ca="1" si="332"/>
        <v>0</v>
      </c>
      <c r="T286" s="33">
        <f t="shared" ca="1" si="332"/>
        <v>0</v>
      </c>
      <c r="U286" s="33">
        <f t="shared" ca="1" si="332"/>
        <v>0</v>
      </c>
      <c r="V286" s="33">
        <f t="shared" ca="1" si="332"/>
        <v>0</v>
      </c>
      <c r="W286" s="33">
        <f t="shared" ca="1" si="332"/>
        <v>0</v>
      </c>
      <c r="X286" s="33">
        <f t="shared" ca="1" si="329"/>
        <v>0</v>
      </c>
      <c r="Y286" s="33">
        <f t="shared" ca="1" si="329"/>
        <v>0</v>
      </c>
      <c r="Z286" s="33">
        <f t="shared" ref="Z286:AA286" ca="1" si="333">Z1287+Z1294+Z1301+Z1308+Z1385+Z1315+Z1322+Z1329+Z1336+Z1343+Z1350+Z1357+Z1364+Z1371+Z1378</f>
        <v>0</v>
      </c>
      <c r="AA286" s="33">
        <f t="shared" ca="1" si="333"/>
        <v>0</v>
      </c>
      <c r="AB286" s="33">
        <f t="shared" ref="AB286:AE286" ca="1" si="334">AB1287+AB1294+AB1301+AB1308+AB1385+AB1315+AB1322+AB1329+AB1336+AB1343+AB1350+AB1357+AB1364+AB1371+AB1378</f>
        <v>0</v>
      </c>
      <c r="AC286" s="33">
        <f t="shared" ca="1" si="334"/>
        <v>0</v>
      </c>
      <c r="AD286" s="33">
        <f t="shared" ca="1" si="334"/>
        <v>0</v>
      </c>
      <c r="AE286" s="33">
        <f t="shared" ca="1" si="334"/>
        <v>0</v>
      </c>
    </row>
    <row r="287" spans="2:31">
      <c r="B287" s="200" t="s">
        <v>368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335">K1288+K1295+K1302+K1309+K1386+K1316+K1323+K1330+K1337+K1344+K1351+K1358+K1365+K1372+K1379</f>
        <v>0</v>
      </c>
      <c r="L287" s="86">
        <f t="shared" ca="1" si="335"/>
        <v>0</v>
      </c>
      <c r="M287" s="86">
        <f t="shared" ca="1" si="335"/>
        <v>0</v>
      </c>
      <c r="N287" s="86">
        <f t="shared" ca="1" si="335"/>
        <v>0</v>
      </c>
      <c r="O287" s="86">
        <f t="shared" ca="1" si="335"/>
        <v>0</v>
      </c>
      <c r="P287" s="86">
        <f t="shared" ca="1" si="335"/>
        <v>0</v>
      </c>
      <c r="Q287" s="86">
        <f t="shared" ca="1" si="335"/>
        <v>0</v>
      </c>
      <c r="R287" s="86">
        <f t="shared" ca="1" si="335"/>
        <v>0</v>
      </c>
      <c r="S287" s="86">
        <f t="shared" ca="1" si="335"/>
        <v>0</v>
      </c>
      <c r="T287" s="86">
        <f t="shared" ca="1" si="335"/>
        <v>0</v>
      </c>
      <c r="U287" s="86">
        <f t="shared" ca="1" si="335"/>
        <v>0</v>
      </c>
      <c r="V287" s="86">
        <f t="shared" ca="1" si="335"/>
        <v>0</v>
      </c>
      <c r="W287" s="86">
        <f t="shared" ca="1" si="335"/>
        <v>0</v>
      </c>
      <c r="X287" s="86">
        <f t="shared" ca="1" si="329"/>
        <v>0</v>
      </c>
      <c r="Y287" s="86">
        <f t="shared" ca="1" si="329"/>
        <v>0</v>
      </c>
      <c r="Z287" s="86">
        <f t="shared" ref="Z287:AA287" ca="1" si="336">Z1288+Z1295+Z1302+Z1309+Z1386+Z1316+Z1323+Z1330+Z1337+Z1344+Z1351+Z1358+Z1365+Z1372+Z1379</f>
        <v>0</v>
      </c>
      <c r="AA287" s="86">
        <f t="shared" ca="1" si="336"/>
        <v>0</v>
      </c>
      <c r="AB287" s="86">
        <f t="shared" ref="AB287:AE287" ca="1" si="337">AB1288+AB1295+AB1302+AB1309+AB1386+AB1316+AB1323+AB1330+AB1337+AB1344+AB1351+AB1358+AB1365+AB1372+AB1379</f>
        <v>0</v>
      </c>
      <c r="AC287" s="86">
        <f t="shared" ca="1" si="337"/>
        <v>0</v>
      </c>
      <c r="AD287" s="86">
        <f t="shared" ca="1" si="337"/>
        <v>0</v>
      </c>
      <c r="AE287" s="86">
        <f t="shared" ca="1" si="337"/>
        <v>0</v>
      </c>
    </row>
    <row r="288" spans="2:31"/>
    <row r="289" spans="2:31">
      <c r="B289" s="188" t="s">
        <v>401</v>
      </c>
      <c r="C289" s="382"/>
      <c r="D289" s="189"/>
      <c r="E289" s="190"/>
      <c r="F289" s="190"/>
      <c r="G289" s="190"/>
      <c r="H289" s="190"/>
      <c r="I289" s="190"/>
      <c r="J289" s="190"/>
      <c r="K289" s="637"/>
      <c r="L289" s="638"/>
      <c r="M289" s="638"/>
      <c r="N289" s="638"/>
      <c r="O289" s="638"/>
      <c r="P289" s="638"/>
      <c r="Q289" s="638"/>
      <c r="R289" s="638"/>
      <c r="S289" s="638"/>
      <c r="T289" s="638"/>
      <c r="U289" s="638"/>
      <c r="V289" s="638"/>
      <c r="W289" s="638"/>
      <c r="X289" s="638"/>
      <c r="Y289" s="638"/>
      <c r="Z289" s="638"/>
      <c r="AA289" s="638"/>
      <c r="AB289" s="638"/>
      <c r="AC289" s="638"/>
      <c r="AD289" s="638"/>
      <c r="AE289" s="638"/>
    </row>
    <row r="290" spans="2:31">
      <c r="B290" s="62" t="str">
        <f t="shared" ref="B290:C304" si="338">IF(ISBLANK(B269),"",B269)</f>
        <v/>
      </c>
      <c r="C290" s="62" t="str">
        <f t="shared" si="338"/>
        <v/>
      </c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91"/>
      <c r="L290" s="391"/>
      <c r="M290" s="391"/>
      <c r="N290" s="391"/>
      <c r="O290" s="391"/>
      <c r="P290" s="391"/>
      <c r="Q290" s="391"/>
      <c r="R290" s="391"/>
      <c r="S290" s="391"/>
      <c r="T290" s="391"/>
      <c r="U290" s="391"/>
      <c r="V290" s="391"/>
      <c r="W290" s="391"/>
      <c r="X290" s="391"/>
      <c r="Y290" s="391"/>
      <c r="Z290" s="391"/>
      <c r="AA290" s="391"/>
      <c r="AB290" s="391"/>
      <c r="AC290" s="391"/>
      <c r="AD290" s="391"/>
      <c r="AE290" s="391"/>
    </row>
    <row r="291" spans="2:31">
      <c r="B291" s="62" t="str">
        <f t="shared" si="338"/>
        <v/>
      </c>
      <c r="C291" s="62" t="str">
        <f t="shared" si="338"/>
        <v/>
      </c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92"/>
      <c r="L291" s="392"/>
      <c r="M291" s="392"/>
      <c r="N291" s="392"/>
      <c r="O291" s="392"/>
      <c r="P291" s="392"/>
      <c r="Q291" s="392"/>
      <c r="R291" s="392"/>
      <c r="S291" s="392"/>
      <c r="T291" s="392"/>
      <c r="U291" s="392"/>
      <c r="V291" s="392"/>
      <c r="W291" s="392"/>
      <c r="X291" s="392"/>
      <c r="Y291" s="392"/>
      <c r="Z291" s="392"/>
      <c r="AA291" s="392"/>
      <c r="AB291" s="392"/>
      <c r="AC291" s="392"/>
      <c r="AD291" s="392"/>
      <c r="AE291" s="392"/>
    </row>
    <row r="292" spans="2:31">
      <c r="B292" s="62" t="str">
        <f t="shared" si="338"/>
        <v/>
      </c>
      <c r="C292" s="62" t="str">
        <f t="shared" si="338"/>
        <v/>
      </c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92"/>
      <c r="L292" s="392"/>
      <c r="M292" s="392"/>
      <c r="N292" s="392"/>
      <c r="O292" s="392"/>
      <c r="P292" s="392"/>
      <c r="Q292" s="392"/>
      <c r="R292" s="392"/>
      <c r="S292" s="392"/>
      <c r="T292" s="392"/>
      <c r="U292" s="392"/>
      <c r="V292" s="392"/>
      <c r="W292" s="392"/>
      <c r="X292" s="392"/>
      <c r="Y292" s="392"/>
      <c r="Z292" s="392"/>
      <c r="AA292" s="392"/>
      <c r="AB292" s="392"/>
      <c r="AC292" s="392"/>
      <c r="AD292" s="392"/>
      <c r="AE292" s="392"/>
    </row>
    <row r="293" spans="2:31">
      <c r="B293" s="62" t="str">
        <f t="shared" si="338"/>
        <v/>
      </c>
      <c r="C293" s="62" t="str">
        <f t="shared" si="338"/>
        <v/>
      </c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92"/>
      <c r="L293" s="392"/>
      <c r="M293" s="392"/>
      <c r="N293" s="392"/>
      <c r="O293" s="392"/>
      <c r="P293" s="392"/>
      <c r="Q293" s="392"/>
      <c r="R293" s="392"/>
      <c r="S293" s="392"/>
      <c r="T293" s="392"/>
      <c r="U293" s="392"/>
      <c r="V293" s="392"/>
      <c r="W293" s="392"/>
      <c r="X293" s="392"/>
      <c r="Y293" s="392"/>
      <c r="Z293" s="392"/>
      <c r="AA293" s="392"/>
      <c r="AB293" s="392"/>
      <c r="AC293" s="392"/>
      <c r="AD293" s="392"/>
      <c r="AE293" s="392"/>
    </row>
    <row r="294" spans="2:31">
      <c r="B294" s="62" t="str">
        <f t="shared" si="338"/>
        <v/>
      </c>
      <c r="C294" s="62" t="str">
        <f t="shared" si="338"/>
        <v/>
      </c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92"/>
      <c r="L294" s="392"/>
      <c r="M294" s="392"/>
      <c r="N294" s="392"/>
      <c r="O294" s="392"/>
      <c r="P294" s="392"/>
      <c r="Q294" s="392"/>
      <c r="R294" s="392"/>
      <c r="S294" s="392"/>
      <c r="T294" s="392"/>
      <c r="U294" s="392"/>
      <c r="V294" s="392"/>
      <c r="W294" s="392"/>
      <c r="X294" s="392"/>
      <c r="Y294" s="392"/>
      <c r="Z294" s="392"/>
      <c r="AA294" s="392"/>
      <c r="AB294" s="392"/>
      <c r="AC294" s="392"/>
      <c r="AD294" s="392"/>
      <c r="AE294" s="392"/>
    </row>
    <row r="295" spans="2:31">
      <c r="B295" s="62" t="str">
        <f t="shared" si="338"/>
        <v/>
      </c>
      <c r="C295" s="62" t="str">
        <f t="shared" si="338"/>
        <v/>
      </c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92"/>
      <c r="L295" s="392"/>
      <c r="M295" s="392"/>
      <c r="N295" s="392"/>
      <c r="O295" s="392"/>
      <c r="P295" s="392"/>
      <c r="Q295" s="392"/>
      <c r="R295" s="392"/>
      <c r="S295" s="392"/>
      <c r="T295" s="392"/>
      <c r="U295" s="392"/>
      <c r="V295" s="392"/>
      <c r="W295" s="392"/>
      <c r="X295" s="392"/>
      <c r="Y295" s="392"/>
      <c r="Z295" s="392"/>
      <c r="AA295" s="392"/>
      <c r="AB295" s="392"/>
      <c r="AC295" s="392"/>
      <c r="AD295" s="392"/>
      <c r="AE295" s="392"/>
    </row>
    <row r="296" spans="2:31">
      <c r="B296" s="62" t="str">
        <f t="shared" si="338"/>
        <v/>
      </c>
      <c r="C296" s="62" t="str">
        <f t="shared" si="338"/>
        <v/>
      </c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92"/>
      <c r="L296" s="392"/>
      <c r="M296" s="392"/>
      <c r="N296" s="392"/>
      <c r="O296" s="392"/>
      <c r="P296" s="392"/>
      <c r="Q296" s="392"/>
      <c r="R296" s="392"/>
      <c r="S296" s="392"/>
      <c r="T296" s="392"/>
      <c r="U296" s="392"/>
      <c r="V296" s="392"/>
      <c r="W296" s="392"/>
      <c r="X296" s="392"/>
      <c r="Y296" s="392"/>
      <c r="Z296" s="392"/>
      <c r="AA296" s="392"/>
      <c r="AB296" s="392"/>
      <c r="AC296" s="392"/>
      <c r="AD296" s="392"/>
      <c r="AE296" s="392"/>
    </row>
    <row r="297" spans="2:31">
      <c r="B297" s="62" t="str">
        <f t="shared" si="338"/>
        <v/>
      </c>
      <c r="C297" s="62" t="str">
        <f t="shared" si="338"/>
        <v/>
      </c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92"/>
      <c r="L297" s="392"/>
      <c r="M297" s="392"/>
      <c r="N297" s="392"/>
      <c r="O297" s="392"/>
      <c r="P297" s="392"/>
      <c r="Q297" s="392"/>
      <c r="R297" s="392"/>
      <c r="S297" s="392"/>
      <c r="T297" s="392"/>
      <c r="U297" s="392"/>
      <c r="V297" s="392"/>
      <c r="W297" s="392"/>
      <c r="X297" s="392"/>
      <c r="Y297" s="392"/>
      <c r="Z297" s="392"/>
      <c r="AA297" s="392"/>
      <c r="AB297" s="392"/>
      <c r="AC297" s="392"/>
      <c r="AD297" s="392"/>
      <c r="AE297" s="392"/>
    </row>
    <row r="298" spans="2:31">
      <c r="B298" s="62" t="str">
        <f t="shared" si="338"/>
        <v/>
      </c>
      <c r="C298" s="62" t="str">
        <f t="shared" si="338"/>
        <v/>
      </c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92"/>
      <c r="L298" s="392"/>
      <c r="M298" s="392"/>
      <c r="N298" s="392"/>
      <c r="O298" s="392"/>
      <c r="P298" s="392"/>
      <c r="Q298" s="392"/>
      <c r="R298" s="392"/>
      <c r="S298" s="392"/>
      <c r="T298" s="392"/>
      <c r="U298" s="392"/>
      <c r="V298" s="392"/>
      <c r="W298" s="392"/>
      <c r="X298" s="392"/>
      <c r="Y298" s="392"/>
      <c r="Z298" s="392"/>
      <c r="AA298" s="392"/>
      <c r="AB298" s="392"/>
      <c r="AC298" s="392"/>
      <c r="AD298" s="392"/>
      <c r="AE298" s="392"/>
    </row>
    <row r="299" spans="2:31">
      <c r="B299" s="62" t="str">
        <f t="shared" si="338"/>
        <v/>
      </c>
      <c r="C299" s="62" t="str">
        <f t="shared" si="338"/>
        <v/>
      </c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92"/>
      <c r="L299" s="392"/>
      <c r="M299" s="392"/>
      <c r="N299" s="392"/>
      <c r="O299" s="392"/>
      <c r="P299" s="392"/>
      <c r="Q299" s="392"/>
      <c r="R299" s="392"/>
      <c r="S299" s="392"/>
      <c r="T299" s="392"/>
      <c r="U299" s="392"/>
      <c r="V299" s="392"/>
      <c r="W299" s="392"/>
      <c r="X299" s="392"/>
      <c r="Y299" s="392"/>
      <c r="Z299" s="392"/>
      <c r="AA299" s="392"/>
      <c r="AB299" s="392"/>
      <c r="AC299" s="392"/>
      <c r="AD299" s="392"/>
      <c r="AE299" s="392"/>
    </row>
    <row r="300" spans="2:31">
      <c r="B300" s="62" t="str">
        <f t="shared" si="338"/>
        <v/>
      </c>
      <c r="C300" s="62" t="str">
        <f t="shared" si="338"/>
        <v/>
      </c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92"/>
      <c r="L300" s="392"/>
      <c r="M300" s="392"/>
      <c r="N300" s="392"/>
      <c r="O300" s="392"/>
      <c r="P300" s="392"/>
      <c r="Q300" s="392"/>
      <c r="R300" s="392"/>
      <c r="S300" s="392"/>
      <c r="T300" s="392"/>
      <c r="U300" s="392"/>
      <c r="V300" s="392"/>
      <c r="W300" s="392"/>
      <c r="X300" s="392"/>
      <c r="Y300" s="392"/>
      <c r="Z300" s="392"/>
      <c r="AA300" s="392"/>
      <c r="AB300" s="392"/>
      <c r="AC300" s="392"/>
      <c r="AD300" s="392"/>
      <c r="AE300" s="392"/>
    </row>
    <row r="301" spans="2:31">
      <c r="B301" s="62" t="str">
        <f t="shared" si="338"/>
        <v/>
      </c>
      <c r="C301" s="62" t="str">
        <f t="shared" si="338"/>
        <v/>
      </c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92"/>
      <c r="L301" s="392"/>
      <c r="M301" s="392"/>
      <c r="N301" s="392"/>
      <c r="O301" s="392"/>
      <c r="P301" s="392"/>
      <c r="Q301" s="392"/>
      <c r="R301" s="392"/>
      <c r="S301" s="392"/>
      <c r="T301" s="392"/>
      <c r="U301" s="392"/>
      <c r="V301" s="392"/>
      <c r="W301" s="392"/>
      <c r="X301" s="392"/>
      <c r="Y301" s="392"/>
      <c r="Z301" s="392"/>
      <c r="AA301" s="392"/>
      <c r="AB301" s="392"/>
      <c r="AC301" s="392"/>
      <c r="AD301" s="392"/>
      <c r="AE301" s="392"/>
    </row>
    <row r="302" spans="2:31">
      <c r="B302" s="62" t="str">
        <f t="shared" si="338"/>
        <v/>
      </c>
      <c r="C302" s="62" t="str">
        <f t="shared" si="338"/>
        <v/>
      </c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92"/>
      <c r="L302" s="392"/>
      <c r="M302" s="392"/>
      <c r="N302" s="392"/>
      <c r="O302" s="392"/>
      <c r="P302" s="392"/>
      <c r="Q302" s="392"/>
      <c r="R302" s="392"/>
      <c r="S302" s="392"/>
      <c r="T302" s="392"/>
      <c r="U302" s="392"/>
      <c r="V302" s="392"/>
      <c r="W302" s="392"/>
      <c r="X302" s="392"/>
      <c r="Y302" s="392"/>
      <c r="Z302" s="392"/>
      <c r="AA302" s="392"/>
      <c r="AB302" s="392"/>
      <c r="AC302" s="392"/>
      <c r="AD302" s="392"/>
      <c r="AE302" s="392"/>
    </row>
    <row r="303" spans="2:31">
      <c r="B303" s="62" t="str">
        <f t="shared" si="338"/>
        <v/>
      </c>
      <c r="C303" s="62" t="str">
        <f t="shared" si="338"/>
        <v/>
      </c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92"/>
      <c r="L303" s="392"/>
      <c r="M303" s="392"/>
      <c r="N303" s="392"/>
      <c r="O303" s="392"/>
      <c r="P303" s="392"/>
      <c r="Q303" s="392"/>
      <c r="R303" s="392"/>
      <c r="S303" s="392"/>
      <c r="T303" s="392"/>
      <c r="U303" s="392"/>
      <c r="V303" s="392"/>
      <c r="W303" s="392"/>
      <c r="X303" s="392"/>
      <c r="Y303" s="392"/>
      <c r="Z303" s="392"/>
      <c r="AA303" s="392"/>
      <c r="AB303" s="392"/>
      <c r="AC303" s="392"/>
      <c r="AD303" s="392"/>
      <c r="AE303" s="392"/>
    </row>
    <row r="304" spans="2:31">
      <c r="B304" s="62" t="str">
        <f t="shared" si="338"/>
        <v/>
      </c>
      <c r="C304" s="62" t="str">
        <f t="shared" si="338"/>
        <v/>
      </c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92"/>
      <c r="L304" s="392"/>
      <c r="M304" s="392"/>
      <c r="N304" s="392"/>
      <c r="O304" s="392"/>
      <c r="P304" s="392"/>
      <c r="Q304" s="392"/>
      <c r="R304" s="392"/>
      <c r="S304" s="392"/>
      <c r="T304" s="392"/>
      <c r="U304" s="392"/>
      <c r="V304" s="392"/>
      <c r="W304" s="392"/>
      <c r="X304" s="392"/>
      <c r="Y304" s="392"/>
      <c r="Z304" s="392"/>
      <c r="AA304" s="392"/>
      <c r="AB304" s="392"/>
      <c r="AC304" s="392"/>
      <c r="AD304" s="392"/>
      <c r="AE304" s="392"/>
    </row>
    <row r="305" spans="2:31"/>
    <row r="306" spans="2:31">
      <c r="B306" s="188" t="s">
        <v>656</v>
      </c>
      <c r="C306" s="382"/>
      <c r="D306" s="189"/>
      <c r="E306" s="190"/>
      <c r="F306" s="190"/>
      <c r="G306" s="190"/>
      <c r="H306" s="190"/>
      <c r="I306" s="190"/>
      <c r="J306" s="190"/>
      <c r="K306" s="637"/>
      <c r="L306" s="638"/>
      <c r="M306" s="638"/>
      <c r="N306" s="638"/>
      <c r="O306" s="638"/>
      <c r="P306" s="638"/>
      <c r="Q306" s="638"/>
      <c r="R306" s="638"/>
      <c r="S306" s="638"/>
      <c r="T306" s="638"/>
      <c r="U306" s="638"/>
      <c r="V306" s="638"/>
      <c r="W306" s="638"/>
      <c r="X306" s="638"/>
      <c r="Y306" s="638"/>
      <c r="Z306" s="638"/>
      <c r="AA306" s="638"/>
      <c r="AB306" s="638"/>
      <c r="AC306" s="638"/>
      <c r="AD306" s="638"/>
      <c r="AE306" s="638"/>
    </row>
    <row r="307" spans="2:31">
      <c r="B307" s="62" t="str">
        <f t="shared" ref="B307:C321" si="339">B290</f>
        <v/>
      </c>
      <c r="C307" s="62" t="str">
        <f t="shared" si="339"/>
        <v/>
      </c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W307" si="340">IF(ISBLANK(K290),0,K1289)</f>
        <v>0</v>
      </c>
      <c r="L307" s="102">
        <f t="shared" si="340"/>
        <v>0</v>
      </c>
      <c r="M307" s="102">
        <f t="shared" si="340"/>
        <v>0</v>
      </c>
      <c r="N307" s="102">
        <f t="shared" si="340"/>
        <v>0</v>
      </c>
      <c r="O307" s="102">
        <f t="shared" si="340"/>
        <v>0</v>
      </c>
      <c r="P307" s="102">
        <f t="shared" si="340"/>
        <v>0</v>
      </c>
      <c r="Q307" s="102">
        <f t="shared" si="340"/>
        <v>0</v>
      </c>
      <c r="R307" s="102">
        <f t="shared" si="340"/>
        <v>0</v>
      </c>
      <c r="S307" s="102">
        <f t="shared" si="340"/>
        <v>0</v>
      </c>
      <c r="T307" s="102">
        <f t="shared" si="340"/>
        <v>0</v>
      </c>
      <c r="U307" s="102">
        <f t="shared" si="340"/>
        <v>0</v>
      </c>
      <c r="V307" s="102">
        <f t="shared" si="340"/>
        <v>0</v>
      </c>
      <c r="W307" s="102">
        <f t="shared" si="340"/>
        <v>0</v>
      </c>
      <c r="X307" s="102">
        <f>IF(ISBLANK(X290),0,X1289)</f>
        <v>0</v>
      </c>
      <c r="Y307" s="102">
        <f>IF(ISBLANK(Y290),0,Y1289)</f>
        <v>0</v>
      </c>
      <c r="Z307" s="102">
        <f t="shared" ref="Z307:AE307" si="341">IF(ISBLANK(Z290),0,Z1289)</f>
        <v>0</v>
      </c>
      <c r="AA307" s="102">
        <f t="shared" si="341"/>
        <v>0</v>
      </c>
      <c r="AB307" s="102"/>
      <c r="AC307" s="102">
        <f t="shared" si="341"/>
        <v>0</v>
      </c>
      <c r="AD307" s="102">
        <f t="shared" si="341"/>
        <v>0</v>
      </c>
      <c r="AE307" s="102">
        <f t="shared" si="341"/>
        <v>0</v>
      </c>
    </row>
    <row r="308" spans="2:31">
      <c r="B308" s="62" t="str">
        <f t="shared" si="339"/>
        <v/>
      </c>
      <c r="C308" s="62" t="str">
        <f t="shared" si="339"/>
        <v/>
      </c>
      <c r="D308" s="52"/>
      <c r="E308" s="52"/>
      <c r="F308" s="52"/>
      <c r="G308" s="52"/>
      <c r="H308" s="52"/>
      <c r="I308" s="52"/>
      <c r="J308" s="202" t="str">
        <f t="shared" ref="J308:J321" si="342">J291</f>
        <v/>
      </c>
      <c r="K308" s="33">
        <f t="shared" ref="K308:W308" si="343">IF(ISBLANK(K291),0,K1296)</f>
        <v>0</v>
      </c>
      <c r="L308" s="33">
        <f t="shared" si="343"/>
        <v>0</v>
      </c>
      <c r="M308" s="33">
        <f t="shared" si="343"/>
        <v>0</v>
      </c>
      <c r="N308" s="33">
        <f t="shared" si="343"/>
        <v>0</v>
      </c>
      <c r="O308" s="33">
        <f t="shared" si="343"/>
        <v>0</v>
      </c>
      <c r="P308" s="33">
        <f t="shared" si="343"/>
        <v>0</v>
      </c>
      <c r="Q308" s="33">
        <f t="shared" si="343"/>
        <v>0</v>
      </c>
      <c r="R308" s="33">
        <f t="shared" si="343"/>
        <v>0</v>
      </c>
      <c r="S308" s="33">
        <f t="shared" si="343"/>
        <v>0</v>
      </c>
      <c r="T308" s="33">
        <f t="shared" si="343"/>
        <v>0</v>
      </c>
      <c r="U308" s="33">
        <f t="shared" si="343"/>
        <v>0</v>
      </c>
      <c r="V308" s="33">
        <f t="shared" si="343"/>
        <v>0</v>
      </c>
      <c r="W308" s="33">
        <f t="shared" si="343"/>
        <v>0</v>
      </c>
      <c r="X308" s="33">
        <f>IF(ISBLANK(X291),0,X1296)</f>
        <v>0</v>
      </c>
      <c r="Y308" s="33">
        <f>IF(ISBLANK(Y291),0,Y1296)</f>
        <v>0</v>
      </c>
      <c r="Z308" s="33">
        <f t="shared" ref="Z308:AE308" si="344">IF(ISBLANK(Z291),0,Z1296)</f>
        <v>0</v>
      </c>
      <c r="AA308" s="33">
        <f t="shared" si="344"/>
        <v>0</v>
      </c>
      <c r="AB308" s="33"/>
      <c r="AC308" s="33">
        <f t="shared" si="344"/>
        <v>0</v>
      </c>
      <c r="AD308" s="33">
        <f t="shared" si="344"/>
        <v>0</v>
      </c>
      <c r="AE308" s="33">
        <f t="shared" si="344"/>
        <v>0</v>
      </c>
    </row>
    <row r="309" spans="2:31">
      <c r="B309" s="62" t="str">
        <f t="shared" si="339"/>
        <v/>
      </c>
      <c r="C309" s="62" t="str">
        <f t="shared" si="339"/>
        <v/>
      </c>
      <c r="D309" s="52"/>
      <c r="E309" s="52"/>
      <c r="F309" s="52"/>
      <c r="G309" s="52"/>
      <c r="H309" s="52"/>
      <c r="I309" s="52"/>
      <c r="J309" s="202" t="str">
        <f t="shared" si="342"/>
        <v/>
      </c>
      <c r="K309" s="33">
        <f t="shared" ref="K309:W309" si="345">IF(ISBLANK(K292),0,K1303)</f>
        <v>0</v>
      </c>
      <c r="L309" s="33">
        <f t="shared" si="345"/>
        <v>0</v>
      </c>
      <c r="M309" s="33">
        <f t="shared" si="345"/>
        <v>0</v>
      </c>
      <c r="N309" s="33">
        <f t="shared" si="345"/>
        <v>0</v>
      </c>
      <c r="O309" s="33">
        <f t="shared" si="345"/>
        <v>0</v>
      </c>
      <c r="P309" s="33">
        <f t="shared" si="345"/>
        <v>0</v>
      </c>
      <c r="Q309" s="33">
        <f t="shared" si="345"/>
        <v>0</v>
      </c>
      <c r="R309" s="33">
        <f t="shared" si="345"/>
        <v>0</v>
      </c>
      <c r="S309" s="33">
        <f t="shared" si="345"/>
        <v>0</v>
      </c>
      <c r="T309" s="33">
        <f t="shared" si="345"/>
        <v>0</v>
      </c>
      <c r="U309" s="33">
        <f t="shared" si="345"/>
        <v>0</v>
      </c>
      <c r="V309" s="33">
        <f t="shared" si="345"/>
        <v>0</v>
      </c>
      <c r="W309" s="33">
        <f t="shared" si="345"/>
        <v>0</v>
      </c>
      <c r="X309" s="33">
        <f>IF(ISBLANK(X292),0,X1303)</f>
        <v>0</v>
      </c>
      <c r="Y309" s="33">
        <f>IF(ISBLANK(Y292),0,Y1303)</f>
        <v>0</v>
      </c>
      <c r="Z309" s="33">
        <f t="shared" ref="Z309:AE309" si="346">IF(ISBLANK(Z292),0,Z1303)</f>
        <v>0</v>
      </c>
      <c r="AA309" s="33">
        <f t="shared" si="346"/>
        <v>0</v>
      </c>
      <c r="AB309" s="33"/>
      <c r="AC309" s="33">
        <f t="shared" si="346"/>
        <v>0</v>
      </c>
      <c r="AD309" s="33">
        <f t="shared" si="346"/>
        <v>0</v>
      </c>
      <c r="AE309" s="33">
        <f t="shared" si="346"/>
        <v>0</v>
      </c>
    </row>
    <row r="310" spans="2:31">
      <c r="B310" s="62" t="str">
        <f t="shared" si="339"/>
        <v/>
      </c>
      <c r="C310" s="62" t="str">
        <f t="shared" si="339"/>
        <v/>
      </c>
      <c r="D310" s="52"/>
      <c r="E310" s="52"/>
      <c r="F310" s="52"/>
      <c r="G310" s="52"/>
      <c r="H310" s="52"/>
      <c r="I310" s="52"/>
      <c r="J310" s="202" t="str">
        <f t="shared" si="342"/>
        <v/>
      </c>
      <c r="K310" s="33">
        <f t="shared" ref="K310:W310" si="347">IF(ISBLANK(K293),0,K1310)</f>
        <v>0</v>
      </c>
      <c r="L310" s="33">
        <f t="shared" si="347"/>
        <v>0</v>
      </c>
      <c r="M310" s="33">
        <f t="shared" si="347"/>
        <v>0</v>
      </c>
      <c r="N310" s="33">
        <f t="shared" si="347"/>
        <v>0</v>
      </c>
      <c r="O310" s="33">
        <f t="shared" si="347"/>
        <v>0</v>
      </c>
      <c r="P310" s="33">
        <f t="shared" si="347"/>
        <v>0</v>
      </c>
      <c r="Q310" s="33">
        <f t="shared" si="347"/>
        <v>0</v>
      </c>
      <c r="R310" s="33">
        <f t="shared" si="347"/>
        <v>0</v>
      </c>
      <c r="S310" s="33">
        <f t="shared" si="347"/>
        <v>0</v>
      </c>
      <c r="T310" s="33">
        <f t="shared" si="347"/>
        <v>0</v>
      </c>
      <c r="U310" s="33">
        <f t="shared" si="347"/>
        <v>0</v>
      </c>
      <c r="V310" s="33">
        <f t="shared" si="347"/>
        <v>0</v>
      </c>
      <c r="W310" s="33">
        <f t="shared" si="347"/>
        <v>0</v>
      </c>
      <c r="X310" s="33">
        <f>IF(ISBLANK(X293),0,X1310)</f>
        <v>0</v>
      </c>
      <c r="Y310" s="33">
        <f>IF(ISBLANK(Y293),0,Y1310)</f>
        <v>0</v>
      </c>
      <c r="Z310" s="33">
        <f t="shared" ref="Z310:AE310" si="348">IF(ISBLANK(Z293),0,Z1310)</f>
        <v>0</v>
      </c>
      <c r="AA310" s="33">
        <f t="shared" si="348"/>
        <v>0</v>
      </c>
      <c r="AB310" s="33"/>
      <c r="AC310" s="33">
        <f t="shared" si="348"/>
        <v>0</v>
      </c>
      <c r="AD310" s="33">
        <f t="shared" si="348"/>
        <v>0</v>
      </c>
      <c r="AE310" s="33">
        <f t="shared" si="348"/>
        <v>0</v>
      </c>
    </row>
    <row r="311" spans="2:31">
      <c r="B311" s="62" t="str">
        <f t="shared" si="339"/>
        <v/>
      </c>
      <c r="C311" s="62" t="str">
        <f t="shared" si="339"/>
        <v/>
      </c>
      <c r="D311" s="52"/>
      <c r="E311" s="52"/>
      <c r="F311" s="52"/>
      <c r="G311" s="52"/>
      <c r="H311" s="52"/>
      <c r="I311" s="52"/>
      <c r="J311" s="202" t="str">
        <f t="shared" si="342"/>
        <v/>
      </c>
      <c r="K311" s="33">
        <f t="shared" ref="K311:W311" si="349">IF(ISBLANK(K294),0,K1317)</f>
        <v>0</v>
      </c>
      <c r="L311" s="33">
        <f t="shared" si="349"/>
        <v>0</v>
      </c>
      <c r="M311" s="33">
        <f t="shared" si="349"/>
        <v>0</v>
      </c>
      <c r="N311" s="33">
        <f t="shared" si="349"/>
        <v>0</v>
      </c>
      <c r="O311" s="33">
        <f t="shared" si="349"/>
        <v>0</v>
      </c>
      <c r="P311" s="33">
        <f t="shared" si="349"/>
        <v>0</v>
      </c>
      <c r="Q311" s="33">
        <f t="shared" si="349"/>
        <v>0</v>
      </c>
      <c r="R311" s="33">
        <f t="shared" si="349"/>
        <v>0</v>
      </c>
      <c r="S311" s="33">
        <f t="shared" si="349"/>
        <v>0</v>
      </c>
      <c r="T311" s="33">
        <f t="shared" si="349"/>
        <v>0</v>
      </c>
      <c r="U311" s="33">
        <f t="shared" si="349"/>
        <v>0</v>
      </c>
      <c r="V311" s="33">
        <f t="shared" si="349"/>
        <v>0</v>
      </c>
      <c r="W311" s="33">
        <f t="shared" si="349"/>
        <v>0</v>
      </c>
      <c r="X311" s="33">
        <f>IF(ISBLANK(X294),0,X1317)</f>
        <v>0</v>
      </c>
      <c r="Y311" s="33">
        <f>IF(ISBLANK(Y294),0,Y1317)</f>
        <v>0</v>
      </c>
      <c r="Z311" s="33">
        <f t="shared" ref="Z311:AE311" si="350">IF(ISBLANK(Z294),0,Z1317)</f>
        <v>0</v>
      </c>
      <c r="AA311" s="33">
        <f t="shared" si="350"/>
        <v>0</v>
      </c>
      <c r="AB311" s="33"/>
      <c r="AC311" s="33">
        <f t="shared" si="350"/>
        <v>0</v>
      </c>
      <c r="AD311" s="33">
        <f t="shared" si="350"/>
        <v>0</v>
      </c>
      <c r="AE311" s="33">
        <f t="shared" si="350"/>
        <v>0</v>
      </c>
    </row>
    <row r="312" spans="2:31">
      <c r="B312" s="62" t="str">
        <f t="shared" si="339"/>
        <v/>
      </c>
      <c r="C312" s="62" t="str">
        <f t="shared" si="339"/>
        <v/>
      </c>
      <c r="D312" s="52"/>
      <c r="E312" s="52"/>
      <c r="F312" s="52"/>
      <c r="G312" s="52"/>
      <c r="H312" s="52"/>
      <c r="I312" s="52"/>
      <c r="J312" s="202" t="str">
        <f t="shared" si="342"/>
        <v/>
      </c>
      <c r="K312" s="33">
        <f t="shared" ref="K312:W312" si="351">IF(ISBLANK(K295),0,K1324)</f>
        <v>0</v>
      </c>
      <c r="L312" s="33">
        <f t="shared" si="351"/>
        <v>0</v>
      </c>
      <c r="M312" s="33">
        <f t="shared" si="351"/>
        <v>0</v>
      </c>
      <c r="N312" s="33">
        <f t="shared" si="351"/>
        <v>0</v>
      </c>
      <c r="O312" s="33">
        <f t="shared" si="351"/>
        <v>0</v>
      </c>
      <c r="P312" s="33">
        <f t="shared" si="351"/>
        <v>0</v>
      </c>
      <c r="Q312" s="33">
        <f t="shared" si="351"/>
        <v>0</v>
      </c>
      <c r="R312" s="33">
        <f t="shared" si="351"/>
        <v>0</v>
      </c>
      <c r="S312" s="33">
        <f t="shared" si="351"/>
        <v>0</v>
      </c>
      <c r="T312" s="33">
        <f t="shared" si="351"/>
        <v>0</v>
      </c>
      <c r="U312" s="33">
        <f t="shared" si="351"/>
        <v>0</v>
      </c>
      <c r="V312" s="33">
        <f t="shared" si="351"/>
        <v>0</v>
      </c>
      <c r="W312" s="33">
        <f t="shared" si="351"/>
        <v>0</v>
      </c>
      <c r="X312" s="33">
        <f>IF(ISBLANK(X295),0,X1324)</f>
        <v>0</v>
      </c>
      <c r="Y312" s="33">
        <f>IF(ISBLANK(Y295),0,Y1324)</f>
        <v>0</v>
      </c>
      <c r="Z312" s="33">
        <f t="shared" ref="Z312:AE312" si="352">IF(ISBLANK(Z295),0,Z1324)</f>
        <v>0</v>
      </c>
      <c r="AA312" s="33">
        <f t="shared" si="352"/>
        <v>0</v>
      </c>
      <c r="AB312" s="33"/>
      <c r="AC312" s="33">
        <f t="shared" si="352"/>
        <v>0</v>
      </c>
      <c r="AD312" s="33">
        <f t="shared" si="352"/>
        <v>0</v>
      </c>
      <c r="AE312" s="33">
        <f t="shared" si="352"/>
        <v>0</v>
      </c>
    </row>
    <row r="313" spans="2:31">
      <c r="B313" s="62" t="str">
        <f t="shared" si="339"/>
        <v/>
      </c>
      <c r="C313" s="62" t="str">
        <f t="shared" si="339"/>
        <v/>
      </c>
      <c r="D313" s="52"/>
      <c r="E313" s="52"/>
      <c r="F313" s="52"/>
      <c r="G313" s="52"/>
      <c r="H313" s="52"/>
      <c r="I313" s="52"/>
      <c r="J313" s="202" t="str">
        <f t="shared" si="342"/>
        <v/>
      </c>
      <c r="K313" s="33">
        <f t="shared" ref="K313:W313" si="353">IF(ISBLANK(K296),0,K1331)</f>
        <v>0</v>
      </c>
      <c r="L313" s="33">
        <f t="shared" si="353"/>
        <v>0</v>
      </c>
      <c r="M313" s="33">
        <f t="shared" si="353"/>
        <v>0</v>
      </c>
      <c r="N313" s="33">
        <f t="shared" si="353"/>
        <v>0</v>
      </c>
      <c r="O313" s="33">
        <f t="shared" si="353"/>
        <v>0</v>
      </c>
      <c r="P313" s="33">
        <f t="shared" si="353"/>
        <v>0</v>
      </c>
      <c r="Q313" s="33">
        <f t="shared" si="353"/>
        <v>0</v>
      </c>
      <c r="R313" s="33">
        <f t="shared" si="353"/>
        <v>0</v>
      </c>
      <c r="S313" s="33">
        <f t="shared" si="353"/>
        <v>0</v>
      </c>
      <c r="T313" s="33">
        <f t="shared" si="353"/>
        <v>0</v>
      </c>
      <c r="U313" s="33">
        <f t="shared" si="353"/>
        <v>0</v>
      </c>
      <c r="V313" s="33">
        <f t="shared" si="353"/>
        <v>0</v>
      </c>
      <c r="W313" s="33">
        <f t="shared" si="353"/>
        <v>0</v>
      </c>
      <c r="X313" s="33">
        <f>IF(ISBLANK(X296),0,X1331)</f>
        <v>0</v>
      </c>
      <c r="Y313" s="33">
        <f>IF(ISBLANK(Y296),0,Y1331)</f>
        <v>0</v>
      </c>
      <c r="Z313" s="33">
        <f t="shared" ref="Z313:AE313" si="354">IF(ISBLANK(Z296),0,Z1331)</f>
        <v>0</v>
      </c>
      <c r="AA313" s="33">
        <f t="shared" si="354"/>
        <v>0</v>
      </c>
      <c r="AB313" s="33"/>
      <c r="AC313" s="33">
        <f t="shared" si="354"/>
        <v>0</v>
      </c>
      <c r="AD313" s="33">
        <f t="shared" si="354"/>
        <v>0</v>
      </c>
      <c r="AE313" s="33">
        <f t="shared" si="354"/>
        <v>0</v>
      </c>
    </row>
    <row r="314" spans="2:31">
      <c r="B314" s="62" t="str">
        <f t="shared" si="339"/>
        <v/>
      </c>
      <c r="C314" s="62" t="str">
        <f t="shared" si="339"/>
        <v/>
      </c>
      <c r="D314" s="52"/>
      <c r="E314" s="52"/>
      <c r="F314" s="52"/>
      <c r="G314" s="52"/>
      <c r="H314" s="52"/>
      <c r="I314" s="52"/>
      <c r="J314" s="202" t="str">
        <f t="shared" si="342"/>
        <v/>
      </c>
      <c r="K314" s="33">
        <f t="shared" ref="K314:W314" si="355">IF(ISBLANK(K297),0,K1338)</f>
        <v>0</v>
      </c>
      <c r="L314" s="33">
        <f t="shared" si="355"/>
        <v>0</v>
      </c>
      <c r="M314" s="33">
        <f t="shared" si="355"/>
        <v>0</v>
      </c>
      <c r="N314" s="33">
        <f t="shared" si="355"/>
        <v>0</v>
      </c>
      <c r="O314" s="33">
        <f t="shared" si="355"/>
        <v>0</v>
      </c>
      <c r="P314" s="33">
        <f t="shared" si="355"/>
        <v>0</v>
      </c>
      <c r="Q314" s="33">
        <f t="shared" si="355"/>
        <v>0</v>
      </c>
      <c r="R314" s="33">
        <f t="shared" si="355"/>
        <v>0</v>
      </c>
      <c r="S314" s="33">
        <f t="shared" si="355"/>
        <v>0</v>
      </c>
      <c r="T314" s="33">
        <f t="shared" si="355"/>
        <v>0</v>
      </c>
      <c r="U314" s="33">
        <f t="shared" si="355"/>
        <v>0</v>
      </c>
      <c r="V314" s="33">
        <f t="shared" si="355"/>
        <v>0</v>
      </c>
      <c r="W314" s="33">
        <f t="shared" si="355"/>
        <v>0</v>
      </c>
      <c r="X314" s="33">
        <f>IF(ISBLANK(X297),0,X1338)</f>
        <v>0</v>
      </c>
      <c r="Y314" s="33">
        <f>IF(ISBLANK(Y297),0,Y1338)</f>
        <v>0</v>
      </c>
      <c r="Z314" s="33">
        <f t="shared" ref="Z314:AE314" si="356">IF(ISBLANK(Z297),0,Z1338)</f>
        <v>0</v>
      </c>
      <c r="AA314" s="33">
        <f t="shared" si="356"/>
        <v>0</v>
      </c>
      <c r="AB314" s="33"/>
      <c r="AC314" s="33">
        <f t="shared" si="356"/>
        <v>0</v>
      </c>
      <c r="AD314" s="33">
        <f t="shared" si="356"/>
        <v>0</v>
      </c>
      <c r="AE314" s="33">
        <f t="shared" si="356"/>
        <v>0</v>
      </c>
    </row>
    <row r="315" spans="2:31">
      <c r="B315" s="62" t="str">
        <f t="shared" si="339"/>
        <v/>
      </c>
      <c r="C315" s="62" t="str">
        <f t="shared" si="339"/>
        <v/>
      </c>
      <c r="D315" s="52"/>
      <c r="E315" s="52"/>
      <c r="F315" s="52"/>
      <c r="G315" s="52"/>
      <c r="H315" s="52"/>
      <c r="I315" s="52"/>
      <c r="J315" s="202" t="str">
        <f t="shared" si="342"/>
        <v/>
      </c>
      <c r="K315" s="33">
        <f t="shared" ref="K315:W315" si="357">IF(ISBLANK(K298),0,K1345)</f>
        <v>0</v>
      </c>
      <c r="L315" s="33">
        <f t="shared" si="357"/>
        <v>0</v>
      </c>
      <c r="M315" s="33">
        <f t="shared" si="357"/>
        <v>0</v>
      </c>
      <c r="N315" s="33">
        <f t="shared" si="357"/>
        <v>0</v>
      </c>
      <c r="O315" s="33">
        <f t="shared" si="357"/>
        <v>0</v>
      </c>
      <c r="P315" s="33">
        <f t="shared" si="357"/>
        <v>0</v>
      </c>
      <c r="Q315" s="33">
        <f t="shared" si="357"/>
        <v>0</v>
      </c>
      <c r="R315" s="33">
        <f t="shared" si="357"/>
        <v>0</v>
      </c>
      <c r="S315" s="33">
        <f t="shared" si="357"/>
        <v>0</v>
      </c>
      <c r="T315" s="33">
        <f t="shared" si="357"/>
        <v>0</v>
      </c>
      <c r="U315" s="33">
        <f t="shared" si="357"/>
        <v>0</v>
      </c>
      <c r="V315" s="33">
        <f t="shared" si="357"/>
        <v>0</v>
      </c>
      <c r="W315" s="33">
        <f t="shared" si="357"/>
        <v>0</v>
      </c>
      <c r="X315" s="33">
        <f>IF(ISBLANK(X298),0,X1345)</f>
        <v>0</v>
      </c>
      <c r="Y315" s="33">
        <f>IF(ISBLANK(Y298),0,Y1345)</f>
        <v>0</v>
      </c>
      <c r="Z315" s="33">
        <f t="shared" ref="Z315:AE315" si="358">IF(ISBLANK(Z298),0,Z1345)</f>
        <v>0</v>
      </c>
      <c r="AA315" s="33">
        <f t="shared" si="358"/>
        <v>0</v>
      </c>
      <c r="AB315" s="33"/>
      <c r="AC315" s="33">
        <f t="shared" si="358"/>
        <v>0</v>
      </c>
      <c r="AD315" s="33">
        <f t="shared" si="358"/>
        <v>0</v>
      </c>
      <c r="AE315" s="33">
        <f t="shared" si="358"/>
        <v>0</v>
      </c>
    </row>
    <row r="316" spans="2:31">
      <c r="B316" s="62" t="str">
        <f t="shared" si="339"/>
        <v/>
      </c>
      <c r="C316" s="62" t="str">
        <f t="shared" si="339"/>
        <v/>
      </c>
      <c r="D316" s="52"/>
      <c r="E316" s="52"/>
      <c r="F316" s="52"/>
      <c r="G316" s="52"/>
      <c r="H316" s="52"/>
      <c r="I316" s="52"/>
      <c r="J316" s="202" t="str">
        <f t="shared" si="342"/>
        <v/>
      </c>
      <c r="K316" s="33">
        <f t="shared" ref="K316:W316" si="359">IF(ISBLANK(K299),0,K1352)</f>
        <v>0</v>
      </c>
      <c r="L316" s="33">
        <f t="shared" si="359"/>
        <v>0</v>
      </c>
      <c r="M316" s="33">
        <f t="shared" si="359"/>
        <v>0</v>
      </c>
      <c r="N316" s="33">
        <f t="shared" si="359"/>
        <v>0</v>
      </c>
      <c r="O316" s="33">
        <f t="shared" si="359"/>
        <v>0</v>
      </c>
      <c r="P316" s="33">
        <f t="shared" si="359"/>
        <v>0</v>
      </c>
      <c r="Q316" s="33">
        <f t="shared" si="359"/>
        <v>0</v>
      </c>
      <c r="R316" s="33">
        <f t="shared" si="359"/>
        <v>0</v>
      </c>
      <c r="S316" s="33">
        <f t="shared" si="359"/>
        <v>0</v>
      </c>
      <c r="T316" s="33">
        <f t="shared" si="359"/>
        <v>0</v>
      </c>
      <c r="U316" s="33">
        <f t="shared" si="359"/>
        <v>0</v>
      </c>
      <c r="V316" s="33">
        <f t="shared" si="359"/>
        <v>0</v>
      </c>
      <c r="W316" s="33">
        <f t="shared" si="359"/>
        <v>0</v>
      </c>
      <c r="X316" s="33">
        <f>IF(ISBLANK(X299),0,X1352)</f>
        <v>0</v>
      </c>
      <c r="Y316" s="33">
        <f>IF(ISBLANK(Y299),0,Y1352)</f>
        <v>0</v>
      </c>
      <c r="Z316" s="33">
        <f t="shared" ref="Z316:AE316" si="360">IF(ISBLANK(Z299),0,Z1352)</f>
        <v>0</v>
      </c>
      <c r="AA316" s="33">
        <f t="shared" si="360"/>
        <v>0</v>
      </c>
      <c r="AB316" s="33"/>
      <c r="AC316" s="33">
        <f t="shared" si="360"/>
        <v>0</v>
      </c>
      <c r="AD316" s="33">
        <f t="shared" si="360"/>
        <v>0</v>
      </c>
      <c r="AE316" s="33">
        <f t="shared" si="360"/>
        <v>0</v>
      </c>
    </row>
    <row r="317" spans="2:31">
      <c r="B317" s="62" t="str">
        <f t="shared" si="339"/>
        <v/>
      </c>
      <c r="C317" s="62" t="str">
        <f t="shared" si="339"/>
        <v/>
      </c>
      <c r="D317" s="52"/>
      <c r="E317" s="52"/>
      <c r="F317" s="52"/>
      <c r="G317" s="52"/>
      <c r="H317" s="52"/>
      <c r="I317" s="52"/>
      <c r="J317" s="202" t="str">
        <f t="shared" si="342"/>
        <v/>
      </c>
      <c r="K317" s="33">
        <f t="shared" ref="K317:W317" si="361">IF(ISBLANK(K300),0,K1359)</f>
        <v>0</v>
      </c>
      <c r="L317" s="33">
        <f t="shared" si="361"/>
        <v>0</v>
      </c>
      <c r="M317" s="33">
        <f t="shared" si="361"/>
        <v>0</v>
      </c>
      <c r="N317" s="33">
        <f t="shared" si="361"/>
        <v>0</v>
      </c>
      <c r="O317" s="33">
        <f t="shared" si="361"/>
        <v>0</v>
      </c>
      <c r="P317" s="33">
        <f t="shared" si="361"/>
        <v>0</v>
      </c>
      <c r="Q317" s="33">
        <f t="shared" si="361"/>
        <v>0</v>
      </c>
      <c r="R317" s="33">
        <f t="shared" si="361"/>
        <v>0</v>
      </c>
      <c r="S317" s="33">
        <f t="shared" si="361"/>
        <v>0</v>
      </c>
      <c r="T317" s="33">
        <f t="shared" si="361"/>
        <v>0</v>
      </c>
      <c r="U317" s="33">
        <f t="shared" si="361"/>
        <v>0</v>
      </c>
      <c r="V317" s="33">
        <f t="shared" si="361"/>
        <v>0</v>
      </c>
      <c r="W317" s="33">
        <f t="shared" si="361"/>
        <v>0</v>
      </c>
      <c r="X317" s="33">
        <f>IF(ISBLANK(X300),0,X1359)</f>
        <v>0</v>
      </c>
      <c r="Y317" s="33">
        <f>IF(ISBLANK(Y300),0,Y1359)</f>
        <v>0</v>
      </c>
      <c r="Z317" s="33">
        <f t="shared" ref="Z317:AE317" si="362">IF(ISBLANK(Z300),0,Z1359)</f>
        <v>0</v>
      </c>
      <c r="AA317" s="33">
        <f t="shared" si="362"/>
        <v>0</v>
      </c>
      <c r="AB317" s="33"/>
      <c r="AC317" s="33">
        <f t="shared" si="362"/>
        <v>0</v>
      </c>
      <c r="AD317" s="33">
        <f t="shared" si="362"/>
        <v>0</v>
      </c>
      <c r="AE317" s="33">
        <f t="shared" si="362"/>
        <v>0</v>
      </c>
    </row>
    <row r="318" spans="2:31">
      <c r="B318" s="62" t="str">
        <f t="shared" si="339"/>
        <v/>
      </c>
      <c r="C318" s="62" t="str">
        <f t="shared" si="339"/>
        <v/>
      </c>
      <c r="D318" s="52"/>
      <c r="E318" s="52"/>
      <c r="F318" s="52"/>
      <c r="G318" s="52"/>
      <c r="H318" s="52"/>
      <c r="I318" s="52"/>
      <c r="J318" s="202" t="str">
        <f t="shared" si="342"/>
        <v/>
      </c>
      <c r="K318" s="33">
        <f t="shared" ref="K318:W318" si="363">IF(ISBLANK(K301),0,K1366)</f>
        <v>0</v>
      </c>
      <c r="L318" s="33">
        <f t="shared" si="363"/>
        <v>0</v>
      </c>
      <c r="M318" s="33">
        <f t="shared" si="363"/>
        <v>0</v>
      </c>
      <c r="N318" s="33">
        <f t="shared" si="363"/>
        <v>0</v>
      </c>
      <c r="O318" s="33">
        <f t="shared" si="363"/>
        <v>0</v>
      </c>
      <c r="P318" s="33">
        <f t="shared" si="363"/>
        <v>0</v>
      </c>
      <c r="Q318" s="33">
        <f t="shared" si="363"/>
        <v>0</v>
      </c>
      <c r="R318" s="33">
        <f t="shared" si="363"/>
        <v>0</v>
      </c>
      <c r="S318" s="33">
        <f t="shared" si="363"/>
        <v>0</v>
      </c>
      <c r="T318" s="33">
        <f t="shared" si="363"/>
        <v>0</v>
      </c>
      <c r="U318" s="33">
        <f t="shared" si="363"/>
        <v>0</v>
      </c>
      <c r="V318" s="33">
        <f t="shared" si="363"/>
        <v>0</v>
      </c>
      <c r="W318" s="33">
        <f t="shared" si="363"/>
        <v>0</v>
      </c>
      <c r="X318" s="33">
        <f>IF(ISBLANK(X301),0,X1366)</f>
        <v>0</v>
      </c>
      <c r="Y318" s="33">
        <f>IF(ISBLANK(Y301),0,Y1366)</f>
        <v>0</v>
      </c>
      <c r="Z318" s="33">
        <f t="shared" ref="Z318:AE318" si="364">IF(ISBLANK(Z301),0,Z1366)</f>
        <v>0</v>
      </c>
      <c r="AA318" s="33">
        <f t="shared" si="364"/>
        <v>0</v>
      </c>
      <c r="AB318" s="33"/>
      <c r="AC318" s="33">
        <f t="shared" si="364"/>
        <v>0</v>
      </c>
      <c r="AD318" s="33">
        <f t="shared" si="364"/>
        <v>0</v>
      </c>
      <c r="AE318" s="33">
        <f t="shared" si="364"/>
        <v>0</v>
      </c>
    </row>
    <row r="319" spans="2:31">
      <c r="B319" s="62" t="str">
        <f t="shared" si="339"/>
        <v/>
      </c>
      <c r="C319" s="62" t="str">
        <f t="shared" si="339"/>
        <v/>
      </c>
      <c r="D319" s="52"/>
      <c r="E319" s="52"/>
      <c r="F319" s="52"/>
      <c r="G319" s="52"/>
      <c r="H319" s="52"/>
      <c r="I319" s="52"/>
      <c r="J319" s="202" t="str">
        <f t="shared" si="342"/>
        <v/>
      </c>
      <c r="K319" s="33">
        <f t="shared" ref="K319:W319" si="365">IF(ISBLANK(K302),0,K1373)</f>
        <v>0</v>
      </c>
      <c r="L319" s="33">
        <f t="shared" si="365"/>
        <v>0</v>
      </c>
      <c r="M319" s="33">
        <f t="shared" si="365"/>
        <v>0</v>
      </c>
      <c r="N319" s="33">
        <f t="shared" si="365"/>
        <v>0</v>
      </c>
      <c r="O319" s="33">
        <f t="shared" si="365"/>
        <v>0</v>
      </c>
      <c r="P319" s="33">
        <f t="shared" si="365"/>
        <v>0</v>
      </c>
      <c r="Q319" s="33">
        <f t="shared" si="365"/>
        <v>0</v>
      </c>
      <c r="R319" s="33">
        <f t="shared" si="365"/>
        <v>0</v>
      </c>
      <c r="S319" s="33">
        <f t="shared" si="365"/>
        <v>0</v>
      </c>
      <c r="T319" s="33">
        <f t="shared" si="365"/>
        <v>0</v>
      </c>
      <c r="U319" s="33">
        <f t="shared" si="365"/>
        <v>0</v>
      </c>
      <c r="V319" s="33">
        <f t="shared" si="365"/>
        <v>0</v>
      </c>
      <c r="W319" s="33">
        <f t="shared" si="365"/>
        <v>0</v>
      </c>
      <c r="X319" s="33">
        <f>IF(ISBLANK(X302),0,X1373)</f>
        <v>0</v>
      </c>
      <c r="Y319" s="33">
        <f>IF(ISBLANK(Y302),0,Y1373)</f>
        <v>0</v>
      </c>
      <c r="Z319" s="33">
        <f t="shared" ref="Z319:AE319" si="366">IF(ISBLANK(Z302),0,Z1373)</f>
        <v>0</v>
      </c>
      <c r="AA319" s="33">
        <f t="shared" si="366"/>
        <v>0</v>
      </c>
      <c r="AB319" s="33"/>
      <c r="AC319" s="33">
        <f t="shared" si="366"/>
        <v>0</v>
      </c>
      <c r="AD319" s="33">
        <f t="shared" si="366"/>
        <v>0</v>
      </c>
      <c r="AE319" s="33">
        <f t="shared" si="366"/>
        <v>0</v>
      </c>
    </row>
    <row r="320" spans="2:31">
      <c r="B320" s="62" t="str">
        <f t="shared" si="339"/>
        <v/>
      </c>
      <c r="C320" s="62" t="str">
        <f t="shared" si="339"/>
        <v/>
      </c>
      <c r="D320" s="52"/>
      <c r="E320" s="52"/>
      <c r="F320" s="52"/>
      <c r="G320" s="52"/>
      <c r="H320" s="52"/>
      <c r="I320" s="52"/>
      <c r="J320" s="202" t="str">
        <f t="shared" si="342"/>
        <v/>
      </c>
      <c r="K320" s="33">
        <f t="shared" ref="K320:W320" si="367">IF(ISBLANK(K303),0,K1380)</f>
        <v>0</v>
      </c>
      <c r="L320" s="33">
        <f t="shared" si="367"/>
        <v>0</v>
      </c>
      <c r="M320" s="33">
        <f t="shared" si="367"/>
        <v>0</v>
      </c>
      <c r="N320" s="33">
        <f t="shared" si="367"/>
        <v>0</v>
      </c>
      <c r="O320" s="33">
        <f t="shared" si="367"/>
        <v>0</v>
      </c>
      <c r="P320" s="33">
        <f t="shared" si="367"/>
        <v>0</v>
      </c>
      <c r="Q320" s="33">
        <f t="shared" si="367"/>
        <v>0</v>
      </c>
      <c r="R320" s="33">
        <f t="shared" si="367"/>
        <v>0</v>
      </c>
      <c r="S320" s="33">
        <f t="shared" si="367"/>
        <v>0</v>
      </c>
      <c r="T320" s="33">
        <f t="shared" si="367"/>
        <v>0</v>
      </c>
      <c r="U320" s="33">
        <f t="shared" si="367"/>
        <v>0</v>
      </c>
      <c r="V320" s="33">
        <f t="shared" si="367"/>
        <v>0</v>
      </c>
      <c r="W320" s="33">
        <f t="shared" si="367"/>
        <v>0</v>
      </c>
      <c r="X320" s="33">
        <f>IF(ISBLANK(X303),0,X1380)</f>
        <v>0</v>
      </c>
      <c r="Y320" s="33">
        <f>IF(ISBLANK(Y303),0,Y1380)</f>
        <v>0</v>
      </c>
      <c r="Z320" s="33">
        <f t="shared" ref="Z320:AE320" si="368">IF(ISBLANK(Z303),0,Z1380)</f>
        <v>0</v>
      </c>
      <c r="AA320" s="33">
        <f t="shared" si="368"/>
        <v>0</v>
      </c>
      <c r="AB320" s="33"/>
      <c r="AC320" s="33">
        <f t="shared" si="368"/>
        <v>0</v>
      </c>
      <c r="AD320" s="33">
        <f t="shared" si="368"/>
        <v>0</v>
      </c>
      <c r="AE320" s="33">
        <f t="shared" si="368"/>
        <v>0</v>
      </c>
    </row>
    <row r="321" spans="2:31">
      <c r="B321" s="62" t="str">
        <f t="shared" si="339"/>
        <v/>
      </c>
      <c r="C321" s="62" t="str">
        <f t="shared" si="339"/>
        <v/>
      </c>
      <c r="D321" s="52"/>
      <c r="E321" s="52"/>
      <c r="F321" s="52"/>
      <c r="G321" s="52"/>
      <c r="H321" s="52"/>
      <c r="I321" s="52"/>
      <c r="J321" s="202" t="str">
        <f t="shared" si="342"/>
        <v/>
      </c>
      <c r="K321" s="33">
        <f t="shared" ref="K321:W321" si="369">IF(ISBLANK(K304),0,K1387)</f>
        <v>0</v>
      </c>
      <c r="L321" s="33">
        <f t="shared" si="369"/>
        <v>0</v>
      </c>
      <c r="M321" s="33">
        <f t="shared" si="369"/>
        <v>0</v>
      </c>
      <c r="N321" s="33">
        <f t="shared" si="369"/>
        <v>0</v>
      </c>
      <c r="O321" s="33">
        <f t="shared" si="369"/>
        <v>0</v>
      </c>
      <c r="P321" s="33">
        <f t="shared" si="369"/>
        <v>0</v>
      </c>
      <c r="Q321" s="33">
        <f t="shared" si="369"/>
        <v>0</v>
      </c>
      <c r="R321" s="33">
        <f t="shared" si="369"/>
        <v>0</v>
      </c>
      <c r="S321" s="33">
        <f t="shared" si="369"/>
        <v>0</v>
      </c>
      <c r="T321" s="33">
        <f t="shared" si="369"/>
        <v>0</v>
      </c>
      <c r="U321" s="33">
        <f t="shared" si="369"/>
        <v>0</v>
      </c>
      <c r="V321" s="33">
        <f t="shared" si="369"/>
        <v>0</v>
      </c>
      <c r="W321" s="33">
        <f t="shared" si="369"/>
        <v>0</v>
      </c>
      <c r="X321" s="33">
        <f>IF(ISBLANK(X304),0,X1387)</f>
        <v>0</v>
      </c>
      <c r="Y321" s="33">
        <f>IF(ISBLANK(Y304),0,Y1387)</f>
        <v>0</v>
      </c>
      <c r="Z321" s="33">
        <f t="shared" ref="Z321:AE321" si="370">IF(ISBLANK(Z304),0,Z1387)</f>
        <v>0</v>
      </c>
      <c r="AA321" s="33">
        <f t="shared" si="370"/>
        <v>0</v>
      </c>
      <c r="AB321" s="33"/>
      <c r="AC321" s="33">
        <f t="shared" si="370"/>
        <v>0</v>
      </c>
      <c r="AD321" s="33">
        <f t="shared" si="370"/>
        <v>0</v>
      </c>
      <c r="AE321" s="33">
        <f t="shared" si="370"/>
        <v>0</v>
      </c>
    </row>
    <row r="322" spans="2:31">
      <c r="B322" s="98" t="s">
        <v>317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371">SUM(K307:K321)</f>
        <v>0</v>
      </c>
      <c r="L322" s="97">
        <f t="shared" si="371"/>
        <v>0</v>
      </c>
      <c r="M322" s="97">
        <f t="shared" si="371"/>
        <v>0</v>
      </c>
      <c r="N322" s="97">
        <f t="shared" si="371"/>
        <v>0</v>
      </c>
      <c r="O322" s="97">
        <f t="shared" si="371"/>
        <v>0</v>
      </c>
      <c r="P322" s="97">
        <f t="shared" si="371"/>
        <v>0</v>
      </c>
      <c r="Q322" s="97">
        <f t="shared" si="371"/>
        <v>0</v>
      </c>
      <c r="R322" s="97">
        <f t="shared" si="371"/>
        <v>0</v>
      </c>
      <c r="S322" s="97">
        <f t="shared" si="371"/>
        <v>0</v>
      </c>
      <c r="T322" s="97">
        <f t="shared" si="371"/>
        <v>0</v>
      </c>
      <c r="U322" s="97">
        <f t="shared" si="371"/>
        <v>0</v>
      </c>
      <c r="V322" s="97">
        <f t="shared" si="371"/>
        <v>0</v>
      </c>
      <c r="W322" s="97">
        <f t="shared" si="371"/>
        <v>0</v>
      </c>
      <c r="X322" s="97">
        <f>SUM(X307:X321)</f>
        <v>0</v>
      </c>
      <c r="Y322" s="97">
        <f>SUM(Y307:Y321)</f>
        <v>0</v>
      </c>
      <c r="Z322" s="97">
        <f t="shared" ref="Z322:AE322" si="372">SUM(Z307:Z321)</f>
        <v>0</v>
      </c>
      <c r="AA322" s="97">
        <f t="shared" si="372"/>
        <v>0</v>
      </c>
      <c r="AB322" s="97"/>
      <c r="AC322" s="97">
        <f t="shared" si="372"/>
        <v>0</v>
      </c>
      <c r="AD322" s="97">
        <f t="shared" si="372"/>
        <v>0</v>
      </c>
      <c r="AE322" s="97">
        <f t="shared" si="372"/>
        <v>0</v>
      </c>
    </row>
    <row r="323" spans="2:31"/>
    <row r="324" spans="2:31"/>
    <row r="325" spans="2:31" ht="21">
      <c r="B325" s="227" t="s">
        <v>371</v>
      </c>
      <c r="C325" s="228"/>
      <c r="D325" s="229" t="s">
        <v>388</v>
      </c>
      <c r="E325" s="229" t="s">
        <v>398</v>
      </c>
      <c r="F325" s="229" t="s">
        <v>318</v>
      </c>
      <c r="G325" s="229" t="s">
        <v>735</v>
      </c>
      <c r="H325" s="229" t="s">
        <v>390</v>
      </c>
      <c r="I325" s="229" t="s">
        <v>391</v>
      </c>
      <c r="J325" s="229" t="s">
        <v>400</v>
      </c>
      <c r="K325" s="231" t="str">
        <f t="shared" ref="K325:AE325" si="373">LataProjekcji</f>
        <v>Uzupełnij dane</v>
      </c>
      <c r="L325" s="231" t="str">
        <f t="shared" si="373"/>
        <v/>
      </c>
      <c r="M325" s="231" t="str">
        <f t="shared" si="373"/>
        <v/>
      </c>
      <c r="N325" s="231" t="str">
        <f t="shared" si="373"/>
        <v/>
      </c>
      <c r="O325" s="231" t="str">
        <f t="shared" si="373"/>
        <v/>
      </c>
      <c r="P325" s="231" t="str">
        <f t="shared" si="373"/>
        <v/>
      </c>
      <c r="Q325" s="231" t="str">
        <f t="shared" si="373"/>
        <v/>
      </c>
      <c r="R325" s="231" t="str">
        <f t="shared" si="373"/>
        <v/>
      </c>
      <c r="S325" s="231" t="str">
        <f t="shared" si="373"/>
        <v/>
      </c>
      <c r="T325" s="231" t="str">
        <f t="shared" si="373"/>
        <v/>
      </c>
      <c r="U325" s="231" t="str">
        <f t="shared" si="373"/>
        <v/>
      </c>
      <c r="V325" s="231" t="str">
        <f t="shared" si="373"/>
        <v/>
      </c>
      <c r="W325" s="231" t="str">
        <f t="shared" si="373"/>
        <v/>
      </c>
      <c r="X325" s="231" t="str">
        <f t="shared" si="373"/>
        <v/>
      </c>
      <c r="Y325" s="231" t="str">
        <f t="shared" si="373"/>
        <v/>
      </c>
      <c r="Z325" s="231" t="str">
        <f t="shared" si="373"/>
        <v/>
      </c>
      <c r="AA325" s="231" t="str">
        <f t="shared" si="373"/>
        <v/>
      </c>
      <c r="AB325" s="231" t="str">
        <f t="shared" si="373"/>
        <v/>
      </c>
      <c r="AC325" s="231" t="str">
        <f t="shared" si="373"/>
        <v/>
      </c>
      <c r="AD325" s="231" t="str">
        <f t="shared" si="373"/>
        <v/>
      </c>
      <c r="AE325" s="231" t="str">
        <f t="shared" si="373"/>
        <v/>
      </c>
    </row>
    <row r="326" spans="2:31">
      <c r="B326" s="669"/>
      <c r="C326" s="669"/>
      <c r="D326" s="378"/>
      <c r="E326" s="383"/>
      <c r="F326" s="384"/>
      <c r="G326" s="384"/>
      <c r="H326" s="400"/>
      <c r="I326" s="338">
        <f>IF(AND(F326="tak",G326="tak"),SUM(K344:AE344),IF(AND(F326="tak",G326="nie",ISNUMBER(H326)),'Rozliczenie dotacji'!F115,0))</f>
        <v>0</v>
      </c>
      <c r="J326" s="201" t="str" cm="1">
        <f t="array" ref="J326">IF(SUMPRODUCT(ISBLANK(D326:G326)*1)=4,"wstaw dane",IF(AND(SUMPRODUCT(ISBLANK(D326:G326)*1)&gt;0,SUMPRODUCT(ISBLANK(D326:G326)*1)&lt;4),"uzupełnij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374">ROUND(IF(AND(YEAR($E326)=LataProjekcji,$D326&gt;0,$J326="ok"),$D326,0),0)</f>
        <v>0</v>
      </c>
      <c r="L326" s="102">
        <f t="shared" si="374"/>
        <v>0</v>
      </c>
      <c r="M326" s="102">
        <f t="shared" si="374"/>
        <v>0</v>
      </c>
      <c r="N326" s="102">
        <f t="shared" si="374"/>
        <v>0</v>
      </c>
      <c r="O326" s="102">
        <f t="shared" si="374"/>
        <v>0</v>
      </c>
      <c r="P326" s="102">
        <f t="shared" si="374"/>
        <v>0</v>
      </c>
      <c r="Q326" s="102">
        <f t="shared" si="374"/>
        <v>0</v>
      </c>
      <c r="R326" s="102">
        <f t="shared" si="374"/>
        <v>0</v>
      </c>
      <c r="S326" s="102">
        <f t="shared" si="374"/>
        <v>0</v>
      </c>
      <c r="T326" s="102">
        <f t="shared" si="374"/>
        <v>0</v>
      </c>
      <c r="U326" s="102">
        <f t="shared" si="374"/>
        <v>0</v>
      </c>
      <c r="V326" s="102">
        <f t="shared" si="374"/>
        <v>0</v>
      </c>
      <c r="W326" s="102">
        <f t="shared" si="374"/>
        <v>0</v>
      </c>
      <c r="X326" s="102">
        <f t="shared" si="374"/>
        <v>0</v>
      </c>
      <c r="Y326" s="102">
        <f t="shared" si="374"/>
        <v>0</v>
      </c>
      <c r="Z326" s="102">
        <f t="shared" si="374"/>
        <v>0</v>
      </c>
      <c r="AA326" s="102">
        <f t="shared" si="374"/>
        <v>0</v>
      </c>
      <c r="AB326" s="102">
        <f t="shared" si="374"/>
        <v>0</v>
      </c>
      <c r="AC326" s="102">
        <f t="shared" si="374"/>
        <v>0</v>
      </c>
      <c r="AD326" s="102">
        <f t="shared" si="374"/>
        <v>0</v>
      </c>
      <c r="AE326" s="102">
        <f t="shared" si="374"/>
        <v>0</v>
      </c>
    </row>
    <row r="327" spans="2:31">
      <c r="B327" s="669"/>
      <c r="C327" s="669"/>
      <c r="D327" s="287"/>
      <c r="E327" s="376"/>
      <c r="F327" s="377"/>
      <c r="G327" s="377"/>
      <c r="H327" s="401"/>
      <c r="I327" s="336">
        <f>IF(AND(F327="tak",G327="tak"),SUM(K345:AE345),IF(AND(F327="tak",G327="nie",ISNUMBER(H327)),'Rozliczenie dotacji'!F116,0))</f>
        <v>0</v>
      </c>
      <c r="J327" s="202" t="str" cm="1">
        <f t="array" ref="J327">IF(SUMPRODUCT(ISBLANK(D327:G327)*1)=4,"wstaw dane",IF(AND(SUMPRODUCT(ISBLANK(D327:G327)*1)&gt;0,SUMPRODUCT(ISBLANK(D327:G327)*1)&lt;4),"uzupełnij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374"/>
        <v>0</v>
      </c>
      <c r="L327" s="33">
        <f t="shared" si="374"/>
        <v>0</v>
      </c>
      <c r="M327" s="33">
        <f t="shared" si="374"/>
        <v>0</v>
      </c>
      <c r="N327" s="33">
        <f t="shared" si="374"/>
        <v>0</v>
      </c>
      <c r="O327" s="33">
        <f t="shared" si="374"/>
        <v>0</v>
      </c>
      <c r="P327" s="33">
        <f t="shared" si="374"/>
        <v>0</v>
      </c>
      <c r="Q327" s="33">
        <f t="shared" si="374"/>
        <v>0</v>
      </c>
      <c r="R327" s="33">
        <f t="shared" si="374"/>
        <v>0</v>
      </c>
      <c r="S327" s="33">
        <f t="shared" si="374"/>
        <v>0</v>
      </c>
      <c r="T327" s="33">
        <f t="shared" si="374"/>
        <v>0</v>
      </c>
      <c r="U327" s="33">
        <f t="shared" si="374"/>
        <v>0</v>
      </c>
      <c r="V327" s="33">
        <f t="shared" si="374"/>
        <v>0</v>
      </c>
      <c r="W327" s="33">
        <f t="shared" si="374"/>
        <v>0</v>
      </c>
      <c r="X327" s="33">
        <f t="shared" si="374"/>
        <v>0</v>
      </c>
      <c r="Y327" s="33">
        <f t="shared" si="374"/>
        <v>0</v>
      </c>
      <c r="Z327" s="33">
        <f t="shared" si="374"/>
        <v>0</v>
      </c>
      <c r="AA327" s="33">
        <f t="shared" si="374"/>
        <v>0</v>
      </c>
      <c r="AB327" s="33">
        <f t="shared" si="374"/>
        <v>0</v>
      </c>
      <c r="AC327" s="33">
        <f t="shared" si="374"/>
        <v>0</v>
      </c>
      <c r="AD327" s="33">
        <f t="shared" si="374"/>
        <v>0</v>
      </c>
      <c r="AE327" s="33">
        <f t="shared" si="374"/>
        <v>0</v>
      </c>
    </row>
    <row r="328" spans="2:31">
      <c r="B328" s="669"/>
      <c r="C328" s="669"/>
      <c r="D328" s="287"/>
      <c r="E328" s="376"/>
      <c r="F328" s="377"/>
      <c r="G328" s="377"/>
      <c r="H328" s="401"/>
      <c r="I328" s="336">
        <f>IF(AND(F328="tak",G328="tak"),SUM(K346:AE346),IF(AND(F328="tak",G328="nie",ISNUMBER(H328)),'Rozliczenie dotacji'!F117,0))</f>
        <v>0</v>
      </c>
      <c r="J328" s="202" t="str" cm="1">
        <f t="array" ref="J328">IF(SUMPRODUCT(ISBLANK(D328:G328)*1)=4,"wstaw dane",IF(AND(SUMPRODUCT(ISBLANK(D328:G328)*1)&gt;0,SUMPRODUCT(ISBLANK(D328:G328)*1)&lt;4),"uzupełnij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374"/>
        <v>0</v>
      </c>
      <c r="L328" s="33">
        <f t="shared" si="374"/>
        <v>0</v>
      </c>
      <c r="M328" s="33">
        <f t="shared" si="374"/>
        <v>0</v>
      </c>
      <c r="N328" s="33">
        <f t="shared" si="374"/>
        <v>0</v>
      </c>
      <c r="O328" s="33">
        <f t="shared" si="374"/>
        <v>0</v>
      </c>
      <c r="P328" s="33">
        <f t="shared" si="374"/>
        <v>0</v>
      </c>
      <c r="Q328" s="33">
        <f t="shared" si="374"/>
        <v>0</v>
      </c>
      <c r="R328" s="33">
        <f t="shared" si="374"/>
        <v>0</v>
      </c>
      <c r="S328" s="33">
        <f t="shared" si="374"/>
        <v>0</v>
      </c>
      <c r="T328" s="33">
        <f t="shared" si="374"/>
        <v>0</v>
      </c>
      <c r="U328" s="33">
        <f t="shared" si="374"/>
        <v>0</v>
      </c>
      <c r="V328" s="33">
        <f t="shared" si="374"/>
        <v>0</v>
      </c>
      <c r="W328" s="33">
        <f t="shared" si="374"/>
        <v>0</v>
      </c>
      <c r="X328" s="33">
        <f t="shared" si="374"/>
        <v>0</v>
      </c>
      <c r="Y328" s="33">
        <f t="shared" si="374"/>
        <v>0</v>
      </c>
      <c r="Z328" s="33">
        <f t="shared" si="374"/>
        <v>0</v>
      </c>
      <c r="AA328" s="33">
        <f t="shared" si="374"/>
        <v>0</v>
      </c>
      <c r="AB328" s="33">
        <f t="shared" si="374"/>
        <v>0</v>
      </c>
      <c r="AC328" s="33">
        <f t="shared" si="374"/>
        <v>0</v>
      </c>
      <c r="AD328" s="33">
        <f t="shared" si="374"/>
        <v>0</v>
      </c>
      <c r="AE328" s="33">
        <f t="shared" si="374"/>
        <v>0</v>
      </c>
    </row>
    <row r="329" spans="2:31">
      <c r="B329" s="669"/>
      <c r="C329" s="669"/>
      <c r="D329" s="287"/>
      <c r="E329" s="376"/>
      <c r="F329" s="377"/>
      <c r="G329" s="377"/>
      <c r="H329" s="401"/>
      <c r="I329" s="336">
        <f>IF(AND(F329="tak",G329="tak"),SUM(K347:AE347),IF(AND(F329="tak",G329="nie",ISNUMBER(H329)),'Rozliczenie dotacji'!F118,0))</f>
        <v>0</v>
      </c>
      <c r="J329" s="202" t="str" cm="1">
        <f t="array" ref="J329">IF(SUMPRODUCT(ISBLANK(D329:G329)*1)=4,"wstaw dane",IF(AND(SUMPRODUCT(ISBLANK(D329:G329)*1)&gt;0,SUMPRODUCT(ISBLANK(D329:G329)*1)&lt;4),"uzupełnij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374"/>
        <v>0</v>
      </c>
      <c r="L329" s="33">
        <f t="shared" si="374"/>
        <v>0</v>
      </c>
      <c r="M329" s="33">
        <f t="shared" si="374"/>
        <v>0</v>
      </c>
      <c r="N329" s="33">
        <f t="shared" si="374"/>
        <v>0</v>
      </c>
      <c r="O329" s="33">
        <f t="shared" si="374"/>
        <v>0</v>
      </c>
      <c r="P329" s="33">
        <f t="shared" si="374"/>
        <v>0</v>
      </c>
      <c r="Q329" s="33">
        <f t="shared" si="374"/>
        <v>0</v>
      </c>
      <c r="R329" s="33">
        <f t="shared" si="374"/>
        <v>0</v>
      </c>
      <c r="S329" s="33">
        <f t="shared" si="374"/>
        <v>0</v>
      </c>
      <c r="T329" s="33">
        <f t="shared" si="374"/>
        <v>0</v>
      </c>
      <c r="U329" s="33">
        <f t="shared" si="374"/>
        <v>0</v>
      </c>
      <c r="V329" s="33">
        <f t="shared" si="374"/>
        <v>0</v>
      </c>
      <c r="W329" s="33">
        <f t="shared" si="374"/>
        <v>0</v>
      </c>
      <c r="X329" s="33">
        <f t="shared" si="374"/>
        <v>0</v>
      </c>
      <c r="Y329" s="33">
        <f t="shared" si="374"/>
        <v>0</v>
      </c>
      <c r="Z329" s="33">
        <f t="shared" si="374"/>
        <v>0</v>
      </c>
      <c r="AA329" s="33">
        <f t="shared" si="374"/>
        <v>0</v>
      </c>
      <c r="AB329" s="33">
        <f t="shared" si="374"/>
        <v>0</v>
      </c>
      <c r="AC329" s="33">
        <f t="shared" si="374"/>
        <v>0</v>
      </c>
      <c r="AD329" s="33">
        <f t="shared" si="374"/>
        <v>0</v>
      </c>
      <c r="AE329" s="33">
        <f t="shared" si="374"/>
        <v>0</v>
      </c>
    </row>
    <row r="330" spans="2:31">
      <c r="B330" s="669"/>
      <c r="C330" s="669"/>
      <c r="D330" s="287"/>
      <c r="E330" s="385"/>
      <c r="F330" s="386"/>
      <c r="G330" s="386"/>
      <c r="H330" s="401"/>
      <c r="I330" s="336">
        <f>IF(AND(F330="tak",G330="tak"),SUM(K348:AE348),IF(AND(F330="tak",G330="nie",ISNUMBER(H330)),'Rozliczenie dotacji'!F119,0))</f>
        <v>0</v>
      </c>
      <c r="J330" s="367" t="str" cm="1">
        <f t="array" ref="J330">IF(SUMPRODUCT(ISBLANK(D330:G330)*1)=4,"wstaw dane",IF(AND(SUMPRODUCT(ISBLANK(D330:G330)*1)&gt;0,SUMPRODUCT(ISBLANK(D330:G330)*1)&lt;4),"uzupełnij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374"/>
        <v>0</v>
      </c>
      <c r="L330" s="33">
        <f t="shared" si="374"/>
        <v>0</v>
      </c>
      <c r="M330" s="33">
        <f t="shared" si="374"/>
        <v>0</v>
      </c>
      <c r="N330" s="33">
        <f t="shared" si="374"/>
        <v>0</v>
      </c>
      <c r="O330" s="33">
        <f t="shared" si="374"/>
        <v>0</v>
      </c>
      <c r="P330" s="33">
        <f t="shared" si="374"/>
        <v>0</v>
      </c>
      <c r="Q330" s="33">
        <f t="shared" si="374"/>
        <v>0</v>
      </c>
      <c r="R330" s="33">
        <f t="shared" si="374"/>
        <v>0</v>
      </c>
      <c r="S330" s="33">
        <f t="shared" si="374"/>
        <v>0</v>
      </c>
      <c r="T330" s="33">
        <f t="shared" si="374"/>
        <v>0</v>
      </c>
      <c r="U330" s="33">
        <f t="shared" si="374"/>
        <v>0</v>
      </c>
      <c r="V330" s="33">
        <f t="shared" si="374"/>
        <v>0</v>
      </c>
      <c r="W330" s="33">
        <f t="shared" si="374"/>
        <v>0</v>
      </c>
      <c r="X330" s="33">
        <f t="shared" si="374"/>
        <v>0</v>
      </c>
      <c r="Y330" s="33">
        <f t="shared" si="374"/>
        <v>0</v>
      </c>
      <c r="Z330" s="33">
        <f t="shared" si="374"/>
        <v>0</v>
      </c>
      <c r="AA330" s="33">
        <f t="shared" si="374"/>
        <v>0</v>
      </c>
      <c r="AB330" s="33">
        <f t="shared" si="374"/>
        <v>0</v>
      </c>
      <c r="AC330" s="33">
        <f t="shared" si="374"/>
        <v>0</v>
      </c>
      <c r="AD330" s="33">
        <f t="shared" si="374"/>
        <v>0</v>
      </c>
      <c r="AE330" s="33">
        <f t="shared" si="374"/>
        <v>0</v>
      </c>
    </row>
    <row r="331" spans="2:31">
      <c r="B331" s="98" t="s">
        <v>317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375">SUM(L326:L330)</f>
        <v>0</v>
      </c>
      <c r="M331" s="97">
        <f t="shared" si="375"/>
        <v>0</v>
      </c>
      <c r="N331" s="97">
        <f t="shared" si="375"/>
        <v>0</v>
      </c>
      <c r="O331" s="97">
        <f t="shared" si="375"/>
        <v>0</v>
      </c>
      <c r="P331" s="97">
        <f t="shared" si="375"/>
        <v>0</v>
      </c>
      <c r="Q331" s="97">
        <f t="shared" si="375"/>
        <v>0</v>
      </c>
      <c r="R331" s="97">
        <f t="shared" si="375"/>
        <v>0</v>
      </c>
      <c r="S331" s="97">
        <f t="shared" si="375"/>
        <v>0</v>
      </c>
      <c r="T331" s="97">
        <f t="shared" si="375"/>
        <v>0</v>
      </c>
      <c r="U331" s="97">
        <f t="shared" si="375"/>
        <v>0</v>
      </c>
      <c r="V331" s="97">
        <f t="shared" si="375"/>
        <v>0</v>
      </c>
      <c r="W331" s="97">
        <f t="shared" si="375"/>
        <v>0</v>
      </c>
      <c r="X331" s="97">
        <f>SUM(X326:X330)</f>
        <v>0</v>
      </c>
      <c r="Y331" s="97">
        <f>SUM(Y326:Y330)</f>
        <v>0</v>
      </c>
      <c r="Z331" s="97">
        <f t="shared" ref="Z331:AA331" si="376">SUM(Z326:Z330)</f>
        <v>0</v>
      </c>
      <c r="AA331" s="97">
        <f t="shared" si="376"/>
        <v>0</v>
      </c>
      <c r="AB331" s="97">
        <f t="shared" ref="AB331:AE331" si="377">SUM(AB326:AB330)</f>
        <v>0</v>
      </c>
      <c r="AC331" s="97">
        <f t="shared" si="377"/>
        <v>0</v>
      </c>
      <c r="AD331" s="97">
        <f t="shared" si="377"/>
        <v>0</v>
      </c>
      <c r="AE331" s="97">
        <f t="shared" si="377"/>
        <v>0</v>
      </c>
    </row>
    <row r="332" spans="2:31">
      <c r="B332" s="103" t="s">
        <v>366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378">K1397+K1404+K1411+K1418+K1425</f>
        <v>0</v>
      </c>
      <c r="L332" s="102">
        <f t="shared" ca="1" si="378"/>
        <v>0</v>
      </c>
      <c r="M332" s="102">
        <f t="shared" ca="1" si="378"/>
        <v>0</v>
      </c>
      <c r="N332" s="102">
        <f t="shared" ca="1" si="378"/>
        <v>0</v>
      </c>
      <c r="O332" s="102">
        <f t="shared" ca="1" si="378"/>
        <v>0</v>
      </c>
      <c r="P332" s="102">
        <f t="shared" ca="1" si="378"/>
        <v>0</v>
      </c>
      <c r="Q332" s="102">
        <f t="shared" ca="1" si="378"/>
        <v>0</v>
      </c>
      <c r="R332" s="102">
        <f t="shared" ca="1" si="378"/>
        <v>0</v>
      </c>
      <c r="S332" s="102">
        <f t="shared" ca="1" si="378"/>
        <v>0</v>
      </c>
      <c r="T332" s="102">
        <f t="shared" ca="1" si="378"/>
        <v>0</v>
      </c>
      <c r="U332" s="102">
        <f t="shared" ca="1" si="378"/>
        <v>0</v>
      </c>
      <c r="V332" s="102">
        <f t="shared" ca="1" si="378"/>
        <v>0</v>
      </c>
      <c r="W332" s="102">
        <f t="shared" ca="1" si="378"/>
        <v>0</v>
      </c>
      <c r="X332" s="102">
        <f t="shared" ref="X332:Y334" ca="1" si="379">X1397+X1404+X1411+X1418+X1425</f>
        <v>0</v>
      </c>
      <c r="Y332" s="102">
        <f t="shared" ca="1" si="379"/>
        <v>0</v>
      </c>
      <c r="Z332" s="102">
        <f t="shared" ref="Z332:AA332" ca="1" si="380">Z1397+Z1404+Z1411+Z1418+Z1425</f>
        <v>0</v>
      </c>
      <c r="AA332" s="102">
        <f t="shared" ca="1" si="380"/>
        <v>0</v>
      </c>
      <c r="AB332" s="102">
        <f t="shared" ref="AB332:AE332" ca="1" si="381">AB1397+AB1404+AB1411+AB1418+AB1425</f>
        <v>0</v>
      </c>
      <c r="AC332" s="102">
        <f t="shared" ca="1" si="381"/>
        <v>0</v>
      </c>
      <c r="AD332" s="102">
        <f t="shared" ca="1" si="381"/>
        <v>0</v>
      </c>
      <c r="AE332" s="102">
        <f t="shared" ca="1" si="381"/>
        <v>0</v>
      </c>
    </row>
    <row r="333" spans="2:31">
      <c r="B333" s="37" t="s">
        <v>367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382">K1398+K1405+K1412+K1419+K1426</f>
        <v>0</v>
      </c>
      <c r="L333" s="33">
        <f t="shared" ca="1" si="382"/>
        <v>0</v>
      </c>
      <c r="M333" s="33">
        <f t="shared" ca="1" si="382"/>
        <v>0</v>
      </c>
      <c r="N333" s="33">
        <f t="shared" ca="1" si="382"/>
        <v>0</v>
      </c>
      <c r="O333" s="33">
        <f t="shared" ca="1" si="382"/>
        <v>0</v>
      </c>
      <c r="P333" s="33">
        <f t="shared" ca="1" si="382"/>
        <v>0</v>
      </c>
      <c r="Q333" s="33">
        <f t="shared" ca="1" si="382"/>
        <v>0</v>
      </c>
      <c r="R333" s="33">
        <f t="shared" ca="1" si="382"/>
        <v>0</v>
      </c>
      <c r="S333" s="33">
        <f t="shared" ca="1" si="382"/>
        <v>0</v>
      </c>
      <c r="T333" s="33">
        <f t="shared" ca="1" si="382"/>
        <v>0</v>
      </c>
      <c r="U333" s="33">
        <f t="shared" ca="1" si="382"/>
        <v>0</v>
      </c>
      <c r="V333" s="33">
        <f t="shared" ca="1" si="382"/>
        <v>0</v>
      </c>
      <c r="W333" s="33">
        <f t="shared" ca="1" si="382"/>
        <v>0</v>
      </c>
      <c r="X333" s="33">
        <f t="shared" ca="1" si="379"/>
        <v>0</v>
      </c>
      <c r="Y333" s="33">
        <f t="shared" ca="1" si="379"/>
        <v>0</v>
      </c>
      <c r="Z333" s="33">
        <f t="shared" ref="Z333:AA333" ca="1" si="383">Z1398+Z1405+Z1412+Z1419+Z1426</f>
        <v>0</v>
      </c>
      <c r="AA333" s="33">
        <f t="shared" ca="1" si="383"/>
        <v>0</v>
      </c>
      <c r="AB333" s="33">
        <f t="shared" ref="AB333:AE333" ca="1" si="384">AB1398+AB1405+AB1412+AB1419+AB1426</f>
        <v>0</v>
      </c>
      <c r="AC333" s="33">
        <f t="shared" ca="1" si="384"/>
        <v>0</v>
      </c>
      <c r="AD333" s="33">
        <f t="shared" ca="1" si="384"/>
        <v>0</v>
      </c>
      <c r="AE333" s="33">
        <f t="shared" ca="1" si="384"/>
        <v>0</v>
      </c>
    </row>
    <row r="334" spans="2:31">
      <c r="B334" s="200" t="s">
        <v>368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385">K1399+K1406+K1413+K1420+K1427</f>
        <v>0</v>
      </c>
      <c r="L334" s="86">
        <f t="shared" ca="1" si="385"/>
        <v>0</v>
      </c>
      <c r="M334" s="86">
        <f t="shared" ca="1" si="385"/>
        <v>0</v>
      </c>
      <c r="N334" s="86">
        <f t="shared" ca="1" si="385"/>
        <v>0</v>
      </c>
      <c r="O334" s="86">
        <f t="shared" ca="1" si="385"/>
        <v>0</v>
      </c>
      <c r="P334" s="86">
        <f t="shared" ca="1" si="385"/>
        <v>0</v>
      </c>
      <c r="Q334" s="86">
        <f t="shared" ca="1" si="385"/>
        <v>0</v>
      </c>
      <c r="R334" s="86">
        <f t="shared" ca="1" si="385"/>
        <v>0</v>
      </c>
      <c r="S334" s="86">
        <f t="shared" ca="1" si="385"/>
        <v>0</v>
      </c>
      <c r="T334" s="86">
        <f t="shared" ca="1" si="385"/>
        <v>0</v>
      </c>
      <c r="U334" s="86">
        <f t="shared" ca="1" si="385"/>
        <v>0</v>
      </c>
      <c r="V334" s="86">
        <f t="shared" ca="1" si="385"/>
        <v>0</v>
      </c>
      <c r="W334" s="86">
        <f t="shared" ca="1" si="385"/>
        <v>0</v>
      </c>
      <c r="X334" s="86">
        <f t="shared" ca="1" si="379"/>
        <v>0</v>
      </c>
      <c r="Y334" s="86">
        <f t="shared" ca="1" si="379"/>
        <v>0</v>
      </c>
      <c r="Z334" s="86">
        <f t="shared" ref="Z334:AA334" ca="1" si="386">Z1399+Z1406+Z1413+Z1420+Z1427</f>
        <v>0</v>
      </c>
      <c r="AA334" s="86">
        <f t="shared" ca="1" si="386"/>
        <v>0</v>
      </c>
      <c r="AB334" s="86">
        <f t="shared" ref="AB334:AE334" ca="1" si="387">AB1399+AB1406+AB1413+AB1420+AB1427</f>
        <v>0</v>
      </c>
      <c r="AC334" s="86">
        <f t="shared" ca="1" si="387"/>
        <v>0</v>
      </c>
      <c r="AD334" s="86">
        <f t="shared" ca="1" si="387"/>
        <v>0</v>
      </c>
      <c r="AE334" s="86">
        <f t="shared" ca="1" si="387"/>
        <v>0</v>
      </c>
    </row>
    <row r="335" spans="2:31"/>
    <row r="336" spans="2:31">
      <c r="B336" s="188" t="s">
        <v>401</v>
      </c>
      <c r="C336" s="382"/>
      <c r="D336" s="189"/>
      <c r="E336" s="190"/>
      <c r="F336" s="190"/>
      <c r="G336" s="190"/>
      <c r="H336" s="190"/>
      <c r="I336" s="190"/>
      <c r="J336" s="190"/>
      <c r="K336" s="637"/>
      <c r="L336" s="638"/>
      <c r="M336" s="638"/>
      <c r="N336" s="638"/>
      <c r="O336" s="638"/>
      <c r="P336" s="638"/>
      <c r="Q336" s="638"/>
      <c r="R336" s="638"/>
      <c r="S336" s="638"/>
      <c r="T336" s="638"/>
      <c r="U336" s="638"/>
      <c r="V336" s="638"/>
      <c r="W336" s="638"/>
      <c r="X336" s="638"/>
      <c r="Y336" s="638"/>
      <c r="Z336" s="638"/>
      <c r="AA336" s="638"/>
      <c r="AB336" s="638"/>
      <c r="AC336" s="638"/>
      <c r="AD336" s="638"/>
      <c r="AE336" s="638"/>
    </row>
    <row r="337" spans="2:45">
      <c r="B337" s="62" t="str">
        <f t="shared" ref="B337:C341" si="388">IF(ISBLANK(B326),"",B326)</f>
        <v/>
      </c>
      <c r="C337" s="62" t="str">
        <f t="shared" si="388"/>
        <v/>
      </c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91"/>
      <c r="L337" s="391"/>
      <c r="M337" s="391"/>
      <c r="N337" s="391"/>
      <c r="O337" s="391"/>
      <c r="P337" s="391"/>
      <c r="Q337" s="391"/>
      <c r="R337" s="391"/>
      <c r="S337" s="391"/>
      <c r="T337" s="391"/>
      <c r="U337" s="391"/>
      <c r="V337" s="391"/>
      <c r="W337" s="391"/>
      <c r="X337" s="391"/>
      <c r="Y337" s="391"/>
      <c r="Z337" s="391"/>
      <c r="AA337" s="391"/>
      <c r="AB337" s="391"/>
      <c r="AC337" s="391"/>
      <c r="AD337" s="391"/>
      <c r="AE337" s="391"/>
    </row>
    <row r="338" spans="2:45">
      <c r="B338" s="62" t="str">
        <f t="shared" si="388"/>
        <v/>
      </c>
      <c r="C338" s="62" t="str">
        <f t="shared" si="388"/>
        <v/>
      </c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92"/>
      <c r="L338" s="392"/>
      <c r="M338" s="392"/>
      <c r="N338" s="392"/>
      <c r="O338" s="392"/>
      <c r="P338" s="392"/>
      <c r="Q338" s="392"/>
      <c r="R338" s="392"/>
      <c r="S338" s="392"/>
      <c r="T338" s="392"/>
      <c r="U338" s="392"/>
      <c r="V338" s="392"/>
      <c r="W338" s="392"/>
      <c r="X338" s="392"/>
      <c r="Y338" s="392"/>
      <c r="Z338" s="392"/>
      <c r="AA338" s="392"/>
      <c r="AB338" s="392"/>
      <c r="AC338" s="392"/>
      <c r="AD338" s="392"/>
      <c r="AE338" s="392"/>
    </row>
    <row r="339" spans="2:45">
      <c r="B339" s="62" t="str">
        <f t="shared" si="388"/>
        <v/>
      </c>
      <c r="C339" s="62" t="str">
        <f t="shared" si="388"/>
        <v/>
      </c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92"/>
      <c r="L339" s="392"/>
      <c r="M339" s="392"/>
      <c r="N339" s="392"/>
      <c r="O339" s="392"/>
      <c r="P339" s="392"/>
      <c r="Q339" s="392"/>
      <c r="R339" s="392"/>
      <c r="S339" s="392"/>
      <c r="T339" s="392"/>
      <c r="U339" s="392"/>
      <c r="V339" s="392"/>
      <c r="W339" s="392"/>
      <c r="X339" s="392"/>
      <c r="Y339" s="392"/>
      <c r="Z339" s="392"/>
      <c r="AA339" s="392"/>
      <c r="AB339" s="392"/>
      <c r="AC339" s="392"/>
      <c r="AD339" s="392"/>
      <c r="AE339" s="392"/>
    </row>
    <row r="340" spans="2:45">
      <c r="B340" s="62" t="str">
        <f t="shared" si="388"/>
        <v/>
      </c>
      <c r="C340" s="62" t="str">
        <f t="shared" si="388"/>
        <v/>
      </c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92"/>
      <c r="L340" s="392"/>
      <c r="M340" s="392"/>
      <c r="N340" s="392"/>
      <c r="O340" s="392"/>
      <c r="P340" s="392"/>
      <c r="Q340" s="392"/>
      <c r="R340" s="392"/>
      <c r="S340" s="392"/>
      <c r="T340" s="392"/>
      <c r="U340" s="392"/>
      <c r="V340" s="392"/>
      <c r="W340" s="392"/>
      <c r="X340" s="392"/>
      <c r="Y340" s="392"/>
      <c r="Z340" s="392"/>
      <c r="AA340" s="392"/>
      <c r="AB340" s="392"/>
      <c r="AC340" s="392"/>
      <c r="AD340" s="392"/>
      <c r="AE340" s="392"/>
    </row>
    <row r="341" spans="2:45">
      <c r="B341" s="62" t="str">
        <f t="shared" si="388"/>
        <v/>
      </c>
      <c r="C341" s="62" t="str">
        <f t="shared" si="388"/>
        <v/>
      </c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92"/>
      <c r="L341" s="392"/>
      <c r="M341" s="392"/>
      <c r="N341" s="392"/>
      <c r="O341" s="392"/>
      <c r="P341" s="392"/>
      <c r="Q341" s="392"/>
      <c r="R341" s="392"/>
      <c r="S341" s="392"/>
      <c r="T341" s="392"/>
      <c r="U341" s="392"/>
      <c r="V341" s="392"/>
      <c r="W341" s="392"/>
      <c r="X341" s="392"/>
      <c r="Y341" s="392"/>
      <c r="Z341" s="392"/>
      <c r="AA341" s="392"/>
      <c r="AB341" s="392"/>
      <c r="AC341" s="392"/>
      <c r="AD341" s="392"/>
      <c r="AE341" s="392"/>
    </row>
    <row r="342" spans="2:45"/>
    <row r="343" spans="2:45">
      <c r="B343" s="188" t="s">
        <v>656</v>
      </c>
      <c r="C343" s="382"/>
      <c r="D343" s="189"/>
      <c r="E343" s="190"/>
      <c r="F343" s="190"/>
      <c r="G343" s="190"/>
      <c r="H343" s="190"/>
      <c r="I343" s="190"/>
      <c r="J343" s="190"/>
      <c r="K343" s="637"/>
      <c r="L343" s="638"/>
      <c r="M343" s="638"/>
      <c r="N343" s="638"/>
      <c r="O343" s="638"/>
      <c r="P343" s="638"/>
      <c r="Q343" s="638"/>
      <c r="R343" s="638"/>
      <c r="S343" s="638"/>
      <c r="T343" s="638"/>
      <c r="U343" s="638"/>
      <c r="V343" s="638"/>
      <c r="W343" s="638"/>
      <c r="X343" s="638"/>
      <c r="Y343" s="638"/>
      <c r="Z343" s="638"/>
      <c r="AA343" s="638"/>
      <c r="AB343" s="638"/>
      <c r="AC343" s="638"/>
      <c r="AD343" s="638"/>
      <c r="AE343" s="638"/>
    </row>
    <row r="344" spans="2:45">
      <c r="B344" s="62" t="str">
        <f t="shared" ref="B344:C348" si="389">IF(ISBLANK(B337),"",B337)</f>
        <v/>
      </c>
      <c r="C344" s="62" t="str">
        <f t="shared" si="389"/>
        <v/>
      </c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W344" si="390">IF(ISBLANK(K337),0,K1400)</f>
        <v>0</v>
      </c>
      <c r="L344" s="102">
        <f t="shared" si="390"/>
        <v>0</v>
      </c>
      <c r="M344" s="102">
        <f t="shared" si="390"/>
        <v>0</v>
      </c>
      <c r="N344" s="102">
        <f t="shared" si="390"/>
        <v>0</v>
      </c>
      <c r="O344" s="102">
        <f t="shared" si="390"/>
        <v>0</v>
      </c>
      <c r="P344" s="102">
        <f t="shared" si="390"/>
        <v>0</v>
      </c>
      <c r="Q344" s="102">
        <f t="shared" si="390"/>
        <v>0</v>
      </c>
      <c r="R344" s="102">
        <f t="shared" si="390"/>
        <v>0</v>
      </c>
      <c r="S344" s="102">
        <f t="shared" si="390"/>
        <v>0</v>
      </c>
      <c r="T344" s="102">
        <f t="shared" si="390"/>
        <v>0</v>
      </c>
      <c r="U344" s="102">
        <f t="shared" si="390"/>
        <v>0</v>
      </c>
      <c r="V344" s="102">
        <f t="shared" si="390"/>
        <v>0</v>
      </c>
      <c r="W344" s="102">
        <f t="shared" si="390"/>
        <v>0</v>
      </c>
      <c r="X344" s="102">
        <f>IF(ISBLANK(X337),0,X1400)</f>
        <v>0</v>
      </c>
      <c r="Y344" s="102">
        <f>IF(ISBLANK(Y337),0,Y1400)</f>
        <v>0</v>
      </c>
      <c r="Z344" s="102">
        <f t="shared" ref="Z344:AA344" si="391">IF(ISBLANK(Z337),0,Z1400)</f>
        <v>0</v>
      </c>
      <c r="AA344" s="102">
        <f t="shared" si="391"/>
        <v>0</v>
      </c>
      <c r="AB344" s="102">
        <f t="shared" ref="AB344:AE344" si="392">IF(ISBLANK(AB337),0,AB1400)</f>
        <v>0</v>
      </c>
      <c r="AC344" s="102">
        <f t="shared" si="392"/>
        <v>0</v>
      </c>
      <c r="AD344" s="102">
        <f t="shared" si="392"/>
        <v>0</v>
      </c>
      <c r="AE344" s="102">
        <f t="shared" si="392"/>
        <v>0</v>
      </c>
    </row>
    <row r="345" spans="2:45">
      <c r="B345" s="62" t="str">
        <f t="shared" si="389"/>
        <v/>
      </c>
      <c r="C345" s="62" t="str">
        <f t="shared" si="389"/>
        <v/>
      </c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W345" si="393">IF(ISBLANK(K338),0,K1407)</f>
        <v>0</v>
      </c>
      <c r="L345" s="33">
        <f t="shared" si="393"/>
        <v>0</v>
      </c>
      <c r="M345" s="33">
        <f t="shared" si="393"/>
        <v>0</v>
      </c>
      <c r="N345" s="33">
        <f t="shared" si="393"/>
        <v>0</v>
      </c>
      <c r="O345" s="33">
        <f t="shared" si="393"/>
        <v>0</v>
      </c>
      <c r="P345" s="33">
        <f t="shared" si="393"/>
        <v>0</v>
      </c>
      <c r="Q345" s="33">
        <f t="shared" si="393"/>
        <v>0</v>
      </c>
      <c r="R345" s="33">
        <f t="shared" si="393"/>
        <v>0</v>
      </c>
      <c r="S345" s="33">
        <f t="shared" si="393"/>
        <v>0</v>
      </c>
      <c r="T345" s="33">
        <f t="shared" si="393"/>
        <v>0</v>
      </c>
      <c r="U345" s="33">
        <f t="shared" si="393"/>
        <v>0</v>
      </c>
      <c r="V345" s="33">
        <f t="shared" si="393"/>
        <v>0</v>
      </c>
      <c r="W345" s="33">
        <f t="shared" si="393"/>
        <v>0</v>
      </c>
      <c r="X345" s="33">
        <f>IF(ISBLANK(X338),0,X1407)</f>
        <v>0</v>
      </c>
      <c r="Y345" s="33">
        <f>IF(ISBLANK(Y338),0,Y1407)</f>
        <v>0</v>
      </c>
      <c r="Z345" s="33">
        <f t="shared" ref="Z345:AA345" si="394">IF(ISBLANK(Z338),0,Z1407)</f>
        <v>0</v>
      </c>
      <c r="AA345" s="33">
        <f t="shared" si="394"/>
        <v>0</v>
      </c>
      <c r="AB345" s="33">
        <f t="shared" ref="AB345:AE345" si="395">IF(ISBLANK(AB338),0,AB1407)</f>
        <v>0</v>
      </c>
      <c r="AC345" s="33">
        <f t="shared" si="395"/>
        <v>0</v>
      </c>
      <c r="AD345" s="33">
        <f t="shared" si="395"/>
        <v>0</v>
      </c>
      <c r="AE345" s="33">
        <f t="shared" si="395"/>
        <v>0</v>
      </c>
    </row>
    <row r="346" spans="2:45">
      <c r="B346" s="62" t="str">
        <f t="shared" si="389"/>
        <v/>
      </c>
      <c r="C346" s="62" t="str">
        <f t="shared" si="389"/>
        <v/>
      </c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W346" si="396">IF(ISBLANK(K339),0,K1414)</f>
        <v>0</v>
      </c>
      <c r="L346" s="33">
        <f t="shared" si="396"/>
        <v>0</v>
      </c>
      <c r="M346" s="33">
        <f t="shared" si="396"/>
        <v>0</v>
      </c>
      <c r="N346" s="33">
        <f t="shared" si="396"/>
        <v>0</v>
      </c>
      <c r="O346" s="33">
        <f t="shared" si="396"/>
        <v>0</v>
      </c>
      <c r="P346" s="33">
        <f t="shared" si="396"/>
        <v>0</v>
      </c>
      <c r="Q346" s="33">
        <f t="shared" si="396"/>
        <v>0</v>
      </c>
      <c r="R346" s="33">
        <f t="shared" si="396"/>
        <v>0</v>
      </c>
      <c r="S346" s="33">
        <f t="shared" si="396"/>
        <v>0</v>
      </c>
      <c r="T346" s="33">
        <f t="shared" si="396"/>
        <v>0</v>
      </c>
      <c r="U346" s="33">
        <f t="shared" si="396"/>
        <v>0</v>
      </c>
      <c r="V346" s="33">
        <f t="shared" si="396"/>
        <v>0</v>
      </c>
      <c r="W346" s="33">
        <f t="shared" si="396"/>
        <v>0</v>
      </c>
      <c r="X346" s="33">
        <f>IF(ISBLANK(X339),0,X1414)</f>
        <v>0</v>
      </c>
      <c r="Y346" s="33">
        <f>IF(ISBLANK(Y339),0,Y1414)</f>
        <v>0</v>
      </c>
      <c r="Z346" s="33">
        <f t="shared" ref="Z346:AA346" si="397">IF(ISBLANK(Z339),0,Z1414)</f>
        <v>0</v>
      </c>
      <c r="AA346" s="33">
        <f t="shared" si="397"/>
        <v>0</v>
      </c>
      <c r="AB346" s="33">
        <f t="shared" ref="AB346:AE346" si="398">IF(ISBLANK(AB339),0,AB1414)</f>
        <v>0</v>
      </c>
      <c r="AC346" s="33">
        <f t="shared" si="398"/>
        <v>0</v>
      </c>
      <c r="AD346" s="33">
        <f t="shared" si="398"/>
        <v>0</v>
      </c>
      <c r="AE346" s="33">
        <f t="shared" si="398"/>
        <v>0</v>
      </c>
    </row>
    <row r="347" spans="2:45">
      <c r="B347" s="62" t="str">
        <f t="shared" si="389"/>
        <v/>
      </c>
      <c r="C347" s="62" t="str">
        <f t="shared" si="389"/>
        <v/>
      </c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W347" si="399">IF(ISBLANK(K340),0,K1421)</f>
        <v>0</v>
      </c>
      <c r="L347" s="33">
        <f t="shared" si="399"/>
        <v>0</v>
      </c>
      <c r="M347" s="33">
        <f t="shared" si="399"/>
        <v>0</v>
      </c>
      <c r="N347" s="33">
        <f t="shared" si="399"/>
        <v>0</v>
      </c>
      <c r="O347" s="33">
        <f t="shared" si="399"/>
        <v>0</v>
      </c>
      <c r="P347" s="33">
        <f t="shared" si="399"/>
        <v>0</v>
      </c>
      <c r="Q347" s="33">
        <f t="shared" si="399"/>
        <v>0</v>
      </c>
      <c r="R347" s="33">
        <f t="shared" si="399"/>
        <v>0</v>
      </c>
      <c r="S347" s="33">
        <f t="shared" si="399"/>
        <v>0</v>
      </c>
      <c r="T347" s="33">
        <f t="shared" si="399"/>
        <v>0</v>
      </c>
      <c r="U347" s="33">
        <f t="shared" si="399"/>
        <v>0</v>
      </c>
      <c r="V347" s="33">
        <f t="shared" si="399"/>
        <v>0</v>
      </c>
      <c r="W347" s="33">
        <f t="shared" si="399"/>
        <v>0</v>
      </c>
      <c r="X347" s="33">
        <f>IF(ISBLANK(X340),0,X1421)</f>
        <v>0</v>
      </c>
      <c r="Y347" s="33">
        <f>IF(ISBLANK(Y340),0,Y1421)</f>
        <v>0</v>
      </c>
      <c r="Z347" s="33">
        <f t="shared" ref="Z347:AA347" si="400">IF(ISBLANK(Z340),0,Z1421)</f>
        <v>0</v>
      </c>
      <c r="AA347" s="33">
        <f t="shared" si="400"/>
        <v>0</v>
      </c>
      <c r="AB347" s="33">
        <f t="shared" ref="AB347:AE347" si="401">IF(ISBLANK(AB340),0,AB1421)</f>
        <v>0</v>
      </c>
      <c r="AC347" s="33">
        <f t="shared" si="401"/>
        <v>0</v>
      </c>
      <c r="AD347" s="33">
        <f t="shared" si="401"/>
        <v>0</v>
      </c>
      <c r="AE347" s="33">
        <f t="shared" si="401"/>
        <v>0</v>
      </c>
    </row>
    <row r="348" spans="2:45">
      <c r="B348" s="62" t="str">
        <f t="shared" si="389"/>
        <v/>
      </c>
      <c r="C348" s="62" t="str">
        <f t="shared" si="389"/>
        <v/>
      </c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W348" si="402">IF(ISBLANK(K341),0,K1428)</f>
        <v>0</v>
      </c>
      <c r="L348" s="33">
        <f t="shared" si="402"/>
        <v>0</v>
      </c>
      <c r="M348" s="33">
        <f t="shared" si="402"/>
        <v>0</v>
      </c>
      <c r="N348" s="33">
        <f t="shared" si="402"/>
        <v>0</v>
      </c>
      <c r="O348" s="33">
        <f t="shared" si="402"/>
        <v>0</v>
      </c>
      <c r="P348" s="33">
        <f t="shared" si="402"/>
        <v>0</v>
      </c>
      <c r="Q348" s="33">
        <f t="shared" si="402"/>
        <v>0</v>
      </c>
      <c r="R348" s="33">
        <f t="shared" si="402"/>
        <v>0</v>
      </c>
      <c r="S348" s="33">
        <f t="shared" si="402"/>
        <v>0</v>
      </c>
      <c r="T348" s="33">
        <f t="shared" si="402"/>
        <v>0</v>
      </c>
      <c r="U348" s="33">
        <f t="shared" si="402"/>
        <v>0</v>
      </c>
      <c r="V348" s="33">
        <f t="shared" si="402"/>
        <v>0</v>
      </c>
      <c r="W348" s="33">
        <f t="shared" si="402"/>
        <v>0</v>
      </c>
      <c r="X348" s="33">
        <f>IF(ISBLANK(X341),0,X1428)</f>
        <v>0</v>
      </c>
      <c r="Y348" s="33">
        <f>IF(ISBLANK(Y341),0,Y1428)</f>
        <v>0</v>
      </c>
      <c r="Z348" s="33">
        <f t="shared" ref="Z348:AA348" si="403">IF(ISBLANK(Z341),0,Z1428)</f>
        <v>0</v>
      </c>
      <c r="AA348" s="33">
        <f t="shared" si="403"/>
        <v>0</v>
      </c>
      <c r="AB348" s="33">
        <f t="shared" ref="AB348:AE348" si="404">IF(ISBLANK(AB341),0,AB1428)</f>
        <v>0</v>
      </c>
      <c r="AC348" s="33">
        <f t="shared" si="404"/>
        <v>0</v>
      </c>
      <c r="AD348" s="33">
        <f t="shared" si="404"/>
        <v>0</v>
      </c>
      <c r="AE348" s="33">
        <f t="shared" si="404"/>
        <v>0</v>
      </c>
    </row>
    <row r="349" spans="2:45">
      <c r="B349" s="98" t="s">
        <v>317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405">SUM(L344:L348)</f>
        <v>0</v>
      </c>
      <c r="M349" s="97">
        <f t="shared" si="405"/>
        <v>0</v>
      </c>
      <c r="N349" s="97">
        <f t="shared" si="405"/>
        <v>0</v>
      </c>
      <c r="O349" s="97">
        <f t="shared" si="405"/>
        <v>0</v>
      </c>
      <c r="P349" s="97">
        <f t="shared" si="405"/>
        <v>0</v>
      </c>
      <c r="Q349" s="97">
        <f t="shared" si="405"/>
        <v>0</v>
      </c>
      <c r="R349" s="97">
        <f t="shared" si="405"/>
        <v>0</v>
      </c>
      <c r="S349" s="97">
        <f t="shared" si="405"/>
        <v>0</v>
      </c>
      <c r="T349" s="97">
        <f t="shared" si="405"/>
        <v>0</v>
      </c>
      <c r="U349" s="97">
        <f t="shared" si="405"/>
        <v>0</v>
      </c>
      <c r="V349" s="97">
        <f t="shared" si="405"/>
        <v>0</v>
      </c>
      <c r="W349" s="97">
        <f t="shared" si="405"/>
        <v>0</v>
      </c>
      <c r="X349" s="97">
        <f>SUM(X344:X348)</f>
        <v>0</v>
      </c>
      <c r="Y349" s="97">
        <f>SUM(Y344:Y348)</f>
        <v>0</v>
      </c>
      <c r="Z349" s="97">
        <f t="shared" ref="Z349:AA349" si="406">SUM(Z344:Z348)</f>
        <v>0</v>
      </c>
      <c r="AA349" s="97">
        <f t="shared" si="406"/>
        <v>0</v>
      </c>
      <c r="AB349" s="97">
        <f t="shared" ref="AB349:AE349" si="407">SUM(AB344:AB348)</f>
        <v>0</v>
      </c>
      <c r="AC349" s="97">
        <f t="shared" si="407"/>
        <v>0</v>
      </c>
      <c r="AD349" s="97">
        <f t="shared" si="407"/>
        <v>0</v>
      </c>
      <c r="AE349" s="97">
        <f t="shared" si="407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1">
      <c r="B352" s="227" t="s">
        <v>372</v>
      </c>
      <c r="C352" s="228"/>
      <c r="D352" s="229" t="s">
        <v>388</v>
      </c>
      <c r="E352" s="229" t="s">
        <v>398</v>
      </c>
      <c r="F352" s="229" t="s">
        <v>318</v>
      </c>
      <c r="G352" s="229" t="s">
        <v>735</v>
      </c>
      <c r="H352" s="229" t="s">
        <v>390</v>
      </c>
      <c r="I352" s="229" t="s">
        <v>391</v>
      </c>
      <c r="J352" s="229" t="s">
        <v>400</v>
      </c>
      <c r="K352" s="231" t="str">
        <f t="shared" ref="K352:AE352" si="408">LataProjekcji</f>
        <v>Uzupełnij dane</v>
      </c>
      <c r="L352" s="231" t="str">
        <f t="shared" si="408"/>
        <v/>
      </c>
      <c r="M352" s="231" t="str">
        <f t="shared" si="408"/>
        <v/>
      </c>
      <c r="N352" s="231" t="str">
        <f t="shared" si="408"/>
        <v/>
      </c>
      <c r="O352" s="231" t="str">
        <f t="shared" si="408"/>
        <v/>
      </c>
      <c r="P352" s="231" t="str">
        <f t="shared" si="408"/>
        <v/>
      </c>
      <c r="Q352" s="231" t="str">
        <f t="shared" si="408"/>
        <v/>
      </c>
      <c r="R352" s="231" t="str">
        <f t="shared" si="408"/>
        <v/>
      </c>
      <c r="S352" s="231" t="str">
        <f t="shared" si="408"/>
        <v/>
      </c>
      <c r="T352" s="231" t="str">
        <f t="shared" si="408"/>
        <v/>
      </c>
      <c r="U352" s="231" t="str">
        <f t="shared" si="408"/>
        <v/>
      </c>
      <c r="V352" s="231" t="str">
        <f t="shared" si="408"/>
        <v/>
      </c>
      <c r="W352" s="231" t="str">
        <f t="shared" si="408"/>
        <v/>
      </c>
      <c r="X352" s="231" t="str">
        <f t="shared" si="408"/>
        <v/>
      </c>
      <c r="Y352" s="231" t="str">
        <f t="shared" si="408"/>
        <v/>
      </c>
      <c r="Z352" s="231" t="str">
        <f t="shared" si="408"/>
        <v/>
      </c>
      <c r="AA352" s="231" t="str">
        <f t="shared" si="408"/>
        <v/>
      </c>
      <c r="AB352" s="231" t="str">
        <f t="shared" si="408"/>
        <v/>
      </c>
      <c r="AC352" s="231" t="str">
        <f t="shared" si="408"/>
        <v/>
      </c>
      <c r="AD352" s="231" t="str">
        <f t="shared" si="408"/>
        <v/>
      </c>
      <c r="AE352" s="231" t="str">
        <f t="shared" si="408"/>
        <v/>
      </c>
    </row>
    <row r="353" spans="2:31">
      <c r="B353" s="669"/>
      <c r="C353" s="669"/>
      <c r="D353" s="378"/>
      <c r="E353" s="383"/>
      <c r="F353" s="384"/>
      <c r="G353" s="384"/>
      <c r="H353" s="400"/>
      <c r="I353" s="338">
        <f>IF(AND(F353="tak",G353="tak"),SUM(K391:AE391),IF(AND(F353="tak",G353="nie",ISNUMBER(H353)),'Rozliczenie dotacji'!F128,0))</f>
        <v>0</v>
      </c>
      <c r="J353" s="201" t="str" cm="1">
        <f t="array" ref="J353">IF(SUMPRODUCT(ISBLANK(D353:G353)*1)=4,"wstaw dane",IF(AND(SUMPRODUCT(ISBLANK(D353:G353)*1)&gt;0,SUMPRODUCT(ISBLANK(D353:G353)*1)&lt;4),"uzupełnij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409">ROUND(IF(AND(YEAR($E353)=LataProjekcji,$D353&gt;0,$J353="ok"),$D353,0),0)</f>
        <v>0</v>
      </c>
      <c r="L353" s="102">
        <f t="shared" si="409"/>
        <v>0</v>
      </c>
      <c r="M353" s="102">
        <f t="shared" si="409"/>
        <v>0</v>
      </c>
      <c r="N353" s="102">
        <f t="shared" si="409"/>
        <v>0</v>
      </c>
      <c r="O353" s="102">
        <f t="shared" si="409"/>
        <v>0</v>
      </c>
      <c r="P353" s="102">
        <f t="shared" si="409"/>
        <v>0</v>
      </c>
      <c r="Q353" s="102">
        <f t="shared" si="409"/>
        <v>0</v>
      </c>
      <c r="R353" s="102">
        <f t="shared" si="409"/>
        <v>0</v>
      </c>
      <c r="S353" s="102">
        <f t="shared" si="409"/>
        <v>0</v>
      </c>
      <c r="T353" s="102">
        <f t="shared" si="409"/>
        <v>0</v>
      </c>
      <c r="U353" s="102">
        <f t="shared" si="409"/>
        <v>0</v>
      </c>
      <c r="V353" s="102">
        <f t="shared" si="409"/>
        <v>0</v>
      </c>
      <c r="W353" s="102">
        <f t="shared" si="409"/>
        <v>0</v>
      </c>
      <c r="X353" s="102">
        <f t="shared" si="409"/>
        <v>0</v>
      </c>
      <c r="Y353" s="102">
        <f t="shared" si="409"/>
        <v>0</v>
      </c>
      <c r="Z353" s="102">
        <f t="shared" si="409"/>
        <v>0</v>
      </c>
      <c r="AA353" s="102">
        <f t="shared" si="409"/>
        <v>0</v>
      </c>
      <c r="AB353" s="102">
        <f t="shared" si="409"/>
        <v>0</v>
      </c>
      <c r="AC353" s="102">
        <f t="shared" si="409"/>
        <v>0</v>
      </c>
      <c r="AD353" s="102">
        <f t="shared" si="409"/>
        <v>0</v>
      </c>
      <c r="AE353" s="102">
        <f t="shared" si="409"/>
        <v>0</v>
      </c>
    </row>
    <row r="354" spans="2:31">
      <c r="B354" s="669"/>
      <c r="C354" s="669"/>
      <c r="D354" s="287"/>
      <c r="E354" s="376"/>
      <c r="F354" s="377"/>
      <c r="G354" s="377"/>
      <c r="H354" s="401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IF(SUMPRODUCT(ISBLANK(D354:G354)*1)=4,"wstaw dane",IF(AND(SUMPRODUCT(ISBLANK(D354:G354)*1)&gt;0,SUMPRODUCT(ISBLANK(D354:G354)*1)&lt;4),"uzupełnij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409"/>
        <v>0</v>
      </c>
      <c r="L354" s="33">
        <f t="shared" si="409"/>
        <v>0</v>
      </c>
      <c r="M354" s="33">
        <f t="shared" si="409"/>
        <v>0</v>
      </c>
      <c r="N354" s="33">
        <f t="shared" si="409"/>
        <v>0</v>
      </c>
      <c r="O354" s="33">
        <f t="shared" si="409"/>
        <v>0</v>
      </c>
      <c r="P354" s="33">
        <f t="shared" si="409"/>
        <v>0</v>
      </c>
      <c r="Q354" s="33">
        <f t="shared" si="409"/>
        <v>0</v>
      </c>
      <c r="R354" s="33">
        <f t="shared" si="409"/>
        <v>0</v>
      </c>
      <c r="S354" s="33">
        <f t="shared" si="409"/>
        <v>0</v>
      </c>
      <c r="T354" s="33">
        <f t="shared" si="409"/>
        <v>0</v>
      </c>
      <c r="U354" s="33">
        <f t="shared" si="409"/>
        <v>0</v>
      </c>
      <c r="V354" s="33">
        <f t="shared" si="409"/>
        <v>0</v>
      </c>
      <c r="W354" s="33">
        <f t="shared" si="409"/>
        <v>0</v>
      </c>
      <c r="X354" s="33">
        <f t="shared" si="409"/>
        <v>0</v>
      </c>
      <c r="Y354" s="33">
        <f t="shared" si="409"/>
        <v>0</v>
      </c>
      <c r="Z354" s="33">
        <f t="shared" si="409"/>
        <v>0</v>
      </c>
      <c r="AA354" s="33">
        <f t="shared" si="409"/>
        <v>0</v>
      </c>
      <c r="AB354" s="33">
        <f t="shared" si="409"/>
        <v>0</v>
      </c>
      <c r="AC354" s="33">
        <f t="shared" si="409"/>
        <v>0</v>
      </c>
      <c r="AD354" s="33">
        <f t="shared" si="409"/>
        <v>0</v>
      </c>
      <c r="AE354" s="33">
        <f t="shared" si="409"/>
        <v>0</v>
      </c>
    </row>
    <row r="355" spans="2:31">
      <c r="B355" s="669"/>
      <c r="C355" s="669"/>
      <c r="D355" s="287"/>
      <c r="E355" s="376"/>
      <c r="F355" s="377"/>
      <c r="G355" s="377"/>
      <c r="H355" s="401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IF(SUMPRODUCT(ISBLANK(D355:G355)*1)=4,"wstaw dane",IF(AND(SUMPRODUCT(ISBLANK(D355:G355)*1)&gt;0,SUMPRODUCT(ISBLANK(D355:G355)*1)&lt;4),"uzupełnij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409"/>
        <v>0</v>
      </c>
      <c r="L355" s="33">
        <f t="shared" si="409"/>
        <v>0</v>
      </c>
      <c r="M355" s="33">
        <f t="shared" si="409"/>
        <v>0</v>
      </c>
      <c r="N355" s="33">
        <f t="shared" si="409"/>
        <v>0</v>
      </c>
      <c r="O355" s="33">
        <f t="shared" si="409"/>
        <v>0</v>
      </c>
      <c r="P355" s="33">
        <f t="shared" si="409"/>
        <v>0</v>
      </c>
      <c r="Q355" s="33">
        <f t="shared" si="409"/>
        <v>0</v>
      </c>
      <c r="R355" s="33">
        <f t="shared" si="409"/>
        <v>0</v>
      </c>
      <c r="S355" s="33">
        <f t="shared" si="409"/>
        <v>0</v>
      </c>
      <c r="T355" s="33">
        <f t="shared" si="409"/>
        <v>0</v>
      </c>
      <c r="U355" s="33">
        <f t="shared" si="409"/>
        <v>0</v>
      </c>
      <c r="V355" s="33">
        <f t="shared" si="409"/>
        <v>0</v>
      </c>
      <c r="W355" s="33">
        <f t="shared" si="409"/>
        <v>0</v>
      </c>
      <c r="X355" s="33">
        <f t="shared" si="409"/>
        <v>0</v>
      </c>
      <c r="Y355" s="33">
        <f t="shared" si="409"/>
        <v>0</v>
      </c>
      <c r="Z355" s="33">
        <f t="shared" si="409"/>
        <v>0</v>
      </c>
      <c r="AA355" s="33">
        <f t="shared" si="409"/>
        <v>0</v>
      </c>
      <c r="AB355" s="33">
        <f t="shared" si="409"/>
        <v>0</v>
      </c>
      <c r="AC355" s="33">
        <f t="shared" si="409"/>
        <v>0</v>
      </c>
      <c r="AD355" s="33">
        <f t="shared" si="409"/>
        <v>0</v>
      </c>
      <c r="AE355" s="33">
        <f t="shared" si="409"/>
        <v>0</v>
      </c>
    </row>
    <row r="356" spans="2:31">
      <c r="B356" s="669"/>
      <c r="C356" s="669"/>
      <c r="D356" s="287"/>
      <c r="E356" s="376"/>
      <c r="F356" s="377"/>
      <c r="G356" s="377"/>
      <c r="H356" s="401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IF(SUMPRODUCT(ISBLANK(D356:G356)*1)=4,"wstaw dane",IF(AND(SUMPRODUCT(ISBLANK(D356:G356)*1)&gt;0,SUMPRODUCT(ISBLANK(D356:G356)*1)&lt;4),"uzupełnij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409"/>
        <v>0</v>
      </c>
      <c r="L356" s="33">
        <f t="shared" si="409"/>
        <v>0</v>
      </c>
      <c r="M356" s="33">
        <f t="shared" si="409"/>
        <v>0</v>
      </c>
      <c r="N356" s="33">
        <f t="shared" si="409"/>
        <v>0</v>
      </c>
      <c r="O356" s="33">
        <f t="shared" si="409"/>
        <v>0</v>
      </c>
      <c r="P356" s="33">
        <f t="shared" si="409"/>
        <v>0</v>
      </c>
      <c r="Q356" s="33">
        <f t="shared" si="409"/>
        <v>0</v>
      </c>
      <c r="R356" s="33">
        <f t="shared" si="409"/>
        <v>0</v>
      </c>
      <c r="S356" s="33">
        <f t="shared" si="409"/>
        <v>0</v>
      </c>
      <c r="T356" s="33">
        <f t="shared" si="409"/>
        <v>0</v>
      </c>
      <c r="U356" s="33">
        <f t="shared" si="409"/>
        <v>0</v>
      </c>
      <c r="V356" s="33">
        <f t="shared" si="409"/>
        <v>0</v>
      </c>
      <c r="W356" s="33">
        <f t="shared" si="409"/>
        <v>0</v>
      </c>
      <c r="X356" s="33">
        <f t="shared" si="409"/>
        <v>0</v>
      </c>
      <c r="Y356" s="33">
        <f t="shared" si="409"/>
        <v>0</v>
      </c>
      <c r="Z356" s="33">
        <f t="shared" si="409"/>
        <v>0</v>
      </c>
      <c r="AA356" s="33">
        <f t="shared" si="409"/>
        <v>0</v>
      </c>
      <c r="AB356" s="33">
        <f t="shared" si="409"/>
        <v>0</v>
      </c>
      <c r="AC356" s="33">
        <f t="shared" si="409"/>
        <v>0</v>
      </c>
      <c r="AD356" s="33">
        <f t="shared" si="409"/>
        <v>0</v>
      </c>
      <c r="AE356" s="33">
        <f t="shared" si="409"/>
        <v>0</v>
      </c>
    </row>
    <row r="357" spans="2:31">
      <c r="B357" s="669"/>
      <c r="C357" s="669"/>
      <c r="D357" s="287"/>
      <c r="E357" s="376"/>
      <c r="F357" s="377"/>
      <c r="G357" s="377"/>
      <c r="H357" s="401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IF(SUMPRODUCT(ISBLANK(D357:G357)*1)=4,"wstaw dane",IF(AND(SUMPRODUCT(ISBLANK(D357:G357)*1)&gt;0,SUMPRODUCT(ISBLANK(D357:G357)*1)&lt;4),"uzupełnij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409"/>
        <v>0</v>
      </c>
      <c r="L357" s="33">
        <f t="shared" si="409"/>
        <v>0</v>
      </c>
      <c r="M357" s="33">
        <f t="shared" si="409"/>
        <v>0</v>
      </c>
      <c r="N357" s="33">
        <f t="shared" si="409"/>
        <v>0</v>
      </c>
      <c r="O357" s="33">
        <f t="shared" si="409"/>
        <v>0</v>
      </c>
      <c r="P357" s="33">
        <f t="shared" si="409"/>
        <v>0</v>
      </c>
      <c r="Q357" s="33">
        <f t="shared" si="409"/>
        <v>0</v>
      </c>
      <c r="R357" s="33">
        <f t="shared" si="409"/>
        <v>0</v>
      </c>
      <c r="S357" s="33">
        <f t="shared" si="409"/>
        <v>0</v>
      </c>
      <c r="T357" s="33">
        <f t="shared" si="409"/>
        <v>0</v>
      </c>
      <c r="U357" s="33">
        <f t="shared" si="409"/>
        <v>0</v>
      </c>
      <c r="V357" s="33">
        <f t="shared" si="409"/>
        <v>0</v>
      </c>
      <c r="W357" s="33">
        <f t="shared" si="409"/>
        <v>0</v>
      </c>
      <c r="X357" s="33">
        <f t="shared" si="409"/>
        <v>0</v>
      </c>
      <c r="Y357" s="33">
        <f t="shared" si="409"/>
        <v>0</v>
      </c>
      <c r="Z357" s="33">
        <f t="shared" si="409"/>
        <v>0</v>
      </c>
      <c r="AA357" s="33">
        <f t="shared" si="409"/>
        <v>0</v>
      </c>
      <c r="AB357" s="33">
        <f t="shared" si="409"/>
        <v>0</v>
      </c>
      <c r="AC357" s="33">
        <f t="shared" si="409"/>
        <v>0</v>
      </c>
      <c r="AD357" s="33">
        <f t="shared" si="409"/>
        <v>0</v>
      </c>
      <c r="AE357" s="33">
        <f t="shared" si="409"/>
        <v>0</v>
      </c>
    </row>
    <row r="358" spans="2:31">
      <c r="B358" s="669"/>
      <c r="C358" s="669"/>
      <c r="D358" s="287"/>
      <c r="E358" s="376"/>
      <c r="F358" s="377"/>
      <c r="G358" s="377"/>
      <c r="H358" s="401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IF(SUMPRODUCT(ISBLANK(D358:G358)*1)=4,"wstaw dane",IF(AND(SUMPRODUCT(ISBLANK(D358:G358)*1)&gt;0,SUMPRODUCT(ISBLANK(D358:G358)*1)&lt;4),"uzupełnij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409"/>
        <v>0</v>
      </c>
      <c r="L358" s="33">
        <f t="shared" si="409"/>
        <v>0</v>
      </c>
      <c r="M358" s="33">
        <f t="shared" si="409"/>
        <v>0</v>
      </c>
      <c r="N358" s="33">
        <f t="shared" si="409"/>
        <v>0</v>
      </c>
      <c r="O358" s="33">
        <f t="shared" si="409"/>
        <v>0</v>
      </c>
      <c r="P358" s="33">
        <f t="shared" si="409"/>
        <v>0</v>
      </c>
      <c r="Q358" s="33">
        <f t="shared" si="409"/>
        <v>0</v>
      </c>
      <c r="R358" s="33">
        <f t="shared" si="409"/>
        <v>0</v>
      </c>
      <c r="S358" s="33">
        <f t="shared" si="409"/>
        <v>0</v>
      </c>
      <c r="T358" s="33">
        <f t="shared" si="409"/>
        <v>0</v>
      </c>
      <c r="U358" s="33">
        <f t="shared" si="409"/>
        <v>0</v>
      </c>
      <c r="V358" s="33">
        <f t="shared" si="409"/>
        <v>0</v>
      </c>
      <c r="W358" s="33">
        <f t="shared" si="409"/>
        <v>0</v>
      </c>
      <c r="X358" s="33">
        <f t="shared" si="409"/>
        <v>0</v>
      </c>
      <c r="Y358" s="33">
        <f t="shared" si="409"/>
        <v>0</v>
      </c>
      <c r="Z358" s="33">
        <f t="shared" si="409"/>
        <v>0</v>
      </c>
      <c r="AA358" s="33">
        <f t="shared" si="409"/>
        <v>0</v>
      </c>
      <c r="AB358" s="33">
        <f t="shared" si="409"/>
        <v>0</v>
      </c>
      <c r="AC358" s="33">
        <f t="shared" si="409"/>
        <v>0</v>
      </c>
      <c r="AD358" s="33">
        <f t="shared" si="409"/>
        <v>0</v>
      </c>
      <c r="AE358" s="33">
        <f t="shared" si="409"/>
        <v>0</v>
      </c>
    </row>
    <row r="359" spans="2:31">
      <c r="B359" s="669"/>
      <c r="C359" s="669"/>
      <c r="D359" s="287"/>
      <c r="E359" s="376"/>
      <c r="F359" s="377"/>
      <c r="G359" s="377"/>
      <c r="H359" s="401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IF(SUMPRODUCT(ISBLANK(D359:G359)*1)=4,"wstaw dane",IF(AND(SUMPRODUCT(ISBLANK(D359:G359)*1)&gt;0,SUMPRODUCT(ISBLANK(D359:G359)*1)&lt;4),"uzupełnij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409"/>
        <v>0</v>
      </c>
      <c r="L359" s="33">
        <f t="shared" si="409"/>
        <v>0</v>
      </c>
      <c r="M359" s="33">
        <f t="shared" si="409"/>
        <v>0</v>
      </c>
      <c r="N359" s="33">
        <f t="shared" si="409"/>
        <v>0</v>
      </c>
      <c r="O359" s="33">
        <f t="shared" si="409"/>
        <v>0</v>
      </c>
      <c r="P359" s="33">
        <f t="shared" si="409"/>
        <v>0</v>
      </c>
      <c r="Q359" s="33">
        <f t="shared" si="409"/>
        <v>0</v>
      </c>
      <c r="R359" s="33">
        <f t="shared" si="409"/>
        <v>0</v>
      </c>
      <c r="S359" s="33">
        <f t="shared" si="409"/>
        <v>0</v>
      </c>
      <c r="T359" s="33">
        <f t="shared" si="409"/>
        <v>0</v>
      </c>
      <c r="U359" s="33">
        <f t="shared" si="409"/>
        <v>0</v>
      </c>
      <c r="V359" s="33">
        <f t="shared" si="409"/>
        <v>0</v>
      </c>
      <c r="W359" s="33">
        <f t="shared" si="409"/>
        <v>0</v>
      </c>
      <c r="X359" s="33">
        <f t="shared" si="409"/>
        <v>0</v>
      </c>
      <c r="Y359" s="33">
        <f t="shared" si="409"/>
        <v>0</v>
      </c>
      <c r="Z359" s="33">
        <f t="shared" si="409"/>
        <v>0</v>
      </c>
      <c r="AA359" s="33">
        <f t="shared" si="409"/>
        <v>0</v>
      </c>
      <c r="AB359" s="33">
        <f t="shared" si="409"/>
        <v>0</v>
      </c>
      <c r="AC359" s="33">
        <f t="shared" si="409"/>
        <v>0</v>
      </c>
      <c r="AD359" s="33">
        <f t="shared" si="409"/>
        <v>0</v>
      </c>
      <c r="AE359" s="33">
        <f t="shared" si="409"/>
        <v>0</v>
      </c>
    </row>
    <row r="360" spans="2:31">
      <c r="B360" s="669"/>
      <c r="C360" s="669"/>
      <c r="D360" s="287"/>
      <c r="E360" s="376"/>
      <c r="F360" s="377"/>
      <c r="G360" s="377"/>
      <c r="H360" s="401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IF(SUMPRODUCT(ISBLANK(D360:G360)*1)=4,"wstaw dane",IF(AND(SUMPRODUCT(ISBLANK(D360:G360)*1)&gt;0,SUMPRODUCT(ISBLANK(D360:G360)*1)&lt;4),"uzupełnij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409"/>
        <v>0</v>
      </c>
      <c r="L360" s="33">
        <f t="shared" si="409"/>
        <v>0</v>
      </c>
      <c r="M360" s="33">
        <f t="shared" si="409"/>
        <v>0</v>
      </c>
      <c r="N360" s="33">
        <f t="shared" si="409"/>
        <v>0</v>
      </c>
      <c r="O360" s="33">
        <f t="shared" si="409"/>
        <v>0</v>
      </c>
      <c r="P360" s="33">
        <f t="shared" si="409"/>
        <v>0</v>
      </c>
      <c r="Q360" s="33">
        <f t="shared" si="409"/>
        <v>0</v>
      </c>
      <c r="R360" s="33">
        <f t="shared" si="409"/>
        <v>0</v>
      </c>
      <c r="S360" s="33">
        <f t="shared" si="409"/>
        <v>0</v>
      </c>
      <c r="T360" s="33">
        <f t="shared" si="409"/>
        <v>0</v>
      </c>
      <c r="U360" s="33">
        <f t="shared" si="409"/>
        <v>0</v>
      </c>
      <c r="V360" s="33">
        <f t="shared" si="409"/>
        <v>0</v>
      </c>
      <c r="W360" s="33">
        <f t="shared" si="409"/>
        <v>0</v>
      </c>
      <c r="X360" s="33">
        <f t="shared" si="409"/>
        <v>0</v>
      </c>
      <c r="Y360" s="33">
        <f t="shared" si="409"/>
        <v>0</v>
      </c>
      <c r="Z360" s="33">
        <f t="shared" si="409"/>
        <v>0</v>
      </c>
      <c r="AA360" s="33">
        <f t="shared" si="409"/>
        <v>0</v>
      </c>
      <c r="AB360" s="33">
        <f t="shared" si="409"/>
        <v>0</v>
      </c>
      <c r="AC360" s="33">
        <f t="shared" si="409"/>
        <v>0</v>
      </c>
      <c r="AD360" s="33">
        <f t="shared" si="409"/>
        <v>0</v>
      </c>
      <c r="AE360" s="33">
        <f t="shared" si="409"/>
        <v>0</v>
      </c>
    </row>
    <row r="361" spans="2:31">
      <c r="B361" s="669"/>
      <c r="C361" s="669"/>
      <c r="D361" s="287"/>
      <c r="E361" s="376"/>
      <c r="F361" s="377"/>
      <c r="G361" s="377"/>
      <c r="H361" s="401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IF(SUMPRODUCT(ISBLANK(D361:G361)*1)=4,"wstaw dane",IF(AND(SUMPRODUCT(ISBLANK(D361:G361)*1)&gt;0,SUMPRODUCT(ISBLANK(D361:G361)*1)&lt;4),"uzupełnij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409"/>
        <v>0</v>
      </c>
      <c r="L361" s="33">
        <f t="shared" si="409"/>
        <v>0</v>
      </c>
      <c r="M361" s="33">
        <f t="shared" si="409"/>
        <v>0</v>
      </c>
      <c r="N361" s="33">
        <f t="shared" si="409"/>
        <v>0</v>
      </c>
      <c r="O361" s="33">
        <f t="shared" si="409"/>
        <v>0</v>
      </c>
      <c r="P361" s="33">
        <f t="shared" si="409"/>
        <v>0</v>
      </c>
      <c r="Q361" s="33">
        <f t="shared" si="409"/>
        <v>0</v>
      </c>
      <c r="R361" s="33">
        <f t="shared" si="409"/>
        <v>0</v>
      </c>
      <c r="S361" s="33">
        <f t="shared" si="409"/>
        <v>0</v>
      </c>
      <c r="T361" s="33">
        <f t="shared" si="409"/>
        <v>0</v>
      </c>
      <c r="U361" s="33">
        <f t="shared" si="409"/>
        <v>0</v>
      </c>
      <c r="V361" s="33">
        <f t="shared" si="409"/>
        <v>0</v>
      </c>
      <c r="W361" s="33">
        <f t="shared" si="409"/>
        <v>0</v>
      </c>
      <c r="X361" s="33">
        <f t="shared" si="409"/>
        <v>0</v>
      </c>
      <c r="Y361" s="33">
        <f t="shared" si="409"/>
        <v>0</v>
      </c>
      <c r="Z361" s="33">
        <f t="shared" si="409"/>
        <v>0</v>
      </c>
      <c r="AA361" s="33">
        <f t="shared" si="409"/>
        <v>0</v>
      </c>
      <c r="AB361" s="33">
        <f t="shared" si="409"/>
        <v>0</v>
      </c>
      <c r="AC361" s="33">
        <f t="shared" si="409"/>
        <v>0</v>
      </c>
      <c r="AD361" s="33">
        <f t="shared" si="409"/>
        <v>0</v>
      </c>
      <c r="AE361" s="33">
        <f t="shared" si="409"/>
        <v>0</v>
      </c>
    </row>
    <row r="362" spans="2:31">
      <c r="B362" s="669"/>
      <c r="C362" s="669"/>
      <c r="D362" s="287"/>
      <c r="E362" s="376"/>
      <c r="F362" s="377"/>
      <c r="G362" s="377"/>
      <c r="H362" s="401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IF(SUMPRODUCT(ISBLANK(D362:G362)*1)=4,"wstaw dane",IF(AND(SUMPRODUCT(ISBLANK(D362:G362)*1)&gt;0,SUMPRODUCT(ISBLANK(D362:G362)*1)&lt;4),"uzupełnij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409"/>
        <v>0</v>
      </c>
      <c r="L362" s="33">
        <f t="shared" si="409"/>
        <v>0</v>
      </c>
      <c r="M362" s="33">
        <f t="shared" si="409"/>
        <v>0</v>
      </c>
      <c r="N362" s="33">
        <f t="shared" si="409"/>
        <v>0</v>
      </c>
      <c r="O362" s="33">
        <f t="shared" si="409"/>
        <v>0</v>
      </c>
      <c r="P362" s="33">
        <f t="shared" si="409"/>
        <v>0</v>
      </c>
      <c r="Q362" s="33">
        <f t="shared" si="409"/>
        <v>0</v>
      </c>
      <c r="R362" s="33">
        <f t="shared" si="409"/>
        <v>0</v>
      </c>
      <c r="S362" s="33">
        <f t="shared" si="409"/>
        <v>0</v>
      </c>
      <c r="T362" s="33">
        <f t="shared" si="409"/>
        <v>0</v>
      </c>
      <c r="U362" s="33">
        <f t="shared" si="409"/>
        <v>0</v>
      </c>
      <c r="V362" s="33">
        <f t="shared" si="409"/>
        <v>0</v>
      </c>
      <c r="W362" s="33">
        <f t="shared" si="409"/>
        <v>0</v>
      </c>
      <c r="X362" s="33">
        <f t="shared" si="409"/>
        <v>0</v>
      </c>
      <c r="Y362" s="33">
        <f t="shared" si="409"/>
        <v>0</v>
      </c>
      <c r="Z362" s="33">
        <f t="shared" si="409"/>
        <v>0</v>
      </c>
      <c r="AA362" s="33">
        <f t="shared" si="409"/>
        <v>0</v>
      </c>
      <c r="AB362" s="33">
        <f t="shared" si="409"/>
        <v>0</v>
      </c>
      <c r="AC362" s="33">
        <f t="shared" si="409"/>
        <v>0</v>
      </c>
      <c r="AD362" s="33">
        <f t="shared" si="409"/>
        <v>0</v>
      </c>
      <c r="AE362" s="33">
        <f t="shared" si="409"/>
        <v>0</v>
      </c>
    </row>
    <row r="363" spans="2:31">
      <c r="B363" s="93" t="str">
        <f>B1506</f>
        <v/>
      </c>
      <c r="C363" s="37" t="str">
        <f>IF(ISBLANK(C409),"",C409)</f>
        <v/>
      </c>
      <c r="D363" s="94">
        <f t="shared" ref="D363:E367" ca="1" si="410">D1506</f>
        <v>0</v>
      </c>
      <c r="E363" s="371" t="str">
        <f t="shared" si="410"/>
        <v/>
      </c>
      <c r="F363" s="403" t="str">
        <f>IF(ISBLANK(F409),"",F409)</f>
        <v/>
      </c>
      <c r="G363" s="403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W363" si="411">IF($J409="ok",K1506,0)</f>
        <v>0</v>
      </c>
      <c r="L363" s="33">
        <f t="shared" si="411"/>
        <v>0</v>
      </c>
      <c r="M363" s="33">
        <f t="shared" si="411"/>
        <v>0</v>
      </c>
      <c r="N363" s="33">
        <f t="shared" si="411"/>
        <v>0</v>
      </c>
      <c r="O363" s="33">
        <f t="shared" si="411"/>
        <v>0</v>
      </c>
      <c r="P363" s="33">
        <f t="shared" si="411"/>
        <v>0</v>
      </c>
      <c r="Q363" s="33">
        <f t="shared" si="411"/>
        <v>0</v>
      </c>
      <c r="R363" s="33">
        <f t="shared" si="411"/>
        <v>0</v>
      </c>
      <c r="S363" s="33">
        <f t="shared" si="411"/>
        <v>0</v>
      </c>
      <c r="T363" s="33">
        <f t="shared" si="411"/>
        <v>0</v>
      </c>
      <c r="U363" s="33">
        <f t="shared" si="411"/>
        <v>0</v>
      </c>
      <c r="V363" s="33">
        <f t="shared" si="411"/>
        <v>0</v>
      </c>
      <c r="W363" s="33">
        <f t="shared" si="411"/>
        <v>0</v>
      </c>
      <c r="X363" s="33">
        <f t="shared" ref="X363:Y367" si="412">IF($J409="ok",X1506,0)</f>
        <v>0</v>
      </c>
      <c r="Y363" s="33">
        <f t="shared" si="412"/>
        <v>0</v>
      </c>
      <c r="Z363" s="33">
        <f t="shared" ref="Z363:AA363" si="413">IF($J409="ok",Z1506,0)</f>
        <v>0</v>
      </c>
      <c r="AA363" s="33">
        <f t="shared" si="413"/>
        <v>0</v>
      </c>
      <c r="AB363" s="33">
        <f t="shared" ref="AB363:AE363" si="414">IF($J409="ok",AB1506,0)</f>
        <v>0</v>
      </c>
      <c r="AC363" s="33">
        <f t="shared" si="414"/>
        <v>0</v>
      </c>
      <c r="AD363" s="33">
        <f t="shared" si="414"/>
        <v>0</v>
      </c>
      <c r="AE363" s="33">
        <f t="shared" si="414"/>
        <v>0</v>
      </c>
    </row>
    <row r="364" spans="2:31">
      <c r="B364" s="93" t="str">
        <f>B1507</f>
        <v/>
      </c>
      <c r="C364" s="37" t="str">
        <f>IF(ISBLANK(C410),"",C410)</f>
        <v/>
      </c>
      <c r="D364" s="94">
        <f t="shared" ca="1" si="410"/>
        <v>0</v>
      </c>
      <c r="E364" s="371" t="str">
        <f t="shared" si="410"/>
        <v/>
      </c>
      <c r="F364" s="403" t="str">
        <f t="shared" ref="F364:G367" si="415">IF(ISBLANK(F410),"",F410)</f>
        <v/>
      </c>
      <c r="G364" s="403" t="str">
        <f t="shared" si="415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W364" si="416">IF($J410="ok",K1507,0)</f>
        <v>0</v>
      </c>
      <c r="L364" s="33">
        <f t="shared" si="416"/>
        <v>0</v>
      </c>
      <c r="M364" s="33">
        <f t="shared" si="416"/>
        <v>0</v>
      </c>
      <c r="N364" s="33">
        <f t="shared" si="416"/>
        <v>0</v>
      </c>
      <c r="O364" s="33">
        <f t="shared" si="416"/>
        <v>0</v>
      </c>
      <c r="P364" s="33">
        <f t="shared" si="416"/>
        <v>0</v>
      </c>
      <c r="Q364" s="33">
        <f t="shared" si="416"/>
        <v>0</v>
      </c>
      <c r="R364" s="33">
        <f t="shared" si="416"/>
        <v>0</v>
      </c>
      <c r="S364" s="33">
        <f t="shared" si="416"/>
        <v>0</v>
      </c>
      <c r="T364" s="33">
        <f t="shared" si="416"/>
        <v>0</v>
      </c>
      <c r="U364" s="33">
        <f t="shared" si="416"/>
        <v>0</v>
      </c>
      <c r="V364" s="33">
        <f t="shared" si="416"/>
        <v>0</v>
      </c>
      <c r="W364" s="33">
        <f t="shared" si="416"/>
        <v>0</v>
      </c>
      <c r="X364" s="33">
        <f t="shared" si="412"/>
        <v>0</v>
      </c>
      <c r="Y364" s="33">
        <f t="shared" si="412"/>
        <v>0</v>
      </c>
      <c r="Z364" s="33">
        <f t="shared" ref="Z364:AA364" si="417">IF($J410="ok",Z1507,0)</f>
        <v>0</v>
      </c>
      <c r="AA364" s="33">
        <f t="shared" si="417"/>
        <v>0</v>
      </c>
      <c r="AB364" s="33">
        <f t="shared" ref="AB364:AE364" si="418">IF($J410="ok",AB1507,0)</f>
        <v>0</v>
      </c>
      <c r="AC364" s="33">
        <f t="shared" si="418"/>
        <v>0</v>
      </c>
      <c r="AD364" s="33">
        <f t="shared" si="418"/>
        <v>0</v>
      </c>
      <c r="AE364" s="33">
        <f t="shared" si="418"/>
        <v>0</v>
      </c>
    </row>
    <row r="365" spans="2:31">
      <c r="B365" s="93" t="str">
        <f>B1508</f>
        <v/>
      </c>
      <c r="C365" s="37" t="str">
        <f>IF(ISBLANK(C411),"",C411)</f>
        <v/>
      </c>
      <c r="D365" s="94">
        <f t="shared" ca="1" si="410"/>
        <v>0</v>
      </c>
      <c r="E365" s="371" t="str">
        <f t="shared" si="410"/>
        <v/>
      </c>
      <c r="F365" s="403" t="str">
        <f t="shared" si="415"/>
        <v/>
      </c>
      <c r="G365" s="403" t="str">
        <f t="shared" si="415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W365" si="419">IF($J411="ok",K1508,0)</f>
        <v>0</v>
      </c>
      <c r="L365" s="33">
        <f t="shared" si="419"/>
        <v>0</v>
      </c>
      <c r="M365" s="33">
        <f t="shared" si="419"/>
        <v>0</v>
      </c>
      <c r="N365" s="33">
        <f t="shared" si="419"/>
        <v>0</v>
      </c>
      <c r="O365" s="33">
        <f t="shared" si="419"/>
        <v>0</v>
      </c>
      <c r="P365" s="33">
        <f t="shared" si="419"/>
        <v>0</v>
      </c>
      <c r="Q365" s="33">
        <f t="shared" si="419"/>
        <v>0</v>
      </c>
      <c r="R365" s="33">
        <f t="shared" si="419"/>
        <v>0</v>
      </c>
      <c r="S365" s="33">
        <f t="shared" si="419"/>
        <v>0</v>
      </c>
      <c r="T365" s="33">
        <f t="shared" si="419"/>
        <v>0</v>
      </c>
      <c r="U365" s="33">
        <f t="shared" si="419"/>
        <v>0</v>
      </c>
      <c r="V365" s="33">
        <f t="shared" si="419"/>
        <v>0</v>
      </c>
      <c r="W365" s="33">
        <f t="shared" si="419"/>
        <v>0</v>
      </c>
      <c r="X365" s="33">
        <f t="shared" si="412"/>
        <v>0</v>
      </c>
      <c r="Y365" s="33">
        <f t="shared" si="412"/>
        <v>0</v>
      </c>
      <c r="Z365" s="33">
        <f t="shared" ref="Z365:AA365" si="420">IF($J411="ok",Z1508,0)</f>
        <v>0</v>
      </c>
      <c r="AA365" s="33">
        <f t="shared" si="420"/>
        <v>0</v>
      </c>
      <c r="AB365" s="33">
        <f t="shared" ref="AB365:AE365" si="421">IF($J411="ok",AB1508,0)</f>
        <v>0</v>
      </c>
      <c r="AC365" s="33">
        <f t="shared" si="421"/>
        <v>0</v>
      </c>
      <c r="AD365" s="33">
        <f t="shared" si="421"/>
        <v>0</v>
      </c>
      <c r="AE365" s="33">
        <f t="shared" si="421"/>
        <v>0</v>
      </c>
    </row>
    <row r="366" spans="2:31">
      <c r="B366" s="93" t="str">
        <f>B1509</f>
        <v/>
      </c>
      <c r="C366" s="37" t="str">
        <f>IF(ISBLANK(C412),"",C412)</f>
        <v/>
      </c>
      <c r="D366" s="94">
        <f t="shared" ca="1" si="410"/>
        <v>0</v>
      </c>
      <c r="E366" s="371" t="str">
        <f t="shared" si="410"/>
        <v/>
      </c>
      <c r="F366" s="403" t="str">
        <f t="shared" si="415"/>
        <v/>
      </c>
      <c r="G366" s="403" t="str">
        <f t="shared" si="415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W366" si="422">IF($J412="ok",K1509,0)</f>
        <v>0</v>
      </c>
      <c r="L366" s="33">
        <f t="shared" si="422"/>
        <v>0</v>
      </c>
      <c r="M366" s="33">
        <f t="shared" si="422"/>
        <v>0</v>
      </c>
      <c r="N366" s="33">
        <f t="shared" si="422"/>
        <v>0</v>
      </c>
      <c r="O366" s="33">
        <f t="shared" si="422"/>
        <v>0</v>
      </c>
      <c r="P366" s="33">
        <f t="shared" si="422"/>
        <v>0</v>
      </c>
      <c r="Q366" s="33">
        <f t="shared" si="422"/>
        <v>0</v>
      </c>
      <c r="R366" s="33">
        <f t="shared" si="422"/>
        <v>0</v>
      </c>
      <c r="S366" s="33">
        <f t="shared" si="422"/>
        <v>0</v>
      </c>
      <c r="T366" s="33">
        <f t="shared" si="422"/>
        <v>0</v>
      </c>
      <c r="U366" s="33">
        <f t="shared" si="422"/>
        <v>0</v>
      </c>
      <c r="V366" s="33">
        <f t="shared" si="422"/>
        <v>0</v>
      </c>
      <c r="W366" s="33">
        <f t="shared" si="422"/>
        <v>0</v>
      </c>
      <c r="X366" s="33">
        <f t="shared" si="412"/>
        <v>0</v>
      </c>
      <c r="Y366" s="33">
        <f t="shared" si="412"/>
        <v>0</v>
      </c>
      <c r="Z366" s="33">
        <f t="shared" ref="Z366:AA366" si="423">IF($J412="ok",Z1509,0)</f>
        <v>0</v>
      </c>
      <c r="AA366" s="33">
        <f t="shared" si="423"/>
        <v>0</v>
      </c>
      <c r="AB366" s="33">
        <f t="shared" ref="AB366:AE366" si="424">IF($J412="ok",AB1509,0)</f>
        <v>0</v>
      </c>
      <c r="AC366" s="33">
        <f t="shared" si="424"/>
        <v>0</v>
      </c>
      <c r="AD366" s="33">
        <f t="shared" si="424"/>
        <v>0</v>
      </c>
      <c r="AE366" s="33">
        <f t="shared" si="424"/>
        <v>0</v>
      </c>
    </row>
    <row r="367" spans="2:31">
      <c r="B367" s="93" t="str">
        <f>B1510</f>
        <v/>
      </c>
      <c r="C367" s="37" t="str">
        <f>IF(ISBLANK(C413),"",C413)</f>
        <v/>
      </c>
      <c r="D367" s="94">
        <f t="shared" ca="1" si="410"/>
        <v>0</v>
      </c>
      <c r="E367" s="371" t="str">
        <f t="shared" si="410"/>
        <v/>
      </c>
      <c r="F367" s="403" t="str">
        <f t="shared" si="415"/>
        <v/>
      </c>
      <c r="G367" s="403" t="str">
        <f t="shared" si="415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W367" si="425">IF($J413="ok",K1510,0)</f>
        <v>0</v>
      </c>
      <c r="L367" s="33">
        <f t="shared" si="425"/>
        <v>0</v>
      </c>
      <c r="M367" s="33">
        <f t="shared" si="425"/>
        <v>0</v>
      </c>
      <c r="N367" s="33">
        <f t="shared" si="425"/>
        <v>0</v>
      </c>
      <c r="O367" s="33">
        <f t="shared" si="425"/>
        <v>0</v>
      </c>
      <c r="P367" s="33">
        <f t="shared" si="425"/>
        <v>0</v>
      </c>
      <c r="Q367" s="33">
        <f t="shared" si="425"/>
        <v>0</v>
      </c>
      <c r="R367" s="33">
        <f t="shared" si="425"/>
        <v>0</v>
      </c>
      <c r="S367" s="33">
        <f t="shared" si="425"/>
        <v>0</v>
      </c>
      <c r="T367" s="33">
        <f t="shared" si="425"/>
        <v>0</v>
      </c>
      <c r="U367" s="33">
        <f t="shared" si="425"/>
        <v>0</v>
      </c>
      <c r="V367" s="33">
        <f t="shared" si="425"/>
        <v>0</v>
      </c>
      <c r="W367" s="33">
        <f t="shared" si="425"/>
        <v>0</v>
      </c>
      <c r="X367" s="33">
        <f t="shared" si="412"/>
        <v>0</v>
      </c>
      <c r="Y367" s="33">
        <f t="shared" si="412"/>
        <v>0</v>
      </c>
      <c r="Z367" s="33">
        <f t="shared" ref="Z367:AA367" si="426">IF($J413="ok",Z1510,0)</f>
        <v>0</v>
      </c>
      <c r="AA367" s="33">
        <f t="shared" si="426"/>
        <v>0</v>
      </c>
      <c r="AB367" s="33">
        <f t="shared" ref="AB367:AE367" si="427">IF($J413="ok",AB1510,0)</f>
        <v>0</v>
      </c>
      <c r="AC367" s="33">
        <f t="shared" si="427"/>
        <v>0</v>
      </c>
      <c r="AD367" s="33">
        <f t="shared" si="427"/>
        <v>0</v>
      </c>
      <c r="AE367" s="33">
        <f t="shared" si="427"/>
        <v>0</v>
      </c>
    </row>
    <row r="368" spans="2:31">
      <c r="B368" s="98" t="s">
        <v>317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428">SUM(K353:K367)</f>
        <v>0</v>
      </c>
      <c r="L368" s="97">
        <f t="shared" si="428"/>
        <v>0</v>
      </c>
      <c r="M368" s="97">
        <f t="shared" si="428"/>
        <v>0</v>
      </c>
      <c r="N368" s="97">
        <f t="shared" si="428"/>
        <v>0</v>
      </c>
      <c r="O368" s="97">
        <f t="shared" si="428"/>
        <v>0</v>
      </c>
      <c r="P368" s="97">
        <f t="shared" si="428"/>
        <v>0</v>
      </c>
      <c r="Q368" s="97">
        <f t="shared" si="428"/>
        <v>0</v>
      </c>
      <c r="R368" s="97">
        <f t="shared" si="428"/>
        <v>0</v>
      </c>
      <c r="S368" s="97">
        <f t="shared" si="428"/>
        <v>0</v>
      </c>
      <c r="T368" s="97">
        <f t="shared" si="428"/>
        <v>0</v>
      </c>
      <c r="U368" s="97">
        <f t="shared" si="428"/>
        <v>0</v>
      </c>
      <c r="V368" s="97">
        <f t="shared" si="428"/>
        <v>0</v>
      </c>
      <c r="W368" s="97">
        <f t="shared" si="428"/>
        <v>0</v>
      </c>
      <c r="X368" s="97">
        <f>SUM(X353:X367)</f>
        <v>0</v>
      </c>
      <c r="Y368" s="97">
        <f>SUM(Y353:Y367)</f>
        <v>0</v>
      </c>
      <c r="Z368" s="97">
        <f t="shared" ref="Z368:AA368" si="429">SUM(Z353:Z367)</f>
        <v>0</v>
      </c>
      <c r="AA368" s="97">
        <f t="shared" si="429"/>
        <v>0</v>
      </c>
      <c r="AB368" s="97">
        <f t="shared" ref="AB368:AE368" si="430">SUM(AB353:AB367)</f>
        <v>0</v>
      </c>
      <c r="AC368" s="97">
        <f t="shared" si="430"/>
        <v>0</v>
      </c>
      <c r="AD368" s="97">
        <f t="shared" si="430"/>
        <v>0</v>
      </c>
      <c r="AE368" s="97">
        <f t="shared" si="430"/>
        <v>0</v>
      </c>
    </row>
    <row r="369" spans="2:31">
      <c r="B369" s="103" t="s">
        <v>366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431">K1437+K1444+K1451+K1458+K1500+K1512+K1465+K1472+K1479+K1486+K1493</f>
        <v>0</v>
      </c>
      <c r="L369" s="102">
        <f t="shared" ca="1" si="431"/>
        <v>0</v>
      </c>
      <c r="M369" s="102">
        <f ca="1">M1437+M1444+M1451+M1458+M1500+M1512+M1465+M1472+M1479+M1486+M1493</f>
        <v>0</v>
      </c>
      <c r="N369" s="102">
        <f t="shared" ca="1" si="431"/>
        <v>0</v>
      </c>
      <c r="O369" s="102">
        <f t="shared" ca="1" si="431"/>
        <v>0</v>
      </c>
      <c r="P369" s="102">
        <f t="shared" ca="1" si="431"/>
        <v>0</v>
      </c>
      <c r="Q369" s="102">
        <f t="shared" ca="1" si="431"/>
        <v>0</v>
      </c>
      <c r="R369" s="102">
        <f t="shared" ca="1" si="431"/>
        <v>0</v>
      </c>
      <c r="S369" s="102">
        <f t="shared" ca="1" si="431"/>
        <v>0</v>
      </c>
      <c r="T369" s="102">
        <f t="shared" ca="1" si="431"/>
        <v>0</v>
      </c>
      <c r="U369" s="102">
        <f t="shared" ca="1" si="431"/>
        <v>0</v>
      </c>
      <c r="V369" s="102">
        <f t="shared" ca="1" si="431"/>
        <v>0</v>
      </c>
      <c r="W369" s="102">
        <f t="shared" ca="1" si="431"/>
        <v>0</v>
      </c>
      <c r="X369" s="102">
        <f t="shared" ref="X369:Y371" ca="1" si="432">X1437+X1444+X1451+X1458+X1500+X1512+X1465+X1472+X1479+X1486+X1493</f>
        <v>0</v>
      </c>
      <c r="Y369" s="102">
        <f t="shared" ca="1" si="432"/>
        <v>0</v>
      </c>
      <c r="Z369" s="102">
        <f t="shared" ref="Z369:AA369" ca="1" si="433">Z1437+Z1444+Z1451+Z1458+Z1500+Z1512+Z1465+Z1472+Z1479+Z1486+Z1493</f>
        <v>0</v>
      </c>
      <c r="AA369" s="102">
        <f t="shared" ca="1" si="433"/>
        <v>0</v>
      </c>
      <c r="AB369" s="102">
        <f t="shared" ref="AB369:AE369" ca="1" si="434">AB1437+AB1444+AB1451+AB1458+AB1500+AB1512+AB1465+AB1472+AB1479+AB1486+AB1493</f>
        <v>0</v>
      </c>
      <c r="AC369" s="102">
        <f t="shared" ca="1" si="434"/>
        <v>0</v>
      </c>
      <c r="AD369" s="102">
        <f t="shared" ca="1" si="434"/>
        <v>0</v>
      </c>
      <c r="AE369" s="102">
        <f t="shared" ca="1" si="434"/>
        <v>0</v>
      </c>
    </row>
    <row r="370" spans="2:31">
      <c r="B370" s="37" t="s">
        <v>367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435">K1438+K1445+K1452+K1459+K1501+K1513+K1466+K1473+K1480+K1487+K1494</f>
        <v>0</v>
      </c>
      <c r="L370" s="33">
        <f t="shared" ca="1" si="435"/>
        <v>0</v>
      </c>
      <c r="M370" s="33">
        <f t="shared" ca="1" si="435"/>
        <v>0</v>
      </c>
      <c r="N370" s="33">
        <f t="shared" ca="1" si="435"/>
        <v>0</v>
      </c>
      <c r="O370" s="33">
        <f t="shared" ca="1" si="435"/>
        <v>0</v>
      </c>
      <c r="P370" s="33">
        <f t="shared" ca="1" si="435"/>
        <v>0</v>
      </c>
      <c r="Q370" s="33">
        <f t="shared" ca="1" si="435"/>
        <v>0</v>
      </c>
      <c r="R370" s="33">
        <f t="shared" ca="1" si="435"/>
        <v>0</v>
      </c>
      <c r="S370" s="33">
        <f t="shared" ca="1" si="435"/>
        <v>0</v>
      </c>
      <c r="T370" s="33">
        <f t="shared" ca="1" si="435"/>
        <v>0</v>
      </c>
      <c r="U370" s="33">
        <f t="shared" ca="1" si="435"/>
        <v>0</v>
      </c>
      <c r="V370" s="33">
        <f t="shared" ca="1" si="435"/>
        <v>0</v>
      </c>
      <c r="W370" s="33">
        <f t="shared" ca="1" si="435"/>
        <v>0</v>
      </c>
      <c r="X370" s="33">
        <f t="shared" ca="1" si="432"/>
        <v>0</v>
      </c>
      <c r="Y370" s="33">
        <f t="shared" ca="1" si="432"/>
        <v>0</v>
      </c>
      <c r="Z370" s="33">
        <f t="shared" ref="Z370:AA370" ca="1" si="436">Z1438+Z1445+Z1452+Z1459+Z1501+Z1513+Z1466+Z1473+Z1480+Z1487+Z1494</f>
        <v>0</v>
      </c>
      <c r="AA370" s="33">
        <f t="shared" ca="1" si="436"/>
        <v>0</v>
      </c>
      <c r="AB370" s="33">
        <f t="shared" ref="AB370:AE370" ca="1" si="437">AB1438+AB1445+AB1452+AB1459+AB1501+AB1513+AB1466+AB1473+AB1480+AB1487+AB1494</f>
        <v>0</v>
      </c>
      <c r="AC370" s="33">
        <f t="shared" ca="1" si="437"/>
        <v>0</v>
      </c>
      <c r="AD370" s="33">
        <f t="shared" ca="1" si="437"/>
        <v>0</v>
      </c>
      <c r="AE370" s="33">
        <f t="shared" ca="1" si="437"/>
        <v>0</v>
      </c>
    </row>
    <row r="371" spans="2:31">
      <c r="B371" s="200" t="s">
        <v>368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438">K1439+K1446+K1453+K1460+K1502+K1514+K1467+K1474+K1481+K1488+K1495</f>
        <v>0</v>
      </c>
      <c r="L371" s="86">
        <f t="shared" ca="1" si="438"/>
        <v>0</v>
      </c>
      <c r="M371" s="86">
        <f t="shared" ca="1" si="438"/>
        <v>0</v>
      </c>
      <c r="N371" s="86">
        <f t="shared" ca="1" si="438"/>
        <v>0</v>
      </c>
      <c r="O371" s="86">
        <f t="shared" ca="1" si="438"/>
        <v>0</v>
      </c>
      <c r="P371" s="86">
        <f t="shared" ca="1" si="438"/>
        <v>0</v>
      </c>
      <c r="Q371" s="86">
        <f t="shared" ca="1" si="438"/>
        <v>0</v>
      </c>
      <c r="R371" s="86">
        <f t="shared" ca="1" si="438"/>
        <v>0</v>
      </c>
      <c r="S371" s="86">
        <f t="shared" ca="1" si="438"/>
        <v>0</v>
      </c>
      <c r="T371" s="86">
        <f t="shared" ca="1" si="438"/>
        <v>0</v>
      </c>
      <c r="U371" s="86">
        <f t="shared" ca="1" si="438"/>
        <v>0</v>
      </c>
      <c r="V371" s="86">
        <f t="shared" ca="1" si="438"/>
        <v>0</v>
      </c>
      <c r="W371" s="86">
        <f t="shared" ca="1" si="438"/>
        <v>0</v>
      </c>
      <c r="X371" s="86">
        <f t="shared" ca="1" si="432"/>
        <v>0</v>
      </c>
      <c r="Y371" s="86">
        <f t="shared" ca="1" si="432"/>
        <v>0</v>
      </c>
      <c r="Z371" s="86">
        <f t="shared" ref="Z371:AA371" ca="1" si="439">Z1439+Z1446+Z1453+Z1460+Z1502+Z1514+Z1467+Z1474+Z1481+Z1488+Z1495</f>
        <v>0</v>
      </c>
      <c r="AA371" s="86">
        <f t="shared" ca="1" si="439"/>
        <v>0</v>
      </c>
      <c r="AB371" s="86">
        <f t="shared" ref="AB371:AE371" ca="1" si="440">AB1439+AB1446+AB1453+AB1460+AB1502+AB1514+AB1467+AB1474+AB1481+AB1488+AB1495</f>
        <v>0</v>
      </c>
      <c r="AC371" s="86">
        <f t="shared" ca="1" si="440"/>
        <v>0</v>
      </c>
      <c r="AD371" s="86">
        <f t="shared" ca="1" si="440"/>
        <v>0</v>
      </c>
      <c r="AE371" s="86">
        <f t="shared" ca="1" si="440"/>
        <v>0</v>
      </c>
    </row>
    <row r="372" spans="2:31"/>
    <row r="373" spans="2:31">
      <c r="B373" s="188" t="s">
        <v>401</v>
      </c>
      <c r="C373" s="382"/>
      <c r="D373" s="189"/>
      <c r="E373" s="190"/>
      <c r="F373" s="190"/>
      <c r="G373" s="190"/>
      <c r="H373" s="190"/>
      <c r="I373" s="190"/>
      <c r="J373" s="190"/>
      <c r="K373" s="637"/>
      <c r="L373" s="638"/>
      <c r="M373" s="638"/>
      <c r="N373" s="638"/>
      <c r="O373" s="638"/>
      <c r="P373" s="638"/>
      <c r="Q373" s="638"/>
      <c r="R373" s="638"/>
      <c r="S373" s="638"/>
      <c r="T373" s="638"/>
      <c r="U373" s="638"/>
      <c r="V373" s="638"/>
      <c r="W373" s="638"/>
      <c r="X373" s="638"/>
      <c r="Y373" s="638"/>
      <c r="Z373" s="638"/>
      <c r="AA373" s="638"/>
      <c r="AB373" s="638"/>
      <c r="AC373" s="638"/>
      <c r="AD373" s="638"/>
      <c r="AE373" s="638"/>
    </row>
    <row r="374" spans="2:31">
      <c r="B374" s="62" t="str">
        <f t="shared" ref="B374:C388" si="441">IF(ISBLANK(B353),"",B353)</f>
        <v/>
      </c>
      <c r="C374" s="62" t="str">
        <f t="shared" si="441"/>
        <v/>
      </c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91"/>
      <c r="L374" s="391"/>
      <c r="M374" s="391"/>
      <c r="N374" s="391"/>
      <c r="O374" s="391"/>
      <c r="P374" s="391"/>
      <c r="Q374" s="391"/>
      <c r="R374" s="391"/>
      <c r="S374" s="391"/>
      <c r="T374" s="391"/>
      <c r="U374" s="391"/>
      <c r="V374" s="391"/>
      <c r="W374" s="391"/>
      <c r="X374" s="391"/>
      <c r="Y374" s="391"/>
      <c r="Z374" s="391"/>
      <c r="AA374" s="391"/>
      <c r="AB374" s="391"/>
      <c r="AC374" s="391"/>
      <c r="AD374" s="391"/>
      <c r="AE374" s="391"/>
    </row>
    <row r="375" spans="2:31">
      <c r="B375" s="62" t="str">
        <f t="shared" si="441"/>
        <v/>
      </c>
      <c r="C375" s="62" t="str">
        <f t="shared" si="441"/>
        <v/>
      </c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92"/>
      <c r="L375" s="392"/>
      <c r="M375" s="392"/>
      <c r="N375" s="392"/>
      <c r="O375" s="392"/>
      <c r="P375" s="392"/>
      <c r="Q375" s="392"/>
      <c r="R375" s="392"/>
      <c r="S375" s="392"/>
      <c r="T375" s="392"/>
      <c r="U375" s="392"/>
      <c r="V375" s="392"/>
      <c r="W375" s="392"/>
      <c r="X375" s="392"/>
      <c r="Y375" s="392"/>
      <c r="Z375" s="392"/>
      <c r="AA375" s="392"/>
      <c r="AB375" s="392"/>
      <c r="AC375" s="392"/>
      <c r="AD375" s="392"/>
      <c r="AE375" s="392"/>
    </row>
    <row r="376" spans="2:31">
      <c r="B376" s="62" t="str">
        <f t="shared" si="441"/>
        <v/>
      </c>
      <c r="C376" s="62" t="str">
        <f t="shared" si="441"/>
        <v/>
      </c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92"/>
      <c r="L376" s="392"/>
      <c r="M376" s="392"/>
      <c r="N376" s="392"/>
      <c r="O376" s="392"/>
      <c r="P376" s="392"/>
      <c r="Q376" s="392"/>
      <c r="R376" s="392"/>
      <c r="S376" s="392"/>
      <c r="T376" s="392"/>
      <c r="U376" s="392"/>
      <c r="V376" s="392"/>
      <c r="W376" s="392"/>
      <c r="X376" s="392"/>
      <c r="Y376" s="392"/>
      <c r="Z376" s="392"/>
      <c r="AA376" s="392"/>
      <c r="AB376" s="392"/>
      <c r="AC376" s="392"/>
      <c r="AD376" s="392"/>
      <c r="AE376" s="392"/>
    </row>
    <row r="377" spans="2:31">
      <c r="B377" s="62" t="str">
        <f t="shared" si="441"/>
        <v/>
      </c>
      <c r="C377" s="62" t="str">
        <f t="shared" si="441"/>
        <v/>
      </c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92"/>
      <c r="L377" s="392"/>
      <c r="M377" s="392"/>
      <c r="N377" s="392"/>
      <c r="O377" s="392"/>
      <c r="P377" s="392"/>
      <c r="Q377" s="392"/>
      <c r="R377" s="392"/>
      <c r="S377" s="392"/>
      <c r="T377" s="392"/>
      <c r="U377" s="392"/>
      <c r="V377" s="392"/>
      <c r="W377" s="392"/>
      <c r="X377" s="392"/>
      <c r="Y377" s="392"/>
      <c r="Z377" s="392"/>
      <c r="AA377" s="392"/>
      <c r="AB377" s="392"/>
      <c r="AC377" s="392"/>
      <c r="AD377" s="392"/>
      <c r="AE377" s="392"/>
    </row>
    <row r="378" spans="2:31">
      <c r="B378" s="62" t="str">
        <f t="shared" si="441"/>
        <v/>
      </c>
      <c r="C378" s="62" t="str">
        <f t="shared" si="441"/>
        <v/>
      </c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92"/>
      <c r="L378" s="392"/>
      <c r="M378" s="392"/>
      <c r="N378" s="392"/>
      <c r="O378" s="392"/>
      <c r="P378" s="392"/>
      <c r="Q378" s="392"/>
      <c r="R378" s="392"/>
      <c r="S378" s="392"/>
      <c r="T378" s="392"/>
      <c r="U378" s="392"/>
      <c r="V378" s="392"/>
      <c r="W378" s="392"/>
      <c r="X378" s="392"/>
      <c r="Y378" s="392"/>
      <c r="Z378" s="392"/>
      <c r="AA378" s="392"/>
      <c r="AB378" s="392"/>
      <c r="AC378" s="392"/>
      <c r="AD378" s="392"/>
      <c r="AE378" s="392"/>
    </row>
    <row r="379" spans="2:31">
      <c r="B379" s="62" t="str">
        <f t="shared" si="441"/>
        <v/>
      </c>
      <c r="C379" s="62" t="str">
        <f t="shared" si="441"/>
        <v/>
      </c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92"/>
      <c r="L379" s="392"/>
      <c r="M379" s="392"/>
      <c r="N379" s="392"/>
      <c r="O379" s="392"/>
      <c r="P379" s="392"/>
      <c r="Q379" s="392"/>
      <c r="R379" s="392"/>
      <c r="S379" s="392"/>
      <c r="T379" s="392"/>
      <c r="U379" s="392"/>
      <c r="V379" s="392"/>
      <c r="W379" s="392"/>
      <c r="X379" s="392"/>
      <c r="Y379" s="392"/>
      <c r="Z379" s="392"/>
      <c r="AA379" s="392"/>
      <c r="AB379" s="392"/>
      <c r="AC379" s="392"/>
      <c r="AD379" s="392"/>
      <c r="AE379" s="392"/>
    </row>
    <row r="380" spans="2:31">
      <c r="B380" s="62" t="str">
        <f t="shared" si="441"/>
        <v/>
      </c>
      <c r="C380" s="62" t="str">
        <f t="shared" si="441"/>
        <v/>
      </c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92"/>
      <c r="L380" s="392"/>
      <c r="M380" s="392"/>
      <c r="N380" s="392"/>
      <c r="O380" s="392"/>
      <c r="P380" s="392"/>
      <c r="Q380" s="392"/>
      <c r="R380" s="392"/>
      <c r="S380" s="392"/>
      <c r="T380" s="392"/>
      <c r="U380" s="392"/>
      <c r="V380" s="392"/>
      <c r="W380" s="392"/>
      <c r="X380" s="392"/>
      <c r="Y380" s="392"/>
      <c r="Z380" s="392"/>
      <c r="AA380" s="392"/>
      <c r="AB380" s="392"/>
      <c r="AC380" s="392"/>
      <c r="AD380" s="392"/>
      <c r="AE380" s="392"/>
    </row>
    <row r="381" spans="2:31">
      <c r="B381" s="62" t="str">
        <f t="shared" si="441"/>
        <v/>
      </c>
      <c r="C381" s="62" t="str">
        <f t="shared" si="441"/>
        <v/>
      </c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92"/>
      <c r="L381" s="392"/>
      <c r="M381" s="392"/>
      <c r="N381" s="392"/>
      <c r="O381" s="392"/>
      <c r="P381" s="392"/>
      <c r="Q381" s="392"/>
      <c r="R381" s="392"/>
      <c r="S381" s="392"/>
      <c r="T381" s="392"/>
      <c r="U381" s="392"/>
      <c r="V381" s="392"/>
      <c r="W381" s="392"/>
      <c r="X381" s="392"/>
      <c r="Y381" s="392"/>
      <c r="Z381" s="392"/>
      <c r="AA381" s="392"/>
      <c r="AB381" s="392"/>
      <c r="AC381" s="392"/>
      <c r="AD381" s="392"/>
      <c r="AE381" s="392"/>
    </row>
    <row r="382" spans="2:31">
      <c r="B382" s="62" t="str">
        <f t="shared" si="441"/>
        <v/>
      </c>
      <c r="C382" s="62" t="str">
        <f t="shared" si="441"/>
        <v/>
      </c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92"/>
      <c r="L382" s="392"/>
      <c r="M382" s="392"/>
      <c r="N382" s="392"/>
      <c r="O382" s="392"/>
      <c r="P382" s="392"/>
      <c r="Q382" s="392"/>
      <c r="R382" s="392"/>
      <c r="S382" s="392"/>
      <c r="T382" s="392"/>
      <c r="U382" s="392"/>
      <c r="V382" s="392"/>
      <c r="W382" s="392"/>
      <c r="X382" s="392"/>
      <c r="Y382" s="392"/>
      <c r="Z382" s="392"/>
      <c r="AA382" s="392"/>
      <c r="AB382" s="392"/>
      <c r="AC382" s="392"/>
      <c r="AD382" s="392"/>
      <c r="AE382" s="392"/>
    </row>
    <row r="383" spans="2:31">
      <c r="B383" s="62" t="str">
        <f t="shared" si="441"/>
        <v/>
      </c>
      <c r="C383" s="62" t="str">
        <f t="shared" si="441"/>
        <v/>
      </c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92"/>
      <c r="L383" s="392"/>
      <c r="M383" s="392"/>
      <c r="N383" s="392"/>
      <c r="O383" s="392"/>
      <c r="P383" s="392"/>
      <c r="Q383" s="392"/>
      <c r="R383" s="392"/>
      <c r="S383" s="392"/>
      <c r="T383" s="392"/>
      <c r="U383" s="392"/>
      <c r="V383" s="392"/>
      <c r="W383" s="392"/>
      <c r="X383" s="392"/>
      <c r="Y383" s="392"/>
      <c r="Z383" s="392"/>
      <c r="AA383" s="392"/>
      <c r="AB383" s="392"/>
      <c r="AC383" s="392"/>
      <c r="AD383" s="392"/>
      <c r="AE383" s="392"/>
    </row>
    <row r="384" spans="2:31">
      <c r="B384" s="62" t="str">
        <f t="shared" si="441"/>
        <v/>
      </c>
      <c r="C384" s="62" t="str">
        <f t="shared" si="441"/>
        <v/>
      </c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92"/>
      <c r="L384" s="392"/>
      <c r="M384" s="392"/>
      <c r="N384" s="392"/>
      <c r="O384" s="392"/>
      <c r="P384" s="392"/>
      <c r="Q384" s="392"/>
      <c r="R384" s="392"/>
      <c r="S384" s="392"/>
      <c r="T384" s="392"/>
      <c r="U384" s="392"/>
      <c r="V384" s="392"/>
      <c r="W384" s="392"/>
      <c r="X384" s="392"/>
      <c r="Y384" s="392"/>
      <c r="Z384" s="392"/>
      <c r="AA384" s="392"/>
      <c r="AB384" s="392"/>
      <c r="AC384" s="392"/>
      <c r="AD384" s="392"/>
      <c r="AE384" s="392"/>
    </row>
    <row r="385" spans="2:31">
      <c r="B385" s="62" t="str">
        <f t="shared" si="441"/>
        <v/>
      </c>
      <c r="C385" s="62" t="str">
        <f t="shared" si="441"/>
        <v/>
      </c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92"/>
      <c r="L385" s="392"/>
      <c r="M385" s="392"/>
      <c r="N385" s="392"/>
      <c r="O385" s="392"/>
      <c r="P385" s="392"/>
      <c r="Q385" s="392"/>
      <c r="R385" s="392"/>
      <c r="S385" s="392"/>
      <c r="T385" s="392"/>
      <c r="U385" s="392"/>
      <c r="V385" s="392"/>
      <c r="W385" s="392"/>
      <c r="X385" s="392"/>
      <c r="Y385" s="392"/>
      <c r="Z385" s="392"/>
      <c r="AA385" s="392"/>
      <c r="AB385" s="392"/>
      <c r="AC385" s="392"/>
      <c r="AD385" s="392"/>
      <c r="AE385" s="392"/>
    </row>
    <row r="386" spans="2:31">
      <c r="B386" s="62" t="str">
        <f t="shared" si="441"/>
        <v/>
      </c>
      <c r="C386" s="62" t="str">
        <f t="shared" si="441"/>
        <v/>
      </c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92"/>
      <c r="L386" s="392"/>
      <c r="M386" s="392"/>
      <c r="N386" s="392"/>
      <c r="O386" s="392"/>
      <c r="P386" s="392"/>
      <c r="Q386" s="392"/>
      <c r="R386" s="392"/>
      <c r="S386" s="392"/>
      <c r="T386" s="392"/>
      <c r="U386" s="392"/>
      <c r="V386" s="392"/>
      <c r="W386" s="392"/>
      <c r="X386" s="392"/>
      <c r="Y386" s="392"/>
      <c r="Z386" s="392"/>
      <c r="AA386" s="392"/>
      <c r="AB386" s="392"/>
      <c r="AC386" s="392"/>
      <c r="AD386" s="392"/>
      <c r="AE386" s="392"/>
    </row>
    <row r="387" spans="2:31">
      <c r="B387" s="62" t="str">
        <f t="shared" si="441"/>
        <v/>
      </c>
      <c r="C387" s="62" t="str">
        <f t="shared" si="441"/>
        <v/>
      </c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92"/>
      <c r="L387" s="392"/>
      <c r="M387" s="392"/>
      <c r="N387" s="392"/>
      <c r="O387" s="392"/>
      <c r="P387" s="392"/>
      <c r="Q387" s="392"/>
      <c r="R387" s="392"/>
      <c r="S387" s="392"/>
      <c r="T387" s="392"/>
      <c r="U387" s="392"/>
      <c r="V387" s="392"/>
      <c r="W387" s="392"/>
      <c r="X387" s="392"/>
      <c r="Y387" s="392"/>
      <c r="Z387" s="392"/>
      <c r="AA387" s="392"/>
      <c r="AB387" s="392"/>
      <c r="AC387" s="392"/>
      <c r="AD387" s="392"/>
      <c r="AE387" s="392"/>
    </row>
    <row r="388" spans="2:31">
      <c r="B388" s="62" t="str">
        <f t="shared" si="441"/>
        <v/>
      </c>
      <c r="C388" s="62" t="str">
        <f t="shared" si="441"/>
        <v/>
      </c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92"/>
      <c r="L388" s="392"/>
      <c r="M388" s="392"/>
      <c r="N388" s="392"/>
      <c r="O388" s="392"/>
      <c r="P388" s="392"/>
      <c r="Q388" s="392"/>
      <c r="R388" s="392"/>
      <c r="S388" s="392"/>
      <c r="T388" s="392"/>
      <c r="U388" s="392"/>
      <c r="V388" s="392"/>
      <c r="W388" s="392"/>
      <c r="X388" s="392"/>
      <c r="Y388" s="392"/>
      <c r="Z388" s="392"/>
      <c r="AA388" s="392"/>
      <c r="AB388" s="392"/>
      <c r="AC388" s="392"/>
      <c r="AD388" s="392"/>
      <c r="AE388" s="392"/>
    </row>
    <row r="389" spans="2:31"/>
    <row r="390" spans="2:31">
      <c r="B390" s="188" t="s">
        <v>656</v>
      </c>
      <c r="C390" s="382"/>
      <c r="D390" s="189"/>
      <c r="E390" s="190"/>
      <c r="F390" s="190"/>
      <c r="G390" s="190"/>
      <c r="H390" s="190"/>
      <c r="I390" s="190"/>
      <c r="J390" s="190"/>
      <c r="K390" s="637"/>
      <c r="L390" s="638"/>
      <c r="M390" s="638"/>
      <c r="N390" s="638"/>
      <c r="O390" s="638"/>
      <c r="P390" s="638"/>
      <c r="Q390" s="638"/>
      <c r="R390" s="638"/>
      <c r="S390" s="638"/>
      <c r="T390" s="638"/>
      <c r="U390" s="638"/>
      <c r="V390" s="638"/>
      <c r="W390" s="638"/>
      <c r="X390" s="638"/>
      <c r="Y390" s="638"/>
      <c r="Z390" s="638"/>
      <c r="AA390" s="638"/>
      <c r="AB390" s="638"/>
      <c r="AC390" s="638"/>
      <c r="AD390" s="638"/>
      <c r="AE390" s="638"/>
    </row>
    <row r="391" spans="2:31">
      <c r="B391" s="62" t="str">
        <f t="shared" ref="B391:C405" si="442">B374</f>
        <v/>
      </c>
      <c r="C391" s="62" t="str">
        <f t="shared" si="442"/>
        <v/>
      </c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W391" si="443">IF(ISBLANK(K374),0,K1440)</f>
        <v>0</v>
      </c>
      <c r="L391" s="102">
        <f t="shared" si="443"/>
        <v>0</v>
      </c>
      <c r="M391" s="102">
        <f t="shared" si="443"/>
        <v>0</v>
      </c>
      <c r="N391" s="102">
        <f t="shared" si="443"/>
        <v>0</v>
      </c>
      <c r="O391" s="102">
        <f t="shared" si="443"/>
        <v>0</v>
      </c>
      <c r="P391" s="102">
        <f t="shared" si="443"/>
        <v>0</v>
      </c>
      <c r="Q391" s="102">
        <f t="shared" si="443"/>
        <v>0</v>
      </c>
      <c r="R391" s="102">
        <f t="shared" si="443"/>
        <v>0</v>
      </c>
      <c r="S391" s="102">
        <f t="shared" si="443"/>
        <v>0</v>
      </c>
      <c r="T391" s="102">
        <f t="shared" si="443"/>
        <v>0</v>
      </c>
      <c r="U391" s="102">
        <f t="shared" si="443"/>
        <v>0</v>
      </c>
      <c r="V391" s="102">
        <f t="shared" si="443"/>
        <v>0</v>
      </c>
      <c r="W391" s="102">
        <f t="shared" si="443"/>
        <v>0</v>
      </c>
      <c r="X391" s="102">
        <f>IF(ISBLANK(X374),0,X1440)</f>
        <v>0</v>
      </c>
      <c r="Y391" s="102">
        <f>IF(ISBLANK(Y374),0,Y1440)</f>
        <v>0</v>
      </c>
      <c r="Z391" s="102">
        <f t="shared" ref="Z391:AA391" si="444">IF(ISBLANK(Z374),0,Z1440)</f>
        <v>0</v>
      </c>
      <c r="AA391" s="102">
        <f t="shared" si="444"/>
        <v>0</v>
      </c>
      <c r="AB391" s="102">
        <f t="shared" ref="AB391:AE391" si="445">IF(ISBLANK(AB374),0,AB1440)</f>
        <v>0</v>
      </c>
      <c r="AC391" s="102">
        <f t="shared" si="445"/>
        <v>0</v>
      </c>
      <c r="AD391" s="102">
        <f t="shared" si="445"/>
        <v>0</v>
      </c>
      <c r="AE391" s="102">
        <f t="shared" si="445"/>
        <v>0</v>
      </c>
    </row>
    <row r="392" spans="2:31">
      <c r="B392" s="62" t="str">
        <f t="shared" si="442"/>
        <v/>
      </c>
      <c r="C392" s="62" t="str">
        <f t="shared" si="442"/>
        <v/>
      </c>
      <c r="D392" s="52"/>
      <c r="E392" s="52"/>
      <c r="F392" s="52"/>
      <c r="G392" s="52"/>
      <c r="H392" s="52"/>
      <c r="I392" s="52"/>
      <c r="J392" s="202" t="str">
        <f t="shared" ref="J392:J405" si="446">J375</f>
        <v/>
      </c>
      <c r="K392" s="33">
        <f t="shared" ref="K392:W392" si="447">IF(ISBLANK(K375),0,K1447)</f>
        <v>0</v>
      </c>
      <c r="L392" s="33">
        <f t="shared" si="447"/>
        <v>0</v>
      </c>
      <c r="M392" s="33">
        <f t="shared" si="447"/>
        <v>0</v>
      </c>
      <c r="N392" s="33">
        <f t="shared" si="447"/>
        <v>0</v>
      </c>
      <c r="O392" s="33">
        <f t="shared" si="447"/>
        <v>0</v>
      </c>
      <c r="P392" s="33">
        <f t="shared" si="447"/>
        <v>0</v>
      </c>
      <c r="Q392" s="33">
        <f t="shared" si="447"/>
        <v>0</v>
      </c>
      <c r="R392" s="33">
        <f t="shared" si="447"/>
        <v>0</v>
      </c>
      <c r="S392" s="33">
        <f t="shared" si="447"/>
        <v>0</v>
      </c>
      <c r="T392" s="33">
        <f t="shared" si="447"/>
        <v>0</v>
      </c>
      <c r="U392" s="33">
        <f t="shared" si="447"/>
        <v>0</v>
      </c>
      <c r="V392" s="33">
        <f t="shared" si="447"/>
        <v>0</v>
      </c>
      <c r="W392" s="33">
        <f t="shared" si="447"/>
        <v>0</v>
      </c>
      <c r="X392" s="33">
        <f>IF(ISBLANK(X375),0,X1447)</f>
        <v>0</v>
      </c>
      <c r="Y392" s="33">
        <f>IF(ISBLANK(Y375),0,Y1447)</f>
        <v>0</v>
      </c>
      <c r="Z392" s="33">
        <f t="shared" ref="Z392:AA392" si="448">IF(ISBLANK(Z375),0,Z1447)</f>
        <v>0</v>
      </c>
      <c r="AA392" s="33">
        <f t="shared" si="448"/>
        <v>0</v>
      </c>
      <c r="AB392" s="33">
        <f t="shared" ref="AB392:AE392" si="449">IF(ISBLANK(AB375),0,AB1447)</f>
        <v>0</v>
      </c>
      <c r="AC392" s="33">
        <f t="shared" si="449"/>
        <v>0</v>
      </c>
      <c r="AD392" s="33">
        <f t="shared" si="449"/>
        <v>0</v>
      </c>
      <c r="AE392" s="33">
        <f t="shared" si="449"/>
        <v>0</v>
      </c>
    </row>
    <row r="393" spans="2:31">
      <c r="B393" s="62" t="str">
        <f t="shared" si="442"/>
        <v/>
      </c>
      <c r="C393" s="62" t="str">
        <f t="shared" si="442"/>
        <v/>
      </c>
      <c r="D393" s="52"/>
      <c r="E393" s="52"/>
      <c r="F393" s="52"/>
      <c r="G393" s="52"/>
      <c r="H393" s="52"/>
      <c r="I393" s="52"/>
      <c r="J393" s="202" t="str">
        <f t="shared" si="446"/>
        <v/>
      </c>
      <c r="K393" s="33">
        <f t="shared" ref="K393:W393" si="450">IF(ISBLANK(K376),0,K1454)</f>
        <v>0</v>
      </c>
      <c r="L393" s="33">
        <f t="shared" si="450"/>
        <v>0</v>
      </c>
      <c r="M393" s="33">
        <f t="shared" si="450"/>
        <v>0</v>
      </c>
      <c r="N393" s="33">
        <f t="shared" si="450"/>
        <v>0</v>
      </c>
      <c r="O393" s="33">
        <f t="shared" si="450"/>
        <v>0</v>
      </c>
      <c r="P393" s="33">
        <f t="shared" si="450"/>
        <v>0</v>
      </c>
      <c r="Q393" s="33">
        <f t="shared" si="450"/>
        <v>0</v>
      </c>
      <c r="R393" s="33">
        <f t="shared" si="450"/>
        <v>0</v>
      </c>
      <c r="S393" s="33">
        <f t="shared" si="450"/>
        <v>0</v>
      </c>
      <c r="T393" s="33">
        <f t="shared" si="450"/>
        <v>0</v>
      </c>
      <c r="U393" s="33">
        <f t="shared" si="450"/>
        <v>0</v>
      </c>
      <c r="V393" s="33">
        <f t="shared" si="450"/>
        <v>0</v>
      </c>
      <c r="W393" s="33">
        <f t="shared" si="450"/>
        <v>0</v>
      </c>
      <c r="X393" s="33">
        <f>IF(ISBLANK(X376),0,X1454)</f>
        <v>0</v>
      </c>
      <c r="Y393" s="33">
        <f>IF(ISBLANK(Y376),0,Y1454)</f>
        <v>0</v>
      </c>
      <c r="Z393" s="33">
        <f t="shared" ref="Z393:AA393" si="451">IF(ISBLANK(Z376),0,Z1454)</f>
        <v>0</v>
      </c>
      <c r="AA393" s="33">
        <f t="shared" si="451"/>
        <v>0</v>
      </c>
      <c r="AB393" s="33">
        <f t="shared" ref="AB393:AE393" si="452">IF(ISBLANK(AB376),0,AB1454)</f>
        <v>0</v>
      </c>
      <c r="AC393" s="33">
        <f t="shared" si="452"/>
        <v>0</v>
      </c>
      <c r="AD393" s="33">
        <f t="shared" si="452"/>
        <v>0</v>
      </c>
      <c r="AE393" s="33">
        <f t="shared" si="452"/>
        <v>0</v>
      </c>
    </row>
    <row r="394" spans="2:31">
      <c r="B394" s="62" t="str">
        <f t="shared" si="442"/>
        <v/>
      </c>
      <c r="C394" s="62" t="str">
        <f t="shared" si="442"/>
        <v/>
      </c>
      <c r="D394" s="52"/>
      <c r="E394" s="52"/>
      <c r="F394" s="52"/>
      <c r="G394" s="52"/>
      <c r="H394" s="52"/>
      <c r="I394" s="52"/>
      <c r="J394" s="202" t="str">
        <f t="shared" si="446"/>
        <v/>
      </c>
      <c r="K394" s="33">
        <f t="shared" ref="K394:W394" si="453">IF(ISBLANK(K377),0,K1461)</f>
        <v>0</v>
      </c>
      <c r="L394" s="33">
        <f t="shared" si="453"/>
        <v>0</v>
      </c>
      <c r="M394" s="33">
        <f t="shared" si="453"/>
        <v>0</v>
      </c>
      <c r="N394" s="33">
        <f t="shared" si="453"/>
        <v>0</v>
      </c>
      <c r="O394" s="33">
        <f t="shared" si="453"/>
        <v>0</v>
      </c>
      <c r="P394" s="33">
        <f t="shared" si="453"/>
        <v>0</v>
      </c>
      <c r="Q394" s="33">
        <f t="shared" si="453"/>
        <v>0</v>
      </c>
      <c r="R394" s="33">
        <f t="shared" si="453"/>
        <v>0</v>
      </c>
      <c r="S394" s="33">
        <f t="shared" si="453"/>
        <v>0</v>
      </c>
      <c r="T394" s="33">
        <f t="shared" si="453"/>
        <v>0</v>
      </c>
      <c r="U394" s="33">
        <f t="shared" si="453"/>
        <v>0</v>
      </c>
      <c r="V394" s="33">
        <f t="shared" si="453"/>
        <v>0</v>
      </c>
      <c r="W394" s="33">
        <f t="shared" si="453"/>
        <v>0</v>
      </c>
      <c r="X394" s="33">
        <f>IF(ISBLANK(X377),0,X1461)</f>
        <v>0</v>
      </c>
      <c r="Y394" s="33">
        <f>IF(ISBLANK(Y377),0,Y1461)</f>
        <v>0</v>
      </c>
      <c r="Z394" s="33">
        <f t="shared" ref="Z394:AA394" si="454">IF(ISBLANK(Z377),0,Z1461)</f>
        <v>0</v>
      </c>
      <c r="AA394" s="33">
        <f t="shared" si="454"/>
        <v>0</v>
      </c>
      <c r="AB394" s="33">
        <f t="shared" ref="AB394:AE394" si="455">IF(ISBLANK(AB377),0,AB1461)</f>
        <v>0</v>
      </c>
      <c r="AC394" s="33">
        <f t="shared" si="455"/>
        <v>0</v>
      </c>
      <c r="AD394" s="33">
        <f t="shared" si="455"/>
        <v>0</v>
      </c>
      <c r="AE394" s="33">
        <f t="shared" si="455"/>
        <v>0</v>
      </c>
    </row>
    <row r="395" spans="2:31">
      <c r="B395" s="62" t="str">
        <f t="shared" si="442"/>
        <v/>
      </c>
      <c r="C395" s="62" t="str">
        <f t="shared" si="442"/>
        <v/>
      </c>
      <c r="D395" s="52"/>
      <c r="E395" s="52"/>
      <c r="F395" s="52"/>
      <c r="G395" s="52"/>
      <c r="H395" s="52"/>
      <c r="I395" s="52"/>
      <c r="J395" s="202" t="str">
        <f t="shared" si="446"/>
        <v/>
      </c>
      <c r="K395" s="33">
        <f t="shared" ref="K395:W395" si="456">IF(ISBLANK(K378),0,K1468)</f>
        <v>0</v>
      </c>
      <c r="L395" s="33">
        <f t="shared" si="456"/>
        <v>0</v>
      </c>
      <c r="M395" s="33">
        <f t="shared" si="456"/>
        <v>0</v>
      </c>
      <c r="N395" s="33">
        <f t="shared" si="456"/>
        <v>0</v>
      </c>
      <c r="O395" s="33">
        <f t="shared" si="456"/>
        <v>0</v>
      </c>
      <c r="P395" s="33">
        <f t="shared" si="456"/>
        <v>0</v>
      </c>
      <c r="Q395" s="33">
        <f t="shared" si="456"/>
        <v>0</v>
      </c>
      <c r="R395" s="33">
        <f t="shared" si="456"/>
        <v>0</v>
      </c>
      <c r="S395" s="33">
        <f t="shared" si="456"/>
        <v>0</v>
      </c>
      <c r="T395" s="33">
        <f t="shared" si="456"/>
        <v>0</v>
      </c>
      <c r="U395" s="33">
        <f t="shared" si="456"/>
        <v>0</v>
      </c>
      <c r="V395" s="33">
        <f t="shared" si="456"/>
        <v>0</v>
      </c>
      <c r="W395" s="33">
        <f t="shared" si="456"/>
        <v>0</v>
      </c>
      <c r="X395" s="33">
        <f>IF(ISBLANK(X378),0,X1468)</f>
        <v>0</v>
      </c>
      <c r="Y395" s="33">
        <f>IF(ISBLANK(Y378),0,Y1468)</f>
        <v>0</v>
      </c>
      <c r="Z395" s="33">
        <f t="shared" ref="Z395:AA395" si="457">IF(ISBLANK(Z378),0,Z1468)</f>
        <v>0</v>
      </c>
      <c r="AA395" s="33">
        <f t="shared" si="457"/>
        <v>0</v>
      </c>
      <c r="AB395" s="33">
        <f t="shared" ref="AB395:AE395" si="458">IF(ISBLANK(AB378),0,AB1468)</f>
        <v>0</v>
      </c>
      <c r="AC395" s="33">
        <f t="shared" si="458"/>
        <v>0</v>
      </c>
      <c r="AD395" s="33">
        <f t="shared" si="458"/>
        <v>0</v>
      </c>
      <c r="AE395" s="33">
        <f t="shared" si="458"/>
        <v>0</v>
      </c>
    </row>
    <row r="396" spans="2:31">
      <c r="B396" s="62" t="str">
        <f t="shared" si="442"/>
        <v/>
      </c>
      <c r="C396" s="62" t="str">
        <f t="shared" si="442"/>
        <v/>
      </c>
      <c r="D396" s="52"/>
      <c r="E396" s="52"/>
      <c r="F396" s="52"/>
      <c r="G396" s="52"/>
      <c r="H396" s="52"/>
      <c r="I396" s="52"/>
      <c r="J396" s="202" t="str">
        <f t="shared" si="446"/>
        <v/>
      </c>
      <c r="K396" s="33">
        <f t="shared" ref="K396:W396" si="459">IF(ISBLANK(K379),0,K1475)</f>
        <v>0</v>
      </c>
      <c r="L396" s="33">
        <f t="shared" si="459"/>
        <v>0</v>
      </c>
      <c r="M396" s="33">
        <f t="shared" si="459"/>
        <v>0</v>
      </c>
      <c r="N396" s="33">
        <f t="shared" si="459"/>
        <v>0</v>
      </c>
      <c r="O396" s="33">
        <f t="shared" si="459"/>
        <v>0</v>
      </c>
      <c r="P396" s="33">
        <f t="shared" si="459"/>
        <v>0</v>
      </c>
      <c r="Q396" s="33">
        <f t="shared" si="459"/>
        <v>0</v>
      </c>
      <c r="R396" s="33">
        <f t="shared" si="459"/>
        <v>0</v>
      </c>
      <c r="S396" s="33">
        <f t="shared" si="459"/>
        <v>0</v>
      </c>
      <c r="T396" s="33">
        <f t="shared" si="459"/>
        <v>0</v>
      </c>
      <c r="U396" s="33">
        <f t="shared" si="459"/>
        <v>0</v>
      </c>
      <c r="V396" s="33">
        <f t="shared" si="459"/>
        <v>0</v>
      </c>
      <c r="W396" s="33">
        <f t="shared" si="459"/>
        <v>0</v>
      </c>
      <c r="X396" s="33">
        <f>IF(ISBLANK(X379),0,X1475)</f>
        <v>0</v>
      </c>
      <c r="Y396" s="33">
        <f>IF(ISBLANK(Y379),0,Y1475)</f>
        <v>0</v>
      </c>
      <c r="Z396" s="33">
        <f t="shared" ref="Z396:AA396" si="460">IF(ISBLANK(Z379),0,Z1475)</f>
        <v>0</v>
      </c>
      <c r="AA396" s="33">
        <f t="shared" si="460"/>
        <v>0</v>
      </c>
      <c r="AB396" s="33">
        <f t="shared" ref="AB396:AE396" si="461">IF(ISBLANK(AB379),0,AB1475)</f>
        <v>0</v>
      </c>
      <c r="AC396" s="33">
        <f t="shared" si="461"/>
        <v>0</v>
      </c>
      <c r="AD396" s="33">
        <f t="shared" si="461"/>
        <v>0</v>
      </c>
      <c r="AE396" s="33">
        <f t="shared" si="461"/>
        <v>0</v>
      </c>
    </row>
    <row r="397" spans="2:31">
      <c r="B397" s="62" t="str">
        <f t="shared" si="442"/>
        <v/>
      </c>
      <c r="C397" s="62" t="str">
        <f t="shared" si="442"/>
        <v/>
      </c>
      <c r="D397" s="52"/>
      <c r="E397" s="52"/>
      <c r="F397" s="52"/>
      <c r="G397" s="52"/>
      <c r="H397" s="52"/>
      <c r="I397" s="52"/>
      <c r="J397" s="202" t="str">
        <f t="shared" si="446"/>
        <v/>
      </c>
      <c r="K397" s="33">
        <f t="shared" ref="K397:W397" si="462">IF(ISBLANK(K380),0,K1482)</f>
        <v>0</v>
      </c>
      <c r="L397" s="33">
        <f t="shared" si="462"/>
        <v>0</v>
      </c>
      <c r="M397" s="33">
        <f t="shared" si="462"/>
        <v>0</v>
      </c>
      <c r="N397" s="33">
        <f t="shared" si="462"/>
        <v>0</v>
      </c>
      <c r="O397" s="33">
        <f t="shared" si="462"/>
        <v>0</v>
      </c>
      <c r="P397" s="33">
        <f t="shared" si="462"/>
        <v>0</v>
      </c>
      <c r="Q397" s="33">
        <f t="shared" si="462"/>
        <v>0</v>
      </c>
      <c r="R397" s="33">
        <f t="shared" si="462"/>
        <v>0</v>
      </c>
      <c r="S397" s="33">
        <f t="shared" si="462"/>
        <v>0</v>
      </c>
      <c r="T397" s="33">
        <f t="shared" si="462"/>
        <v>0</v>
      </c>
      <c r="U397" s="33">
        <f t="shared" si="462"/>
        <v>0</v>
      </c>
      <c r="V397" s="33">
        <f t="shared" si="462"/>
        <v>0</v>
      </c>
      <c r="W397" s="33">
        <f t="shared" si="462"/>
        <v>0</v>
      </c>
      <c r="X397" s="33">
        <f>IF(ISBLANK(X380),0,X1482)</f>
        <v>0</v>
      </c>
      <c r="Y397" s="33">
        <f>IF(ISBLANK(Y380),0,Y1482)</f>
        <v>0</v>
      </c>
      <c r="Z397" s="33">
        <f t="shared" ref="Z397:AA397" si="463">IF(ISBLANK(Z380),0,Z1482)</f>
        <v>0</v>
      </c>
      <c r="AA397" s="33">
        <f t="shared" si="463"/>
        <v>0</v>
      </c>
      <c r="AB397" s="33">
        <f t="shared" ref="AB397:AE397" si="464">IF(ISBLANK(AB380),0,AB1482)</f>
        <v>0</v>
      </c>
      <c r="AC397" s="33">
        <f t="shared" si="464"/>
        <v>0</v>
      </c>
      <c r="AD397" s="33">
        <f t="shared" si="464"/>
        <v>0</v>
      </c>
      <c r="AE397" s="33">
        <f t="shared" si="464"/>
        <v>0</v>
      </c>
    </row>
    <row r="398" spans="2:31">
      <c r="B398" s="62" t="str">
        <f t="shared" si="442"/>
        <v/>
      </c>
      <c r="C398" s="62" t="str">
        <f t="shared" si="442"/>
        <v/>
      </c>
      <c r="D398" s="52"/>
      <c r="E398" s="52"/>
      <c r="F398" s="52"/>
      <c r="G398" s="52"/>
      <c r="H398" s="52"/>
      <c r="I398" s="52"/>
      <c r="J398" s="202" t="str">
        <f t="shared" si="446"/>
        <v/>
      </c>
      <c r="K398" s="33">
        <f t="shared" ref="K398:W398" si="465">IF(ISBLANK(K381),0,K1489)</f>
        <v>0</v>
      </c>
      <c r="L398" s="33">
        <f t="shared" si="465"/>
        <v>0</v>
      </c>
      <c r="M398" s="33">
        <f t="shared" si="465"/>
        <v>0</v>
      </c>
      <c r="N398" s="33">
        <f t="shared" si="465"/>
        <v>0</v>
      </c>
      <c r="O398" s="33">
        <f t="shared" si="465"/>
        <v>0</v>
      </c>
      <c r="P398" s="33">
        <f t="shared" si="465"/>
        <v>0</v>
      </c>
      <c r="Q398" s="33">
        <f t="shared" si="465"/>
        <v>0</v>
      </c>
      <c r="R398" s="33">
        <f t="shared" si="465"/>
        <v>0</v>
      </c>
      <c r="S398" s="33">
        <f t="shared" si="465"/>
        <v>0</v>
      </c>
      <c r="T398" s="33">
        <f t="shared" si="465"/>
        <v>0</v>
      </c>
      <c r="U398" s="33">
        <f t="shared" si="465"/>
        <v>0</v>
      </c>
      <c r="V398" s="33">
        <f t="shared" si="465"/>
        <v>0</v>
      </c>
      <c r="W398" s="33">
        <f t="shared" si="465"/>
        <v>0</v>
      </c>
      <c r="X398" s="33">
        <f>IF(ISBLANK(X381),0,X1489)</f>
        <v>0</v>
      </c>
      <c r="Y398" s="33">
        <f>IF(ISBLANK(Y381),0,Y1489)</f>
        <v>0</v>
      </c>
      <c r="Z398" s="33">
        <f t="shared" ref="Z398:AA398" si="466">IF(ISBLANK(Z381),0,Z1489)</f>
        <v>0</v>
      </c>
      <c r="AA398" s="33">
        <f t="shared" si="466"/>
        <v>0</v>
      </c>
      <c r="AB398" s="33">
        <f t="shared" ref="AB398:AE398" si="467">IF(ISBLANK(AB381),0,AB1489)</f>
        <v>0</v>
      </c>
      <c r="AC398" s="33">
        <f t="shared" si="467"/>
        <v>0</v>
      </c>
      <c r="AD398" s="33">
        <f t="shared" si="467"/>
        <v>0</v>
      </c>
      <c r="AE398" s="33">
        <f t="shared" si="467"/>
        <v>0</v>
      </c>
    </row>
    <row r="399" spans="2:31">
      <c r="B399" s="62" t="str">
        <f t="shared" si="442"/>
        <v/>
      </c>
      <c r="C399" s="62" t="str">
        <f t="shared" si="442"/>
        <v/>
      </c>
      <c r="D399" s="52"/>
      <c r="E399" s="52"/>
      <c r="F399" s="52"/>
      <c r="G399" s="52"/>
      <c r="H399" s="52"/>
      <c r="I399" s="52"/>
      <c r="J399" s="202" t="str">
        <f t="shared" si="446"/>
        <v/>
      </c>
      <c r="K399" s="33">
        <f t="shared" ref="K399:W399" si="468">IF(ISBLANK(K382),0,K1496)</f>
        <v>0</v>
      </c>
      <c r="L399" s="33">
        <f t="shared" si="468"/>
        <v>0</v>
      </c>
      <c r="M399" s="33">
        <f t="shared" si="468"/>
        <v>0</v>
      </c>
      <c r="N399" s="33">
        <f t="shared" si="468"/>
        <v>0</v>
      </c>
      <c r="O399" s="33">
        <f t="shared" si="468"/>
        <v>0</v>
      </c>
      <c r="P399" s="33">
        <f t="shared" si="468"/>
        <v>0</v>
      </c>
      <c r="Q399" s="33">
        <f t="shared" si="468"/>
        <v>0</v>
      </c>
      <c r="R399" s="33">
        <f t="shared" si="468"/>
        <v>0</v>
      </c>
      <c r="S399" s="33">
        <f t="shared" si="468"/>
        <v>0</v>
      </c>
      <c r="T399" s="33">
        <f t="shared" si="468"/>
        <v>0</v>
      </c>
      <c r="U399" s="33">
        <f t="shared" si="468"/>
        <v>0</v>
      </c>
      <c r="V399" s="33">
        <f t="shared" si="468"/>
        <v>0</v>
      </c>
      <c r="W399" s="33">
        <f t="shared" si="468"/>
        <v>0</v>
      </c>
      <c r="X399" s="33">
        <f>IF(ISBLANK(X382),0,X1496)</f>
        <v>0</v>
      </c>
      <c r="Y399" s="33">
        <f>IF(ISBLANK(Y382),0,Y1496)</f>
        <v>0</v>
      </c>
      <c r="Z399" s="33">
        <f t="shared" ref="Z399:AA399" si="469">IF(ISBLANK(Z382),0,Z1496)</f>
        <v>0</v>
      </c>
      <c r="AA399" s="33">
        <f t="shared" si="469"/>
        <v>0</v>
      </c>
      <c r="AB399" s="33">
        <f t="shared" ref="AB399:AE399" si="470">IF(ISBLANK(AB382),0,AB1496)</f>
        <v>0</v>
      </c>
      <c r="AC399" s="33">
        <f t="shared" si="470"/>
        <v>0</v>
      </c>
      <c r="AD399" s="33">
        <f t="shared" si="470"/>
        <v>0</v>
      </c>
      <c r="AE399" s="33">
        <f t="shared" si="470"/>
        <v>0</v>
      </c>
    </row>
    <row r="400" spans="2:31">
      <c r="B400" s="62" t="str">
        <f t="shared" si="442"/>
        <v/>
      </c>
      <c r="C400" s="62" t="str">
        <f t="shared" si="442"/>
        <v/>
      </c>
      <c r="D400" s="52"/>
      <c r="E400" s="52"/>
      <c r="F400" s="52"/>
      <c r="G400" s="52"/>
      <c r="H400" s="52"/>
      <c r="I400" s="52"/>
      <c r="J400" s="202" t="str">
        <f t="shared" si="446"/>
        <v/>
      </c>
      <c r="K400" s="33">
        <f t="shared" ref="K400:W400" si="471">IF(ISBLANK(K383),0,K1503)</f>
        <v>0</v>
      </c>
      <c r="L400" s="33">
        <f t="shared" si="471"/>
        <v>0</v>
      </c>
      <c r="M400" s="33">
        <f t="shared" si="471"/>
        <v>0</v>
      </c>
      <c r="N400" s="33">
        <f t="shared" si="471"/>
        <v>0</v>
      </c>
      <c r="O400" s="33">
        <f t="shared" si="471"/>
        <v>0</v>
      </c>
      <c r="P400" s="33">
        <f t="shared" si="471"/>
        <v>0</v>
      </c>
      <c r="Q400" s="33">
        <f t="shared" si="471"/>
        <v>0</v>
      </c>
      <c r="R400" s="33">
        <f t="shared" si="471"/>
        <v>0</v>
      </c>
      <c r="S400" s="33">
        <f t="shared" si="471"/>
        <v>0</v>
      </c>
      <c r="T400" s="33">
        <f t="shared" si="471"/>
        <v>0</v>
      </c>
      <c r="U400" s="33">
        <f t="shared" si="471"/>
        <v>0</v>
      </c>
      <c r="V400" s="33">
        <f t="shared" si="471"/>
        <v>0</v>
      </c>
      <c r="W400" s="33">
        <f t="shared" si="471"/>
        <v>0</v>
      </c>
      <c r="X400" s="33">
        <f>IF(ISBLANK(X383),0,X1503)</f>
        <v>0</v>
      </c>
      <c r="Y400" s="33">
        <f>IF(ISBLANK(Y383),0,Y1503)</f>
        <v>0</v>
      </c>
      <c r="Z400" s="33">
        <f t="shared" ref="Z400:AA400" si="472">IF(ISBLANK(Z383),0,Z1503)</f>
        <v>0</v>
      </c>
      <c r="AA400" s="33">
        <f t="shared" si="472"/>
        <v>0</v>
      </c>
      <c r="AB400" s="33">
        <f t="shared" ref="AB400:AE400" si="473">IF(ISBLANK(AB383),0,AB1503)</f>
        <v>0</v>
      </c>
      <c r="AC400" s="33">
        <f t="shared" si="473"/>
        <v>0</v>
      </c>
      <c r="AD400" s="33">
        <f t="shared" si="473"/>
        <v>0</v>
      </c>
      <c r="AE400" s="33">
        <f t="shared" si="473"/>
        <v>0</v>
      </c>
    </row>
    <row r="401" spans="2:31">
      <c r="B401" s="62" t="str">
        <f t="shared" si="442"/>
        <v/>
      </c>
      <c r="C401" s="62" t="str">
        <f t="shared" si="442"/>
        <v/>
      </c>
      <c r="D401" s="52"/>
      <c r="E401" s="52"/>
      <c r="F401" s="52"/>
      <c r="G401" s="52"/>
      <c r="H401" s="52"/>
      <c r="I401" s="52"/>
      <c r="J401" s="202" t="str">
        <f t="shared" si="446"/>
        <v/>
      </c>
      <c r="K401" s="33">
        <f t="shared" ref="K401:W401" si="474">IF(ISBLANK(K384),0,K1522)</f>
        <v>0</v>
      </c>
      <c r="L401" s="33">
        <f t="shared" si="474"/>
        <v>0</v>
      </c>
      <c r="M401" s="33">
        <f t="shared" si="474"/>
        <v>0</v>
      </c>
      <c r="N401" s="33">
        <f t="shared" si="474"/>
        <v>0</v>
      </c>
      <c r="O401" s="33">
        <f t="shared" si="474"/>
        <v>0</v>
      </c>
      <c r="P401" s="33">
        <f t="shared" si="474"/>
        <v>0</v>
      </c>
      <c r="Q401" s="33">
        <f t="shared" si="474"/>
        <v>0</v>
      </c>
      <c r="R401" s="33">
        <f t="shared" si="474"/>
        <v>0</v>
      </c>
      <c r="S401" s="33">
        <f t="shared" si="474"/>
        <v>0</v>
      </c>
      <c r="T401" s="33">
        <f t="shared" si="474"/>
        <v>0</v>
      </c>
      <c r="U401" s="33">
        <f t="shared" si="474"/>
        <v>0</v>
      </c>
      <c r="V401" s="33">
        <f t="shared" si="474"/>
        <v>0</v>
      </c>
      <c r="W401" s="33">
        <f t="shared" si="474"/>
        <v>0</v>
      </c>
      <c r="X401" s="33">
        <f>IF(ISBLANK(X384),0,X1522)</f>
        <v>0</v>
      </c>
      <c r="Y401" s="33">
        <f>IF(ISBLANK(Y384),0,Y1522)</f>
        <v>0</v>
      </c>
      <c r="Z401" s="33">
        <f t="shared" ref="Z401:AA401" si="475">IF(ISBLANK(Z384),0,Z1522)</f>
        <v>0</v>
      </c>
      <c r="AA401" s="33">
        <f t="shared" si="475"/>
        <v>0</v>
      </c>
      <c r="AB401" s="33">
        <f t="shared" ref="AB401:AE401" si="476">IF(ISBLANK(AB384),0,AB1522)</f>
        <v>0</v>
      </c>
      <c r="AC401" s="33">
        <f t="shared" si="476"/>
        <v>0</v>
      </c>
      <c r="AD401" s="33">
        <f t="shared" si="476"/>
        <v>0</v>
      </c>
      <c r="AE401" s="33">
        <f t="shared" si="476"/>
        <v>0</v>
      </c>
    </row>
    <row r="402" spans="2:31">
      <c r="B402" s="62" t="str">
        <f t="shared" si="442"/>
        <v/>
      </c>
      <c r="C402" s="62" t="str">
        <f t="shared" si="442"/>
        <v/>
      </c>
      <c r="D402" s="52"/>
      <c r="E402" s="52"/>
      <c r="F402" s="52"/>
      <c r="G402" s="52"/>
      <c r="H402" s="52"/>
      <c r="I402" s="52"/>
      <c r="J402" s="202" t="str">
        <f t="shared" si="446"/>
        <v/>
      </c>
      <c r="K402" s="33">
        <f t="shared" ref="K402:W402" si="477">IF(ISBLANK(K385),0,K1529)</f>
        <v>0</v>
      </c>
      <c r="L402" s="33">
        <f t="shared" si="477"/>
        <v>0</v>
      </c>
      <c r="M402" s="33">
        <f t="shared" si="477"/>
        <v>0</v>
      </c>
      <c r="N402" s="33">
        <f t="shared" si="477"/>
        <v>0</v>
      </c>
      <c r="O402" s="33">
        <f t="shared" si="477"/>
        <v>0</v>
      </c>
      <c r="P402" s="33">
        <f t="shared" si="477"/>
        <v>0</v>
      </c>
      <c r="Q402" s="33">
        <f t="shared" si="477"/>
        <v>0</v>
      </c>
      <c r="R402" s="33">
        <f t="shared" si="477"/>
        <v>0</v>
      </c>
      <c r="S402" s="33">
        <f t="shared" si="477"/>
        <v>0</v>
      </c>
      <c r="T402" s="33">
        <f t="shared" si="477"/>
        <v>0</v>
      </c>
      <c r="U402" s="33">
        <f t="shared" si="477"/>
        <v>0</v>
      </c>
      <c r="V402" s="33">
        <f t="shared" si="477"/>
        <v>0</v>
      </c>
      <c r="W402" s="33">
        <f t="shared" si="477"/>
        <v>0</v>
      </c>
      <c r="X402" s="33">
        <f>IF(ISBLANK(X385),0,X1529)</f>
        <v>0</v>
      </c>
      <c r="Y402" s="33">
        <f>IF(ISBLANK(Y385),0,Y1529)</f>
        <v>0</v>
      </c>
      <c r="Z402" s="33">
        <f t="shared" ref="Z402:AA402" si="478">IF(ISBLANK(Z385),0,Z1529)</f>
        <v>0</v>
      </c>
      <c r="AA402" s="33">
        <f t="shared" si="478"/>
        <v>0</v>
      </c>
      <c r="AB402" s="33">
        <f t="shared" ref="AB402:AE402" si="479">IF(ISBLANK(AB385),0,AB1529)</f>
        <v>0</v>
      </c>
      <c r="AC402" s="33">
        <f t="shared" si="479"/>
        <v>0</v>
      </c>
      <c r="AD402" s="33">
        <f t="shared" si="479"/>
        <v>0</v>
      </c>
      <c r="AE402" s="33">
        <f t="shared" si="479"/>
        <v>0</v>
      </c>
    </row>
    <row r="403" spans="2:31">
      <c r="B403" s="62" t="str">
        <f t="shared" si="442"/>
        <v/>
      </c>
      <c r="C403" s="62" t="str">
        <f t="shared" si="442"/>
        <v/>
      </c>
      <c r="D403" s="52"/>
      <c r="E403" s="52"/>
      <c r="F403" s="52"/>
      <c r="G403" s="52"/>
      <c r="H403" s="52"/>
      <c r="I403" s="52"/>
      <c r="J403" s="202" t="str">
        <f t="shared" si="446"/>
        <v/>
      </c>
      <c r="K403" s="33">
        <f t="shared" ref="K403:W403" si="480">IF(ISBLANK(K386),0,K1536)</f>
        <v>0</v>
      </c>
      <c r="L403" s="33">
        <f t="shared" si="480"/>
        <v>0</v>
      </c>
      <c r="M403" s="33">
        <f t="shared" si="480"/>
        <v>0</v>
      </c>
      <c r="N403" s="33">
        <f t="shared" si="480"/>
        <v>0</v>
      </c>
      <c r="O403" s="33">
        <f t="shared" si="480"/>
        <v>0</v>
      </c>
      <c r="P403" s="33">
        <f t="shared" si="480"/>
        <v>0</v>
      </c>
      <c r="Q403" s="33">
        <f t="shared" si="480"/>
        <v>0</v>
      </c>
      <c r="R403" s="33">
        <f t="shared" si="480"/>
        <v>0</v>
      </c>
      <c r="S403" s="33">
        <f t="shared" si="480"/>
        <v>0</v>
      </c>
      <c r="T403" s="33">
        <f t="shared" si="480"/>
        <v>0</v>
      </c>
      <c r="U403" s="33">
        <f t="shared" si="480"/>
        <v>0</v>
      </c>
      <c r="V403" s="33">
        <f t="shared" si="480"/>
        <v>0</v>
      </c>
      <c r="W403" s="33">
        <f t="shared" si="480"/>
        <v>0</v>
      </c>
      <c r="X403" s="33">
        <f>IF(ISBLANK(X386),0,X1536)</f>
        <v>0</v>
      </c>
      <c r="Y403" s="33">
        <f>IF(ISBLANK(Y386),0,Y1536)</f>
        <v>0</v>
      </c>
      <c r="Z403" s="33">
        <f t="shared" ref="Z403:AA403" si="481">IF(ISBLANK(Z386),0,Z1536)</f>
        <v>0</v>
      </c>
      <c r="AA403" s="33">
        <f t="shared" si="481"/>
        <v>0</v>
      </c>
      <c r="AB403" s="33">
        <f t="shared" ref="AB403:AE403" si="482">IF(ISBLANK(AB386),0,AB1536)</f>
        <v>0</v>
      </c>
      <c r="AC403" s="33">
        <f t="shared" si="482"/>
        <v>0</v>
      </c>
      <c r="AD403" s="33">
        <f t="shared" si="482"/>
        <v>0</v>
      </c>
      <c r="AE403" s="33">
        <f t="shared" si="482"/>
        <v>0</v>
      </c>
    </row>
    <row r="404" spans="2:31">
      <c r="B404" s="62" t="str">
        <f t="shared" si="442"/>
        <v/>
      </c>
      <c r="C404" s="62" t="str">
        <f t="shared" si="442"/>
        <v/>
      </c>
      <c r="D404" s="52"/>
      <c r="E404" s="52"/>
      <c r="F404" s="52"/>
      <c r="G404" s="52"/>
      <c r="H404" s="52"/>
      <c r="I404" s="52"/>
      <c r="J404" s="202" t="str">
        <f t="shared" si="446"/>
        <v/>
      </c>
      <c r="K404" s="33">
        <f t="shared" ref="K404:W404" si="483">IF(ISBLANK(K387),0,K1543)</f>
        <v>0</v>
      </c>
      <c r="L404" s="33">
        <f t="shared" si="483"/>
        <v>0</v>
      </c>
      <c r="M404" s="33">
        <f t="shared" si="483"/>
        <v>0</v>
      </c>
      <c r="N404" s="33">
        <f t="shared" si="483"/>
        <v>0</v>
      </c>
      <c r="O404" s="33">
        <f t="shared" si="483"/>
        <v>0</v>
      </c>
      <c r="P404" s="33">
        <f t="shared" si="483"/>
        <v>0</v>
      </c>
      <c r="Q404" s="33">
        <f t="shared" si="483"/>
        <v>0</v>
      </c>
      <c r="R404" s="33">
        <f t="shared" si="483"/>
        <v>0</v>
      </c>
      <c r="S404" s="33">
        <f t="shared" si="483"/>
        <v>0</v>
      </c>
      <c r="T404" s="33">
        <f t="shared" si="483"/>
        <v>0</v>
      </c>
      <c r="U404" s="33">
        <f t="shared" si="483"/>
        <v>0</v>
      </c>
      <c r="V404" s="33">
        <f t="shared" si="483"/>
        <v>0</v>
      </c>
      <c r="W404" s="33">
        <f t="shared" si="483"/>
        <v>0</v>
      </c>
      <c r="X404" s="33">
        <f>IF(ISBLANK(X387),0,X1543)</f>
        <v>0</v>
      </c>
      <c r="Y404" s="33">
        <f>IF(ISBLANK(Y387),0,Y1543)</f>
        <v>0</v>
      </c>
      <c r="Z404" s="33">
        <f t="shared" ref="Z404:AA404" si="484">IF(ISBLANK(Z387),0,Z1543)</f>
        <v>0</v>
      </c>
      <c r="AA404" s="33">
        <f t="shared" si="484"/>
        <v>0</v>
      </c>
      <c r="AB404" s="33">
        <f t="shared" ref="AB404:AE404" si="485">IF(ISBLANK(AB387),0,AB1543)</f>
        <v>0</v>
      </c>
      <c r="AC404" s="33">
        <f t="shared" si="485"/>
        <v>0</v>
      </c>
      <c r="AD404" s="33">
        <f t="shared" si="485"/>
        <v>0</v>
      </c>
      <c r="AE404" s="33">
        <f t="shared" si="485"/>
        <v>0</v>
      </c>
    </row>
    <row r="405" spans="2:31">
      <c r="B405" s="62" t="str">
        <f t="shared" si="442"/>
        <v/>
      </c>
      <c r="C405" s="62" t="str">
        <f t="shared" si="442"/>
        <v/>
      </c>
      <c r="D405" s="52"/>
      <c r="E405" s="52"/>
      <c r="F405" s="52"/>
      <c r="G405" s="52"/>
      <c r="H405" s="52"/>
      <c r="I405" s="52"/>
      <c r="J405" s="202" t="str">
        <f t="shared" si="446"/>
        <v/>
      </c>
      <c r="K405" s="33">
        <f t="shared" ref="K405:W405" si="486">IF(ISBLANK(K388),0,K1550)</f>
        <v>0</v>
      </c>
      <c r="L405" s="33">
        <f t="shared" si="486"/>
        <v>0</v>
      </c>
      <c r="M405" s="33">
        <f t="shared" si="486"/>
        <v>0</v>
      </c>
      <c r="N405" s="33">
        <f t="shared" si="486"/>
        <v>0</v>
      </c>
      <c r="O405" s="33">
        <f t="shared" si="486"/>
        <v>0</v>
      </c>
      <c r="P405" s="33">
        <f t="shared" si="486"/>
        <v>0</v>
      </c>
      <c r="Q405" s="33">
        <f t="shared" si="486"/>
        <v>0</v>
      </c>
      <c r="R405" s="33">
        <f t="shared" si="486"/>
        <v>0</v>
      </c>
      <c r="S405" s="33">
        <f t="shared" si="486"/>
        <v>0</v>
      </c>
      <c r="T405" s="33">
        <f t="shared" si="486"/>
        <v>0</v>
      </c>
      <c r="U405" s="33">
        <f t="shared" si="486"/>
        <v>0</v>
      </c>
      <c r="V405" s="33">
        <f t="shared" si="486"/>
        <v>0</v>
      </c>
      <c r="W405" s="33">
        <f t="shared" si="486"/>
        <v>0</v>
      </c>
      <c r="X405" s="33">
        <f>IF(ISBLANK(X388),0,X1550)</f>
        <v>0</v>
      </c>
      <c r="Y405" s="33">
        <f>IF(ISBLANK(Y388),0,Y1550)</f>
        <v>0</v>
      </c>
      <c r="Z405" s="33">
        <f t="shared" ref="Z405:AA405" si="487">IF(ISBLANK(Z388),0,Z1550)</f>
        <v>0</v>
      </c>
      <c r="AA405" s="33">
        <f t="shared" si="487"/>
        <v>0</v>
      </c>
      <c r="AB405" s="33">
        <f t="shared" ref="AB405:AE405" si="488">IF(ISBLANK(AB388),0,AB1550)</f>
        <v>0</v>
      </c>
      <c r="AC405" s="33">
        <f t="shared" si="488"/>
        <v>0</v>
      </c>
      <c r="AD405" s="33">
        <f t="shared" si="488"/>
        <v>0</v>
      </c>
      <c r="AE405" s="33">
        <f t="shared" si="488"/>
        <v>0</v>
      </c>
    </row>
    <row r="406" spans="2:31">
      <c r="B406" s="98" t="s">
        <v>317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489">SUM(K391:K405)</f>
        <v>0</v>
      </c>
      <c r="L406" s="97">
        <f t="shared" si="489"/>
        <v>0</v>
      </c>
      <c r="M406" s="97">
        <f t="shared" si="489"/>
        <v>0</v>
      </c>
      <c r="N406" s="97">
        <f t="shared" si="489"/>
        <v>0</v>
      </c>
      <c r="O406" s="97">
        <f t="shared" si="489"/>
        <v>0</v>
      </c>
      <c r="P406" s="97">
        <f t="shared" si="489"/>
        <v>0</v>
      </c>
      <c r="Q406" s="97">
        <f t="shared" si="489"/>
        <v>0</v>
      </c>
      <c r="R406" s="97">
        <f t="shared" si="489"/>
        <v>0</v>
      </c>
      <c r="S406" s="97">
        <f t="shared" si="489"/>
        <v>0</v>
      </c>
      <c r="T406" s="97">
        <f t="shared" si="489"/>
        <v>0</v>
      </c>
      <c r="U406" s="97">
        <f t="shared" si="489"/>
        <v>0</v>
      </c>
      <c r="V406" s="97">
        <f t="shared" si="489"/>
        <v>0</v>
      </c>
      <c r="W406" s="97">
        <f t="shared" si="489"/>
        <v>0</v>
      </c>
      <c r="X406" s="97">
        <f>SUM(X391:X405)</f>
        <v>0</v>
      </c>
      <c r="Y406" s="97">
        <f>SUM(Y391:Y405)</f>
        <v>0</v>
      </c>
      <c r="Z406" s="97">
        <f t="shared" ref="Z406:AA406" si="490">SUM(Z391:Z405)</f>
        <v>0</v>
      </c>
      <c r="AA406" s="97">
        <f t="shared" si="490"/>
        <v>0</v>
      </c>
      <c r="AB406" s="97">
        <f t="shared" ref="AB406:AE406" si="491">SUM(AB391:AB405)</f>
        <v>0</v>
      </c>
      <c r="AC406" s="97">
        <f t="shared" si="491"/>
        <v>0</v>
      </c>
      <c r="AD406" s="97">
        <f t="shared" si="491"/>
        <v>0</v>
      </c>
      <c r="AE406" s="97">
        <f t="shared" si="491"/>
        <v>0</v>
      </c>
    </row>
    <row r="407" spans="2:31"/>
    <row r="408" spans="2:31" ht="42">
      <c r="B408" s="227" t="s">
        <v>405</v>
      </c>
      <c r="C408" s="228"/>
      <c r="D408" s="229" t="s">
        <v>406</v>
      </c>
      <c r="E408" s="229" t="s">
        <v>407</v>
      </c>
      <c r="F408" s="229" t="s">
        <v>318</v>
      </c>
      <c r="G408" s="229" t="s">
        <v>735</v>
      </c>
      <c r="H408" s="229" t="s">
        <v>390</v>
      </c>
      <c r="I408" s="229" t="s">
        <v>408</v>
      </c>
      <c r="J408" s="229" t="s">
        <v>400</v>
      </c>
      <c r="K408" s="231" t="str">
        <f t="shared" ref="K408:AE408" si="492">LataProjekcji</f>
        <v>Uzupełnij dane</v>
      </c>
      <c r="L408" s="231" t="str">
        <f t="shared" si="492"/>
        <v/>
      </c>
      <c r="M408" s="231" t="str">
        <f t="shared" si="492"/>
        <v/>
      </c>
      <c r="N408" s="231" t="str">
        <f t="shared" si="492"/>
        <v/>
      </c>
      <c r="O408" s="231" t="str">
        <f t="shared" si="492"/>
        <v/>
      </c>
      <c r="P408" s="231" t="str">
        <f t="shared" si="492"/>
        <v/>
      </c>
      <c r="Q408" s="231" t="str">
        <f t="shared" si="492"/>
        <v/>
      </c>
      <c r="R408" s="231" t="str">
        <f t="shared" si="492"/>
        <v/>
      </c>
      <c r="S408" s="231" t="str">
        <f t="shared" si="492"/>
        <v/>
      </c>
      <c r="T408" s="231" t="str">
        <f t="shared" si="492"/>
        <v/>
      </c>
      <c r="U408" s="231" t="str">
        <f t="shared" si="492"/>
        <v/>
      </c>
      <c r="V408" s="231" t="str">
        <f t="shared" si="492"/>
        <v/>
      </c>
      <c r="W408" s="231" t="str">
        <f t="shared" si="492"/>
        <v/>
      </c>
      <c r="X408" s="231" t="str">
        <f t="shared" si="492"/>
        <v/>
      </c>
      <c r="Y408" s="231" t="str">
        <f t="shared" si="492"/>
        <v/>
      </c>
      <c r="Z408" s="231" t="str">
        <f t="shared" si="492"/>
        <v/>
      </c>
      <c r="AA408" s="231" t="str">
        <f t="shared" si="492"/>
        <v/>
      </c>
      <c r="AB408" s="231" t="str">
        <f t="shared" si="492"/>
        <v/>
      </c>
      <c r="AC408" s="231" t="str">
        <f t="shared" si="492"/>
        <v/>
      </c>
      <c r="AD408" s="231" t="str">
        <f t="shared" si="492"/>
        <v/>
      </c>
      <c r="AE408" s="231" t="str">
        <f t="shared" si="492"/>
        <v/>
      </c>
    </row>
    <row r="409" spans="2:31">
      <c r="B409" s="669"/>
      <c r="C409" s="669"/>
      <c r="D409" s="305"/>
      <c r="E409" s="376"/>
      <c r="F409" s="384"/>
      <c r="G409" s="384"/>
      <c r="H409" s="400"/>
      <c r="I409" s="368" t="str">
        <f>IF(AND(ISBLANK(D409),ISBLANK(E409)),"",IF(OR(ISBLANK(D409),ISBLANK(E409)),"Uzupełnij dane",D1506))</f>
        <v/>
      </c>
      <c r="J409" s="201" t="str" cm="1">
        <f t="array" ref="J409">IF(SUMPRODUCT(ISBLANK(D409:G409)*1)=4,"wstaw dane",IF(AND(SUMPRODUCT(ISBLANK(D409:G409)*1)&gt;0,SUMPRODUCT(ISBLANK(D409:G409)*1)&lt;4),"uzupełnij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404"/>
      <c r="L409" s="404"/>
      <c r="M409" s="404"/>
      <c r="N409" s="404"/>
      <c r="O409" s="404"/>
      <c r="P409" s="404"/>
      <c r="Q409" s="404"/>
      <c r="R409" s="404"/>
      <c r="S409" s="404"/>
      <c r="T409" s="404"/>
      <c r="U409" s="404"/>
      <c r="V409" s="404"/>
      <c r="W409" s="404"/>
      <c r="X409" s="404"/>
      <c r="Y409" s="404"/>
      <c r="Z409" s="404"/>
      <c r="AA409" s="404"/>
      <c r="AB409" s="404"/>
      <c r="AC409" s="404"/>
      <c r="AD409" s="404"/>
      <c r="AE409" s="404"/>
    </row>
    <row r="410" spans="2:31">
      <c r="B410" s="669"/>
      <c r="C410" s="669"/>
      <c r="D410" s="305"/>
      <c r="E410" s="376"/>
      <c r="F410" s="377"/>
      <c r="G410" s="377"/>
      <c r="H410" s="401"/>
      <c r="I410" s="369" t="str">
        <f>IF(AND(ISBLANK(D410),ISBLANK(E410)),"",IF(OR(ISBLANK(D410),ISBLANK(E410)),"Uzupełnij dane",D1507))</f>
        <v/>
      </c>
      <c r="J410" s="202" t="str" cm="1">
        <f t="array" ref="J410">IF(SUMPRODUCT(ISBLANK(D410:G410)*1)=4,"wstaw dane",IF(AND(SUMPRODUCT(ISBLANK(D410:G410)*1)&gt;0,SUMPRODUCT(ISBLANK(D410:G410)*1)&lt;4),"uzupełnij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3"/>
      <c r="L410" s="343"/>
      <c r="M410" s="343"/>
      <c r="N410" s="343"/>
      <c r="O410" s="343"/>
      <c r="P410" s="343"/>
      <c r="Q410" s="343"/>
      <c r="R410" s="343"/>
      <c r="S410" s="343"/>
      <c r="T410" s="343"/>
      <c r="U410" s="343"/>
      <c r="V410" s="343"/>
      <c r="W410" s="343"/>
      <c r="X410" s="343"/>
      <c r="Y410" s="343"/>
      <c r="Z410" s="343"/>
      <c r="AA410" s="343"/>
      <c r="AB410" s="343"/>
      <c r="AC410" s="343"/>
      <c r="AD410" s="343"/>
      <c r="AE410" s="343"/>
    </row>
    <row r="411" spans="2:31">
      <c r="B411" s="669"/>
      <c r="C411" s="669"/>
      <c r="D411" s="305"/>
      <c r="E411" s="376"/>
      <c r="F411" s="377"/>
      <c r="G411" s="377"/>
      <c r="H411" s="401"/>
      <c r="I411" s="369" t="str">
        <f>IF(AND(ISBLANK(D411),ISBLANK(E411)),"",IF(OR(ISBLANK(D411),ISBLANK(E411)),"Uzupełnij dane",D1508))</f>
        <v/>
      </c>
      <c r="J411" s="202" t="str" cm="1">
        <f t="array" ref="J411">IF(SUMPRODUCT(ISBLANK(D411:G411)*1)=4,"wstaw dane",IF(AND(SUMPRODUCT(ISBLANK(D411:G411)*1)&gt;0,SUMPRODUCT(ISBLANK(D411:G411)*1)&lt;4),"uzupełnij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3"/>
      <c r="L411" s="343"/>
      <c r="M411" s="343"/>
      <c r="N411" s="343"/>
      <c r="O411" s="343"/>
      <c r="P411" s="343"/>
      <c r="Q411" s="343"/>
      <c r="R411" s="343"/>
      <c r="S411" s="343"/>
      <c r="T411" s="343"/>
      <c r="U411" s="343"/>
      <c r="V411" s="343"/>
      <c r="W411" s="343"/>
      <c r="X411" s="343"/>
      <c r="Y411" s="343"/>
      <c r="Z411" s="343"/>
      <c r="AA411" s="343"/>
      <c r="AB411" s="343"/>
      <c r="AC411" s="343"/>
      <c r="AD411" s="343"/>
      <c r="AE411" s="343"/>
    </row>
    <row r="412" spans="2:31">
      <c r="B412" s="669"/>
      <c r="C412" s="669"/>
      <c r="D412" s="305"/>
      <c r="E412" s="376"/>
      <c r="F412" s="377"/>
      <c r="G412" s="377"/>
      <c r="H412" s="401"/>
      <c r="I412" s="369" t="str">
        <f>IF(AND(ISBLANK(D412),ISBLANK(E412)),"",IF(OR(ISBLANK(D412),ISBLANK(E412)),"Uzupełnij dane",D1509))</f>
        <v/>
      </c>
      <c r="J412" s="202" t="str" cm="1">
        <f t="array" ref="J412">IF(SUMPRODUCT(ISBLANK(D412:G412)*1)=4,"wstaw dane",IF(AND(SUMPRODUCT(ISBLANK(D412:G412)*1)&gt;0,SUMPRODUCT(ISBLANK(D412:G412)*1)&lt;4),"uzupełnij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3"/>
      <c r="L412" s="343"/>
      <c r="M412" s="343"/>
      <c r="N412" s="343"/>
      <c r="O412" s="343"/>
      <c r="P412" s="343"/>
      <c r="Q412" s="343"/>
      <c r="R412" s="343"/>
      <c r="S412" s="343"/>
      <c r="T412" s="343"/>
      <c r="U412" s="343"/>
      <c r="V412" s="343"/>
      <c r="W412" s="343"/>
      <c r="X412" s="343"/>
      <c r="Y412" s="343"/>
      <c r="Z412" s="343"/>
      <c r="AA412" s="343"/>
      <c r="AB412" s="343"/>
      <c r="AC412" s="343"/>
      <c r="AD412" s="343"/>
      <c r="AE412" s="343"/>
    </row>
    <row r="413" spans="2:31">
      <c r="B413" s="669"/>
      <c r="C413" s="669"/>
      <c r="D413" s="305"/>
      <c r="E413" s="376"/>
      <c r="F413" s="377"/>
      <c r="G413" s="377"/>
      <c r="H413" s="401"/>
      <c r="I413" s="370" t="str">
        <f>IF(AND(ISBLANK(D413),ISBLANK(E413)),"",IF(OR(ISBLANK(D413),ISBLANK(E413)),"Uzupełnij dane",D1510))</f>
        <v/>
      </c>
      <c r="J413" s="202" t="str" cm="1">
        <f t="array" ref="J413">IF(SUMPRODUCT(ISBLANK(D413:G413)*1)=4,"wstaw dane",IF(AND(SUMPRODUCT(ISBLANK(D413:G413)*1)&gt;0,SUMPRODUCT(ISBLANK(D413:G413)*1)&lt;4),"uzupełnij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5"/>
      <c r="L413" s="405"/>
      <c r="M413" s="405"/>
      <c r="N413" s="405"/>
      <c r="O413" s="405"/>
      <c r="P413" s="405"/>
      <c r="Q413" s="405"/>
      <c r="R413" s="405"/>
      <c r="S413" s="405"/>
      <c r="T413" s="405"/>
      <c r="U413" s="405"/>
      <c r="V413" s="405"/>
      <c r="W413" s="405"/>
      <c r="X413" s="405"/>
      <c r="Y413" s="405"/>
      <c r="Z413" s="405"/>
      <c r="AA413" s="405"/>
      <c r="AB413" s="405"/>
      <c r="AC413" s="405"/>
      <c r="AD413" s="405"/>
      <c r="AE413" s="405"/>
    </row>
    <row r="414" spans="2:31">
      <c r="B414" s="98" t="s">
        <v>317</v>
      </c>
      <c r="C414" s="98"/>
      <c r="D414" s="97"/>
      <c r="E414" s="199"/>
      <c r="F414" s="96"/>
      <c r="G414" s="97"/>
      <c r="H414" s="96"/>
      <c r="I414" s="96"/>
      <c r="J414" s="97">
        <f>SUM(J409:J413)</f>
        <v>0</v>
      </c>
      <c r="K414" s="97">
        <f t="shared" ref="K414:W414" si="493">SUM(K409:K413)</f>
        <v>0</v>
      </c>
      <c r="L414" s="97">
        <f t="shared" si="493"/>
        <v>0</v>
      </c>
      <c r="M414" s="97">
        <f t="shared" si="493"/>
        <v>0</v>
      </c>
      <c r="N414" s="97">
        <f t="shared" si="493"/>
        <v>0</v>
      </c>
      <c r="O414" s="97">
        <f t="shared" si="493"/>
        <v>0</v>
      </c>
      <c r="P414" s="97">
        <f t="shared" si="493"/>
        <v>0</v>
      </c>
      <c r="Q414" s="97">
        <f t="shared" si="493"/>
        <v>0</v>
      </c>
      <c r="R414" s="97">
        <f t="shared" si="493"/>
        <v>0</v>
      </c>
      <c r="S414" s="97">
        <f t="shared" si="493"/>
        <v>0</v>
      </c>
      <c r="T414" s="97">
        <f t="shared" si="493"/>
        <v>0</v>
      </c>
      <c r="U414" s="97">
        <f t="shared" si="493"/>
        <v>0</v>
      </c>
      <c r="V414" s="97">
        <f t="shared" si="493"/>
        <v>0</v>
      </c>
      <c r="W414" s="97">
        <f t="shared" si="493"/>
        <v>0</v>
      </c>
      <c r="X414" s="97">
        <f>SUM(X409:X413)</f>
        <v>0</v>
      </c>
      <c r="Y414" s="97">
        <f>SUM(Y409:Y413)</f>
        <v>0</v>
      </c>
      <c r="Z414" s="97">
        <f t="shared" ref="Z414:AA414" si="494">SUM(Z409:Z413)</f>
        <v>0</v>
      </c>
      <c r="AA414" s="97">
        <f t="shared" si="494"/>
        <v>0</v>
      </c>
      <c r="AB414" s="97">
        <f t="shared" ref="AB414:AE414" si="495">SUM(AB409:AB413)</f>
        <v>0</v>
      </c>
      <c r="AC414" s="97">
        <f t="shared" si="495"/>
        <v>0</v>
      </c>
      <c r="AD414" s="97">
        <f t="shared" si="495"/>
        <v>0</v>
      </c>
      <c r="AE414" s="97">
        <f t="shared" si="495"/>
        <v>0</v>
      </c>
    </row>
    <row r="415" spans="2:31"/>
    <row r="416" spans="2:31"/>
    <row r="417" spans="2:31" ht="21">
      <c r="B417" s="227" t="s">
        <v>373</v>
      </c>
      <c r="C417" s="228"/>
      <c r="D417" s="229" t="s">
        <v>388</v>
      </c>
      <c r="E417" s="229" t="s">
        <v>398</v>
      </c>
      <c r="F417" s="229" t="s">
        <v>318</v>
      </c>
      <c r="G417" s="229" t="s">
        <v>735</v>
      </c>
      <c r="H417" s="229" t="s">
        <v>390</v>
      </c>
      <c r="I417" s="229" t="s">
        <v>391</v>
      </c>
      <c r="J417" s="229" t="s">
        <v>400</v>
      </c>
      <c r="K417" s="231" t="str">
        <f t="shared" ref="K417:AE417" si="496">LataProjekcji</f>
        <v>Uzupełnij dane</v>
      </c>
      <c r="L417" s="231" t="str">
        <f t="shared" si="496"/>
        <v/>
      </c>
      <c r="M417" s="231" t="str">
        <f t="shared" si="496"/>
        <v/>
      </c>
      <c r="N417" s="231" t="str">
        <f t="shared" si="496"/>
        <v/>
      </c>
      <c r="O417" s="231" t="str">
        <f t="shared" si="496"/>
        <v/>
      </c>
      <c r="P417" s="231" t="str">
        <f t="shared" si="496"/>
        <v/>
      </c>
      <c r="Q417" s="231" t="str">
        <f t="shared" si="496"/>
        <v/>
      </c>
      <c r="R417" s="231" t="str">
        <f t="shared" si="496"/>
        <v/>
      </c>
      <c r="S417" s="231" t="str">
        <f t="shared" si="496"/>
        <v/>
      </c>
      <c r="T417" s="231" t="str">
        <f t="shared" si="496"/>
        <v/>
      </c>
      <c r="U417" s="231" t="str">
        <f t="shared" si="496"/>
        <v/>
      </c>
      <c r="V417" s="231" t="str">
        <f t="shared" si="496"/>
        <v/>
      </c>
      <c r="W417" s="231" t="str">
        <f t="shared" si="496"/>
        <v/>
      </c>
      <c r="X417" s="231" t="str">
        <f t="shared" si="496"/>
        <v/>
      </c>
      <c r="Y417" s="231" t="str">
        <f t="shared" si="496"/>
        <v/>
      </c>
      <c r="Z417" s="231" t="str">
        <f t="shared" si="496"/>
        <v/>
      </c>
      <c r="AA417" s="231" t="str">
        <f t="shared" si="496"/>
        <v/>
      </c>
      <c r="AB417" s="231" t="str">
        <f t="shared" si="496"/>
        <v/>
      </c>
      <c r="AC417" s="231" t="str">
        <f t="shared" si="496"/>
        <v/>
      </c>
      <c r="AD417" s="231" t="str">
        <f t="shared" si="496"/>
        <v/>
      </c>
      <c r="AE417" s="231" t="str">
        <f t="shared" si="496"/>
        <v/>
      </c>
    </row>
    <row r="418" spans="2:31">
      <c r="B418" s="669"/>
      <c r="C418" s="669"/>
      <c r="D418" s="287"/>
      <c r="E418" s="376"/>
      <c r="F418" s="377"/>
      <c r="G418" s="384"/>
      <c r="H418" s="400"/>
      <c r="I418" s="338">
        <f>IF(AND(F418="tak",G418="tak"),SUM(K516:AE516),IF(AND(F418="tak",G418="nie",ISNUMBER(H418)),'Rozliczenie dotacji'!F151,0))</f>
        <v>0</v>
      </c>
      <c r="J418" s="201" t="str" cm="1">
        <f t="array" ref="J418">IF(SUMPRODUCT(ISBLANK(D418:G418)*1)=4,"wstaw dane",IF(AND(SUMPRODUCT(ISBLANK(D418:G418)*1)&gt;0,SUMPRODUCT(ISBLANK(D418:G418)*1)&lt;4),"uzupełnij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497">ROUND(IF(AND(YEAR($E418)=LataProjekcji,$D418&gt;0,$J418="ok"),$D418,0),0)</f>
        <v>0</v>
      </c>
      <c r="L418" s="102">
        <f t="shared" si="497"/>
        <v>0</v>
      </c>
      <c r="M418" s="102">
        <f t="shared" si="497"/>
        <v>0</v>
      </c>
      <c r="N418" s="102">
        <f t="shared" si="497"/>
        <v>0</v>
      </c>
      <c r="O418" s="102">
        <f t="shared" si="497"/>
        <v>0</v>
      </c>
      <c r="P418" s="102">
        <f t="shared" si="497"/>
        <v>0</v>
      </c>
      <c r="Q418" s="102">
        <f t="shared" si="497"/>
        <v>0</v>
      </c>
      <c r="R418" s="102">
        <f t="shared" si="497"/>
        <v>0</v>
      </c>
      <c r="S418" s="102">
        <f t="shared" si="497"/>
        <v>0</v>
      </c>
      <c r="T418" s="102">
        <f t="shared" si="497"/>
        <v>0</v>
      </c>
      <c r="U418" s="102">
        <f t="shared" si="497"/>
        <v>0</v>
      </c>
      <c r="V418" s="102">
        <f t="shared" si="497"/>
        <v>0</v>
      </c>
      <c r="W418" s="102">
        <f t="shared" si="497"/>
        <v>0</v>
      </c>
      <c r="X418" s="102">
        <f t="shared" si="497"/>
        <v>0</v>
      </c>
      <c r="Y418" s="102">
        <f t="shared" si="497"/>
        <v>0</v>
      </c>
      <c r="Z418" s="102">
        <f t="shared" si="497"/>
        <v>0</v>
      </c>
      <c r="AA418" s="102">
        <f t="shared" si="497"/>
        <v>0</v>
      </c>
      <c r="AB418" s="102">
        <f t="shared" si="497"/>
        <v>0</v>
      </c>
      <c r="AC418" s="102">
        <f t="shared" si="497"/>
        <v>0</v>
      </c>
      <c r="AD418" s="102">
        <f t="shared" si="497"/>
        <v>0</v>
      </c>
      <c r="AE418" s="102">
        <f t="shared" si="497"/>
        <v>0</v>
      </c>
    </row>
    <row r="419" spans="2:31">
      <c r="B419" s="669"/>
      <c r="C419" s="669"/>
      <c r="D419" s="287"/>
      <c r="E419" s="376"/>
      <c r="F419" s="377"/>
      <c r="G419" s="377"/>
      <c r="H419" s="401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IF(SUMPRODUCT(ISBLANK(D419:G419)*1)=4,"wstaw dane",IF(AND(SUMPRODUCT(ISBLANK(D419:G419)*1)&gt;0,SUMPRODUCT(ISBLANK(D419:G419)*1)&lt;4),"uzupełnij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497"/>
        <v>0</v>
      </c>
      <c r="L419" s="33">
        <f t="shared" si="497"/>
        <v>0</v>
      </c>
      <c r="M419" s="33">
        <f t="shared" si="497"/>
        <v>0</v>
      </c>
      <c r="N419" s="33">
        <f t="shared" si="497"/>
        <v>0</v>
      </c>
      <c r="O419" s="33">
        <f t="shared" si="497"/>
        <v>0</v>
      </c>
      <c r="P419" s="33">
        <f t="shared" si="497"/>
        <v>0</v>
      </c>
      <c r="Q419" s="33">
        <f t="shared" si="497"/>
        <v>0</v>
      </c>
      <c r="R419" s="33">
        <f t="shared" si="497"/>
        <v>0</v>
      </c>
      <c r="S419" s="33">
        <f t="shared" si="497"/>
        <v>0</v>
      </c>
      <c r="T419" s="33">
        <f t="shared" si="497"/>
        <v>0</v>
      </c>
      <c r="U419" s="33">
        <f t="shared" si="497"/>
        <v>0</v>
      </c>
      <c r="V419" s="33">
        <f t="shared" si="497"/>
        <v>0</v>
      </c>
      <c r="W419" s="33">
        <f t="shared" si="497"/>
        <v>0</v>
      </c>
      <c r="X419" s="33">
        <f t="shared" si="497"/>
        <v>0</v>
      </c>
      <c r="Y419" s="33">
        <f t="shared" si="497"/>
        <v>0</v>
      </c>
      <c r="Z419" s="33">
        <f t="shared" si="497"/>
        <v>0</v>
      </c>
      <c r="AA419" s="33">
        <f t="shared" si="497"/>
        <v>0</v>
      </c>
      <c r="AB419" s="33">
        <f t="shared" si="497"/>
        <v>0</v>
      </c>
      <c r="AC419" s="33">
        <f t="shared" si="497"/>
        <v>0</v>
      </c>
      <c r="AD419" s="33">
        <f t="shared" si="497"/>
        <v>0</v>
      </c>
      <c r="AE419" s="33">
        <f t="shared" si="497"/>
        <v>0</v>
      </c>
    </row>
    <row r="420" spans="2:31">
      <c r="B420" s="669"/>
      <c r="C420" s="669"/>
      <c r="D420" s="287"/>
      <c r="E420" s="376"/>
      <c r="F420" s="377"/>
      <c r="G420" s="377"/>
      <c r="H420" s="401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IF(SUMPRODUCT(ISBLANK(D420:G420)*1)=4,"wstaw dane",IF(AND(SUMPRODUCT(ISBLANK(D420:G420)*1)&gt;0,SUMPRODUCT(ISBLANK(D420:G420)*1)&lt;4),"uzupełnij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497"/>
        <v>0</v>
      </c>
      <c r="L420" s="33">
        <f t="shared" si="497"/>
        <v>0</v>
      </c>
      <c r="M420" s="33">
        <f t="shared" si="497"/>
        <v>0</v>
      </c>
      <c r="N420" s="33">
        <f t="shared" si="497"/>
        <v>0</v>
      </c>
      <c r="O420" s="33">
        <f t="shared" si="497"/>
        <v>0</v>
      </c>
      <c r="P420" s="33">
        <f t="shared" si="497"/>
        <v>0</v>
      </c>
      <c r="Q420" s="33">
        <f t="shared" si="497"/>
        <v>0</v>
      </c>
      <c r="R420" s="33">
        <f t="shared" si="497"/>
        <v>0</v>
      </c>
      <c r="S420" s="33">
        <f t="shared" si="497"/>
        <v>0</v>
      </c>
      <c r="T420" s="33">
        <f t="shared" si="497"/>
        <v>0</v>
      </c>
      <c r="U420" s="33">
        <f t="shared" si="497"/>
        <v>0</v>
      </c>
      <c r="V420" s="33">
        <f t="shared" si="497"/>
        <v>0</v>
      </c>
      <c r="W420" s="33">
        <f t="shared" si="497"/>
        <v>0</v>
      </c>
      <c r="X420" s="33">
        <f t="shared" si="497"/>
        <v>0</v>
      </c>
      <c r="Y420" s="33">
        <f t="shared" si="497"/>
        <v>0</v>
      </c>
      <c r="Z420" s="33">
        <f t="shared" si="497"/>
        <v>0</v>
      </c>
      <c r="AA420" s="33">
        <f t="shared" si="497"/>
        <v>0</v>
      </c>
      <c r="AB420" s="33">
        <f t="shared" si="497"/>
        <v>0</v>
      </c>
      <c r="AC420" s="33">
        <f t="shared" si="497"/>
        <v>0</v>
      </c>
      <c r="AD420" s="33">
        <f t="shared" si="497"/>
        <v>0</v>
      </c>
      <c r="AE420" s="33">
        <f t="shared" si="497"/>
        <v>0</v>
      </c>
    </row>
    <row r="421" spans="2:31">
      <c r="B421" s="669"/>
      <c r="C421" s="669"/>
      <c r="D421" s="287"/>
      <c r="E421" s="376"/>
      <c r="F421" s="377"/>
      <c r="G421" s="377"/>
      <c r="H421" s="401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IF(SUMPRODUCT(ISBLANK(D421:G421)*1)=4,"wstaw dane",IF(AND(SUMPRODUCT(ISBLANK(D421:G421)*1)&gt;0,SUMPRODUCT(ISBLANK(D421:G421)*1)&lt;4),"uzupełnij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497"/>
        <v>0</v>
      </c>
      <c r="L421" s="33">
        <f t="shared" si="497"/>
        <v>0</v>
      </c>
      <c r="M421" s="33">
        <f t="shared" si="497"/>
        <v>0</v>
      </c>
      <c r="N421" s="33">
        <f t="shared" si="497"/>
        <v>0</v>
      </c>
      <c r="O421" s="33">
        <f t="shared" si="497"/>
        <v>0</v>
      </c>
      <c r="P421" s="33">
        <f t="shared" si="497"/>
        <v>0</v>
      </c>
      <c r="Q421" s="33">
        <f t="shared" si="497"/>
        <v>0</v>
      </c>
      <c r="R421" s="33">
        <f t="shared" si="497"/>
        <v>0</v>
      </c>
      <c r="S421" s="33">
        <f t="shared" si="497"/>
        <v>0</v>
      </c>
      <c r="T421" s="33">
        <f t="shared" si="497"/>
        <v>0</v>
      </c>
      <c r="U421" s="33">
        <f t="shared" si="497"/>
        <v>0</v>
      </c>
      <c r="V421" s="33">
        <f t="shared" si="497"/>
        <v>0</v>
      </c>
      <c r="W421" s="33">
        <f t="shared" si="497"/>
        <v>0</v>
      </c>
      <c r="X421" s="33">
        <f t="shared" si="497"/>
        <v>0</v>
      </c>
      <c r="Y421" s="33">
        <f t="shared" si="497"/>
        <v>0</v>
      </c>
      <c r="Z421" s="33">
        <f t="shared" si="497"/>
        <v>0</v>
      </c>
      <c r="AA421" s="33">
        <f t="shared" si="497"/>
        <v>0</v>
      </c>
      <c r="AB421" s="33">
        <f t="shared" si="497"/>
        <v>0</v>
      </c>
      <c r="AC421" s="33">
        <f t="shared" si="497"/>
        <v>0</v>
      </c>
      <c r="AD421" s="33">
        <f t="shared" si="497"/>
        <v>0</v>
      </c>
      <c r="AE421" s="33">
        <f t="shared" si="497"/>
        <v>0</v>
      </c>
    </row>
    <row r="422" spans="2:31">
      <c r="B422" s="669"/>
      <c r="C422" s="669"/>
      <c r="D422" s="287"/>
      <c r="E422" s="376"/>
      <c r="F422" s="377"/>
      <c r="G422" s="377"/>
      <c r="H422" s="401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IF(SUMPRODUCT(ISBLANK(D422:G422)*1)=4,"wstaw dane",IF(AND(SUMPRODUCT(ISBLANK(D422:G422)*1)&gt;0,SUMPRODUCT(ISBLANK(D422:G422)*1)&lt;4),"uzupełnij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497"/>
        <v>0</v>
      </c>
      <c r="L422" s="33">
        <f t="shared" si="497"/>
        <v>0</v>
      </c>
      <c r="M422" s="33">
        <f t="shared" si="497"/>
        <v>0</v>
      </c>
      <c r="N422" s="33">
        <f t="shared" si="497"/>
        <v>0</v>
      </c>
      <c r="O422" s="33">
        <f t="shared" si="497"/>
        <v>0</v>
      </c>
      <c r="P422" s="33">
        <f t="shared" si="497"/>
        <v>0</v>
      </c>
      <c r="Q422" s="33">
        <f t="shared" si="497"/>
        <v>0</v>
      </c>
      <c r="R422" s="33">
        <f t="shared" si="497"/>
        <v>0</v>
      </c>
      <c r="S422" s="33">
        <f t="shared" si="497"/>
        <v>0</v>
      </c>
      <c r="T422" s="33">
        <f t="shared" si="497"/>
        <v>0</v>
      </c>
      <c r="U422" s="33">
        <f t="shared" si="497"/>
        <v>0</v>
      </c>
      <c r="V422" s="33">
        <f t="shared" si="497"/>
        <v>0</v>
      </c>
      <c r="W422" s="33">
        <f t="shared" si="497"/>
        <v>0</v>
      </c>
      <c r="X422" s="33">
        <f t="shared" si="497"/>
        <v>0</v>
      </c>
      <c r="Y422" s="33">
        <f t="shared" si="497"/>
        <v>0</v>
      </c>
      <c r="Z422" s="33">
        <f t="shared" si="497"/>
        <v>0</v>
      </c>
      <c r="AA422" s="33">
        <f t="shared" si="497"/>
        <v>0</v>
      </c>
      <c r="AB422" s="33">
        <f t="shared" si="497"/>
        <v>0</v>
      </c>
      <c r="AC422" s="33">
        <f t="shared" si="497"/>
        <v>0</v>
      </c>
      <c r="AD422" s="33">
        <f t="shared" si="497"/>
        <v>0</v>
      </c>
      <c r="AE422" s="33">
        <f t="shared" si="497"/>
        <v>0</v>
      </c>
    </row>
    <row r="423" spans="2:31">
      <c r="B423" s="669"/>
      <c r="C423" s="669"/>
      <c r="D423" s="287"/>
      <c r="E423" s="376"/>
      <c r="F423" s="377"/>
      <c r="G423" s="377"/>
      <c r="H423" s="401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IF(SUMPRODUCT(ISBLANK(D423:G423)*1)=4,"wstaw dane",IF(AND(SUMPRODUCT(ISBLANK(D423:G423)*1)&gt;0,SUMPRODUCT(ISBLANK(D423:G423)*1)&lt;4),"uzupełnij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497"/>
        <v>0</v>
      </c>
      <c r="L423" s="33">
        <f t="shared" si="497"/>
        <v>0</v>
      </c>
      <c r="M423" s="33">
        <f t="shared" si="497"/>
        <v>0</v>
      </c>
      <c r="N423" s="33">
        <f t="shared" si="497"/>
        <v>0</v>
      </c>
      <c r="O423" s="33">
        <f t="shared" si="497"/>
        <v>0</v>
      </c>
      <c r="P423" s="33">
        <f t="shared" si="497"/>
        <v>0</v>
      </c>
      <c r="Q423" s="33">
        <f t="shared" si="497"/>
        <v>0</v>
      </c>
      <c r="R423" s="33">
        <f t="shared" si="497"/>
        <v>0</v>
      </c>
      <c r="S423" s="33">
        <f t="shared" si="497"/>
        <v>0</v>
      </c>
      <c r="T423" s="33">
        <f t="shared" si="497"/>
        <v>0</v>
      </c>
      <c r="U423" s="33">
        <f t="shared" si="497"/>
        <v>0</v>
      </c>
      <c r="V423" s="33">
        <f t="shared" si="497"/>
        <v>0</v>
      </c>
      <c r="W423" s="33">
        <f t="shared" si="497"/>
        <v>0</v>
      </c>
      <c r="X423" s="33">
        <f t="shared" si="497"/>
        <v>0</v>
      </c>
      <c r="Y423" s="33">
        <f t="shared" si="497"/>
        <v>0</v>
      </c>
      <c r="Z423" s="33">
        <f t="shared" si="497"/>
        <v>0</v>
      </c>
      <c r="AA423" s="33">
        <f t="shared" si="497"/>
        <v>0</v>
      </c>
      <c r="AB423" s="33">
        <f t="shared" si="497"/>
        <v>0</v>
      </c>
      <c r="AC423" s="33">
        <f t="shared" si="497"/>
        <v>0</v>
      </c>
      <c r="AD423" s="33">
        <f t="shared" si="497"/>
        <v>0</v>
      </c>
      <c r="AE423" s="33">
        <f t="shared" si="497"/>
        <v>0</v>
      </c>
    </row>
    <row r="424" spans="2:31">
      <c r="B424" s="669"/>
      <c r="C424" s="669"/>
      <c r="D424" s="287"/>
      <c r="E424" s="376"/>
      <c r="F424" s="377"/>
      <c r="G424" s="377"/>
      <c r="H424" s="401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IF(SUMPRODUCT(ISBLANK(D424:G424)*1)=4,"wstaw dane",IF(AND(SUMPRODUCT(ISBLANK(D424:G424)*1)&gt;0,SUMPRODUCT(ISBLANK(D424:G424)*1)&lt;4),"uzupełnij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497"/>
        <v>0</v>
      </c>
      <c r="L424" s="33">
        <f t="shared" si="497"/>
        <v>0</v>
      </c>
      <c r="M424" s="33">
        <f t="shared" si="497"/>
        <v>0</v>
      </c>
      <c r="N424" s="33">
        <f t="shared" si="497"/>
        <v>0</v>
      </c>
      <c r="O424" s="33">
        <f t="shared" si="497"/>
        <v>0</v>
      </c>
      <c r="P424" s="33">
        <f t="shared" si="497"/>
        <v>0</v>
      </c>
      <c r="Q424" s="33">
        <f t="shared" si="497"/>
        <v>0</v>
      </c>
      <c r="R424" s="33">
        <f t="shared" si="497"/>
        <v>0</v>
      </c>
      <c r="S424" s="33">
        <f t="shared" si="497"/>
        <v>0</v>
      </c>
      <c r="T424" s="33">
        <f t="shared" si="497"/>
        <v>0</v>
      </c>
      <c r="U424" s="33">
        <f t="shared" si="497"/>
        <v>0</v>
      </c>
      <c r="V424" s="33">
        <f t="shared" si="497"/>
        <v>0</v>
      </c>
      <c r="W424" s="33">
        <f t="shared" si="497"/>
        <v>0</v>
      </c>
      <c r="X424" s="33">
        <f t="shared" si="497"/>
        <v>0</v>
      </c>
      <c r="Y424" s="33">
        <f t="shared" si="497"/>
        <v>0</v>
      </c>
      <c r="Z424" s="33">
        <f t="shared" si="497"/>
        <v>0</v>
      </c>
      <c r="AA424" s="33">
        <f t="shared" si="497"/>
        <v>0</v>
      </c>
      <c r="AB424" s="33">
        <f t="shared" si="497"/>
        <v>0</v>
      </c>
      <c r="AC424" s="33">
        <f t="shared" si="497"/>
        <v>0</v>
      </c>
      <c r="AD424" s="33">
        <f t="shared" si="497"/>
        <v>0</v>
      </c>
      <c r="AE424" s="33">
        <f t="shared" si="497"/>
        <v>0</v>
      </c>
    </row>
    <row r="425" spans="2:31">
      <c r="B425" s="669"/>
      <c r="C425" s="669"/>
      <c r="D425" s="287"/>
      <c r="E425" s="376"/>
      <c r="F425" s="377"/>
      <c r="G425" s="377"/>
      <c r="H425" s="401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IF(SUMPRODUCT(ISBLANK(D425:G425)*1)=4,"wstaw dane",IF(AND(SUMPRODUCT(ISBLANK(D425:G425)*1)&gt;0,SUMPRODUCT(ISBLANK(D425:G425)*1)&lt;4),"uzupełnij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497"/>
        <v>0</v>
      </c>
      <c r="L425" s="33">
        <f t="shared" si="497"/>
        <v>0</v>
      </c>
      <c r="M425" s="33">
        <f t="shared" si="497"/>
        <v>0</v>
      </c>
      <c r="N425" s="33">
        <f t="shared" si="497"/>
        <v>0</v>
      </c>
      <c r="O425" s="33">
        <f t="shared" si="497"/>
        <v>0</v>
      </c>
      <c r="P425" s="33">
        <f t="shared" si="497"/>
        <v>0</v>
      </c>
      <c r="Q425" s="33">
        <f t="shared" si="497"/>
        <v>0</v>
      </c>
      <c r="R425" s="33">
        <f t="shared" si="497"/>
        <v>0</v>
      </c>
      <c r="S425" s="33">
        <f t="shared" si="497"/>
        <v>0</v>
      </c>
      <c r="T425" s="33">
        <f t="shared" si="497"/>
        <v>0</v>
      </c>
      <c r="U425" s="33">
        <f t="shared" si="497"/>
        <v>0</v>
      </c>
      <c r="V425" s="33">
        <f t="shared" si="497"/>
        <v>0</v>
      </c>
      <c r="W425" s="33">
        <f t="shared" si="497"/>
        <v>0</v>
      </c>
      <c r="X425" s="33">
        <f t="shared" si="497"/>
        <v>0</v>
      </c>
      <c r="Y425" s="33">
        <f t="shared" si="497"/>
        <v>0</v>
      </c>
      <c r="Z425" s="33">
        <f t="shared" si="497"/>
        <v>0</v>
      </c>
      <c r="AA425" s="33">
        <f t="shared" si="497"/>
        <v>0</v>
      </c>
      <c r="AB425" s="33">
        <f t="shared" si="497"/>
        <v>0</v>
      </c>
      <c r="AC425" s="33">
        <f t="shared" si="497"/>
        <v>0</v>
      </c>
      <c r="AD425" s="33">
        <f t="shared" si="497"/>
        <v>0</v>
      </c>
      <c r="AE425" s="33">
        <f t="shared" si="497"/>
        <v>0</v>
      </c>
    </row>
    <row r="426" spans="2:31">
      <c r="B426" s="669"/>
      <c r="C426" s="669"/>
      <c r="D426" s="287"/>
      <c r="E426" s="376"/>
      <c r="F426" s="377"/>
      <c r="G426" s="377"/>
      <c r="H426" s="401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IF(SUMPRODUCT(ISBLANK(D426:G426)*1)=4,"wstaw dane",IF(AND(SUMPRODUCT(ISBLANK(D426:G426)*1)&gt;0,SUMPRODUCT(ISBLANK(D426:G426)*1)&lt;4),"uzupełnij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497"/>
        <v>0</v>
      </c>
      <c r="L426" s="33">
        <f t="shared" si="497"/>
        <v>0</v>
      </c>
      <c r="M426" s="33">
        <f t="shared" si="497"/>
        <v>0</v>
      </c>
      <c r="N426" s="33">
        <f t="shared" si="497"/>
        <v>0</v>
      </c>
      <c r="O426" s="33">
        <f t="shared" si="497"/>
        <v>0</v>
      </c>
      <c r="P426" s="33">
        <f t="shared" si="497"/>
        <v>0</v>
      </c>
      <c r="Q426" s="33">
        <f t="shared" si="497"/>
        <v>0</v>
      </c>
      <c r="R426" s="33">
        <f t="shared" si="497"/>
        <v>0</v>
      </c>
      <c r="S426" s="33">
        <f t="shared" si="497"/>
        <v>0</v>
      </c>
      <c r="T426" s="33">
        <f t="shared" si="497"/>
        <v>0</v>
      </c>
      <c r="U426" s="33">
        <f t="shared" si="497"/>
        <v>0</v>
      </c>
      <c r="V426" s="33">
        <f t="shared" si="497"/>
        <v>0</v>
      </c>
      <c r="W426" s="33">
        <f t="shared" si="497"/>
        <v>0</v>
      </c>
      <c r="X426" s="33">
        <f t="shared" si="497"/>
        <v>0</v>
      </c>
      <c r="Y426" s="33">
        <f t="shared" si="497"/>
        <v>0</v>
      </c>
      <c r="Z426" s="33">
        <f t="shared" si="497"/>
        <v>0</v>
      </c>
      <c r="AA426" s="33">
        <f t="shared" si="497"/>
        <v>0</v>
      </c>
      <c r="AB426" s="33">
        <f t="shared" si="497"/>
        <v>0</v>
      </c>
      <c r="AC426" s="33">
        <f t="shared" si="497"/>
        <v>0</v>
      </c>
      <c r="AD426" s="33">
        <f t="shared" si="497"/>
        <v>0</v>
      </c>
      <c r="AE426" s="33">
        <f t="shared" si="497"/>
        <v>0</v>
      </c>
    </row>
    <row r="427" spans="2:31">
      <c r="B427" s="669"/>
      <c r="C427" s="669"/>
      <c r="D427" s="287"/>
      <c r="E427" s="376"/>
      <c r="F427" s="377"/>
      <c r="G427" s="377"/>
      <c r="H427" s="401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IF(SUMPRODUCT(ISBLANK(D427:G427)*1)=4,"wstaw dane",IF(AND(SUMPRODUCT(ISBLANK(D427:G427)*1)&gt;0,SUMPRODUCT(ISBLANK(D427:G427)*1)&lt;4),"uzupełnij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497"/>
        <v>0</v>
      </c>
      <c r="L427" s="33">
        <f t="shared" si="497"/>
        <v>0</v>
      </c>
      <c r="M427" s="33">
        <f t="shared" si="497"/>
        <v>0</v>
      </c>
      <c r="N427" s="33">
        <f t="shared" si="497"/>
        <v>0</v>
      </c>
      <c r="O427" s="33">
        <f t="shared" si="497"/>
        <v>0</v>
      </c>
      <c r="P427" s="33">
        <f t="shared" si="497"/>
        <v>0</v>
      </c>
      <c r="Q427" s="33">
        <f t="shared" si="497"/>
        <v>0</v>
      </c>
      <c r="R427" s="33">
        <f t="shared" si="497"/>
        <v>0</v>
      </c>
      <c r="S427" s="33">
        <f t="shared" si="497"/>
        <v>0</v>
      </c>
      <c r="T427" s="33">
        <f t="shared" si="497"/>
        <v>0</v>
      </c>
      <c r="U427" s="33">
        <f t="shared" si="497"/>
        <v>0</v>
      </c>
      <c r="V427" s="33">
        <f t="shared" si="497"/>
        <v>0</v>
      </c>
      <c r="W427" s="33">
        <f t="shared" si="497"/>
        <v>0</v>
      </c>
      <c r="X427" s="33">
        <f t="shared" si="497"/>
        <v>0</v>
      </c>
      <c r="Y427" s="33">
        <f t="shared" si="497"/>
        <v>0</v>
      </c>
      <c r="Z427" s="33">
        <f t="shared" si="497"/>
        <v>0</v>
      </c>
      <c r="AA427" s="33">
        <f t="shared" si="497"/>
        <v>0</v>
      </c>
      <c r="AB427" s="33">
        <f t="shared" si="497"/>
        <v>0</v>
      </c>
      <c r="AC427" s="33">
        <f t="shared" si="497"/>
        <v>0</v>
      </c>
      <c r="AD427" s="33">
        <f t="shared" si="497"/>
        <v>0</v>
      </c>
      <c r="AE427" s="33">
        <f t="shared" si="497"/>
        <v>0</v>
      </c>
    </row>
    <row r="428" spans="2:31">
      <c r="B428" s="669"/>
      <c r="C428" s="669"/>
      <c r="D428" s="287"/>
      <c r="E428" s="376"/>
      <c r="F428" s="377"/>
      <c r="G428" s="377"/>
      <c r="H428" s="401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IF(SUMPRODUCT(ISBLANK(D428:G428)*1)=4,"wstaw dane",IF(AND(SUMPRODUCT(ISBLANK(D428:G428)*1)&gt;0,SUMPRODUCT(ISBLANK(D428:G428)*1)&lt;4),"uzupełnij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498">ROUND(IF(AND(YEAR($E428)=LataProjekcji,$D428&gt;0,$J428="ok"),$D428,0),0)</f>
        <v>0</v>
      </c>
      <c r="L428" s="33">
        <f t="shared" si="498"/>
        <v>0</v>
      </c>
      <c r="M428" s="33">
        <f t="shared" si="498"/>
        <v>0</v>
      </c>
      <c r="N428" s="33">
        <f t="shared" si="498"/>
        <v>0</v>
      </c>
      <c r="O428" s="33">
        <f t="shared" si="498"/>
        <v>0</v>
      </c>
      <c r="P428" s="33">
        <f t="shared" si="498"/>
        <v>0</v>
      </c>
      <c r="Q428" s="33">
        <f t="shared" si="498"/>
        <v>0</v>
      </c>
      <c r="R428" s="33">
        <f t="shared" si="498"/>
        <v>0</v>
      </c>
      <c r="S428" s="33">
        <f t="shared" si="498"/>
        <v>0</v>
      </c>
      <c r="T428" s="33">
        <f t="shared" si="498"/>
        <v>0</v>
      </c>
      <c r="U428" s="33">
        <f t="shared" si="498"/>
        <v>0</v>
      </c>
      <c r="V428" s="33">
        <f t="shared" si="498"/>
        <v>0</v>
      </c>
      <c r="W428" s="33">
        <f t="shared" si="498"/>
        <v>0</v>
      </c>
      <c r="X428" s="33">
        <f t="shared" si="498"/>
        <v>0</v>
      </c>
      <c r="Y428" s="33">
        <f t="shared" si="498"/>
        <v>0</v>
      </c>
      <c r="Z428" s="33">
        <f t="shared" si="498"/>
        <v>0</v>
      </c>
      <c r="AA428" s="33">
        <f t="shared" si="498"/>
        <v>0</v>
      </c>
      <c r="AB428" s="33">
        <f t="shared" si="498"/>
        <v>0</v>
      </c>
      <c r="AC428" s="33">
        <f t="shared" si="498"/>
        <v>0</v>
      </c>
      <c r="AD428" s="33">
        <f t="shared" si="498"/>
        <v>0</v>
      </c>
      <c r="AE428" s="33">
        <f t="shared" si="498"/>
        <v>0</v>
      </c>
    </row>
    <row r="429" spans="2:31">
      <c r="B429" s="669"/>
      <c r="C429" s="669"/>
      <c r="D429" s="287"/>
      <c r="E429" s="376"/>
      <c r="F429" s="377"/>
      <c r="G429" s="377"/>
      <c r="H429" s="401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IF(SUMPRODUCT(ISBLANK(D429:G429)*1)=4,"wstaw dane",IF(AND(SUMPRODUCT(ISBLANK(D429:G429)*1)&gt;0,SUMPRODUCT(ISBLANK(D429:G429)*1)&lt;4),"uzupełnij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498"/>
        <v>0</v>
      </c>
      <c r="L429" s="33">
        <f t="shared" si="498"/>
        <v>0</v>
      </c>
      <c r="M429" s="33">
        <f t="shared" si="498"/>
        <v>0</v>
      </c>
      <c r="N429" s="33">
        <f t="shared" si="498"/>
        <v>0</v>
      </c>
      <c r="O429" s="33">
        <f t="shared" si="498"/>
        <v>0</v>
      </c>
      <c r="P429" s="33">
        <f t="shared" si="498"/>
        <v>0</v>
      </c>
      <c r="Q429" s="33">
        <f t="shared" si="498"/>
        <v>0</v>
      </c>
      <c r="R429" s="33">
        <f t="shared" si="498"/>
        <v>0</v>
      </c>
      <c r="S429" s="33">
        <f t="shared" si="498"/>
        <v>0</v>
      </c>
      <c r="T429" s="33">
        <f t="shared" si="498"/>
        <v>0</v>
      </c>
      <c r="U429" s="33">
        <f t="shared" si="498"/>
        <v>0</v>
      </c>
      <c r="V429" s="33">
        <f t="shared" si="498"/>
        <v>0</v>
      </c>
      <c r="W429" s="33">
        <f t="shared" si="498"/>
        <v>0</v>
      </c>
      <c r="X429" s="33">
        <f t="shared" si="498"/>
        <v>0</v>
      </c>
      <c r="Y429" s="33">
        <f t="shared" si="498"/>
        <v>0</v>
      </c>
      <c r="Z429" s="33">
        <f t="shared" si="498"/>
        <v>0</v>
      </c>
      <c r="AA429" s="33">
        <f t="shared" si="498"/>
        <v>0</v>
      </c>
      <c r="AB429" s="33">
        <f t="shared" si="498"/>
        <v>0</v>
      </c>
      <c r="AC429" s="33">
        <f t="shared" si="498"/>
        <v>0</v>
      </c>
      <c r="AD429" s="33">
        <f t="shared" si="498"/>
        <v>0</v>
      </c>
      <c r="AE429" s="33">
        <f t="shared" si="498"/>
        <v>0</v>
      </c>
    </row>
    <row r="430" spans="2:31">
      <c r="B430" s="669"/>
      <c r="C430" s="669"/>
      <c r="D430" s="287"/>
      <c r="E430" s="376"/>
      <c r="F430" s="377"/>
      <c r="G430" s="377"/>
      <c r="H430" s="401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IF(SUMPRODUCT(ISBLANK(D430:G430)*1)=4,"wstaw dane",IF(AND(SUMPRODUCT(ISBLANK(D430:G430)*1)&gt;0,SUMPRODUCT(ISBLANK(D430:G430)*1)&lt;4),"uzupełnij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498"/>
        <v>0</v>
      </c>
      <c r="L430" s="33">
        <f t="shared" si="498"/>
        <v>0</v>
      </c>
      <c r="M430" s="33">
        <f t="shared" si="498"/>
        <v>0</v>
      </c>
      <c r="N430" s="33">
        <f t="shared" si="498"/>
        <v>0</v>
      </c>
      <c r="O430" s="33">
        <f t="shared" si="498"/>
        <v>0</v>
      </c>
      <c r="P430" s="33">
        <f t="shared" si="498"/>
        <v>0</v>
      </c>
      <c r="Q430" s="33">
        <f t="shared" si="498"/>
        <v>0</v>
      </c>
      <c r="R430" s="33">
        <f t="shared" si="498"/>
        <v>0</v>
      </c>
      <c r="S430" s="33">
        <f t="shared" si="498"/>
        <v>0</v>
      </c>
      <c r="T430" s="33">
        <f t="shared" si="498"/>
        <v>0</v>
      </c>
      <c r="U430" s="33">
        <f t="shared" si="498"/>
        <v>0</v>
      </c>
      <c r="V430" s="33">
        <f t="shared" si="498"/>
        <v>0</v>
      </c>
      <c r="W430" s="33">
        <f t="shared" si="498"/>
        <v>0</v>
      </c>
      <c r="X430" s="33">
        <f t="shared" si="498"/>
        <v>0</v>
      </c>
      <c r="Y430" s="33">
        <f t="shared" si="498"/>
        <v>0</v>
      </c>
      <c r="Z430" s="33">
        <f t="shared" si="498"/>
        <v>0</v>
      </c>
      <c r="AA430" s="33">
        <f t="shared" si="498"/>
        <v>0</v>
      </c>
      <c r="AB430" s="33">
        <f t="shared" si="498"/>
        <v>0</v>
      </c>
      <c r="AC430" s="33">
        <f t="shared" si="498"/>
        <v>0</v>
      </c>
      <c r="AD430" s="33">
        <f t="shared" si="498"/>
        <v>0</v>
      </c>
      <c r="AE430" s="33">
        <f t="shared" si="498"/>
        <v>0</v>
      </c>
    </row>
    <row r="431" spans="2:31">
      <c r="B431" s="669"/>
      <c r="C431" s="669"/>
      <c r="D431" s="287"/>
      <c r="E431" s="376"/>
      <c r="F431" s="377"/>
      <c r="G431" s="377"/>
      <c r="H431" s="401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IF(SUMPRODUCT(ISBLANK(D431:G431)*1)=4,"wstaw dane",IF(AND(SUMPRODUCT(ISBLANK(D431:G431)*1)&gt;0,SUMPRODUCT(ISBLANK(D431:G431)*1)&lt;4),"uzupełnij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498"/>
        <v>0</v>
      </c>
      <c r="L431" s="33">
        <f t="shared" si="498"/>
        <v>0</v>
      </c>
      <c r="M431" s="33">
        <f t="shared" si="498"/>
        <v>0</v>
      </c>
      <c r="N431" s="33">
        <f t="shared" si="498"/>
        <v>0</v>
      </c>
      <c r="O431" s="33">
        <f t="shared" si="498"/>
        <v>0</v>
      </c>
      <c r="P431" s="33">
        <f t="shared" si="498"/>
        <v>0</v>
      </c>
      <c r="Q431" s="33">
        <f t="shared" si="498"/>
        <v>0</v>
      </c>
      <c r="R431" s="33">
        <f t="shared" si="498"/>
        <v>0</v>
      </c>
      <c r="S431" s="33">
        <f t="shared" si="498"/>
        <v>0</v>
      </c>
      <c r="T431" s="33">
        <f t="shared" si="498"/>
        <v>0</v>
      </c>
      <c r="U431" s="33">
        <f t="shared" si="498"/>
        <v>0</v>
      </c>
      <c r="V431" s="33">
        <f t="shared" si="498"/>
        <v>0</v>
      </c>
      <c r="W431" s="33">
        <f t="shared" si="498"/>
        <v>0</v>
      </c>
      <c r="X431" s="33">
        <f t="shared" si="498"/>
        <v>0</v>
      </c>
      <c r="Y431" s="33">
        <f t="shared" si="498"/>
        <v>0</v>
      </c>
      <c r="Z431" s="33">
        <f t="shared" si="498"/>
        <v>0</v>
      </c>
      <c r="AA431" s="33">
        <f t="shared" si="498"/>
        <v>0</v>
      </c>
      <c r="AB431" s="33">
        <f t="shared" si="498"/>
        <v>0</v>
      </c>
      <c r="AC431" s="33">
        <f t="shared" si="498"/>
        <v>0</v>
      </c>
      <c r="AD431" s="33">
        <f t="shared" si="498"/>
        <v>0</v>
      </c>
      <c r="AE431" s="33">
        <f t="shared" si="498"/>
        <v>0</v>
      </c>
    </row>
    <row r="432" spans="2:31">
      <c r="B432" s="669"/>
      <c r="C432" s="669"/>
      <c r="D432" s="287"/>
      <c r="E432" s="376"/>
      <c r="F432" s="377"/>
      <c r="G432" s="377"/>
      <c r="H432" s="401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IF(SUMPRODUCT(ISBLANK(D432:G432)*1)=4,"wstaw dane",IF(AND(SUMPRODUCT(ISBLANK(D432:G432)*1)&gt;0,SUMPRODUCT(ISBLANK(D432:G432)*1)&lt;4),"uzupełnij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498"/>
        <v>0</v>
      </c>
      <c r="L432" s="33">
        <f t="shared" si="498"/>
        <v>0</v>
      </c>
      <c r="M432" s="33">
        <f t="shared" si="498"/>
        <v>0</v>
      </c>
      <c r="N432" s="33">
        <f t="shared" si="498"/>
        <v>0</v>
      </c>
      <c r="O432" s="33">
        <f t="shared" si="498"/>
        <v>0</v>
      </c>
      <c r="P432" s="33">
        <f t="shared" si="498"/>
        <v>0</v>
      </c>
      <c r="Q432" s="33">
        <f t="shared" si="498"/>
        <v>0</v>
      </c>
      <c r="R432" s="33">
        <f t="shared" si="498"/>
        <v>0</v>
      </c>
      <c r="S432" s="33">
        <f t="shared" si="498"/>
        <v>0</v>
      </c>
      <c r="T432" s="33">
        <f t="shared" si="498"/>
        <v>0</v>
      </c>
      <c r="U432" s="33">
        <f t="shared" si="498"/>
        <v>0</v>
      </c>
      <c r="V432" s="33">
        <f t="shared" si="498"/>
        <v>0</v>
      </c>
      <c r="W432" s="33">
        <f t="shared" si="498"/>
        <v>0</v>
      </c>
      <c r="X432" s="33">
        <f t="shared" si="498"/>
        <v>0</v>
      </c>
      <c r="Y432" s="33">
        <f t="shared" si="498"/>
        <v>0</v>
      </c>
      <c r="Z432" s="33">
        <f t="shared" si="498"/>
        <v>0</v>
      </c>
      <c r="AA432" s="33">
        <f t="shared" si="498"/>
        <v>0</v>
      </c>
      <c r="AB432" s="33">
        <f t="shared" si="498"/>
        <v>0</v>
      </c>
      <c r="AC432" s="33">
        <f t="shared" si="498"/>
        <v>0</v>
      </c>
      <c r="AD432" s="33">
        <f t="shared" si="498"/>
        <v>0</v>
      </c>
      <c r="AE432" s="33">
        <f t="shared" si="498"/>
        <v>0</v>
      </c>
    </row>
    <row r="433" spans="2:31">
      <c r="B433" s="669"/>
      <c r="C433" s="669"/>
      <c r="D433" s="287"/>
      <c r="E433" s="376"/>
      <c r="F433" s="377"/>
      <c r="G433" s="377"/>
      <c r="H433" s="401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IF(SUMPRODUCT(ISBLANK(D433:G433)*1)=4,"wstaw dane",IF(AND(SUMPRODUCT(ISBLANK(D433:G433)*1)&gt;0,SUMPRODUCT(ISBLANK(D433:G433)*1)&lt;4),"uzupełnij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498"/>
        <v>0</v>
      </c>
      <c r="L433" s="33">
        <f t="shared" si="498"/>
        <v>0</v>
      </c>
      <c r="M433" s="33">
        <f t="shared" si="498"/>
        <v>0</v>
      </c>
      <c r="N433" s="33">
        <f t="shared" si="498"/>
        <v>0</v>
      </c>
      <c r="O433" s="33">
        <f t="shared" si="498"/>
        <v>0</v>
      </c>
      <c r="P433" s="33">
        <f t="shared" si="498"/>
        <v>0</v>
      </c>
      <c r="Q433" s="33">
        <f t="shared" si="498"/>
        <v>0</v>
      </c>
      <c r="R433" s="33">
        <f t="shared" si="498"/>
        <v>0</v>
      </c>
      <c r="S433" s="33">
        <f t="shared" si="498"/>
        <v>0</v>
      </c>
      <c r="T433" s="33">
        <f t="shared" si="498"/>
        <v>0</v>
      </c>
      <c r="U433" s="33">
        <f t="shared" si="498"/>
        <v>0</v>
      </c>
      <c r="V433" s="33">
        <f t="shared" si="498"/>
        <v>0</v>
      </c>
      <c r="W433" s="33">
        <f t="shared" si="498"/>
        <v>0</v>
      </c>
      <c r="X433" s="33">
        <f t="shared" si="498"/>
        <v>0</v>
      </c>
      <c r="Y433" s="33">
        <f t="shared" si="498"/>
        <v>0</v>
      </c>
      <c r="Z433" s="33">
        <f t="shared" si="498"/>
        <v>0</v>
      </c>
      <c r="AA433" s="33">
        <f t="shared" si="498"/>
        <v>0</v>
      </c>
      <c r="AB433" s="33">
        <f t="shared" si="498"/>
        <v>0</v>
      </c>
      <c r="AC433" s="33">
        <f t="shared" si="498"/>
        <v>0</v>
      </c>
      <c r="AD433" s="33">
        <f t="shared" si="498"/>
        <v>0</v>
      </c>
      <c r="AE433" s="33">
        <f t="shared" si="498"/>
        <v>0</v>
      </c>
    </row>
    <row r="434" spans="2:31">
      <c r="B434" s="669"/>
      <c r="C434" s="669"/>
      <c r="D434" s="287"/>
      <c r="E434" s="376"/>
      <c r="F434" s="377"/>
      <c r="G434" s="377"/>
      <c r="H434" s="401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IF(SUMPRODUCT(ISBLANK(D434:G434)*1)=4,"wstaw dane",IF(AND(SUMPRODUCT(ISBLANK(D434:G434)*1)&gt;0,SUMPRODUCT(ISBLANK(D434:G434)*1)&lt;4),"uzupełnij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498"/>
        <v>0</v>
      </c>
      <c r="L434" s="33">
        <f t="shared" si="498"/>
        <v>0</v>
      </c>
      <c r="M434" s="33">
        <f t="shared" si="498"/>
        <v>0</v>
      </c>
      <c r="N434" s="33">
        <f t="shared" si="498"/>
        <v>0</v>
      </c>
      <c r="O434" s="33">
        <f t="shared" si="498"/>
        <v>0</v>
      </c>
      <c r="P434" s="33">
        <f t="shared" si="498"/>
        <v>0</v>
      </c>
      <c r="Q434" s="33">
        <f t="shared" si="498"/>
        <v>0</v>
      </c>
      <c r="R434" s="33">
        <f t="shared" si="498"/>
        <v>0</v>
      </c>
      <c r="S434" s="33">
        <f t="shared" si="498"/>
        <v>0</v>
      </c>
      <c r="T434" s="33">
        <f t="shared" si="498"/>
        <v>0</v>
      </c>
      <c r="U434" s="33">
        <f t="shared" si="498"/>
        <v>0</v>
      </c>
      <c r="V434" s="33">
        <f t="shared" si="498"/>
        <v>0</v>
      </c>
      <c r="W434" s="33">
        <f t="shared" si="498"/>
        <v>0</v>
      </c>
      <c r="X434" s="33">
        <f t="shared" si="498"/>
        <v>0</v>
      </c>
      <c r="Y434" s="33">
        <f t="shared" si="498"/>
        <v>0</v>
      </c>
      <c r="Z434" s="33">
        <f t="shared" si="498"/>
        <v>0</v>
      </c>
      <c r="AA434" s="33">
        <f t="shared" si="498"/>
        <v>0</v>
      </c>
      <c r="AB434" s="33">
        <f t="shared" si="498"/>
        <v>0</v>
      </c>
      <c r="AC434" s="33">
        <f t="shared" si="498"/>
        <v>0</v>
      </c>
      <c r="AD434" s="33">
        <f t="shared" si="498"/>
        <v>0</v>
      </c>
      <c r="AE434" s="33">
        <f t="shared" si="498"/>
        <v>0</v>
      </c>
    </row>
    <row r="435" spans="2:31">
      <c r="B435" s="669"/>
      <c r="C435" s="669"/>
      <c r="D435" s="287"/>
      <c r="E435" s="376"/>
      <c r="F435" s="377"/>
      <c r="G435" s="377"/>
      <c r="H435" s="401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IF(SUMPRODUCT(ISBLANK(D435:G435)*1)=4,"wstaw dane",IF(AND(SUMPRODUCT(ISBLANK(D435:G435)*1)&gt;0,SUMPRODUCT(ISBLANK(D435:G435)*1)&lt;4),"uzupełnij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498"/>
        <v>0</v>
      </c>
      <c r="L435" s="33">
        <f t="shared" si="498"/>
        <v>0</v>
      </c>
      <c r="M435" s="33">
        <f t="shared" si="498"/>
        <v>0</v>
      </c>
      <c r="N435" s="33">
        <f t="shared" si="498"/>
        <v>0</v>
      </c>
      <c r="O435" s="33">
        <f t="shared" si="498"/>
        <v>0</v>
      </c>
      <c r="P435" s="33">
        <f t="shared" si="498"/>
        <v>0</v>
      </c>
      <c r="Q435" s="33">
        <f t="shared" si="498"/>
        <v>0</v>
      </c>
      <c r="R435" s="33">
        <f t="shared" si="498"/>
        <v>0</v>
      </c>
      <c r="S435" s="33">
        <f t="shared" si="498"/>
        <v>0</v>
      </c>
      <c r="T435" s="33">
        <f t="shared" si="498"/>
        <v>0</v>
      </c>
      <c r="U435" s="33">
        <f t="shared" si="498"/>
        <v>0</v>
      </c>
      <c r="V435" s="33">
        <f t="shared" si="498"/>
        <v>0</v>
      </c>
      <c r="W435" s="33">
        <f t="shared" si="498"/>
        <v>0</v>
      </c>
      <c r="X435" s="33">
        <f t="shared" si="498"/>
        <v>0</v>
      </c>
      <c r="Y435" s="33">
        <f t="shared" si="498"/>
        <v>0</v>
      </c>
      <c r="Z435" s="33">
        <f t="shared" si="498"/>
        <v>0</v>
      </c>
      <c r="AA435" s="33">
        <f t="shared" si="498"/>
        <v>0</v>
      </c>
      <c r="AB435" s="33">
        <f t="shared" si="498"/>
        <v>0</v>
      </c>
      <c r="AC435" s="33">
        <f t="shared" si="498"/>
        <v>0</v>
      </c>
      <c r="AD435" s="33">
        <f t="shared" si="498"/>
        <v>0</v>
      </c>
      <c r="AE435" s="33">
        <f t="shared" si="498"/>
        <v>0</v>
      </c>
    </row>
    <row r="436" spans="2:31">
      <c r="B436" s="669"/>
      <c r="C436" s="669"/>
      <c r="D436" s="287"/>
      <c r="E436" s="376"/>
      <c r="F436" s="377"/>
      <c r="G436" s="377"/>
      <c r="H436" s="401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IF(SUMPRODUCT(ISBLANK(D436:G436)*1)=4,"wstaw dane",IF(AND(SUMPRODUCT(ISBLANK(D436:G436)*1)&gt;0,SUMPRODUCT(ISBLANK(D436:G436)*1)&lt;4),"uzupełnij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498"/>
        <v>0</v>
      </c>
      <c r="L436" s="33">
        <f t="shared" si="498"/>
        <v>0</v>
      </c>
      <c r="M436" s="33">
        <f t="shared" si="498"/>
        <v>0</v>
      </c>
      <c r="N436" s="33">
        <f t="shared" si="498"/>
        <v>0</v>
      </c>
      <c r="O436" s="33">
        <f t="shared" si="498"/>
        <v>0</v>
      </c>
      <c r="P436" s="33">
        <f t="shared" si="498"/>
        <v>0</v>
      </c>
      <c r="Q436" s="33">
        <f t="shared" si="498"/>
        <v>0</v>
      </c>
      <c r="R436" s="33">
        <f t="shared" si="498"/>
        <v>0</v>
      </c>
      <c r="S436" s="33">
        <f t="shared" si="498"/>
        <v>0</v>
      </c>
      <c r="T436" s="33">
        <f t="shared" si="498"/>
        <v>0</v>
      </c>
      <c r="U436" s="33">
        <f t="shared" si="498"/>
        <v>0</v>
      </c>
      <c r="V436" s="33">
        <f t="shared" si="498"/>
        <v>0</v>
      </c>
      <c r="W436" s="33">
        <f t="shared" si="498"/>
        <v>0</v>
      </c>
      <c r="X436" s="33">
        <f t="shared" si="498"/>
        <v>0</v>
      </c>
      <c r="Y436" s="33">
        <f t="shared" si="498"/>
        <v>0</v>
      </c>
      <c r="Z436" s="33">
        <f t="shared" si="498"/>
        <v>0</v>
      </c>
      <c r="AA436" s="33">
        <f t="shared" si="498"/>
        <v>0</v>
      </c>
      <c r="AB436" s="33">
        <f t="shared" si="498"/>
        <v>0</v>
      </c>
      <c r="AC436" s="33">
        <f t="shared" si="498"/>
        <v>0</v>
      </c>
      <c r="AD436" s="33">
        <f t="shared" si="498"/>
        <v>0</v>
      </c>
      <c r="AE436" s="33">
        <f t="shared" si="498"/>
        <v>0</v>
      </c>
    </row>
    <row r="437" spans="2:31">
      <c r="B437" s="669"/>
      <c r="C437" s="669"/>
      <c r="D437" s="287"/>
      <c r="E437" s="376"/>
      <c r="F437" s="377"/>
      <c r="G437" s="377"/>
      <c r="H437" s="401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IF(SUMPRODUCT(ISBLANK(D437:G437)*1)=4,"wstaw dane",IF(AND(SUMPRODUCT(ISBLANK(D437:G437)*1)&gt;0,SUMPRODUCT(ISBLANK(D437:G437)*1)&lt;4),"uzupełnij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498"/>
        <v>0</v>
      </c>
      <c r="L437" s="33">
        <f t="shared" si="498"/>
        <v>0</v>
      </c>
      <c r="M437" s="33">
        <f t="shared" si="498"/>
        <v>0</v>
      </c>
      <c r="N437" s="33">
        <f t="shared" si="498"/>
        <v>0</v>
      </c>
      <c r="O437" s="33">
        <f t="shared" si="498"/>
        <v>0</v>
      </c>
      <c r="P437" s="33">
        <f t="shared" si="498"/>
        <v>0</v>
      </c>
      <c r="Q437" s="33">
        <f t="shared" si="498"/>
        <v>0</v>
      </c>
      <c r="R437" s="33">
        <f t="shared" si="498"/>
        <v>0</v>
      </c>
      <c r="S437" s="33">
        <f t="shared" si="498"/>
        <v>0</v>
      </c>
      <c r="T437" s="33">
        <f t="shared" si="498"/>
        <v>0</v>
      </c>
      <c r="U437" s="33">
        <f t="shared" si="498"/>
        <v>0</v>
      </c>
      <c r="V437" s="33">
        <f t="shared" si="498"/>
        <v>0</v>
      </c>
      <c r="W437" s="33">
        <f t="shared" si="498"/>
        <v>0</v>
      </c>
      <c r="X437" s="33">
        <f t="shared" si="498"/>
        <v>0</v>
      </c>
      <c r="Y437" s="33">
        <f t="shared" si="498"/>
        <v>0</v>
      </c>
      <c r="Z437" s="33">
        <f t="shared" si="498"/>
        <v>0</v>
      </c>
      <c r="AA437" s="33">
        <f t="shared" si="498"/>
        <v>0</v>
      </c>
      <c r="AB437" s="33">
        <f t="shared" si="498"/>
        <v>0</v>
      </c>
      <c r="AC437" s="33">
        <f t="shared" si="498"/>
        <v>0</v>
      </c>
      <c r="AD437" s="33">
        <f t="shared" si="498"/>
        <v>0</v>
      </c>
      <c r="AE437" s="33">
        <f t="shared" si="498"/>
        <v>0</v>
      </c>
    </row>
    <row r="438" spans="2:31">
      <c r="B438" s="669"/>
      <c r="C438" s="669"/>
      <c r="D438" s="287"/>
      <c r="E438" s="376"/>
      <c r="F438" s="377"/>
      <c r="G438" s="377"/>
      <c r="H438" s="401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IF(SUMPRODUCT(ISBLANK(D438:G438)*1)=4,"wstaw dane",IF(AND(SUMPRODUCT(ISBLANK(D438:G438)*1)&gt;0,SUMPRODUCT(ISBLANK(D438:G438)*1)&lt;4),"uzupełnij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499">ROUND(IF(AND(YEAR($E438)=LataProjekcji,$D438&gt;0,$J438="ok"),$D438,0),0)</f>
        <v>0</v>
      </c>
      <c r="L438" s="33">
        <f t="shared" si="499"/>
        <v>0</v>
      </c>
      <c r="M438" s="33">
        <f t="shared" si="499"/>
        <v>0</v>
      </c>
      <c r="N438" s="33">
        <f t="shared" si="499"/>
        <v>0</v>
      </c>
      <c r="O438" s="33">
        <f t="shared" si="499"/>
        <v>0</v>
      </c>
      <c r="P438" s="33">
        <f t="shared" si="499"/>
        <v>0</v>
      </c>
      <c r="Q438" s="33">
        <f t="shared" si="499"/>
        <v>0</v>
      </c>
      <c r="R438" s="33">
        <f t="shared" si="499"/>
        <v>0</v>
      </c>
      <c r="S438" s="33">
        <f t="shared" si="499"/>
        <v>0</v>
      </c>
      <c r="T438" s="33">
        <f t="shared" si="499"/>
        <v>0</v>
      </c>
      <c r="U438" s="33">
        <f t="shared" si="499"/>
        <v>0</v>
      </c>
      <c r="V438" s="33">
        <f t="shared" si="499"/>
        <v>0</v>
      </c>
      <c r="W438" s="33">
        <f t="shared" si="499"/>
        <v>0</v>
      </c>
      <c r="X438" s="33">
        <f t="shared" si="499"/>
        <v>0</v>
      </c>
      <c r="Y438" s="33">
        <f t="shared" si="499"/>
        <v>0</v>
      </c>
      <c r="Z438" s="33">
        <f t="shared" si="499"/>
        <v>0</v>
      </c>
      <c r="AA438" s="33">
        <f t="shared" si="499"/>
        <v>0</v>
      </c>
      <c r="AB438" s="33">
        <f t="shared" si="499"/>
        <v>0</v>
      </c>
      <c r="AC438" s="33">
        <f t="shared" si="499"/>
        <v>0</v>
      </c>
      <c r="AD438" s="33">
        <f t="shared" si="499"/>
        <v>0</v>
      </c>
      <c r="AE438" s="33">
        <f t="shared" si="499"/>
        <v>0</v>
      </c>
    </row>
    <row r="439" spans="2:31">
      <c r="B439" s="669"/>
      <c r="C439" s="669"/>
      <c r="D439" s="287"/>
      <c r="E439" s="376"/>
      <c r="F439" s="377"/>
      <c r="G439" s="377"/>
      <c r="H439" s="401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IF(SUMPRODUCT(ISBLANK(D439:G439)*1)=4,"wstaw dane",IF(AND(SUMPRODUCT(ISBLANK(D439:G439)*1)&gt;0,SUMPRODUCT(ISBLANK(D439:G439)*1)&lt;4),"uzupełnij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499"/>
        <v>0</v>
      </c>
      <c r="L439" s="33">
        <f t="shared" si="499"/>
        <v>0</v>
      </c>
      <c r="M439" s="33">
        <f t="shared" si="499"/>
        <v>0</v>
      </c>
      <c r="N439" s="33">
        <f t="shared" si="499"/>
        <v>0</v>
      </c>
      <c r="O439" s="33">
        <f t="shared" si="499"/>
        <v>0</v>
      </c>
      <c r="P439" s="33">
        <f t="shared" si="499"/>
        <v>0</v>
      </c>
      <c r="Q439" s="33">
        <f t="shared" si="499"/>
        <v>0</v>
      </c>
      <c r="R439" s="33">
        <f t="shared" si="499"/>
        <v>0</v>
      </c>
      <c r="S439" s="33">
        <f t="shared" si="499"/>
        <v>0</v>
      </c>
      <c r="T439" s="33">
        <f t="shared" si="499"/>
        <v>0</v>
      </c>
      <c r="U439" s="33">
        <f t="shared" si="499"/>
        <v>0</v>
      </c>
      <c r="V439" s="33">
        <f t="shared" si="499"/>
        <v>0</v>
      </c>
      <c r="W439" s="33">
        <f t="shared" si="499"/>
        <v>0</v>
      </c>
      <c r="X439" s="33">
        <f t="shared" si="499"/>
        <v>0</v>
      </c>
      <c r="Y439" s="33">
        <f t="shared" si="499"/>
        <v>0</v>
      </c>
      <c r="Z439" s="33">
        <f t="shared" si="499"/>
        <v>0</v>
      </c>
      <c r="AA439" s="33">
        <f t="shared" si="499"/>
        <v>0</v>
      </c>
      <c r="AB439" s="33">
        <f t="shared" si="499"/>
        <v>0</v>
      </c>
      <c r="AC439" s="33">
        <f t="shared" si="499"/>
        <v>0</v>
      </c>
      <c r="AD439" s="33">
        <f t="shared" si="499"/>
        <v>0</v>
      </c>
      <c r="AE439" s="33">
        <f t="shared" si="499"/>
        <v>0</v>
      </c>
    </row>
    <row r="440" spans="2:31">
      <c r="B440" s="669"/>
      <c r="C440" s="669"/>
      <c r="D440" s="287"/>
      <c r="E440" s="376"/>
      <c r="F440" s="377"/>
      <c r="G440" s="377"/>
      <c r="H440" s="401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IF(SUMPRODUCT(ISBLANK(D440:G440)*1)=4,"wstaw dane",IF(AND(SUMPRODUCT(ISBLANK(D440:G440)*1)&gt;0,SUMPRODUCT(ISBLANK(D440:G440)*1)&lt;4),"uzupełnij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499"/>
        <v>0</v>
      </c>
      <c r="L440" s="33">
        <f t="shared" si="499"/>
        <v>0</v>
      </c>
      <c r="M440" s="33">
        <f t="shared" si="499"/>
        <v>0</v>
      </c>
      <c r="N440" s="33">
        <f t="shared" si="499"/>
        <v>0</v>
      </c>
      <c r="O440" s="33">
        <f t="shared" si="499"/>
        <v>0</v>
      </c>
      <c r="P440" s="33">
        <f t="shared" si="499"/>
        <v>0</v>
      </c>
      <c r="Q440" s="33">
        <f t="shared" si="499"/>
        <v>0</v>
      </c>
      <c r="R440" s="33">
        <f t="shared" si="499"/>
        <v>0</v>
      </c>
      <c r="S440" s="33">
        <f t="shared" si="499"/>
        <v>0</v>
      </c>
      <c r="T440" s="33">
        <f t="shared" si="499"/>
        <v>0</v>
      </c>
      <c r="U440" s="33">
        <f t="shared" si="499"/>
        <v>0</v>
      </c>
      <c r="V440" s="33">
        <f t="shared" si="499"/>
        <v>0</v>
      </c>
      <c r="W440" s="33">
        <f t="shared" si="499"/>
        <v>0</v>
      </c>
      <c r="X440" s="33">
        <f t="shared" si="499"/>
        <v>0</v>
      </c>
      <c r="Y440" s="33">
        <f t="shared" si="499"/>
        <v>0</v>
      </c>
      <c r="Z440" s="33">
        <f t="shared" si="499"/>
        <v>0</v>
      </c>
      <c r="AA440" s="33">
        <f t="shared" si="499"/>
        <v>0</v>
      </c>
      <c r="AB440" s="33">
        <f t="shared" si="499"/>
        <v>0</v>
      </c>
      <c r="AC440" s="33">
        <f t="shared" si="499"/>
        <v>0</v>
      </c>
      <c r="AD440" s="33">
        <f t="shared" si="499"/>
        <v>0</v>
      </c>
      <c r="AE440" s="33">
        <f t="shared" si="499"/>
        <v>0</v>
      </c>
    </row>
    <row r="441" spans="2:31">
      <c r="B441" s="669"/>
      <c r="C441" s="669"/>
      <c r="D441" s="287"/>
      <c r="E441" s="376"/>
      <c r="F441" s="377"/>
      <c r="G441" s="377"/>
      <c r="H441" s="401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IF(SUMPRODUCT(ISBLANK(D441:G441)*1)=4,"wstaw dane",IF(AND(SUMPRODUCT(ISBLANK(D441:G441)*1)&gt;0,SUMPRODUCT(ISBLANK(D441:G441)*1)&lt;4),"uzupełnij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499"/>
        <v>0</v>
      </c>
      <c r="L441" s="33">
        <f t="shared" si="499"/>
        <v>0</v>
      </c>
      <c r="M441" s="33">
        <f t="shared" si="499"/>
        <v>0</v>
      </c>
      <c r="N441" s="33">
        <f t="shared" si="499"/>
        <v>0</v>
      </c>
      <c r="O441" s="33">
        <f t="shared" si="499"/>
        <v>0</v>
      </c>
      <c r="P441" s="33">
        <f t="shared" si="499"/>
        <v>0</v>
      </c>
      <c r="Q441" s="33">
        <f t="shared" si="499"/>
        <v>0</v>
      </c>
      <c r="R441" s="33">
        <f t="shared" si="499"/>
        <v>0</v>
      </c>
      <c r="S441" s="33">
        <f t="shared" si="499"/>
        <v>0</v>
      </c>
      <c r="T441" s="33">
        <f t="shared" si="499"/>
        <v>0</v>
      </c>
      <c r="U441" s="33">
        <f t="shared" si="499"/>
        <v>0</v>
      </c>
      <c r="V441" s="33">
        <f t="shared" si="499"/>
        <v>0</v>
      </c>
      <c r="W441" s="33">
        <f t="shared" si="499"/>
        <v>0</v>
      </c>
      <c r="X441" s="33">
        <f t="shared" si="499"/>
        <v>0</v>
      </c>
      <c r="Y441" s="33">
        <f t="shared" si="499"/>
        <v>0</v>
      </c>
      <c r="Z441" s="33">
        <f t="shared" si="499"/>
        <v>0</v>
      </c>
      <c r="AA441" s="33">
        <f t="shared" si="499"/>
        <v>0</v>
      </c>
      <c r="AB441" s="33">
        <f t="shared" si="499"/>
        <v>0</v>
      </c>
      <c r="AC441" s="33">
        <f t="shared" si="499"/>
        <v>0</v>
      </c>
      <c r="AD441" s="33">
        <f t="shared" si="499"/>
        <v>0</v>
      </c>
      <c r="AE441" s="33">
        <f t="shared" si="499"/>
        <v>0</v>
      </c>
    </row>
    <row r="442" spans="2:31">
      <c r="B442" s="669"/>
      <c r="C442" s="669"/>
      <c r="D442" s="287"/>
      <c r="E442" s="376"/>
      <c r="F442" s="377"/>
      <c r="G442" s="377"/>
      <c r="H442" s="401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IF(SUMPRODUCT(ISBLANK(D442:G442)*1)=4,"wstaw dane",IF(AND(SUMPRODUCT(ISBLANK(D442:G442)*1)&gt;0,SUMPRODUCT(ISBLANK(D442:G442)*1)&lt;4),"uzupełnij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499"/>
        <v>0</v>
      </c>
      <c r="L442" s="33">
        <f t="shared" si="499"/>
        <v>0</v>
      </c>
      <c r="M442" s="33">
        <f t="shared" si="499"/>
        <v>0</v>
      </c>
      <c r="N442" s="33">
        <f t="shared" si="499"/>
        <v>0</v>
      </c>
      <c r="O442" s="33">
        <f t="shared" si="499"/>
        <v>0</v>
      </c>
      <c r="P442" s="33">
        <f t="shared" si="499"/>
        <v>0</v>
      </c>
      <c r="Q442" s="33">
        <f t="shared" si="499"/>
        <v>0</v>
      </c>
      <c r="R442" s="33">
        <f t="shared" si="499"/>
        <v>0</v>
      </c>
      <c r="S442" s="33">
        <f t="shared" si="499"/>
        <v>0</v>
      </c>
      <c r="T442" s="33">
        <f t="shared" si="499"/>
        <v>0</v>
      </c>
      <c r="U442" s="33">
        <f t="shared" si="499"/>
        <v>0</v>
      </c>
      <c r="V442" s="33">
        <f t="shared" si="499"/>
        <v>0</v>
      </c>
      <c r="W442" s="33">
        <f t="shared" si="499"/>
        <v>0</v>
      </c>
      <c r="X442" s="33">
        <f t="shared" si="499"/>
        <v>0</v>
      </c>
      <c r="Y442" s="33">
        <f t="shared" si="499"/>
        <v>0</v>
      </c>
      <c r="Z442" s="33">
        <f t="shared" si="499"/>
        <v>0</v>
      </c>
      <c r="AA442" s="33">
        <f t="shared" si="499"/>
        <v>0</v>
      </c>
      <c r="AB442" s="33">
        <f t="shared" si="499"/>
        <v>0</v>
      </c>
      <c r="AC442" s="33">
        <f t="shared" si="499"/>
        <v>0</v>
      </c>
      <c r="AD442" s="33">
        <f t="shared" si="499"/>
        <v>0</v>
      </c>
      <c r="AE442" s="33">
        <f t="shared" si="499"/>
        <v>0</v>
      </c>
    </row>
    <row r="443" spans="2:31">
      <c r="B443" s="669"/>
      <c r="C443" s="669"/>
      <c r="D443" s="287"/>
      <c r="E443" s="376"/>
      <c r="F443" s="377"/>
      <c r="G443" s="377"/>
      <c r="H443" s="401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IF(SUMPRODUCT(ISBLANK(D443:G443)*1)=4,"wstaw dane",IF(AND(SUMPRODUCT(ISBLANK(D443:G443)*1)&gt;0,SUMPRODUCT(ISBLANK(D443:G443)*1)&lt;4),"uzupełnij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499"/>
        <v>0</v>
      </c>
      <c r="L443" s="33">
        <f t="shared" si="499"/>
        <v>0</v>
      </c>
      <c r="M443" s="33">
        <f t="shared" si="499"/>
        <v>0</v>
      </c>
      <c r="N443" s="33">
        <f t="shared" si="499"/>
        <v>0</v>
      </c>
      <c r="O443" s="33">
        <f t="shared" si="499"/>
        <v>0</v>
      </c>
      <c r="P443" s="33">
        <f t="shared" si="499"/>
        <v>0</v>
      </c>
      <c r="Q443" s="33">
        <f t="shared" si="499"/>
        <v>0</v>
      </c>
      <c r="R443" s="33">
        <f t="shared" si="499"/>
        <v>0</v>
      </c>
      <c r="S443" s="33">
        <f t="shared" si="499"/>
        <v>0</v>
      </c>
      <c r="T443" s="33">
        <f t="shared" si="499"/>
        <v>0</v>
      </c>
      <c r="U443" s="33">
        <f t="shared" si="499"/>
        <v>0</v>
      </c>
      <c r="V443" s="33">
        <f t="shared" si="499"/>
        <v>0</v>
      </c>
      <c r="W443" s="33">
        <f t="shared" si="499"/>
        <v>0</v>
      </c>
      <c r="X443" s="33">
        <f t="shared" si="499"/>
        <v>0</v>
      </c>
      <c r="Y443" s="33">
        <f t="shared" si="499"/>
        <v>0</v>
      </c>
      <c r="Z443" s="33">
        <f t="shared" si="499"/>
        <v>0</v>
      </c>
      <c r="AA443" s="33">
        <f t="shared" si="499"/>
        <v>0</v>
      </c>
      <c r="AB443" s="33">
        <f t="shared" si="499"/>
        <v>0</v>
      </c>
      <c r="AC443" s="33">
        <f t="shared" si="499"/>
        <v>0</v>
      </c>
      <c r="AD443" s="33">
        <f t="shared" si="499"/>
        <v>0</v>
      </c>
      <c r="AE443" s="33">
        <f t="shared" si="499"/>
        <v>0</v>
      </c>
    </row>
    <row r="444" spans="2:31">
      <c r="B444" s="669"/>
      <c r="C444" s="669"/>
      <c r="D444" s="287"/>
      <c r="E444" s="376"/>
      <c r="F444" s="377"/>
      <c r="G444" s="377"/>
      <c r="H444" s="401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IF(SUMPRODUCT(ISBLANK(D444:G444)*1)=4,"wstaw dane",IF(AND(SUMPRODUCT(ISBLANK(D444:G444)*1)&gt;0,SUMPRODUCT(ISBLANK(D444:G444)*1)&lt;4),"uzupełnij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499"/>
        <v>0</v>
      </c>
      <c r="L444" s="33">
        <f t="shared" si="499"/>
        <v>0</v>
      </c>
      <c r="M444" s="33">
        <f t="shared" si="499"/>
        <v>0</v>
      </c>
      <c r="N444" s="33">
        <f t="shared" si="499"/>
        <v>0</v>
      </c>
      <c r="O444" s="33">
        <f t="shared" si="499"/>
        <v>0</v>
      </c>
      <c r="P444" s="33">
        <f t="shared" si="499"/>
        <v>0</v>
      </c>
      <c r="Q444" s="33">
        <f t="shared" si="499"/>
        <v>0</v>
      </c>
      <c r="R444" s="33">
        <f t="shared" si="499"/>
        <v>0</v>
      </c>
      <c r="S444" s="33">
        <f t="shared" si="499"/>
        <v>0</v>
      </c>
      <c r="T444" s="33">
        <f t="shared" si="499"/>
        <v>0</v>
      </c>
      <c r="U444" s="33">
        <f t="shared" si="499"/>
        <v>0</v>
      </c>
      <c r="V444" s="33">
        <f t="shared" si="499"/>
        <v>0</v>
      </c>
      <c r="W444" s="33">
        <f t="shared" si="499"/>
        <v>0</v>
      </c>
      <c r="X444" s="33">
        <f t="shared" si="499"/>
        <v>0</v>
      </c>
      <c r="Y444" s="33">
        <f t="shared" si="499"/>
        <v>0</v>
      </c>
      <c r="Z444" s="33">
        <f t="shared" si="499"/>
        <v>0</v>
      </c>
      <c r="AA444" s="33">
        <f t="shared" si="499"/>
        <v>0</v>
      </c>
      <c r="AB444" s="33">
        <f t="shared" si="499"/>
        <v>0</v>
      </c>
      <c r="AC444" s="33">
        <f t="shared" si="499"/>
        <v>0</v>
      </c>
      <c r="AD444" s="33">
        <f t="shared" si="499"/>
        <v>0</v>
      </c>
      <c r="AE444" s="33">
        <f t="shared" si="499"/>
        <v>0</v>
      </c>
    </row>
    <row r="445" spans="2:31">
      <c r="B445" s="669"/>
      <c r="C445" s="669"/>
      <c r="D445" s="287"/>
      <c r="E445" s="376"/>
      <c r="F445" s="377"/>
      <c r="G445" s="377"/>
      <c r="H445" s="401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IF(SUMPRODUCT(ISBLANK(D445:G445)*1)=4,"wstaw dane",IF(AND(SUMPRODUCT(ISBLANK(D445:G445)*1)&gt;0,SUMPRODUCT(ISBLANK(D445:G445)*1)&lt;4),"uzupełnij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499"/>
        <v>0</v>
      </c>
      <c r="L445" s="33">
        <f t="shared" si="499"/>
        <v>0</v>
      </c>
      <c r="M445" s="33">
        <f t="shared" si="499"/>
        <v>0</v>
      </c>
      <c r="N445" s="33">
        <f t="shared" si="499"/>
        <v>0</v>
      </c>
      <c r="O445" s="33">
        <f t="shared" si="499"/>
        <v>0</v>
      </c>
      <c r="P445" s="33">
        <f t="shared" si="499"/>
        <v>0</v>
      </c>
      <c r="Q445" s="33">
        <f t="shared" si="499"/>
        <v>0</v>
      </c>
      <c r="R445" s="33">
        <f t="shared" si="499"/>
        <v>0</v>
      </c>
      <c r="S445" s="33">
        <f t="shared" si="499"/>
        <v>0</v>
      </c>
      <c r="T445" s="33">
        <f t="shared" si="499"/>
        <v>0</v>
      </c>
      <c r="U445" s="33">
        <f t="shared" si="499"/>
        <v>0</v>
      </c>
      <c r="V445" s="33">
        <f t="shared" si="499"/>
        <v>0</v>
      </c>
      <c r="W445" s="33">
        <f t="shared" si="499"/>
        <v>0</v>
      </c>
      <c r="X445" s="33">
        <f t="shared" si="499"/>
        <v>0</v>
      </c>
      <c r="Y445" s="33">
        <f t="shared" si="499"/>
        <v>0</v>
      </c>
      <c r="Z445" s="33">
        <f t="shared" si="499"/>
        <v>0</v>
      </c>
      <c r="AA445" s="33">
        <f t="shared" si="499"/>
        <v>0</v>
      </c>
      <c r="AB445" s="33">
        <f t="shared" si="499"/>
        <v>0</v>
      </c>
      <c r="AC445" s="33">
        <f t="shared" si="499"/>
        <v>0</v>
      </c>
      <c r="AD445" s="33">
        <f t="shared" si="499"/>
        <v>0</v>
      </c>
      <c r="AE445" s="33">
        <f t="shared" si="499"/>
        <v>0</v>
      </c>
    </row>
    <row r="446" spans="2:31">
      <c r="B446" s="669"/>
      <c r="C446" s="669"/>
      <c r="D446" s="287"/>
      <c r="E446" s="376"/>
      <c r="F446" s="377"/>
      <c r="G446" s="377"/>
      <c r="H446" s="401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IF(SUMPRODUCT(ISBLANK(D446:G446)*1)=4,"wstaw dane",IF(AND(SUMPRODUCT(ISBLANK(D446:G446)*1)&gt;0,SUMPRODUCT(ISBLANK(D446:G446)*1)&lt;4),"uzupełnij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499"/>
        <v>0</v>
      </c>
      <c r="L446" s="33">
        <f t="shared" si="499"/>
        <v>0</v>
      </c>
      <c r="M446" s="33">
        <f t="shared" si="499"/>
        <v>0</v>
      </c>
      <c r="N446" s="33">
        <f t="shared" si="499"/>
        <v>0</v>
      </c>
      <c r="O446" s="33">
        <f t="shared" si="499"/>
        <v>0</v>
      </c>
      <c r="P446" s="33">
        <f t="shared" si="499"/>
        <v>0</v>
      </c>
      <c r="Q446" s="33">
        <f t="shared" si="499"/>
        <v>0</v>
      </c>
      <c r="R446" s="33">
        <f t="shared" si="499"/>
        <v>0</v>
      </c>
      <c r="S446" s="33">
        <f t="shared" si="499"/>
        <v>0</v>
      </c>
      <c r="T446" s="33">
        <f t="shared" si="499"/>
        <v>0</v>
      </c>
      <c r="U446" s="33">
        <f t="shared" si="499"/>
        <v>0</v>
      </c>
      <c r="V446" s="33">
        <f t="shared" si="499"/>
        <v>0</v>
      </c>
      <c r="W446" s="33">
        <f t="shared" si="499"/>
        <v>0</v>
      </c>
      <c r="X446" s="33">
        <f t="shared" si="499"/>
        <v>0</v>
      </c>
      <c r="Y446" s="33">
        <f t="shared" si="499"/>
        <v>0</v>
      </c>
      <c r="Z446" s="33">
        <f t="shared" si="499"/>
        <v>0</v>
      </c>
      <c r="AA446" s="33">
        <f t="shared" si="499"/>
        <v>0</v>
      </c>
      <c r="AB446" s="33">
        <f t="shared" si="499"/>
        <v>0</v>
      </c>
      <c r="AC446" s="33">
        <f t="shared" si="499"/>
        <v>0</v>
      </c>
      <c r="AD446" s="33">
        <f t="shared" si="499"/>
        <v>0</v>
      </c>
      <c r="AE446" s="33">
        <f t="shared" si="499"/>
        <v>0</v>
      </c>
    </row>
    <row r="447" spans="2:31">
      <c r="B447" s="669"/>
      <c r="C447" s="669"/>
      <c r="D447" s="287"/>
      <c r="E447" s="376"/>
      <c r="F447" s="377"/>
      <c r="G447" s="377"/>
      <c r="H447" s="401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IF(SUMPRODUCT(ISBLANK(D447:G447)*1)=4,"wstaw dane",IF(AND(SUMPRODUCT(ISBLANK(D447:G447)*1)&gt;0,SUMPRODUCT(ISBLANK(D447:G447)*1)&lt;4),"uzupełnij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499"/>
        <v>0</v>
      </c>
      <c r="L447" s="33">
        <f t="shared" si="499"/>
        <v>0</v>
      </c>
      <c r="M447" s="33">
        <f t="shared" si="499"/>
        <v>0</v>
      </c>
      <c r="N447" s="33">
        <f t="shared" si="499"/>
        <v>0</v>
      </c>
      <c r="O447" s="33">
        <f t="shared" si="499"/>
        <v>0</v>
      </c>
      <c r="P447" s="33">
        <f t="shared" si="499"/>
        <v>0</v>
      </c>
      <c r="Q447" s="33">
        <f t="shared" si="499"/>
        <v>0</v>
      </c>
      <c r="R447" s="33">
        <f t="shared" si="499"/>
        <v>0</v>
      </c>
      <c r="S447" s="33">
        <f t="shared" si="499"/>
        <v>0</v>
      </c>
      <c r="T447" s="33">
        <f t="shared" si="499"/>
        <v>0</v>
      </c>
      <c r="U447" s="33">
        <f t="shared" si="499"/>
        <v>0</v>
      </c>
      <c r="V447" s="33">
        <f t="shared" si="499"/>
        <v>0</v>
      </c>
      <c r="W447" s="33">
        <f t="shared" si="499"/>
        <v>0</v>
      </c>
      <c r="X447" s="33">
        <f t="shared" si="499"/>
        <v>0</v>
      </c>
      <c r="Y447" s="33">
        <f t="shared" si="499"/>
        <v>0</v>
      </c>
      <c r="Z447" s="33">
        <f t="shared" si="499"/>
        <v>0</v>
      </c>
      <c r="AA447" s="33">
        <f t="shared" si="499"/>
        <v>0</v>
      </c>
      <c r="AB447" s="33">
        <f t="shared" si="499"/>
        <v>0</v>
      </c>
      <c r="AC447" s="33">
        <f t="shared" si="499"/>
        <v>0</v>
      </c>
      <c r="AD447" s="33">
        <f t="shared" si="499"/>
        <v>0</v>
      </c>
      <c r="AE447" s="33">
        <f t="shared" si="499"/>
        <v>0</v>
      </c>
    </row>
    <row r="448" spans="2:31">
      <c r="B448" s="669"/>
      <c r="C448" s="669"/>
      <c r="D448" s="287"/>
      <c r="E448" s="376"/>
      <c r="F448" s="377"/>
      <c r="G448" s="377"/>
      <c r="H448" s="401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IF(SUMPRODUCT(ISBLANK(D448:G448)*1)=4,"wstaw dane",IF(AND(SUMPRODUCT(ISBLANK(D448:G448)*1)&gt;0,SUMPRODUCT(ISBLANK(D448:G448)*1)&lt;4),"uzupełnij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500">ROUND(IF(AND(YEAR($E448)=LataProjekcji,$D448&gt;0,$J448="ok"),$D448,0),0)</f>
        <v>0</v>
      </c>
      <c r="L448" s="33">
        <f t="shared" si="500"/>
        <v>0</v>
      </c>
      <c r="M448" s="33">
        <f t="shared" si="500"/>
        <v>0</v>
      </c>
      <c r="N448" s="33">
        <f t="shared" si="500"/>
        <v>0</v>
      </c>
      <c r="O448" s="33">
        <f t="shared" si="500"/>
        <v>0</v>
      </c>
      <c r="P448" s="33">
        <f t="shared" si="500"/>
        <v>0</v>
      </c>
      <c r="Q448" s="33">
        <f t="shared" si="500"/>
        <v>0</v>
      </c>
      <c r="R448" s="33">
        <f t="shared" si="500"/>
        <v>0</v>
      </c>
      <c r="S448" s="33">
        <f t="shared" si="500"/>
        <v>0</v>
      </c>
      <c r="T448" s="33">
        <f t="shared" si="500"/>
        <v>0</v>
      </c>
      <c r="U448" s="33">
        <f t="shared" si="500"/>
        <v>0</v>
      </c>
      <c r="V448" s="33">
        <f t="shared" si="500"/>
        <v>0</v>
      </c>
      <c r="W448" s="33">
        <f t="shared" si="500"/>
        <v>0</v>
      </c>
      <c r="X448" s="33">
        <f t="shared" si="500"/>
        <v>0</v>
      </c>
      <c r="Y448" s="33">
        <f t="shared" si="500"/>
        <v>0</v>
      </c>
      <c r="Z448" s="33">
        <f t="shared" si="500"/>
        <v>0</v>
      </c>
      <c r="AA448" s="33">
        <f t="shared" si="500"/>
        <v>0</v>
      </c>
      <c r="AB448" s="33">
        <f t="shared" si="500"/>
        <v>0</v>
      </c>
      <c r="AC448" s="33">
        <f t="shared" si="500"/>
        <v>0</v>
      </c>
      <c r="AD448" s="33">
        <f t="shared" si="500"/>
        <v>0</v>
      </c>
      <c r="AE448" s="33">
        <f t="shared" si="500"/>
        <v>0</v>
      </c>
    </row>
    <row r="449" spans="2:31">
      <c r="B449" s="669"/>
      <c r="C449" s="669"/>
      <c r="D449" s="287"/>
      <c r="E449" s="376"/>
      <c r="F449" s="377"/>
      <c r="G449" s="377"/>
      <c r="H449" s="401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IF(SUMPRODUCT(ISBLANK(D449:G449)*1)=4,"wstaw dane",IF(AND(SUMPRODUCT(ISBLANK(D449:G449)*1)&gt;0,SUMPRODUCT(ISBLANK(D449:G449)*1)&lt;4),"uzupełnij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500"/>
        <v>0</v>
      </c>
      <c r="L449" s="33">
        <f t="shared" si="500"/>
        <v>0</v>
      </c>
      <c r="M449" s="33">
        <f t="shared" si="500"/>
        <v>0</v>
      </c>
      <c r="N449" s="33">
        <f t="shared" si="500"/>
        <v>0</v>
      </c>
      <c r="O449" s="33">
        <f t="shared" si="500"/>
        <v>0</v>
      </c>
      <c r="P449" s="33">
        <f t="shared" si="500"/>
        <v>0</v>
      </c>
      <c r="Q449" s="33">
        <f t="shared" si="500"/>
        <v>0</v>
      </c>
      <c r="R449" s="33">
        <f t="shared" si="500"/>
        <v>0</v>
      </c>
      <c r="S449" s="33">
        <f t="shared" si="500"/>
        <v>0</v>
      </c>
      <c r="T449" s="33">
        <f t="shared" si="500"/>
        <v>0</v>
      </c>
      <c r="U449" s="33">
        <f t="shared" si="500"/>
        <v>0</v>
      </c>
      <c r="V449" s="33">
        <f t="shared" si="500"/>
        <v>0</v>
      </c>
      <c r="W449" s="33">
        <f t="shared" si="500"/>
        <v>0</v>
      </c>
      <c r="X449" s="33">
        <f t="shared" si="500"/>
        <v>0</v>
      </c>
      <c r="Y449" s="33">
        <f t="shared" si="500"/>
        <v>0</v>
      </c>
      <c r="Z449" s="33">
        <f t="shared" si="500"/>
        <v>0</v>
      </c>
      <c r="AA449" s="33">
        <f t="shared" si="500"/>
        <v>0</v>
      </c>
      <c r="AB449" s="33">
        <f t="shared" si="500"/>
        <v>0</v>
      </c>
      <c r="AC449" s="33">
        <f t="shared" si="500"/>
        <v>0</v>
      </c>
      <c r="AD449" s="33">
        <f t="shared" si="500"/>
        <v>0</v>
      </c>
      <c r="AE449" s="33">
        <f t="shared" si="500"/>
        <v>0</v>
      </c>
    </row>
    <row r="450" spans="2:31">
      <c r="B450" s="669"/>
      <c r="C450" s="669"/>
      <c r="D450" s="287"/>
      <c r="E450" s="376"/>
      <c r="F450" s="377"/>
      <c r="G450" s="377"/>
      <c r="H450" s="401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IF(SUMPRODUCT(ISBLANK(D450:G450)*1)=4,"wstaw dane",IF(AND(SUMPRODUCT(ISBLANK(D450:G450)*1)&gt;0,SUMPRODUCT(ISBLANK(D450:G450)*1)&lt;4),"uzupełnij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500"/>
        <v>0</v>
      </c>
      <c r="L450" s="33">
        <f t="shared" si="500"/>
        <v>0</v>
      </c>
      <c r="M450" s="33">
        <f t="shared" si="500"/>
        <v>0</v>
      </c>
      <c r="N450" s="33">
        <f t="shared" si="500"/>
        <v>0</v>
      </c>
      <c r="O450" s="33">
        <f t="shared" si="500"/>
        <v>0</v>
      </c>
      <c r="P450" s="33">
        <f t="shared" si="500"/>
        <v>0</v>
      </c>
      <c r="Q450" s="33">
        <f t="shared" si="500"/>
        <v>0</v>
      </c>
      <c r="R450" s="33">
        <f t="shared" si="500"/>
        <v>0</v>
      </c>
      <c r="S450" s="33">
        <f t="shared" si="500"/>
        <v>0</v>
      </c>
      <c r="T450" s="33">
        <f t="shared" si="500"/>
        <v>0</v>
      </c>
      <c r="U450" s="33">
        <f t="shared" si="500"/>
        <v>0</v>
      </c>
      <c r="V450" s="33">
        <f t="shared" si="500"/>
        <v>0</v>
      </c>
      <c r="W450" s="33">
        <f t="shared" si="500"/>
        <v>0</v>
      </c>
      <c r="X450" s="33">
        <f t="shared" si="500"/>
        <v>0</v>
      </c>
      <c r="Y450" s="33">
        <f t="shared" si="500"/>
        <v>0</v>
      </c>
      <c r="Z450" s="33">
        <f t="shared" si="500"/>
        <v>0</v>
      </c>
      <c r="AA450" s="33">
        <f t="shared" si="500"/>
        <v>0</v>
      </c>
      <c r="AB450" s="33">
        <f t="shared" si="500"/>
        <v>0</v>
      </c>
      <c r="AC450" s="33">
        <f t="shared" si="500"/>
        <v>0</v>
      </c>
      <c r="AD450" s="33">
        <f t="shared" si="500"/>
        <v>0</v>
      </c>
      <c r="AE450" s="33">
        <f t="shared" si="500"/>
        <v>0</v>
      </c>
    </row>
    <row r="451" spans="2:31">
      <c r="B451" s="669"/>
      <c r="C451" s="669"/>
      <c r="D451" s="287"/>
      <c r="E451" s="376"/>
      <c r="F451" s="377"/>
      <c r="G451" s="377"/>
      <c r="H451" s="401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IF(SUMPRODUCT(ISBLANK(D451:G451)*1)=4,"wstaw dane",IF(AND(SUMPRODUCT(ISBLANK(D451:G451)*1)&gt;0,SUMPRODUCT(ISBLANK(D451:G451)*1)&lt;4),"uzupełnij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500"/>
        <v>0</v>
      </c>
      <c r="L451" s="33">
        <f t="shared" si="500"/>
        <v>0</v>
      </c>
      <c r="M451" s="33">
        <f t="shared" si="500"/>
        <v>0</v>
      </c>
      <c r="N451" s="33">
        <f t="shared" si="500"/>
        <v>0</v>
      </c>
      <c r="O451" s="33">
        <f t="shared" si="500"/>
        <v>0</v>
      </c>
      <c r="P451" s="33">
        <f t="shared" si="500"/>
        <v>0</v>
      </c>
      <c r="Q451" s="33">
        <f t="shared" si="500"/>
        <v>0</v>
      </c>
      <c r="R451" s="33">
        <f t="shared" si="500"/>
        <v>0</v>
      </c>
      <c r="S451" s="33">
        <f t="shared" si="500"/>
        <v>0</v>
      </c>
      <c r="T451" s="33">
        <f t="shared" si="500"/>
        <v>0</v>
      </c>
      <c r="U451" s="33">
        <f t="shared" si="500"/>
        <v>0</v>
      </c>
      <c r="V451" s="33">
        <f t="shared" si="500"/>
        <v>0</v>
      </c>
      <c r="W451" s="33">
        <f t="shared" si="500"/>
        <v>0</v>
      </c>
      <c r="X451" s="33">
        <f t="shared" si="500"/>
        <v>0</v>
      </c>
      <c r="Y451" s="33">
        <f t="shared" si="500"/>
        <v>0</v>
      </c>
      <c r="Z451" s="33">
        <f t="shared" si="500"/>
        <v>0</v>
      </c>
      <c r="AA451" s="33">
        <f t="shared" si="500"/>
        <v>0</v>
      </c>
      <c r="AB451" s="33">
        <f t="shared" si="500"/>
        <v>0</v>
      </c>
      <c r="AC451" s="33">
        <f t="shared" si="500"/>
        <v>0</v>
      </c>
      <c r="AD451" s="33">
        <f t="shared" si="500"/>
        <v>0</v>
      </c>
      <c r="AE451" s="33">
        <f t="shared" si="500"/>
        <v>0</v>
      </c>
    </row>
    <row r="452" spans="2:31">
      <c r="B452" s="669"/>
      <c r="C452" s="669"/>
      <c r="D452" s="287"/>
      <c r="E452" s="376"/>
      <c r="F452" s="377"/>
      <c r="G452" s="377"/>
      <c r="H452" s="401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IF(SUMPRODUCT(ISBLANK(D452:G452)*1)=4,"wstaw dane",IF(AND(SUMPRODUCT(ISBLANK(D452:G452)*1)&gt;0,SUMPRODUCT(ISBLANK(D452:G452)*1)&lt;4),"uzupełnij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500"/>
        <v>0</v>
      </c>
      <c r="L452" s="33">
        <f t="shared" si="500"/>
        <v>0</v>
      </c>
      <c r="M452" s="33">
        <f t="shared" si="500"/>
        <v>0</v>
      </c>
      <c r="N452" s="33">
        <f t="shared" si="500"/>
        <v>0</v>
      </c>
      <c r="O452" s="33">
        <f t="shared" si="500"/>
        <v>0</v>
      </c>
      <c r="P452" s="33">
        <f t="shared" si="500"/>
        <v>0</v>
      </c>
      <c r="Q452" s="33">
        <f t="shared" si="500"/>
        <v>0</v>
      </c>
      <c r="R452" s="33">
        <f t="shared" si="500"/>
        <v>0</v>
      </c>
      <c r="S452" s="33">
        <f t="shared" si="500"/>
        <v>0</v>
      </c>
      <c r="T452" s="33">
        <f t="shared" si="500"/>
        <v>0</v>
      </c>
      <c r="U452" s="33">
        <f t="shared" si="500"/>
        <v>0</v>
      </c>
      <c r="V452" s="33">
        <f t="shared" si="500"/>
        <v>0</v>
      </c>
      <c r="W452" s="33">
        <f t="shared" si="500"/>
        <v>0</v>
      </c>
      <c r="X452" s="33">
        <f t="shared" si="500"/>
        <v>0</v>
      </c>
      <c r="Y452" s="33">
        <f t="shared" si="500"/>
        <v>0</v>
      </c>
      <c r="Z452" s="33">
        <f t="shared" si="500"/>
        <v>0</v>
      </c>
      <c r="AA452" s="33">
        <f t="shared" si="500"/>
        <v>0</v>
      </c>
      <c r="AB452" s="33">
        <f t="shared" si="500"/>
        <v>0</v>
      </c>
      <c r="AC452" s="33">
        <f t="shared" si="500"/>
        <v>0</v>
      </c>
      <c r="AD452" s="33">
        <f t="shared" si="500"/>
        <v>0</v>
      </c>
      <c r="AE452" s="33">
        <f t="shared" si="500"/>
        <v>0</v>
      </c>
    </row>
    <row r="453" spans="2:31">
      <c r="B453" s="669"/>
      <c r="C453" s="669"/>
      <c r="D453" s="287"/>
      <c r="E453" s="376"/>
      <c r="F453" s="377"/>
      <c r="G453" s="377"/>
      <c r="H453" s="401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IF(SUMPRODUCT(ISBLANK(D453:G453)*1)=4,"wstaw dane",IF(AND(SUMPRODUCT(ISBLANK(D453:G453)*1)&gt;0,SUMPRODUCT(ISBLANK(D453:G453)*1)&lt;4),"uzupełnij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500"/>
        <v>0</v>
      </c>
      <c r="L453" s="33">
        <f t="shared" si="500"/>
        <v>0</v>
      </c>
      <c r="M453" s="33">
        <f t="shared" si="500"/>
        <v>0</v>
      </c>
      <c r="N453" s="33">
        <f t="shared" si="500"/>
        <v>0</v>
      </c>
      <c r="O453" s="33">
        <f t="shared" si="500"/>
        <v>0</v>
      </c>
      <c r="P453" s="33">
        <f t="shared" si="500"/>
        <v>0</v>
      </c>
      <c r="Q453" s="33">
        <f t="shared" si="500"/>
        <v>0</v>
      </c>
      <c r="R453" s="33">
        <f t="shared" si="500"/>
        <v>0</v>
      </c>
      <c r="S453" s="33">
        <f t="shared" si="500"/>
        <v>0</v>
      </c>
      <c r="T453" s="33">
        <f t="shared" si="500"/>
        <v>0</v>
      </c>
      <c r="U453" s="33">
        <f t="shared" si="500"/>
        <v>0</v>
      </c>
      <c r="V453" s="33">
        <f t="shared" si="500"/>
        <v>0</v>
      </c>
      <c r="W453" s="33">
        <f t="shared" si="500"/>
        <v>0</v>
      </c>
      <c r="X453" s="33">
        <f t="shared" si="500"/>
        <v>0</v>
      </c>
      <c r="Y453" s="33">
        <f t="shared" si="500"/>
        <v>0</v>
      </c>
      <c r="Z453" s="33">
        <f t="shared" si="500"/>
        <v>0</v>
      </c>
      <c r="AA453" s="33">
        <f t="shared" si="500"/>
        <v>0</v>
      </c>
      <c r="AB453" s="33">
        <f t="shared" si="500"/>
        <v>0</v>
      </c>
      <c r="AC453" s="33">
        <f t="shared" si="500"/>
        <v>0</v>
      </c>
      <c r="AD453" s="33">
        <f t="shared" si="500"/>
        <v>0</v>
      </c>
      <c r="AE453" s="33">
        <f t="shared" si="500"/>
        <v>0</v>
      </c>
    </row>
    <row r="454" spans="2:31">
      <c r="B454" s="669"/>
      <c r="C454" s="669"/>
      <c r="D454" s="287"/>
      <c r="E454" s="376"/>
      <c r="F454" s="377"/>
      <c r="G454" s="377"/>
      <c r="H454" s="401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IF(SUMPRODUCT(ISBLANK(D454:G454)*1)=4,"wstaw dane",IF(AND(SUMPRODUCT(ISBLANK(D454:G454)*1)&gt;0,SUMPRODUCT(ISBLANK(D454:G454)*1)&lt;4),"uzupełnij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500"/>
        <v>0</v>
      </c>
      <c r="L454" s="33">
        <f t="shared" si="500"/>
        <v>0</v>
      </c>
      <c r="M454" s="33">
        <f t="shared" si="500"/>
        <v>0</v>
      </c>
      <c r="N454" s="33">
        <f t="shared" si="500"/>
        <v>0</v>
      </c>
      <c r="O454" s="33">
        <f t="shared" si="500"/>
        <v>0</v>
      </c>
      <c r="P454" s="33">
        <f t="shared" si="500"/>
        <v>0</v>
      </c>
      <c r="Q454" s="33">
        <f t="shared" si="500"/>
        <v>0</v>
      </c>
      <c r="R454" s="33">
        <f t="shared" si="500"/>
        <v>0</v>
      </c>
      <c r="S454" s="33">
        <f t="shared" si="500"/>
        <v>0</v>
      </c>
      <c r="T454" s="33">
        <f t="shared" si="500"/>
        <v>0</v>
      </c>
      <c r="U454" s="33">
        <f t="shared" si="500"/>
        <v>0</v>
      </c>
      <c r="V454" s="33">
        <f t="shared" si="500"/>
        <v>0</v>
      </c>
      <c r="W454" s="33">
        <f t="shared" si="500"/>
        <v>0</v>
      </c>
      <c r="X454" s="33">
        <f t="shared" si="500"/>
        <v>0</v>
      </c>
      <c r="Y454" s="33">
        <f t="shared" si="500"/>
        <v>0</v>
      </c>
      <c r="Z454" s="33">
        <f t="shared" si="500"/>
        <v>0</v>
      </c>
      <c r="AA454" s="33">
        <f t="shared" si="500"/>
        <v>0</v>
      </c>
      <c r="AB454" s="33">
        <f t="shared" si="500"/>
        <v>0</v>
      </c>
      <c r="AC454" s="33">
        <f t="shared" si="500"/>
        <v>0</v>
      </c>
      <c r="AD454" s="33">
        <f t="shared" si="500"/>
        <v>0</v>
      </c>
      <c r="AE454" s="33">
        <f t="shared" si="500"/>
        <v>0</v>
      </c>
    </row>
    <row r="455" spans="2:31">
      <c r="B455" s="669"/>
      <c r="C455" s="669"/>
      <c r="D455" s="287"/>
      <c r="E455" s="376"/>
      <c r="F455" s="377"/>
      <c r="G455" s="377"/>
      <c r="H455" s="401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IF(SUMPRODUCT(ISBLANK(D455:G455)*1)=4,"wstaw dane",IF(AND(SUMPRODUCT(ISBLANK(D455:G455)*1)&gt;0,SUMPRODUCT(ISBLANK(D455:G455)*1)&lt;4),"uzupełnij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500"/>
        <v>0</v>
      </c>
      <c r="L455" s="33">
        <f t="shared" si="500"/>
        <v>0</v>
      </c>
      <c r="M455" s="33">
        <f t="shared" si="500"/>
        <v>0</v>
      </c>
      <c r="N455" s="33">
        <f t="shared" si="500"/>
        <v>0</v>
      </c>
      <c r="O455" s="33">
        <f t="shared" si="500"/>
        <v>0</v>
      </c>
      <c r="P455" s="33">
        <f t="shared" si="500"/>
        <v>0</v>
      </c>
      <c r="Q455" s="33">
        <f t="shared" si="500"/>
        <v>0</v>
      </c>
      <c r="R455" s="33">
        <f t="shared" si="500"/>
        <v>0</v>
      </c>
      <c r="S455" s="33">
        <f t="shared" si="500"/>
        <v>0</v>
      </c>
      <c r="T455" s="33">
        <f t="shared" si="500"/>
        <v>0</v>
      </c>
      <c r="U455" s="33">
        <f t="shared" si="500"/>
        <v>0</v>
      </c>
      <c r="V455" s="33">
        <f t="shared" si="500"/>
        <v>0</v>
      </c>
      <c r="W455" s="33">
        <f t="shared" si="500"/>
        <v>0</v>
      </c>
      <c r="X455" s="33">
        <f t="shared" si="500"/>
        <v>0</v>
      </c>
      <c r="Y455" s="33">
        <f t="shared" si="500"/>
        <v>0</v>
      </c>
      <c r="Z455" s="33">
        <f t="shared" si="500"/>
        <v>0</v>
      </c>
      <c r="AA455" s="33">
        <f t="shared" si="500"/>
        <v>0</v>
      </c>
      <c r="AB455" s="33">
        <f t="shared" si="500"/>
        <v>0</v>
      </c>
      <c r="AC455" s="33">
        <f t="shared" si="500"/>
        <v>0</v>
      </c>
      <c r="AD455" s="33">
        <f t="shared" si="500"/>
        <v>0</v>
      </c>
      <c r="AE455" s="33">
        <f t="shared" si="500"/>
        <v>0</v>
      </c>
    </row>
    <row r="456" spans="2:31">
      <c r="B456" s="669"/>
      <c r="C456" s="669"/>
      <c r="D456" s="287"/>
      <c r="E456" s="376"/>
      <c r="F456" s="377"/>
      <c r="G456" s="377"/>
      <c r="H456" s="401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IF(SUMPRODUCT(ISBLANK(D456:G456)*1)=4,"wstaw dane",IF(AND(SUMPRODUCT(ISBLANK(D456:G456)*1)&gt;0,SUMPRODUCT(ISBLANK(D456:G456)*1)&lt;4),"uzupełnij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500"/>
        <v>0</v>
      </c>
      <c r="L456" s="33">
        <f t="shared" si="500"/>
        <v>0</v>
      </c>
      <c r="M456" s="33">
        <f t="shared" si="500"/>
        <v>0</v>
      </c>
      <c r="N456" s="33">
        <f t="shared" si="500"/>
        <v>0</v>
      </c>
      <c r="O456" s="33">
        <f t="shared" si="500"/>
        <v>0</v>
      </c>
      <c r="P456" s="33">
        <f t="shared" si="500"/>
        <v>0</v>
      </c>
      <c r="Q456" s="33">
        <f t="shared" si="500"/>
        <v>0</v>
      </c>
      <c r="R456" s="33">
        <f t="shared" si="500"/>
        <v>0</v>
      </c>
      <c r="S456" s="33">
        <f t="shared" si="500"/>
        <v>0</v>
      </c>
      <c r="T456" s="33">
        <f t="shared" si="500"/>
        <v>0</v>
      </c>
      <c r="U456" s="33">
        <f t="shared" si="500"/>
        <v>0</v>
      </c>
      <c r="V456" s="33">
        <f t="shared" si="500"/>
        <v>0</v>
      </c>
      <c r="W456" s="33">
        <f t="shared" si="500"/>
        <v>0</v>
      </c>
      <c r="X456" s="33">
        <f t="shared" si="500"/>
        <v>0</v>
      </c>
      <c r="Y456" s="33">
        <f t="shared" si="500"/>
        <v>0</v>
      </c>
      <c r="Z456" s="33">
        <f t="shared" si="500"/>
        <v>0</v>
      </c>
      <c r="AA456" s="33">
        <f t="shared" si="500"/>
        <v>0</v>
      </c>
      <c r="AB456" s="33">
        <f t="shared" si="500"/>
        <v>0</v>
      </c>
      <c r="AC456" s="33">
        <f t="shared" si="500"/>
        <v>0</v>
      </c>
      <c r="AD456" s="33">
        <f t="shared" si="500"/>
        <v>0</v>
      </c>
      <c r="AE456" s="33">
        <f t="shared" si="500"/>
        <v>0</v>
      </c>
    </row>
    <row r="457" spans="2:31">
      <c r="B457" s="669"/>
      <c r="C457" s="669"/>
      <c r="D457" s="287"/>
      <c r="E457" s="376"/>
      <c r="F457" s="377"/>
      <c r="G457" s="377"/>
      <c r="H457" s="401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IF(SUMPRODUCT(ISBLANK(D457:G457)*1)=4,"wstaw dane",IF(AND(SUMPRODUCT(ISBLANK(D457:G457)*1)&gt;0,SUMPRODUCT(ISBLANK(D457:G457)*1)&lt;4),"uzupełnij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500"/>
        <v>0</v>
      </c>
      <c r="L457" s="33">
        <f t="shared" si="500"/>
        <v>0</v>
      </c>
      <c r="M457" s="33">
        <f t="shared" si="500"/>
        <v>0</v>
      </c>
      <c r="N457" s="33">
        <f t="shared" si="500"/>
        <v>0</v>
      </c>
      <c r="O457" s="33">
        <f t="shared" si="500"/>
        <v>0</v>
      </c>
      <c r="P457" s="33">
        <f t="shared" si="500"/>
        <v>0</v>
      </c>
      <c r="Q457" s="33">
        <f t="shared" si="500"/>
        <v>0</v>
      </c>
      <c r="R457" s="33">
        <f t="shared" si="500"/>
        <v>0</v>
      </c>
      <c r="S457" s="33">
        <f t="shared" si="500"/>
        <v>0</v>
      </c>
      <c r="T457" s="33">
        <f t="shared" si="500"/>
        <v>0</v>
      </c>
      <c r="U457" s="33">
        <f t="shared" si="500"/>
        <v>0</v>
      </c>
      <c r="V457" s="33">
        <f t="shared" si="500"/>
        <v>0</v>
      </c>
      <c r="W457" s="33">
        <f t="shared" si="500"/>
        <v>0</v>
      </c>
      <c r="X457" s="33">
        <f t="shared" si="500"/>
        <v>0</v>
      </c>
      <c r="Y457" s="33">
        <f t="shared" si="500"/>
        <v>0</v>
      </c>
      <c r="Z457" s="33">
        <f t="shared" si="500"/>
        <v>0</v>
      </c>
      <c r="AA457" s="33">
        <f t="shared" si="500"/>
        <v>0</v>
      </c>
      <c r="AB457" s="33">
        <f t="shared" si="500"/>
        <v>0</v>
      </c>
      <c r="AC457" s="33">
        <f t="shared" si="500"/>
        <v>0</v>
      </c>
      <c r="AD457" s="33">
        <f t="shared" si="500"/>
        <v>0</v>
      </c>
      <c r="AE457" s="33">
        <f t="shared" si="500"/>
        <v>0</v>
      </c>
    </row>
    <row r="458" spans="2:31">
      <c r="B458" s="93" t="str">
        <f>B1839</f>
        <v/>
      </c>
      <c r="C458" s="93" t="str">
        <f>IF(ISBLANK(C565),"",C565)</f>
        <v/>
      </c>
      <c r="D458" s="94" t="str">
        <f>IF(ISBLANK(D565),"",D1839)</f>
        <v/>
      </c>
      <c r="E458" s="371" t="str">
        <f t="shared" ref="E458:H462" si="501">IF(ISBLANK(E565),"",E565)</f>
        <v/>
      </c>
      <c r="F458" s="73" t="str">
        <f t="shared" si="501"/>
        <v/>
      </c>
      <c r="G458" s="73" t="str">
        <f t="shared" si="501"/>
        <v/>
      </c>
      <c r="H458" s="78" t="str">
        <f t="shared" si="501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W458" si="502">IF($J458="ok",K1839,0)</f>
        <v>0</v>
      </c>
      <c r="L458" s="33">
        <f t="shared" si="502"/>
        <v>0</v>
      </c>
      <c r="M458" s="33">
        <f t="shared" si="502"/>
        <v>0</v>
      </c>
      <c r="N458" s="33">
        <f t="shared" si="502"/>
        <v>0</v>
      </c>
      <c r="O458" s="33">
        <f t="shared" si="502"/>
        <v>0</v>
      </c>
      <c r="P458" s="33">
        <f t="shared" si="502"/>
        <v>0</v>
      </c>
      <c r="Q458" s="33">
        <f t="shared" si="502"/>
        <v>0</v>
      </c>
      <c r="R458" s="33">
        <f t="shared" si="502"/>
        <v>0</v>
      </c>
      <c r="S458" s="33">
        <f t="shared" si="502"/>
        <v>0</v>
      </c>
      <c r="T458" s="33">
        <f t="shared" si="502"/>
        <v>0</v>
      </c>
      <c r="U458" s="33">
        <f t="shared" si="502"/>
        <v>0</v>
      </c>
      <c r="V458" s="33">
        <f t="shared" si="502"/>
        <v>0</v>
      </c>
      <c r="W458" s="33">
        <f t="shared" si="502"/>
        <v>0</v>
      </c>
      <c r="X458" s="33">
        <f t="shared" ref="X458:Y462" si="503">IF($J458="ok",X1839,0)</f>
        <v>0</v>
      </c>
      <c r="Y458" s="33">
        <f t="shared" si="503"/>
        <v>0</v>
      </c>
      <c r="Z458" s="33">
        <f t="shared" ref="Z458:AA458" si="504">IF($J458="ok",Z1839,0)</f>
        <v>0</v>
      </c>
      <c r="AA458" s="33">
        <f t="shared" si="504"/>
        <v>0</v>
      </c>
      <c r="AB458" s="33">
        <f t="shared" ref="AB458:AE458" si="505">IF($J458="ok",AB1839,0)</f>
        <v>0</v>
      </c>
      <c r="AC458" s="33">
        <f t="shared" si="505"/>
        <v>0</v>
      </c>
      <c r="AD458" s="33">
        <f t="shared" si="505"/>
        <v>0</v>
      </c>
      <c r="AE458" s="33">
        <f t="shared" si="505"/>
        <v>0</v>
      </c>
    </row>
    <row r="459" spans="2:31">
      <c r="B459" s="93" t="str">
        <f>B1840</f>
        <v/>
      </c>
      <c r="C459" s="93" t="str">
        <f>IF(ISBLANK(C566),"",C566)</f>
        <v/>
      </c>
      <c r="D459" s="94" t="str">
        <f>IF(ISBLANK(D566),"",D1840)</f>
        <v/>
      </c>
      <c r="E459" s="371" t="str">
        <f t="shared" si="501"/>
        <v/>
      </c>
      <c r="F459" s="73" t="str">
        <f t="shared" si="501"/>
        <v/>
      </c>
      <c r="G459" s="73" t="str">
        <f t="shared" si="501"/>
        <v/>
      </c>
      <c r="H459" s="78" t="str">
        <f t="shared" si="501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W459" si="506">IF($J459="ok",K1840,0)</f>
        <v>0</v>
      </c>
      <c r="L459" s="33">
        <f t="shared" si="506"/>
        <v>0</v>
      </c>
      <c r="M459" s="33">
        <f t="shared" si="506"/>
        <v>0</v>
      </c>
      <c r="N459" s="33">
        <f t="shared" si="506"/>
        <v>0</v>
      </c>
      <c r="O459" s="33">
        <f t="shared" si="506"/>
        <v>0</v>
      </c>
      <c r="P459" s="33">
        <f t="shared" si="506"/>
        <v>0</v>
      </c>
      <c r="Q459" s="33">
        <f t="shared" si="506"/>
        <v>0</v>
      </c>
      <c r="R459" s="33">
        <f t="shared" si="506"/>
        <v>0</v>
      </c>
      <c r="S459" s="33">
        <f t="shared" si="506"/>
        <v>0</v>
      </c>
      <c r="T459" s="33">
        <f t="shared" si="506"/>
        <v>0</v>
      </c>
      <c r="U459" s="33">
        <f t="shared" si="506"/>
        <v>0</v>
      </c>
      <c r="V459" s="33">
        <f t="shared" si="506"/>
        <v>0</v>
      </c>
      <c r="W459" s="33">
        <f t="shared" si="506"/>
        <v>0</v>
      </c>
      <c r="X459" s="33">
        <f t="shared" si="503"/>
        <v>0</v>
      </c>
      <c r="Y459" s="33">
        <f t="shared" si="503"/>
        <v>0</v>
      </c>
      <c r="Z459" s="33">
        <f t="shared" ref="Z459:AA459" si="507">IF($J459="ok",Z1840,0)</f>
        <v>0</v>
      </c>
      <c r="AA459" s="33">
        <f t="shared" si="507"/>
        <v>0</v>
      </c>
      <c r="AB459" s="33">
        <f t="shared" ref="AB459:AE459" si="508">IF($J459="ok",AB1840,0)</f>
        <v>0</v>
      </c>
      <c r="AC459" s="33">
        <f t="shared" si="508"/>
        <v>0</v>
      </c>
      <c r="AD459" s="33">
        <f t="shared" si="508"/>
        <v>0</v>
      </c>
      <c r="AE459" s="33">
        <f t="shared" si="508"/>
        <v>0</v>
      </c>
    </row>
    <row r="460" spans="2:31">
      <c r="B460" s="93" t="str">
        <f>B1841</f>
        <v/>
      </c>
      <c r="C460" s="93" t="str">
        <f>IF(ISBLANK(C567),"",C567)</f>
        <v/>
      </c>
      <c r="D460" s="94" t="str">
        <f>IF(ISBLANK(D567),"",D1841)</f>
        <v/>
      </c>
      <c r="E460" s="371" t="str">
        <f t="shared" si="501"/>
        <v/>
      </c>
      <c r="F460" s="73" t="str">
        <f t="shared" si="501"/>
        <v/>
      </c>
      <c r="G460" s="73" t="str">
        <f t="shared" si="501"/>
        <v/>
      </c>
      <c r="H460" s="78" t="str">
        <f t="shared" si="501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W460" si="509">IF($J460="ok",K1841,0)</f>
        <v>0</v>
      </c>
      <c r="L460" s="33">
        <f t="shared" si="509"/>
        <v>0</v>
      </c>
      <c r="M460" s="33">
        <f t="shared" si="509"/>
        <v>0</v>
      </c>
      <c r="N460" s="33">
        <f t="shared" si="509"/>
        <v>0</v>
      </c>
      <c r="O460" s="33">
        <f t="shared" si="509"/>
        <v>0</v>
      </c>
      <c r="P460" s="33">
        <f t="shared" si="509"/>
        <v>0</v>
      </c>
      <c r="Q460" s="33">
        <f t="shared" si="509"/>
        <v>0</v>
      </c>
      <c r="R460" s="33">
        <f t="shared" si="509"/>
        <v>0</v>
      </c>
      <c r="S460" s="33">
        <f t="shared" si="509"/>
        <v>0</v>
      </c>
      <c r="T460" s="33">
        <f t="shared" si="509"/>
        <v>0</v>
      </c>
      <c r="U460" s="33">
        <f t="shared" si="509"/>
        <v>0</v>
      </c>
      <c r="V460" s="33">
        <f t="shared" si="509"/>
        <v>0</v>
      </c>
      <c r="W460" s="33">
        <f t="shared" si="509"/>
        <v>0</v>
      </c>
      <c r="X460" s="33">
        <f t="shared" si="503"/>
        <v>0</v>
      </c>
      <c r="Y460" s="33">
        <f t="shared" si="503"/>
        <v>0</v>
      </c>
      <c r="Z460" s="33">
        <f t="shared" ref="Z460:AA460" si="510">IF($J460="ok",Z1841,0)</f>
        <v>0</v>
      </c>
      <c r="AA460" s="33">
        <f t="shared" si="510"/>
        <v>0</v>
      </c>
      <c r="AB460" s="33">
        <f t="shared" ref="AB460:AE460" si="511">IF($J460="ok",AB1841,0)</f>
        <v>0</v>
      </c>
      <c r="AC460" s="33">
        <f t="shared" si="511"/>
        <v>0</v>
      </c>
      <c r="AD460" s="33">
        <f t="shared" si="511"/>
        <v>0</v>
      </c>
      <c r="AE460" s="33">
        <f t="shared" si="511"/>
        <v>0</v>
      </c>
    </row>
    <row r="461" spans="2:31">
      <c r="B461" s="93" t="str">
        <f>B1842</f>
        <v/>
      </c>
      <c r="C461" s="93" t="str">
        <f>IF(ISBLANK(C568),"",C568)</f>
        <v/>
      </c>
      <c r="D461" s="94" t="str">
        <f>IF(ISBLANK(D568),"",D1842)</f>
        <v/>
      </c>
      <c r="E461" s="371" t="str">
        <f t="shared" si="501"/>
        <v/>
      </c>
      <c r="F461" s="73" t="str">
        <f t="shared" si="501"/>
        <v/>
      </c>
      <c r="G461" s="73" t="str">
        <f t="shared" si="501"/>
        <v/>
      </c>
      <c r="H461" s="78" t="str">
        <f t="shared" si="501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W461" si="512">IF($J461="ok",K1842,0)</f>
        <v>0</v>
      </c>
      <c r="L461" s="33">
        <f t="shared" si="512"/>
        <v>0</v>
      </c>
      <c r="M461" s="33">
        <f t="shared" si="512"/>
        <v>0</v>
      </c>
      <c r="N461" s="33">
        <f t="shared" si="512"/>
        <v>0</v>
      </c>
      <c r="O461" s="33">
        <f t="shared" si="512"/>
        <v>0</v>
      </c>
      <c r="P461" s="33">
        <f t="shared" si="512"/>
        <v>0</v>
      </c>
      <c r="Q461" s="33">
        <f t="shared" si="512"/>
        <v>0</v>
      </c>
      <c r="R461" s="33">
        <f t="shared" si="512"/>
        <v>0</v>
      </c>
      <c r="S461" s="33">
        <f t="shared" si="512"/>
        <v>0</v>
      </c>
      <c r="T461" s="33">
        <f t="shared" si="512"/>
        <v>0</v>
      </c>
      <c r="U461" s="33">
        <f t="shared" si="512"/>
        <v>0</v>
      </c>
      <c r="V461" s="33">
        <f t="shared" si="512"/>
        <v>0</v>
      </c>
      <c r="W461" s="33">
        <f t="shared" si="512"/>
        <v>0</v>
      </c>
      <c r="X461" s="33">
        <f t="shared" si="503"/>
        <v>0</v>
      </c>
      <c r="Y461" s="33">
        <f t="shared" si="503"/>
        <v>0</v>
      </c>
      <c r="Z461" s="33">
        <f t="shared" ref="Z461:AA461" si="513">IF($J461="ok",Z1842,0)</f>
        <v>0</v>
      </c>
      <c r="AA461" s="33">
        <f t="shared" si="513"/>
        <v>0</v>
      </c>
      <c r="AB461" s="33">
        <f t="shared" ref="AB461:AE461" si="514">IF($J461="ok",AB1842,0)</f>
        <v>0</v>
      </c>
      <c r="AC461" s="33">
        <f t="shared" si="514"/>
        <v>0</v>
      </c>
      <c r="AD461" s="33">
        <f t="shared" si="514"/>
        <v>0</v>
      </c>
      <c r="AE461" s="33">
        <f t="shared" si="514"/>
        <v>0</v>
      </c>
    </row>
    <row r="462" spans="2:31">
      <c r="B462" s="93" t="str">
        <f>B1843</f>
        <v/>
      </c>
      <c r="C462" s="93" t="str">
        <f>IF(ISBLANK(C569),"",C569)</f>
        <v/>
      </c>
      <c r="D462" s="94" t="str">
        <f>IF(ISBLANK(D569),"",D1843)</f>
        <v/>
      </c>
      <c r="E462" s="371" t="str">
        <f t="shared" si="501"/>
        <v/>
      </c>
      <c r="F462" s="73" t="str">
        <f t="shared" si="501"/>
        <v/>
      </c>
      <c r="G462" s="73" t="str">
        <f t="shared" si="501"/>
        <v/>
      </c>
      <c r="H462" s="78" t="str">
        <f t="shared" si="501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W462" si="515">IF($J462="ok",K1843,0)</f>
        <v>0</v>
      </c>
      <c r="L462" s="33">
        <f t="shared" si="515"/>
        <v>0</v>
      </c>
      <c r="M462" s="33">
        <f t="shared" si="515"/>
        <v>0</v>
      </c>
      <c r="N462" s="33">
        <f t="shared" si="515"/>
        <v>0</v>
      </c>
      <c r="O462" s="33">
        <f t="shared" si="515"/>
        <v>0</v>
      </c>
      <c r="P462" s="33">
        <f t="shared" si="515"/>
        <v>0</v>
      </c>
      <c r="Q462" s="33">
        <f t="shared" si="515"/>
        <v>0</v>
      </c>
      <c r="R462" s="33">
        <f t="shared" si="515"/>
        <v>0</v>
      </c>
      <c r="S462" s="33">
        <f t="shared" si="515"/>
        <v>0</v>
      </c>
      <c r="T462" s="33">
        <f t="shared" si="515"/>
        <v>0</v>
      </c>
      <c r="U462" s="33">
        <f t="shared" si="515"/>
        <v>0</v>
      </c>
      <c r="V462" s="33">
        <f t="shared" si="515"/>
        <v>0</v>
      </c>
      <c r="W462" s="33">
        <f t="shared" si="515"/>
        <v>0</v>
      </c>
      <c r="X462" s="33">
        <f t="shared" si="503"/>
        <v>0</v>
      </c>
      <c r="Y462" s="33">
        <f t="shared" si="503"/>
        <v>0</v>
      </c>
      <c r="Z462" s="33">
        <f t="shared" ref="Z462:AA462" si="516">IF($J462="ok",Z1843,0)</f>
        <v>0</v>
      </c>
      <c r="AA462" s="33">
        <f t="shared" si="516"/>
        <v>0</v>
      </c>
      <c r="AB462" s="33">
        <f t="shared" ref="AB462:AE462" si="517">IF($J462="ok",AB1843,0)</f>
        <v>0</v>
      </c>
      <c r="AC462" s="33">
        <f t="shared" si="517"/>
        <v>0</v>
      </c>
      <c r="AD462" s="33">
        <f t="shared" si="517"/>
        <v>0</v>
      </c>
      <c r="AE462" s="33">
        <f t="shared" si="517"/>
        <v>0</v>
      </c>
    </row>
    <row r="463" spans="2:31">
      <c r="B463" s="98" t="s">
        <v>317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518">SUM(K418:K462)</f>
        <v>0</v>
      </c>
      <c r="L463" s="97">
        <f t="shared" si="518"/>
        <v>0</v>
      </c>
      <c r="M463" s="97">
        <f t="shared" si="518"/>
        <v>0</v>
      </c>
      <c r="N463" s="97">
        <f t="shared" si="518"/>
        <v>0</v>
      </c>
      <c r="O463" s="97">
        <f t="shared" si="518"/>
        <v>0</v>
      </c>
      <c r="P463" s="97">
        <f t="shared" si="518"/>
        <v>0</v>
      </c>
      <c r="Q463" s="97">
        <f t="shared" si="518"/>
        <v>0</v>
      </c>
      <c r="R463" s="97">
        <f t="shared" si="518"/>
        <v>0</v>
      </c>
      <c r="S463" s="97">
        <f t="shared" si="518"/>
        <v>0</v>
      </c>
      <c r="T463" s="97">
        <f t="shared" si="518"/>
        <v>0</v>
      </c>
      <c r="U463" s="97">
        <f t="shared" si="518"/>
        <v>0</v>
      </c>
      <c r="V463" s="97">
        <f t="shared" si="518"/>
        <v>0</v>
      </c>
      <c r="W463" s="97">
        <f t="shared" si="518"/>
        <v>0</v>
      </c>
      <c r="X463" s="97">
        <f>SUM(X418:X462)</f>
        <v>0</v>
      </c>
      <c r="Y463" s="97">
        <f>SUM(Y418:Y462)</f>
        <v>0</v>
      </c>
      <c r="Z463" s="97">
        <f t="shared" ref="Z463:AA463" si="519">SUM(Z418:Z462)</f>
        <v>0</v>
      </c>
      <c r="AA463" s="97">
        <f t="shared" si="519"/>
        <v>0</v>
      </c>
      <c r="AB463" s="97">
        <f t="shared" ref="AB463:AE463" si="520">SUM(AB418:AB462)</f>
        <v>0</v>
      </c>
      <c r="AC463" s="97">
        <f t="shared" si="520"/>
        <v>0</v>
      </c>
      <c r="AD463" s="97">
        <f t="shared" si="520"/>
        <v>0</v>
      </c>
      <c r="AE463" s="97">
        <f t="shared" si="520"/>
        <v>0</v>
      </c>
    </row>
    <row r="464" spans="2:31">
      <c r="B464" s="103" t="s">
        <v>366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521">K1560+K1567+K1574+K1581+K1588+K1833+K1595+K1602+K1609+K1616+K1623+K1630+K1637+K1644+K1651+K1658+K1665+K1672+K1679+K1686+K1693+K1700+K1707+K1714+K1721+K1728+K1735+K1742+K1749+K1756+K1763+K1770+K1777+K1784+K1791+K1798+K1805+K1812+K1819+K1826+K1845</f>
        <v>0</v>
      </c>
      <c r="L464" s="102">
        <f t="shared" ca="1" si="521"/>
        <v>0</v>
      </c>
      <c r="M464" s="102">
        <f t="shared" ca="1" si="521"/>
        <v>0</v>
      </c>
      <c r="N464" s="102">
        <f t="shared" ca="1" si="521"/>
        <v>0</v>
      </c>
      <c r="O464" s="102">
        <f t="shared" ca="1" si="521"/>
        <v>0</v>
      </c>
      <c r="P464" s="102">
        <f t="shared" ca="1" si="521"/>
        <v>0</v>
      </c>
      <c r="Q464" s="102">
        <f t="shared" ca="1" si="521"/>
        <v>0</v>
      </c>
      <c r="R464" s="102">
        <f t="shared" ca="1" si="521"/>
        <v>0</v>
      </c>
      <c r="S464" s="102">
        <f t="shared" ca="1" si="521"/>
        <v>0</v>
      </c>
      <c r="T464" s="102">
        <f t="shared" ca="1" si="521"/>
        <v>0</v>
      </c>
      <c r="U464" s="102">
        <f t="shared" ca="1" si="521"/>
        <v>0</v>
      </c>
      <c r="V464" s="102">
        <f t="shared" ca="1" si="521"/>
        <v>0</v>
      </c>
      <c r="W464" s="102">
        <f t="shared" ca="1" si="521"/>
        <v>0</v>
      </c>
      <c r="X464" s="102">
        <f t="shared" ref="X464:Y466" ca="1" si="522">X1560+X1567+X1574+X1581+X1588+X1833+X1595+X1602+X1609+X1616+X1623+X1630+X1637+X1644+X1651+X1658+X1665+X1672+X1679+X1686+X1693+X1700+X1707+X1714+X1721+X1728+X1735+X1742+X1749+X1756+X1763+X1770+X1777+X1784+X1791+X1798+X1805+X1812+X1819+X1826+X1845</f>
        <v>0</v>
      </c>
      <c r="Y464" s="102">
        <f t="shared" ca="1" si="522"/>
        <v>0</v>
      </c>
      <c r="Z464" s="102">
        <f t="shared" ref="Z464:AA464" ca="1" si="523">Z1560+Z1567+Z1574+Z1581+Z1588+Z1833+Z1595+Z1602+Z1609+Z1616+Z1623+Z1630+Z1637+Z1644+Z1651+Z1658+Z1665+Z1672+Z1679+Z1686+Z1693+Z1700+Z1707+Z1714+Z1721+Z1728+Z1735+Z1742+Z1749+Z1756+Z1763+Z1770+Z1777+Z1784+Z1791+Z1798+Z1805+Z1812+Z1819+Z1826+Z1845</f>
        <v>0</v>
      </c>
      <c r="AA464" s="102">
        <f t="shared" ca="1" si="523"/>
        <v>0</v>
      </c>
      <c r="AB464" s="102">
        <f t="shared" ref="AB464:AE464" ca="1" si="524">AB1560+AB1567+AB1574+AB1581+AB1588+AB1833+AB1595+AB1602+AB1609+AB1616+AB1623+AB1630+AB1637+AB1644+AB1651+AB1658+AB1665+AB1672+AB1679+AB1686+AB1693+AB1700+AB1707+AB1714+AB1721+AB1728+AB1735+AB1742+AB1749+AB1756+AB1763+AB1770+AB1777+AB1784+AB1791+AB1798+AB1805+AB1812+AB1819+AB1826+AB1845</f>
        <v>0</v>
      </c>
      <c r="AC464" s="102">
        <f t="shared" ca="1" si="524"/>
        <v>0</v>
      </c>
      <c r="AD464" s="102">
        <f t="shared" ca="1" si="524"/>
        <v>0</v>
      </c>
      <c r="AE464" s="102">
        <f t="shared" ca="1" si="524"/>
        <v>0</v>
      </c>
    </row>
    <row r="465" spans="2:31">
      <c r="B465" s="37" t="s">
        <v>367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525">K1561+K1568+K1575+K1582+K1589+K1834+K1596+K1603+K1610+K1617+K1624+K1631+K1638+K1645+K1652+K1659+K1666+K1673+K1680+K1687+K1694+K1701+K1708+K1715+K1722+K1729+K1736+K1743+K1750+K1757+K1764+K1771+K1778+K1785+K1792+K1799+K1806+K1813+K1820+K1827+K1846</f>
        <v>0</v>
      </c>
      <c r="L465" s="33">
        <f t="shared" ca="1" si="525"/>
        <v>0</v>
      </c>
      <c r="M465" s="33">
        <f t="shared" ca="1" si="525"/>
        <v>0</v>
      </c>
      <c r="N465" s="33">
        <f t="shared" ca="1" si="525"/>
        <v>0</v>
      </c>
      <c r="O465" s="33">
        <f t="shared" ca="1" si="525"/>
        <v>0</v>
      </c>
      <c r="P465" s="33">
        <f t="shared" ca="1" si="525"/>
        <v>0</v>
      </c>
      <c r="Q465" s="33">
        <f t="shared" ca="1" si="525"/>
        <v>0</v>
      </c>
      <c r="R465" s="33">
        <f t="shared" ca="1" si="525"/>
        <v>0</v>
      </c>
      <c r="S465" s="33">
        <f t="shared" ca="1" si="525"/>
        <v>0</v>
      </c>
      <c r="T465" s="33">
        <f t="shared" ca="1" si="525"/>
        <v>0</v>
      </c>
      <c r="U465" s="33">
        <f t="shared" ca="1" si="525"/>
        <v>0</v>
      </c>
      <c r="V465" s="33">
        <f t="shared" ca="1" si="525"/>
        <v>0</v>
      </c>
      <c r="W465" s="33">
        <f t="shared" ca="1" si="525"/>
        <v>0</v>
      </c>
      <c r="X465" s="33">
        <f t="shared" ca="1" si="522"/>
        <v>0</v>
      </c>
      <c r="Y465" s="33">
        <f t="shared" ca="1" si="522"/>
        <v>0</v>
      </c>
      <c r="Z465" s="33">
        <f t="shared" ref="Z465:AA465" ca="1" si="526">Z1561+Z1568+Z1575+Z1582+Z1589+Z1834+Z1596+Z1603+Z1610+Z1617+Z1624+Z1631+Z1638+Z1645+Z1652+Z1659+Z1666+Z1673+Z1680+Z1687+Z1694+Z1701+Z1708+Z1715+Z1722+Z1729+Z1736+Z1743+Z1750+Z1757+Z1764+Z1771+Z1778+Z1785+Z1792+Z1799+Z1806+Z1813+Z1820+Z1827+Z1846</f>
        <v>0</v>
      </c>
      <c r="AA465" s="33">
        <f t="shared" ca="1" si="526"/>
        <v>0</v>
      </c>
      <c r="AB465" s="33">
        <f t="shared" ref="AB465:AE465" ca="1" si="527">AB1561+AB1568+AB1575+AB1582+AB1589+AB1834+AB1596+AB1603+AB1610+AB1617+AB1624+AB1631+AB1638+AB1645+AB1652+AB1659+AB1666+AB1673+AB1680+AB1687+AB1694+AB1701+AB1708+AB1715+AB1722+AB1729+AB1736+AB1743+AB1750+AB1757+AB1764+AB1771+AB1778+AB1785+AB1792+AB1799+AB1806+AB1813+AB1820+AB1827+AB1846</f>
        <v>0</v>
      </c>
      <c r="AC465" s="33">
        <f t="shared" ca="1" si="527"/>
        <v>0</v>
      </c>
      <c r="AD465" s="33">
        <f t="shared" ca="1" si="527"/>
        <v>0</v>
      </c>
      <c r="AE465" s="33">
        <f t="shared" ca="1" si="527"/>
        <v>0</v>
      </c>
    </row>
    <row r="466" spans="2:31">
      <c r="B466" s="200" t="s">
        <v>368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528">K1562+K1569+K1576+K1583+K1590+K1835+K1597+K1604+K1611+K1618+K1625+K1632+K1639+K1646+K1653+K1660+K1667+K1674+K1681+K1688+K1695+K1702+K1709+K1716+K1723+K1730+K1737+K1744+K1751+K1758+K1765+K1772+K1779+K1786+K1793+K1800+K1807+K1814+K1821+K1828+K1847</f>
        <v>0</v>
      </c>
      <c r="L466" s="86">
        <f t="shared" ca="1" si="528"/>
        <v>0</v>
      </c>
      <c r="M466" s="86">
        <f t="shared" ca="1" si="528"/>
        <v>0</v>
      </c>
      <c r="N466" s="86">
        <f t="shared" ca="1" si="528"/>
        <v>0</v>
      </c>
      <c r="O466" s="86">
        <f t="shared" ca="1" si="528"/>
        <v>0</v>
      </c>
      <c r="P466" s="86">
        <f t="shared" ca="1" si="528"/>
        <v>0</v>
      </c>
      <c r="Q466" s="86">
        <f t="shared" ca="1" si="528"/>
        <v>0</v>
      </c>
      <c r="R466" s="86">
        <f t="shared" ca="1" si="528"/>
        <v>0</v>
      </c>
      <c r="S466" s="86">
        <f t="shared" ca="1" si="528"/>
        <v>0</v>
      </c>
      <c r="T466" s="86">
        <f t="shared" ca="1" si="528"/>
        <v>0</v>
      </c>
      <c r="U466" s="86">
        <f t="shared" ca="1" si="528"/>
        <v>0</v>
      </c>
      <c r="V466" s="86">
        <f t="shared" ca="1" si="528"/>
        <v>0</v>
      </c>
      <c r="W466" s="86">
        <f t="shared" ca="1" si="528"/>
        <v>0</v>
      </c>
      <c r="X466" s="86">
        <f t="shared" ca="1" si="522"/>
        <v>0</v>
      </c>
      <c r="Y466" s="86">
        <f t="shared" ca="1" si="522"/>
        <v>0</v>
      </c>
      <c r="Z466" s="86">
        <f t="shared" ref="Z466:AA466" ca="1" si="529">Z1562+Z1569+Z1576+Z1583+Z1590+Z1835+Z1597+Z1604+Z1611+Z1618+Z1625+Z1632+Z1639+Z1646+Z1653+Z1660+Z1667+Z1674+Z1681+Z1688+Z1695+Z1702+Z1709+Z1716+Z1723+Z1730+Z1737+Z1744+Z1751+Z1758+Z1765+Z1772+Z1779+Z1786+Z1793+Z1800+Z1807+Z1814+Z1821+Z1828+Z1847</f>
        <v>0</v>
      </c>
      <c r="AA466" s="86">
        <f t="shared" ca="1" si="529"/>
        <v>0</v>
      </c>
      <c r="AB466" s="86">
        <f t="shared" ref="AB466:AE466" ca="1" si="530">AB1562+AB1569+AB1576+AB1583+AB1590+AB1835+AB1597+AB1604+AB1611+AB1618+AB1625+AB1632+AB1639+AB1646+AB1653+AB1660+AB1667+AB1674+AB1681+AB1688+AB1695+AB1702+AB1709+AB1716+AB1723+AB1730+AB1737+AB1744+AB1751+AB1758+AB1765+AB1772+AB1779+AB1786+AB1793+AB1800+AB1807+AB1814+AB1821+AB1828+AB1847</f>
        <v>0</v>
      </c>
      <c r="AC466" s="86">
        <f t="shared" ca="1" si="530"/>
        <v>0</v>
      </c>
      <c r="AD466" s="86">
        <f t="shared" ca="1" si="530"/>
        <v>0</v>
      </c>
      <c r="AE466" s="86">
        <f t="shared" ca="1" si="530"/>
        <v>0</v>
      </c>
    </row>
    <row r="467" spans="2:31"/>
    <row r="468" spans="2:31">
      <c r="B468" s="188" t="s">
        <v>401</v>
      </c>
      <c r="C468" s="382"/>
      <c r="D468" s="189"/>
      <c r="E468" s="190"/>
      <c r="F468" s="190"/>
      <c r="G468" s="190"/>
      <c r="H468" s="190"/>
      <c r="I468" s="190"/>
      <c r="J468" s="190"/>
      <c r="K468" s="637"/>
      <c r="L468" s="638"/>
      <c r="M468" s="638"/>
      <c r="N468" s="638"/>
      <c r="O468" s="638"/>
      <c r="P468" s="638"/>
      <c r="Q468" s="638"/>
      <c r="R468" s="638"/>
      <c r="S468" s="638"/>
      <c r="T468" s="638"/>
      <c r="U468" s="638"/>
      <c r="V468" s="638"/>
      <c r="W468" s="638"/>
      <c r="X468" s="638"/>
      <c r="Y468" s="638"/>
      <c r="Z468" s="638"/>
      <c r="AA468" s="638"/>
      <c r="AB468" s="638"/>
      <c r="AC468" s="638"/>
      <c r="AD468" s="638"/>
      <c r="AE468" s="638"/>
    </row>
    <row r="469" spans="2:31">
      <c r="B469" s="62" t="str">
        <f t="shared" ref="B469:C488" si="531">IF(ISBLANK(B418),"",B418)</f>
        <v/>
      </c>
      <c r="C469" s="62" t="str">
        <f t="shared" si="531"/>
        <v/>
      </c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91"/>
      <c r="L469" s="391"/>
      <c r="M469" s="391"/>
      <c r="N469" s="391"/>
      <c r="O469" s="391"/>
      <c r="P469" s="391"/>
      <c r="Q469" s="391"/>
      <c r="R469" s="391"/>
      <c r="S469" s="391"/>
      <c r="T469" s="391"/>
      <c r="U469" s="391"/>
      <c r="V469" s="391"/>
      <c r="W469" s="391"/>
      <c r="X469" s="391"/>
      <c r="Y469" s="391"/>
      <c r="Z469" s="391"/>
      <c r="AA469" s="391"/>
      <c r="AB469" s="391"/>
      <c r="AC469" s="391"/>
      <c r="AD469" s="391"/>
      <c r="AE469" s="391"/>
    </row>
    <row r="470" spans="2:31">
      <c r="B470" s="62" t="str">
        <f t="shared" si="531"/>
        <v/>
      </c>
      <c r="C470" s="62" t="str">
        <f t="shared" si="531"/>
        <v/>
      </c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92"/>
      <c r="L470" s="392"/>
      <c r="M470" s="392"/>
      <c r="N470" s="392"/>
      <c r="O470" s="392"/>
      <c r="P470" s="392"/>
      <c r="Q470" s="392"/>
      <c r="R470" s="392"/>
      <c r="S470" s="392"/>
      <c r="T470" s="392"/>
      <c r="U470" s="392"/>
      <c r="V470" s="392"/>
      <c r="W470" s="392"/>
      <c r="X470" s="392"/>
      <c r="Y470" s="392"/>
      <c r="Z470" s="392"/>
      <c r="AA470" s="392"/>
      <c r="AB470" s="392"/>
      <c r="AC470" s="392"/>
      <c r="AD470" s="392"/>
      <c r="AE470" s="392"/>
    </row>
    <row r="471" spans="2:31">
      <c r="B471" s="62" t="str">
        <f t="shared" si="531"/>
        <v/>
      </c>
      <c r="C471" s="62" t="str">
        <f t="shared" si="531"/>
        <v/>
      </c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92"/>
      <c r="L471" s="392"/>
      <c r="M471" s="392"/>
      <c r="N471" s="392"/>
      <c r="O471" s="392"/>
      <c r="P471" s="392"/>
      <c r="Q471" s="392"/>
      <c r="R471" s="392"/>
      <c r="S471" s="392"/>
      <c r="T471" s="392"/>
      <c r="U471" s="392"/>
      <c r="V471" s="392"/>
      <c r="W471" s="392"/>
      <c r="X471" s="392"/>
      <c r="Y471" s="392"/>
      <c r="Z471" s="392"/>
      <c r="AA471" s="392"/>
      <c r="AB471" s="392"/>
      <c r="AC471" s="392"/>
      <c r="AD471" s="392"/>
      <c r="AE471" s="392"/>
    </row>
    <row r="472" spans="2:31">
      <c r="B472" s="62" t="str">
        <f t="shared" si="531"/>
        <v/>
      </c>
      <c r="C472" s="62" t="str">
        <f t="shared" si="531"/>
        <v/>
      </c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92"/>
      <c r="L472" s="392"/>
      <c r="M472" s="392"/>
      <c r="N472" s="392"/>
      <c r="O472" s="392"/>
      <c r="P472" s="392"/>
      <c r="Q472" s="392"/>
      <c r="R472" s="392"/>
      <c r="S472" s="392"/>
      <c r="T472" s="392"/>
      <c r="U472" s="392"/>
      <c r="V472" s="392"/>
      <c r="W472" s="392"/>
      <c r="X472" s="392"/>
      <c r="Y472" s="392"/>
      <c r="Z472" s="392"/>
      <c r="AA472" s="392"/>
      <c r="AB472" s="392"/>
      <c r="AC472" s="392"/>
      <c r="AD472" s="392"/>
      <c r="AE472" s="392"/>
    </row>
    <row r="473" spans="2:31">
      <c r="B473" s="62" t="str">
        <f t="shared" si="531"/>
        <v/>
      </c>
      <c r="C473" s="62" t="str">
        <f t="shared" si="531"/>
        <v/>
      </c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92"/>
      <c r="L473" s="392"/>
      <c r="M473" s="392"/>
      <c r="N473" s="392"/>
      <c r="O473" s="392"/>
      <c r="P473" s="392"/>
      <c r="Q473" s="392"/>
      <c r="R473" s="392"/>
      <c r="S473" s="392"/>
      <c r="T473" s="392"/>
      <c r="U473" s="392"/>
      <c r="V473" s="392"/>
      <c r="W473" s="392"/>
      <c r="X473" s="392"/>
      <c r="Y473" s="392"/>
      <c r="Z473" s="392"/>
      <c r="AA473" s="392"/>
      <c r="AB473" s="392"/>
      <c r="AC473" s="392"/>
      <c r="AD473" s="392"/>
      <c r="AE473" s="392"/>
    </row>
    <row r="474" spans="2:31">
      <c r="B474" s="62" t="str">
        <f t="shared" si="531"/>
        <v/>
      </c>
      <c r="C474" s="62" t="str">
        <f t="shared" si="531"/>
        <v/>
      </c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92"/>
      <c r="L474" s="392"/>
      <c r="M474" s="392"/>
      <c r="N474" s="392"/>
      <c r="O474" s="392"/>
      <c r="P474" s="392"/>
      <c r="Q474" s="392"/>
      <c r="R474" s="392"/>
      <c r="S474" s="392"/>
      <c r="T474" s="392"/>
      <c r="U474" s="392"/>
      <c r="V474" s="392"/>
      <c r="W474" s="392"/>
      <c r="X474" s="392"/>
      <c r="Y474" s="392"/>
      <c r="Z474" s="392"/>
      <c r="AA474" s="392"/>
      <c r="AB474" s="392"/>
      <c r="AC474" s="392"/>
      <c r="AD474" s="392"/>
      <c r="AE474" s="392"/>
    </row>
    <row r="475" spans="2:31">
      <c r="B475" s="62" t="str">
        <f t="shared" si="531"/>
        <v/>
      </c>
      <c r="C475" s="62" t="str">
        <f t="shared" si="531"/>
        <v/>
      </c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92"/>
      <c r="L475" s="392"/>
      <c r="M475" s="392"/>
      <c r="N475" s="392"/>
      <c r="O475" s="392"/>
      <c r="P475" s="392"/>
      <c r="Q475" s="392"/>
      <c r="R475" s="392"/>
      <c r="S475" s="392"/>
      <c r="T475" s="392"/>
      <c r="U475" s="392"/>
      <c r="V475" s="392"/>
      <c r="W475" s="392"/>
      <c r="X475" s="392"/>
      <c r="Y475" s="392"/>
      <c r="Z475" s="392"/>
      <c r="AA475" s="392"/>
      <c r="AB475" s="392"/>
      <c r="AC475" s="392"/>
      <c r="AD475" s="392"/>
      <c r="AE475" s="392"/>
    </row>
    <row r="476" spans="2:31">
      <c r="B476" s="62" t="str">
        <f t="shared" si="531"/>
        <v/>
      </c>
      <c r="C476" s="62" t="str">
        <f t="shared" si="531"/>
        <v/>
      </c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92"/>
      <c r="L476" s="392"/>
      <c r="M476" s="392"/>
      <c r="N476" s="392"/>
      <c r="O476" s="392"/>
      <c r="P476" s="392"/>
      <c r="Q476" s="392"/>
      <c r="R476" s="392"/>
      <c r="S476" s="392"/>
      <c r="T476" s="392"/>
      <c r="U476" s="392"/>
      <c r="V476" s="392"/>
      <c r="W476" s="392"/>
      <c r="X476" s="392"/>
      <c r="Y476" s="392"/>
      <c r="Z476" s="392"/>
      <c r="AA476" s="392"/>
      <c r="AB476" s="392"/>
      <c r="AC476" s="392"/>
      <c r="AD476" s="392"/>
      <c r="AE476" s="392"/>
    </row>
    <row r="477" spans="2:31">
      <c r="B477" s="62" t="str">
        <f t="shared" si="531"/>
        <v/>
      </c>
      <c r="C477" s="62" t="str">
        <f t="shared" si="531"/>
        <v/>
      </c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92"/>
      <c r="L477" s="392"/>
      <c r="M477" s="392"/>
      <c r="N477" s="392"/>
      <c r="O477" s="392"/>
      <c r="P477" s="392"/>
      <c r="Q477" s="392"/>
      <c r="R477" s="392"/>
      <c r="S477" s="392"/>
      <c r="T477" s="392"/>
      <c r="U477" s="392"/>
      <c r="V477" s="392"/>
      <c r="W477" s="392"/>
      <c r="X477" s="392"/>
      <c r="Y477" s="392"/>
      <c r="Z477" s="392"/>
      <c r="AA477" s="392"/>
      <c r="AB477" s="392"/>
      <c r="AC477" s="392"/>
      <c r="AD477" s="392"/>
      <c r="AE477" s="392"/>
    </row>
    <row r="478" spans="2:31">
      <c r="B478" s="62" t="str">
        <f t="shared" si="531"/>
        <v/>
      </c>
      <c r="C478" s="62" t="str">
        <f t="shared" si="531"/>
        <v/>
      </c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92"/>
      <c r="L478" s="392"/>
      <c r="M478" s="392"/>
      <c r="N478" s="392"/>
      <c r="O478" s="392"/>
      <c r="P478" s="392"/>
      <c r="Q478" s="392"/>
      <c r="R478" s="392"/>
      <c r="S478" s="392"/>
      <c r="T478" s="392"/>
      <c r="U478" s="392"/>
      <c r="V478" s="392"/>
      <c r="W478" s="392"/>
      <c r="X478" s="392"/>
      <c r="Y478" s="392"/>
      <c r="Z478" s="392"/>
      <c r="AA478" s="392"/>
      <c r="AB478" s="392"/>
      <c r="AC478" s="392"/>
      <c r="AD478" s="392"/>
      <c r="AE478" s="392"/>
    </row>
    <row r="479" spans="2:31">
      <c r="B479" s="62" t="str">
        <f t="shared" si="531"/>
        <v/>
      </c>
      <c r="C479" s="62" t="str">
        <f t="shared" si="531"/>
        <v/>
      </c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92"/>
      <c r="L479" s="392"/>
      <c r="M479" s="392"/>
      <c r="N479" s="392"/>
      <c r="O479" s="392"/>
      <c r="P479" s="392"/>
      <c r="Q479" s="392"/>
      <c r="R479" s="392"/>
      <c r="S479" s="392"/>
      <c r="T479" s="392"/>
      <c r="U479" s="392"/>
      <c r="V479" s="392"/>
      <c r="W479" s="392"/>
      <c r="X479" s="392"/>
      <c r="Y479" s="392"/>
      <c r="Z479" s="392"/>
      <c r="AA479" s="392"/>
      <c r="AB479" s="392"/>
      <c r="AC479" s="392"/>
      <c r="AD479" s="392"/>
      <c r="AE479" s="392"/>
    </row>
    <row r="480" spans="2:31">
      <c r="B480" s="62" t="str">
        <f t="shared" si="531"/>
        <v/>
      </c>
      <c r="C480" s="62" t="str">
        <f t="shared" si="531"/>
        <v/>
      </c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92"/>
      <c r="L480" s="392"/>
      <c r="M480" s="392"/>
      <c r="N480" s="392"/>
      <c r="O480" s="392"/>
      <c r="P480" s="392"/>
      <c r="Q480" s="392"/>
      <c r="R480" s="392"/>
      <c r="S480" s="392"/>
      <c r="T480" s="392"/>
      <c r="U480" s="392"/>
      <c r="V480" s="392"/>
      <c r="W480" s="392"/>
      <c r="X480" s="392"/>
      <c r="Y480" s="392"/>
      <c r="Z480" s="392"/>
      <c r="AA480" s="392"/>
      <c r="AB480" s="392"/>
      <c r="AC480" s="392"/>
      <c r="AD480" s="392"/>
      <c r="AE480" s="392"/>
    </row>
    <row r="481" spans="2:31">
      <c r="B481" s="62" t="str">
        <f t="shared" si="531"/>
        <v/>
      </c>
      <c r="C481" s="62" t="str">
        <f t="shared" si="531"/>
        <v/>
      </c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92"/>
      <c r="L481" s="392"/>
      <c r="M481" s="392"/>
      <c r="N481" s="392"/>
      <c r="O481" s="392"/>
      <c r="P481" s="392"/>
      <c r="Q481" s="392"/>
      <c r="R481" s="392"/>
      <c r="S481" s="392"/>
      <c r="T481" s="392"/>
      <c r="U481" s="392"/>
      <c r="V481" s="392"/>
      <c r="W481" s="392"/>
      <c r="X481" s="392"/>
      <c r="Y481" s="392"/>
      <c r="Z481" s="392"/>
      <c r="AA481" s="392"/>
      <c r="AB481" s="392"/>
      <c r="AC481" s="392"/>
      <c r="AD481" s="392"/>
      <c r="AE481" s="392"/>
    </row>
    <row r="482" spans="2:31">
      <c r="B482" s="62" t="str">
        <f t="shared" si="531"/>
        <v/>
      </c>
      <c r="C482" s="62" t="str">
        <f t="shared" si="531"/>
        <v/>
      </c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92"/>
      <c r="L482" s="392"/>
      <c r="M482" s="392"/>
      <c r="N482" s="392"/>
      <c r="O482" s="392"/>
      <c r="P482" s="392"/>
      <c r="Q482" s="392"/>
      <c r="R482" s="392"/>
      <c r="S482" s="392"/>
      <c r="T482" s="392"/>
      <c r="U482" s="392"/>
      <c r="V482" s="392"/>
      <c r="W482" s="392"/>
      <c r="X482" s="392"/>
      <c r="Y482" s="392"/>
      <c r="Z482" s="392"/>
      <c r="AA482" s="392"/>
      <c r="AB482" s="392"/>
      <c r="AC482" s="392"/>
      <c r="AD482" s="392"/>
      <c r="AE482" s="392"/>
    </row>
    <row r="483" spans="2:31">
      <c r="B483" s="62" t="str">
        <f>IF(ISBLANK(B432),"",B432)</f>
        <v/>
      </c>
      <c r="C483" s="62" t="str">
        <f t="shared" si="531"/>
        <v/>
      </c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92"/>
      <c r="L483" s="392"/>
      <c r="M483" s="392"/>
      <c r="N483" s="392"/>
      <c r="O483" s="392"/>
      <c r="P483" s="392"/>
      <c r="Q483" s="392"/>
      <c r="R483" s="392"/>
      <c r="S483" s="392"/>
      <c r="T483" s="392"/>
      <c r="U483" s="392"/>
      <c r="V483" s="392"/>
      <c r="W483" s="392"/>
      <c r="X483" s="392"/>
      <c r="Y483" s="392"/>
      <c r="Z483" s="392"/>
      <c r="AA483" s="392"/>
      <c r="AB483" s="392"/>
      <c r="AC483" s="392"/>
      <c r="AD483" s="392"/>
      <c r="AE483" s="392"/>
    </row>
    <row r="484" spans="2:31">
      <c r="B484" s="62" t="str">
        <f t="shared" si="531"/>
        <v/>
      </c>
      <c r="C484" s="62" t="str">
        <f t="shared" si="531"/>
        <v/>
      </c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92"/>
      <c r="L484" s="392"/>
      <c r="M484" s="392"/>
      <c r="N484" s="392"/>
      <c r="O484" s="392"/>
      <c r="P484" s="392"/>
      <c r="Q484" s="392"/>
      <c r="R484" s="392"/>
      <c r="S484" s="392"/>
      <c r="T484" s="392"/>
      <c r="U484" s="392"/>
      <c r="V484" s="392"/>
      <c r="W484" s="392"/>
      <c r="X484" s="392"/>
      <c r="Y484" s="392"/>
      <c r="Z484" s="392"/>
      <c r="AA484" s="392"/>
      <c r="AB484" s="392"/>
      <c r="AC484" s="392"/>
      <c r="AD484" s="392"/>
      <c r="AE484" s="392"/>
    </row>
    <row r="485" spans="2:31">
      <c r="B485" s="62" t="str">
        <f t="shared" si="531"/>
        <v/>
      </c>
      <c r="C485" s="62" t="str">
        <f t="shared" si="531"/>
        <v/>
      </c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92"/>
      <c r="L485" s="392"/>
      <c r="M485" s="392"/>
      <c r="N485" s="392"/>
      <c r="O485" s="392"/>
      <c r="P485" s="392"/>
      <c r="Q485" s="392"/>
      <c r="R485" s="392"/>
      <c r="S485" s="392"/>
      <c r="T485" s="392"/>
      <c r="U485" s="392"/>
      <c r="V485" s="392"/>
      <c r="W485" s="392"/>
      <c r="X485" s="392"/>
      <c r="Y485" s="392"/>
      <c r="Z485" s="392"/>
      <c r="AA485" s="392"/>
      <c r="AB485" s="392"/>
      <c r="AC485" s="392"/>
      <c r="AD485" s="392"/>
      <c r="AE485" s="392"/>
    </row>
    <row r="486" spans="2:31">
      <c r="B486" s="62" t="str">
        <f t="shared" si="531"/>
        <v/>
      </c>
      <c r="C486" s="62" t="str">
        <f t="shared" si="531"/>
        <v/>
      </c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92"/>
      <c r="L486" s="392"/>
      <c r="M486" s="392"/>
      <c r="N486" s="392"/>
      <c r="O486" s="392"/>
      <c r="P486" s="392"/>
      <c r="Q486" s="392"/>
      <c r="R486" s="392"/>
      <c r="S486" s="392"/>
      <c r="T486" s="392"/>
      <c r="U486" s="392"/>
      <c r="V486" s="392"/>
      <c r="W486" s="392"/>
      <c r="X486" s="392"/>
      <c r="Y486" s="392"/>
      <c r="Z486" s="392"/>
      <c r="AA486" s="392"/>
      <c r="AB486" s="392"/>
      <c r="AC486" s="392"/>
      <c r="AD486" s="392"/>
      <c r="AE486" s="392"/>
    </row>
    <row r="487" spans="2:31">
      <c r="B487" s="62" t="str">
        <f t="shared" si="531"/>
        <v/>
      </c>
      <c r="C487" s="62" t="str">
        <f t="shared" si="531"/>
        <v/>
      </c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92"/>
      <c r="L487" s="392"/>
      <c r="M487" s="392"/>
      <c r="N487" s="392"/>
      <c r="O487" s="392"/>
      <c r="P487" s="392"/>
      <c r="Q487" s="392"/>
      <c r="R487" s="392"/>
      <c r="S487" s="392"/>
      <c r="T487" s="392"/>
      <c r="U487" s="392"/>
      <c r="V487" s="392"/>
      <c r="W487" s="392"/>
      <c r="X487" s="392"/>
      <c r="Y487" s="392"/>
      <c r="Z487" s="392"/>
      <c r="AA487" s="392"/>
      <c r="AB487" s="392"/>
      <c r="AC487" s="392"/>
      <c r="AD487" s="392"/>
      <c r="AE487" s="392"/>
    </row>
    <row r="488" spans="2:31">
      <c r="B488" s="62" t="str">
        <f t="shared" si="531"/>
        <v/>
      </c>
      <c r="C488" s="62" t="str">
        <f t="shared" si="531"/>
        <v/>
      </c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92"/>
      <c r="L488" s="392"/>
      <c r="M488" s="392"/>
      <c r="N488" s="392"/>
      <c r="O488" s="392"/>
      <c r="P488" s="392"/>
      <c r="Q488" s="392"/>
      <c r="R488" s="392"/>
      <c r="S488" s="392"/>
      <c r="T488" s="392"/>
      <c r="U488" s="392"/>
      <c r="V488" s="392"/>
      <c r="W488" s="392"/>
      <c r="X488" s="392"/>
      <c r="Y488" s="392"/>
      <c r="Z488" s="392"/>
      <c r="AA488" s="392"/>
      <c r="AB488" s="392"/>
      <c r="AC488" s="392"/>
      <c r="AD488" s="392"/>
      <c r="AE488" s="392"/>
    </row>
    <row r="489" spans="2:31">
      <c r="B489" s="62" t="str">
        <f t="shared" ref="B489:C508" si="532">IF(ISBLANK(B438),"",B438)</f>
        <v/>
      </c>
      <c r="C489" s="62" t="str">
        <f t="shared" si="532"/>
        <v/>
      </c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92"/>
      <c r="L489" s="392"/>
      <c r="M489" s="392"/>
      <c r="N489" s="392"/>
      <c r="O489" s="392"/>
      <c r="P489" s="392"/>
      <c r="Q489" s="392"/>
      <c r="R489" s="392"/>
      <c r="S489" s="392"/>
      <c r="T489" s="392"/>
      <c r="U489" s="392"/>
      <c r="V489" s="392"/>
      <c r="W489" s="392"/>
      <c r="X489" s="392"/>
      <c r="Y489" s="392"/>
      <c r="Z489" s="392"/>
      <c r="AA489" s="392"/>
      <c r="AB489" s="392"/>
      <c r="AC489" s="392"/>
      <c r="AD489" s="392"/>
      <c r="AE489" s="392"/>
    </row>
    <row r="490" spans="2:31">
      <c r="B490" s="62" t="str">
        <f t="shared" si="532"/>
        <v/>
      </c>
      <c r="C490" s="62" t="str">
        <f t="shared" si="532"/>
        <v/>
      </c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92"/>
      <c r="L490" s="392"/>
      <c r="M490" s="392"/>
      <c r="N490" s="392"/>
      <c r="O490" s="392"/>
      <c r="P490" s="392"/>
      <c r="Q490" s="392"/>
      <c r="R490" s="392"/>
      <c r="S490" s="392"/>
      <c r="T490" s="392"/>
      <c r="U490" s="392"/>
      <c r="V490" s="392"/>
      <c r="W490" s="392"/>
      <c r="X490" s="392"/>
      <c r="Y490" s="392"/>
      <c r="Z490" s="392"/>
      <c r="AA490" s="392"/>
      <c r="AB490" s="392"/>
      <c r="AC490" s="392"/>
      <c r="AD490" s="392"/>
      <c r="AE490" s="392"/>
    </row>
    <row r="491" spans="2:31">
      <c r="B491" s="62" t="str">
        <f t="shared" si="532"/>
        <v/>
      </c>
      <c r="C491" s="62" t="str">
        <f t="shared" si="532"/>
        <v/>
      </c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92"/>
      <c r="L491" s="392"/>
      <c r="M491" s="392"/>
      <c r="N491" s="392"/>
      <c r="O491" s="392"/>
      <c r="P491" s="392"/>
      <c r="Q491" s="392"/>
      <c r="R491" s="392"/>
      <c r="S491" s="392"/>
      <c r="T491" s="392"/>
      <c r="U491" s="392"/>
      <c r="V491" s="392"/>
      <c r="W491" s="392"/>
      <c r="X491" s="392"/>
      <c r="Y491" s="392"/>
      <c r="Z491" s="392"/>
      <c r="AA491" s="392"/>
      <c r="AB491" s="392"/>
      <c r="AC491" s="392"/>
      <c r="AD491" s="392"/>
      <c r="AE491" s="392"/>
    </row>
    <row r="492" spans="2:31">
      <c r="B492" s="62" t="str">
        <f t="shared" si="532"/>
        <v/>
      </c>
      <c r="C492" s="62" t="str">
        <f t="shared" si="532"/>
        <v/>
      </c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92"/>
      <c r="L492" s="392"/>
      <c r="M492" s="392"/>
      <c r="N492" s="392"/>
      <c r="O492" s="392"/>
      <c r="P492" s="392"/>
      <c r="Q492" s="392"/>
      <c r="R492" s="392"/>
      <c r="S492" s="392"/>
      <c r="T492" s="392"/>
      <c r="U492" s="392"/>
      <c r="V492" s="392"/>
      <c r="W492" s="392"/>
      <c r="X492" s="392"/>
      <c r="Y492" s="392"/>
      <c r="Z492" s="392"/>
      <c r="AA492" s="392"/>
      <c r="AB492" s="392"/>
      <c r="AC492" s="392"/>
      <c r="AD492" s="392"/>
      <c r="AE492" s="392"/>
    </row>
    <row r="493" spans="2:31">
      <c r="B493" s="62" t="str">
        <f t="shared" si="532"/>
        <v/>
      </c>
      <c r="C493" s="62" t="str">
        <f t="shared" si="532"/>
        <v/>
      </c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92"/>
      <c r="L493" s="392"/>
      <c r="M493" s="392"/>
      <c r="N493" s="392"/>
      <c r="O493" s="392"/>
      <c r="P493" s="392"/>
      <c r="Q493" s="392"/>
      <c r="R493" s="392"/>
      <c r="S493" s="392"/>
      <c r="T493" s="392"/>
      <c r="U493" s="392"/>
      <c r="V493" s="392"/>
      <c r="W493" s="392"/>
      <c r="X493" s="392"/>
      <c r="Y493" s="392"/>
      <c r="Z493" s="392"/>
      <c r="AA493" s="392"/>
      <c r="AB493" s="392"/>
      <c r="AC493" s="392"/>
      <c r="AD493" s="392"/>
      <c r="AE493" s="392"/>
    </row>
    <row r="494" spans="2:31">
      <c r="B494" s="62" t="str">
        <f t="shared" si="532"/>
        <v/>
      </c>
      <c r="C494" s="62" t="str">
        <f t="shared" si="532"/>
        <v/>
      </c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92"/>
      <c r="L494" s="392"/>
      <c r="M494" s="392"/>
      <c r="N494" s="392"/>
      <c r="O494" s="392"/>
      <c r="P494" s="392"/>
      <c r="Q494" s="392"/>
      <c r="R494" s="392"/>
      <c r="S494" s="392"/>
      <c r="T494" s="392"/>
      <c r="U494" s="392"/>
      <c r="V494" s="392"/>
      <c r="W494" s="392"/>
      <c r="X494" s="392"/>
      <c r="Y494" s="392"/>
      <c r="Z494" s="392"/>
      <c r="AA494" s="392"/>
      <c r="AB494" s="392"/>
      <c r="AC494" s="392"/>
      <c r="AD494" s="392"/>
      <c r="AE494" s="392"/>
    </row>
    <row r="495" spans="2:31">
      <c r="B495" s="62" t="str">
        <f t="shared" si="532"/>
        <v/>
      </c>
      <c r="C495" s="62" t="str">
        <f t="shared" si="532"/>
        <v/>
      </c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92"/>
      <c r="L495" s="392"/>
      <c r="M495" s="392"/>
      <c r="N495" s="392"/>
      <c r="O495" s="392"/>
      <c r="P495" s="392"/>
      <c r="Q495" s="392"/>
      <c r="R495" s="392"/>
      <c r="S495" s="392"/>
      <c r="T495" s="392"/>
      <c r="U495" s="392"/>
      <c r="V495" s="392"/>
      <c r="W495" s="392"/>
      <c r="X495" s="392"/>
      <c r="Y495" s="392"/>
      <c r="Z495" s="392"/>
      <c r="AA495" s="392"/>
      <c r="AB495" s="392"/>
      <c r="AC495" s="392"/>
      <c r="AD495" s="392"/>
      <c r="AE495" s="392"/>
    </row>
    <row r="496" spans="2:31">
      <c r="B496" s="62" t="str">
        <f t="shared" si="532"/>
        <v/>
      </c>
      <c r="C496" s="62" t="str">
        <f t="shared" si="532"/>
        <v/>
      </c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92"/>
      <c r="L496" s="392"/>
      <c r="M496" s="392"/>
      <c r="N496" s="392"/>
      <c r="O496" s="392"/>
      <c r="P496" s="392"/>
      <c r="Q496" s="392"/>
      <c r="R496" s="392"/>
      <c r="S496" s="392"/>
      <c r="T496" s="392"/>
      <c r="U496" s="392"/>
      <c r="V496" s="392"/>
      <c r="W496" s="392"/>
      <c r="X496" s="392"/>
      <c r="Y496" s="392"/>
      <c r="Z496" s="392"/>
      <c r="AA496" s="392"/>
      <c r="AB496" s="392"/>
      <c r="AC496" s="392"/>
      <c r="AD496" s="392"/>
      <c r="AE496" s="392"/>
    </row>
    <row r="497" spans="2:31">
      <c r="B497" s="62" t="str">
        <f t="shared" si="532"/>
        <v/>
      </c>
      <c r="C497" s="62" t="str">
        <f t="shared" si="532"/>
        <v/>
      </c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92"/>
      <c r="L497" s="392"/>
      <c r="M497" s="392"/>
      <c r="N497" s="392"/>
      <c r="O497" s="392"/>
      <c r="P497" s="392"/>
      <c r="Q497" s="392"/>
      <c r="R497" s="392"/>
      <c r="S497" s="392"/>
      <c r="T497" s="392"/>
      <c r="U497" s="392"/>
      <c r="V497" s="392"/>
      <c r="W497" s="392"/>
      <c r="X497" s="392"/>
      <c r="Y497" s="392"/>
      <c r="Z497" s="392"/>
      <c r="AA497" s="392"/>
      <c r="AB497" s="392"/>
      <c r="AC497" s="392"/>
      <c r="AD497" s="392"/>
      <c r="AE497" s="392"/>
    </row>
    <row r="498" spans="2:31">
      <c r="B498" s="62" t="str">
        <f t="shared" si="532"/>
        <v/>
      </c>
      <c r="C498" s="62" t="str">
        <f t="shared" si="532"/>
        <v/>
      </c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92"/>
      <c r="L498" s="392"/>
      <c r="M498" s="392"/>
      <c r="N498" s="392"/>
      <c r="O498" s="392"/>
      <c r="P498" s="392"/>
      <c r="Q498" s="392"/>
      <c r="R498" s="392"/>
      <c r="S498" s="392"/>
      <c r="T498" s="392"/>
      <c r="U498" s="392"/>
      <c r="V498" s="392"/>
      <c r="W498" s="392"/>
      <c r="X498" s="392"/>
      <c r="Y498" s="392"/>
      <c r="Z498" s="392"/>
      <c r="AA498" s="392"/>
      <c r="AB498" s="392"/>
      <c r="AC498" s="392"/>
      <c r="AD498" s="392"/>
      <c r="AE498" s="392"/>
    </row>
    <row r="499" spans="2:31">
      <c r="B499" s="62" t="str">
        <f t="shared" si="532"/>
        <v/>
      </c>
      <c r="C499" s="62" t="str">
        <f t="shared" si="532"/>
        <v/>
      </c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92"/>
      <c r="L499" s="392"/>
      <c r="M499" s="392"/>
      <c r="N499" s="392"/>
      <c r="O499" s="392"/>
      <c r="P499" s="392"/>
      <c r="Q499" s="392"/>
      <c r="R499" s="392"/>
      <c r="S499" s="392"/>
      <c r="T499" s="392"/>
      <c r="U499" s="392"/>
      <c r="V499" s="392"/>
      <c r="W499" s="392"/>
      <c r="X499" s="392"/>
      <c r="Y499" s="392"/>
      <c r="Z499" s="392"/>
      <c r="AA499" s="392"/>
      <c r="AB499" s="392"/>
      <c r="AC499" s="392"/>
      <c r="AD499" s="392"/>
      <c r="AE499" s="392"/>
    </row>
    <row r="500" spans="2:31">
      <c r="B500" s="62" t="str">
        <f t="shared" si="532"/>
        <v/>
      </c>
      <c r="C500" s="62" t="str">
        <f t="shared" si="532"/>
        <v/>
      </c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92"/>
      <c r="L500" s="392"/>
      <c r="M500" s="392"/>
      <c r="N500" s="392"/>
      <c r="O500" s="392"/>
      <c r="P500" s="392"/>
      <c r="Q500" s="392"/>
      <c r="R500" s="392"/>
      <c r="S500" s="392"/>
      <c r="T500" s="392"/>
      <c r="U500" s="392"/>
      <c r="V500" s="392"/>
      <c r="W500" s="392"/>
      <c r="X500" s="392"/>
      <c r="Y500" s="392"/>
      <c r="Z500" s="392"/>
      <c r="AA500" s="392"/>
      <c r="AB500" s="392"/>
      <c r="AC500" s="392"/>
      <c r="AD500" s="392"/>
      <c r="AE500" s="392"/>
    </row>
    <row r="501" spans="2:31">
      <c r="B501" s="62" t="str">
        <f t="shared" si="532"/>
        <v/>
      </c>
      <c r="C501" s="62" t="str">
        <f t="shared" si="532"/>
        <v/>
      </c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92"/>
      <c r="L501" s="392"/>
      <c r="M501" s="392"/>
      <c r="N501" s="392"/>
      <c r="O501" s="392"/>
      <c r="P501" s="392"/>
      <c r="Q501" s="392"/>
      <c r="R501" s="392"/>
      <c r="S501" s="392"/>
      <c r="T501" s="392"/>
      <c r="U501" s="392"/>
      <c r="V501" s="392"/>
      <c r="W501" s="392"/>
      <c r="X501" s="392"/>
      <c r="Y501" s="392"/>
      <c r="Z501" s="392"/>
      <c r="AA501" s="392"/>
      <c r="AB501" s="392"/>
      <c r="AC501" s="392"/>
      <c r="AD501" s="392"/>
      <c r="AE501" s="392"/>
    </row>
    <row r="502" spans="2:31">
      <c r="B502" s="62" t="str">
        <f t="shared" si="532"/>
        <v/>
      </c>
      <c r="C502" s="62" t="str">
        <f t="shared" si="532"/>
        <v/>
      </c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92"/>
      <c r="L502" s="392"/>
      <c r="M502" s="392"/>
      <c r="N502" s="392"/>
      <c r="O502" s="392"/>
      <c r="P502" s="392"/>
      <c r="Q502" s="392"/>
      <c r="R502" s="392"/>
      <c r="S502" s="392"/>
      <c r="T502" s="392"/>
      <c r="U502" s="392"/>
      <c r="V502" s="392"/>
      <c r="W502" s="392"/>
      <c r="X502" s="392"/>
      <c r="Y502" s="392"/>
      <c r="Z502" s="392"/>
      <c r="AA502" s="392"/>
      <c r="AB502" s="392"/>
      <c r="AC502" s="392"/>
      <c r="AD502" s="392"/>
      <c r="AE502" s="392"/>
    </row>
    <row r="503" spans="2:31">
      <c r="B503" s="62" t="str">
        <f t="shared" si="532"/>
        <v/>
      </c>
      <c r="C503" s="62" t="str">
        <f t="shared" si="532"/>
        <v/>
      </c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92"/>
      <c r="L503" s="392"/>
      <c r="M503" s="392"/>
      <c r="N503" s="392"/>
      <c r="O503" s="392"/>
      <c r="P503" s="392"/>
      <c r="Q503" s="392"/>
      <c r="R503" s="392"/>
      <c r="S503" s="392"/>
      <c r="T503" s="392"/>
      <c r="U503" s="392"/>
      <c r="V503" s="392"/>
      <c r="W503" s="392"/>
      <c r="X503" s="392"/>
      <c r="Y503" s="392"/>
      <c r="Z503" s="392"/>
      <c r="AA503" s="392"/>
      <c r="AB503" s="392"/>
      <c r="AC503" s="392"/>
      <c r="AD503" s="392"/>
      <c r="AE503" s="392"/>
    </row>
    <row r="504" spans="2:31">
      <c r="B504" s="62" t="str">
        <f t="shared" si="532"/>
        <v/>
      </c>
      <c r="C504" s="62" t="str">
        <f t="shared" si="532"/>
        <v/>
      </c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92"/>
      <c r="L504" s="392"/>
      <c r="M504" s="392"/>
      <c r="N504" s="392"/>
      <c r="O504" s="392"/>
      <c r="P504" s="392"/>
      <c r="Q504" s="392"/>
      <c r="R504" s="392"/>
      <c r="S504" s="392"/>
      <c r="T504" s="392"/>
      <c r="U504" s="392"/>
      <c r="V504" s="392"/>
      <c r="W504" s="392"/>
      <c r="X504" s="392"/>
      <c r="Y504" s="392"/>
      <c r="Z504" s="392"/>
      <c r="AA504" s="392"/>
      <c r="AB504" s="392"/>
      <c r="AC504" s="392"/>
      <c r="AD504" s="392"/>
      <c r="AE504" s="392"/>
    </row>
    <row r="505" spans="2:31">
      <c r="B505" s="62" t="str">
        <f t="shared" si="532"/>
        <v/>
      </c>
      <c r="C505" s="62" t="str">
        <f t="shared" si="532"/>
        <v/>
      </c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92"/>
      <c r="L505" s="392"/>
      <c r="M505" s="392"/>
      <c r="N505" s="392"/>
      <c r="O505" s="392"/>
      <c r="P505" s="392"/>
      <c r="Q505" s="392"/>
      <c r="R505" s="392"/>
      <c r="S505" s="392"/>
      <c r="T505" s="392"/>
      <c r="U505" s="392"/>
      <c r="V505" s="392"/>
      <c r="W505" s="392"/>
      <c r="X505" s="392"/>
      <c r="Y505" s="392"/>
      <c r="Z505" s="392"/>
      <c r="AA505" s="392"/>
      <c r="AB505" s="392"/>
      <c r="AC505" s="392"/>
      <c r="AD505" s="392"/>
      <c r="AE505" s="392"/>
    </row>
    <row r="506" spans="2:31">
      <c r="B506" s="62" t="str">
        <f t="shared" si="532"/>
        <v/>
      </c>
      <c r="C506" s="62" t="str">
        <f t="shared" si="532"/>
        <v/>
      </c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92"/>
      <c r="L506" s="392"/>
      <c r="M506" s="392"/>
      <c r="N506" s="392"/>
      <c r="O506" s="392"/>
      <c r="P506" s="392"/>
      <c r="Q506" s="392"/>
      <c r="R506" s="392"/>
      <c r="S506" s="392"/>
      <c r="T506" s="392"/>
      <c r="U506" s="392"/>
      <c r="V506" s="392"/>
      <c r="W506" s="392"/>
      <c r="X506" s="392"/>
      <c r="Y506" s="392"/>
      <c r="Z506" s="392"/>
      <c r="AA506" s="392"/>
      <c r="AB506" s="392"/>
      <c r="AC506" s="392"/>
      <c r="AD506" s="392"/>
      <c r="AE506" s="392"/>
    </row>
    <row r="507" spans="2:31">
      <c r="B507" s="62" t="str">
        <f t="shared" si="532"/>
        <v/>
      </c>
      <c r="C507" s="62" t="str">
        <f t="shared" si="532"/>
        <v/>
      </c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92"/>
      <c r="L507" s="392"/>
      <c r="M507" s="392"/>
      <c r="N507" s="392"/>
      <c r="O507" s="392"/>
      <c r="P507" s="392"/>
      <c r="Q507" s="392"/>
      <c r="R507" s="392"/>
      <c r="S507" s="392"/>
      <c r="T507" s="392"/>
      <c r="U507" s="392"/>
      <c r="V507" s="392"/>
      <c r="W507" s="392"/>
      <c r="X507" s="392"/>
      <c r="Y507" s="392"/>
      <c r="Z507" s="392"/>
      <c r="AA507" s="392"/>
      <c r="AB507" s="392"/>
      <c r="AC507" s="392"/>
      <c r="AD507" s="392"/>
      <c r="AE507" s="392"/>
    </row>
    <row r="508" spans="2:31">
      <c r="B508" s="62" t="str">
        <f t="shared" si="532"/>
        <v/>
      </c>
      <c r="C508" s="62" t="str">
        <f t="shared" si="532"/>
        <v/>
      </c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92"/>
      <c r="L508" s="392"/>
      <c r="M508" s="392"/>
      <c r="N508" s="392"/>
      <c r="O508" s="392"/>
      <c r="P508" s="392"/>
      <c r="Q508" s="392"/>
      <c r="R508" s="392"/>
      <c r="S508" s="392"/>
      <c r="T508" s="392"/>
      <c r="U508" s="392"/>
      <c r="V508" s="392"/>
      <c r="W508" s="392"/>
      <c r="X508" s="392"/>
      <c r="Y508" s="392"/>
      <c r="Z508" s="392"/>
      <c r="AA508" s="392"/>
      <c r="AB508" s="392"/>
      <c r="AC508" s="392"/>
      <c r="AD508" s="392"/>
      <c r="AE508" s="392"/>
    </row>
    <row r="509" spans="2:31">
      <c r="B509" s="62" t="str">
        <f t="shared" ref="B509:C513" si="533">IF(ISBLANK(B458),"",B458)</f>
        <v/>
      </c>
      <c r="C509" s="62" t="str">
        <f t="shared" si="533"/>
        <v/>
      </c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92"/>
      <c r="L509" s="392"/>
      <c r="M509" s="392"/>
      <c r="N509" s="392"/>
      <c r="O509" s="392"/>
      <c r="P509" s="392"/>
      <c r="Q509" s="392"/>
      <c r="R509" s="392"/>
      <c r="S509" s="392"/>
      <c r="T509" s="392"/>
      <c r="U509" s="392"/>
      <c r="V509" s="392"/>
      <c r="W509" s="392"/>
      <c r="X509" s="392"/>
      <c r="Y509" s="392"/>
      <c r="Z509" s="392"/>
      <c r="AA509" s="392"/>
      <c r="AB509" s="392"/>
      <c r="AC509" s="392"/>
      <c r="AD509" s="392"/>
      <c r="AE509" s="392"/>
    </row>
    <row r="510" spans="2:31">
      <c r="B510" s="62" t="str">
        <f t="shared" si="533"/>
        <v/>
      </c>
      <c r="C510" s="62" t="str">
        <f t="shared" si="533"/>
        <v/>
      </c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92"/>
      <c r="L510" s="392"/>
      <c r="M510" s="392"/>
      <c r="N510" s="392"/>
      <c r="O510" s="392"/>
      <c r="P510" s="392"/>
      <c r="Q510" s="392"/>
      <c r="R510" s="392"/>
      <c r="S510" s="392"/>
      <c r="T510" s="392"/>
      <c r="U510" s="392"/>
      <c r="V510" s="392"/>
      <c r="W510" s="392"/>
      <c r="X510" s="392"/>
      <c r="Y510" s="392"/>
      <c r="Z510" s="392"/>
      <c r="AA510" s="392"/>
      <c r="AB510" s="392"/>
      <c r="AC510" s="392"/>
      <c r="AD510" s="392"/>
      <c r="AE510" s="392"/>
    </row>
    <row r="511" spans="2:31">
      <c r="B511" s="62" t="str">
        <f t="shared" si="533"/>
        <v/>
      </c>
      <c r="C511" s="62" t="str">
        <f t="shared" si="533"/>
        <v/>
      </c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92"/>
      <c r="L511" s="392"/>
      <c r="M511" s="392"/>
      <c r="N511" s="392"/>
      <c r="O511" s="392"/>
      <c r="P511" s="392"/>
      <c r="Q511" s="392"/>
      <c r="R511" s="392"/>
      <c r="S511" s="392"/>
      <c r="T511" s="392"/>
      <c r="U511" s="392"/>
      <c r="V511" s="392"/>
      <c r="W511" s="392"/>
      <c r="X511" s="392"/>
      <c r="Y511" s="392"/>
      <c r="Z511" s="392"/>
      <c r="AA511" s="392"/>
      <c r="AB511" s="392"/>
      <c r="AC511" s="392"/>
      <c r="AD511" s="392"/>
      <c r="AE511" s="392"/>
    </row>
    <row r="512" spans="2:31">
      <c r="B512" s="62" t="str">
        <f t="shared" si="533"/>
        <v/>
      </c>
      <c r="C512" s="62" t="str">
        <f t="shared" si="533"/>
        <v/>
      </c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92"/>
      <c r="L512" s="392"/>
      <c r="M512" s="392"/>
      <c r="N512" s="392"/>
      <c r="O512" s="392"/>
      <c r="P512" s="392"/>
      <c r="Q512" s="392"/>
      <c r="R512" s="392"/>
      <c r="S512" s="392"/>
      <c r="T512" s="392"/>
      <c r="U512" s="392"/>
      <c r="V512" s="392"/>
      <c r="W512" s="392"/>
      <c r="X512" s="392"/>
      <c r="Y512" s="392"/>
      <c r="Z512" s="392"/>
      <c r="AA512" s="392"/>
      <c r="AB512" s="392"/>
      <c r="AC512" s="392"/>
      <c r="AD512" s="392"/>
      <c r="AE512" s="392"/>
    </row>
    <row r="513" spans="2:31">
      <c r="B513" s="62" t="str">
        <f t="shared" si="533"/>
        <v/>
      </c>
      <c r="C513" s="62" t="str">
        <f t="shared" si="533"/>
        <v/>
      </c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92"/>
      <c r="L513" s="392"/>
      <c r="M513" s="392"/>
      <c r="N513" s="392"/>
      <c r="O513" s="392"/>
      <c r="P513" s="392"/>
      <c r="Q513" s="392"/>
      <c r="R513" s="392"/>
      <c r="S513" s="392"/>
      <c r="T513" s="392"/>
      <c r="U513" s="392"/>
      <c r="V513" s="392"/>
      <c r="W513" s="392"/>
      <c r="X513" s="392"/>
      <c r="Y513" s="392"/>
      <c r="Z513" s="392"/>
      <c r="AA513" s="392"/>
      <c r="AB513" s="392"/>
      <c r="AC513" s="392"/>
      <c r="AD513" s="392"/>
      <c r="AE513" s="392"/>
    </row>
    <row r="514" spans="2:31"/>
    <row r="515" spans="2:31">
      <c r="B515" s="188" t="s">
        <v>656</v>
      </c>
      <c r="C515" s="382"/>
      <c r="D515" s="189"/>
      <c r="E515" s="190"/>
      <c r="F515" s="190"/>
      <c r="G515" s="190"/>
      <c r="H515" s="190"/>
      <c r="I515" s="190"/>
      <c r="J515" s="190"/>
      <c r="K515" s="637"/>
      <c r="L515" s="638"/>
      <c r="M515" s="638"/>
      <c r="N515" s="638"/>
      <c r="O515" s="638"/>
      <c r="P515" s="638"/>
      <c r="Q515" s="638"/>
      <c r="R515" s="638"/>
      <c r="S515" s="638"/>
      <c r="T515" s="638"/>
      <c r="U515" s="638"/>
      <c r="V515" s="638"/>
      <c r="W515" s="638"/>
      <c r="X515" s="638"/>
      <c r="Y515" s="638"/>
      <c r="Z515" s="638"/>
      <c r="AA515" s="638"/>
      <c r="AB515" s="638"/>
      <c r="AC515" s="638"/>
      <c r="AD515" s="638"/>
      <c r="AE515" s="638"/>
    </row>
    <row r="516" spans="2:31">
      <c r="B516" s="62" t="str">
        <f t="shared" ref="B516:C535" si="534">B469</f>
        <v/>
      </c>
      <c r="C516" s="62" t="str">
        <f t="shared" si="534"/>
        <v/>
      </c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W516" si="535">IF(ISBLANK(K469),0,K1563)</f>
        <v>0</v>
      </c>
      <c r="L516" s="102">
        <f t="shared" si="535"/>
        <v>0</v>
      </c>
      <c r="M516" s="102">
        <f t="shared" si="535"/>
        <v>0</v>
      </c>
      <c r="N516" s="102">
        <f t="shared" si="535"/>
        <v>0</v>
      </c>
      <c r="O516" s="102">
        <f t="shared" si="535"/>
        <v>0</v>
      </c>
      <c r="P516" s="102">
        <f t="shared" si="535"/>
        <v>0</v>
      </c>
      <c r="Q516" s="102">
        <f t="shared" si="535"/>
        <v>0</v>
      </c>
      <c r="R516" s="102">
        <f t="shared" si="535"/>
        <v>0</v>
      </c>
      <c r="S516" s="102">
        <f t="shared" si="535"/>
        <v>0</v>
      </c>
      <c r="T516" s="102">
        <f t="shared" si="535"/>
        <v>0</v>
      </c>
      <c r="U516" s="102">
        <f t="shared" si="535"/>
        <v>0</v>
      </c>
      <c r="V516" s="102">
        <f t="shared" si="535"/>
        <v>0</v>
      </c>
      <c r="W516" s="102">
        <f t="shared" si="535"/>
        <v>0</v>
      </c>
      <c r="X516" s="102">
        <f>IF(ISBLANK(X469),0,X1563)</f>
        <v>0</v>
      </c>
      <c r="Y516" s="102">
        <f>IF(ISBLANK(Y469),0,Y1563)</f>
        <v>0</v>
      </c>
      <c r="Z516" s="102">
        <f t="shared" ref="Z516:AA516" si="536">IF(ISBLANK(Z469),0,Z1563)</f>
        <v>0</v>
      </c>
      <c r="AA516" s="102">
        <f t="shared" si="536"/>
        <v>0</v>
      </c>
      <c r="AB516" s="102">
        <f t="shared" ref="AB516:AE516" si="537">IF(ISBLANK(AB469),0,AB1563)</f>
        <v>0</v>
      </c>
      <c r="AC516" s="102">
        <f t="shared" si="537"/>
        <v>0</v>
      </c>
      <c r="AD516" s="102">
        <f t="shared" si="537"/>
        <v>0</v>
      </c>
      <c r="AE516" s="102">
        <f t="shared" si="537"/>
        <v>0</v>
      </c>
    </row>
    <row r="517" spans="2:31">
      <c r="B517" s="62" t="str">
        <f t="shared" si="534"/>
        <v/>
      </c>
      <c r="C517" s="62" t="str">
        <f t="shared" si="534"/>
        <v/>
      </c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W517" si="538">IF(ISBLANK(K470),0,K1570)</f>
        <v>0</v>
      </c>
      <c r="L517" s="33">
        <f t="shared" si="538"/>
        <v>0</v>
      </c>
      <c r="M517" s="33">
        <f t="shared" si="538"/>
        <v>0</v>
      </c>
      <c r="N517" s="33">
        <f t="shared" si="538"/>
        <v>0</v>
      </c>
      <c r="O517" s="33">
        <f t="shared" si="538"/>
        <v>0</v>
      </c>
      <c r="P517" s="33">
        <f t="shared" si="538"/>
        <v>0</v>
      </c>
      <c r="Q517" s="33">
        <f t="shared" si="538"/>
        <v>0</v>
      </c>
      <c r="R517" s="33">
        <f t="shared" si="538"/>
        <v>0</v>
      </c>
      <c r="S517" s="33">
        <f t="shared" si="538"/>
        <v>0</v>
      </c>
      <c r="T517" s="33">
        <f t="shared" si="538"/>
        <v>0</v>
      </c>
      <c r="U517" s="33">
        <f t="shared" si="538"/>
        <v>0</v>
      </c>
      <c r="V517" s="33">
        <f t="shared" si="538"/>
        <v>0</v>
      </c>
      <c r="W517" s="33">
        <f t="shared" si="538"/>
        <v>0</v>
      </c>
      <c r="X517" s="33">
        <f>IF(ISBLANK(X470),0,X1570)</f>
        <v>0</v>
      </c>
      <c r="Y517" s="33">
        <f>IF(ISBLANK(Y470),0,Y1570)</f>
        <v>0</v>
      </c>
      <c r="Z517" s="33">
        <f t="shared" ref="Z517:AA517" si="539">IF(ISBLANK(Z470),0,Z1570)</f>
        <v>0</v>
      </c>
      <c r="AA517" s="33">
        <f t="shared" si="539"/>
        <v>0</v>
      </c>
      <c r="AB517" s="33">
        <f t="shared" ref="AB517:AE517" si="540">IF(ISBLANK(AB470),0,AB1570)</f>
        <v>0</v>
      </c>
      <c r="AC517" s="33">
        <f t="shared" si="540"/>
        <v>0</v>
      </c>
      <c r="AD517" s="33">
        <f t="shared" si="540"/>
        <v>0</v>
      </c>
      <c r="AE517" s="33">
        <f t="shared" si="540"/>
        <v>0</v>
      </c>
    </row>
    <row r="518" spans="2:31">
      <c r="B518" s="62" t="str">
        <f t="shared" si="534"/>
        <v/>
      </c>
      <c r="C518" s="62" t="str">
        <f t="shared" si="534"/>
        <v/>
      </c>
      <c r="D518" s="52"/>
      <c r="E518" s="52"/>
      <c r="F518" s="52"/>
      <c r="G518" s="52"/>
      <c r="H518" s="52"/>
      <c r="I518" s="52"/>
      <c r="J518" s="202" t="str">
        <f t="shared" ref="J518:J560" si="541">J471</f>
        <v/>
      </c>
      <c r="K518" s="33">
        <f t="shared" ref="K518:W518" si="542">IF(ISBLANK(K471),0,K1577)</f>
        <v>0</v>
      </c>
      <c r="L518" s="33">
        <f t="shared" si="542"/>
        <v>0</v>
      </c>
      <c r="M518" s="33">
        <f t="shared" si="542"/>
        <v>0</v>
      </c>
      <c r="N518" s="33">
        <f t="shared" si="542"/>
        <v>0</v>
      </c>
      <c r="O518" s="33">
        <f t="shared" si="542"/>
        <v>0</v>
      </c>
      <c r="P518" s="33">
        <f t="shared" si="542"/>
        <v>0</v>
      </c>
      <c r="Q518" s="33">
        <f t="shared" si="542"/>
        <v>0</v>
      </c>
      <c r="R518" s="33">
        <f t="shared" si="542"/>
        <v>0</v>
      </c>
      <c r="S518" s="33">
        <f t="shared" si="542"/>
        <v>0</v>
      </c>
      <c r="T518" s="33">
        <f t="shared" si="542"/>
        <v>0</v>
      </c>
      <c r="U518" s="33">
        <f t="shared" si="542"/>
        <v>0</v>
      </c>
      <c r="V518" s="33">
        <f t="shared" si="542"/>
        <v>0</v>
      </c>
      <c r="W518" s="33">
        <f t="shared" si="542"/>
        <v>0</v>
      </c>
      <c r="X518" s="33">
        <f>IF(ISBLANK(X471),0,X1577)</f>
        <v>0</v>
      </c>
      <c r="Y518" s="33">
        <f>IF(ISBLANK(Y471),0,Y1577)</f>
        <v>0</v>
      </c>
      <c r="Z518" s="33">
        <f t="shared" ref="Z518:AA518" si="543">IF(ISBLANK(Z471),0,Z1577)</f>
        <v>0</v>
      </c>
      <c r="AA518" s="33">
        <f t="shared" si="543"/>
        <v>0</v>
      </c>
      <c r="AB518" s="33">
        <f t="shared" ref="AB518:AE518" si="544">IF(ISBLANK(AB471),0,AB1577)</f>
        <v>0</v>
      </c>
      <c r="AC518" s="33">
        <f t="shared" si="544"/>
        <v>0</v>
      </c>
      <c r="AD518" s="33">
        <f t="shared" si="544"/>
        <v>0</v>
      </c>
      <c r="AE518" s="33">
        <f t="shared" si="544"/>
        <v>0</v>
      </c>
    </row>
    <row r="519" spans="2:31">
      <c r="B519" s="62" t="str">
        <f t="shared" si="534"/>
        <v/>
      </c>
      <c r="C519" s="62" t="str">
        <f t="shared" si="534"/>
        <v/>
      </c>
      <c r="D519" s="52"/>
      <c r="E519" s="52"/>
      <c r="F519" s="52"/>
      <c r="G519" s="52"/>
      <c r="H519" s="52"/>
      <c r="I519" s="52"/>
      <c r="J519" s="202" t="str">
        <f t="shared" si="541"/>
        <v/>
      </c>
      <c r="K519" s="33">
        <f t="shared" ref="K519:W519" si="545">IF(ISBLANK(K472),0,K1584)</f>
        <v>0</v>
      </c>
      <c r="L519" s="33">
        <f t="shared" si="545"/>
        <v>0</v>
      </c>
      <c r="M519" s="33">
        <f t="shared" si="545"/>
        <v>0</v>
      </c>
      <c r="N519" s="33">
        <f t="shared" si="545"/>
        <v>0</v>
      </c>
      <c r="O519" s="33">
        <f t="shared" si="545"/>
        <v>0</v>
      </c>
      <c r="P519" s="33">
        <f t="shared" si="545"/>
        <v>0</v>
      </c>
      <c r="Q519" s="33">
        <f t="shared" si="545"/>
        <v>0</v>
      </c>
      <c r="R519" s="33">
        <f t="shared" si="545"/>
        <v>0</v>
      </c>
      <c r="S519" s="33">
        <f t="shared" si="545"/>
        <v>0</v>
      </c>
      <c r="T519" s="33">
        <f t="shared" si="545"/>
        <v>0</v>
      </c>
      <c r="U519" s="33">
        <f t="shared" si="545"/>
        <v>0</v>
      </c>
      <c r="V519" s="33">
        <f t="shared" si="545"/>
        <v>0</v>
      </c>
      <c r="W519" s="33">
        <f t="shared" si="545"/>
        <v>0</v>
      </c>
      <c r="X519" s="33">
        <f>IF(ISBLANK(X472),0,X1584)</f>
        <v>0</v>
      </c>
      <c r="Y519" s="33">
        <f>IF(ISBLANK(Y472),0,Y1584)</f>
        <v>0</v>
      </c>
      <c r="Z519" s="33">
        <f t="shared" ref="Z519:AA519" si="546">IF(ISBLANK(Z472),0,Z1584)</f>
        <v>0</v>
      </c>
      <c r="AA519" s="33">
        <f t="shared" si="546"/>
        <v>0</v>
      </c>
      <c r="AB519" s="33">
        <f t="shared" ref="AB519:AE519" si="547">IF(ISBLANK(AB472),0,AB1584)</f>
        <v>0</v>
      </c>
      <c r="AC519" s="33">
        <f t="shared" si="547"/>
        <v>0</v>
      </c>
      <c r="AD519" s="33">
        <f t="shared" si="547"/>
        <v>0</v>
      </c>
      <c r="AE519" s="33">
        <f t="shared" si="547"/>
        <v>0</v>
      </c>
    </row>
    <row r="520" spans="2:31">
      <c r="B520" s="62" t="str">
        <f t="shared" si="534"/>
        <v/>
      </c>
      <c r="C520" s="62" t="str">
        <f t="shared" si="534"/>
        <v/>
      </c>
      <c r="D520" s="52"/>
      <c r="E520" s="52"/>
      <c r="F520" s="52"/>
      <c r="G520" s="52"/>
      <c r="H520" s="52"/>
      <c r="I520" s="52"/>
      <c r="J520" s="202" t="str">
        <f t="shared" si="541"/>
        <v/>
      </c>
      <c r="K520" s="33">
        <f t="shared" ref="K520:W520" si="548">IF(ISBLANK(K473),0,K1591)</f>
        <v>0</v>
      </c>
      <c r="L520" s="33">
        <f t="shared" si="548"/>
        <v>0</v>
      </c>
      <c r="M520" s="33">
        <f t="shared" si="548"/>
        <v>0</v>
      </c>
      <c r="N520" s="33">
        <f t="shared" si="548"/>
        <v>0</v>
      </c>
      <c r="O520" s="33">
        <f t="shared" si="548"/>
        <v>0</v>
      </c>
      <c r="P520" s="33">
        <f t="shared" si="548"/>
        <v>0</v>
      </c>
      <c r="Q520" s="33">
        <f t="shared" si="548"/>
        <v>0</v>
      </c>
      <c r="R520" s="33">
        <f t="shared" si="548"/>
        <v>0</v>
      </c>
      <c r="S520" s="33">
        <f t="shared" si="548"/>
        <v>0</v>
      </c>
      <c r="T520" s="33">
        <f t="shared" si="548"/>
        <v>0</v>
      </c>
      <c r="U520" s="33">
        <f t="shared" si="548"/>
        <v>0</v>
      </c>
      <c r="V520" s="33">
        <f t="shared" si="548"/>
        <v>0</v>
      </c>
      <c r="W520" s="33">
        <f t="shared" si="548"/>
        <v>0</v>
      </c>
      <c r="X520" s="33">
        <f>IF(ISBLANK(X473),0,X1591)</f>
        <v>0</v>
      </c>
      <c r="Y520" s="33">
        <f>IF(ISBLANK(Y473),0,Y1591)</f>
        <v>0</v>
      </c>
      <c r="Z520" s="33">
        <f t="shared" ref="Z520:AA520" si="549">IF(ISBLANK(Z473),0,Z1591)</f>
        <v>0</v>
      </c>
      <c r="AA520" s="33">
        <f t="shared" si="549"/>
        <v>0</v>
      </c>
      <c r="AB520" s="33">
        <f t="shared" ref="AB520:AE520" si="550">IF(ISBLANK(AB473),0,AB1591)</f>
        <v>0</v>
      </c>
      <c r="AC520" s="33">
        <f t="shared" si="550"/>
        <v>0</v>
      </c>
      <c r="AD520" s="33">
        <f t="shared" si="550"/>
        <v>0</v>
      </c>
      <c r="AE520" s="33">
        <f t="shared" si="550"/>
        <v>0</v>
      </c>
    </row>
    <row r="521" spans="2:31">
      <c r="B521" s="62" t="str">
        <f t="shared" si="534"/>
        <v/>
      </c>
      <c r="C521" s="62" t="str">
        <f t="shared" si="534"/>
        <v/>
      </c>
      <c r="D521" s="52"/>
      <c r="E521" s="52"/>
      <c r="F521" s="52"/>
      <c r="G521" s="52"/>
      <c r="H521" s="52"/>
      <c r="I521" s="52"/>
      <c r="J521" s="202" t="str">
        <f t="shared" si="541"/>
        <v/>
      </c>
      <c r="K521" s="33">
        <f t="shared" ref="K521:W521" si="551">IF(ISBLANK(K474),0,K1598)</f>
        <v>0</v>
      </c>
      <c r="L521" s="33">
        <f t="shared" si="551"/>
        <v>0</v>
      </c>
      <c r="M521" s="33">
        <f t="shared" si="551"/>
        <v>0</v>
      </c>
      <c r="N521" s="33">
        <f t="shared" si="551"/>
        <v>0</v>
      </c>
      <c r="O521" s="33">
        <f t="shared" si="551"/>
        <v>0</v>
      </c>
      <c r="P521" s="33">
        <f t="shared" si="551"/>
        <v>0</v>
      </c>
      <c r="Q521" s="33">
        <f t="shared" si="551"/>
        <v>0</v>
      </c>
      <c r="R521" s="33">
        <f t="shared" si="551"/>
        <v>0</v>
      </c>
      <c r="S521" s="33">
        <f t="shared" si="551"/>
        <v>0</v>
      </c>
      <c r="T521" s="33">
        <f t="shared" si="551"/>
        <v>0</v>
      </c>
      <c r="U521" s="33">
        <f t="shared" si="551"/>
        <v>0</v>
      </c>
      <c r="V521" s="33">
        <f t="shared" si="551"/>
        <v>0</v>
      </c>
      <c r="W521" s="33">
        <f t="shared" si="551"/>
        <v>0</v>
      </c>
      <c r="X521" s="33">
        <f>IF(ISBLANK(X474),0,X1598)</f>
        <v>0</v>
      </c>
      <c r="Y521" s="33">
        <f>IF(ISBLANK(Y474),0,Y1598)</f>
        <v>0</v>
      </c>
      <c r="Z521" s="33">
        <f t="shared" ref="Z521:AA521" si="552">IF(ISBLANK(Z474),0,Z1598)</f>
        <v>0</v>
      </c>
      <c r="AA521" s="33">
        <f t="shared" si="552"/>
        <v>0</v>
      </c>
      <c r="AB521" s="33">
        <f t="shared" ref="AB521:AE521" si="553">IF(ISBLANK(AB474),0,AB1598)</f>
        <v>0</v>
      </c>
      <c r="AC521" s="33">
        <f t="shared" si="553"/>
        <v>0</v>
      </c>
      <c r="AD521" s="33">
        <f t="shared" si="553"/>
        <v>0</v>
      </c>
      <c r="AE521" s="33">
        <f t="shared" si="553"/>
        <v>0</v>
      </c>
    </row>
    <row r="522" spans="2:31">
      <c r="B522" s="62" t="str">
        <f t="shared" si="534"/>
        <v/>
      </c>
      <c r="C522" s="62" t="str">
        <f t="shared" si="534"/>
        <v/>
      </c>
      <c r="D522" s="52"/>
      <c r="E522" s="52"/>
      <c r="F522" s="52"/>
      <c r="G522" s="52"/>
      <c r="H522" s="52"/>
      <c r="I522" s="52"/>
      <c r="J522" s="202" t="str">
        <f t="shared" si="541"/>
        <v/>
      </c>
      <c r="K522" s="33">
        <f t="shared" ref="K522:W522" si="554">IF(ISBLANK(K475),0,K1605)</f>
        <v>0</v>
      </c>
      <c r="L522" s="33">
        <f t="shared" si="554"/>
        <v>0</v>
      </c>
      <c r="M522" s="33">
        <f t="shared" si="554"/>
        <v>0</v>
      </c>
      <c r="N522" s="33">
        <f t="shared" si="554"/>
        <v>0</v>
      </c>
      <c r="O522" s="33">
        <f t="shared" si="554"/>
        <v>0</v>
      </c>
      <c r="P522" s="33">
        <f t="shared" si="554"/>
        <v>0</v>
      </c>
      <c r="Q522" s="33">
        <f t="shared" si="554"/>
        <v>0</v>
      </c>
      <c r="R522" s="33">
        <f t="shared" si="554"/>
        <v>0</v>
      </c>
      <c r="S522" s="33">
        <f t="shared" si="554"/>
        <v>0</v>
      </c>
      <c r="T522" s="33">
        <f t="shared" si="554"/>
        <v>0</v>
      </c>
      <c r="U522" s="33">
        <f t="shared" si="554"/>
        <v>0</v>
      </c>
      <c r="V522" s="33">
        <f t="shared" si="554"/>
        <v>0</v>
      </c>
      <c r="W522" s="33">
        <f t="shared" si="554"/>
        <v>0</v>
      </c>
      <c r="X522" s="33">
        <f>IF(ISBLANK(X475),0,X1605)</f>
        <v>0</v>
      </c>
      <c r="Y522" s="33">
        <f>IF(ISBLANK(Y475),0,Y1605)</f>
        <v>0</v>
      </c>
      <c r="Z522" s="33">
        <f t="shared" ref="Z522:AA522" si="555">IF(ISBLANK(Z475),0,Z1605)</f>
        <v>0</v>
      </c>
      <c r="AA522" s="33">
        <f t="shared" si="555"/>
        <v>0</v>
      </c>
      <c r="AB522" s="33">
        <f t="shared" ref="AB522:AE522" si="556">IF(ISBLANK(AB475),0,AB1605)</f>
        <v>0</v>
      </c>
      <c r="AC522" s="33">
        <f t="shared" si="556"/>
        <v>0</v>
      </c>
      <c r="AD522" s="33">
        <f t="shared" si="556"/>
        <v>0</v>
      </c>
      <c r="AE522" s="33">
        <f t="shared" si="556"/>
        <v>0</v>
      </c>
    </row>
    <row r="523" spans="2:31">
      <c r="B523" s="62" t="str">
        <f t="shared" si="534"/>
        <v/>
      </c>
      <c r="C523" s="62" t="str">
        <f t="shared" si="534"/>
        <v/>
      </c>
      <c r="D523" s="52"/>
      <c r="E523" s="52"/>
      <c r="F523" s="52"/>
      <c r="G523" s="52"/>
      <c r="H523" s="52"/>
      <c r="I523" s="52"/>
      <c r="J523" s="202" t="str">
        <f t="shared" si="541"/>
        <v/>
      </c>
      <c r="K523" s="33">
        <f t="shared" ref="K523:W523" si="557">IF(ISBLANK(K476),0,K1612)</f>
        <v>0</v>
      </c>
      <c r="L523" s="33">
        <f t="shared" si="557"/>
        <v>0</v>
      </c>
      <c r="M523" s="33">
        <f t="shared" si="557"/>
        <v>0</v>
      </c>
      <c r="N523" s="33">
        <f t="shared" si="557"/>
        <v>0</v>
      </c>
      <c r="O523" s="33">
        <f t="shared" si="557"/>
        <v>0</v>
      </c>
      <c r="P523" s="33">
        <f t="shared" si="557"/>
        <v>0</v>
      </c>
      <c r="Q523" s="33">
        <f t="shared" si="557"/>
        <v>0</v>
      </c>
      <c r="R523" s="33">
        <f t="shared" si="557"/>
        <v>0</v>
      </c>
      <c r="S523" s="33">
        <f t="shared" si="557"/>
        <v>0</v>
      </c>
      <c r="T523" s="33">
        <f t="shared" si="557"/>
        <v>0</v>
      </c>
      <c r="U523" s="33">
        <f t="shared" si="557"/>
        <v>0</v>
      </c>
      <c r="V523" s="33">
        <f t="shared" si="557"/>
        <v>0</v>
      </c>
      <c r="W523" s="33">
        <f t="shared" si="557"/>
        <v>0</v>
      </c>
      <c r="X523" s="33">
        <f>IF(ISBLANK(X476),0,X1612)</f>
        <v>0</v>
      </c>
      <c r="Y523" s="33">
        <f>IF(ISBLANK(Y476),0,Y1612)</f>
        <v>0</v>
      </c>
      <c r="Z523" s="33">
        <f t="shared" ref="Z523:AA523" si="558">IF(ISBLANK(Z476),0,Z1612)</f>
        <v>0</v>
      </c>
      <c r="AA523" s="33">
        <f t="shared" si="558"/>
        <v>0</v>
      </c>
      <c r="AB523" s="33">
        <f t="shared" ref="AB523:AE523" si="559">IF(ISBLANK(AB476),0,AB1612)</f>
        <v>0</v>
      </c>
      <c r="AC523" s="33">
        <f t="shared" si="559"/>
        <v>0</v>
      </c>
      <c r="AD523" s="33">
        <f t="shared" si="559"/>
        <v>0</v>
      </c>
      <c r="AE523" s="33">
        <f t="shared" si="559"/>
        <v>0</v>
      </c>
    </row>
    <row r="524" spans="2:31">
      <c r="B524" s="62" t="str">
        <f t="shared" si="534"/>
        <v/>
      </c>
      <c r="C524" s="62" t="str">
        <f t="shared" si="534"/>
        <v/>
      </c>
      <c r="D524" s="52"/>
      <c r="E524" s="52"/>
      <c r="F524" s="52"/>
      <c r="G524" s="52"/>
      <c r="H524" s="52"/>
      <c r="I524" s="52"/>
      <c r="J524" s="202" t="str">
        <f t="shared" si="541"/>
        <v/>
      </c>
      <c r="K524" s="33">
        <f t="shared" ref="K524:W524" si="560">IF(ISBLANK(K477),0,K1619)</f>
        <v>0</v>
      </c>
      <c r="L524" s="33">
        <f t="shared" si="560"/>
        <v>0</v>
      </c>
      <c r="M524" s="33">
        <f t="shared" si="560"/>
        <v>0</v>
      </c>
      <c r="N524" s="33">
        <f t="shared" si="560"/>
        <v>0</v>
      </c>
      <c r="O524" s="33">
        <f t="shared" si="560"/>
        <v>0</v>
      </c>
      <c r="P524" s="33">
        <f t="shared" si="560"/>
        <v>0</v>
      </c>
      <c r="Q524" s="33">
        <f t="shared" si="560"/>
        <v>0</v>
      </c>
      <c r="R524" s="33">
        <f t="shared" si="560"/>
        <v>0</v>
      </c>
      <c r="S524" s="33">
        <f t="shared" si="560"/>
        <v>0</v>
      </c>
      <c r="T524" s="33">
        <f t="shared" si="560"/>
        <v>0</v>
      </c>
      <c r="U524" s="33">
        <f t="shared" si="560"/>
        <v>0</v>
      </c>
      <c r="V524" s="33">
        <f t="shared" si="560"/>
        <v>0</v>
      </c>
      <c r="W524" s="33">
        <f t="shared" si="560"/>
        <v>0</v>
      </c>
      <c r="X524" s="33">
        <f>IF(ISBLANK(X477),0,X1619)</f>
        <v>0</v>
      </c>
      <c r="Y524" s="33">
        <f>IF(ISBLANK(Y477),0,Y1619)</f>
        <v>0</v>
      </c>
      <c r="Z524" s="33">
        <f t="shared" ref="Z524:AA524" si="561">IF(ISBLANK(Z477),0,Z1619)</f>
        <v>0</v>
      </c>
      <c r="AA524" s="33">
        <f t="shared" si="561"/>
        <v>0</v>
      </c>
      <c r="AB524" s="33">
        <f t="shared" ref="AB524:AE524" si="562">IF(ISBLANK(AB477),0,AB1619)</f>
        <v>0</v>
      </c>
      <c r="AC524" s="33">
        <f t="shared" si="562"/>
        <v>0</v>
      </c>
      <c r="AD524" s="33">
        <f t="shared" si="562"/>
        <v>0</v>
      </c>
      <c r="AE524" s="33">
        <f t="shared" si="562"/>
        <v>0</v>
      </c>
    </row>
    <row r="525" spans="2:31">
      <c r="B525" s="62" t="str">
        <f t="shared" si="534"/>
        <v/>
      </c>
      <c r="C525" s="62" t="str">
        <f t="shared" si="534"/>
        <v/>
      </c>
      <c r="D525" s="52"/>
      <c r="E525" s="52"/>
      <c r="F525" s="52"/>
      <c r="G525" s="52"/>
      <c r="H525" s="52"/>
      <c r="I525" s="52"/>
      <c r="J525" s="202" t="str">
        <f t="shared" si="541"/>
        <v/>
      </c>
      <c r="K525" s="33">
        <f t="shared" ref="K525:W525" si="563">IF(ISBLANK(K478),0,K1626)</f>
        <v>0</v>
      </c>
      <c r="L525" s="33">
        <f t="shared" si="563"/>
        <v>0</v>
      </c>
      <c r="M525" s="33">
        <f t="shared" si="563"/>
        <v>0</v>
      </c>
      <c r="N525" s="33">
        <f t="shared" si="563"/>
        <v>0</v>
      </c>
      <c r="O525" s="33">
        <f t="shared" si="563"/>
        <v>0</v>
      </c>
      <c r="P525" s="33">
        <f t="shared" si="563"/>
        <v>0</v>
      </c>
      <c r="Q525" s="33">
        <f t="shared" si="563"/>
        <v>0</v>
      </c>
      <c r="R525" s="33">
        <f t="shared" si="563"/>
        <v>0</v>
      </c>
      <c r="S525" s="33">
        <f t="shared" si="563"/>
        <v>0</v>
      </c>
      <c r="T525" s="33">
        <f t="shared" si="563"/>
        <v>0</v>
      </c>
      <c r="U525" s="33">
        <f t="shared" si="563"/>
        <v>0</v>
      </c>
      <c r="V525" s="33">
        <f t="shared" si="563"/>
        <v>0</v>
      </c>
      <c r="W525" s="33">
        <f t="shared" si="563"/>
        <v>0</v>
      </c>
      <c r="X525" s="33">
        <f>IF(ISBLANK(X478),0,X1626)</f>
        <v>0</v>
      </c>
      <c r="Y525" s="33">
        <f>IF(ISBLANK(Y478),0,Y1626)</f>
        <v>0</v>
      </c>
      <c r="Z525" s="33">
        <f t="shared" ref="Z525:AA525" si="564">IF(ISBLANK(Z478),0,Z1626)</f>
        <v>0</v>
      </c>
      <c r="AA525" s="33">
        <f t="shared" si="564"/>
        <v>0</v>
      </c>
      <c r="AB525" s="33">
        <f t="shared" ref="AB525:AE525" si="565">IF(ISBLANK(AB478),0,AB1626)</f>
        <v>0</v>
      </c>
      <c r="AC525" s="33">
        <f t="shared" si="565"/>
        <v>0</v>
      </c>
      <c r="AD525" s="33">
        <f t="shared" si="565"/>
        <v>0</v>
      </c>
      <c r="AE525" s="33">
        <f t="shared" si="565"/>
        <v>0</v>
      </c>
    </row>
    <row r="526" spans="2:31">
      <c r="B526" s="62" t="str">
        <f t="shared" si="534"/>
        <v/>
      </c>
      <c r="C526" s="62" t="str">
        <f t="shared" si="534"/>
        <v/>
      </c>
      <c r="D526" s="52"/>
      <c r="E526" s="52"/>
      <c r="F526" s="52"/>
      <c r="G526" s="52"/>
      <c r="H526" s="52"/>
      <c r="I526" s="52"/>
      <c r="J526" s="202" t="str">
        <f t="shared" si="541"/>
        <v/>
      </c>
      <c r="K526" s="33">
        <f t="shared" ref="K526:W526" si="566">IF(ISBLANK(K479),0,K1633)</f>
        <v>0</v>
      </c>
      <c r="L526" s="33">
        <f t="shared" si="566"/>
        <v>0</v>
      </c>
      <c r="M526" s="33">
        <f t="shared" si="566"/>
        <v>0</v>
      </c>
      <c r="N526" s="33">
        <f t="shared" si="566"/>
        <v>0</v>
      </c>
      <c r="O526" s="33">
        <f t="shared" si="566"/>
        <v>0</v>
      </c>
      <c r="P526" s="33">
        <f t="shared" si="566"/>
        <v>0</v>
      </c>
      <c r="Q526" s="33">
        <f t="shared" si="566"/>
        <v>0</v>
      </c>
      <c r="R526" s="33">
        <f t="shared" si="566"/>
        <v>0</v>
      </c>
      <c r="S526" s="33">
        <f t="shared" si="566"/>
        <v>0</v>
      </c>
      <c r="T526" s="33">
        <f t="shared" si="566"/>
        <v>0</v>
      </c>
      <c r="U526" s="33">
        <f t="shared" si="566"/>
        <v>0</v>
      </c>
      <c r="V526" s="33">
        <f t="shared" si="566"/>
        <v>0</v>
      </c>
      <c r="W526" s="33">
        <f t="shared" si="566"/>
        <v>0</v>
      </c>
      <c r="X526" s="33">
        <f>IF(ISBLANK(X479),0,X1633)</f>
        <v>0</v>
      </c>
      <c r="Y526" s="33">
        <f>IF(ISBLANK(Y479),0,Y1633)</f>
        <v>0</v>
      </c>
      <c r="Z526" s="33">
        <f t="shared" ref="Z526:AA526" si="567">IF(ISBLANK(Z479),0,Z1633)</f>
        <v>0</v>
      </c>
      <c r="AA526" s="33">
        <f t="shared" si="567"/>
        <v>0</v>
      </c>
      <c r="AB526" s="33">
        <f t="shared" ref="AB526:AE526" si="568">IF(ISBLANK(AB479),0,AB1633)</f>
        <v>0</v>
      </c>
      <c r="AC526" s="33">
        <f t="shared" si="568"/>
        <v>0</v>
      </c>
      <c r="AD526" s="33">
        <f t="shared" si="568"/>
        <v>0</v>
      </c>
      <c r="AE526" s="33">
        <f t="shared" si="568"/>
        <v>0</v>
      </c>
    </row>
    <row r="527" spans="2:31">
      <c r="B527" s="62" t="str">
        <f t="shared" si="534"/>
        <v/>
      </c>
      <c r="C527" s="62" t="str">
        <f t="shared" si="534"/>
        <v/>
      </c>
      <c r="D527" s="52"/>
      <c r="E527" s="52"/>
      <c r="F527" s="52"/>
      <c r="G527" s="52"/>
      <c r="H527" s="52"/>
      <c r="I527" s="52"/>
      <c r="J527" s="202" t="str">
        <f t="shared" si="541"/>
        <v/>
      </c>
      <c r="K527" s="33">
        <f t="shared" ref="K527:W527" si="569">IF(ISBLANK(K480),0,K1640)</f>
        <v>0</v>
      </c>
      <c r="L527" s="33">
        <f t="shared" si="569"/>
        <v>0</v>
      </c>
      <c r="M527" s="33">
        <f t="shared" si="569"/>
        <v>0</v>
      </c>
      <c r="N527" s="33">
        <f t="shared" si="569"/>
        <v>0</v>
      </c>
      <c r="O527" s="33">
        <f t="shared" si="569"/>
        <v>0</v>
      </c>
      <c r="P527" s="33">
        <f t="shared" si="569"/>
        <v>0</v>
      </c>
      <c r="Q527" s="33">
        <f t="shared" si="569"/>
        <v>0</v>
      </c>
      <c r="R527" s="33">
        <f t="shared" si="569"/>
        <v>0</v>
      </c>
      <c r="S527" s="33">
        <f t="shared" si="569"/>
        <v>0</v>
      </c>
      <c r="T527" s="33">
        <f t="shared" si="569"/>
        <v>0</v>
      </c>
      <c r="U527" s="33">
        <f t="shared" si="569"/>
        <v>0</v>
      </c>
      <c r="V527" s="33">
        <f t="shared" si="569"/>
        <v>0</v>
      </c>
      <c r="W527" s="33">
        <f t="shared" si="569"/>
        <v>0</v>
      </c>
      <c r="X527" s="33">
        <f>IF(ISBLANK(X480),0,X1640)</f>
        <v>0</v>
      </c>
      <c r="Y527" s="33">
        <f>IF(ISBLANK(Y480),0,Y1640)</f>
        <v>0</v>
      </c>
      <c r="Z527" s="33">
        <f t="shared" ref="Z527:AA527" si="570">IF(ISBLANK(Z480),0,Z1640)</f>
        <v>0</v>
      </c>
      <c r="AA527" s="33">
        <f t="shared" si="570"/>
        <v>0</v>
      </c>
      <c r="AB527" s="33">
        <f t="shared" ref="AB527:AE527" si="571">IF(ISBLANK(AB480),0,AB1640)</f>
        <v>0</v>
      </c>
      <c r="AC527" s="33">
        <f t="shared" si="571"/>
        <v>0</v>
      </c>
      <c r="AD527" s="33">
        <f t="shared" si="571"/>
        <v>0</v>
      </c>
      <c r="AE527" s="33">
        <f t="shared" si="571"/>
        <v>0</v>
      </c>
    </row>
    <row r="528" spans="2:31">
      <c r="B528" s="62" t="str">
        <f t="shared" si="534"/>
        <v/>
      </c>
      <c r="C528" s="62" t="str">
        <f t="shared" si="534"/>
        <v/>
      </c>
      <c r="D528" s="52"/>
      <c r="E528" s="52"/>
      <c r="F528" s="52"/>
      <c r="G528" s="52"/>
      <c r="H528" s="52"/>
      <c r="I528" s="52"/>
      <c r="J528" s="202" t="str">
        <f t="shared" si="541"/>
        <v/>
      </c>
      <c r="K528" s="33">
        <f t="shared" ref="K528:W528" si="572">IF(ISBLANK(K481),0,K1647)</f>
        <v>0</v>
      </c>
      <c r="L528" s="33">
        <f t="shared" si="572"/>
        <v>0</v>
      </c>
      <c r="M528" s="33">
        <f t="shared" si="572"/>
        <v>0</v>
      </c>
      <c r="N528" s="33">
        <f t="shared" si="572"/>
        <v>0</v>
      </c>
      <c r="O528" s="33">
        <f t="shared" si="572"/>
        <v>0</v>
      </c>
      <c r="P528" s="33">
        <f t="shared" si="572"/>
        <v>0</v>
      </c>
      <c r="Q528" s="33">
        <f t="shared" si="572"/>
        <v>0</v>
      </c>
      <c r="R528" s="33">
        <f t="shared" si="572"/>
        <v>0</v>
      </c>
      <c r="S528" s="33">
        <f t="shared" si="572"/>
        <v>0</v>
      </c>
      <c r="T528" s="33">
        <f t="shared" si="572"/>
        <v>0</v>
      </c>
      <c r="U528" s="33">
        <f t="shared" si="572"/>
        <v>0</v>
      </c>
      <c r="V528" s="33">
        <f t="shared" si="572"/>
        <v>0</v>
      </c>
      <c r="W528" s="33">
        <f t="shared" si="572"/>
        <v>0</v>
      </c>
      <c r="X528" s="33">
        <f>IF(ISBLANK(X481),0,X1647)</f>
        <v>0</v>
      </c>
      <c r="Y528" s="33">
        <f>IF(ISBLANK(Y481),0,Y1647)</f>
        <v>0</v>
      </c>
      <c r="Z528" s="33">
        <f t="shared" ref="Z528:AA528" si="573">IF(ISBLANK(Z481),0,Z1647)</f>
        <v>0</v>
      </c>
      <c r="AA528" s="33">
        <f t="shared" si="573"/>
        <v>0</v>
      </c>
      <c r="AB528" s="33">
        <f t="shared" ref="AB528:AE528" si="574">IF(ISBLANK(AB481),0,AB1647)</f>
        <v>0</v>
      </c>
      <c r="AC528" s="33">
        <f t="shared" si="574"/>
        <v>0</v>
      </c>
      <c r="AD528" s="33">
        <f t="shared" si="574"/>
        <v>0</v>
      </c>
      <c r="AE528" s="33">
        <f t="shared" si="574"/>
        <v>0</v>
      </c>
    </row>
    <row r="529" spans="2:31">
      <c r="B529" s="62" t="str">
        <f t="shared" si="534"/>
        <v/>
      </c>
      <c r="C529" s="62" t="str">
        <f t="shared" si="534"/>
        <v/>
      </c>
      <c r="D529" s="52"/>
      <c r="E529" s="52"/>
      <c r="F529" s="52"/>
      <c r="G529" s="52"/>
      <c r="H529" s="52"/>
      <c r="I529" s="52"/>
      <c r="J529" s="202" t="str">
        <f t="shared" si="541"/>
        <v/>
      </c>
      <c r="K529" s="33">
        <f t="shared" ref="K529:W529" si="575">IF(ISBLANK(K482),0,K1654)</f>
        <v>0</v>
      </c>
      <c r="L529" s="33">
        <f t="shared" si="575"/>
        <v>0</v>
      </c>
      <c r="M529" s="33">
        <f t="shared" si="575"/>
        <v>0</v>
      </c>
      <c r="N529" s="33">
        <f t="shared" si="575"/>
        <v>0</v>
      </c>
      <c r="O529" s="33">
        <f t="shared" si="575"/>
        <v>0</v>
      </c>
      <c r="P529" s="33">
        <f t="shared" si="575"/>
        <v>0</v>
      </c>
      <c r="Q529" s="33">
        <f t="shared" si="575"/>
        <v>0</v>
      </c>
      <c r="R529" s="33">
        <f t="shared" si="575"/>
        <v>0</v>
      </c>
      <c r="S529" s="33">
        <f t="shared" si="575"/>
        <v>0</v>
      </c>
      <c r="T529" s="33">
        <f t="shared" si="575"/>
        <v>0</v>
      </c>
      <c r="U529" s="33">
        <f t="shared" si="575"/>
        <v>0</v>
      </c>
      <c r="V529" s="33">
        <f t="shared" si="575"/>
        <v>0</v>
      </c>
      <c r="W529" s="33">
        <f t="shared" si="575"/>
        <v>0</v>
      </c>
      <c r="X529" s="33">
        <f>IF(ISBLANK(X482),0,X1654)</f>
        <v>0</v>
      </c>
      <c r="Y529" s="33">
        <f>IF(ISBLANK(Y482),0,Y1654)</f>
        <v>0</v>
      </c>
      <c r="Z529" s="33">
        <f t="shared" ref="Z529:AA529" si="576">IF(ISBLANK(Z482),0,Z1654)</f>
        <v>0</v>
      </c>
      <c r="AA529" s="33">
        <f t="shared" si="576"/>
        <v>0</v>
      </c>
      <c r="AB529" s="33">
        <f t="shared" ref="AB529:AE529" si="577">IF(ISBLANK(AB482),0,AB1654)</f>
        <v>0</v>
      </c>
      <c r="AC529" s="33">
        <f t="shared" si="577"/>
        <v>0</v>
      </c>
      <c r="AD529" s="33">
        <f t="shared" si="577"/>
        <v>0</v>
      </c>
      <c r="AE529" s="33">
        <f t="shared" si="577"/>
        <v>0</v>
      </c>
    </row>
    <row r="530" spans="2:31">
      <c r="B530" s="62" t="str">
        <f t="shared" si="534"/>
        <v/>
      </c>
      <c r="C530" s="62" t="str">
        <f t="shared" si="534"/>
        <v/>
      </c>
      <c r="D530" s="52"/>
      <c r="E530" s="52"/>
      <c r="F530" s="52"/>
      <c r="G530" s="52"/>
      <c r="H530" s="52"/>
      <c r="I530" s="52"/>
      <c r="J530" s="202" t="str">
        <f t="shared" si="541"/>
        <v/>
      </c>
      <c r="K530" s="33">
        <f t="shared" ref="K530:W530" si="578">IF(ISBLANK(K483),0,K1661)</f>
        <v>0</v>
      </c>
      <c r="L530" s="33">
        <f t="shared" si="578"/>
        <v>0</v>
      </c>
      <c r="M530" s="33">
        <f t="shared" si="578"/>
        <v>0</v>
      </c>
      <c r="N530" s="33">
        <f t="shared" si="578"/>
        <v>0</v>
      </c>
      <c r="O530" s="33">
        <f t="shared" si="578"/>
        <v>0</v>
      </c>
      <c r="P530" s="33">
        <f t="shared" si="578"/>
        <v>0</v>
      </c>
      <c r="Q530" s="33">
        <f t="shared" si="578"/>
        <v>0</v>
      </c>
      <c r="R530" s="33">
        <f t="shared" si="578"/>
        <v>0</v>
      </c>
      <c r="S530" s="33">
        <f t="shared" si="578"/>
        <v>0</v>
      </c>
      <c r="T530" s="33">
        <f t="shared" si="578"/>
        <v>0</v>
      </c>
      <c r="U530" s="33">
        <f t="shared" si="578"/>
        <v>0</v>
      </c>
      <c r="V530" s="33">
        <f t="shared" si="578"/>
        <v>0</v>
      </c>
      <c r="W530" s="33">
        <f t="shared" si="578"/>
        <v>0</v>
      </c>
      <c r="X530" s="33">
        <f>IF(ISBLANK(X483),0,X1661)</f>
        <v>0</v>
      </c>
      <c r="Y530" s="33">
        <f>IF(ISBLANK(Y483),0,Y1661)</f>
        <v>0</v>
      </c>
      <c r="Z530" s="33">
        <f t="shared" ref="Z530:AA530" si="579">IF(ISBLANK(Z483),0,Z1661)</f>
        <v>0</v>
      </c>
      <c r="AA530" s="33">
        <f t="shared" si="579"/>
        <v>0</v>
      </c>
      <c r="AB530" s="33">
        <f t="shared" ref="AB530:AE530" si="580">IF(ISBLANK(AB483),0,AB1661)</f>
        <v>0</v>
      </c>
      <c r="AC530" s="33">
        <f t="shared" si="580"/>
        <v>0</v>
      </c>
      <c r="AD530" s="33">
        <f t="shared" si="580"/>
        <v>0</v>
      </c>
      <c r="AE530" s="33">
        <f t="shared" si="580"/>
        <v>0</v>
      </c>
    </row>
    <row r="531" spans="2:31">
      <c r="B531" s="62" t="str">
        <f t="shared" si="534"/>
        <v/>
      </c>
      <c r="C531" s="62" t="str">
        <f t="shared" si="534"/>
        <v/>
      </c>
      <c r="D531" s="52"/>
      <c r="E531" s="52"/>
      <c r="F531" s="52"/>
      <c r="G531" s="52"/>
      <c r="H531" s="52"/>
      <c r="I531" s="52"/>
      <c r="J531" s="202" t="str">
        <f t="shared" si="541"/>
        <v/>
      </c>
      <c r="K531" s="33">
        <f t="shared" ref="K531:W531" si="581">IF(ISBLANK(K484),0,K1668)</f>
        <v>0</v>
      </c>
      <c r="L531" s="33">
        <f t="shared" si="581"/>
        <v>0</v>
      </c>
      <c r="M531" s="33">
        <f t="shared" si="581"/>
        <v>0</v>
      </c>
      <c r="N531" s="33">
        <f t="shared" si="581"/>
        <v>0</v>
      </c>
      <c r="O531" s="33">
        <f t="shared" si="581"/>
        <v>0</v>
      </c>
      <c r="P531" s="33">
        <f t="shared" si="581"/>
        <v>0</v>
      </c>
      <c r="Q531" s="33">
        <f t="shared" si="581"/>
        <v>0</v>
      </c>
      <c r="R531" s="33">
        <f t="shared" si="581"/>
        <v>0</v>
      </c>
      <c r="S531" s="33">
        <f t="shared" si="581"/>
        <v>0</v>
      </c>
      <c r="T531" s="33">
        <f t="shared" si="581"/>
        <v>0</v>
      </c>
      <c r="U531" s="33">
        <f t="shared" si="581"/>
        <v>0</v>
      </c>
      <c r="V531" s="33">
        <f t="shared" si="581"/>
        <v>0</v>
      </c>
      <c r="W531" s="33">
        <f t="shared" si="581"/>
        <v>0</v>
      </c>
      <c r="X531" s="33">
        <f>IF(ISBLANK(X484),0,X1668)</f>
        <v>0</v>
      </c>
      <c r="Y531" s="33">
        <f>IF(ISBLANK(Y484),0,Y1668)</f>
        <v>0</v>
      </c>
      <c r="Z531" s="33">
        <f t="shared" ref="Z531:AA531" si="582">IF(ISBLANK(Z484),0,Z1668)</f>
        <v>0</v>
      </c>
      <c r="AA531" s="33">
        <f t="shared" si="582"/>
        <v>0</v>
      </c>
      <c r="AB531" s="33">
        <f t="shared" ref="AB531:AE531" si="583">IF(ISBLANK(AB484),0,AB1668)</f>
        <v>0</v>
      </c>
      <c r="AC531" s="33">
        <f t="shared" si="583"/>
        <v>0</v>
      </c>
      <c r="AD531" s="33">
        <f t="shared" si="583"/>
        <v>0</v>
      </c>
      <c r="AE531" s="33">
        <f t="shared" si="583"/>
        <v>0</v>
      </c>
    </row>
    <row r="532" spans="2:31">
      <c r="B532" s="62" t="str">
        <f t="shared" si="534"/>
        <v/>
      </c>
      <c r="C532" s="62" t="str">
        <f t="shared" si="534"/>
        <v/>
      </c>
      <c r="D532" s="52"/>
      <c r="E532" s="52"/>
      <c r="F532" s="52"/>
      <c r="G532" s="52"/>
      <c r="H532" s="52"/>
      <c r="I532" s="52"/>
      <c r="J532" s="202" t="str">
        <f t="shared" si="541"/>
        <v/>
      </c>
      <c r="K532" s="33">
        <f t="shared" ref="K532:W532" si="584">IF(ISBLANK(K485),0,K1675)</f>
        <v>0</v>
      </c>
      <c r="L532" s="33">
        <f t="shared" si="584"/>
        <v>0</v>
      </c>
      <c r="M532" s="33">
        <f t="shared" si="584"/>
        <v>0</v>
      </c>
      <c r="N532" s="33">
        <f t="shared" si="584"/>
        <v>0</v>
      </c>
      <c r="O532" s="33">
        <f t="shared" si="584"/>
        <v>0</v>
      </c>
      <c r="P532" s="33">
        <f t="shared" si="584"/>
        <v>0</v>
      </c>
      <c r="Q532" s="33">
        <f t="shared" si="584"/>
        <v>0</v>
      </c>
      <c r="R532" s="33">
        <f t="shared" si="584"/>
        <v>0</v>
      </c>
      <c r="S532" s="33">
        <f t="shared" si="584"/>
        <v>0</v>
      </c>
      <c r="T532" s="33">
        <f t="shared" si="584"/>
        <v>0</v>
      </c>
      <c r="U532" s="33">
        <f t="shared" si="584"/>
        <v>0</v>
      </c>
      <c r="V532" s="33">
        <f t="shared" si="584"/>
        <v>0</v>
      </c>
      <c r="W532" s="33">
        <f t="shared" si="584"/>
        <v>0</v>
      </c>
      <c r="X532" s="33">
        <f>IF(ISBLANK(X485),0,X1675)</f>
        <v>0</v>
      </c>
      <c r="Y532" s="33">
        <f>IF(ISBLANK(Y485),0,Y1675)</f>
        <v>0</v>
      </c>
      <c r="Z532" s="33">
        <f t="shared" ref="Z532:AA532" si="585">IF(ISBLANK(Z485),0,Z1675)</f>
        <v>0</v>
      </c>
      <c r="AA532" s="33">
        <f t="shared" si="585"/>
        <v>0</v>
      </c>
      <c r="AB532" s="33">
        <f t="shared" ref="AB532:AE532" si="586">IF(ISBLANK(AB485),0,AB1675)</f>
        <v>0</v>
      </c>
      <c r="AC532" s="33">
        <f t="shared" si="586"/>
        <v>0</v>
      </c>
      <c r="AD532" s="33">
        <f t="shared" si="586"/>
        <v>0</v>
      </c>
      <c r="AE532" s="33">
        <f t="shared" si="586"/>
        <v>0</v>
      </c>
    </row>
    <row r="533" spans="2:31">
      <c r="B533" s="62" t="str">
        <f t="shared" si="534"/>
        <v/>
      </c>
      <c r="C533" s="62" t="str">
        <f t="shared" si="534"/>
        <v/>
      </c>
      <c r="D533" s="52"/>
      <c r="E533" s="52"/>
      <c r="F533" s="52"/>
      <c r="G533" s="52"/>
      <c r="H533" s="52"/>
      <c r="I533" s="52"/>
      <c r="J533" s="202" t="str">
        <f t="shared" si="541"/>
        <v/>
      </c>
      <c r="K533" s="33">
        <f t="shared" ref="K533:W533" si="587">IF(ISBLANK(K486),0,K1682)</f>
        <v>0</v>
      </c>
      <c r="L533" s="33">
        <f t="shared" si="587"/>
        <v>0</v>
      </c>
      <c r="M533" s="33">
        <f t="shared" si="587"/>
        <v>0</v>
      </c>
      <c r="N533" s="33">
        <f t="shared" si="587"/>
        <v>0</v>
      </c>
      <c r="O533" s="33">
        <f t="shared" si="587"/>
        <v>0</v>
      </c>
      <c r="P533" s="33">
        <f t="shared" si="587"/>
        <v>0</v>
      </c>
      <c r="Q533" s="33">
        <f t="shared" si="587"/>
        <v>0</v>
      </c>
      <c r="R533" s="33">
        <f t="shared" si="587"/>
        <v>0</v>
      </c>
      <c r="S533" s="33">
        <f t="shared" si="587"/>
        <v>0</v>
      </c>
      <c r="T533" s="33">
        <f t="shared" si="587"/>
        <v>0</v>
      </c>
      <c r="U533" s="33">
        <f t="shared" si="587"/>
        <v>0</v>
      </c>
      <c r="V533" s="33">
        <f t="shared" si="587"/>
        <v>0</v>
      </c>
      <c r="W533" s="33">
        <f t="shared" si="587"/>
        <v>0</v>
      </c>
      <c r="X533" s="33">
        <f>IF(ISBLANK(X486),0,X1682)</f>
        <v>0</v>
      </c>
      <c r="Y533" s="33">
        <f>IF(ISBLANK(Y486),0,Y1682)</f>
        <v>0</v>
      </c>
      <c r="Z533" s="33">
        <f t="shared" ref="Z533:AA533" si="588">IF(ISBLANK(Z486),0,Z1682)</f>
        <v>0</v>
      </c>
      <c r="AA533" s="33">
        <f t="shared" si="588"/>
        <v>0</v>
      </c>
      <c r="AB533" s="33">
        <f t="shared" ref="AB533:AE533" si="589">IF(ISBLANK(AB486),0,AB1682)</f>
        <v>0</v>
      </c>
      <c r="AC533" s="33">
        <f t="shared" si="589"/>
        <v>0</v>
      </c>
      <c r="AD533" s="33">
        <f t="shared" si="589"/>
        <v>0</v>
      </c>
      <c r="AE533" s="33">
        <f t="shared" si="589"/>
        <v>0</v>
      </c>
    </row>
    <row r="534" spans="2:31">
      <c r="B534" s="62" t="str">
        <f t="shared" si="534"/>
        <v/>
      </c>
      <c r="C534" s="62" t="str">
        <f t="shared" si="534"/>
        <v/>
      </c>
      <c r="D534" s="52"/>
      <c r="E534" s="52"/>
      <c r="F534" s="52"/>
      <c r="G534" s="52"/>
      <c r="H534" s="52"/>
      <c r="I534" s="52"/>
      <c r="J534" s="202" t="str">
        <f t="shared" si="541"/>
        <v/>
      </c>
      <c r="K534" s="33">
        <f t="shared" ref="K534:W534" si="590">IF(ISBLANK(K487),0,K1689)</f>
        <v>0</v>
      </c>
      <c r="L534" s="33">
        <f t="shared" si="590"/>
        <v>0</v>
      </c>
      <c r="M534" s="33">
        <f t="shared" si="590"/>
        <v>0</v>
      </c>
      <c r="N534" s="33">
        <f t="shared" si="590"/>
        <v>0</v>
      </c>
      <c r="O534" s="33">
        <f t="shared" si="590"/>
        <v>0</v>
      </c>
      <c r="P534" s="33">
        <f t="shared" si="590"/>
        <v>0</v>
      </c>
      <c r="Q534" s="33">
        <f t="shared" si="590"/>
        <v>0</v>
      </c>
      <c r="R534" s="33">
        <f t="shared" si="590"/>
        <v>0</v>
      </c>
      <c r="S534" s="33">
        <f t="shared" si="590"/>
        <v>0</v>
      </c>
      <c r="T534" s="33">
        <f t="shared" si="590"/>
        <v>0</v>
      </c>
      <c r="U534" s="33">
        <f t="shared" si="590"/>
        <v>0</v>
      </c>
      <c r="V534" s="33">
        <f t="shared" si="590"/>
        <v>0</v>
      </c>
      <c r="W534" s="33">
        <f t="shared" si="590"/>
        <v>0</v>
      </c>
      <c r="X534" s="33">
        <f>IF(ISBLANK(X487),0,X1689)</f>
        <v>0</v>
      </c>
      <c r="Y534" s="33">
        <f>IF(ISBLANK(Y487),0,Y1689)</f>
        <v>0</v>
      </c>
      <c r="Z534" s="33">
        <f t="shared" ref="Z534:AA534" si="591">IF(ISBLANK(Z487),0,Z1689)</f>
        <v>0</v>
      </c>
      <c r="AA534" s="33">
        <f t="shared" si="591"/>
        <v>0</v>
      </c>
      <c r="AB534" s="33">
        <f t="shared" ref="AB534:AE534" si="592">IF(ISBLANK(AB487),0,AB1689)</f>
        <v>0</v>
      </c>
      <c r="AC534" s="33">
        <f t="shared" si="592"/>
        <v>0</v>
      </c>
      <c r="AD534" s="33">
        <f t="shared" si="592"/>
        <v>0</v>
      </c>
      <c r="AE534" s="33">
        <f t="shared" si="592"/>
        <v>0</v>
      </c>
    </row>
    <row r="535" spans="2:31">
      <c r="B535" s="62" t="str">
        <f t="shared" si="534"/>
        <v/>
      </c>
      <c r="C535" s="62" t="str">
        <f t="shared" si="534"/>
        <v/>
      </c>
      <c r="D535" s="52"/>
      <c r="E535" s="52"/>
      <c r="F535" s="52"/>
      <c r="G535" s="52"/>
      <c r="H535" s="52"/>
      <c r="I535" s="52"/>
      <c r="J535" s="202" t="str">
        <f t="shared" si="541"/>
        <v/>
      </c>
      <c r="K535" s="33">
        <f t="shared" ref="K535:W535" si="593">IF(ISBLANK(K488),0,K1696)</f>
        <v>0</v>
      </c>
      <c r="L535" s="33">
        <f t="shared" si="593"/>
        <v>0</v>
      </c>
      <c r="M535" s="33">
        <f t="shared" si="593"/>
        <v>0</v>
      </c>
      <c r="N535" s="33">
        <f t="shared" si="593"/>
        <v>0</v>
      </c>
      <c r="O535" s="33">
        <f t="shared" si="593"/>
        <v>0</v>
      </c>
      <c r="P535" s="33">
        <f t="shared" si="593"/>
        <v>0</v>
      </c>
      <c r="Q535" s="33">
        <f t="shared" si="593"/>
        <v>0</v>
      </c>
      <c r="R535" s="33">
        <f t="shared" si="593"/>
        <v>0</v>
      </c>
      <c r="S535" s="33">
        <f t="shared" si="593"/>
        <v>0</v>
      </c>
      <c r="T535" s="33">
        <f t="shared" si="593"/>
        <v>0</v>
      </c>
      <c r="U535" s="33">
        <f t="shared" si="593"/>
        <v>0</v>
      </c>
      <c r="V535" s="33">
        <f t="shared" si="593"/>
        <v>0</v>
      </c>
      <c r="W535" s="33">
        <f t="shared" si="593"/>
        <v>0</v>
      </c>
      <c r="X535" s="33">
        <f>IF(ISBLANK(X488),0,X1696)</f>
        <v>0</v>
      </c>
      <c r="Y535" s="33">
        <f>IF(ISBLANK(Y488),0,Y1696)</f>
        <v>0</v>
      </c>
      <c r="Z535" s="33">
        <f t="shared" ref="Z535:AA535" si="594">IF(ISBLANK(Z488),0,Z1696)</f>
        <v>0</v>
      </c>
      <c r="AA535" s="33">
        <f t="shared" si="594"/>
        <v>0</v>
      </c>
      <c r="AB535" s="33">
        <f t="shared" ref="AB535:AE535" si="595">IF(ISBLANK(AB488),0,AB1696)</f>
        <v>0</v>
      </c>
      <c r="AC535" s="33">
        <f t="shared" si="595"/>
        <v>0</v>
      </c>
      <c r="AD535" s="33">
        <f t="shared" si="595"/>
        <v>0</v>
      </c>
      <c r="AE535" s="33">
        <f t="shared" si="595"/>
        <v>0</v>
      </c>
    </row>
    <row r="536" spans="2:31">
      <c r="B536" s="62" t="str">
        <f t="shared" ref="B536:C555" si="596">B489</f>
        <v/>
      </c>
      <c r="C536" s="62" t="str">
        <f t="shared" si="596"/>
        <v/>
      </c>
      <c r="D536" s="52"/>
      <c r="E536" s="52"/>
      <c r="F536" s="52"/>
      <c r="G536" s="52"/>
      <c r="H536" s="52"/>
      <c r="I536" s="52"/>
      <c r="J536" s="202" t="str">
        <f t="shared" si="541"/>
        <v/>
      </c>
      <c r="K536" s="33">
        <f t="shared" ref="K536:W536" si="597">IF(ISBLANK(K489),0,K1703)</f>
        <v>0</v>
      </c>
      <c r="L536" s="33">
        <f t="shared" si="597"/>
        <v>0</v>
      </c>
      <c r="M536" s="33">
        <f t="shared" si="597"/>
        <v>0</v>
      </c>
      <c r="N536" s="33">
        <f t="shared" si="597"/>
        <v>0</v>
      </c>
      <c r="O536" s="33">
        <f t="shared" si="597"/>
        <v>0</v>
      </c>
      <c r="P536" s="33">
        <f t="shared" si="597"/>
        <v>0</v>
      </c>
      <c r="Q536" s="33">
        <f t="shared" si="597"/>
        <v>0</v>
      </c>
      <c r="R536" s="33">
        <f t="shared" si="597"/>
        <v>0</v>
      </c>
      <c r="S536" s="33">
        <f t="shared" si="597"/>
        <v>0</v>
      </c>
      <c r="T536" s="33">
        <f t="shared" si="597"/>
        <v>0</v>
      </c>
      <c r="U536" s="33">
        <f t="shared" si="597"/>
        <v>0</v>
      </c>
      <c r="V536" s="33">
        <f t="shared" si="597"/>
        <v>0</v>
      </c>
      <c r="W536" s="33">
        <f t="shared" si="597"/>
        <v>0</v>
      </c>
      <c r="X536" s="33">
        <f>IF(ISBLANK(X489),0,X1703)</f>
        <v>0</v>
      </c>
      <c r="Y536" s="33">
        <f>IF(ISBLANK(Y489),0,Y1703)</f>
        <v>0</v>
      </c>
      <c r="Z536" s="33">
        <f t="shared" ref="Z536:AA536" si="598">IF(ISBLANK(Z489),0,Z1703)</f>
        <v>0</v>
      </c>
      <c r="AA536" s="33">
        <f t="shared" si="598"/>
        <v>0</v>
      </c>
      <c r="AB536" s="33">
        <f t="shared" ref="AB536:AE536" si="599">IF(ISBLANK(AB489),0,AB1703)</f>
        <v>0</v>
      </c>
      <c r="AC536" s="33">
        <f t="shared" si="599"/>
        <v>0</v>
      </c>
      <c r="AD536" s="33">
        <f t="shared" si="599"/>
        <v>0</v>
      </c>
      <c r="AE536" s="33">
        <f t="shared" si="599"/>
        <v>0</v>
      </c>
    </row>
    <row r="537" spans="2:31">
      <c r="B537" s="62" t="str">
        <f t="shared" si="596"/>
        <v/>
      </c>
      <c r="C537" s="62" t="str">
        <f t="shared" si="596"/>
        <v/>
      </c>
      <c r="D537" s="52"/>
      <c r="E537" s="52"/>
      <c r="F537" s="52"/>
      <c r="G537" s="52"/>
      <c r="H537" s="52"/>
      <c r="I537" s="52"/>
      <c r="J537" s="202" t="str">
        <f t="shared" si="541"/>
        <v/>
      </c>
      <c r="K537" s="33">
        <f t="shared" ref="K537:W537" si="600">IF(ISBLANK(K490),0,K1710)</f>
        <v>0</v>
      </c>
      <c r="L537" s="33">
        <f t="shared" si="600"/>
        <v>0</v>
      </c>
      <c r="M537" s="33">
        <f t="shared" si="600"/>
        <v>0</v>
      </c>
      <c r="N537" s="33">
        <f t="shared" si="600"/>
        <v>0</v>
      </c>
      <c r="O537" s="33">
        <f t="shared" si="600"/>
        <v>0</v>
      </c>
      <c r="P537" s="33">
        <f t="shared" si="600"/>
        <v>0</v>
      </c>
      <c r="Q537" s="33">
        <f t="shared" si="600"/>
        <v>0</v>
      </c>
      <c r="R537" s="33">
        <f t="shared" si="600"/>
        <v>0</v>
      </c>
      <c r="S537" s="33">
        <f t="shared" si="600"/>
        <v>0</v>
      </c>
      <c r="T537" s="33">
        <f t="shared" si="600"/>
        <v>0</v>
      </c>
      <c r="U537" s="33">
        <f t="shared" si="600"/>
        <v>0</v>
      </c>
      <c r="V537" s="33">
        <f t="shared" si="600"/>
        <v>0</v>
      </c>
      <c r="W537" s="33">
        <f t="shared" si="600"/>
        <v>0</v>
      </c>
      <c r="X537" s="33">
        <f>IF(ISBLANK(X490),0,X1710)</f>
        <v>0</v>
      </c>
      <c r="Y537" s="33">
        <f>IF(ISBLANK(Y490),0,Y1710)</f>
        <v>0</v>
      </c>
      <c r="Z537" s="33">
        <f t="shared" ref="Z537:AA537" si="601">IF(ISBLANK(Z490),0,Z1710)</f>
        <v>0</v>
      </c>
      <c r="AA537" s="33">
        <f t="shared" si="601"/>
        <v>0</v>
      </c>
      <c r="AB537" s="33">
        <f t="shared" ref="AB537:AE537" si="602">IF(ISBLANK(AB490),0,AB1710)</f>
        <v>0</v>
      </c>
      <c r="AC537" s="33">
        <f t="shared" si="602"/>
        <v>0</v>
      </c>
      <c r="AD537" s="33">
        <f t="shared" si="602"/>
        <v>0</v>
      </c>
      <c r="AE537" s="33">
        <f t="shared" si="602"/>
        <v>0</v>
      </c>
    </row>
    <row r="538" spans="2:31">
      <c r="B538" s="62" t="str">
        <f t="shared" si="596"/>
        <v/>
      </c>
      <c r="C538" s="62" t="str">
        <f t="shared" si="596"/>
        <v/>
      </c>
      <c r="D538" s="52"/>
      <c r="E538" s="52"/>
      <c r="F538" s="52"/>
      <c r="G538" s="52"/>
      <c r="H538" s="52"/>
      <c r="I538" s="52"/>
      <c r="J538" s="202" t="str">
        <f t="shared" si="541"/>
        <v/>
      </c>
      <c r="K538" s="33">
        <f t="shared" ref="K538:W538" si="603">IF(ISBLANK(K491),0,K1717)</f>
        <v>0</v>
      </c>
      <c r="L538" s="33">
        <f t="shared" si="603"/>
        <v>0</v>
      </c>
      <c r="M538" s="33">
        <f t="shared" si="603"/>
        <v>0</v>
      </c>
      <c r="N538" s="33">
        <f t="shared" si="603"/>
        <v>0</v>
      </c>
      <c r="O538" s="33">
        <f t="shared" si="603"/>
        <v>0</v>
      </c>
      <c r="P538" s="33">
        <f t="shared" si="603"/>
        <v>0</v>
      </c>
      <c r="Q538" s="33">
        <f t="shared" si="603"/>
        <v>0</v>
      </c>
      <c r="R538" s="33">
        <f t="shared" si="603"/>
        <v>0</v>
      </c>
      <c r="S538" s="33">
        <f t="shared" si="603"/>
        <v>0</v>
      </c>
      <c r="T538" s="33">
        <f t="shared" si="603"/>
        <v>0</v>
      </c>
      <c r="U538" s="33">
        <f t="shared" si="603"/>
        <v>0</v>
      </c>
      <c r="V538" s="33">
        <f t="shared" si="603"/>
        <v>0</v>
      </c>
      <c r="W538" s="33">
        <f t="shared" si="603"/>
        <v>0</v>
      </c>
      <c r="X538" s="33">
        <f>IF(ISBLANK(X491),0,X1717)</f>
        <v>0</v>
      </c>
      <c r="Y538" s="33">
        <f>IF(ISBLANK(Y491),0,Y1717)</f>
        <v>0</v>
      </c>
      <c r="Z538" s="33">
        <f t="shared" ref="Z538:AA538" si="604">IF(ISBLANK(Z491),0,Z1717)</f>
        <v>0</v>
      </c>
      <c r="AA538" s="33">
        <f t="shared" si="604"/>
        <v>0</v>
      </c>
      <c r="AB538" s="33">
        <f t="shared" ref="AB538:AE538" si="605">IF(ISBLANK(AB491),0,AB1717)</f>
        <v>0</v>
      </c>
      <c r="AC538" s="33">
        <f t="shared" si="605"/>
        <v>0</v>
      </c>
      <c r="AD538" s="33">
        <f t="shared" si="605"/>
        <v>0</v>
      </c>
      <c r="AE538" s="33">
        <f t="shared" si="605"/>
        <v>0</v>
      </c>
    </row>
    <row r="539" spans="2:31">
      <c r="B539" s="62" t="str">
        <f t="shared" si="596"/>
        <v/>
      </c>
      <c r="C539" s="62" t="str">
        <f t="shared" si="596"/>
        <v/>
      </c>
      <c r="D539" s="52"/>
      <c r="E539" s="52"/>
      <c r="F539" s="52"/>
      <c r="G539" s="52"/>
      <c r="H539" s="52"/>
      <c r="I539" s="52"/>
      <c r="J539" s="202" t="str">
        <f t="shared" si="541"/>
        <v/>
      </c>
      <c r="K539" s="33">
        <f t="shared" ref="K539:W539" si="606">IF(ISBLANK(K492),0,K1724)</f>
        <v>0</v>
      </c>
      <c r="L539" s="33">
        <f t="shared" si="606"/>
        <v>0</v>
      </c>
      <c r="M539" s="33">
        <f t="shared" si="606"/>
        <v>0</v>
      </c>
      <c r="N539" s="33">
        <f t="shared" si="606"/>
        <v>0</v>
      </c>
      <c r="O539" s="33">
        <f t="shared" si="606"/>
        <v>0</v>
      </c>
      <c r="P539" s="33">
        <f t="shared" si="606"/>
        <v>0</v>
      </c>
      <c r="Q539" s="33">
        <f t="shared" si="606"/>
        <v>0</v>
      </c>
      <c r="R539" s="33">
        <f t="shared" si="606"/>
        <v>0</v>
      </c>
      <c r="S539" s="33">
        <f t="shared" si="606"/>
        <v>0</v>
      </c>
      <c r="T539" s="33">
        <f t="shared" si="606"/>
        <v>0</v>
      </c>
      <c r="U539" s="33">
        <f t="shared" si="606"/>
        <v>0</v>
      </c>
      <c r="V539" s="33">
        <f t="shared" si="606"/>
        <v>0</v>
      </c>
      <c r="W539" s="33">
        <f t="shared" si="606"/>
        <v>0</v>
      </c>
      <c r="X539" s="33">
        <f>IF(ISBLANK(X492),0,X1724)</f>
        <v>0</v>
      </c>
      <c r="Y539" s="33">
        <f>IF(ISBLANK(Y492),0,Y1724)</f>
        <v>0</v>
      </c>
      <c r="Z539" s="33">
        <f t="shared" ref="Z539:AA539" si="607">IF(ISBLANK(Z492),0,Z1724)</f>
        <v>0</v>
      </c>
      <c r="AA539" s="33">
        <f t="shared" si="607"/>
        <v>0</v>
      </c>
      <c r="AB539" s="33">
        <f t="shared" ref="AB539:AE539" si="608">IF(ISBLANK(AB492),0,AB1724)</f>
        <v>0</v>
      </c>
      <c r="AC539" s="33">
        <f t="shared" si="608"/>
        <v>0</v>
      </c>
      <c r="AD539" s="33">
        <f t="shared" si="608"/>
        <v>0</v>
      </c>
      <c r="AE539" s="33">
        <f t="shared" si="608"/>
        <v>0</v>
      </c>
    </row>
    <row r="540" spans="2:31">
      <c r="B540" s="62" t="str">
        <f t="shared" si="596"/>
        <v/>
      </c>
      <c r="C540" s="62" t="str">
        <f t="shared" si="596"/>
        <v/>
      </c>
      <c r="D540" s="52"/>
      <c r="E540" s="52"/>
      <c r="F540" s="52"/>
      <c r="G540" s="52"/>
      <c r="H540" s="52"/>
      <c r="I540" s="52"/>
      <c r="J540" s="202" t="str">
        <f t="shared" si="541"/>
        <v/>
      </c>
      <c r="K540" s="33">
        <f t="shared" ref="K540:W540" si="609">IF(ISBLANK(K493),0,K1731)</f>
        <v>0</v>
      </c>
      <c r="L540" s="33">
        <f t="shared" si="609"/>
        <v>0</v>
      </c>
      <c r="M540" s="33">
        <f t="shared" si="609"/>
        <v>0</v>
      </c>
      <c r="N540" s="33">
        <f t="shared" si="609"/>
        <v>0</v>
      </c>
      <c r="O540" s="33">
        <f t="shared" si="609"/>
        <v>0</v>
      </c>
      <c r="P540" s="33">
        <f t="shared" si="609"/>
        <v>0</v>
      </c>
      <c r="Q540" s="33">
        <f t="shared" si="609"/>
        <v>0</v>
      </c>
      <c r="R540" s="33">
        <f t="shared" si="609"/>
        <v>0</v>
      </c>
      <c r="S540" s="33">
        <f t="shared" si="609"/>
        <v>0</v>
      </c>
      <c r="T540" s="33">
        <f t="shared" si="609"/>
        <v>0</v>
      </c>
      <c r="U540" s="33">
        <f t="shared" si="609"/>
        <v>0</v>
      </c>
      <c r="V540" s="33">
        <f t="shared" si="609"/>
        <v>0</v>
      </c>
      <c r="W540" s="33">
        <f t="shared" si="609"/>
        <v>0</v>
      </c>
      <c r="X540" s="33">
        <f>IF(ISBLANK(X493),0,X1731)</f>
        <v>0</v>
      </c>
      <c r="Y540" s="33">
        <f>IF(ISBLANK(Y493),0,Y1731)</f>
        <v>0</v>
      </c>
      <c r="Z540" s="33">
        <f t="shared" ref="Z540:AA540" si="610">IF(ISBLANK(Z493),0,Z1731)</f>
        <v>0</v>
      </c>
      <c r="AA540" s="33">
        <f t="shared" si="610"/>
        <v>0</v>
      </c>
      <c r="AB540" s="33">
        <f t="shared" ref="AB540:AE540" si="611">IF(ISBLANK(AB493),0,AB1731)</f>
        <v>0</v>
      </c>
      <c r="AC540" s="33">
        <f t="shared" si="611"/>
        <v>0</v>
      </c>
      <c r="AD540" s="33">
        <f t="shared" si="611"/>
        <v>0</v>
      </c>
      <c r="AE540" s="33">
        <f t="shared" si="611"/>
        <v>0</v>
      </c>
    </row>
    <row r="541" spans="2:31">
      <c r="B541" s="62" t="str">
        <f t="shared" si="596"/>
        <v/>
      </c>
      <c r="C541" s="62" t="str">
        <f t="shared" si="596"/>
        <v/>
      </c>
      <c r="D541" s="52"/>
      <c r="E541" s="52"/>
      <c r="F541" s="52"/>
      <c r="G541" s="52"/>
      <c r="H541" s="52"/>
      <c r="I541" s="52"/>
      <c r="J541" s="202" t="str">
        <f t="shared" si="541"/>
        <v/>
      </c>
      <c r="K541" s="33">
        <f t="shared" ref="K541:W541" si="612">IF(ISBLANK(K494),0,K1738)</f>
        <v>0</v>
      </c>
      <c r="L541" s="33">
        <f t="shared" si="612"/>
        <v>0</v>
      </c>
      <c r="M541" s="33">
        <f t="shared" si="612"/>
        <v>0</v>
      </c>
      <c r="N541" s="33">
        <f t="shared" si="612"/>
        <v>0</v>
      </c>
      <c r="O541" s="33">
        <f t="shared" si="612"/>
        <v>0</v>
      </c>
      <c r="P541" s="33">
        <f t="shared" si="612"/>
        <v>0</v>
      </c>
      <c r="Q541" s="33">
        <f t="shared" si="612"/>
        <v>0</v>
      </c>
      <c r="R541" s="33">
        <f t="shared" si="612"/>
        <v>0</v>
      </c>
      <c r="S541" s="33">
        <f t="shared" si="612"/>
        <v>0</v>
      </c>
      <c r="T541" s="33">
        <f t="shared" si="612"/>
        <v>0</v>
      </c>
      <c r="U541" s="33">
        <f t="shared" si="612"/>
        <v>0</v>
      </c>
      <c r="V541" s="33">
        <f t="shared" si="612"/>
        <v>0</v>
      </c>
      <c r="W541" s="33">
        <f t="shared" si="612"/>
        <v>0</v>
      </c>
      <c r="X541" s="33">
        <f>IF(ISBLANK(X494),0,X1738)</f>
        <v>0</v>
      </c>
      <c r="Y541" s="33">
        <f>IF(ISBLANK(Y494),0,Y1738)</f>
        <v>0</v>
      </c>
      <c r="Z541" s="33">
        <f t="shared" ref="Z541:AA541" si="613">IF(ISBLANK(Z494),0,Z1738)</f>
        <v>0</v>
      </c>
      <c r="AA541" s="33">
        <f t="shared" si="613"/>
        <v>0</v>
      </c>
      <c r="AB541" s="33">
        <f t="shared" ref="AB541:AE541" si="614">IF(ISBLANK(AB494),0,AB1738)</f>
        <v>0</v>
      </c>
      <c r="AC541" s="33">
        <f t="shared" si="614"/>
        <v>0</v>
      </c>
      <c r="AD541" s="33">
        <f t="shared" si="614"/>
        <v>0</v>
      </c>
      <c r="AE541" s="33">
        <f t="shared" si="614"/>
        <v>0</v>
      </c>
    </row>
    <row r="542" spans="2:31">
      <c r="B542" s="62" t="str">
        <f t="shared" si="596"/>
        <v/>
      </c>
      <c r="C542" s="62" t="str">
        <f t="shared" si="596"/>
        <v/>
      </c>
      <c r="D542" s="52"/>
      <c r="E542" s="52"/>
      <c r="F542" s="52"/>
      <c r="G542" s="52"/>
      <c r="H542" s="52"/>
      <c r="I542" s="52"/>
      <c r="J542" s="202" t="str">
        <f t="shared" si="541"/>
        <v/>
      </c>
      <c r="K542" s="33">
        <f t="shared" ref="K542:W542" si="615">IF(ISBLANK(K495),0,K1745)</f>
        <v>0</v>
      </c>
      <c r="L542" s="33">
        <f t="shared" si="615"/>
        <v>0</v>
      </c>
      <c r="M542" s="33">
        <f t="shared" si="615"/>
        <v>0</v>
      </c>
      <c r="N542" s="33">
        <f t="shared" si="615"/>
        <v>0</v>
      </c>
      <c r="O542" s="33">
        <f t="shared" si="615"/>
        <v>0</v>
      </c>
      <c r="P542" s="33">
        <f t="shared" si="615"/>
        <v>0</v>
      </c>
      <c r="Q542" s="33">
        <f t="shared" si="615"/>
        <v>0</v>
      </c>
      <c r="R542" s="33">
        <f t="shared" si="615"/>
        <v>0</v>
      </c>
      <c r="S542" s="33">
        <f t="shared" si="615"/>
        <v>0</v>
      </c>
      <c r="T542" s="33">
        <f t="shared" si="615"/>
        <v>0</v>
      </c>
      <c r="U542" s="33">
        <f t="shared" si="615"/>
        <v>0</v>
      </c>
      <c r="V542" s="33">
        <f t="shared" si="615"/>
        <v>0</v>
      </c>
      <c r="W542" s="33">
        <f t="shared" si="615"/>
        <v>0</v>
      </c>
      <c r="X542" s="33">
        <f>IF(ISBLANK(X495),0,X1745)</f>
        <v>0</v>
      </c>
      <c r="Y542" s="33">
        <f>IF(ISBLANK(Y495),0,Y1745)</f>
        <v>0</v>
      </c>
      <c r="Z542" s="33">
        <f t="shared" ref="Z542:AA542" si="616">IF(ISBLANK(Z495),0,Z1745)</f>
        <v>0</v>
      </c>
      <c r="AA542" s="33">
        <f t="shared" si="616"/>
        <v>0</v>
      </c>
      <c r="AB542" s="33">
        <f t="shared" ref="AB542:AE542" si="617">IF(ISBLANK(AB495),0,AB1745)</f>
        <v>0</v>
      </c>
      <c r="AC542" s="33">
        <f t="shared" si="617"/>
        <v>0</v>
      </c>
      <c r="AD542" s="33">
        <f t="shared" si="617"/>
        <v>0</v>
      </c>
      <c r="AE542" s="33">
        <f t="shared" si="617"/>
        <v>0</v>
      </c>
    </row>
    <row r="543" spans="2:31">
      <c r="B543" s="62" t="str">
        <f t="shared" si="596"/>
        <v/>
      </c>
      <c r="C543" s="62" t="str">
        <f t="shared" si="596"/>
        <v/>
      </c>
      <c r="D543" s="52"/>
      <c r="E543" s="52"/>
      <c r="F543" s="52"/>
      <c r="G543" s="52"/>
      <c r="H543" s="52"/>
      <c r="I543" s="52"/>
      <c r="J543" s="202" t="str">
        <f t="shared" si="541"/>
        <v/>
      </c>
      <c r="K543" s="33">
        <f t="shared" ref="K543:W543" si="618">IF(ISBLANK(K496),0,K1752)</f>
        <v>0</v>
      </c>
      <c r="L543" s="33">
        <f t="shared" si="618"/>
        <v>0</v>
      </c>
      <c r="M543" s="33">
        <f t="shared" si="618"/>
        <v>0</v>
      </c>
      <c r="N543" s="33">
        <f t="shared" si="618"/>
        <v>0</v>
      </c>
      <c r="O543" s="33">
        <f t="shared" si="618"/>
        <v>0</v>
      </c>
      <c r="P543" s="33">
        <f t="shared" si="618"/>
        <v>0</v>
      </c>
      <c r="Q543" s="33">
        <f t="shared" si="618"/>
        <v>0</v>
      </c>
      <c r="R543" s="33">
        <f t="shared" si="618"/>
        <v>0</v>
      </c>
      <c r="S543" s="33">
        <f t="shared" si="618"/>
        <v>0</v>
      </c>
      <c r="T543" s="33">
        <f t="shared" si="618"/>
        <v>0</v>
      </c>
      <c r="U543" s="33">
        <f t="shared" si="618"/>
        <v>0</v>
      </c>
      <c r="V543" s="33">
        <f t="shared" si="618"/>
        <v>0</v>
      </c>
      <c r="W543" s="33">
        <f t="shared" si="618"/>
        <v>0</v>
      </c>
      <c r="X543" s="33">
        <f>IF(ISBLANK(X496),0,X1752)</f>
        <v>0</v>
      </c>
      <c r="Y543" s="33">
        <f>IF(ISBLANK(Y496),0,Y1752)</f>
        <v>0</v>
      </c>
      <c r="Z543" s="33">
        <f t="shared" ref="Z543:AA543" si="619">IF(ISBLANK(Z496),0,Z1752)</f>
        <v>0</v>
      </c>
      <c r="AA543" s="33">
        <f t="shared" si="619"/>
        <v>0</v>
      </c>
      <c r="AB543" s="33">
        <f t="shared" ref="AB543:AE543" si="620">IF(ISBLANK(AB496),0,AB1752)</f>
        <v>0</v>
      </c>
      <c r="AC543" s="33">
        <f t="shared" si="620"/>
        <v>0</v>
      </c>
      <c r="AD543" s="33">
        <f t="shared" si="620"/>
        <v>0</v>
      </c>
      <c r="AE543" s="33">
        <f t="shared" si="620"/>
        <v>0</v>
      </c>
    </row>
    <row r="544" spans="2:31">
      <c r="B544" s="62" t="str">
        <f t="shared" si="596"/>
        <v/>
      </c>
      <c r="C544" s="62" t="str">
        <f t="shared" si="596"/>
        <v/>
      </c>
      <c r="D544" s="52"/>
      <c r="E544" s="52"/>
      <c r="F544" s="52"/>
      <c r="G544" s="52"/>
      <c r="H544" s="52"/>
      <c r="I544" s="52"/>
      <c r="J544" s="202" t="str">
        <f t="shared" si="541"/>
        <v/>
      </c>
      <c r="K544" s="33">
        <f t="shared" ref="K544:W544" si="621">IF(ISBLANK(K497),0,K1759)</f>
        <v>0</v>
      </c>
      <c r="L544" s="33">
        <f t="shared" si="621"/>
        <v>0</v>
      </c>
      <c r="M544" s="33">
        <f t="shared" si="621"/>
        <v>0</v>
      </c>
      <c r="N544" s="33">
        <f t="shared" si="621"/>
        <v>0</v>
      </c>
      <c r="O544" s="33">
        <f t="shared" si="621"/>
        <v>0</v>
      </c>
      <c r="P544" s="33">
        <f t="shared" si="621"/>
        <v>0</v>
      </c>
      <c r="Q544" s="33">
        <f t="shared" si="621"/>
        <v>0</v>
      </c>
      <c r="R544" s="33">
        <f t="shared" si="621"/>
        <v>0</v>
      </c>
      <c r="S544" s="33">
        <f t="shared" si="621"/>
        <v>0</v>
      </c>
      <c r="T544" s="33">
        <f t="shared" si="621"/>
        <v>0</v>
      </c>
      <c r="U544" s="33">
        <f t="shared" si="621"/>
        <v>0</v>
      </c>
      <c r="V544" s="33">
        <f t="shared" si="621"/>
        <v>0</v>
      </c>
      <c r="W544" s="33">
        <f t="shared" si="621"/>
        <v>0</v>
      </c>
      <c r="X544" s="33">
        <f>IF(ISBLANK(X497),0,X1759)</f>
        <v>0</v>
      </c>
      <c r="Y544" s="33">
        <f>IF(ISBLANK(Y497),0,Y1759)</f>
        <v>0</v>
      </c>
      <c r="Z544" s="33">
        <f t="shared" ref="Z544:AA544" si="622">IF(ISBLANK(Z497),0,Z1759)</f>
        <v>0</v>
      </c>
      <c r="AA544" s="33">
        <f t="shared" si="622"/>
        <v>0</v>
      </c>
      <c r="AB544" s="33">
        <f t="shared" ref="AB544:AE544" si="623">IF(ISBLANK(AB497),0,AB1759)</f>
        <v>0</v>
      </c>
      <c r="AC544" s="33">
        <f t="shared" si="623"/>
        <v>0</v>
      </c>
      <c r="AD544" s="33">
        <f t="shared" si="623"/>
        <v>0</v>
      </c>
      <c r="AE544" s="33">
        <f t="shared" si="623"/>
        <v>0</v>
      </c>
    </row>
    <row r="545" spans="2:31">
      <c r="B545" s="62" t="str">
        <f t="shared" si="596"/>
        <v/>
      </c>
      <c r="C545" s="62" t="str">
        <f t="shared" si="596"/>
        <v/>
      </c>
      <c r="D545" s="52"/>
      <c r="E545" s="52"/>
      <c r="F545" s="52"/>
      <c r="G545" s="52"/>
      <c r="H545" s="52"/>
      <c r="I545" s="52"/>
      <c r="J545" s="202" t="str">
        <f t="shared" si="541"/>
        <v/>
      </c>
      <c r="K545" s="33">
        <f t="shared" ref="K545:W545" si="624">IF(ISBLANK(K498),0,K1773)</f>
        <v>0</v>
      </c>
      <c r="L545" s="33">
        <f t="shared" si="624"/>
        <v>0</v>
      </c>
      <c r="M545" s="33">
        <f t="shared" si="624"/>
        <v>0</v>
      </c>
      <c r="N545" s="33">
        <f t="shared" si="624"/>
        <v>0</v>
      </c>
      <c r="O545" s="33">
        <f t="shared" si="624"/>
        <v>0</v>
      </c>
      <c r="P545" s="33">
        <f t="shared" si="624"/>
        <v>0</v>
      </c>
      <c r="Q545" s="33">
        <f t="shared" si="624"/>
        <v>0</v>
      </c>
      <c r="R545" s="33">
        <f t="shared" si="624"/>
        <v>0</v>
      </c>
      <c r="S545" s="33">
        <f t="shared" si="624"/>
        <v>0</v>
      </c>
      <c r="T545" s="33">
        <f t="shared" si="624"/>
        <v>0</v>
      </c>
      <c r="U545" s="33">
        <f t="shared" si="624"/>
        <v>0</v>
      </c>
      <c r="V545" s="33">
        <f t="shared" si="624"/>
        <v>0</v>
      </c>
      <c r="W545" s="33">
        <f t="shared" si="624"/>
        <v>0</v>
      </c>
      <c r="X545" s="33">
        <f>IF(ISBLANK(X498),0,X1773)</f>
        <v>0</v>
      </c>
      <c r="Y545" s="33">
        <f>IF(ISBLANK(Y498),0,Y1773)</f>
        <v>0</v>
      </c>
      <c r="Z545" s="33">
        <f t="shared" ref="Z545:AA545" si="625">IF(ISBLANK(Z498),0,Z1773)</f>
        <v>0</v>
      </c>
      <c r="AA545" s="33">
        <f t="shared" si="625"/>
        <v>0</v>
      </c>
      <c r="AB545" s="33">
        <f t="shared" ref="AB545:AE545" si="626">IF(ISBLANK(AB498),0,AB1773)</f>
        <v>0</v>
      </c>
      <c r="AC545" s="33">
        <f t="shared" si="626"/>
        <v>0</v>
      </c>
      <c r="AD545" s="33">
        <f t="shared" si="626"/>
        <v>0</v>
      </c>
      <c r="AE545" s="33">
        <f t="shared" si="626"/>
        <v>0</v>
      </c>
    </row>
    <row r="546" spans="2:31">
      <c r="B546" s="62" t="str">
        <f t="shared" si="596"/>
        <v/>
      </c>
      <c r="C546" s="62" t="str">
        <f t="shared" si="596"/>
        <v/>
      </c>
      <c r="D546" s="52"/>
      <c r="E546" s="52"/>
      <c r="F546" s="52"/>
      <c r="G546" s="52"/>
      <c r="H546" s="52"/>
      <c r="I546" s="52"/>
      <c r="J546" s="202" t="str">
        <f t="shared" si="541"/>
        <v/>
      </c>
      <c r="K546" s="33">
        <f t="shared" ref="K546:W546" si="627">IF(ISBLANK(K499),0,K1773)</f>
        <v>0</v>
      </c>
      <c r="L546" s="33">
        <f t="shared" si="627"/>
        <v>0</v>
      </c>
      <c r="M546" s="33">
        <f t="shared" si="627"/>
        <v>0</v>
      </c>
      <c r="N546" s="33">
        <f t="shared" si="627"/>
        <v>0</v>
      </c>
      <c r="O546" s="33">
        <f t="shared" si="627"/>
        <v>0</v>
      </c>
      <c r="P546" s="33">
        <f t="shared" si="627"/>
        <v>0</v>
      </c>
      <c r="Q546" s="33">
        <f t="shared" si="627"/>
        <v>0</v>
      </c>
      <c r="R546" s="33">
        <f t="shared" si="627"/>
        <v>0</v>
      </c>
      <c r="S546" s="33">
        <f t="shared" si="627"/>
        <v>0</v>
      </c>
      <c r="T546" s="33">
        <f t="shared" si="627"/>
        <v>0</v>
      </c>
      <c r="U546" s="33">
        <f t="shared" si="627"/>
        <v>0</v>
      </c>
      <c r="V546" s="33">
        <f t="shared" si="627"/>
        <v>0</v>
      </c>
      <c r="W546" s="33">
        <f t="shared" si="627"/>
        <v>0</v>
      </c>
      <c r="X546" s="33">
        <f>IF(ISBLANK(X499),0,X1773)</f>
        <v>0</v>
      </c>
      <c r="Y546" s="33">
        <f>IF(ISBLANK(Y499),0,Y1773)</f>
        <v>0</v>
      </c>
      <c r="Z546" s="33">
        <f t="shared" ref="Z546:AA546" si="628">IF(ISBLANK(Z499),0,Z1773)</f>
        <v>0</v>
      </c>
      <c r="AA546" s="33">
        <f t="shared" si="628"/>
        <v>0</v>
      </c>
      <c r="AB546" s="33">
        <f t="shared" ref="AB546:AE546" si="629">IF(ISBLANK(AB499),0,AB1773)</f>
        <v>0</v>
      </c>
      <c r="AC546" s="33">
        <f t="shared" si="629"/>
        <v>0</v>
      </c>
      <c r="AD546" s="33">
        <f t="shared" si="629"/>
        <v>0</v>
      </c>
      <c r="AE546" s="33">
        <f t="shared" si="629"/>
        <v>0</v>
      </c>
    </row>
    <row r="547" spans="2:31">
      <c r="B547" s="62" t="str">
        <f t="shared" si="596"/>
        <v/>
      </c>
      <c r="C547" s="62" t="str">
        <f t="shared" si="596"/>
        <v/>
      </c>
      <c r="D547" s="52"/>
      <c r="E547" s="52"/>
      <c r="F547" s="52"/>
      <c r="G547" s="52"/>
      <c r="H547" s="52"/>
      <c r="I547" s="52"/>
      <c r="J547" s="202" t="str">
        <f t="shared" si="541"/>
        <v/>
      </c>
      <c r="K547" s="33">
        <f t="shared" ref="K547:W547" si="630">IF(ISBLANK(K500),0,K1780)</f>
        <v>0</v>
      </c>
      <c r="L547" s="33">
        <f t="shared" si="630"/>
        <v>0</v>
      </c>
      <c r="M547" s="33">
        <f t="shared" si="630"/>
        <v>0</v>
      </c>
      <c r="N547" s="33">
        <f t="shared" si="630"/>
        <v>0</v>
      </c>
      <c r="O547" s="33">
        <f t="shared" si="630"/>
        <v>0</v>
      </c>
      <c r="P547" s="33">
        <f t="shared" si="630"/>
        <v>0</v>
      </c>
      <c r="Q547" s="33">
        <f t="shared" si="630"/>
        <v>0</v>
      </c>
      <c r="R547" s="33">
        <f t="shared" si="630"/>
        <v>0</v>
      </c>
      <c r="S547" s="33">
        <f t="shared" si="630"/>
        <v>0</v>
      </c>
      <c r="T547" s="33">
        <f t="shared" si="630"/>
        <v>0</v>
      </c>
      <c r="U547" s="33">
        <f t="shared" si="630"/>
        <v>0</v>
      </c>
      <c r="V547" s="33">
        <f t="shared" si="630"/>
        <v>0</v>
      </c>
      <c r="W547" s="33">
        <f t="shared" si="630"/>
        <v>0</v>
      </c>
      <c r="X547" s="33">
        <f>IF(ISBLANK(X500),0,X1780)</f>
        <v>0</v>
      </c>
      <c r="Y547" s="33">
        <f>IF(ISBLANK(Y500),0,Y1780)</f>
        <v>0</v>
      </c>
      <c r="Z547" s="33">
        <f t="shared" ref="Z547:AA547" si="631">IF(ISBLANK(Z500),0,Z1780)</f>
        <v>0</v>
      </c>
      <c r="AA547" s="33">
        <f t="shared" si="631"/>
        <v>0</v>
      </c>
      <c r="AB547" s="33">
        <f t="shared" ref="AB547:AE547" si="632">IF(ISBLANK(AB500),0,AB1780)</f>
        <v>0</v>
      </c>
      <c r="AC547" s="33">
        <f t="shared" si="632"/>
        <v>0</v>
      </c>
      <c r="AD547" s="33">
        <f t="shared" si="632"/>
        <v>0</v>
      </c>
      <c r="AE547" s="33">
        <f t="shared" si="632"/>
        <v>0</v>
      </c>
    </row>
    <row r="548" spans="2:31">
      <c r="B548" s="62" t="str">
        <f t="shared" si="596"/>
        <v/>
      </c>
      <c r="C548" s="62" t="str">
        <f t="shared" si="596"/>
        <v/>
      </c>
      <c r="D548" s="52"/>
      <c r="E548" s="52"/>
      <c r="F548" s="52"/>
      <c r="G548" s="52"/>
      <c r="H548" s="52"/>
      <c r="I548" s="52"/>
      <c r="J548" s="202" t="str">
        <f t="shared" si="541"/>
        <v/>
      </c>
      <c r="K548" s="33">
        <f t="shared" ref="K548:W548" si="633">IF(ISBLANK(K501),0,K1787)</f>
        <v>0</v>
      </c>
      <c r="L548" s="33">
        <f t="shared" si="633"/>
        <v>0</v>
      </c>
      <c r="M548" s="33">
        <f t="shared" si="633"/>
        <v>0</v>
      </c>
      <c r="N548" s="33">
        <f t="shared" si="633"/>
        <v>0</v>
      </c>
      <c r="O548" s="33">
        <f t="shared" si="633"/>
        <v>0</v>
      </c>
      <c r="P548" s="33">
        <f t="shared" si="633"/>
        <v>0</v>
      </c>
      <c r="Q548" s="33">
        <f t="shared" si="633"/>
        <v>0</v>
      </c>
      <c r="R548" s="33">
        <f t="shared" si="633"/>
        <v>0</v>
      </c>
      <c r="S548" s="33">
        <f t="shared" si="633"/>
        <v>0</v>
      </c>
      <c r="T548" s="33">
        <f t="shared" si="633"/>
        <v>0</v>
      </c>
      <c r="U548" s="33">
        <f t="shared" si="633"/>
        <v>0</v>
      </c>
      <c r="V548" s="33">
        <f t="shared" si="633"/>
        <v>0</v>
      </c>
      <c r="W548" s="33">
        <f t="shared" si="633"/>
        <v>0</v>
      </c>
      <c r="X548" s="33">
        <f>IF(ISBLANK(X501),0,X1787)</f>
        <v>0</v>
      </c>
      <c r="Y548" s="33">
        <f>IF(ISBLANK(Y501),0,Y1787)</f>
        <v>0</v>
      </c>
      <c r="Z548" s="33">
        <f t="shared" ref="Z548:AA548" si="634">IF(ISBLANK(Z501),0,Z1787)</f>
        <v>0</v>
      </c>
      <c r="AA548" s="33">
        <f t="shared" si="634"/>
        <v>0</v>
      </c>
      <c r="AB548" s="33">
        <f t="shared" ref="AB548:AE548" si="635">IF(ISBLANK(AB501),0,AB1787)</f>
        <v>0</v>
      </c>
      <c r="AC548" s="33">
        <f t="shared" si="635"/>
        <v>0</v>
      </c>
      <c r="AD548" s="33">
        <f t="shared" si="635"/>
        <v>0</v>
      </c>
      <c r="AE548" s="33">
        <f t="shared" si="635"/>
        <v>0</v>
      </c>
    </row>
    <row r="549" spans="2:31">
      <c r="B549" s="62" t="str">
        <f t="shared" si="596"/>
        <v/>
      </c>
      <c r="C549" s="62" t="str">
        <f t="shared" si="596"/>
        <v/>
      </c>
      <c r="D549" s="52"/>
      <c r="E549" s="52"/>
      <c r="F549" s="52"/>
      <c r="G549" s="52"/>
      <c r="H549" s="52"/>
      <c r="I549" s="52"/>
      <c r="J549" s="202" t="str">
        <f t="shared" si="541"/>
        <v/>
      </c>
      <c r="K549" s="33">
        <f t="shared" ref="K549:W549" si="636">IF(ISBLANK(K502),0,K1794)</f>
        <v>0</v>
      </c>
      <c r="L549" s="33">
        <f t="shared" si="636"/>
        <v>0</v>
      </c>
      <c r="M549" s="33">
        <f t="shared" si="636"/>
        <v>0</v>
      </c>
      <c r="N549" s="33">
        <f t="shared" si="636"/>
        <v>0</v>
      </c>
      <c r="O549" s="33">
        <f t="shared" si="636"/>
        <v>0</v>
      </c>
      <c r="P549" s="33">
        <f t="shared" si="636"/>
        <v>0</v>
      </c>
      <c r="Q549" s="33">
        <f t="shared" si="636"/>
        <v>0</v>
      </c>
      <c r="R549" s="33">
        <f t="shared" si="636"/>
        <v>0</v>
      </c>
      <c r="S549" s="33">
        <f t="shared" si="636"/>
        <v>0</v>
      </c>
      <c r="T549" s="33">
        <f t="shared" si="636"/>
        <v>0</v>
      </c>
      <c r="U549" s="33">
        <f t="shared" si="636"/>
        <v>0</v>
      </c>
      <c r="V549" s="33">
        <f t="shared" si="636"/>
        <v>0</v>
      </c>
      <c r="W549" s="33">
        <f t="shared" si="636"/>
        <v>0</v>
      </c>
      <c r="X549" s="33">
        <f>IF(ISBLANK(X502),0,X1794)</f>
        <v>0</v>
      </c>
      <c r="Y549" s="33">
        <f>IF(ISBLANK(Y502),0,Y1794)</f>
        <v>0</v>
      </c>
      <c r="Z549" s="33">
        <f t="shared" ref="Z549:AA549" si="637">IF(ISBLANK(Z502),0,Z1794)</f>
        <v>0</v>
      </c>
      <c r="AA549" s="33">
        <f t="shared" si="637"/>
        <v>0</v>
      </c>
      <c r="AB549" s="33">
        <f t="shared" ref="AB549:AE549" si="638">IF(ISBLANK(AB502),0,AB1794)</f>
        <v>0</v>
      </c>
      <c r="AC549" s="33">
        <f t="shared" si="638"/>
        <v>0</v>
      </c>
      <c r="AD549" s="33">
        <f t="shared" si="638"/>
        <v>0</v>
      </c>
      <c r="AE549" s="33">
        <f t="shared" si="638"/>
        <v>0</v>
      </c>
    </row>
    <row r="550" spans="2:31">
      <c r="B550" s="62" t="str">
        <f t="shared" si="596"/>
        <v/>
      </c>
      <c r="C550" s="62" t="str">
        <f t="shared" si="596"/>
        <v/>
      </c>
      <c r="D550" s="52"/>
      <c r="E550" s="52"/>
      <c r="F550" s="52"/>
      <c r="G550" s="52"/>
      <c r="H550" s="52"/>
      <c r="I550" s="52"/>
      <c r="J550" s="202" t="str">
        <f t="shared" si="541"/>
        <v/>
      </c>
      <c r="K550" s="33">
        <f t="shared" ref="K550:W550" si="639">IF(ISBLANK(K503),0,K1801)</f>
        <v>0</v>
      </c>
      <c r="L550" s="33">
        <f t="shared" si="639"/>
        <v>0</v>
      </c>
      <c r="M550" s="33">
        <f t="shared" si="639"/>
        <v>0</v>
      </c>
      <c r="N550" s="33">
        <f t="shared" si="639"/>
        <v>0</v>
      </c>
      <c r="O550" s="33">
        <f t="shared" si="639"/>
        <v>0</v>
      </c>
      <c r="P550" s="33">
        <f t="shared" si="639"/>
        <v>0</v>
      </c>
      <c r="Q550" s="33">
        <f t="shared" si="639"/>
        <v>0</v>
      </c>
      <c r="R550" s="33">
        <f t="shared" si="639"/>
        <v>0</v>
      </c>
      <c r="S550" s="33">
        <f t="shared" si="639"/>
        <v>0</v>
      </c>
      <c r="T550" s="33">
        <f t="shared" si="639"/>
        <v>0</v>
      </c>
      <c r="U550" s="33">
        <f t="shared" si="639"/>
        <v>0</v>
      </c>
      <c r="V550" s="33">
        <f t="shared" si="639"/>
        <v>0</v>
      </c>
      <c r="W550" s="33">
        <f t="shared" si="639"/>
        <v>0</v>
      </c>
      <c r="X550" s="33">
        <f>IF(ISBLANK(X503),0,X1801)</f>
        <v>0</v>
      </c>
      <c r="Y550" s="33">
        <f>IF(ISBLANK(Y503),0,Y1801)</f>
        <v>0</v>
      </c>
      <c r="Z550" s="33">
        <f t="shared" ref="Z550:AA550" si="640">IF(ISBLANK(Z503),0,Z1801)</f>
        <v>0</v>
      </c>
      <c r="AA550" s="33">
        <f t="shared" si="640"/>
        <v>0</v>
      </c>
      <c r="AB550" s="33">
        <f t="shared" ref="AB550:AE550" si="641">IF(ISBLANK(AB503),0,AB1801)</f>
        <v>0</v>
      </c>
      <c r="AC550" s="33">
        <f t="shared" si="641"/>
        <v>0</v>
      </c>
      <c r="AD550" s="33">
        <f t="shared" si="641"/>
        <v>0</v>
      </c>
      <c r="AE550" s="33">
        <f t="shared" si="641"/>
        <v>0</v>
      </c>
    </row>
    <row r="551" spans="2:31">
      <c r="B551" s="62" t="str">
        <f t="shared" si="596"/>
        <v/>
      </c>
      <c r="C551" s="62" t="str">
        <f t="shared" si="596"/>
        <v/>
      </c>
      <c r="D551" s="52"/>
      <c r="E551" s="52"/>
      <c r="F551" s="52"/>
      <c r="G551" s="52"/>
      <c r="H551" s="52"/>
      <c r="I551" s="52"/>
      <c r="J551" s="202" t="str">
        <f t="shared" si="541"/>
        <v/>
      </c>
      <c r="K551" s="33">
        <f t="shared" ref="K551:W551" si="642">IF(ISBLANK(K504),0,K1808)</f>
        <v>0</v>
      </c>
      <c r="L551" s="33">
        <f t="shared" si="642"/>
        <v>0</v>
      </c>
      <c r="M551" s="33">
        <f t="shared" si="642"/>
        <v>0</v>
      </c>
      <c r="N551" s="33">
        <f t="shared" si="642"/>
        <v>0</v>
      </c>
      <c r="O551" s="33">
        <f t="shared" si="642"/>
        <v>0</v>
      </c>
      <c r="P551" s="33">
        <f t="shared" si="642"/>
        <v>0</v>
      </c>
      <c r="Q551" s="33">
        <f t="shared" si="642"/>
        <v>0</v>
      </c>
      <c r="R551" s="33">
        <f t="shared" si="642"/>
        <v>0</v>
      </c>
      <c r="S551" s="33">
        <f t="shared" si="642"/>
        <v>0</v>
      </c>
      <c r="T551" s="33">
        <f t="shared" si="642"/>
        <v>0</v>
      </c>
      <c r="U551" s="33">
        <f t="shared" si="642"/>
        <v>0</v>
      </c>
      <c r="V551" s="33">
        <f t="shared" si="642"/>
        <v>0</v>
      </c>
      <c r="W551" s="33">
        <f t="shared" si="642"/>
        <v>0</v>
      </c>
      <c r="X551" s="33">
        <f>IF(ISBLANK(X504),0,X1808)</f>
        <v>0</v>
      </c>
      <c r="Y551" s="33">
        <f>IF(ISBLANK(Y504),0,Y1808)</f>
        <v>0</v>
      </c>
      <c r="Z551" s="33">
        <f t="shared" ref="Z551:AA551" si="643">IF(ISBLANK(Z504),0,Z1808)</f>
        <v>0</v>
      </c>
      <c r="AA551" s="33">
        <f t="shared" si="643"/>
        <v>0</v>
      </c>
      <c r="AB551" s="33">
        <f t="shared" ref="AB551:AE551" si="644">IF(ISBLANK(AB504),0,AB1808)</f>
        <v>0</v>
      </c>
      <c r="AC551" s="33">
        <f t="shared" si="644"/>
        <v>0</v>
      </c>
      <c r="AD551" s="33">
        <f t="shared" si="644"/>
        <v>0</v>
      </c>
      <c r="AE551" s="33">
        <f t="shared" si="644"/>
        <v>0</v>
      </c>
    </row>
    <row r="552" spans="2:31">
      <c r="B552" s="62" t="str">
        <f t="shared" si="596"/>
        <v/>
      </c>
      <c r="C552" s="62" t="str">
        <f t="shared" si="596"/>
        <v/>
      </c>
      <c r="D552" s="52"/>
      <c r="E552" s="52"/>
      <c r="F552" s="52"/>
      <c r="G552" s="52"/>
      <c r="H552" s="52"/>
      <c r="I552" s="52"/>
      <c r="J552" s="202" t="str">
        <f t="shared" si="541"/>
        <v/>
      </c>
      <c r="K552" s="33">
        <f t="shared" ref="K552:W552" si="645">IF(ISBLANK(K505),0,K1815)</f>
        <v>0</v>
      </c>
      <c r="L552" s="33">
        <f t="shared" si="645"/>
        <v>0</v>
      </c>
      <c r="M552" s="33">
        <f t="shared" si="645"/>
        <v>0</v>
      </c>
      <c r="N552" s="33">
        <f t="shared" si="645"/>
        <v>0</v>
      </c>
      <c r="O552" s="33">
        <f t="shared" si="645"/>
        <v>0</v>
      </c>
      <c r="P552" s="33">
        <f t="shared" si="645"/>
        <v>0</v>
      </c>
      <c r="Q552" s="33">
        <f t="shared" si="645"/>
        <v>0</v>
      </c>
      <c r="R552" s="33">
        <f t="shared" si="645"/>
        <v>0</v>
      </c>
      <c r="S552" s="33">
        <f t="shared" si="645"/>
        <v>0</v>
      </c>
      <c r="T552" s="33">
        <f t="shared" si="645"/>
        <v>0</v>
      </c>
      <c r="U552" s="33">
        <f t="shared" si="645"/>
        <v>0</v>
      </c>
      <c r="V552" s="33">
        <f t="shared" si="645"/>
        <v>0</v>
      </c>
      <c r="W552" s="33">
        <f t="shared" si="645"/>
        <v>0</v>
      </c>
      <c r="X552" s="33">
        <f>IF(ISBLANK(X505),0,X1815)</f>
        <v>0</v>
      </c>
      <c r="Y552" s="33">
        <f>IF(ISBLANK(Y505),0,Y1815)</f>
        <v>0</v>
      </c>
      <c r="Z552" s="33">
        <f t="shared" ref="Z552:AA552" si="646">IF(ISBLANK(Z505),0,Z1815)</f>
        <v>0</v>
      </c>
      <c r="AA552" s="33">
        <f t="shared" si="646"/>
        <v>0</v>
      </c>
      <c r="AB552" s="33">
        <f t="shared" ref="AB552:AE552" si="647">IF(ISBLANK(AB505),0,AB1815)</f>
        <v>0</v>
      </c>
      <c r="AC552" s="33">
        <f t="shared" si="647"/>
        <v>0</v>
      </c>
      <c r="AD552" s="33">
        <f t="shared" si="647"/>
        <v>0</v>
      </c>
      <c r="AE552" s="33">
        <f t="shared" si="647"/>
        <v>0</v>
      </c>
    </row>
    <row r="553" spans="2:31">
      <c r="B553" s="62" t="str">
        <f t="shared" si="596"/>
        <v/>
      </c>
      <c r="C553" s="62" t="str">
        <f t="shared" si="596"/>
        <v/>
      </c>
      <c r="D553" s="52"/>
      <c r="E553" s="52"/>
      <c r="F553" s="52"/>
      <c r="G553" s="52"/>
      <c r="H553" s="52"/>
      <c r="I553" s="52"/>
      <c r="J553" s="202" t="str">
        <f t="shared" si="541"/>
        <v/>
      </c>
      <c r="K553" s="33">
        <f t="shared" ref="K553:W553" si="648">IF(ISBLANK(K506),0,K1822)</f>
        <v>0</v>
      </c>
      <c r="L553" s="33">
        <f t="shared" si="648"/>
        <v>0</v>
      </c>
      <c r="M553" s="33">
        <f t="shared" si="648"/>
        <v>0</v>
      </c>
      <c r="N553" s="33">
        <f t="shared" si="648"/>
        <v>0</v>
      </c>
      <c r="O553" s="33">
        <f t="shared" si="648"/>
        <v>0</v>
      </c>
      <c r="P553" s="33">
        <f t="shared" si="648"/>
        <v>0</v>
      </c>
      <c r="Q553" s="33">
        <f t="shared" si="648"/>
        <v>0</v>
      </c>
      <c r="R553" s="33">
        <f t="shared" si="648"/>
        <v>0</v>
      </c>
      <c r="S553" s="33">
        <f t="shared" si="648"/>
        <v>0</v>
      </c>
      <c r="T553" s="33">
        <f t="shared" si="648"/>
        <v>0</v>
      </c>
      <c r="U553" s="33">
        <f t="shared" si="648"/>
        <v>0</v>
      </c>
      <c r="V553" s="33">
        <f t="shared" si="648"/>
        <v>0</v>
      </c>
      <c r="W553" s="33">
        <f t="shared" si="648"/>
        <v>0</v>
      </c>
      <c r="X553" s="33">
        <f>IF(ISBLANK(X506),0,X1822)</f>
        <v>0</v>
      </c>
      <c r="Y553" s="33">
        <f>IF(ISBLANK(Y506),0,Y1822)</f>
        <v>0</v>
      </c>
      <c r="Z553" s="33">
        <f t="shared" ref="Z553:AA553" si="649">IF(ISBLANK(Z506),0,Z1822)</f>
        <v>0</v>
      </c>
      <c r="AA553" s="33">
        <f t="shared" si="649"/>
        <v>0</v>
      </c>
      <c r="AB553" s="33">
        <f t="shared" ref="AB553:AE553" si="650">IF(ISBLANK(AB506),0,AB1822)</f>
        <v>0</v>
      </c>
      <c r="AC553" s="33">
        <f t="shared" si="650"/>
        <v>0</v>
      </c>
      <c r="AD553" s="33">
        <f t="shared" si="650"/>
        <v>0</v>
      </c>
      <c r="AE553" s="33">
        <f t="shared" si="650"/>
        <v>0</v>
      </c>
    </row>
    <row r="554" spans="2:31">
      <c r="B554" s="62" t="str">
        <f t="shared" si="596"/>
        <v/>
      </c>
      <c r="C554" s="62" t="str">
        <f t="shared" si="596"/>
        <v/>
      </c>
      <c r="D554" s="52"/>
      <c r="E554" s="52"/>
      <c r="F554" s="52"/>
      <c r="G554" s="52"/>
      <c r="H554" s="52"/>
      <c r="I554" s="52"/>
      <c r="J554" s="202" t="str">
        <f t="shared" si="541"/>
        <v/>
      </c>
      <c r="K554" s="33">
        <f t="shared" ref="K554:W554" si="651">IF(ISBLANK(K507),0,K1829)</f>
        <v>0</v>
      </c>
      <c r="L554" s="33">
        <f t="shared" si="651"/>
        <v>0</v>
      </c>
      <c r="M554" s="33">
        <f t="shared" si="651"/>
        <v>0</v>
      </c>
      <c r="N554" s="33">
        <f t="shared" si="651"/>
        <v>0</v>
      </c>
      <c r="O554" s="33">
        <f t="shared" si="651"/>
        <v>0</v>
      </c>
      <c r="P554" s="33">
        <f t="shared" si="651"/>
        <v>0</v>
      </c>
      <c r="Q554" s="33">
        <f t="shared" si="651"/>
        <v>0</v>
      </c>
      <c r="R554" s="33">
        <f t="shared" si="651"/>
        <v>0</v>
      </c>
      <c r="S554" s="33">
        <f t="shared" si="651"/>
        <v>0</v>
      </c>
      <c r="T554" s="33">
        <f t="shared" si="651"/>
        <v>0</v>
      </c>
      <c r="U554" s="33">
        <f t="shared" si="651"/>
        <v>0</v>
      </c>
      <c r="V554" s="33">
        <f t="shared" si="651"/>
        <v>0</v>
      </c>
      <c r="W554" s="33">
        <f t="shared" si="651"/>
        <v>0</v>
      </c>
      <c r="X554" s="33">
        <f>IF(ISBLANK(X507),0,X1829)</f>
        <v>0</v>
      </c>
      <c r="Y554" s="33">
        <f>IF(ISBLANK(Y507),0,Y1829)</f>
        <v>0</v>
      </c>
      <c r="Z554" s="33">
        <f t="shared" ref="Z554:AA554" si="652">IF(ISBLANK(Z507),0,Z1829)</f>
        <v>0</v>
      </c>
      <c r="AA554" s="33">
        <f t="shared" si="652"/>
        <v>0</v>
      </c>
      <c r="AB554" s="33">
        <f t="shared" ref="AB554:AE554" si="653">IF(ISBLANK(AB507),0,AB1829)</f>
        <v>0</v>
      </c>
      <c r="AC554" s="33">
        <f t="shared" si="653"/>
        <v>0</v>
      </c>
      <c r="AD554" s="33">
        <f t="shared" si="653"/>
        <v>0</v>
      </c>
      <c r="AE554" s="33">
        <f t="shared" si="653"/>
        <v>0</v>
      </c>
    </row>
    <row r="555" spans="2:31">
      <c r="B555" s="62" t="str">
        <f t="shared" si="596"/>
        <v/>
      </c>
      <c r="C555" s="62" t="str">
        <f t="shared" si="596"/>
        <v/>
      </c>
      <c r="D555" s="52"/>
      <c r="E555" s="52"/>
      <c r="F555" s="52"/>
      <c r="G555" s="52"/>
      <c r="H555" s="52"/>
      <c r="I555" s="52"/>
      <c r="J555" s="202" t="str">
        <f t="shared" si="541"/>
        <v/>
      </c>
      <c r="K555" s="33">
        <f t="shared" ref="K555:W555" si="654">IF(ISBLANK(K508),0,K1836)</f>
        <v>0</v>
      </c>
      <c r="L555" s="33">
        <f t="shared" si="654"/>
        <v>0</v>
      </c>
      <c r="M555" s="33">
        <f t="shared" si="654"/>
        <v>0</v>
      </c>
      <c r="N555" s="33">
        <f t="shared" si="654"/>
        <v>0</v>
      </c>
      <c r="O555" s="33">
        <f t="shared" si="654"/>
        <v>0</v>
      </c>
      <c r="P555" s="33">
        <f t="shared" si="654"/>
        <v>0</v>
      </c>
      <c r="Q555" s="33">
        <f t="shared" si="654"/>
        <v>0</v>
      </c>
      <c r="R555" s="33">
        <f t="shared" si="654"/>
        <v>0</v>
      </c>
      <c r="S555" s="33">
        <f t="shared" si="654"/>
        <v>0</v>
      </c>
      <c r="T555" s="33">
        <f t="shared" si="654"/>
        <v>0</v>
      </c>
      <c r="U555" s="33">
        <f t="shared" si="654"/>
        <v>0</v>
      </c>
      <c r="V555" s="33">
        <f t="shared" si="654"/>
        <v>0</v>
      </c>
      <c r="W555" s="33">
        <f t="shared" si="654"/>
        <v>0</v>
      </c>
      <c r="X555" s="33">
        <f>IF(ISBLANK(X508),0,X1836)</f>
        <v>0</v>
      </c>
      <c r="Y555" s="33">
        <f>IF(ISBLANK(Y508),0,Y1836)</f>
        <v>0</v>
      </c>
      <c r="Z555" s="33">
        <f t="shared" ref="Z555:AA555" si="655">IF(ISBLANK(Z508),0,Z1836)</f>
        <v>0</v>
      </c>
      <c r="AA555" s="33">
        <f t="shared" si="655"/>
        <v>0</v>
      </c>
      <c r="AB555" s="33">
        <f t="shared" ref="AB555:AE555" si="656">IF(ISBLANK(AB508),0,AB1836)</f>
        <v>0</v>
      </c>
      <c r="AC555" s="33">
        <f t="shared" si="656"/>
        <v>0</v>
      </c>
      <c r="AD555" s="33">
        <f t="shared" si="656"/>
        <v>0</v>
      </c>
      <c r="AE555" s="33">
        <f t="shared" si="656"/>
        <v>0</v>
      </c>
    </row>
    <row r="556" spans="2:31">
      <c r="B556" s="62" t="str">
        <f t="shared" ref="B556:C560" si="657">B509</f>
        <v/>
      </c>
      <c r="C556" s="62" t="str">
        <f t="shared" si="657"/>
        <v/>
      </c>
      <c r="D556" s="52"/>
      <c r="E556" s="52"/>
      <c r="F556" s="52"/>
      <c r="G556" s="52"/>
      <c r="H556" s="52"/>
      <c r="I556" s="52"/>
      <c r="J556" s="202" t="str">
        <f t="shared" si="541"/>
        <v/>
      </c>
      <c r="K556" s="33">
        <f t="shared" ref="K556:W556" si="658">IF(ISBLANK(K509),0,K1855)</f>
        <v>0</v>
      </c>
      <c r="L556" s="33">
        <f t="shared" si="658"/>
        <v>0</v>
      </c>
      <c r="M556" s="33">
        <f t="shared" si="658"/>
        <v>0</v>
      </c>
      <c r="N556" s="33">
        <f t="shared" si="658"/>
        <v>0</v>
      </c>
      <c r="O556" s="33">
        <f t="shared" si="658"/>
        <v>0</v>
      </c>
      <c r="P556" s="33">
        <f t="shared" si="658"/>
        <v>0</v>
      </c>
      <c r="Q556" s="33">
        <f t="shared" si="658"/>
        <v>0</v>
      </c>
      <c r="R556" s="33">
        <f t="shared" si="658"/>
        <v>0</v>
      </c>
      <c r="S556" s="33">
        <f t="shared" si="658"/>
        <v>0</v>
      </c>
      <c r="T556" s="33">
        <f t="shared" si="658"/>
        <v>0</v>
      </c>
      <c r="U556" s="33">
        <f t="shared" si="658"/>
        <v>0</v>
      </c>
      <c r="V556" s="33">
        <f t="shared" si="658"/>
        <v>0</v>
      </c>
      <c r="W556" s="33">
        <f t="shared" si="658"/>
        <v>0</v>
      </c>
      <c r="X556" s="33">
        <f>IF(ISBLANK(X509),0,X1855)</f>
        <v>0</v>
      </c>
      <c r="Y556" s="33">
        <f>IF(ISBLANK(Y509),0,Y1855)</f>
        <v>0</v>
      </c>
      <c r="Z556" s="33">
        <f t="shared" ref="Z556:AA556" si="659">IF(ISBLANK(Z509),0,Z1855)</f>
        <v>0</v>
      </c>
      <c r="AA556" s="33">
        <f t="shared" si="659"/>
        <v>0</v>
      </c>
      <c r="AB556" s="33">
        <f t="shared" ref="AB556:AE556" si="660">IF(ISBLANK(AB509),0,AB1855)</f>
        <v>0</v>
      </c>
      <c r="AC556" s="33">
        <f t="shared" si="660"/>
        <v>0</v>
      </c>
      <c r="AD556" s="33">
        <f t="shared" si="660"/>
        <v>0</v>
      </c>
      <c r="AE556" s="33">
        <f t="shared" si="660"/>
        <v>0</v>
      </c>
    </row>
    <row r="557" spans="2:31">
      <c r="B557" s="62" t="str">
        <f t="shared" si="657"/>
        <v/>
      </c>
      <c r="C557" s="62" t="str">
        <f t="shared" si="657"/>
        <v/>
      </c>
      <c r="D557" s="52"/>
      <c r="E557" s="52"/>
      <c r="F557" s="52"/>
      <c r="G557" s="52"/>
      <c r="H557" s="52"/>
      <c r="I557" s="52"/>
      <c r="J557" s="202" t="str">
        <f t="shared" si="541"/>
        <v/>
      </c>
      <c r="K557" s="33">
        <f t="shared" ref="K557:W557" si="661">IF(ISBLANK(K510),0,K1862)</f>
        <v>0</v>
      </c>
      <c r="L557" s="33">
        <f t="shared" si="661"/>
        <v>0</v>
      </c>
      <c r="M557" s="33">
        <f t="shared" si="661"/>
        <v>0</v>
      </c>
      <c r="N557" s="33">
        <f t="shared" si="661"/>
        <v>0</v>
      </c>
      <c r="O557" s="33">
        <f t="shared" si="661"/>
        <v>0</v>
      </c>
      <c r="P557" s="33">
        <f t="shared" si="661"/>
        <v>0</v>
      </c>
      <c r="Q557" s="33">
        <f t="shared" si="661"/>
        <v>0</v>
      </c>
      <c r="R557" s="33">
        <f t="shared" si="661"/>
        <v>0</v>
      </c>
      <c r="S557" s="33">
        <f t="shared" si="661"/>
        <v>0</v>
      </c>
      <c r="T557" s="33">
        <f t="shared" si="661"/>
        <v>0</v>
      </c>
      <c r="U557" s="33">
        <f t="shared" si="661"/>
        <v>0</v>
      </c>
      <c r="V557" s="33">
        <f t="shared" si="661"/>
        <v>0</v>
      </c>
      <c r="W557" s="33">
        <f t="shared" si="661"/>
        <v>0</v>
      </c>
      <c r="X557" s="33">
        <f>IF(ISBLANK(X510),0,X1862)</f>
        <v>0</v>
      </c>
      <c r="Y557" s="33">
        <f>IF(ISBLANK(Y510),0,Y1862)</f>
        <v>0</v>
      </c>
      <c r="Z557" s="33">
        <f t="shared" ref="Z557:AA557" si="662">IF(ISBLANK(Z510),0,Z1862)</f>
        <v>0</v>
      </c>
      <c r="AA557" s="33">
        <f t="shared" si="662"/>
        <v>0</v>
      </c>
      <c r="AB557" s="33">
        <f t="shared" ref="AB557:AE557" si="663">IF(ISBLANK(AB510),0,AB1862)</f>
        <v>0</v>
      </c>
      <c r="AC557" s="33">
        <f t="shared" si="663"/>
        <v>0</v>
      </c>
      <c r="AD557" s="33">
        <f t="shared" si="663"/>
        <v>0</v>
      </c>
      <c r="AE557" s="33">
        <f t="shared" si="663"/>
        <v>0</v>
      </c>
    </row>
    <row r="558" spans="2:31">
      <c r="B558" s="62" t="str">
        <f t="shared" si="657"/>
        <v/>
      </c>
      <c r="C558" s="62" t="str">
        <f t="shared" si="657"/>
        <v/>
      </c>
      <c r="D558" s="52"/>
      <c r="E558" s="52"/>
      <c r="F558" s="52"/>
      <c r="G558" s="52"/>
      <c r="H558" s="52"/>
      <c r="I558" s="52"/>
      <c r="J558" s="202" t="str">
        <f t="shared" si="541"/>
        <v/>
      </c>
      <c r="K558" s="33">
        <f t="shared" ref="K558:W558" si="664">IF(ISBLANK(K511),0,K1869)</f>
        <v>0</v>
      </c>
      <c r="L558" s="33">
        <f t="shared" si="664"/>
        <v>0</v>
      </c>
      <c r="M558" s="33">
        <f t="shared" si="664"/>
        <v>0</v>
      </c>
      <c r="N558" s="33">
        <f t="shared" si="664"/>
        <v>0</v>
      </c>
      <c r="O558" s="33">
        <f t="shared" si="664"/>
        <v>0</v>
      </c>
      <c r="P558" s="33">
        <f t="shared" si="664"/>
        <v>0</v>
      </c>
      <c r="Q558" s="33">
        <f t="shared" si="664"/>
        <v>0</v>
      </c>
      <c r="R558" s="33">
        <f t="shared" si="664"/>
        <v>0</v>
      </c>
      <c r="S558" s="33">
        <f t="shared" si="664"/>
        <v>0</v>
      </c>
      <c r="T558" s="33">
        <f t="shared" si="664"/>
        <v>0</v>
      </c>
      <c r="U558" s="33">
        <f t="shared" si="664"/>
        <v>0</v>
      </c>
      <c r="V558" s="33">
        <f t="shared" si="664"/>
        <v>0</v>
      </c>
      <c r="W558" s="33">
        <f t="shared" si="664"/>
        <v>0</v>
      </c>
      <c r="X558" s="33">
        <f>IF(ISBLANK(X511),0,X1869)</f>
        <v>0</v>
      </c>
      <c r="Y558" s="33">
        <f>IF(ISBLANK(Y511),0,Y1869)</f>
        <v>0</v>
      </c>
      <c r="Z558" s="33">
        <f t="shared" ref="Z558:AA558" si="665">IF(ISBLANK(Z511),0,Z1869)</f>
        <v>0</v>
      </c>
      <c r="AA558" s="33">
        <f t="shared" si="665"/>
        <v>0</v>
      </c>
      <c r="AB558" s="33">
        <f t="shared" ref="AB558:AE558" si="666">IF(ISBLANK(AB511),0,AB1869)</f>
        <v>0</v>
      </c>
      <c r="AC558" s="33">
        <f t="shared" si="666"/>
        <v>0</v>
      </c>
      <c r="AD558" s="33">
        <f t="shared" si="666"/>
        <v>0</v>
      </c>
      <c r="AE558" s="33">
        <f t="shared" si="666"/>
        <v>0</v>
      </c>
    </row>
    <row r="559" spans="2:31">
      <c r="B559" s="62" t="str">
        <f t="shared" si="657"/>
        <v/>
      </c>
      <c r="C559" s="62" t="str">
        <f t="shared" si="657"/>
        <v/>
      </c>
      <c r="D559" s="52"/>
      <c r="E559" s="52"/>
      <c r="F559" s="52"/>
      <c r="G559" s="52"/>
      <c r="H559" s="52"/>
      <c r="I559" s="52"/>
      <c r="J559" s="202" t="str">
        <f t="shared" si="541"/>
        <v/>
      </c>
      <c r="K559" s="33">
        <f t="shared" ref="K559:W559" si="667">IF(ISBLANK(K512),0,K1876)</f>
        <v>0</v>
      </c>
      <c r="L559" s="33">
        <f t="shared" si="667"/>
        <v>0</v>
      </c>
      <c r="M559" s="33">
        <f t="shared" si="667"/>
        <v>0</v>
      </c>
      <c r="N559" s="33">
        <f t="shared" si="667"/>
        <v>0</v>
      </c>
      <c r="O559" s="33">
        <f t="shared" si="667"/>
        <v>0</v>
      </c>
      <c r="P559" s="33">
        <f t="shared" si="667"/>
        <v>0</v>
      </c>
      <c r="Q559" s="33">
        <f t="shared" si="667"/>
        <v>0</v>
      </c>
      <c r="R559" s="33">
        <f t="shared" si="667"/>
        <v>0</v>
      </c>
      <c r="S559" s="33">
        <f t="shared" si="667"/>
        <v>0</v>
      </c>
      <c r="T559" s="33">
        <f t="shared" si="667"/>
        <v>0</v>
      </c>
      <c r="U559" s="33">
        <f t="shared" si="667"/>
        <v>0</v>
      </c>
      <c r="V559" s="33">
        <f t="shared" si="667"/>
        <v>0</v>
      </c>
      <c r="W559" s="33">
        <f t="shared" si="667"/>
        <v>0</v>
      </c>
      <c r="X559" s="33">
        <f>IF(ISBLANK(X512),0,X1876)</f>
        <v>0</v>
      </c>
      <c r="Y559" s="33">
        <f>IF(ISBLANK(Y512),0,Y1876)</f>
        <v>0</v>
      </c>
      <c r="Z559" s="33">
        <f t="shared" ref="Z559:AA559" si="668">IF(ISBLANK(Z512),0,Z1876)</f>
        <v>0</v>
      </c>
      <c r="AA559" s="33">
        <f t="shared" si="668"/>
        <v>0</v>
      </c>
      <c r="AB559" s="33">
        <f t="shared" ref="AB559:AE559" si="669">IF(ISBLANK(AB512),0,AB1876)</f>
        <v>0</v>
      </c>
      <c r="AC559" s="33">
        <f t="shared" si="669"/>
        <v>0</v>
      </c>
      <c r="AD559" s="33">
        <f t="shared" si="669"/>
        <v>0</v>
      </c>
      <c r="AE559" s="33">
        <f t="shared" si="669"/>
        <v>0</v>
      </c>
    </row>
    <row r="560" spans="2:31">
      <c r="B560" s="62" t="str">
        <f t="shared" si="657"/>
        <v/>
      </c>
      <c r="C560" s="62" t="str">
        <f t="shared" si="657"/>
        <v/>
      </c>
      <c r="D560" s="52"/>
      <c r="E560" s="52"/>
      <c r="F560" s="52"/>
      <c r="G560" s="52"/>
      <c r="H560" s="52"/>
      <c r="I560" s="52"/>
      <c r="J560" s="202" t="str">
        <f t="shared" si="541"/>
        <v/>
      </c>
      <c r="K560" s="33">
        <f t="shared" ref="K560:W560" si="670">IF(ISBLANK(K513),0,K1883)</f>
        <v>0</v>
      </c>
      <c r="L560" s="33">
        <f t="shared" si="670"/>
        <v>0</v>
      </c>
      <c r="M560" s="33">
        <f t="shared" si="670"/>
        <v>0</v>
      </c>
      <c r="N560" s="33">
        <f t="shared" si="670"/>
        <v>0</v>
      </c>
      <c r="O560" s="33">
        <f t="shared" si="670"/>
        <v>0</v>
      </c>
      <c r="P560" s="33">
        <f t="shared" si="670"/>
        <v>0</v>
      </c>
      <c r="Q560" s="33">
        <f t="shared" si="670"/>
        <v>0</v>
      </c>
      <c r="R560" s="33">
        <f t="shared" si="670"/>
        <v>0</v>
      </c>
      <c r="S560" s="33">
        <f t="shared" si="670"/>
        <v>0</v>
      </c>
      <c r="T560" s="33">
        <f t="shared" si="670"/>
        <v>0</v>
      </c>
      <c r="U560" s="33">
        <f t="shared" si="670"/>
        <v>0</v>
      </c>
      <c r="V560" s="33">
        <f t="shared" si="670"/>
        <v>0</v>
      </c>
      <c r="W560" s="33">
        <f t="shared" si="670"/>
        <v>0</v>
      </c>
      <c r="X560" s="33">
        <f>IF(ISBLANK(X513),0,X1883)</f>
        <v>0</v>
      </c>
      <c r="Y560" s="33">
        <f>IF(ISBLANK(Y513),0,Y1883)</f>
        <v>0</v>
      </c>
      <c r="Z560" s="33">
        <f t="shared" ref="Z560:AA560" si="671">IF(ISBLANK(Z513),0,Z1883)</f>
        <v>0</v>
      </c>
      <c r="AA560" s="33">
        <f t="shared" si="671"/>
        <v>0</v>
      </c>
      <c r="AB560" s="33">
        <f t="shared" ref="AB560:AE560" si="672">IF(ISBLANK(AB513),0,AB1883)</f>
        <v>0</v>
      </c>
      <c r="AC560" s="33">
        <f t="shared" si="672"/>
        <v>0</v>
      </c>
      <c r="AD560" s="33">
        <f t="shared" si="672"/>
        <v>0</v>
      </c>
      <c r="AE560" s="33">
        <f t="shared" si="672"/>
        <v>0</v>
      </c>
    </row>
    <row r="561" spans="2:31">
      <c r="B561" s="98" t="s">
        <v>317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673">SUM(K516:K560)</f>
        <v>0</v>
      </c>
      <c r="L561" s="97">
        <f t="shared" si="673"/>
        <v>0</v>
      </c>
      <c r="M561" s="97">
        <f t="shared" si="673"/>
        <v>0</v>
      </c>
      <c r="N561" s="97">
        <f t="shared" si="673"/>
        <v>0</v>
      </c>
      <c r="O561" s="97">
        <f t="shared" si="673"/>
        <v>0</v>
      </c>
      <c r="P561" s="97">
        <f t="shared" si="673"/>
        <v>0</v>
      </c>
      <c r="Q561" s="97">
        <f t="shared" si="673"/>
        <v>0</v>
      </c>
      <c r="R561" s="97">
        <f t="shared" si="673"/>
        <v>0</v>
      </c>
      <c r="S561" s="97">
        <f t="shared" si="673"/>
        <v>0</v>
      </c>
      <c r="T561" s="97">
        <f t="shared" si="673"/>
        <v>0</v>
      </c>
      <c r="U561" s="97">
        <f t="shared" si="673"/>
        <v>0</v>
      </c>
      <c r="V561" s="97">
        <f t="shared" si="673"/>
        <v>0</v>
      </c>
      <c r="W561" s="97">
        <f t="shared" si="673"/>
        <v>0</v>
      </c>
      <c r="X561" s="97">
        <f>SUM(X516:X560)</f>
        <v>0</v>
      </c>
      <c r="Y561" s="97">
        <f>SUM(Y516:Y560)</f>
        <v>0</v>
      </c>
      <c r="Z561" s="97">
        <f t="shared" ref="Z561:AA561" si="674">SUM(Z516:Z560)</f>
        <v>0</v>
      </c>
      <c r="AA561" s="97">
        <f t="shared" si="674"/>
        <v>0</v>
      </c>
      <c r="AB561" s="97">
        <f t="shared" ref="AB561:AE561" si="675">SUM(AB516:AB560)</f>
        <v>0</v>
      </c>
      <c r="AC561" s="97">
        <f t="shared" si="675"/>
        <v>0</v>
      </c>
      <c r="AD561" s="97">
        <f t="shared" si="675"/>
        <v>0</v>
      </c>
      <c r="AE561" s="97">
        <f t="shared" si="675"/>
        <v>0</v>
      </c>
    </row>
    <row r="562" spans="2:31"/>
    <row r="563" spans="2:31"/>
    <row r="564" spans="2:31" ht="31.5">
      <c r="B564" s="227" t="s">
        <v>411</v>
      </c>
      <c r="C564" s="228"/>
      <c r="D564" s="229" t="s">
        <v>727</v>
      </c>
      <c r="E564" s="229" t="s">
        <v>726</v>
      </c>
      <c r="F564" s="229" t="s">
        <v>318</v>
      </c>
      <c r="G564" s="229" t="s">
        <v>735</v>
      </c>
      <c r="H564" s="229" t="s">
        <v>390</v>
      </c>
      <c r="I564" s="229" t="s">
        <v>408</v>
      </c>
      <c r="J564" s="229" t="s">
        <v>400</v>
      </c>
      <c r="K564" s="231" t="str">
        <f t="shared" ref="K564:AE564" si="676">LataProjekcji</f>
        <v>Uzupełnij dane</v>
      </c>
      <c r="L564" s="231" t="str">
        <f t="shared" si="676"/>
        <v/>
      </c>
      <c r="M564" s="231" t="str">
        <f t="shared" si="676"/>
        <v/>
      </c>
      <c r="N564" s="231" t="str">
        <f t="shared" si="676"/>
        <v/>
      </c>
      <c r="O564" s="231" t="str">
        <f t="shared" si="676"/>
        <v/>
      </c>
      <c r="P564" s="231" t="str">
        <f t="shared" si="676"/>
        <v/>
      </c>
      <c r="Q564" s="231" t="str">
        <f t="shared" si="676"/>
        <v/>
      </c>
      <c r="R564" s="231" t="str">
        <f t="shared" si="676"/>
        <v/>
      </c>
      <c r="S564" s="231" t="str">
        <f t="shared" si="676"/>
        <v/>
      </c>
      <c r="T564" s="231" t="str">
        <f t="shared" si="676"/>
        <v/>
      </c>
      <c r="U564" s="231" t="str">
        <f t="shared" si="676"/>
        <v/>
      </c>
      <c r="V564" s="231" t="str">
        <f t="shared" si="676"/>
        <v/>
      </c>
      <c r="W564" s="231" t="str">
        <f t="shared" si="676"/>
        <v/>
      </c>
      <c r="X564" s="231" t="str">
        <f t="shared" si="676"/>
        <v/>
      </c>
      <c r="Y564" s="231" t="str">
        <f t="shared" si="676"/>
        <v/>
      </c>
      <c r="Z564" s="231" t="str">
        <f t="shared" si="676"/>
        <v/>
      </c>
      <c r="AA564" s="231" t="str">
        <f t="shared" si="676"/>
        <v/>
      </c>
      <c r="AB564" s="231" t="str">
        <f t="shared" si="676"/>
        <v/>
      </c>
      <c r="AC564" s="231" t="str">
        <f t="shared" si="676"/>
        <v/>
      </c>
      <c r="AD564" s="231" t="str">
        <f t="shared" si="676"/>
        <v/>
      </c>
      <c r="AE564" s="231" t="str">
        <f t="shared" si="676"/>
        <v/>
      </c>
    </row>
    <row r="565" spans="2:31">
      <c r="B565" s="669"/>
      <c r="C565" s="669"/>
      <c r="D565" s="305"/>
      <c r="E565" s="376"/>
      <c r="F565" s="384"/>
      <c r="G565" s="384"/>
      <c r="H565" s="400"/>
      <c r="I565" s="368" t="str">
        <f>IF(AND(ISBLANK(D565),ISBLANK(E565)),"",IF(OR(ISBLANK(D565),ISBLANK(E565)),"Uzupełnij dane",D458))</f>
        <v/>
      </c>
      <c r="J565" s="201" t="str" cm="1">
        <f t="array" ref="J565">IF(SUMPRODUCT(ISBLANK(D565:G565)*1)=4,"wstaw dane",IF(AND(SUMPRODUCT(ISBLANK(D565:G565)*1)&gt;0,SUMPRODUCT(ISBLANK(D565:G565)*1)&lt;4),"uzupełnij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404"/>
      <c r="L565" s="404"/>
      <c r="M565" s="404"/>
      <c r="N565" s="404"/>
      <c r="O565" s="404"/>
      <c r="P565" s="404"/>
      <c r="Q565" s="404"/>
      <c r="R565" s="404"/>
      <c r="S565" s="404"/>
      <c r="T565" s="404"/>
      <c r="U565" s="404"/>
      <c r="V565" s="404"/>
      <c r="W565" s="404"/>
      <c r="X565" s="404"/>
      <c r="Y565" s="404"/>
      <c r="Z565" s="404"/>
      <c r="AA565" s="404"/>
      <c r="AB565" s="404"/>
      <c r="AC565" s="404"/>
      <c r="AD565" s="404"/>
      <c r="AE565" s="404"/>
    </row>
    <row r="566" spans="2:31">
      <c r="B566" s="669"/>
      <c r="C566" s="669"/>
      <c r="D566" s="305"/>
      <c r="E566" s="376"/>
      <c r="F566" s="377"/>
      <c r="G566" s="377"/>
      <c r="H566" s="401"/>
      <c r="I566" s="369" t="str">
        <f>IF(AND(ISBLANK(D566),ISBLANK(E566)),"",IF(OR(ISBLANK(D566),ISBLANK(E566)),"Uzupełnij dane",D459))</f>
        <v/>
      </c>
      <c r="J566" s="202" t="str" cm="1">
        <f t="array" ref="J566">IF(SUMPRODUCT(ISBLANK(D566:G566)*1)=4,"wstaw dane",IF(AND(SUMPRODUCT(ISBLANK(D566:G566)*1)&gt;0,SUMPRODUCT(ISBLANK(D566:G566)*1)&lt;4),"uzupełnij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3"/>
      <c r="L566" s="343"/>
      <c r="M566" s="343"/>
      <c r="N566" s="343"/>
      <c r="O566" s="343"/>
      <c r="P566" s="343"/>
      <c r="Q566" s="343"/>
      <c r="R566" s="343"/>
      <c r="S566" s="343"/>
      <c r="T566" s="343"/>
      <c r="U566" s="343"/>
      <c r="V566" s="343"/>
      <c r="W566" s="343"/>
      <c r="X566" s="343"/>
      <c r="Y566" s="343"/>
      <c r="Z566" s="343"/>
      <c r="AA566" s="343"/>
      <c r="AB566" s="343"/>
      <c r="AC566" s="343"/>
      <c r="AD566" s="343"/>
      <c r="AE566" s="343"/>
    </row>
    <row r="567" spans="2:31">
      <c r="B567" s="669"/>
      <c r="C567" s="669"/>
      <c r="D567" s="305"/>
      <c r="E567" s="376"/>
      <c r="F567" s="377"/>
      <c r="G567" s="377"/>
      <c r="H567" s="401"/>
      <c r="I567" s="369" t="str">
        <f>IF(AND(ISBLANK(D567),ISBLANK(E567)),"",IF(OR(ISBLANK(D567),ISBLANK(E567)),"Uzupełnij dane",D460))</f>
        <v/>
      </c>
      <c r="J567" s="202" t="str" cm="1">
        <f t="array" ref="J567">IF(SUMPRODUCT(ISBLANK(D567:G567)*1)=4,"wstaw dane",IF(AND(SUMPRODUCT(ISBLANK(D567:G567)*1)&gt;0,SUMPRODUCT(ISBLANK(D567:G567)*1)&lt;4),"uzupełnij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3"/>
      <c r="L567" s="343"/>
      <c r="M567" s="343"/>
      <c r="N567" s="343"/>
      <c r="O567" s="343"/>
      <c r="P567" s="343"/>
      <c r="Q567" s="343"/>
      <c r="R567" s="343"/>
      <c r="S567" s="343"/>
      <c r="T567" s="343"/>
      <c r="U567" s="343"/>
      <c r="V567" s="343"/>
      <c r="W567" s="343"/>
      <c r="X567" s="343"/>
      <c r="Y567" s="343"/>
      <c r="Z567" s="343"/>
      <c r="AA567" s="343"/>
      <c r="AB567" s="343"/>
      <c r="AC567" s="343"/>
      <c r="AD567" s="343"/>
      <c r="AE567" s="343"/>
    </row>
    <row r="568" spans="2:31">
      <c r="B568" s="669"/>
      <c r="C568" s="669"/>
      <c r="D568" s="305"/>
      <c r="E568" s="376"/>
      <c r="F568" s="377"/>
      <c r="G568" s="377"/>
      <c r="H568" s="401"/>
      <c r="I568" s="369" t="str">
        <f>IF(AND(ISBLANK(D568),ISBLANK(E568)),"",IF(OR(ISBLANK(D568),ISBLANK(E568)),"Uzupełnij dane",D461))</f>
        <v/>
      </c>
      <c r="J568" s="202" t="str" cm="1">
        <f t="array" ref="J568">IF(SUMPRODUCT(ISBLANK(D568:G568)*1)=4,"wstaw dane",IF(AND(SUMPRODUCT(ISBLANK(D568:G568)*1)&gt;0,SUMPRODUCT(ISBLANK(D568:G568)*1)&lt;4),"uzupełnij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3"/>
      <c r="L568" s="343"/>
      <c r="M568" s="343"/>
      <c r="N568" s="343"/>
      <c r="O568" s="343"/>
      <c r="P568" s="343"/>
      <c r="Q568" s="343"/>
      <c r="R568" s="343"/>
      <c r="S568" s="343"/>
      <c r="T568" s="343"/>
      <c r="U568" s="343"/>
      <c r="V568" s="343"/>
      <c r="W568" s="343"/>
      <c r="X568" s="343"/>
      <c r="Y568" s="343"/>
      <c r="Z568" s="343"/>
      <c r="AA568" s="343"/>
      <c r="AB568" s="343"/>
      <c r="AC568" s="343"/>
      <c r="AD568" s="343"/>
      <c r="AE568" s="343"/>
    </row>
    <row r="569" spans="2:31">
      <c r="B569" s="669"/>
      <c r="C569" s="669"/>
      <c r="D569" s="305"/>
      <c r="E569" s="376"/>
      <c r="F569" s="377"/>
      <c r="G569" s="377"/>
      <c r="H569" s="401"/>
      <c r="I569" s="370" t="str">
        <f>IF(AND(ISBLANK(D569),ISBLANK(E569)),"",IF(OR(ISBLANK(D569),ISBLANK(E569)),"Uzupełnij dane",D462))</f>
        <v/>
      </c>
      <c r="J569" s="202" t="str" cm="1">
        <f t="array" ref="J569">IF(SUMPRODUCT(ISBLANK(D569:G569)*1)=4,"wstaw dane",IF(AND(SUMPRODUCT(ISBLANK(D569:G569)*1)&gt;0,SUMPRODUCT(ISBLANK(D569:G569)*1)&lt;4),"uzupełnij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5"/>
      <c r="L569" s="405"/>
      <c r="M569" s="405"/>
      <c r="N569" s="405"/>
      <c r="O569" s="405"/>
      <c r="P569" s="405"/>
      <c r="Q569" s="405"/>
      <c r="R569" s="405"/>
      <c r="S569" s="405"/>
      <c r="T569" s="405"/>
      <c r="U569" s="405"/>
      <c r="V569" s="405"/>
      <c r="W569" s="405"/>
      <c r="X569" s="405"/>
      <c r="Y569" s="405"/>
      <c r="Z569" s="405"/>
      <c r="AA569" s="405"/>
      <c r="AB569" s="405"/>
      <c r="AC569" s="405"/>
      <c r="AD569" s="405"/>
      <c r="AE569" s="405"/>
    </row>
    <row r="570" spans="2:31">
      <c r="B570" s="98" t="s">
        <v>317</v>
      </c>
      <c r="C570" s="98"/>
      <c r="D570" s="97"/>
      <c r="E570" s="199"/>
      <c r="F570" s="96"/>
      <c r="G570" s="97"/>
      <c r="H570" s="96"/>
      <c r="I570" s="390">
        <f>SUM(I565:I569)</f>
        <v>0</v>
      </c>
      <c r="J570" s="97"/>
      <c r="K570" s="97">
        <f t="shared" ref="K570:W570" si="677">SUM(K565:K569)</f>
        <v>0</v>
      </c>
      <c r="L570" s="97">
        <f t="shared" si="677"/>
        <v>0</v>
      </c>
      <c r="M570" s="97">
        <f t="shared" si="677"/>
        <v>0</v>
      </c>
      <c r="N570" s="97">
        <f t="shared" si="677"/>
        <v>0</v>
      </c>
      <c r="O570" s="97">
        <f t="shared" si="677"/>
        <v>0</v>
      </c>
      <c r="P570" s="97">
        <f t="shared" si="677"/>
        <v>0</v>
      </c>
      <c r="Q570" s="97">
        <f t="shared" si="677"/>
        <v>0</v>
      </c>
      <c r="R570" s="97">
        <f t="shared" si="677"/>
        <v>0</v>
      </c>
      <c r="S570" s="97">
        <f t="shared" si="677"/>
        <v>0</v>
      </c>
      <c r="T570" s="97">
        <f t="shared" si="677"/>
        <v>0</v>
      </c>
      <c r="U570" s="97">
        <f t="shared" si="677"/>
        <v>0</v>
      </c>
      <c r="V570" s="97">
        <f t="shared" si="677"/>
        <v>0</v>
      </c>
      <c r="W570" s="97">
        <f t="shared" si="677"/>
        <v>0</v>
      </c>
      <c r="X570" s="97">
        <f>SUM(X565:X569)</f>
        <v>0</v>
      </c>
      <c r="Y570" s="97">
        <f>SUM(Y565:Y569)</f>
        <v>0</v>
      </c>
      <c r="Z570" s="97">
        <f t="shared" ref="Z570:AA570" si="678">SUM(Z565:Z569)</f>
        <v>0</v>
      </c>
      <c r="AA570" s="97">
        <f t="shared" si="678"/>
        <v>0</v>
      </c>
      <c r="AB570" s="97">
        <f t="shared" ref="AB570:AE570" si="679">SUM(AB565:AB569)</f>
        <v>0</v>
      </c>
      <c r="AC570" s="97">
        <f t="shared" si="679"/>
        <v>0</v>
      </c>
      <c r="AD570" s="97">
        <f t="shared" si="679"/>
        <v>0</v>
      </c>
      <c r="AE570" s="97">
        <f t="shared" si="679"/>
        <v>0</v>
      </c>
    </row>
    <row r="571" spans="2:31"/>
    <row r="572" spans="2:31"/>
    <row r="573" spans="2:31" ht="21">
      <c r="B573" s="227" t="s">
        <v>374</v>
      </c>
      <c r="C573" s="228"/>
      <c r="D573" s="229" t="s">
        <v>388</v>
      </c>
      <c r="E573" s="229" t="s">
        <v>398</v>
      </c>
      <c r="F573" s="229" t="s">
        <v>318</v>
      </c>
      <c r="G573" s="229" t="s">
        <v>735</v>
      </c>
      <c r="H573" s="229" t="s">
        <v>390</v>
      </c>
      <c r="I573" s="229" t="s">
        <v>391</v>
      </c>
      <c r="J573" s="229" t="s">
        <v>400</v>
      </c>
      <c r="K573" s="231" t="str">
        <f t="shared" ref="K573:AE573" si="680">LataProjekcji</f>
        <v>Uzupełnij dane</v>
      </c>
      <c r="L573" s="231" t="str">
        <f t="shared" si="680"/>
        <v/>
      </c>
      <c r="M573" s="231" t="str">
        <f t="shared" si="680"/>
        <v/>
      </c>
      <c r="N573" s="231" t="str">
        <f t="shared" si="680"/>
        <v/>
      </c>
      <c r="O573" s="231" t="str">
        <f t="shared" si="680"/>
        <v/>
      </c>
      <c r="P573" s="231" t="str">
        <f t="shared" si="680"/>
        <v/>
      </c>
      <c r="Q573" s="231" t="str">
        <f t="shared" si="680"/>
        <v/>
      </c>
      <c r="R573" s="231" t="str">
        <f t="shared" si="680"/>
        <v/>
      </c>
      <c r="S573" s="231" t="str">
        <f t="shared" si="680"/>
        <v/>
      </c>
      <c r="T573" s="231" t="str">
        <f t="shared" si="680"/>
        <v/>
      </c>
      <c r="U573" s="231" t="str">
        <f t="shared" si="680"/>
        <v/>
      </c>
      <c r="V573" s="231" t="str">
        <f t="shared" si="680"/>
        <v/>
      </c>
      <c r="W573" s="231" t="str">
        <f t="shared" si="680"/>
        <v/>
      </c>
      <c r="X573" s="231" t="str">
        <f t="shared" si="680"/>
        <v/>
      </c>
      <c r="Y573" s="231" t="str">
        <f t="shared" si="680"/>
        <v/>
      </c>
      <c r="Z573" s="231" t="str">
        <f t="shared" si="680"/>
        <v/>
      </c>
      <c r="AA573" s="231" t="str">
        <f t="shared" si="680"/>
        <v/>
      </c>
      <c r="AB573" s="231" t="str">
        <f t="shared" si="680"/>
        <v/>
      </c>
      <c r="AC573" s="231" t="str">
        <f t="shared" si="680"/>
        <v/>
      </c>
      <c r="AD573" s="231" t="str">
        <f t="shared" si="680"/>
        <v/>
      </c>
      <c r="AE573" s="231" t="str">
        <f t="shared" si="680"/>
        <v/>
      </c>
    </row>
    <row r="574" spans="2:31">
      <c r="B574" s="669"/>
      <c r="C574" s="669"/>
      <c r="D574" s="287"/>
      <c r="E574" s="376"/>
      <c r="F574" s="377"/>
      <c r="G574" s="384"/>
      <c r="H574" s="400"/>
      <c r="I574" s="338">
        <f>IF(AND(F574="tak",G574="tak"),SUM(K602:AE602),IF(AND(F574="tak",G574="nie",ISNUMBER(H574)),'Rozliczenie dotacji'!F204,0))</f>
        <v>0</v>
      </c>
      <c r="J574" s="201" t="str" cm="1">
        <f t="array" ref="J574">IF(SUMPRODUCT(ISBLANK(D574:G574)*1)=4,"wstaw dane",IF(AND(SUMPRODUCT(ISBLANK(D574:G574)*1)&gt;0,SUMPRODUCT(ISBLANK(D574:G574)*1)&lt;4),"uzupełnij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681">ROUND(IF(AND(YEAR($E574)=LataProjekcji,$D574&gt;0,$J574="ok"),$D574,0),0)</f>
        <v>0</v>
      </c>
      <c r="L574" s="102">
        <f t="shared" si="681"/>
        <v>0</v>
      </c>
      <c r="M574" s="102">
        <f t="shared" si="681"/>
        <v>0</v>
      </c>
      <c r="N574" s="102">
        <f t="shared" si="681"/>
        <v>0</v>
      </c>
      <c r="O574" s="102">
        <f t="shared" si="681"/>
        <v>0</v>
      </c>
      <c r="P574" s="102">
        <f t="shared" si="681"/>
        <v>0</v>
      </c>
      <c r="Q574" s="102">
        <f t="shared" si="681"/>
        <v>0</v>
      </c>
      <c r="R574" s="102">
        <f t="shared" si="681"/>
        <v>0</v>
      </c>
      <c r="S574" s="102">
        <f t="shared" si="681"/>
        <v>0</v>
      </c>
      <c r="T574" s="102">
        <f t="shared" si="681"/>
        <v>0</v>
      </c>
      <c r="U574" s="102">
        <f t="shared" si="681"/>
        <v>0</v>
      </c>
      <c r="V574" s="102">
        <f t="shared" si="681"/>
        <v>0</v>
      </c>
      <c r="W574" s="102">
        <f t="shared" si="681"/>
        <v>0</v>
      </c>
      <c r="X574" s="102">
        <f t="shared" si="681"/>
        <v>0</v>
      </c>
      <c r="Y574" s="102">
        <f t="shared" si="681"/>
        <v>0</v>
      </c>
      <c r="Z574" s="102">
        <f t="shared" si="681"/>
        <v>0</v>
      </c>
      <c r="AA574" s="102">
        <f t="shared" si="681"/>
        <v>0</v>
      </c>
      <c r="AB574" s="102">
        <f t="shared" si="681"/>
        <v>0</v>
      </c>
      <c r="AC574" s="102">
        <f t="shared" si="681"/>
        <v>0</v>
      </c>
      <c r="AD574" s="102">
        <f t="shared" si="681"/>
        <v>0</v>
      </c>
      <c r="AE574" s="102">
        <f t="shared" si="681"/>
        <v>0</v>
      </c>
    </row>
    <row r="575" spans="2:31">
      <c r="B575" s="669"/>
      <c r="C575" s="669"/>
      <c r="D575" s="287"/>
      <c r="E575" s="376"/>
      <c r="F575" s="377"/>
      <c r="G575" s="377"/>
      <c r="H575" s="401"/>
      <c r="I575" s="336">
        <f>IF(AND(F575="tak",G575="tak"),SUM(K603:AE603),IF(AND(F575="tak",G575="nie",ISNUMBER(H575)),'Rozliczenie dotacji'!F205,0))</f>
        <v>0</v>
      </c>
      <c r="J575" s="202" t="str" cm="1">
        <f t="array" ref="J575">IF(SUMPRODUCT(ISBLANK(D575:G575)*1)=4,"wstaw dane",IF(AND(SUMPRODUCT(ISBLANK(D575:G575)*1)&gt;0,SUMPRODUCT(ISBLANK(D575:G575)*1)&lt;4),"uzupełnij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681"/>
        <v>0</v>
      </c>
      <c r="L575" s="33">
        <f t="shared" si="681"/>
        <v>0</v>
      </c>
      <c r="M575" s="33">
        <f t="shared" si="681"/>
        <v>0</v>
      </c>
      <c r="N575" s="33">
        <f t="shared" si="681"/>
        <v>0</v>
      </c>
      <c r="O575" s="33">
        <f t="shared" si="681"/>
        <v>0</v>
      </c>
      <c r="P575" s="33">
        <f t="shared" si="681"/>
        <v>0</v>
      </c>
      <c r="Q575" s="33">
        <f t="shared" si="681"/>
        <v>0</v>
      </c>
      <c r="R575" s="33">
        <f t="shared" si="681"/>
        <v>0</v>
      </c>
      <c r="S575" s="33">
        <f t="shared" si="681"/>
        <v>0</v>
      </c>
      <c r="T575" s="33">
        <f t="shared" si="681"/>
        <v>0</v>
      </c>
      <c r="U575" s="33">
        <f t="shared" si="681"/>
        <v>0</v>
      </c>
      <c r="V575" s="33">
        <f t="shared" si="681"/>
        <v>0</v>
      </c>
      <c r="W575" s="33">
        <f t="shared" si="681"/>
        <v>0</v>
      </c>
      <c r="X575" s="33">
        <f t="shared" si="681"/>
        <v>0</v>
      </c>
      <c r="Y575" s="33">
        <f t="shared" si="681"/>
        <v>0</v>
      </c>
      <c r="Z575" s="33">
        <f t="shared" si="681"/>
        <v>0</v>
      </c>
      <c r="AA575" s="33">
        <f t="shared" si="681"/>
        <v>0</v>
      </c>
      <c r="AB575" s="33">
        <f t="shared" si="681"/>
        <v>0</v>
      </c>
      <c r="AC575" s="33">
        <f t="shared" si="681"/>
        <v>0</v>
      </c>
      <c r="AD575" s="33">
        <f t="shared" si="681"/>
        <v>0</v>
      </c>
      <c r="AE575" s="33">
        <f t="shared" si="681"/>
        <v>0</v>
      </c>
    </row>
    <row r="576" spans="2:31">
      <c r="B576" s="669"/>
      <c r="C576" s="669"/>
      <c r="D576" s="287"/>
      <c r="E576" s="376"/>
      <c r="F576" s="377"/>
      <c r="G576" s="377"/>
      <c r="H576" s="401"/>
      <c r="I576" s="336">
        <f>IF(AND(F576="tak",G576="tak"),SUM(K604:AE604),IF(AND(F576="tak",G576="nie",ISNUMBER(H576)),'Rozliczenie dotacji'!F206,0))</f>
        <v>0</v>
      </c>
      <c r="J576" s="202" t="str" cm="1">
        <f t="array" ref="J576">IF(SUMPRODUCT(ISBLANK(D576:G576)*1)=4,"wstaw dane",IF(AND(SUMPRODUCT(ISBLANK(D576:G576)*1)&gt;0,SUMPRODUCT(ISBLANK(D576:G576)*1)&lt;4),"uzupełnij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681"/>
        <v>0</v>
      </c>
      <c r="L576" s="33">
        <f t="shared" si="681"/>
        <v>0</v>
      </c>
      <c r="M576" s="33">
        <f t="shared" si="681"/>
        <v>0</v>
      </c>
      <c r="N576" s="33">
        <f t="shared" si="681"/>
        <v>0</v>
      </c>
      <c r="O576" s="33">
        <f t="shared" si="681"/>
        <v>0</v>
      </c>
      <c r="P576" s="33">
        <f t="shared" si="681"/>
        <v>0</v>
      </c>
      <c r="Q576" s="33">
        <f t="shared" si="681"/>
        <v>0</v>
      </c>
      <c r="R576" s="33">
        <f t="shared" si="681"/>
        <v>0</v>
      </c>
      <c r="S576" s="33">
        <f t="shared" si="681"/>
        <v>0</v>
      </c>
      <c r="T576" s="33">
        <f t="shared" si="681"/>
        <v>0</v>
      </c>
      <c r="U576" s="33">
        <f t="shared" si="681"/>
        <v>0</v>
      </c>
      <c r="V576" s="33">
        <f t="shared" si="681"/>
        <v>0</v>
      </c>
      <c r="W576" s="33">
        <f t="shared" si="681"/>
        <v>0</v>
      </c>
      <c r="X576" s="33">
        <f t="shared" si="681"/>
        <v>0</v>
      </c>
      <c r="Y576" s="33">
        <f t="shared" si="681"/>
        <v>0</v>
      </c>
      <c r="Z576" s="33">
        <f t="shared" si="681"/>
        <v>0</v>
      </c>
      <c r="AA576" s="33">
        <f t="shared" si="681"/>
        <v>0</v>
      </c>
      <c r="AB576" s="33">
        <f t="shared" si="681"/>
        <v>0</v>
      </c>
      <c r="AC576" s="33">
        <f t="shared" si="681"/>
        <v>0</v>
      </c>
      <c r="AD576" s="33">
        <f t="shared" si="681"/>
        <v>0</v>
      </c>
      <c r="AE576" s="33">
        <f t="shared" si="681"/>
        <v>0</v>
      </c>
    </row>
    <row r="577" spans="2:31">
      <c r="B577" s="669"/>
      <c r="C577" s="669"/>
      <c r="D577" s="287"/>
      <c r="E577" s="376"/>
      <c r="F577" s="377"/>
      <c r="G577" s="377"/>
      <c r="H577" s="401"/>
      <c r="I577" s="336">
        <f>IF(AND(F577="tak",G577="tak"),SUM(K605:AE605),IF(AND(F577="tak",G577="nie",ISNUMBER(H577)),'Rozliczenie dotacji'!F207,0))</f>
        <v>0</v>
      </c>
      <c r="J577" s="202" t="str" cm="1">
        <f t="array" ref="J577">IF(SUMPRODUCT(ISBLANK(D577:G577)*1)=4,"wstaw dane",IF(AND(SUMPRODUCT(ISBLANK(D577:G577)*1)&gt;0,SUMPRODUCT(ISBLANK(D577:G577)*1)&lt;4),"uzupełnij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681"/>
        <v>0</v>
      </c>
      <c r="L577" s="33">
        <f t="shared" si="681"/>
        <v>0</v>
      </c>
      <c r="M577" s="33">
        <f t="shared" si="681"/>
        <v>0</v>
      </c>
      <c r="N577" s="33">
        <f t="shared" si="681"/>
        <v>0</v>
      </c>
      <c r="O577" s="33">
        <f t="shared" si="681"/>
        <v>0</v>
      </c>
      <c r="P577" s="33">
        <f t="shared" si="681"/>
        <v>0</v>
      </c>
      <c r="Q577" s="33">
        <f t="shared" si="681"/>
        <v>0</v>
      </c>
      <c r="R577" s="33">
        <f t="shared" si="681"/>
        <v>0</v>
      </c>
      <c r="S577" s="33">
        <f t="shared" si="681"/>
        <v>0</v>
      </c>
      <c r="T577" s="33">
        <f t="shared" si="681"/>
        <v>0</v>
      </c>
      <c r="U577" s="33">
        <f t="shared" si="681"/>
        <v>0</v>
      </c>
      <c r="V577" s="33">
        <f t="shared" si="681"/>
        <v>0</v>
      </c>
      <c r="W577" s="33">
        <f t="shared" si="681"/>
        <v>0</v>
      </c>
      <c r="X577" s="33">
        <f t="shared" si="681"/>
        <v>0</v>
      </c>
      <c r="Y577" s="33">
        <f t="shared" si="681"/>
        <v>0</v>
      </c>
      <c r="Z577" s="33">
        <f t="shared" si="681"/>
        <v>0</v>
      </c>
      <c r="AA577" s="33">
        <f t="shared" si="681"/>
        <v>0</v>
      </c>
      <c r="AB577" s="33">
        <f t="shared" si="681"/>
        <v>0</v>
      </c>
      <c r="AC577" s="33">
        <f t="shared" si="681"/>
        <v>0</v>
      </c>
      <c r="AD577" s="33">
        <f t="shared" si="681"/>
        <v>0</v>
      </c>
      <c r="AE577" s="33">
        <f t="shared" si="681"/>
        <v>0</v>
      </c>
    </row>
    <row r="578" spans="2:31">
      <c r="B578" s="669"/>
      <c r="C578" s="669"/>
      <c r="D578" s="287"/>
      <c r="E578" s="376"/>
      <c r="F578" s="377"/>
      <c r="G578" s="377"/>
      <c r="H578" s="401"/>
      <c r="I578" s="336">
        <f>IF(AND(F578="tak",G578="tak"),SUM(K606:AE606),IF(AND(F578="tak",G578="nie",ISNUMBER(H578)),'Rozliczenie dotacji'!F208,0))</f>
        <v>0</v>
      </c>
      <c r="J578" s="202" t="str" cm="1">
        <f t="array" ref="J578">IF(SUMPRODUCT(ISBLANK(D578:G578)*1)=4,"wstaw dane",IF(AND(SUMPRODUCT(ISBLANK(D578:G578)*1)&gt;0,SUMPRODUCT(ISBLANK(D578:G578)*1)&lt;4),"uzupełnij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681"/>
        <v>0</v>
      </c>
      <c r="L578" s="33">
        <f t="shared" si="681"/>
        <v>0</v>
      </c>
      <c r="M578" s="33">
        <f t="shared" si="681"/>
        <v>0</v>
      </c>
      <c r="N578" s="33">
        <f t="shared" si="681"/>
        <v>0</v>
      </c>
      <c r="O578" s="33">
        <f t="shared" si="681"/>
        <v>0</v>
      </c>
      <c r="P578" s="33">
        <f t="shared" si="681"/>
        <v>0</v>
      </c>
      <c r="Q578" s="33">
        <f t="shared" si="681"/>
        <v>0</v>
      </c>
      <c r="R578" s="33">
        <f t="shared" si="681"/>
        <v>0</v>
      </c>
      <c r="S578" s="33">
        <f t="shared" si="681"/>
        <v>0</v>
      </c>
      <c r="T578" s="33">
        <f t="shared" si="681"/>
        <v>0</v>
      </c>
      <c r="U578" s="33">
        <f t="shared" si="681"/>
        <v>0</v>
      </c>
      <c r="V578" s="33">
        <f t="shared" si="681"/>
        <v>0</v>
      </c>
      <c r="W578" s="33">
        <f t="shared" si="681"/>
        <v>0</v>
      </c>
      <c r="X578" s="33">
        <f t="shared" si="681"/>
        <v>0</v>
      </c>
      <c r="Y578" s="33">
        <f t="shared" si="681"/>
        <v>0</v>
      </c>
      <c r="Z578" s="33">
        <f t="shared" si="681"/>
        <v>0</v>
      </c>
      <c r="AA578" s="33">
        <f t="shared" si="681"/>
        <v>0</v>
      </c>
      <c r="AB578" s="33">
        <f t="shared" si="681"/>
        <v>0</v>
      </c>
      <c r="AC578" s="33">
        <f t="shared" si="681"/>
        <v>0</v>
      </c>
      <c r="AD578" s="33">
        <f t="shared" si="681"/>
        <v>0</v>
      </c>
      <c r="AE578" s="33">
        <f t="shared" si="681"/>
        <v>0</v>
      </c>
    </row>
    <row r="579" spans="2:31">
      <c r="B579" s="669"/>
      <c r="C579" s="669"/>
      <c r="D579" s="287"/>
      <c r="E579" s="376"/>
      <c r="F579" s="377"/>
      <c r="G579" s="377"/>
      <c r="H579" s="401"/>
      <c r="I579" s="336">
        <f>IF(AND(F579="tak",G579="tak"),SUM(K607:AE607),IF(AND(F579="tak",G579="nie",ISNUMBER(H579)),'Rozliczenie dotacji'!F209,0))</f>
        <v>0</v>
      </c>
      <c r="J579" s="202" t="str" cm="1">
        <f t="array" ref="J579">IF(SUMPRODUCT(ISBLANK(D579:G579)*1)=4,"wstaw dane",IF(AND(SUMPRODUCT(ISBLANK(D579:G579)*1)&gt;0,SUMPRODUCT(ISBLANK(D579:G579)*1)&lt;4),"uzupełnij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681"/>
        <v>0</v>
      </c>
      <c r="L579" s="33">
        <f t="shared" si="681"/>
        <v>0</v>
      </c>
      <c r="M579" s="33">
        <f t="shared" si="681"/>
        <v>0</v>
      </c>
      <c r="N579" s="33">
        <f t="shared" si="681"/>
        <v>0</v>
      </c>
      <c r="O579" s="33">
        <f t="shared" si="681"/>
        <v>0</v>
      </c>
      <c r="P579" s="33">
        <f t="shared" si="681"/>
        <v>0</v>
      </c>
      <c r="Q579" s="33">
        <f t="shared" si="681"/>
        <v>0</v>
      </c>
      <c r="R579" s="33">
        <f t="shared" si="681"/>
        <v>0</v>
      </c>
      <c r="S579" s="33">
        <f t="shared" si="681"/>
        <v>0</v>
      </c>
      <c r="T579" s="33">
        <f t="shared" si="681"/>
        <v>0</v>
      </c>
      <c r="U579" s="33">
        <f t="shared" si="681"/>
        <v>0</v>
      </c>
      <c r="V579" s="33">
        <f t="shared" si="681"/>
        <v>0</v>
      </c>
      <c r="W579" s="33">
        <f t="shared" si="681"/>
        <v>0</v>
      </c>
      <c r="X579" s="33">
        <f t="shared" si="681"/>
        <v>0</v>
      </c>
      <c r="Y579" s="33">
        <f t="shared" si="681"/>
        <v>0</v>
      </c>
      <c r="Z579" s="33">
        <f t="shared" si="681"/>
        <v>0</v>
      </c>
      <c r="AA579" s="33">
        <f t="shared" si="681"/>
        <v>0</v>
      </c>
      <c r="AB579" s="33">
        <f t="shared" si="681"/>
        <v>0</v>
      </c>
      <c r="AC579" s="33">
        <f t="shared" si="681"/>
        <v>0</v>
      </c>
      <c r="AD579" s="33">
        <f t="shared" si="681"/>
        <v>0</v>
      </c>
      <c r="AE579" s="33">
        <f t="shared" si="681"/>
        <v>0</v>
      </c>
    </row>
    <row r="580" spans="2:31">
      <c r="B580" s="669"/>
      <c r="C580" s="669"/>
      <c r="D580" s="287"/>
      <c r="E580" s="376"/>
      <c r="F580" s="377"/>
      <c r="G580" s="377"/>
      <c r="H580" s="401"/>
      <c r="I580" s="336">
        <f>IF(AND(F580="tak",G580="tak"),SUM(K608:AE608),IF(AND(F580="tak",G580="nie",ISNUMBER(H580)),'Rozliczenie dotacji'!F210,0))</f>
        <v>0</v>
      </c>
      <c r="J580" s="202" t="str" cm="1">
        <f t="array" ref="J580">IF(SUMPRODUCT(ISBLANK(D580:G580)*1)=4,"wstaw dane",IF(AND(SUMPRODUCT(ISBLANK(D580:G580)*1)&gt;0,SUMPRODUCT(ISBLANK(D580:G580)*1)&lt;4),"uzupełnij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681"/>
        <v>0</v>
      </c>
      <c r="L580" s="33">
        <f t="shared" si="681"/>
        <v>0</v>
      </c>
      <c r="M580" s="33">
        <f t="shared" si="681"/>
        <v>0</v>
      </c>
      <c r="N580" s="33">
        <f t="shared" si="681"/>
        <v>0</v>
      </c>
      <c r="O580" s="33">
        <f t="shared" si="681"/>
        <v>0</v>
      </c>
      <c r="P580" s="33">
        <f t="shared" si="681"/>
        <v>0</v>
      </c>
      <c r="Q580" s="33">
        <f t="shared" si="681"/>
        <v>0</v>
      </c>
      <c r="R580" s="33">
        <f t="shared" si="681"/>
        <v>0</v>
      </c>
      <c r="S580" s="33">
        <f t="shared" si="681"/>
        <v>0</v>
      </c>
      <c r="T580" s="33">
        <f t="shared" si="681"/>
        <v>0</v>
      </c>
      <c r="U580" s="33">
        <f t="shared" si="681"/>
        <v>0</v>
      </c>
      <c r="V580" s="33">
        <f t="shared" si="681"/>
        <v>0</v>
      </c>
      <c r="W580" s="33">
        <f t="shared" si="681"/>
        <v>0</v>
      </c>
      <c r="X580" s="33">
        <f t="shared" si="681"/>
        <v>0</v>
      </c>
      <c r="Y580" s="33">
        <f t="shared" si="681"/>
        <v>0</v>
      </c>
      <c r="Z580" s="33">
        <f t="shared" si="681"/>
        <v>0</v>
      </c>
      <c r="AA580" s="33">
        <f t="shared" si="681"/>
        <v>0</v>
      </c>
      <c r="AB580" s="33">
        <f t="shared" si="681"/>
        <v>0</v>
      </c>
      <c r="AC580" s="33">
        <f t="shared" si="681"/>
        <v>0</v>
      </c>
      <c r="AD580" s="33">
        <f t="shared" si="681"/>
        <v>0</v>
      </c>
      <c r="AE580" s="33">
        <f t="shared" si="681"/>
        <v>0</v>
      </c>
    </row>
    <row r="581" spans="2:31">
      <c r="B581" s="669"/>
      <c r="C581" s="669"/>
      <c r="D581" s="287"/>
      <c r="E581" s="376"/>
      <c r="F581" s="377"/>
      <c r="G581" s="377"/>
      <c r="H581" s="401"/>
      <c r="I581" s="336">
        <f>IF(AND(F581="tak",G581="tak"),SUM(K609:AE609),IF(AND(F581="tak",G581="nie",ISNUMBER(H581)),'Rozliczenie dotacji'!F211,0))</f>
        <v>0</v>
      </c>
      <c r="J581" s="202" t="str" cm="1">
        <f t="array" ref="J581">IF(SUMPRODUCT(ISBLANK(D581:G581)*1)=4,"wstaw dane",IF(AND(SUMPRODUCT(ISBLANK(D581:G581)*1)&gt;0,SUMPRODUCT(ISBLANK(D581:G581)*1)&lt;4),"uzupełnij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681"/>
        <v>0</v>
      </c>
      <c r="L581" s="33">
        <f t="shared" si="681"/>
        <v>0</v>
      </c>
      <c r="M581" s="33">
        <f t="shared" si="681"/>
        <v>0</v>
      </c>
      <c r="N581" s="33">
        <f t="shared" si="681"/>
        <v>0</v>
      </c>
      <c r="O581" s="33">
        <f t="shared" si="681"/>
        <v>0</v>
      </c>
      <c r="P581" s="33">
        <f t="shared" si="681"/>
        <v>0</v>
      </c>
      <c r="Q581" s="33">
        <f t="shared" si="681"/>
        <v>0</v>
      </c>
      <c r="R581" s="33">
        <f t="shared" si="681"/>
        <v>0</v>
      </c>
      <c r="S581" s="33">
        <f t="shared" si="681"/>
        <v>0</v>
      </c>
      <c r="T581" s="33">
        <f t="shared" si="681"/>
        <v>0</v>
      </c>
      <c r="U581" s="33">
        <f t="shared" si="681"/>
        <v>0</v>
      </c>
      <c r="V581" s="33">
        <f t="shared" si="681"/>
        <v>0</v>
      </c>
      <c r="W581" s="33">
        <f t="shared" si="681"/>
        <v>0</v>
      </c>
      <c r="X581" s="33">
        <f t="shared" si="681"/>
        <v>0</v>
      </c>
      <c r="Y581" s="33">
        <f t="shared" si="681"/>
        <v>0</v>
      </c>
      <c r="Z581" s="33">
        <f t="shared" si="681"/>
        <v>0</v>
      </c>
      <c r="AA581" s="33">
        <f t="shared" si="681"/>
        <v>0</v>
      </c>
      <c r="AB581" s="33">
        <f t="shared" si="681"/>
        <v>0</v>
      </c>
      <c r="AC581" s="33">
        <f t="shared" si="681"/>
        <v>0</v>
      </c>
      <c r="AD581" s="33">
        <f t="shared" si="681"/>
        <v>0</v>
      </c>
      <c r="AE581" s="33">
        <f t="shared" si="681"/>
        <v>0</v>
      </c>
    </row>
    <row r="582" spans="2:31">
      <c r="B582" s="669"/>
      <c r="C582" s="669"/>
      <c r="D582" s="287"/>
      <c r="E582" s="376"/>
      <c r="F582" s="377"/>
      <c r="G582" s="377"/>
      <c r="H582" s="401"/>
      <c r="I582" s="336">
        <f>IF(AND(F582="tak",G582="tak"),SUM(K610:AE610),IF(AND(F582="tak",G582="nie",ISNUMBER(H582)),'Rozliczenie dotacji'!F212,0))</f>
        <v>0</v>
      </c>
      <c r="J582" s="202" t="str" cm="1">
        <f t="array" ref="J582">IF(SUMPRODUCT(ISBLANK(D582:G582)*1)=4,"wstaw dane",IF(AND(SUMPRODUCT(ISBLANK(D582:G582)*1)&gt;0,SUMPRODUCT(ISBLANK(D582:G582)*1)&lt;4),"uzupełnij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681"/>
        <v>0</v>
      </c>
      <c r="L582" s="33">
        <f t="shared" si="681"/>
        <v>0</v>
      </c>
      <c r="M582" s="33">
        <f t="shared" si="681"/>
        <v>0</v>
      </c>
      <c r="N582" s="33">
        <f t="shared" si="681"/>
        <v>0</v>
      </c>
      <c r="O582" s="33">
        <f t="shared" si="681"/>
        <v>0</v>
      </c>
      <c r="P582" s="33">
        <f t="shared" si="681"/>
        <v>0</v>
      </c>
      <c r="Q582" s="33">
        <f t="shared" si="681"/>
        <v>0</v>
      </c>
      <c r="R582" s="33">
        <f t="shared" si="681"/>
        <v>0</v>
      </c>
      <c r="S582" s="33">
        <f t="shared" si="681"/>
        <v>0</v>
      </c>
      <c r="T582" s="33">
        <f t="shared" si="681"/>
        <v>0</v>
      </c>
      <c r="U582" s="33">
        <f t="shared" si="681"/>
        <v>0</v>
      </c>
      <c r="V582" s="33">
        <f t="shared" si="681"/>
        <v>0</v>
      </c>
      <c r="W582" s="33">
        <f t="shared" si="681"/>
        <v>0</v>
      </c>
      <c r="X582" s="33">
        <f t="shared" si="681"/>
        <v>0</v>
      </c>
      <c r="Y582" s="33">
        <f t="shared" si="681"/>
        <v>0</v>
      </c>
      <c r="Z582" s="33">
        <f t="shared" si="681"/>
        <v>0</v>
      </c>
      <c r="AA582" s="33">
        <f t="shared" si="681"/>
        <v>0</v>
      </c>
      <c r="AB582" s="33">
        <f t="shared" si="681"/>
        <v>0</v>
      </c>
      <c r="AC582" s="33">
        <f t="shared" si="681"/>
        <v>0</v>
      </c>
      <c r="AD582" s="33">
        <f t="shared" si="681"/>
        <v>0</v>
      </c>
      <c r="AE582" s="33">
        <f t="shared" si="681"/>
        <v>0</v>
      </c>
    </row>
    <row r="583" spans="2:31">
      <c r="B583" s="669"/>
      <c r="C583" s="669"/>
      <c r="D583" s="287"/>
      <c r="E583" s="376"/>
      <c r="F583" s="377"/>
      <c r="G583" s="377"/>
      <c r="H583" s="401"/>
      <c r="I583" s="336">
        <f>IF(AND(F583="tak",G583="tak"),SUM(K611:AE611),IF(AND(F583="tak",G583="nie",ISNUMBER(H583)),'Rozliczenie dotacji'!F213,0))</f>
        <v>0</v>
      </c>
      <c r="J583" s="202" t="str" cm="1">
        <f t="array" ref="J583">IF(SUMPRODUCT(ISBLANK(D583:G583)*1)=4,"wstaw dane",IF(AND(SUMPRODUCT(ISBLANK(D583:G583)*1)&gt;0,SUMPRODUCT(ISBLANK(D583:G583)*1)&lt;4),"uzupełnij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681"/>
        <v>0</v>
      </c>
      <c r="L583" s="33">
        <f t="shared" si="681"/>
        <v>0</v>
      </c>
      <c r="M583" s="33">
        <f t="shared" si="681"/>
        <v>0</v>
      </c>
      <c r="N583" s="33">
        <f t="shared" si="681"/>
        <v>0</v>
      </c>
      <c r="O583" s="33">
        <f t="shared" si="681"/>
        <v>0</v>
      </c>
      <c r="P583" s="33">
        <f t="shared" si="681"/>
        <v>0</v>
      </c>
      <c r="Q583" s="33">
        <f t="shared" si="681"/>
        <v>0</v>
      </c>
      <c r="R583" s="33">
        <f t="shared" si="681"/>
        <v>0</v>
      </c>
      <c r="S583" s="33">
        <f t="shared" si="681"/>
        <v>0</v>
      </c>
      <c r="T583" s="33">
        <f t="shared" si="681"/>
        <v>0</v>
      </c>
      <c r="U583" s="33">
        <f t="shared" si="681"/>
        <v>0</v>
      </c>
      <c r="V583" s="33">
        <f t="shared" si="681"/>
        <v>0</v>
      </c>
      <c r="W583" s="33">
        <f t="shared" si="681"/>
        <v>0</v>
      </c>
      <c r="X583" s="33">
        <f t="shared" si="681"/>
        <v>0</v>
      </c>
      <c r="Y583" s="33">
        <f t="shared" si="681"/>
        <v>0</v>
      </c>
      <c r="Z583" s="33">
        <f t="shared" si="681"/>
        <v>0</v>
      </c>
      <c r="AA583" s="33">
        <f t="shared" si="681"/>
        <v>0</v>
      </c>
      <c r="AB583" s="33">
        <f t="shared" si="681"/>
        <v>0</v>
      </c>
      <c r="AC583" s="33">
        <f t="shared" si="681"/>
        <v>0</v>
      </c>
      <c r="AD583" s="33">
        <f t="shared" si="681"/>
        <v>0</v>
      </c>
      <c r="AE583" s="33">
        <f t="shared" si="681"/>
        <v>0</v>
      </c>
    </row>
    <row r="584" spans="2:31">
      <c r="B584" s="98" t="s">
        <v>317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682">SUM(K574:K583)</f>
        <v>0</v>
      </c>
      <c r="L584" s="97">
        <f t="shared" si="682"/>
        <v>0</v>
      </c>
      <c r="M584" s="97">
        <f t="shared" si="682"/>
        <v>0</v>
      </c>
      <c r="N584" s="97">
        <f t="shared" si="682"/>
        <v>0</v>
      </c>
      <c r="O584" s="97">
        <f t="shared" si="682"/>
        <v>0</v>
      </c>
      <c r="P584" s="97">
        <f t="shared" si="682"/>
        <v>0</v>
      </c>
      <c r="Q584" s="97">
        <f t="shared" si="682"/>
        <v>0</v>
      </c>
      <c r="R584" s="97">
        <f t="shared" si="682"/>
        <v>0</v>
      </c>
      <c r="S584" s="97">
        <f t="shared" si="682"/>
        <v>0</v>
      </c>
      <c r="T584" s="97">
        <f t="shared" si="682"/>
        <v>0</v>
      </c>
      <c r="U584" s="97">
        <f t="shared" si="682"/>
        <v>0</v>
      </c>
      <c r="V584" s="97">
        <f t="shared" si="682"/>
        <v>0</v>
      </c>
      <c r="W584" s="97">
        <f t="shared" si="682"/>
        <v>0</v>
      </c>
      <c r="X584" s="97">
        <f>SUM(X574:X583)</f>
        <v>0</v>
      </c>
      <c r="Y584" s="97">
        <f>SUM(Y574:Y583)</f>
        <v>0</v>
      </c>
      <c r="Z584" s="97">
        <f t="shared" ref="Z584:AA584" si="683">SUM(Z574:Z583)</f>
        <v>0</v>
      </c>
      <c r="AA584" s="97">
        <f t="shared" si="683"/>
        <v>0</v>
      </c>
      <c r="AB584" s="97">
        <f t="shared" ref="AB584:AE584" si="684">SUM(AB574:AB583)</f>
        <v>0</v>
      </c>
      <c r="AC584" s="97">
        <f t="shared" si="684"/>
        <v>0</v>
      </c>
      <c r="AD584" s="97">
        <f t="shared" si="684"/>
        <v>0</v>
      </c>
      <c r="AE584" s="97">
        <f t="shared" si="684"/>
        <v>0</v>
      </c>
    </row>
    <row r="585" spans="2:31">
      <c r="B585" s="103" t="s">
        <v>366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685">K1892+K1899+K1906+K1913+K1920+K1927+K1934+K1941+K1948+K1955</f>
        <v>0</v>
      </c>
      <c r="L585" s="102">
        <f t="shared" ca="1" si="685"/>
        <v>0</v>
      </c>
      <c r="M585" s="102">
        <f t="shared" ca="1" si="685"/>
        <v>0</v>
      </c>
      <c r="N585" s="102">
        <f t="shared" ca="1" si="685"/>
        <v>0</v>
      </c>
      <c r="O585" s="102">
        <f t="shared" ca="1" si="685"/>
        <v>0</v>
      </c>
      <c r="P585" s="102">
        <f t="shared" ca="1" si="685"/>
        <v>0</v>
      </c>
      <c r="Q585" s="102">
        <f t="shared" ca="1" si="685"/>
        <v>0</v>
      </c>
      <c r="R585" s="102">
        <f t="shared" ca="1" si="685"/>
        <v>0</v>
      </c>
      <c r="S585" s="102">
        <f t="shared" ca="1" si="685"/>
        <v>0</v>
      </c>
      <c r="T585" s="102">
        <f t="shared" ca="1" si="685"/>
        <v>0</v>
      </c>
      <c r="U585" s="102">
        <f t="shared" ca="1" si="685"/>
        <v>0</v>
      </c>
      <c r="V585" s="102">
        <f t="shared" ca="1" si="685"/>
        <v>0</v>
      </c>
      <c r="W585" s="102">
        <f t="shared" ca="1" si="685"/>
        <v>0</v>
      </c>
      <c r="X585" s="102">
        <f t="shared" ref="X585:Y587" ca="1" si="686">X1892+X1899+X1906+X1913+X1920+X1927+X1934+X1941+X1948+X1955</f>
        <v>0</v>
      </c>
      <c r="Y585" s="102">
        <f t="shared" ca="1" si="686"/>
        <v>0</v>
      </c>
      <c r="Z585" s="102">
        <f t="shared" ref="Z585:AA585" ca="1" si="687">Z1892+Z1899+Z1906+Z1913+Z1920+Z1927+Z1934+Z1941+Z1948+Z1955</f>
        <v>0</v>
      </c>
      <c r="AA585" s="102">
        <f t="shared" ca="1" si="687"/>
        <v>0</v>
      </c>
      <c r="AB585" s="102">
        <f t="shared" ref="AB585:AE585" ca="1" si="688">AB1892+AB1899+AB1906+AB1913+AB1920+AB1927+AB1934+AB1941+AB1948+AB1955</f>
        <v>0</v>
      </c>
      <c r="AC585" s="102">
        <f t="shared" ca="1" si="688"/>
        <v>0</v>
      </c>
      <c r="AD585" s="102">
        <f t="shared" ca="1" si="688"/>
        <v>0</v>
      </c>
      <c r="AE585" s="102">
        <f t="shared" ca="1" si="688"/>
        <v>0</v>
      </c>
    </row>
    <row r="586" spans="2:31">
      <c r="B586" s="37" t="s">
        <v>367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689">K1893+K1900+K1907+K1914+K1921+K1928+K1935+K1942+K1949+K1956</f>
        <v>0</v>
      </c>
      <c r="L586" s="33">
        <f t="shared" ca="1" si="689"/>
        <v>0</v>
      </c>
      <c r="M586" s="33">
        <f t="shared" ca="1" si="689"/>
        <v>0</v>
      </c>
      <c r="N586" s="33">
        <f t="shared" ca="1" si="689"/>
        <v>0</v>
      </c>
      <c r="O586" s="33">
        <f t="shared" ca="1" si="689"/>
        <v>0</v>
      </c>
      <c r="P586" s="33">
        <f t="shared" ca="1" si="689"/>
        <v>0</v>
      </c>
      <c r="Q586" s="33">
        <f t="shared" ca="1" si="689"/>
        <v>0</v>
      </c>
      <c r="R586" s="33">
        <f t="shared" ca="1" si="689"/>
        <v>0</v>
      </c>
      <c r="S586" s="33">
        <f t="shared" ca="1" si="689"/>
        <v>0</v>
      </c>
      <c r="T586" s="33">
        <f t="shared" ca="1" si="689"/>
        <v>0</v>
      </c>
      <c r="U586" s="33">
        <f t="shared" ca="1" si="689"/>
        <v>0</v>
      </c>
      <c r="V586" s="33">
        <f t="shared" ca="1" si="689"/>
        <v>0</v>
      </c>
      <c r="W586" s="33">
        <f t="shared" ca="1" si="689"/>
        <v>0</v>
      </c>
      <c r="X586" s="33">
        <f t="shared" ca="1" si="686"/>
        <v>0</v>
      </c>
      <c r="Y586" s="33">
        <f t="shared" ca="1" si="686"/>
        <v>0</v>
      </c>
      <c r="Z586" s="33">
        <f t="shared" ref="Z586:AA586" ca="1" si="690">Z1893+Z1900+Z1907+Z1914+Z1921+Z1928+Z1935+Z1942+Z1949+Z1956</f>
        <v>0</v>
      </c>
      <c r="AA586" s="33">
        <f t="shared" ca="1" si="690"/>
        <v>0</v>
      </c>
      <c r="AB586" s="33">
        <f t="shared" ref="AB586:AE586" ca="1" si="691">AB1893+AB1900+AB1907+AB1914+AB1921+AB1928+AB1935+AB1942+AB1949+AB1956</f>
        <v>0</v>
      </c>
      <c r="AC586" s="33">
        <f t="shared" ca="1" si="691"/>
        <v>0</v>
      </c>
      <c r="AD586" s="33">
        <f t="shared" ca="1" si="691"/>
        <v>0</v>
      </c>
      <c r="AE586" s="33">
        <f t="shared" ca="1" si="691"/>
        <v>0</v>
      </c>
    </row>
    <row r="587" spans="2:31">
      <c r="B587" s="200" t="s">
        <v>368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692">K1894+K1901+K1908+K1915+K1922+K1929+K1936+K1943+K1950+K1957</f>
        <v>0</v>
      </c>
      <c r="L587" s="86">
        <f t="shared" ca="1" si="692"/>
        <v>0</v>
      </c>
      <c r="M587" s="86">
        <f t="shared" ca="1" si="692"/>
        <v>0</v>
      </c>
      <c r="N587" s="86">
        <f t="shared" ca="1" si="692"/>
        <v>0</v>
      </c>
      <c r="O587" s="86">
        <f t="shared" ca="1" si="692"/>
        <v>0</v>
      </c>
      <c r="P587" s="86">
        <f t="shared" ca="1" si="692"/>
        <v>0</v>
      </c>
      <c r="Q587" s="86">
        <f t="shared" ca="1" si="692"/>
        <v>0</v>
      </c>
      <c r="R587" s="86">
        <f t="shared" ca="1" si="692"/>
        <v>0</v>
      </c>
      <c r="S587" s="86">
        <f t="shared" ca="1" si="692"/>
        <v>0</v>
      </c>
      <c r="T587" s="86">
        <f t="shared" ca="1" si="692"/>
        <v>0</v>
      </c>
      <c r="U587" s="86">
        <f t="shared" ca="1" si="692"/>
        <v>0</v>
      </c>
      <c r="V587" s="86">
        <f t="shared" ca="1" si="692"/>
        <v>0</v>
      </c>
      <c r="W587" s="86">
        <f t="shared" ca="1" si="692"/>
        <v>0</v>
      </c>
      <c r="X587" s="86">
        <f t="shared" ca="1" si="686"/>
        <v>0</v>
      </c>
      <c r="Y587" s="86">
        <f t="shared" ca="1" si="686"/>
        <v>0</v>
      </c>
      <c r="Z587" s="86">
        <f t="shared" ref="Z587:AA587" ca="1" si="693">Z1894+Z1901+Z1908+Z1915+Z1922+Z1929+Z1936+Z1943+Z1950+Z1957</f>
        <v>0</v>
      </c>
      <c r="AA587" s="86">
        <f t="shared" ca="1" si="693"/>
        <v>0</v>
      </c>
      <c r="AB587" s="86">
        <f t="shared" ref="AB587:AE587" ca="1" si="694">AB1894+AB1901+AB1908+AB1915+AB1922+AB1929+AB1936+AB1943+AB1950+AB1957</f>
        <v>0</v>
      </c>
      <c r="AC587" s="86">
        <f t="shared" ca="1" si="694"/>
        <v>0</v>
      </c>
      <c r="AD587" s="86">
        <f t="shared" ca="1" si="694"/>
        <v>0</v>
      </c>
      <c r="AE587" s="86">
        <f t="shared" ca="1" si="694"/>
        <v>0</v>
      </c>
    </row>
    <row r="588" spans="2:31"/>
    <row r="589" spans="2:31">
      <c r="B589" s="188" t="s">
        <v>401</v>
      </c>
      <c r="C589" s="382"/>
      <c r="D589" s="189"/>
      <c r="E589" s="190"/>
      <c r="F589" s="190"/>
      <c r="G589" s="190"/>
      <c r="H589" s="190"/>
      <c r="I589" s="190"/>
      <c r="J589" s="190"/>
      <c r="K589" s="637"/>
      <c r="L589" s="638"/>
      <c r="M589" s="638"/>
      <c r="N589" s="638"/>
      <c r="O589" s="638"/>
      <c r="P589" s="638"/>
      <c r="Q589" s="638"/>
      <c r="R589" s="638"/>
      <c r="S589" s="638"/>
      <c r="T589" s="638"/>
      <c r="U589" s="638"/>
      <c r="V589" s="638"/>
      <c r="W589" s="638"/>
      <c r="X589" s="638"/>
      <c r="Y589" s="638"/>
      <c r="Z589" s="638"/>
      <c r="AA589" s="638"/>
      <c r="AB589" s="638"/>
      <c r="AC589" s="638"/>
      <c r="AD589" s="638"/>
      <c r="AE589" s="638"/>
    </row>
    <row r="590" spans="2:31">
      <c r="B590" s="62" t="str">
        <f>IF(ISBLANK(B574),"",B574)</f>
        <v/>
      </c>
      <c r="C590" s="62" t="str">
        <f>IF(ISBLANK(C574),"",C574)</f>
        <v/>
      </c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91"/>
      <c r="L590" s="391"/>
      <c r="M590" s="391"/>
      <c r="N590" s="391"/>
      <c r="O590" s="391"/>
      <c r="P590" s="391"/>
      <c r="Q590" s="391"/>
      <c r="R590" s="391"/>
      <c r="S590" s="391"/>
      <c r="T590" s="391"/>
      <c r="U590" s="391"/>
      <c r="V590" s="391"/>
      <c r="W590" s="391"/>
      <c r="X590" s="391"/>
      <c r="Y590" s="391"/>
      <c r="Z590" s="391"/>
      <c r="AA590" s="391"/>
      <c r="AB590" s="391"/>
      <c r="AC590" s="391"/>
      <c r="AD590" s="391"/>
      <c r="AE590" s="391"/>
    </row>
    <row r="591" spans="2:31">
      <c r="B591" s="62" t="str">
        <f t="shared" ref="B591:C599" si="695">IF(ISBLANK(B575),"",B575)</f>
        <v/>
      </c>
      <c r="C591" s="62" t="str">
        <f t="shared" si="695"/>
        <v/>
      </c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92"/>
      <c r="L591" s="392"/>
      <c r="M591" s="392"/>
      <c r="N591" s="392"/>
      <c r="O591" s="392"/>
      <c r="P591" s="392"/>
      <c r="Q591" s="392"/>
      <c r="R591" s="392"/>
      <c r="S591" s="392"/>
      <c r="T591" s="392"/>
      <c r="U591" s="392"/>
      <c r="V591" s="392"/>
      <c r="W591" s="392"/>
      <c r="X591" s="392"/>
      <c r="Y591" s="392"/>
      <c r="Z591" s="392"/>
      <c r="AA591" s="392"/>
      <c r="AB591" s="392"/>
      <c r="AC591" s="392"/>
      <c r="AD591" s="392"/>
      <c r="AE591" s="392"/>
    </row>
    <row r="592" spans="2:31">
      <c r="B592" s="62" t="str">
        <f t="shared" si="695"/>
        <v/>
      </c>
      <c r="C592" s="62" t="str">
        <f t="shared" si="695"/>
        <v/>
      </c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92"/>
      <c r="L592" s="392"/>
      <c r="M592" s="392"/>
      <c r="N592" s="392"/>
      <c r="O592" s="392"/>
      <c r="P592" s="392"/>
      <c r="Q592" s="392"/>
      <c r="R592" s="392"/>
      <c r="S592" s="392"/>
      <c r="T592" s="392"/>
      <c r="U592" s="392"/>
      <c r="V592" s="392"/>
      <c r="W592" s="392"/>
      <c r="X592" s="392"/>
      <c r="Y592" s="392"/>
      <c r="Z592" s="392"/>
      <c r="AA592" s="392"/>
      <c r="AB592" s="392"/>
      <c r="AC592" s="392"/>
      <c r="AD592" s="392"/>
      <c r="AE592" s="392"/>
    </row>
    <row r="593" spans="2:31">
      <c r="B593" s="62" t="str">
        <f t="shared" si="695"/>
        <v/>
      </c>
      <c r="C593" s="62" t="str">
        <f t="shared" si="695"/>
        <v/>
      </c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92"/>
      <c r="L593" s="392"/>
      <c r="M593" s="392"/>
      <c r="N593" s="392"/>
      <c r="O593" s="392"/>
      <c r="P593" s="392"/>
      <c r="Q593" s="392"/>
      <c r="R593" s="392"/>
      <c r="S593" s="392"/>
      <c r="T593" s="392"/>
      <c r="U593" s="392"/>
      <c r="V593" s="392"/>
      <c r="W593" s="392"/>
      <c r="X593" s="392"/>
      <c r="Y593" s="392"/>
      <c r="Z593" s="392"/>
      <c r="AA593" s="392"/>
      <c r="AB593" s="392"/>
      <c r="AC593" s="392"/>
      <c r="AD593" s="392"/>
      <c r="AE593" s="392"/>
    </row>
    <row r="594" spans="2:31">
      <c r="B594" s="62" t="str">
        <f t="shared" si="695"/>
        <v/>
      </c>
      <c r="C594" s="62" t="str">
        <f t="shared" si="695"/>
        <v/>
      </c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92"/>
      <c r="L594" s="392"/>
      <c r="M594" s="392"/>
      <c r="N594" s="392"/>
      <c r="O594" s="392"/>
      <c r="P594" s="392"/>
      <c r="Q594" s="392"/>
      <c r="R594" s="392"/>
      <c r="S594" s="392"/>
      <c r="T594" s="392"/>
      <c r="U594" s="392"/>
      <c r="V594" s="392"/>
      <c r="W594" s="392"/>
      <c r="X594" s="392"/>
      <c r="Y594" s="392"/>
      <c r="Z594" s="392"/>
      <c r="AA594" s="392"/>
      <c r="AB594" s="392"/>
      <c r="AC594" s="392"/>
      <c r="AD594" s="392"/>
      <c r="AE594" s="392"/>
    </row>
    <row r="595" spans="2:31">
      <c r="B595" s="62" t="str">
        <f t="shared" si="695"/>
        <v/>
      </c>
      <c r="C595" s="62" t="str">
        <f t="shared" si="695"/>
        <v/>
      </c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92"/>
      <c r="L595" s="392"/>
      <c r="M595" s="392"/>
      <c r="N595" s="392"/>
      <c r="O595" s="392"/>
      <c r="P595" s="392"/>
      <c r="Q595" s="392"/>
      <c r="R595" s="392"/>
      <c r="S595" s="392"/>
      <c r="T595" s="392"/>
      <c r="U595" s="392"/>
      <c r="V595" s="392"/>
      <c r="W595" s="392"/>
      <c r="X595" s="392"/>
      <c r="Y595" s="392"/>
      <c r="Z595" s="392"/>
      <c r="AA595" s="392"/>
      <c r="AB595" s="392"/>
      <c r="AC595" s="392"/>
      <c r="AD595" s="392"/>
      <c r="AE595" s="392"/>
    </row>
    <row r="596" spans="2:31">
      <c r="B596" s="62" t="str">
        <f t="shared" si="695"/>
        <v/>
      </c>
      <c r="C596" s="62" t="str">
        <f t="shared" si="695"/>
        <v/>
      </c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92"/>
      <c r="L596" s="392"/>
      <c r="M596" s="392"/>
      <c r="N596" s="392"/>
      <c r="O596" s="392"/>
      <c r="P596" s="392"/>
      <c r="Q596" s="392"/>
      <c r="R596" s="392"/>
      <c r="S596" s="392"/>
      <c r="T596" s="392"/>
      <c r="U596" s="392"/>
      <c r="V596" s="392"/>
      <c r="W596" s="392"/>
      <c r="X596" s="392"/>
      <c r="Y596" s="392"/>
      <c r="Z596" s="392"/>
      <c r="AA596" s="392"/>
      <c r="AB596" s="392"/>
      <c r="AC596" s="392"/>
      <c r="AD596" s="392"/>
      <c r="AE596" s="392"/>
    </row>
    <row r="597" spans="2:31">
      <c r="B597" s="62" t="str">
        <f t="shared" si="695"/>
        <v/>
      </c>
      <c r="C597" s="62" t="str">
        <f t="shared" si="695"/>
        <v/>
      </c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92"/>
      <c r="L597" s="392"/>
      <c r="M597" s="392"/>
      <c r="N597" s="392"/>
      <c r="O597" s="392"/>
      <c r="P597" s="392"/>
      <c r="Q597" s="392"/>
      <c r="R597" s="392"/>
      <c r="S597" s="392"/>
      <c r="T597" s="392"/>
      <c r="U597" s="392"/>
      <c r="V597" s="392"/>
      <c r="W597" s="392"/>
      <c r="X597" s="392"/>
      <c r="Y597" s="392"/>
      <c r="Z597" s="392"/>
      <c r="AA597" s="392"/>
      <c r="AB597" s="392"/>
      <c r="AC597" s="392"/>
      <c r="AD597" s="392"/>
      <c r="AE597" s="392"/>
    </row>
    <row r="598" spans="2:31">
      <c r="B598" s="62" t="str">
        <f t="shared" si="695"/>
        <v/>
      </c>
      <c r="C598" s="62" t="str">
        <f t="shared" si="695"/>
        <v/>
      </c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92"/>
      <c r="L598" s="392"/>
      <c r="M598" s="392"/>
      <c r="N598" s="392"/>
      <c r="O598" s="392"/>
      <c r="P598" s="392"/>
      <c r="Q598" s="392"/>
      <c r="R598" s="392"/>
      <c r="S598" s="392"/>
      <c r="T598" s="392"/>
      <c r="U598" s="392"/>
      <c r="V598" s="392"/>
      <c r="W598" s="392"/>
      <c r="X598" s="392"/>
      <c r="Y598" s="392"/>
      <c r="Z598" s="392"/>
      <c r="AA598" s="392"/>
      <c r="AB598" s="392"/>
      <c r="AC598" s="392"/>
      <c r="AD598" s="392"/>
      <c r="AE598" s="392"/>
    </row>
    <row r="599" spans="2:31">
      <c r="B599" s="62" t="str">
        <f t="shared" si="695"/>
        <v/>
      </c>
      <c r="C599" s="62" t="str">
        <f t="shared" si="695"/>
        <v/>
      </c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92"/>
      <c r="L599" s="392"/>
      <c r="M599" s="392"/>
      <c r="N599" s="392"/>
      <c r="O599" s="392"/>
      <c r="P599" s="392"/>
      <c r="Q599" s="392"/>
      <c r="R599" s="392"/>
      <c r="S599" s="392"/>
      <c r="T599" s="392"/>
      <c r="U599" s="392"/>
      <c r="V599" s="392"/>
      <c r="W599" s="392"/>
      <c r="X599" s="392"/>
      <c r="Y599" s="392"/>
      <c r="Z599" s="392"/>
      <c r="AA599" s="392"/>
      <c r="AB599" s="392"/>
      <c r="AC599" s="392"/>
      <c r="AD599" s="392"/>
      <c r="AE599" s="392"/>
    </row>
    <row r="600" spans="2:31">
      <c r="B600" s="40"/>
      <c r="C600" s="40"/>
      <c r="J600" s="387"/>
      <c r="K600" s="402"/>
      <c r="L600" s="402"/>
      <c r="M600" s="402"/>
      <c r="N600" s="402"/>
      <c r="O600" s="402"/>
      <c r="P600" s="402"/>
      <c r="Q600" s="402"/>
      <c r="R600" s="402"/>
      <c r="S600" s="402"/>
      <c r="T600" s="402"/>
      <c r="U600" s="402"/>
      <c r="V600" s="402"/>
      <c r="W600" s="402"/>
      <c r="X600" s="402"/>
      <c r="Y600" s="402"/>
      <c r="Z600" s="402"/>
      <c r="AA600" s="402"/>
      <c r="AB600" s="402"/>
      <c r="AC600" s="402"/>
      <c r="AD600" s="402"/>
      <c r="AE600" s="402"/>
    </row>
    <row r="601" spans="2:31">
      <c r="B601" s="188" t="s">
        <v>656</v>
      </c>
      <c r="C601" s="382"/>
      <c r="D601" s="189"/>
      <c r="E601" s="190"/>
      <c r="F601" s="190"/>
      <c r="G601" s="190"/>
      <c r="H601" s="190"/>
      <c r="I601" s="190"/>
      <c r="J601" s="190"/>
      <c r="K601" s="637"/>
      <c r="L601" s="638"/>
      <c r="M601" s="638"/>
      <c r="N601" s="638"/>
      <c r="O601" s="638"/>
      <c r="P601" s="638"/>
      <c r="Q601" s="638"/>
      <c r="R601" s="638"/>
      <c r="S601" s="638"/>
      <c r="T601" s="638"/>
      <c r="U601" s="638"/>
      <c r="V601" s="638"/>
      <c r="W601" s="638"/>
      <c r="X601" s="638"/>
      <c r="Y601" s="638"/>
      <c r="Z601" s="638"/>
      <c r="AA601" s="638"/>
      <c r="AB601" s="638"/>
      <c r="AC601" s="638"/>
      <c r="AD601" s="638"/>
      <c r="AE601" s="638"/>
    </row>
    <row r="602" spans="2:31">
      <c r="B602" s="62" t="str">
        <f t="shared" ref="B602:C611" si="696">IF(ISBLANK(B574),"",B574)</f>
        <v/>
      </c>
      <c r="C602" s="62" t="str">
        <f t="shared" si="696"/>
        <v/>
      </c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W602" si="697">IF(ISBLANK(K590),0,K1895)</f>
        <v>0</v>
      </c>
      <c r="L602" s="102">
        <f t="shared" si="697"/>
        <v>0</v>
      </c>
      <c r="M602" s="102">
        <f t="shared" si="697"/>
        <v>0</v>
      </c>
      <c r="N602" s="102">
        <f t="shared" si="697"/>
        <v>0</v>
      </c>
      <c r="O602" s="102">
        <f t="shared" si="697"/>
        <v>0</v>
      </c>
      <c r="P602" s="102">
        <f t="shared" si="697"/>
        <v>0</v>
      </c>
      <c r="Q602" s="102">
        <f t="shared" si="697"/>
        <v>0</v>
      </c>
      <c r="R602" s="102">
        <f t="shared" si="697"/>
        <v>0</v>
      </c>
      <c r="S602" s="102">
        <f t="shared" si="697"/>
        <v>0</v>
      </c>
      <c r="T602" s="102">
        <f t="shared" si="697"/>
        <v>0</v>
      </c>
      <c r="U602" s="102">
        <f t="shared" si="697"/>
        <v>0</v>
      </c>
      <c r="V602" s="102">
        <f t="shared" si="697"/>
        <v>0</v>
      </c>
      <c r="W602" s="102">
        <f t="shared" si="697"/>
        <v>0</v>
      </c>
      <c r="X602" s="102">
        <f>IF(ISBLANK(X590),0,X1895)</f>
        <v>0</v>
      </c>
      <c r="Y602" s="102">
        <f>IF(ISBLANK(Y590),0,Y1895)</f>
        <v>0</v>
      </c>
      <c r="Z602" s="102">
        <f t="shared" ref="Z602:AA602" si="698">IF(ISBLANK(Z590),0,Z1895)</f>
        <v>0</v>
      </c>
      <c r="AA602" s="102">
        <f t="shared" si="698"/>
        <v>0</v>
      </c>
      <c r="AB602" s="102">
        <f t="shared" ref="AB602:AE602" si="699">IF(ISBLANK(AB590),0,AB1895)</f>
        <v>0</v>
      </c>
      <c r="AC602" s="102">
        <f t="shared" si="699"/>
        <v>0</v>
      </c>
      <c r="AD602" s="102">
        <f t="shared" si="699"/>
        <v>0</v>
      </c>
      <c r="AE602" s="102">
        <f t="shared" si="699"/>
        <v>0</v>
      </c>
    </row>
    <row r="603" spans="2:31">
      <c r="B603" s="62" t="str">
        <f t="shared" si="696"/>
        <v/>
      </c>
      <c r="C603" s="62" t="str">
        <f t="shared" si="696"/>
        <v/>
      </c>
      <c r="D603" s="52"/>
      <c r="E603" s="52"/>
      <c r="F603" s="52"/>
      <c r="G603" s="52"/>
      <c r="H603" s="52"/>
      <c r="I603" s="52"/>
      <c r="J603" s="202" t="str">
        <f t="shared" ref="J603:J611" si="700">J591</f>
        <v/>
      </c>
      <c r="K603" s="33">
        <f t="shared" ref="K603:W603" si="701">IF(ISBLANK(K591),0,K1902)</f>
        <v>0</v>
      </c>
      <c r="L603" s="33">
        <f t="shared" si="701"/>
        <v>0</v>
      </c>
      <c r="M603" s="33">
        <f t="shared" si="701"/>
        <v>0</v>
      </c>
      <c r="N603" s="33">
        <f t="shared" si="701"/>
        <v>0</v>
      </c>
      <c r="O603" s="33">
        <f t="shared" si="701"/>
        <v>0</v>
      </c>
      <c r="P603" s="33">
        <f t="shared" si="701"/>
        <v>0</v>
      </c>
      <c r="Q603" s="33">
        <f t="shared" si="701"/>
        <v>0</v>
      </c>
      <c r="R603" s="33">
        <f t="shared" si="701"/>
        <v>0</v>
      </c>
      <c r="S603" s="33">
        <f t="shared" si="701"/>
        <v>0</v>
      </c>
      <c r="T603" s="33">
        <f t="shared" si="701"/>
        <v>0</v>
      </c>
      <c r="U603" s="33">
        <f t="shared" si="701"/>
        <v>0</v>
      </c>
      <c r="V603" s="33">
        <f t="shared" si="701"/>
        <v>0</v>
      </c>
      <c r="W603" s="33">
        <f t="shared" si="701"/>
        <v>0</v>
      </c>
      <c r="X603" s="33">
        <f>IF(ISBLANK(X591),0,X1902)</f>
        <v>0</v>
      </c>
      <c r="Y603" s="33">
        <f>IF(ISBLANK(Y591),0,Y1902)</f>
        <v>0</v>
      </c>
      <c r="Z603" s="33">
        <f t="shared" ref="Z603:AA603" si="702">IF(ISBLANK(Z591),0,Z1902)</f>
        <v>0</v>
      </c>
      <c r="AA603" s="33">
        <f t="shared" si="702"/>
        <v>0</v>
      </c>
      <c r="AB603" s="33">
        <f t="shared" ref="AB603:AE603" si="703">IF(ISBLANK(AB591),0,AB1902)</f>
        <v>0</v>
      </c>
      <c r="AC603" s="33">
        <f t="shared" si="703"/>
        <v>0</v>
      </c>
      <c r="AD603" s="33">
        <f t="shared" si="703"/>
        <v>0</v>
      </c>
      <c r="AE603" s="33">
        <f t="shared" si="703"/>
        <v>0</v>
      </c>
    </row>
    <row r="604" spans="2:31">
      <c r="B604" s="62" t="str">
        <f t="shared" si="696"/>
        <v/>
      </c>
      <c r="C604" s="62" t="str">
        <f t="shared" si="696"/>
        <v/>
      </c>
      <c r="D604" s="52"/>
      <c r="E604" s="52"/>
      <c r="F604" s="52"/>
      <c r="G604" s="52"/>
      <c r="H604" s="52"/>
      <c r="I604" s="52"/>
      <c r="J604" s="202" t="str">
        <f t="shared" si="700"/>
        <v/>
      </c>
      <c r="K604" s="33">
        <f t="shared" ref="K604:W604" si="704">IF(ISBLANK(K592),0,K1909)</f>
        <v>0</v>
      </c>
      <c r="L604" s="33">
        <f t="shared" si="704"/>
        <v>0</v>
      </c>
      <c r="M604" s="33">
        <f t="shared" si="704"/>
        <v>0</v>
      </c>
      <c r="N604" s="33">
        <f t="shared" si="704"/>
        <v>0</v>
      </c>
      <c r="O604" s="33">
        <f t="shared" si="704"/>
        <v>0</v>
      </c>
      <c r="P604" s="33">
        <f t="shared" si="704"/>
        <v>0</v>
      </c>
      <c r="Q604" s="33">
        <f t="shared" si="704"/>
        <v>0</v>
      </c>
      <c r="R604" s="33">
        <f t="shared" si="704"/>
        <v>0</v>
      </c>
      <c r="S604" s="33">
        <f t="shared" si="704"/>
        <v>0</v>
      </c>
      <c r="T604" s="33">
        <f t="shared" si="704"/>
        <v>0</v>
      </c>
      <c r="U604" s="33">
        <f t="shared" si="704"/>
        <v>0</v>
      </c>
      <c r="V604" s="33">
        <f t="shared" si="704"/>
        <v>0</v>
      </c>
      <c r="W604" s="33">
        <f t="shared" si="704"/>
        <v>0</v>
      </c>
      <c r="X604" s="33">
        <f>IF(ISBLANK(X592),0,X1909)</f>
        <v>0</v>
      </c>
      <c r="Y604" s="33">
        <f>IF(ISBLANK(Y592),0,Y1909)</f>
        <v>0</v>
      </c>
      <c r="Z604" s="33">
        <f t="shared" ref="Z604:AA604" si="705">IF(ISBLANK(Z592),0,Z1909)</f>
        <v>0</v>
      </c>
      <c r="AA604" s="33">
        <f t="shared" si="705"/>
        <v>0</v>
      </c>
      <c r="AB604" s="33">
        <f t="shared" ref="AB604:AE604" si="706">IF(ISBLANK(AB592),0,AB1909)</f>
        <v>0</v>
      </c>
      <c r="AC604" s="33">
        <f t="shared" si="706"/>
        <v>0</v>
      </c>
      <c r="AD604" s="33">
        <f t="shared" si="706"/>
        <v>0</v>
      </c>
      <c r="AE604" s="33">
        <f t="shared" si="706"/>
        <v>0</v>
      </c>
    </row>
    <row r="605" spans="2:31">
      <c r="B605" s="62" t="str">
        <f t="shared" si="696"/>
        <v/>
      </c>
      <c r="C605" s="62" t="str">
        <f t="shared" si="696"/>
        <v/>
      </c>
      <c r="D605" s="52"/>
      <c r="E605" s="52"/>
      <c r="F605" s="52"/>
      <c r="G605" s="52"/>
      <c r="H605" s="52"/>
      <c r="I605" s="52"/>
      <c r="J605" s="202" t="str">
        <f t="shared" si="700"/>
        <v/>
      </c>
      <c r="K605" s="33">
        <f t="shared" ref="K605:W605" si="707">IF(ISBLANK(K593),0,K1916)</f>
        <v>0</v>
      </c>
      <c r="L605" s="33">
        <f t="shared" si="707"/>
        <v>0</v>
      </c>
      <c r="M605" s="33">
        <f t="shared" si="707"/>
        <v>0</v>
      </c>
      <c r="N605" s="33">
        <f t="shared" si="707"/>
        <v>0</v>
      </c>
      <c r="O605" s="33">
        <f t="shared" si="707"/>
        <v>0</v>
      </c>
      <c r="P605" s="33">
        <f t="shared" si="707"/>
        <v>0</v>
      </c>
      <c r="Q605" s="33">
        <f t="shared" si="707"/>
        <v>0</v>
      </c>
      <c r="R605" s="33">
        <f t="shared" si="707"/>
        <v>0</v>
      </c>
      <c r="S605" s="33">
        <f t="shared" si="707"/>
        <v>0</v>
      </c>
      <c r="T605" s="33">
        <f t="shared" si="707"/>
        <v>0</v>
      </c>
      <c r="U605" s="33">
        <f t="shared" si="707"/>
        <v>0</v>
      </c>
      <c r="V605" s="33">
        <f t="shared" si="707"/>
        <v>0</v>
      </c>
      <c r="W605" s="33">
        <f t="shared" si="707"/>
        <v>0</v>
      </c>
      <c r="X605" s="33">
        <f>IF(ISBLANK(X593),0,X1916)</f>
        <v>0</v>
      </c>
      <c r="Y605" s="33">
        <f>IF(ISBLANK(Y593),0,Y1916)</f>
        <v>0</v>
      </c>
      <c r="Z605" s="33">
        <f t="shared" ref="Z605:AA605" si="708">IF(ISBLANK(Z593),0,Z1916)</f>
        <v>0</v>
      </c>
      <c r="AA605" s="33">
        <f t="shared" si="708"/>
        <v>0</v>
      </c>
      <c r="AB605" s="33">
        <f t="shared" ref="AB605:AE605" si="709">IF(ISBLANK(AB593),0,AB1916)</f>
        <v>0</v>
      </c>
      <c r="AC605" s="33">
        <f t="shared" si="709"/>
        <v>0</v>
      </c>
      <c r="AD605" s="33">
        <f t="shared" si="709"/>
        <v>0</v>
      </c>
      <c r="AE605" s="33">
        <f t="shared" si="709"/>
        <v>0</v>
      </c>
    </row>
    <row r="606" spans="2:31">
      <c r="B606" s="62" t="str">
        <f t="shared" si="696"/>
        <v/>
      </c>
      <c r="C606" s="62" t="str">
        <f t="shared" si="696"/>
        <v/>
      </c>
      <c r="D606" s="52"/>
      <c r="E606" s="52"/>
      <c r="F606" s="52"/>
      <c r="G606" s="52"/>
      <c r="H606" s="52"/>
      <c r="I606" s="52"/>
      <c r="J606" s="202" t="str">
        <f t="shared" si="700"/>
        <v/>
      </c>
      <c r="K606" s="33">
        <f t="shared" ref="K606:W606" si="710">IF(ISBLANK(K594),0,K1923)</f>
        <v>0</v>
      </c>
      <c r="L606" s="33">
        <f t="shared" si="710"/>
        <v>0</v>
      </c>
      <c r="M606" s="33">
        <f t="shared" si="710"/>
        <v>0</v>
      </c>
      <c r="N606" s="33">
        <f t="shared" si="710"/>
        <v>0</v>
      </c>
      <c r="O606" s="33">
        <f t="shared" si="710"/>
        <v>0</v>
      </c>
      <c r="P606" s="33">
        <f t="shared" si="710"/>
        <v>0</v>
      </c>
      <c r="Q606" s="33">
        <f t="shared" si="710"/>
        <v>0</v>
      </c>
      <c r="R606" s="33">
        <f t="shared" si="710"/>
        <v>0</v>
      </c>
      <c r="S606" s="33">
        <f t="shared" si="710"/>
        <v>0</v>
      </c>
      <c r="T606" s="33">
        <f t="shared" si="710"/>
        <v>0</v>
      </c>
      <c r="U606" s="33">
        <f t="shared" si="710"/>
        <v>0</v>
      </c>
      <c r="V606" s="33">
        <f t="shared" si="710"/>
        <v>0</v>
      </c>
      <c r="W606" s="33">
        <f t="shared" si="710"/>
        <v>0</v>
      </c>
      <c r="X606" s="33">
        <f>IF(ISBLANK(X594),0,X1923)</f>
        <v>0</v>
      </c>
      <c r="Y606" s="33">
        <f>IF(ISBLANK(Y594),0,Y1923)</f>
        <v>0</v>
      </c>
      <c r="Z606" s="33">
        <f t="shared" ref="Z606:AA606" si="711">IF(ISBLANK(Z594),0,Z1923)</f>
        <v>0</v>
      </c>
      <c r="AA606" s="33">
        <f t="shared" si="711"/>
        <v>0</v>
      </c>
      <c r="AB606" s="33">
        <f t="shared" ref="AB606:AE606" si="712">IF(ISBLANK(AB594),0,AB1923)</f>
        <v>0</v>
      </c>
      <c r="AC606" s="33">
        <f t="shared" si="712"/>
        <v>0</v>
      </c>
      <c r="AD606" s="33">
        <f t="shared" si="712"/>
        <v>0</v>
      </c>
      <c r="AE606" s="33">
        <f t="shared" si="712"/>
        <v>0</v>
      </c>
    </row>
    <row r="607" spans="2:31">
      <c r="B607" s="62" t="str">
        <f t="shared" si="696"/>
        <v/>
      </c>
      <c r="C607" s="62" t="str">
        <f t="shared" si="696"/>
        <v/>
      </c>
      <c r="D607" s="52"/>
      <c r="E607" s="52"/>
      <c r="F607" s="52"/>
      <c r="G607" s="52"/>
      <c r="H607" s="52"/>
      <c r="I607" s="52"/>
      <c r="J607" s="202" t="str">
        <f t="shared" si="700"/>
        <v/>
      </c>
      <c r="K607" s="33">
        <f t="shared" ref="K607:W607" si="713">IF(ISBLANK(K595),0,K1930)</f>
        <v>0</v>
      </c>
      <c r="L607" s="33">
        <f t="shared" si="713"/>
        <v>0</v>
      </c>
      <c r="M607" s="33">
        <f t="shared" si="713"/>
        <v>0</v>
      </c>
      <c r="N607" s="33">
        <f t="shared" si="713"/>
        <v>0</v>
      </c>
      <c r="O607" s="33">
        <f t="shared" si="713"/>
        <v>0</v>
      </c>
      <c r="P607" s="33">
        <f t="shared" si="713"/>
        <v>0</v>
      </c>
      <c r="Q607" s="33">
        <f t="shared" si="713"/>
        <v>0</v>
      </c>
      <c r="R607" s="33">
        <f t="shared" si="713"/>
        <v>0</v>
      </c>
      <c r="S607" s="33">
        <f t="shared" si="713"/>
        <v>0</v>
      </c>
      <c r="T607" s="33">
        <f t="shared" si="713"/>
        <v>0</v>
      </c>
      <c r="U607" s="33">
        <f t="shared" si="713"/>
        <v>0</v>
      </c>
      <c r="V607" s="33">
        <f t="shared" si="713"/>
        <v>0</v>
      </c>
      <c r="W607" s="33">
        <f t="shared" si="713"/>
        <v>0</v>
      </c>
      <c r="X607" s="33">
        <f>IF(ISBLANK(X595),0,X1930)</f>
        <v>0</v>
      </c>
      <c r="Y607" s="33">
        <f>IF(ISBLANK(Y595),0,Y1930)</f>
        <v>0</v>
      </c>
      <c r="Z607" s="33">
        <f t="shared" ref="Z607:AA607" si="714">IF(ISBLANK(Z595),0,Z1930)</f>
        <v>0</v>
      </c>
      <c r="AA607" s="33">
        <f t="shared" si="714"/>
        <v>0</v>
      </c>
      <c r="AB607" s="33">
        <f t="shared" ref="AB607:AE607" si="715">IF(ISBLANK(AB595),0,AB1930)</f>
        <v>0</v>
      </c>
      <c r="AC607" s="33">
        <f t="shared" si="715"/>
        <v>0</v>
      </c>
      <c r="AD607" s="33">
        <f t="shared" si="715"/>
        <v>0</v>
      </c>
      <c r="AE607" s="33">
        <f t="shared" si="715"/>
        <v>0</v>
      </c>
    </row>
    <row r="608" spans="2:31">
      <c r="B608" s="62" t="str">
        <f t="shared" si="696"/>
        <v/>
      </c>
      <c r="C608" s="62" t="str">
        <f t="shared" si="696"/>
        <v/>
      </c>
      <c r="D608" s="52"/>
      <c r="E608" s="52"/>
      <c r="F608" s="52"/>
      <c r="G608" s="52"/>
      <c r="H608" s="52"/>
      <c r="I608" s="52"/>
      <c r="J608" s="202" t="str">
        <f t="shared" si="700"/>
        <v/>
      </c>
      <c r="K608" s="33">
        <f t="shared" ref="K608:W608" si="716">IF(ISBLANK(K596),0,K1937)</f>
        <v>0</v>
      </c>
      <c r="L608" s="33">
        <f t="shared" si="716"/>
        <v>0</v>
      </c>
      <c r="M608" s="33">
        <f t="shared" si="716"/>
        <v>0</v>
      </c>
      <c r="N608" s="33">
        <f t="shared" si="716"/>
        <v>0</v>
      </c>
      <c r="O608" s="33">
        <f t="shared" si="716"/>
        <v>0</v>
      </c>
      <c r="P608" s="33">
        <f t="shared" si="716"/>
        <v>0</v>
      </c>
      <c r="Q608" s="33">
        <f t="shared" si="716"/>
        <v>0</v>
      </c>
      <c r="R608" s="33">
        <f t="shared" si="716"/>
        <v>0</v>
      </c>
      <c r="S608" s="33">
        <f t="shared" si="716"/>
        <v>0</v>
      </c>
      <c r="T608" s="33">
        <f t="shared" si="716"/>
        <v>0</v>
      </c>
      <c r="U608" s="33">
        <f t="shared" si="716"/>
        <v>0</v>
      </c>
      <c r="V608" s="33">
        <f t="shared" si="716"/>
        <v>0</v>
      </c>
      <c r="W608" s="33">
        <f t="shared" si="716"/>
        <v>0</v>
      </c>
      <c r="X608" s="33">
        <f>IF(ISBLANK(X596),0,X1937)</f>
        <v>0</v>
      </c>
      <c r="Y608" s="33">
        <f>IF(ISBLANK(Y596),0,Y1937)</f>
        <v>0</v>
      </c>
      <c r="Z608" s="33">
        <f t="shared" ref="Z608:AA608" si="717">IF(ISBLANK(Z596),0,Z1937)</f>
        <v>0</v>
      </c>
      <c r="AA608" s="33">
        <f t="shared" si="717"/>
        <v>0</v>
      </c>
      <c r="AB608" s="33">
        <f t="shared" ref="AB608:AE608" si="718">IF(ISBLANK(AB596),0,AB1937)</f>
        <v>0</v>
      </c>
      <c r="AC608" s="33">
        <f t="shared" si="718"/>
        <v>0</v>
      </c>
      <c r="AD608" s="33">
        <f t="shared" si="718"/>
        <v>0</v>
      </c>
      <c r="AE608" s="33">
        <f t="shared" si="718"/>
        <v>0</v>
      </c>
    </row>
    <row r="609" spans="2:31">
      <c r="B609" s="62" t="str">
        <f t="shared" si="696"/>
        <v/>
      </c>
      <c r="C609" s="62" t="str">
        <f t="shared" si="696"/>
        <v/>
      </c>
      <c r="D609" s="52"/>
      <c r="E609" s="52"/>
      <c r="F609" s="52"/>
      <c r="G609" s="52"/>
      <c r="H609" s="52"/>
      <c r="I609" s="52"/>
      <c r="J609" s="202" t="str">
        <f t="shared" si="700"/>
        <v/>
      </c>
      <c r="K609" s="33">
        <f t="shared" ref="K609:W609" si="719">IF(ISBLANK(K597),0,K1944)</f>
        <v>0</v>
      </c>
      <c r="L609" s="33">
        <f t="shared" si="719"/>
        <v>0</v>
      </c>
      <c r="M609" s="33">
        <f t="shared" si="719"/>
        <v>0</v>
      </c>
      <c r="N609" s="33">
        <f t="shared" si="719"/>
        <v>0</v>
      </c>
      <c r="O609" s="33">
        <f t="shared" si="719"/>
        <v>0</v>
      </c>
      <c r="P609" s="33">
        <f t="shared" si="719"/>
        <v>0</v>
      </c>
      <c r="Q609" s="33">
        <f t="shared" si="719"/>
        <v>0</v>
      </c>
      <c r="R609" s="33">
        <f t="shared" si="719"/>
        <v>0</v>
      </c>
      <c r="S609" s="33">
        <f t="shared" si="719"/>
        <v>0</v>
      </c>
      <c r="T609" s="33">
        <f t="shared" si="719"/>
        <v>0</v>
      </c>
      <c r="U609" s="33">
        <f t="shared" si="719"/>
        <v>0</v>
      </c>
      <c r="V609" s="33">
        <f t="shared" si="719"/>
        <v>0</v>
      </c>
      <c r="W609" s="33">
        <f t="shared" si="719"/>
        <v>0</v>
      </c>
      <c r="X609" s="33">
        <f>IF(ISBLANK(X597),0,X1944)</f>
        <v>0</v>
      </c>
      <c r="Y609" s="33">
        <f>IF(ISBLANK(Y597),0,Y1944)</f>
        <v>0</v>
      </c>
      <c r="Z609" s="33">
        <f t="shared" ref="Z609:AA609" si="720">IF(ISBLANK(Z597),0,Z1944)</f>
        <v>0</v>
      </c>
      <c r="AA609" s="33">
        <f t="shared" si="720"/>
        <v>0</v>
      </c>
      <c r="AB609" s="33">
        <f t="shared" ref="AB609:AE609" si="721">IF(ISBLANK(AB597),0,AB1944)</f>
        <v>0</v>
      </c>
      <c r="AC609" s="33">
        <f t="shared" si="721"/>
        <v>0</v>
      </c>
      <c r="AD609" s="33">
        <f t="shared" si="721"/>
        <v>0</v>
      </c>
      <c r="AE609" s="33">
        <f t="shared" si="721"/>
        <v>0</v>
      </c>
    </row>
    <row r="610" spans="2:31">
      <c r="B610" s="62" t="str">
        <f t="shared" si="696"/>
        <v/>
      </c>
      <c r="C610" s="62" t="str">
        <f t="shared" si="696"/>
        <v/>
      </c>
      <c r="D610" s="52"/>
      <c r="E610" s="52"/>
      <c r="F610" s="52"/>
      <c r="G610" s="52"/>
      <c r="H610" s="52"/>
      <c r="I610" s="52"/>
      <c r="J610" s="202" t="str">
        <f t="shared" si="700"/>
        <v/>
      </c>
      <c r="K610" s="33">
        <f t="shared" ref="K610:W610" si="722">IF(ISBLANK(K598),0,K1951)</f>
        <v>0</v>
      </c>
      <c r="L610" s="33">
        <f t="shared" si="722"/>
        <v>0</v>
      </c>
      <c r="M610" s="33">
        <f t="shared" si="722"/>
        <v>0</v>
      </c>
      <c r="N610" s="33">
        <f t="shared" si="722"/>
        <v>0</v>
      </c>
      <c r="O610" s="33">
        <f t="shared" si="722"/>
        <v>0</v>
      </c>
      <c r="P610" s="33">
        <f t="shared" si="722"/>
        <v>0</v>
      </c>
      <c r="Q610" s="33">
        <f t="shared" si="722"/>
        <v>0</v>
      </c>
      <c r="R610" s="33">
        <f t="shared" si="722"/>
        <v>0</v>
      </c>
      <c r="S610" s="33">
        <f t="shared" si="722"/>
        <v>0</v>
      </c>
      <c r="T610" s="33">
        <f t="shared" si="722"/>
        <v>0</v>
      </c>
      <c r="U610" s="33">
        <f t="shared" si="722"/>
        <v>0</v>
      </c>
      <c r="V610" s="33">
        <f t="shared" si="722"/>
        <v>0</v>
      </c>
      <c r="W610" s="33">
        <f t="shared" si="722"/>
        <v>0</v>
      </c>
      <c r="X610" s="33">
        <f>IF(ISBLANK(X598),0,X1951)</f>
        <v>0</v>
      </c>
      <c r="Y610" s="33">
        <f>IF(ISBLANK(Y598),0,Y1951)</f>
        <v>0</v>
      </c>
      <c r="Z610" s="33">
        <f t="shared" ref="Z610:AA610" si="723">IF(ISBLANK(Z598),0,Z1951)</f>
        <v>0</v>
      </c>
      <c r="AA610" s="33">
        <f t="shared" si="723"/>
        <v>0</v>
      </c>
      <c r="AB610" s="33">
        <f t="shared" ref="AB610:AE610" si="724">IF(ISBLANK(AB598),0,AB1951)</f>
        <v>0</v>
      </c>
      <c r="AC610" s="33">
        <f t="shared" si="724"/>
        <v>0</v>
      </c>
      <c r="AD610" s="33">
        <f t="shared" si="724"/>
        <v>0</v>
      </c>
      <c r="AE610" s="33">
        <f t="shared" si="724"/>
        <v>0</v>
      </c>
    </row>
    <row r="611" spans="2:31">
      <c r="B611" s="62" t="str">
        <f t="shared" si="696"/>
        <v/>
      </c>
      <c r="C611" s="62" t="str">
        <f t="shared" si="696"/>
        <v/>
      </c>
      <c r="D611" s="52"/>
      <c r="E611" s="52"/>
      <c r="F611" s="52"/>
      <c r="G611" s="52"/>
      <c r="H611" s="52"/>
      <c r="I611" s="52"/>
      <c r="J611" s="202" t="str">
        <f t="shared" si="700"/>
        <v/>
      </c>
      <c r="K611" s="33">
        <f t="shared" ref="K611:W611" si="725">IF(ISBLANK(K599),0,K1958)</f>
        <v>0</v>
      </c>
      <c r="L611" s="33">
        <f t="shared" si="725"/>
        <v>0</v>
      </c>
      <c r="M611" s="33">
        <f t="shared" si="725"/>
        <v>0</v>
      </c>
      <c r="N611" s="33">
        <f t="shared" si="725"/>
        <v>0</v>
      </c>
      <c r="O611" s="33">
        <f t="shared" si="725"/>
        <v>0</v>
      </c>
      <c r="P611" s="33">
        <f t="shared" si="725"/>
        <v>0</v>
      </c>
      <c r="Q611" s="33">
        <f t="shared" si="725"/>
        <v>0</v>
      </c>
      <c r="R611" s="33">
        <f t="shared" si="725"/>
        <v>0</v>
      </c>
      <c r="S611" s="33">
        <f t="shared" si="725"/>
        <v>0</v>
      </c>
      <c r="T611" s="33">
        <f t="shared" si="725"/>
        <v>0</v>
      </c>
      <c r="U611" s="33">
        <f t="shared" si="725"/>
        <v>0</v>
      </c>
      <c r="V611" s="33">
        <f t="shared" si="725"/>
        <v>0</v>
      </c>
      <c r="W611" s="33">
        <f t="shared" si="725"/>
        <v>0</v>
      </c>
      <c r="X611" s="33">
        <f>IF(ISBLANK(X599),0,X1958)</f>
        <v>0</v>
      </c>
      <c r="Y611" s="33">
        <f>IF(ISBLANK(Y599),0,Y1958)</f>
        <v>0</v>
      </c>
      <c r="Z611" s="33">
        <f t="shared" ref="Z611:AA611" si="726">IF(ISBLANK(Z599),0,Z1958)</f>
        <v>0</v>
      </c>
      <c r="AA611" s="33">
        <f t="shared" si="726"/>
        <v>0</v>
      </c>
      <c r="AB611" s="33">
        <f t="shared" ref="AB611:AE611" si="727">IF(ISBLANK(AB599),0,AB1958)</f>
        <v>0</v>
      </c>
      <c r="AC611" s="33">
        <f t="shared" si="727"/>
        <v>0</v>
      </c>
      <c r="AD611" s="33">
        <f t="shared" si="727"/>
        <v>0</v>
      </c>
      <c r="AE611" s="33">
        <f t="shared" si="727"/>
        <v>0</v>
      </c>
    </row>
    <row r="612" spans="2:31">
      <c r="B612" s="98" t="s">
        <v>317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728">SUM(K602:K611)</f>
        <v>0</v>
      </c>
      <c r="L612" s="97">
        <f t="shared" si="728"/>
        <v>0</v>
      </c>
      <c r="M612" s="97">
        <f t="shared" si="728"/>
        <v>0</v>
      </c>
      <c r="N612" s="97">
        <f t="shared" si="728"/>
        <v>0</v>
      </c>
      <c r="O612" s="97">
        <f t="shared" si="728"/>
        <v>0</v>
      </c>
      <c r="P612" s="97">
        <f t="shared" si="728"/>
        <v>0</v>
      </c>
      <c r="Q612" s="97">
        <f t="shared" si="728"/>
        <v>0</v>
      </c>
      <c r="R612" s="97">
        <f t="shared" si="728"/>
        <v>0</v>
      </c>
      <c r="S612" s="97">
        <f t="shared" si="728"/>
        <v>0</v>
      </c>
      <c r="T612" s="97">
        <f t="shared" si="728"/>
        <v>0</v>
      </c>
      <c r="U612" s="97">
        <f t="shared" si="728"/>
        <v>0</v>
      </c>
      <c r="V612" s="97">
        <f t="shared" si="728"/>
        <v>0</v>
      </c>
      <c r="W612" s="97">
        <f t="shared" si="728"/>
        <v>0</v>
      </c>
      <c r="X612" s="97">
        <f>SUM(X602:X611)</f>
        <v>0</v>
      </c>
      <c r="Y612" s="97">
        <f>SUM(Y602:Y611)</f>
        <v>0</v>
      </c>
      <c r="Z612" s="97">
        <f t="shared" ref="Z612:AA612" si="729">SUM(Z602:Z611)</f>
        <v>0</v>
      </c>
      <c r="AA612" s="97">
        <f t="shared" si="729"/>
        <v>0</v>
      </c>
      <c r="AB612" s="97">
        <f t="shared" ref="AB612:AE612" si="730">SUM(AB602:AB611)</f>
        <v>0</v>
      </c>
      <c r="AC612" s="97">
        <f t="shared" si="730"/>
        <v>0</v>
      </c>
      <c r="AD612" s="97">
        <f t="shared" si="730"/>
        <v>0</v>
      </c>
      <c r="AE612" s="97">
        <f t="shared" si="730"/>
        <v>0</v>
      </c>
    </row>
    <row r="613" spans="2:31">
      <c r="B613" s="40"/>
      <c r="C613" s="40"/>
      <c r="J613" s="387"/>
      <c r="K613" s="402"/>
      <c r="L613" s="402"/>
      <c r="M613" s="402"/>
      <c r="N613" s="402"/>
      <c r="O613" s="402"/>
      <c r="P613" s="402"/>
      <c r="Q613" s="402"/>
      <c r="R613" s="402"/>
      <c r="S613" s="402"/>
      <c r="T613" s="402"/>
      <c r="U613" s="402"/>
      <c r="V613" s="402"/>
      <c r="W613" s="402"/>
      <c r="X613" s="402"/>
      <c r="Y613" s="402"/>
      <c r="Z613" s="402"/>
      <c r="AA613" s="402"/>
      <c r="AB613" s="402"/>
      <c r="AC613" s="402"/>
      <c r="AD613" s="402"/>
      <c r="AE613" s="402"/>
    </row>
    <row r="614" spans="2:31"/>
    <row r="615" spans="2:31" ht="21">
      <c r="B615" s="227" t="s">
        <v>375</v>
      </c>
      <c r="C615" s="228"/>
      <c r="D615" s="228" t="s">
        <v>388</v>
      </c>
      <c r="E615" s="229" t="s">
        <v>398</v>
      </c>
      <c r="F615" s="229" t="s">
        <v>318</v>
      </c>
      <c r="G615" s="229" t="s">
        <v>735</v>
      </c>
      <c r="H615" s="229" t="s">
        <v>390</v>
      </c>
      <c r="I615" s="229" t="s">
        <v>391</v>
      </c>
      <c r="J615" s="229" t="s">
        <v>400</v>
      </c>
      <c r="K615" s="231" t="str">
        <f t="shared" ref="K615:AE615" si="731">LataProjekcji</f>
        <v>Uzupełnij dane</v>
      </c>
      <c r="L615" s="231" t="str">
        <f t="shared" si="731"/>
        <v/>
      </c>
      <c r="M615" s="231" t="str">
        <f t="shared" si="731"/>
        <v/>
      </c>
      <c r="N615" s="231" t="str">
        <f t="shared" si="731"/>
        <v/>
      </c>
      <c r="O615" s="231" t="str">
        <f t="shared" si="731"/>
        <v/>
      </c>
      <c r="P615" s="231" t="str">
        <f t="shared" si="731"/>
        <v/>
      </c>
      <c r="Q615" s="231" t="str">
        <f t="shared" si="731"/>
        <v/>
      </c>
      <c r="R615" s="231" t="str">
        <f t="shared" si="731"/>
        <v/>
      </c>
      <c r="S615" s="231" t="str">
        <f t="shared" si="731"/>
        <v/>
      </c>
      <c r="T615" s="231" t="str">
        <f t="shared" si="731"/>
        <v/>
      </c>
      <c r="U615" s="231" t="str">
        <f t="shared" si="731"/>
        <v/>
      </c>
      <c r="V615" s="231" t="str">
        <f t="shared" si="731"/>
        <v/>
      </c>
      <c r="W615" s="231" t="str">
        <f t="shared" si="731"/>
        <v/>
      </c>
      <c r="X615" s="231" t="str">
        <f t="shared" si="731"/>
        <v/>
      </c>
      <c r="Y615" s="231" t="str">
        <f t="shared" si="731"/>
        <v/>
      </c>
      <c r="Z615" s="231" t="str">
        <f t="shared" si="731"/>
        <v/>
      </c>
      <c r="AA615" s="231" t="str">
        <f t="shared" si="731"/>
        <v/>
      </c>
      <c r="AB615" s="231" t="str">
        <f t="shared" si="731"/>
        <v/>
      </c>
      <c r="AC615" s="231" t="str">
        <f t="shared" si="731"/>
        <v/>
      </c>
      <c r="AD615" s="231" t="str">
        <f t="shared" si="731"/>
        <v/>
      </c>
      <c r="AE615" s="231" t="str">
        <f t="shared" si="731"/>
        <v/>
      </c>
    </row>
    <row r="616" spans="2:31">
      <c r="B616" s="669"/>
      <c r="C616" s="669"/>
      <c r="D616" s="287"/>
      <c r="E616" s="376"/>
      <c r="F616" s="377"/>
      <c r="G616" s="384"/>
      <c r="H616" s="400"/>
      <c r="I616" s="338">
        <f>IF(AND(F616="tak",G616="tak"),SUM(K644:AE644),IF(AND(F616="tak",G616="nie",ISNUMBER(H616)),'Rozliczenie dotacji'!F222,0))</f>
        <v>0</v>
      </c>
      <c r="J616" s="201" t="str" cm="1">
        <f t="array" ref="J616">IF(SUMPRODUCT(ISBLANK(D616:G616)*1)=4,"wstaw dane",IF(AND(SUMPRODUCT(ISBLANK(D616:G616)*1)&gt;0,SUMPRODUCT(ISBLANK(D616:G616)*1)&lt;4),"uzupełnij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732">ROUND(IF(AND(YEAR($E616)=LataProjekcji,$D616&gt;0,$J616="ok"),$D616,0),0)</f>
        <v>0</v>
      </c>
      <c r="L616" s="102">
        <f t="shared" si="732"/>
        <v>0</v>
      </c>
      <c r="M616" s="102">
        <f t="shared" si="732"/>
        <v>0</v>
      </c>
      <c r="N616" s="102">
        <f t="shared" si="732"/>
        <v>0</v>
      </c>
      <c r="O616" s="102">
        <f t="shared" si="732"/>
        <v>0</v>
      </c>
      <c r="P616" s="102">
        <f t="shared" si="732"/>
        <v>0</v>
      </c>
      <c r="Q616" s="102">
        <f t="shared" si="732"/>
        <v>0</v>
      </c>
      <c r="R616" s="102">
        <f t="shared" si="732"/>
        <v>0</v>
      </c>
      <c r="S616" s="102">
        <f t="shared" si="732"/>
        <v>0</v>
      </c>
      <c r="T616" s="102">
        <f t="shared" si="732"/>
        <v>0</v>
      </c>
      <c r="U616" s="102">
        <f t="shared" si="732"/>
        <v>0</v>
      </c>
      <c r="V616" s="102">
        <f t="shared" si="732"/>
        <v>0</v>
      </c>
      <c r="W616" s="102">
        <f t="shared" si="732"/>
        <v>0</v>
      </c>
      <c r="X616" s="102">
        <f t="shared" si="732"/>
        <v>0</v>
      </c>
      <c r="Y616" s="102">
        <f t="shared" si="732"/>
        <v>0</v>
      </c>
      <c r="Z616" s="102">
        <f t="shared" si="732"/>
        <v>0</v>
      </c>
      <c r="AA616" s="102">
        <f t="shared" si="732"/>
        <v>0</v>
      </c>
      <c r="AB616" s="102">
        <f t="shared" si="732"/>
        <v>0</v>
      </c>
      <c r="AC616" s="102">
        <f t="shared" si="732"/>
        <v>0</v>
      </c>
      <c r="AD616" s="102">
        <f t="shared" si="732"/>
        <v>0</v>
      </c>
      <c r="AE616" s="102">
        <f t="shared" si="732"/>
        <v>0</v>
      </c>
    </row>
    <row r="617" spans="2:31">
      <c r="B617" s="669"/>
      <c r="C617" s="669"/>
      <c r="D617" s="287"/>
      <c r="E617" s="376"/>
      <c r="F617" s="377"/>
      <c r="G617" s="377"/>
      <c r="H617" s="401"/>
      <c r="I617" s="336">
        <f>IF(AND(F617="tak",G617="tak"),SUM(K645:AE645),IF(AND(F617="tak",G617="nie",ISNUMBER(H617)),'Rozliczenie dotacji'!F223,0))</f>
        <v>0</v>
      </c>
      <c r="J617" s="202" t="str" cm="1">
        <f t="array" ref="J617">IF(SUMPRODUCT(ISBLANK(D617:G617)*1)=4,"wstaw dane",IF(AND(SUMPRODUCT(ISBLANK(D617:G617)*1)&gt;0,SUMPRODUCT(ISBLANK(D617:G617)*1)&lt;4),"uzupełnij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732"/>
        <v>0</v>
      </c>
      <c r="L617" s="33">
        <f t="shared" si="732"/>
        <v>0</v>
      </c>
      <c r="M617" s="33">
        <f t="shared" si="732"/>
        <v>0</v>
      </c>
      <c r="N617" s="33">
        <f t="shared" si="732"/>
        <v>0</v>
      </c>
      <c r="O617" s="33">
        <f t="shared" si="732"/>
        <v>0</v>
      </c>
      <c r="P617" s="33">
        <f t="shared" si="732"/>
        <v>0</v>
      </c>
      <c r="Q617" s="33">
        <f t="shared" si="732"/>
        <v>0</v>
      </c>
      <c r="R617" s="33">
        <f t="shared" si="732"/>
        <v>0</v>
      </c>
      <c r="S617" s="33">
        <f t="shared" si="732"/>
        <v>0</v>
      </c>
      <c r="T617" s="33">
        <f t="shared" si="732"/>
        <v>0</v>
      </c>
      <c r="U617" s="33">
        <f t="shared" si="732"/>
        <v>0</v>
      </c>
      <c r="V617" s="33">
        <f t="shared" si="732"/>
        <v>0</v>
      </c>
      <c r="W617" s="33">
        <f t="shared" si="732"/>
        <v>0</v>
      </c>
      <c r="X617" s="33">
        <f t="shared" si="732"/>
        <v>0</v>
      </c>
      <c r="Y617" s="33">
        <f t="shared" si="732"/>
        <v>0</v>
      </c>
      <c r="Z617" s="33">
        <f t="shared" si="732"/>
        <v>0</v>
      </c>
      <c r="AA617" s="33">
        <f t="shared" si="732"/>
        <v>0</v>
      </c>
      <c r="AB617" s="33">
        <f t="shared" si="732"/>
        <v>0</v>
      </c>
      <c r="AC617" s="33">
        <f t="shared" si="732"/>
        <v>0</v>
      </c>
      <c r="AD617" s="33">
        <f t="shared" si="732"/>
        <v>0</v>
      </c>
      <c r="AE617" s="33">
        <f t="shared" si="732"/>
        <v>0</v>
      </c>
    </row>
    <row r="618" spans="2:31">
      <c r="B618" s="669"/>
      <c r="C618" s="669"/>
      <c r="D618" s="287"/>
      <c r="E618" s="376"/>
      <c r="F618" s="377"/>
      <c r="G618" s="377"/>
      <c r="H618" s="401"/>
      <c r="I618" s="336">
        <f>IF(AND(F618="tak",G618="tak"),SUM(K646:AE646),IF(AND(F618="tak",G618="nie",ISNUMBER(H618)),'Rozliczenie dotacji'!F224,0))</f>
        <v>0</v>
      </c>
      <c r="J618" s="202" t="str" cm="1">
        <f t="array" ref="J618">IF(SUMPRODUCT(ISBLANK(D618:G618)*1)=4,"wstaw dane",IF(AND(SUMPRODUCT(ISBLANK(D618:G618)*1)&gt;0,SUMPRODUCT(ISBLANK(D618:G618)*1)&lt;4),"uzupełnij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732"/>
        <v>0</v>
      </c>
      <c r="L618" s="33">
        <f t="shared" si="732"/>
        <v>0</v>
      </c>
      <c r="M618" s="33">
        <f t="shared" si="732"/>
        <v>0</v>
      </c>
      <c r="N618" s="33">
        <f t="shared" si="732"/>
        <v>0</v>
      </c>
      <c r="O618" s="33">
        <f t="shared" si="732"/>
        <v>0</v>
      </c>
      <c r="P618" s="33">
        <f t="shared" si="732"/>
        <v>0</v>
      </c>
      <c r="Q618" s="33">
        <f t="shared" si="732"/>
        <v>0</v>
      </c>
      <c r="R618" s="33">
        <f t="shared" si="732"/>
        <v>0</v>
      </c>
      <c r="S618" s="33">
        <f t="shared" si="732"/>
        <v>0</v>
      </c>
      <c r="T618" s="33">
        <f t="shared" si="732"/>
        <v>0</v>
      </c>
      <c r="U618" s="33">
        <f t="shared" si="732"/>
        <v>0</v>
      </c>
      <c r="V618" s="33">
        <f t="shared" si="732"/>
        <v>0</v>
      </c>
      <c r="W618" s="33">
        <f t="shared" si="732"/>
        <v>0</v>
      </c>
      <c r="X618" s="33">
        <f t="shared" si="732"/>
        <v>0</v>
      </c>
      <c r="Y618" s="33">
        <f t="shared" si="732"/>
        <v>0</v>
      </c>
      <c r="Z618" s="33">
        <f t="shared" si="732"/>
        <v>0</v>
      </c>
      <c r="AA618" s="33">
        <f t="shared" si="732"/>
        <v>0</v>
      </c>
      <c r="AB618" s="33">
        <f t="shared" si="732"/>
        <v>0</v>
      </c>
      <c r="AC618" s="33">
        <f t="shared" si="732"/>
        <v>0</v>
      </c>
      <c r="AD618" s="33">
        <f t="shared" si="732"/>
        <v>0</v>
      </c>
      <c r="AE618" s="33">
        <f t="shared" si="732"/>
        <v>0</v>
      </c>
    </row>
    <row r="619" spans="2:31">
      <c r="B619" s="669"/>
      <c r="C619" s="669"/>
      <c r="D619" s="287"/>
      <c r="E619" s="376"/>
      <c r="F619" s="377"/>
      <c r="G619" s="377"/>
      <c r="H619" s="401"/>
      <c r="I619" s="336">
        <f>IF(AND(F619="tak",G619="tak"),SUM(K647:AE647),IF(AND(F619="tak",G619="nie",ISNUMBER(H619)),'Rozliczenie dotacji'!F225,0))</f>
        <v>0</v>
      </c>
      <c r="J619" s="202" t="str" cm="1">
        <f t="array" ref="J619">IF(SUMPRODUCT(ISBLANK(D619:G619)*1)=4,"wstaw dane",IF(AND(SUMPRODUCT(ISBLANK(D619:G619)*1)&gt;0,SUMPRODUCT(ISBLANK(D619:G619)*1)&lt;4),"uzupełnij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732"/>
        <v>0</v>
      </c>
      <c r="L619" s="33">
        <f t="shared" si="732"/>
        <v>0</v>
      </c>
      <c r="M619" s="33">
        <f t="shared" si="732"/>
        <v>0</v>
      </c>
      <c r="N619" s="33">
        <f t="shared" si="732"/>
        <v>0</v>
      </c>
      <c r="O619" s="33">
        <f t="shared" si="732"/>
        <v>0</v>
      </c>
      <c r="P619" s="33">
        <f t="shared" si="732"/>
        <v>0</v>
      </c>
      <c r="Q619" s="33">
        <f t="shared" si="732"/>
        <v>0</v>
      </c>
      <c r="R619" s="33">
        <f t="shared" si="732"/>
        <v>0</v>
      </c>
      <c r="S619" s="33">
        <f t="shared" si="732"/>
        <v>0</v>
      </c>
      <c r="T619" s="33">
        <f t="shared" si="732"/>
        <v>0</v>
      </c>
      <c r="U619" s="33">
        <f t="shared" si="732"/>
        <v>0</v>
      </c>
      <c r="V619" s="33">
        <f t="shared" si="732"/>
        <v>0</v>
      </c>
      <c r="W619" s="33">
        <f t="shared" si="732"/>
        <v>0</v>
      </c>
      <c r="X619" s="33">
        <f t="shared" si="732"/>
        <v>0</v>
      </c>
      <c r="Y619" s="33">
        <f t="shared" si="732"/>
        <v>0</v>
      </c>
      <c r="Z619" s="33">
        <f t="shared" si="732"/>
        <v>0</v>
      </c>
      <c r="AA619" s="33">
        <f t="shared" si="732"/>
        <v>0</v>
      </c>
      <c r="AB619" s="33">
        <f t="shared" si="732"/>
        <v>0</v>
      </c>
      <c r="AC619" s="33">
        <f t="shared" si="732"/>
        <v>0</v>
      </c>
      <c r="AD619" s="33">
        <f t="shared" si="732"/>
        <v>0</v>
      </c>
      <c r="AE619" s="33">
        <f t="shared" si="732"/>
        <v>0</v>
      </c>
    </row>
    <row r="620" spans="2:31">
      <c r="B620" s="669"/>
      <c r="C620" s="669"/>
      <c r="D620" s="287"/>
      <c r="E620" s="376"/>
      <c r="F620" s="377"/>
      <c r="G620" s="377"/>
      <c r="H620" s="401"/>
      <c r="I620" s="336">
        <f>IF(AND(F620="tak",G620="tak"),SUM(K648:AE648),IF(AND(F620="tak",G620="nie",ISNUMBER(H620)),'Rozliczenie dotacji'!F226,0))</f>
        <v>0</v>
      </c>
      <c r="J620" s="202" t="str" cm="1">
        <f t="array" ref="J620">IF(SUMPRODUCT(ISBLANK(D620:G620)*1)=4,"wstaw dane",IF(AND(SUMPRODUCT(ISBLANK(D620:G620)*1)&gt;0,SUMPRODUCT(ISBLANK(D620:G620)*1)&lt;4),"uzupełnij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732"/>
        <v>0</v>
      </c>
      <c r="L620" s="33">
        <f t="shared" si="732"/>
        <v>0</v>
      </c>
      <c r="M620" s="33">
        <f t="shared" si="732"/>
        <v>0</v>
      </c>
      <c r="N620" s="33">
        <f t="shared" si="732"/>
        <v>0</v>
      </c>
      <c r="O620" s="33">
        <f t="shared" si="732"/>
        <v>0</v>
      </c>
      <c r="P620" s="33">
        <f t="shared" si="732"/>
        <v>0</v>
      </c>
      <c r="Q620" s="33">
        <f t="shared" si="732"/>
        <v>0</v>
      </c>
      <c r="R620" s="33">
        <f t="shared" si="732"/>
        <v>0</v>
      </c>
      <c r="S620" s="33">
        <f t="shared" si="732"/>
        <v>0</v>
      </c>
      <c r="T620" s="33">
        <f t="shared" si="732"/>
        <v>0</v>
      </c>
      <c r="U620" s="33">
        <f t="shared" si="732"/>
        <v>0</v>
      </c>
      <c r="V620" s="33">
        <f t="shared" si="732"/>
        <v>0</v>
      </c>
      <c r="W620" s="33">
        <f t="shared" si="732"/>
        <v>0</v>
      </c>
      <c r="X620" s="33">
        <f t="shared" si="732"/>
        <v>0</v>
      </c>
      <c r="Y620" s="33">
        <f t="shared" si="732"/>
        <v>0</v>
      </c>
      <c r="Z620" s="33">
        <f t="shared" si="732"/>
        <v>0</v>
      </c>
      <c r="AA620" s="33">
        <f t="shared" si="732"/>
        <v>0</v>
      </c>
      <c r="AB620" s="33">
        <f t="shared" si="732"/>
        <v>0</v>
      </c>
      <c r="AC620" s="33">
        <f t="shared" si="732"/>
        <v>0</v>
      </c>
      <c r="AD620" s="33">
        <f t="shared" si="732"/>
        <v>0</v>
      </c>
      <c r="AE620" s="33">
        <f t="shared" si="732"/>
        <v>0</v>
      </c>
    </row>
    <row r="621" spans="2:31">
      <c r="B621" s="669"/>
      <c r="C621" s="669"/>
      <c r="D621" s="287"/>
      <c r="E621" s="376"/>
      <c r="F621" s="377"/>
      <c r="G621" s="377"/>
      <c r="H621" s="401"/>
      <c r="I621" s="336">
        <f>IF(AND(F621="tak",G621="tak"),SUM(K649:AE649),IF(AND(F621="tak",G621="nie",ISNUMBER(H621)),'Rozliczenie dotacji'!F227,0))</f>
        <v>0</v>
      </c>
      <c r="J621" s="202" t="str" cm="1">
        <f t="array" ref="J621">IF(SUMPRODUCT(ISBLANK(D621:G621)*1)=4,"wstaw dane",IF(AND(SUMPRODUCT(ISBLANK(D621:G621)*1)&gt;0,SUMPRODUCT(ISBLANK(D621:G621)*1)&lt;4),"uzupełnij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732"/>
        <v>0</v>
      </c>
      <c r="L621" s="33">
        <f t="shared" si="732"/>
        <v>0</v>
      </c>
      <c r="M621" s="33">
        <f t="shared" si="732"/>
        <v>0</v>
      </c>
      <c r="N621" s="33">
        <f t="shared" si="732"/>
        <v>0</v>
      </c>
      <c r="O621" s="33">
        <f t="shared" si="732"/>
        <v>0</v>
      </c>
      <c r="P621" s="33">
        <f t="shared" si="732"/>
        <v>0</v>
      </c>
      <c r="Q621" s="33">
        <f t="shared" si="732"/>
        <v>0</v>
      </c>
      <c r="R621" s="33">
        <f t="shared" si="732"/>
        <v>0</v>
      </c>
      <c r="S621" s="33">
        <f t="shared" si="732"/>
        <v>0</v>
      </c>
      <c r="T621" s="33">
        <f t="shared" si="732"/>
        <v>0</v>
      </c>
      <c r="U621" s="33">
        <f t="shared" si="732"/>
        <v>0</v>
      </c>
      <c r="V621" s="33">
        <f t="shared" si="732"/>
        <v>0</v>
      </c>
      <c r="W621" s="33">
        <f t="shared" si="732"/>
        <v>0</v>
      </c>
      <c r="X621" s="33">
        <f t="shared" si="732"/>
        <v>0</v>
      </c>
      <c r="Y621" s="33">
        <f t="shared" si="732"/>
        <v>0</v>
      </c>
      <c r="Z621" s="33">
        <f t="shared" si="732"/>
        <v>0</v>
      </c>
      <c r="AA621" s="33">
        <f t="shared" si="732"/>
        <v>0</v>
      </c>
      <c r="AB621" s="33">
        <f t="shared" si="732"/>
        <v>0</v>
      </c>
      <c r="AC621" s="33">
        <f t="shared" si="732"/>
        <v>0</v>
      </c>
      <c r="AD621" s="33">
        <f t="shared" si="732"/>
        <v>0</v>
      </c>
      <c r="AE621" s="33">
        <f t="shared" si="732"/>
        <v>0</v>
      </c>
    </row>
    <row r="622" spans="2:31">
      <c r="B622" s="669"/>
      <c r="C622" s="669"/>
      <c r="D622" s="287"/>
      <c r="E622" s="376"/>
      <c r="F622" s="377"/>
      <c r="G622" s="377"/>
      <c r="H622" s="401"/>
      <c r="I622" s="336">
        <f>IF(AND(F622="tak",G622="tak"),SUM(K650:AE650),IF(AND(F622="tak",G622="nie",ISNUMBER(H622)),'Rozliczenie dotacji'!F228,0))</f>
        <v>0</v>
      </c>
      <c r="J622" s="202" t="str" cm="1">
        <f t="array" ref="J622">IF(SUMPRODUCT(ISBLANK(D622:G622)*1)=4,"wstaw dane",IF(AND(SUMPRODUCT(ISBLANK(D622:G622)*1)&gt;0,SUMPRODUCT(ISBLANK(D622:G622)*1)&lt;4),"uzupełnij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732"/>
        <v>0</v>
      </c>
      <c r="L622" s="33">
        <f t="shared" si="732"/>
        <v>0</v>
      </c>
      <c r="M622" s="33">
        <f t="shared" si="732"/>
        <v>0</v>
      </c>
      <c r="N622" s="33">
        <f t="shared" si="732"/>
        <v>0</v>
      </c>
      <c r="O622" s="33">
        <f t="shared" si="732"/>
        <v>0</v>
      </c>
      <c r="P622" s="33">
        <f t="shared" si="732"/>
        <v>0</v>
      </c>
      <c r="Q622" s="33">
        <f t="shared" si="732"/>
        <v>0</v>
      </c>
      <c r="R622" s="33">
        <f t="shared" si="732"/>
        <v>0</v>
      </c>
      <c r="S622" s="33">
        <f t="shared" si="732"/>
        <v>0</v>
      </c>
      <c r="T622" s="33">
        <f t="shared" si="732"/>
        <v>0</v>
      </c>
      <c r="U622" s="33">
        <f t="shared" si="732"/>
        <v>0</v>
      </c>
      <c r="V622" s="33">
        <f t="shared" si="732"/>
        <v>0</v>
      </c>
      <c r="W622" s="33">
        <f t="shared" si="732"/>
        <v>0</v>
      </c>
      <c r="X622" s="33">
        <f t="shared" si="732"/>
        <v>0</v>
      </c>
      <c r="Y622" s="33">
        <f t="shared" si="732"/>
        <v>0</v>
      </c>
      <c r="Z622" s="33">
        <f t="shared" si="732"/>
        <v>0</v>
      </c>
      <c r="AA622" s="33">
        <f t="shared" si="732"/>
        <v>0</v>
      </c>
      <c r="AB622" s="33">
        <f t="shared" si="732"/>
        <v>0</v>
      </c>
      <c r="AC622" s="33">
        <f t="shared" si="732"/>
        <v>0</v>
      </c>
      <c r="AD622" s="33">
        <f t="shared" si="732"/>
        <v>0</v>
      </c>
      <c r="AE622" s="33">
        <f t="shared" si="732"/>
        <v>0</v>
      </c>
    </row>
    <row r="623" spans="2:31">
      <c r="B623" s="669"/>
      <c r="C623" s="669"/>
      <c r="D623" s="287"/>
      <c r="E623" s="376"/>
      <c r="F623" s="377"/>
      <c r="G623" s="377"/>
      <c r="H623" s="401"/>
      <c r="I623" s="336">
        <f>IF(AND(F623="tak",G623="tak"),SUM(K651:AE651),IF(AND(F623="tak",G623="nie",ISNUMBER(H623)),'Rozliczenie dotacji'!F229,0))</f>
        <v>0</v>
      </c>
      <c r="J623" s="202" t="str" cm="1">
        <f t="array" ref="J623">IF(SUMPRODUCT(ISBLANK(D623:G623)*1)=4,"wstaw dane",IF(AND(SUMPRODUCT(ISBLANK(D623:G623)*1)&gt;0,SUMPRODUCT(ISBLANK(D623:G623)*1)&lt;4),"uzupełnij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732"/>
        <v>0</v>
      </c>
      <c r="L623" s="33">
        <f t="shared" si="732"/>
        <v>0</v>
      </c>
      <c r="M623" s="33">
        <f t="shared" si="732"/>
        <v>0</v>
      </c>
      <c r="N623" s="33">
        <f t="shared" si="732"/>
        <v>0</v>
      </c>
      <c r="O623" s="33">
        <f t="shared" si="732"/>
        <v>0</v>
      </c>
      <c r="P623" s="33">
        <f t="shared" si="732"/>
        <v>0</v>
      </c>
      <c r="Q623" s="33">
        <f t="shared" si="732"/>
        <v>0</v>
      </c>
      <c r="R623" s="33">
        <f t="shared" si="732"/>
        <v>0</v>
      </c>
      <c r="S623" s="33">
        <f t="shared" si="732"/>
        <v>0</v>
      </c>
      <c r="T623" s="33">
        <f t="shared" si="732"/>
        <v>0</v>
      </c>
      <c r="U623" s="33">
        <f t="shared" si="732"/>
        <v>0</v>
      </c>
      <c r="V623" s="33">
        <f t="shared" si="732"/>
        <v>0</v>
      </c>
      <c r="W623" s="33">
        <f t="shared" si="732"/>
        <v>0</v>
      </c>
      <c r="X623" s="33">
        <f t="shared" si="732"/>
        <v>0</v>
      </c>
      <c r="Y623" s="33">
        <f t="shared" si="732"/>
        <v>0</v>
      </c>
      <c r="Z623" s="33">
        <f t="shared" si="732"/>
        <v>0</v>
      </c>
      <c r="AA623" s="33">
        <f t="shared" si="732"/>
        <v>0</v>
      </c>
      <c r="AB623" s="33">
        <f t="shared" si="732"/>
        <v>0</v>
      </c>
      <c r="AC623" s="33">
        <f t="shared" si="732"/>
        <v>0</v>
      </c>
      <c r="AD623" s="33">
        <f t="shared" si="732"/>
        <v>0</v>
      </c>
      <c r="AE623" s="33">
        <f t="shared" si="732"/>
        <v>0</v>
      </c>
    </row>
    <row r="624" spans="2:31">
      <c r="B624" s="669"/>
      <c r="C624" s="669"/>
      <c r="D624" s="287"/>
      <c r="E624" s="376"/>
      <c r="F624" s="377"/>
      <c r="G624" s="377"/>
      <c r="H624" s="401"/>
      <c r="I624" s="336">
        <f>IF(AND(F624="tak",G624="tak"),SUM(K652:AE652),IF(AND(F624="tak",G624="nie",ISNUMBER(H624)),'Rozliczenie dotacji'!F230,0))</f>
        <v>0</v>
      </c>
      <c r="J624" s="202" t="str" cm="1">
        <f t="array" ref="J624">IF(SUMPRODUCT(ISBLANK(D624:G624)*1)=4,"wstaw dane",IF(AND(SUMPRODUCT(ISBLANK(D624:G624)*1)&gt;0,SUMPRODUCT(ISBLANK(D624:G624)*1)&lt;4),"uzupełnij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732"/>
        <v>0</v>
      </c>
      <c r="L624" s="33">
        <f t="shared" si="732"/>
        <v>0</v>
      </c>
      <c r="M624" s="33">
        <f t="shared" si="732"/>
        <v>0</v>
      </c>
      <c r="N624" s="33">
        <f t="shared" si="732"/>
        <v>0</v>
      </c>
      <c r="O624" s="33">
        <f t="shared" si="732"/>
        <v>0</v>
      </c>
      <c r="P624" s="33">
        <f t="shared" si="732"/>
        <v>0</v>
      </c>
      <c r="Q624" s="33">
        <f t="shared" si="732"/>
        <v>0</v>
      </c>
      <c r="R624" s="33">
        <f t="shared" si="732"/>
        <v>0</v>
      </c>
      <c r="S624" s="33">
        <f t="shared" si="732"/>
        <v>0</v>
      </c>
      <c r="T624" s="33">
        <f t="shared" si="732"/>
        <v>0</v>
      </c>
      <c r="U624" s="33">
        <f t="shared" si="732"/>
        <v>0</v>
      </c>
      <c r="V624" s="33">
        <f t="shared" si="732"/>
        <v>0</v>
      </c>
      <c r="W624" s="33">
        <f t="shared" si="732"/>
        <v>0</v>
      </c>
      <c r="X624" s="33">
        <f t="shared" si="732"/>
        <v>0</v>
      </c>
      <c r="Y624" s="33">
        <f t="shared" si="732"/>
        <v>0</v>
      </c>
      <c r="Z624" s="33">
        <f t="shared" si="732"/>
        <v>0</v>
      </c>
      <c r="AA624" s="33">
        <f t="shared" si="732"/>
        <v>0</v>
      </c>
      <c r="AB624" s="33">
        <f t="shared" si="732"/>
        <v>0</v>
      </c>
      <c r="AC624" s="33">
        <f t="shared" si="732"/>
        <v>0</v>
      </c>
      <c r="AD624" s="33">
        <f t="shared" si="732"/>
        <v>0</v>
      </c>
      <c r="AE624" s="33">
        <f t="shared" si="732"/>
        <v>0</v>
      </c>
    </row>
    <row r="625" spans="2:31">
      <c r="B625" s="669"/>
      <c r="C625" s="669"/>
      <c r="D625" s="287"/>
      <c r="E625" s="376"/>
      <c r="F625" s="377"/>
      <c r="G625" s="377"/>
      <c r="H625" s="401"/>
      <c r="I625" s="336">
        <f>IF(AND(F625="tak",G625="tak"),SUM(K653:AE653),IF(AND(F625="tak",G625="nie",ISNUMBER(H625)),'Rozliczenie dotacji'!F231,0))</f>
        <v>0</v>
      </c>
      <c r="J625" s="202" t="str" cm="1">
        <f t="array" ref="J625">IF(SUMPRODUCT(ISBLANK(D625:G625)*1)=4,"wstaw dane",IF(AND(SUMPRODUCT(ISBLANK(D625:G625)*1)&gt;0,SUMPRODUCT(ISBLANK(D625:G625)*1)&lt;4),"uzupełnij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732"/>
        <v>0</v>
      </c>
      <c r="L625" s="33">
        <f t="shared" si="732"/>
        <v>0</v>
      </c>
      <c r="M625" s="33">
        <f t="shared" si="732"/>
        <v>0</v>
      </c>
      <c r="N625" s="33">
        <f t="shared" si="732"/>
        <v>0</v>
      </c>
      <c r="O625" s="33">
        <f t="shared" si="732"/>
        <v>0</v>
      </c>
      <c r="P625" s="33">
        <f t="shared" si="732"/>
        <v>0</v>
      </c>
      <c r="Q625" s="33">
        <f t="shared" si="732"/>
        <v>0</v>
      </c>
      <c r="R625" s="33">
        <f t="shared" si="732"/>
        <v>0</v>
      </c>
      <c r="S625" s="33">
        <f t="shared" si="732"/>
        <v>0</v>
      </c>
      <c r="T625" s="33">
        <f t="shared" si="732"/>
        <v>0</v>
      </c>
      <c r="U625" s="33">
        <f t="shared" si="732"/>
        <v>0</v>
      </c>
      <c r="V625" s="33">
        <f t="shared" si="732"/>
        <v>0</v>
      </c>
      <c r="W625" s="33">
        <f t="shared" si="732"/>
        <v>0</v>
      </c>
      <c r="X625" s="33">
        <f t="shared" si="732"/>
        <v>0</v>
      </c>
      <c r="Y625" s="33">
        <f t="shared" si="732"/>
        <v>0</v>
      </c>
      <c r="Z625" s="33">
        <f t="shared" si="732"/>
        <v>0</v>
      </c>
      <c r="AA625" s="33">
        <f t="shared" si="732"/>
        <v>0</v>
      </c>
      <c r="AB625" s="33">
        <f t="shared" si="732"/>
        <v>0</v>
      </c>
      <c r="AC625" s="33">
        <f t="shared" si="732"/>
        <v>0</v>
      </c>
      <c r="AD625" s="33">
        <f t="shared" si="732"/>
        <v>0</v>
      </c>
      <c r="AE625" s="33">
        <f t="shared" si="732"/>
        <v>0</v>
      </c>
    </row>
    <row r="626" spans="2:31">
      <c r="B626" s="98" t="s">
        <v>317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733">SUM(K616:K625)</f>
        <v>0</v>
      </c>
      <c r="L626" s="97">
        <f t="shared" si="733"/>
        <v>0</v>
      </c>
      <c r="M626" s="97">
        <f t="shared" si="733"/>
        <v>0</v>
      </c>
      <c r="N626" s="97">
        <f t="shared" si="733"/>
        <v>0</v>
      </c>
      <c r="O626" s="97">
        <f t="shared" si="733"/>
        <v>0</v>
      </c>
      <c r="P626" s="97">
        <f t="shared" si="733"/>
        <v>0</v>
      </c>
      <c r="Q626" s="97">
        <f t="shared" si="733"/>
        <v>0</v>
      </c>
      <c r="R626" s="97">
        <f t="shared" si="733"/>
        <v>0</v>
      </c>
      <c r="S626" s="97">
        <f t="shared" si="733"/>
        <v>0</v>
      </c>
      <c r="T626" s="97">
        <f t="shared" si="733"/>
        <v>0</v>
      </c>
      <c r="U626" s="97">
        <f t="shared" si="733"/>
        <v>0</v>
      </c>
      <c r="V626" s="97">
        <f t="shared" si="733"/>
        <v>0</v>
      </c>
      <c r="W626" s="97">
        <f t="shared" si="733"/>
        <v>0</v>
      </c>
      <c r="X626" s="97">
        <f>SUM(X616:X625)</f>
        <v>0</v>
      </c>
      <c r="Y626" s="97">
        <f>SUM(Y616:Y625)</f>
        <v>0</v>
      </c>
      <c r="Z626" s="97">
        <f t="shared" ref="Z626:AA626" si="734">SUM(Z616:Z625)</f>
        <v>0</v>
      </c>
      <c r="AA626" s="97">
        <f t="shared" si="734"/>
        <v>0</v>
      </c>
      <c r="AB626" s="97">
        <f t="shared" ref="AB626:AE626" si="735">SUM(AB616:AB625)</f>
        <v>0</v>
      </c>
      <c r="AC626" s="97">
        <f t="shared" si="735"/>
        <v>0</v>
      </c>
      <c r="AD626" s="97">
        <f t="shared" si="735"/>
        <v>0</v>
      </c>
      <c r="AE626" s="97">
        <f t="shared" si="735"/>
        <v>0</v>
      </c>
    </row>
    <row r="627" spans="2:31">
      <c r="B627" s="103" t="s">
        <v>366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736">K1967+K1974+K1981+K1988+K1995+K2002+K2009+K2016+K2023+K2030</f>
        <v>0</v>
      </c>
      <c r="L627" s="102">
        <f t="shared" ca="1" si="736"/>
        <v>0</v>
      </c>
      <c r="M627" s="102">
        <f t="shared" ca="1" si="736"/>
        <v>0</v>
      </c>
      <c r="N627" s="102">
        <f t="shared" ca="1" si="736"/>
        <v>0</v>
      </c>
      <c r="O627" s="102">
        <f t="shared" ca="1" si="736"/>
        <v>0</v>
      </c>
      <c r="P627" s="102">
        <f t="shared" ca="1" si="736"/>
        <v>0</v>
      </c>
      <c r="Q627" s="102">
        <f t="shared" ca="1" si="736"/>
        <v>0</v>
      </c>
      <c r="R627" s="102">
        <f t="shared" ca="1" si="736"/>
        <v>0</v>
      </c>
      <c r="S627" s="102">
        <f t="shared" ca="1" si="736"/>
        <v>0</v>
      </c>
      <c r="T627" s="102">
        <f t="shared" ca="1" si="736"/>
        <v>0</v>
      </c>
      <c r="U627" s="102">
        <f t="shared" ca="1" si="736"/>
        <v>0</v>
      </c>
      <c r="V627" s="102">
        <f t="shared" ca="1" si="736"/>
        <v>0</v>
      </c>
      <c r="W627" s="102">
        <f t="shared" ca="1" si="736"/>
        <v>0</v>
      </c>
      <c r="X627" s="102">
        <f t="shared" ref="X627:Y629" ca="1" si="737">X1967+X1974+X1981+X1988+X1995+X2002+X2009+X2016+X2023+X2030</f>
        <v>0</v>
      </c>
      <c r="Y627" s="102">
        <f t="shared" ca="1" si="737"/>
        <v>0</v>
      </c>
      <c r="Z627" s="102">
        <f t="shared" ref="Z627:AA627" ca="1" si="738">Z1967+Z1974+Z1981+Z1988+Z1995+Z2002+Z2009+Z2016+Z2023+Z2030</f>
        <v>0</v>
      </c>
      <c r="AA627" s="102">
        <f t="shared" ca="1" si="738"/>
        <v>0</v>
      </c>
      <c r="AB627" s="102">
        <f t="shared" ref="AB627:AE627" ca="1" si="739">AB1967+AB1974+AB1981+AB1988+AB1995+AB2002+AB2009+AB2016+AB2023+AB2030</f>
        <v>0</v>
      </c>
      <c r="AC627" s="102">
        <f t="shared" ca="1" si="739"/>
        <v>0</v>
      </c>
      <c r="AD627" s="102">
        <f t="shared" ca="1" si="739"/>
        <v>0</v>
      </c>
      <c r="AE627" s="102">
        <f t="shared" ca="1" si="739"/>
        <v>0</v>
      </c>
    </row>
    <row r="628" spans="2:31">
      <c r="B628" s="37" t="s">
        <v>367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740">K1968+K1975+K1982+K1989+K1996+K2003+K2010+K2017+K2024+K2031</f>
        <v>0</v>
      </c>
      <c r="L628" s="33">
        <f t="shared" ca="1" si="740"/>
        <v>0</v>
      </c>
      <c r="M628" s="33">
        <f t="shared" ca="1" si="740"/>
        <v>0</v>
      </c>
      <c r="N628" s="33">
        <f t="shared" ca="1" si="740"/>
        <v>0</v>
      </c>
      <c r="O628" s="33">
        <f t="shared" ca="1" si="740"/>
        <v>0</v>
      </c>
      <c r="P628" s="33">
        <f t="shared" ca="1" si="740"/>
        <v>0</v>
      </c>
      <c r="Q628" s="33">
        <f t="shared" ca="1" si="740"/>
        <v>0</v>
      </c>
      <c r="R628" s="33">
        <f t="shared" ca="1" si="740"/>
        <v>0</v>
      </c>
      <c r="S628" s="33">
        <f t="shared" ca="1" si="740"/>
        <v>0</v>
      </c>
      <c r="T628" s="33">
        <f t="shared" ca="1" si="740"/>
        <v>0</v>
      </c>
      <c r="U628" s="33">
        <f t="shared" ca="1" si="740"/>
        <v>0</v>
      </c>
      <c r="V628" s="33">
        <f t="shared" ca="1" si="740"/>
        <v>0</v>
      </c>
      <c r="W628" s="33">
        <f t="shared" ca="1" si="740"/>
        <v>0</v>
      </c>
      <c r="X628" s="33">
        <f t="shared" ca="1" si="737"/>
        <v>0</v>
      </c>
      <c r="Y628" s="33">
        <f t="shared" ca="1" si="737"/>
        <v>0</v>
      </c>
      <c r="Z628" s="33">
        <f t="shared" ref="Z628:AA628" ca="1" si="741">Z1968+Z1975+Z1982+Z1989+Z1996+Z2003+Z2010+Z2017+Z2024+Z2031</f>
        <v>0</v>
      </c>
      <c r="AA628" s="33">
        <f t="shared" ca="1" si="741"/>
        <v>0</v>
      </c>
      <c r="AB628" s="33">
        <f t="shared" ref="AB628:AE628" ca="1" si="742">AB1968+AB1975+AB1982+AB1989+AB1996+AB2003+AB2010+AB2017+AB2024+AB2031</f>
        <v>0</v>
      </c>
      <c r="AC628" s="33">
        <f t="shared" ca="1" si="742"/>
        <v>0</v>
      </c>
      <c r="AD628" s="33">
        <f t="shared" ca="1" si="742"/>
        <v>0</v>
      </c>
      <c r="AE628" s="33">
        <f t="shared" ca="1" si="742"/>
        <v>0</v>
      </c>
    </row>
    <row r="629" spans="2:31">
      <c r="B629" s="200" t="s">
        <v>368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743">K1969+K1976+K1983+K1990+K1997+K2004+K2011+K2018+K2025+K2032</f>
        <v>0</v>
      </c>
      <c r="L629" s="86">
        <f t="shared" ca="1" si="743"/>
        <v>0</v>
      </c>
      <c r="M629" s="86">
        <f t="shared" ca="1" si="743"/>
        <v>0</v>
      </c>
      <c r="N629" s="86">
        <f t="shared" ca="1" si="743"/>
        <v>0</v>
      </c>
      <c r="O629" s="86">
        <f t="shared" ca="1" si="743"/>
        <v>0</v>
      </c>
      <c r="P629" s="86">
        <f t="shared" ca="1" si="743"/>
        <v>0</v>
      </c>
      <c r="Q629" s="86">
        <f t="shared" ca="1" si="743"/>
        <v>0</v>
      </c>
      <c r="R629" s="86">
        <f t="shared" ca="1" si="743"/>
        <v>0</v>
      </c>
      <c r="S629" s="86">
        <f t="shared" ca="1" si="743"/>
        <v>0</v>
      </c>
      <c r="T629" s="86">
        <f t="shared" ca="1" si="743"/>
        <v>0</v>
      </c>
      <c r="U629" s="86">
        <f t="shared" ca="1" si="743"/>
        <v>0</v>
      </c>
      <c r="V629" s="86">
        <f t="shared" ca="1" si="743"/>
        <v>0</v>
      </c>
      <c r="W629" s="86">
        <f t="shared" ca="1" si="743"/>
        <v>0</v>
      </c>
      <c r="X629" s="86">
        <f t="shared" ca="1" si="737"/>
        <v>0</v>
      </c>
      <c r="Y629" s="86">
        <f t="shared" ca="1" si="737"/>
        <v>0</v>
      </c>
      <c r="Z629" s="86">
        <f t="shared" ref="Z629:AA629" ca="1" si="744">Z1969+Z1976+Z1983+Z1990+Z1997+Z2004+Z2011+Z2018+Z2025+Z2032</f>
        <v>0</v>
      </c>
      <c r="AA629" s="86">
        <f t="shared" ca="1" si="744"/>
        <v>0</v>
      </c>
      <c r="AB629" s="86">
        <f t="shared" ref="AB629:AE629" ca="1" si="745">AB1969+AB1976+AB1983+AB1990+AB1997+AB2004+AB2011+AB2018+AB2025+AB2032</f>
        <v>0</v>
      </c>
      <c r="AC629" s="86">
        <f t="shared" ca="1" si="745"/>
        <v>0</v>
      </c>
      <c r="AD629" s="86">
        <f t="shared" ca="1" si="745"/>
        <v>0</v>
      </c>
      <c r="AE629" s="86">
        <f t="shared" ca="1" si="745"/>
        <v>0</v>
      </c>
    </row>
    <row r="630" spans="2:31"/>
    <row r="631" spans="2:31">
      <c r="B631" s="188" t="s">
        <v>401</v>
      </c>
      <c r="C631" s="382"/>
      <c r="D631" s="189"/>
      <c r="E631" s="190"/>
      <c r="F631" s="190"/>
      <c r="G631" s="190"/>
      <c r="H631" s="190"/>
      <c r="I631" s="190"/>
      <c r="J631" s="190"/>
      <c r="K631" s="637"/>
      <c r="L631" s="638"/>
      <c r="M631" s="638"/>
      <c r="N631" s="638"/>
      <c r="O631" s="638"/>
      <c r="P631" s="638"/>
      <c r="Q631" s="638"/>
      <c r="R631" s="638"/>
      <c r="S631" s="638"/>
      <c r="T631" s="638"/>
      <c r="U631" s="638"/>
      <c r="V631" s="638"/>
      <c r="W631" s="638"/>
      <c r="X631" s="638"/>
      <c r="Y631" s="638"/>
      <c r="Z631" s="638"/>
      <c r="AA631" s="638"/>
      <c r="AB631" s="638"/>
      <c r="AC631" s="638"/>
      <c r="AD631" s="638"/>
      <c r="AE631" s="638"/>
    </row>
    <row r="632" spans="2:31">
      <c r="B632" s="62" t="str">
        <f t="shared" ref="B632:C641" si="746">IF(ISBLANK(B616),"",B616)</f>
        <v/>
      </c>
      <c r="C632" s="62" t="str">
        <f t="shared" si="746"/>
        <v/>
      </c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91"/>
      <c r="L632" s="391"/>
      <c r="M632" s="391"/>
      <c r="N632" s="391"/>
      <c r="O632" s="391"/>
      <c r="P632" s="391"/>
      <c r="Q632" s="391"/>
      <c r="R632" s="391"/>
      <c r="S632" s="391"/>
      <c r="T632" s="391"/>
      <c r="U632" s="391"/>
      <c r="V632" s="391"/>
      <c r="W632" s="391"/>
      <c r="X632" s="391"/>
      <c r="Y632" s="391"/>
      <c r="Z632" s="391"/>
      <c r="AA632" s="391"/>
      <c r="AB632" s="391"/>
      <c r="AC632" s="391"/>
      <c r="AD632" s="391"/>
      <c r="AE632" s="391"/>
    </row>
    <row r="633" spans="2:31">
      <c r="B633" s="62" t="str">
        <f t="shared" si="746"/>
        <v/>
      </c>
      <c r="C633" s="62" t="str">
        <f t="shared" si="746"/>
        <v/>
      </c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92"/>
      <c r="L633" s="392"/>
      <c r="M633" s="392"/>
      <c r="N633" s="392"/>
      <c r="O633" s="392"/>
      <c r="P633" s="392"/>
      <c r="Q633" s="392"/>
      <c r="R633" s="392"/>
      <c r="S633" s="392"/>
      <c r="T633" s="392"/>
      <c r="U633" s="392"/>
      <c r="V633" s="392"/>
      <c r="W633" s="392"/>
      <c r="X633" s="392"/>
      <c r="Y633" s="392"/>
      <c r="Z633" s="392"/>
      <c r="AA633" s="392"/>
      <c r="AB633" s="392"/>
      <c r="AC633" s="392"/>
      <c r="AD633" s="392"/>
      <c r="AE633" s="392"/>
    </row>
    <row r="634" spans="2:31">
      <c r="B634" s="62" t="str">
        <f t="shared" si="746"/>
        <v/>
      </c>
      <c r="C634" s="62" t="str">
        <f t="shared" si="746"/>
        <v/>
      </c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92"/>
      <c r="L634" s="392"/>
      <c r="M634" s="392"/>
      <c r="N634" s="392"/>
      <c r="O634" s="392"/>
      <c r="P634" s="392"/>
      <c r="Q634" s="392"/>
      <c r="R634" s="392"/>
      <c r="S634" s="392"/>
      <c r="T634" s="392"/>
      <c r="U634" s="392"/>
      <c r="V634" s="392"/>
      <c r="W634" s="392"/>
      <c r="X634" s="392"/>
      <c r="Y634" s="392"/>
      <c r="Z634" s="392"/>
      <c r="AA634" s="392"/>
      <c r="AB634" s="392"/>
      <c r="AC634" s="392"/>
      <c r="AD634" s="392"/>
      <c r="AE634" s="392"/>
    </row>
    <row r="635" spans="2:31">
      <c r="B635" s="62" t="str">
        <f t="shared" si="746"/>
        <v/>
      </c>
      <c r="C635" s="62" t="str">
        <f t="shared" si="746"/>
        <v/>
      </c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92"/>
      <c r="L635" s="392"/>
      <c r="M635" s="392"/>
      <c r="N635" s="392"/>
      <c r="O635" s="392"/>
      <c r="P635" s="392"/>
      <c r="Q635" s="392"/>
      <c r="R635" s="392"/>
      <c r="S635" s="392"/>
      <c r="T635" s="392"/>
      <c r="U635" s="392"/>
      <c r="V635" s="392"/>
      <c r="W635" s="392"/>
      <c r="X635" s="392"/>
      <c r="Y635" s="392"/>
      <c r="Z635" s="392"/>
      <c r="AA635" s="392"/>
      <c r="AB635" s="392"/>
      <c r="AC635" s="392"/>
      <c r="AD635" s="392"/>
      <c r="AE635" s="392"/>
    </row>
    <row r="636" spans="2:31">
      <c r="B636" s="62" t="str">
        <f t="shared" si="746"/>
        <v/>
      </c>
      <c r="C636" s="62" t="str">
        <f t="shared" si="746"/>
        <v/>
      </c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92"/>
      <c r="L636" s="392"/>
      <c r="M636" s="392"/>
      <c r="N636" s="392"/>
      <c r="O636" s="392"/>
      <c r="P636" s="392"/>
      <c r="Q636" s="392"/>
      <c r="R636" s="392"/>
      <c r="S636" s="392"/>
      <c r="T636" s="392"/>
      <c r="U636" s="392"/>
      <c r="V636" s="392"/>
      <c r="W636" s="392"/>
      <c r="X636" s="392"/>
      <c r="Y636" s="392"/>
      <c r="Z636" s="392"/>
      <c r="AA636" s="392"/>
      <c r="AB636" s="392"/>
      <c r="AC636" s="392"/>
      <c r="AD636" s="392"/>
      <c r="AE636" s="392"/>
    </row>
    <row r="637" spans="2:31">
      <c r="B637" s="62" t="str">
        <f t="shared" si="746"/>
        <v/>
      </c>
      <c r="C637" s="62" t="str">
        <f t="shared" si="746"/>
        <v/>
      </c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92"/>
      <c r="L637" s="392"/>
      <c r="M637" s="392"/>
      <c r="N637" s="392"/>
      <c r="O637" s="392"/>
      <c r="P637" s="392"/>
      <c r="Q637" s="392"/>
      <c r="R637" s="392"/>
      <c r="S637" s="392"/>
      <c r="T637" s="392"/>
      <c r="U637" s="392"/>
      <c r="V637" s="392"/>
      <c r="W637" s="392"/>
      <c r="X637" s="392"/>
      <c r="Y637" s="392"/>
      <c r="Z637" s="392"/>
      <c r="AA637" s="392"/>
      <c r="AB637" s="392"/>
      <c r="AC637" s="392"/>
      <c r="AD637" s="392"/>
      <c r="AE637" s="392"/>
    </row>
    <row r="638" spans="2:31">
      <c r="B638" s="62" t="str">
        <f t="shared" si="746"/>
        <v/>
      </c>
      <c r="C638" s="62" t="str">
        <f t="shared" si="746"/>
        <v/>
      </c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92"/>
      <c r="L638" s="392"/>
      <c r="M638" s="392"/>
      <c r="N638" s="392"/>
      <c r="O638" s="392"/>
      <c r="P638" s="392"/>
      <c r="Q638" s="392"/>
      <c r="R638" s="392"/>
      <c r="S638" s="392"/>
      <c r="T638" s="392"/>
      <c r="U638" s="392"/>
      <c r="V638" s="392"/>
      <c r="W638" s="392"/>
      <c r="X638" s="392"/>
      <c r="Y638" s="392"/>
      <c r="Z638" s="392"/>
      <c r="AA638" s="392"/>
      <c r="AB638" s="392"/>
      <c r="AC638" s="392"/>
      <c r="AD638" s="392"/>
      <c r="AE638" s="392"/>
    </row>
    <row r="639" spans="2:31">
      <c r="B639" s="62" t="str">
        <f t="shared" si="746"/>
        <v/>
      </c>
      <c r="C639" s="62" t="str">
        <f t="shared" si="746"/>
        <v/>
      </c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92"/>
      <c r="L639" s="392"/>
      <c r="M639" s="392"/>
      <c r="N639" s="392"/>
      <c r="O639" s="392"/>
      <c r="P639" s="392"/>
      <c r="Q639" s="392"/>
      <c r="R639" s="392"/>
      <c r="S639" s="392"/>
      <c r="T639" s="392"/>
      <c r="U639" s="392"/>
      <c r="V639" s="392"/>
      <c r="W639" s="392"/>
      <c r="X639" s="392"/>
      <c r="Y639" s="392"/>
      <c r="Z639" s="392"/>
      <c r="AA639" s="392"/>
      <c r="AB639" s="392"/>
      <c r="AC639" s="392"/>
      <c r="AD639" s="392"/>
      <c r="AE639" s="392"/>
    </row>
    <row r="640" spans="2:31">
      <c r="B640" s="62" t="str">
        <f t="shared" si="746"/>
        <v/>
      </c>
      <c r="C640" s="62" t="str">
        <f t="shared" si="746"/>
        <v/>
      </c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92"/>
      <c r="L640" s="392"/>
      <c r="M640" s="392"/>
      <c r="N640" s="392"/>
      <c r="O640" s="392"/>
      <c r="P640" s="392"/>
      <c r="Q640" s="392"/>
      <c r="R640" s="392"/>
      <c r="S640" s="392"/>
      <c r="T640" s="392"/>
      <c r="U640" s="392"/>
      <c r="V640" s="392"/>
      <c r="W640" s="392"/>
      <c r="X640" s="392"/>
      <c r="Y640" s="392"/>
      <c r="Z640" s="392"/>
      <c r="AA640" s="392"/>
      <c r="AB640" s="392"/>
      <c r="AC640" s="392"/>
      <c r="AD640" s="392"/>
      <c r="AE640" s="392"/>
    </row>
    <row r="641" spans="2:33">
      <c r="B641" s="62" t="str">
        <f t="shared" si="746"/>
        <v/>
      </c>
      <c r="C641" s="62" t="str">
        <f t="shared" si="746"/>
        <v/>
      </c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92"/>
      <c r="L641" s="392"/>
      <c r="M641" s="392"/>
      <c r="N641" s="392"/>
      <c r="O641" s="392"/>
      <c r="P641" s="392"/>
      <c r="Q641" s="392"/>
      <c r="R641" s="392"/>
      <c r="S641" s="392"/>
      <c r="T641" s="392"/>
      <c r="U641" s="392"/>
      <c r="V641" s="392"/>
      <c r="W641" s="392"/>
      <c r="X641" s="392"/>
      <c r="Y641" s="392"/>
      <c r="Z641" s="392"/>
      <c r="AA641" s="392"/>
      <c r="AB641" s="392"/>
      <c r="AC641" s="392"/>
      <c r="AD641" s="392"/>
      <c r="AE641" s="392"/>
    </row>
    <row r="642" spans="2:33">
      <c r="B642" s="40"/>
      <c r="C642" s="40"/>
      <c r="J642" s="387"/>
      <c r="K642" s="402"/>
      <c r="L642" s="402"/>
      <c r="M642" s="402"/>
      <c r="N642" s="402"/>
      <c r="O642" s="402"/>
      <c r="P642" s="402"/>
      <c r="Q642" s="402"/>
      <c r="R642" s="402"/>
      <c r="S642" s="402"/>
      <c r="T642" s="402"/>
      <c r="U642" s="402"/>
      <c r="V642" s="402"/>
      <c r="W642" s="402"/>
      <c r="X642" s="402"/>
      <c r="Y642" s="402"/>
      <c r="Z642" s="402"/>
      <c r="AA642" s="402"/>
      <c r="AB642" s="402"/>
      <c r="AC642" s="402"/>
      <c r="AD642" s="402"/>
      <c r="AE642" s="402"/>
    </row>
    <row r="643" spans="2:33">
      <c r="B643" s="188" t="s">
        <v>656</v>
      </c>
      <c r="C643" s="382"/>
      <c r="D643" s="189"/>
      <c r="E643" s="190"/>
      <c r="F643" s="190"/>
      <c r="G643" s="190"/>
      <c r="H643" s="190"/>
      <c r="I643" s="190"/>
      <c r="J643" s="190"/>
      <c r="K643" s="637"/>
      <c r="L643" s="638"/>
      <c r="M643" s="638"/>
      <c r="N643" s="638"/>
      <c r="O643" s="638"/>
      <c r="P643" s="638"/>
      <c r="Q643" s="638"/>
      <c r="R643" s="638"/>
      <c r="S643" s="638"/>
      <c r="T643" s="638"/>
      <c r="U643" s="638"/>
      <c r="V643" s="638"/>
      <c r="W643" s="638"/>
      <c r="X643" s="638"/>
      <c r="Y643" s="638"/>
      <c r="Z643" s="638"/>
      <c r="AA643" s="638"/>
      <c r="AB643" s="638"/>
      <c r="AC643" s="638"/>
      <c r="AD643" s="638"/>
      <c r="AE643" s="638"/>
    </row>
    <row r="644" spans="2:33">
      <c r="B644" s="62" t="str">
        <f t="shared" ref="B644:C653" si="747">IF(ISBLANK(B616),"",B616)</f>
        <v/>
      </c>
      <c r="C644" s="62" t="str">
        <f t="shared" si="747"/>
        <v/>
      </c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W644" si="748">IF(ISBLANK(K632),0,K1970)</f>
        <v>0</v>
      </c>
      <c r="L644" s="102">
        <f t="shared" si="748"/>
        <v>0</v>
      </c>
      <c r="M644" s="102">
        <f t="shared" si="748"/>
        <v>0</v>
      </c>
      <c r="N644" s="102">
        <f t="shared" si="748"/>
        <v>0</v>
      </c>
      <c r="O644" s="102">
        <f t="shared" si="748"/>
        <v>0</v>
      </c>
      <c r="P644" s="102">
        <f t="shared" si="748"/>
        <v>0</v>
      </c>
      <c r="Q644" s="102">
        <f t="shared" si="748"/>
        <v>0</v>
      </c>
      <c r="R644" s="102">
        <f t="shared" si="748"/>
        <v>0</v>
      </c>
      <c r="S644" s="102">
        <f t="shared" si="748"/>
        <v>0</v>
      </c>
      <c r="T644" s="102">
        <f t="shared" si="748"/>
        <v>0</v>
      </c>
      <c r="U644" s="102">
        <f t="shared" si="748"/>
        <v>0</v>
      </c>
      <c r="V644" s="102">
        <f t="shared" si="748"/>
        <v>0</v>
      </c>
      <c r="W644" s="102">
        <f t="shared" si="748"/>
        <v>0</v>
      </c>
      <c r="X644" s="102">
        <f>IF(ISBLANK(X632),0,X1970)</f>
        <v>0</v>
      </c>
      <c r="Y644" s="102">
        <f>IF(ISBLANK(Y632),0,Y1970)</f>
        <v>0</v>
      </c>
      <c r="Z644" s="102">
        <f t="shared" ref="Z644:AA644" si="749">IF(ISBLANK(Z632),0,Z1970)</f>
        <v>0</v>
      </c>
      <c r="AA644" s="102">
        <f t="shared" si="749"/>
        <v>0</v>
      </c>
      <c r="AB644" s="102">
        <f t="shared" ref="AB644:AE644" si="750">IF(ISBLANK(AB632),0,AB1970)</f>
        <v>0</v>
      </c>
      <c r="AC644" s="102">
        <f t="shared" si="750"/>
        <v>0</v>
      </c>
      <c r="AD644" s="102">
        <f t="shared" si="750"/>
        <v>0</v>
      </c>
      <c r="AE644" s="102">
        <f t="shared" si="750"/>
        <v>0</v>
      </c>
      <c r="AG644" s="5"/>
    </row>
    <row r="645" spans="2:33">
      <c r="B645" s="62" t="str">
        <f t="shared" si="747"/>
        <v/>
      </c>
      <c r="C645" s="62" t="str">
        <f t="shared" si="747"/>
        <v/>
      </c>
      <c r="D645" s="52"/>
      <c r="E645" s="52"/>
      <c r="F645" s="52"/>
      <c r="G645" s="52"/>
      <c r="H645" s="52"/>
      <c r="I645" s="52"/>
      <c r="J645" s="202" t="str">
        <f t="shared" ref="J645:J653" si="751">J633</f>
        <v/>
      </c>
      <c r="K645" s="33">
        <f t="shared" ref="K645:W645" si="752">IF(ISBLANK(K633),0,K1977)</f>
        <v>0</v>
      </c>
      <c r="L645" s="33">
        <f t="shared" si="752"/>
        <v>0</v>
      </c>
      <c r="M645" s="33">
        <f t="shared" si="752"/>
        <v>0</v>
      </c>
      <c r="N645" s="33">
        <f t="shared" si="752"/>
        <v>0</v>
      </c>
      <c r="O645" s="33">
        <f t="shared" si="752"/>
        <v>0</v>
      </c>
      <c r="P645" s="33">
        <f t="shared" si="752"/>
        <v>0</v>
      </c>
      <c r="Q645" s="33">
        <f t="shared" si="752"/>
        <v>0</v>
      </c>
      <c r="R645" s="33">
        <f t="shared" si="752"/>
        <v>0</v>
      </c>
      <c r="S645" s="33">
        <f t="shared" si="752"/>
        <v>0</v>
      </c>
      <c r="T645" s="33">
        <f t="shared" si="752"/>
        <v>0</v>
      </c>
      <c r="U645" s="33">
        <f t="shared" si="752"/>
        <v>0</v>
      </c>
      <c r="V645" s="33">
        <f t="shared" si="752"/>
        <v>0</v>
      </c>
      <c r="W645" s="33">
        <f t="shared" si="752"/>
        <v>0</v>
      </c>
      <c r="X645" s="33">
        <f>IF(ISBLANK(X633),0,X1977)</f>
        <v>0</v>
      </c>
      <c r="Y645" s="33">
        <f>IF(ISBLANK(Y633),0,Y1977)</f>
        <v>0</v>
      </c>
      <c r="Z645" s="33">
        <f t="shared" ref="Z645:AA645" si="753">IF(ISBLANK(Z633),0,Z1977)</f>
        <v>0</v>
      </c>
      <c r="AA645" s="33">
        <f t="shared" si="753"/>
        <v>0</v>
      </c>
      <c r="AB645" s="33">
        <f t="shared" ref="AB645:AE645" si="754">IF(ISBLANK(AB633),0,AB1977)</f>
        <v>0</v>
      </c>
      <c r="AC645" s="33">
        <f t="shared" si="754"/>
        <v>0</v>
      </c>
      <c r="AD645" s="33">
        <f t="shared" si="754"/>
        <v>0</v>
      </c>
      <c r="AE645" s="33">
        <f t="shared" si="754"/>
        <v>0</v>
      </c>
      <c r="AG645" s="5"/>
    </row>
    <row r="646" spans="2:33">
      <c r="B646" s="62" t="str">
        <f t="shared" si="747"/>
        <v/>
      </c>
      <c r="C646" s="62" t="str">
        <f t="shared" si="747"/>
        <v/>
      </c>
      <c r="D646" s="52"/>
      <c r="E646" s="52"/>
      <c r="F646" s="52"/>
      <c r="G646" s="52"/>
      <c r="H646" s="52"/>
      <c r="I646" s="52"/>
      <c r="J646" s="202" t="str">
        <f t="shared" si="751"/>
        <v/>
      </c>
      <c r="K646" s="33">
        <f t="shared" ref="K646:W646" si="755">IF(ISBLANK(K634),0,K1984)</f>
        <v>0</v>
      </c>
      <c r="L646" s="33">
        <f t="shared" si="755"/>
        <v>0</v>
      </c>
      <c r="M646" s="33">
        <f t="shared" si="755"/>
        <v>0</v>
      </c>
      <c r="N646" s="33">
        <f t="shared" si="755"/>
        <v>0</v>
      </c>
      <c r="O646" s="33">
        <f t="shared" si="755"/>
        <v>0</v>
      </c>
      <c r="P646" s="33">
        <f t="shared" si="755"/>
        <v>0</v>
      </c>
      <c r="Q646" s="33">
        <f t="shared" si="755"/>
        <v>0</v>
      </c>
      <c r="R646" s="33">
        <f t="shared" si="755"/>
        <v>0</v>
      </c>
      <c r="S646" s="33">
        <f t="shared" si="755"/>
        <v>0</v>
      </c>
      <c r="T646" s="33">
        <f t="shared" si="755"/>
        <v>0</v>
      </c>
      <c r="U646" s="33">
        <f t="shared" si="755"/>
        <v>0</v>
      </c>
      <c r="V646" s="33">
        <f t="shared" si="755"/>
        <v>0</v>
      </c>
      <c r="W646" s="33">
        <f t="shared" si="755"/>
        <v>0</v>
      </c>
      <c r="X646" s="33">
        <f>IF(ISBLANK(X634),0,X1984)</f>
        <v>0</v>
      </c>
      <c r="Y646" s="33">
        <f>IF(ISBLANK(Y634),0,Y1984)</f>
        <v>0</v>
      </c>
      <c r="Z646" s="33">
        <f t="shared" ref="Z646:AA646" si="756">IF(ISBLANK(Z634),0,Z1984)</f>
        <v>0</v>
      </c>
      <c r="AA646" s="33">
        <f t="shared" si="756"/>
        <v>0</v>
      </c>
      <c r="AB646" s="33">
        <f t="shared" ref="AB646:AE646" si="757">IF(ISBLANK(AB634),0,AB1984)</f>
        <v>0</v>
      </c>
      <c r="AC646" s="33">
        <f t="shared" si="757"/>
        <v>0</v>
      </c>
      <c r="AD646" s="33">
        <f t="shared" si="757"/>
        <v>0</v>
      </c>
      <c r="AE646" s="33">
        <f t="shared" si="757"/>
        <v>0</v>
      </c>
      <c r="AG646" s="5"/>
    </row>
    <row r="647" spans="2:33">
      <c r="B647" s="62" t="str">
        <f t="shared" si="747"/>
        <v/>
      </c>
      <c r="C647" s="62" t="str">
        <f t="shared" si="747"/>
        <v/>
      </c>
      <c r="D647" s="52"/>
      <c r="E647" s="52"/>
      <c r="F647" s="52"/>
      <c r="G647" s="52"/>
      <c r="H647" s="52"/>
      <c r="I647" s="52"/>
      <c r="J647" s="202" t="str">
        <f t="shared" si="751"/>
        <v/>
      </c>
      <c r="K647" s="33">
        <f t="shared" ref="K647:W647" si="758">IF(ISBLANK(K635),0,K1991)</f>
        <v>0</v>
      </c>
      <c r="L647" s="33">
        <f t="shared" si="758"/>
        <v>0</v>
      </c>
      <c r="M647" s="33">
        <f t="shared" si="758"/>
        <v>0</v>
      </c>
      <c r="N647" s="33">
        <f t="shared" si="758"/>
        <v>0</v>
      </c>
      <c r="O647" s="33">
        <f t="shared" si="758"/>
        <v>0</v>
      </c>
      <c r="P647" s="33">
        <f t="shared" si="758"/>
        <v>0</v>
      </c>
      <c r="Q647" s="33">
        <f t="shared" si="758"/>
        <v>0</v>
      </c>
      <c r="R647" s="33">
        <f t="shared" si="758"/>
        <v>0</v>
      </c>
      <c r="S647" s="33">
        <f t="shared" si="758"/>
        <v>0</v>
      </c>
      <c r="T647" s="33">
        <f t="shared" si="758"/>
        <v>0</v>
      </c>
      <c r="U647" s="33">
        <f t="shared" si="758"/>
        <v>0</v>
      </c>
      <c r="V647" s="33">
        <f t="shared" si="758"/>
        <v>0</v>
      </c>
      <c r="W647" s="33">
        <f t="shared" si="758"/>
        <v>0</v>
      </c>
      <c r="X647" s="33">
        <f>IF(ISBLANK(X635),0,X1991)</f>
        <v>0</v>
      </c>
      <c r="Y647" s="33">
        <f>IF(ISBLANK(Y635),0,Y1991)</f>
        <v>0</v>
      </c>
      <c r="Z647" s="33">
        <f t="shared" ref="Z647:AA647" si="759">IF(ISBLANK(Z635),0,Z1991)</f>
        <v>0</v>
      </c>
      <c r="AA647" s="33">
        <f t="shared" si="759"/>
        <v>0</v>
      </c>
      <c r="AB647" s="33">
        <f t="shared" ref="AB647:AE647" si="760">IF(ISBLANK(AB635),0,AB1991)</f>
        <v>0</v>
      </c>
      <c r="AC647" s="33">
        <f t="shared" si="760"/>
        <v>0</v>
      </c>
      <c r="AD647" s="33">
        <f t="shared" si="760"/>
        <v>0</v>
      </c>
      <c r="AE647" s="33">
        <f t="shared" si="760"/>
        <v>0</v>
      </c>
      <c r="AG647" s="5"/>
    </row>
    <row r="648" spans="2:33">
      <c r="B648" s="62" t="str">
        <f t="shared" si="747"/>
        <v/>
      </c>
      <c r="C648" s="62" t="str">
        <f t="shared" si="747"/>
        <v/>
      </c>
      <c r="D648" s="52"/>
      <c r="E648" s="52"/>
      <c r="F648" s="52"/>
      <c r="G648" s="52"/>
      <c r="H648" s="52"/>
      <c r="I648" s="52"/>
      <c r="J648" s="202" t="str">
        <f t="shared" si="751"/>
        <v/>
      </c>
      <c r="K648" s="33">
        <f t="shared" ref="K648:W648" si="761">IF(ISBLANK(K636),0,K1998)</f>
        <v>0</v>
      </c>
      <c r="L648" s="33">
        <f t="shared" si="761"/>
        <v>0</v>
      </c>
      <c r="M648" s="33">
        <f t="shared" si="761"/>
        <v>0</v>
      </c>
      <c r="N648" s="33">
        <f t="shared" si="761"/>
        <v>0</v>
      </c>
      <c r="O648" s="33">
        <f t="shared" si="761"/>
        <v>0</v>
      </c>
      <c r="P648" s="33">
        <f t="shared" si="761"/>
        <v>0</v>
      </c>
      <c r="Q648" s="33">
        <f t="shared" si="761"/>
        <v>0</v>
      </c>
      <c r="R648" s="33">
        <f t="shared" si="761"/>
        <v>0</v>
      </c>
      <c r="S648" s="33">
        <f t="shared" si="761"/>
        <v>0</v>
      </c>
      <c r="T648" s="33">
        <f t="shared" si="761"/>
        <v>0</v>
      </c>
      <c r="U648" s="33">
        <f t="shared" si="761"/>
        <v>0</v>
      </c>
      <c r="V648" s="33">
        <f t="shared" si="761"/>
        <v>0</v>
      </c>
      <c r="W648" s="33">
        <f t="shared" si="761"/>
        <v>0</v>
      </c>
      <c r="X648" s="33">
        <f>IF(ISBLANK(X636),0,X1998)</f>
        <v>0</v>
      </c>
      <c r="Y648" s="33">
        <f>IF(ISBLANK(Y636),0,Y1998)</f>
        <v>0</v>
      </c>
      <c r="Z648" s="33">
        <f t="shared" ref="Z648:AA648" si="762">IF(ISBLANK(Z636),0,Z1998)</f>
        <v>0</v>
      </c>
      <c r="AA648" s="33">
        <f t="shared" si="762"/>
        <v>0</v>
      </c>
      <c r="AB648" s="33">
        <f t="shared" ref="AB648:AE648" si="763">IF(ISBLANK(AB636),0,AB1998)</f>
        <v>0</v>
      </c>
      <c r="AC648" s="33">
        <f t="shared" si="763"/>
        <v>0</v>
      </c>
      <c r="AD648" s="33">
        <f t="shared" si="763"/>
        <v>0</v>
      </c>
      <c r="AE648" s="33">
        <f t="shared" si="763"/>
        <v>0</v>
      </c>
      <c r="AG648" s="5"/>
    </row>
    <row r="649" spans="2:33">
      <c r="B649" s="62" t="str">
        <f t="shared" si="747"/>
        <v/>
      </c>
      <c r="C649" s="62" t="str">
        <f t="shared" si="747"/>
        <v/>
      </c>
      <c r="D649" s="52"/>
      <c r="E649" s="52"/>
      <c r="F649" s="52"/>
      <c r="G649" s="52"/>
      <c r="H649" s="52"/>
      <c r="I649" s="52"/>
      <c r="J649" s="202" t="str">
        <f t="shared" si="751"/>
        <v/>
      </c>
      <c r="K649" s="33">
        <f t="shared" ref="K649:W649" si="764">IF(ISBLANK(K637),0,K2005)</f>
        <v>0</v>
      </c>
      <c r="L649" s="33">
        <f t="shared" si="764"/>
        <v>0</v>
      </c>
      <c r="M649" s="33">
        <f t="shared" si="764"/>
        <v>0</v>
      </c>
      <c r="N649" s="33">
        <f t="shared" si="764"/>
        <v>0</v>
      </c>
      <c r="O649" s="33">
        <f t="shared" si="764"/>
        <v>0</v>
      </c>
      <c r="P649" s="33">
        <f t="shared" si="764"/>
        <v>0</v>
      </c>
      <c r="Q649" s="33">
        <f t="shared" si="764"/>
        <v>0</v>
      </c>
      <c r="R649" s="33">
        <f t="shared" si="764"/>
        <v>0</v>
      </c>
      <c r="S649" s="33">
        <f t="shared" si="764"/>
        <v>0</v>
      </c>
      <c r="T649" s="33">
        <f t="shared" si="764"/>
        <v>0</v>
      </c>
      <c r="U649" s="33">
        <f t="shared" si="764"/>
        <v>0</v>
      </c>
      <c r="V649" s="33">
        <f t="shared" si="764"/>
        <v>0</v>
      </c>
      <c r="W649" s="33">
        <f t="shared" si="764"/>
        <v>0</v>
      </c>
      <c r="X649" s="33">
        <f>IF(ISBLANK(X637),0,X2005)</f>
        <v>0</v>
      </c>
      <c r="Y649" s="33">
        <f>IF(ISBLANK(Y637),0,Y2005)</f>
        <v>0</v>
      </c>
      <c r="Z649" s="33">
        <f t="shared" ref="Z649:AA649" si="765">IF(ISBLANK(Z637),0,Z2005)</f>
        <v>0</v>
      </c>
      <c r="AA649" s="33">
        <f t="shared" si="765"/>
        <v>0</v>
      </c>
      <c r="AB649" s="33">
        <f t="shared" ref="AB649:AE649" si="766">IF(ISBLANK(AB637),0,AB2005)</f>
        <v>0</v>
      </c>
      <c r="AC649" s="33">
        <f t="shared" si="766"/>
        <v>0</v>
      </c>
      <c r="AD649" s="33">
        <f t="shared" si="766"/>
        <v>0</v>
      </c>
      <c r="AE649" s="33">
        <f t="shared" si="766"/>
        <v>0</v>
      </c>
      <c r="AG649" s="5"/>
    </row>
    <row r="650" spans="2:33">
      <c r="B650" s="62" t="str">
        <f t="shared" si="747"/>
        <v/>
      </c>
      <c r="C650" s="62" t="str">
        <f t="shared" si="747"/>
        <v/>
      </c>
      <c r="D650" s="52"/>
      <c r="E650" s="52"/>
      <c r="F650" s="52"/>
      <c r="G650" s="52"/>
      <c r="H650" s="52"/>
      <c r="I650" s="52"/>
      <c r="J650" s="202" t="str">
        <f t="shared" si="751"/>
        <v/>
      </c>
      <c r="K650" s="33">
        <f t="shared" ref="K650:W650" si="767">IF(ISBLANK(K638),0,K2012)</f>
        <v>0</v>
      </c>
      <c r="L650" s="33">
        <f t="shared" si="767"/>
        <v>0</v>
      </c>
      <c r="M650" s="33">
        <f t="shared" si="767"/>
        <v>0</v>
      </c>
      <c r="N650" s="33">
        <f t="shared" si="767"/>
        <v>0</v>
      </c>
      <c r="O650" s="33">
        <f t="shared" si="767"/>
        <v>0</v>
      </c>
      <c r="P650" s="33">
        <f t="shared" si="767"/>
        <v>0</v>
      </c>
      <c r="Q650" s="33">
        <f t="shared" si="767"/>
        <v>0</v>
      </c>
      <c r="R650" s="33">
        <f t="shared" si="767"/>
        <v>0</v>
      </c>
      <c r="S650" s="33">
        <f t="shared" si="767"/>
        <v>0</v>
      </c>
      <c r="T650" s="33">
        <f t="shared" si="767"/>
        <v>0</v>
      </c>
      <c r="U650" s="33">
        <f t="shared" si="767"/>
        <v>0</v>
      </c>
      <c r="V650" s="33">
        <f t="shared" si="767"/>
        <v>0</v>
      </c>
      <c r="W650" s="33">
        <f t="shared" si="767"/>
        <v>0</v>
      </c>
      <c r="X650" s="33">
        <f>IF(ISBLANK(X638),0,X2012)</f>
        <v>0</v>
      </c>
      <c r="Y650" s="33">
        <f>IF(ISBLANK(Y638),0,Y2012)</f>
        <v>0</v>
      </c>
      <c r="Z650" s="33">
        <f t="shared" ref="Z650:AA650" si="768">IF(ISBLANK(Z638),0,Z2012)</f>
        <v>0</v>
      </c>
      <c r="AA650" s="33">
        <f t="shared" si="768"/>
        <v>0</v>
      </c>
      <c r="AB650" s="33">
        <f t="shared" ref="AB650:AE650" si="769">IF(ISBLANK(AB638),0,AB2012)</f>
        <v>0</v>
      </c>
      <c r="AC650" s="33">
        <f t="shared" si="769"/>
        <v>0</v>
      </c>
      <c r="AD650" s="33">
        <f t="shared" si="769"/>
        <v>0</v>
      </c>
      <c r="AE650" s="33">
        <f t="shared" si="769"/>
        <v>0</v>
      </c>
      <c r="AG650" s="5"/>
    </row>
    <row r="651" spans="2:33">
      <c r="B651" s="62" t="str">
        <f t="shared" si="747"/>
        <v/>
      </c>
      <c r="C651" s="62" t="str">
        <f t="shared" si="747"/>
        <v/>
      </c>
      <c r="D651" s="52"/>
      <c r="E651" s="52"/>
      <c r="F651" s="52"/>
      <c r="G651" s="52"/>
      <c r="H651" s="52"/>
      <c r="I651" s="52"/>
      <c r="J651" s="202" t="str">
        <f t="shared" si="751"/>
        <v/>
      </c>
      <c r="K651" s="33">
        <f t="shared" ref="K651:W651" si="770">IF(ISBLANK(K639),0,K2019)</f>
        <v>0</v>
      </c>
      <c r="L651" s="33">
        <f t="shared" si="770"/>
        <v>0</v>
      </c>
      <c r="M651" s="33">
        <f t="shared" si="770"/>
        <v>0</v>
      </c>
      <c r="N651" s="33">
        <f t="shared" si="770"/>
        <v>0</v>
      </c>
      <c r="O651" s="33">
        <f t="shared" si="770"/>
        <v>0</v>
      </c>
      <c r="P651" s="33">
        <f t="shared" si="770"/>
        <v>0</v>
      </c>
      <c r="Q651" s="33">
        <f t="shared" si="770"/>
        <v>0</v>
      </c>
      <c r="R651" s="33">
        <f t="shared" si="770"/>
        <v>0</v>
      </c>
      <c r="S651" s="33">
        <f t="shared" si="770"/>
        <v>0</v>
      </c>
      <c r="T651" s="33">
        <f t="shared" si="770"/>
        <v>0</v>
      </c>
      <c r="U651" s="33">
        <f t="shared" si="770"/>
        <v>0</v>
      </c>
      <c r="V651" s="33">
        <f t="shared" si="770"/>
        <v>0</v>
      </c>
      <c r="W651" s="33">
        <f t="shared" si="770"/>
        <v>0</v>
      </c>
      <c r="X651" s="33">
        <f>IF(ISBLANK(X639),0,X2019)</f>
        <v>0</v>
      </c>
      <c r="Y651" s="33">
        <f>IF(ISBLANK(Y639),0,Y2019)</f>
        <v>0</v>
      </c>
      <c r="Z651" s="33">
        <f t="shared" ref="Z651:AA651" si="771">IF(ISBLANK(Z639),0,Z2019)</f>
        <v>0</v>
      </c>
      <c r="AA651" s="33">
        <f t="shared" si="771"/>
        <v>0</v>
      </c>
      <c r="AB651" s="33">
        <f t="shared" ref="AB651:AE651" si="772">IF(ISBLANK(AB639),0,AB2019)</f>
        <v>0</v>
      </c>
      <c r="AC651" s="33">
        <f t="shared" si="772"/>
        <v>0</v>
      </c>
      <c r="AD651" s="33">
        <f t="shared" si="772"/>
        <v>0</v>
      </c>
      <c r="AE651" s="33">
        <f t="shared" si="772"/>
        <v>0</v>
      </c>
      <c r="AG651" s="5"/>
    </row>
    <row r="652" spans="2:33">
      <c r="B652" s="62" t="str">
        <f t="shared" si="747"/>
        <v/>
      </c>
      <c r="C652" s="62" t="str">
        <f t="shared" si="747"/>
        <v/>
      </c>
      <c r="D652" s="52"/>
      <c r="E652" s="52"/>
      <c r="F652" s="52"/>
      <c r="G652" s="52"/>
      <c r="H652" s="52"/>
      <c r="I652" s="52"/>
      <c r="J652" s="202" t="str">
        <f t="shared" si="751"/>
        <v/>
      </c>
      <c r="K652" s="33">
        <f t="shared" ref="K652:W652" si="773">IF(ISBLANK(K640),0,K2026)</f>
        <v>0</v>
      </c>
      <c r="L652" s="33">
        <f t="shared" si="773"/>
        <v>0</v>
      </c>
      <c r="M652" s="33">
        <f t="shared" si="773"/>
        <v>0</v>
      </c>
      <c r="N652" s="33">
        <f t="shared" si="773"/>
        <v>0</v>
      </c>
      <c r="O652" s="33">
        <f t="shared" si="773"/>
        <v>0</v>
      </c>
      <c r="P652" s="33">
        <f t="shared" si="773"/>
        <v>0</v>
      </c>
      <c r="Q652" s="33">
        <f t="shared" si="773"/>
        <v>0</v>
      </c>
      <c r="R652" s="33">
        <f t="shared" si="773"/>
        <v>0</v>
      </c>
      <c r="S652" s="33">
        <f t="shared" si="773"/>
        <v>0</v>
      </c>
      <c r="T652" s="33">
        <f t="shared" si="773"/>
        <v>0</v>
      </c>
      <c r="U652" s="33">
        <f t="shared" si="773"/>
        <v>0</v>
      </c>
      <c r="V652" s="33">
        <f t="shared" si="773"/>
        <v>0</v>
      </c>
      <c r="W652" s="33">
        <f t="shared" si="773"/>
        <v>0</v>
      </c>
      <c r="X652" s="33">
        <f>IF(ISBLANK(X640),0,X2026)</f>
        <v>0</v>
      </c>
      <c r="Y652" s="33">
        <f>IF(ISBLANK(Y640),0,Y2026)</f>
        <v>0</v>
      </c>
      <c r="Z652" s="33">
        <f t="shared" ref="Z652:AA652" si="774">IF(ISBLANK(Z640),0,Z2026)</f>
        <v>0</v>
      </c>
      <c r="AA652" s="33">
        <f t="shared" si="774"/>
        <v>0</v>
      </c>
      <c r="AB652" s="33">
        <f t="shared" ref="AB652:AE652" si="775">IF(ISBLANK(AB640),0,AB2026)</f>
        <v>0</v>
      </c>
      <c r="AC652" s="33">
        <f t="shared" si="775"/>
        <v>0</v>
      </c>
      <c r="AD652" s="33">
        <f t="shared" si="775"/>
        <v>0</v>
      </c>
      <c r="AE652" s="33">
        <f t="shared" si="775"/>
        <v>0</v>
      </c>
      <c r="AG652" s="5"/>
    </row>
    <row r="653" spans="2:33">
      <c r="B653" s="62" t="str">
        <f t="shared" si="747"/>
        <v/>
      </c>
      <c r="C653" s="62" t="str">
        <f t="shared" si="747"/>
        <v/>
      </c>
      <c r="D653" s="52"/>
      <c r="E653" s="52"/>
      <c r="F653" s="52"/>
      <c r="G653" s="52"/>
      <c r="H653" s="52"/>
      <c r="I653" s="52"/>
      <c r="J653" s="202" t="str">
        <f t="shared" si="751"/>
        <v/>
      </c>
      <c r="K653" s="33">
        <f t="shared" ref="K653:W653" si="776">IF(ISBLANK(K641),0,K2033)</f>
        <v>0</v>
      </c>
      <c r="L653" s="33">
        <f t="shared" si="776"/>
        <v>0</v>
      </c>
      <c r="M653" s="33">
        <f t="shared" si="776"/>
        <v>0</v>
      </c>
      <c r="N653" s="33">
        <f t="shared" si="776"/>
        <v>0</v>
      </c>
      <c r="O653" s="33">
        <f t="shared" si="776"/>
        <v>0</v>
      </c>
      <c r="P653" s="33">
        <f t="shared" si="776"/>
        <v>0</v>
      </c>
      <c r="Q653" s="33">
        <f t="shared" si="776"/>
        <v>0</v>
      </c>
      <c r="R653" s="33">
        <f t="shared" si="776"/>
        <v>0</v>
      </c>
      <c r="S653" s="33">
        <f t="shared" si="776"/>
        <v>0</v>
      </c>
      <c r="T653" s="33">
        <f t="shared" si="776"/>
        <v>0</v>
      </c>
      <c r="U653" s="33">
        <f t="shared" si="776"/>
        <v>0</v>
      </c>
      <c r="V653" s="33">
        <f t="shared" si="776"/>
        <v>0</v>
      </c>
      <c r="W653" s="33">
        <f t="shared" si="776"/>
        <v>0</v>
      </c>
      <c r="X653" s="33">
        <f>IF(ISBLANK(X641),0,X2033)</f>
        <v>0</v>
      </c>
      <c r="Y653" s="33">
        <f>IF(ISBLANK(Y641),0,Y2033)</f>
        <v>0</v>
      </c>
      <c r="Z653" s="33">
        <f t="shared" ref="Z653:AA653" si="777">IF(ISBLANK(Z641),0,Z2033)</f>
        <v>0</v>
      </c>
      <c r="AA653" s="33">
        <f t="shared" si="777"/>
        <v>0</v>
      </c>
      <c r="AB653" s="33">
        <f t="shared" ref="AB653:AE653" si="778">IF(ISBLANK(AB641),0,AB2033)</f>
        <v>0</v>
      </c>
      <c r="AC653" s="33">
        <f t="shared" si="778"/>
        <v>0</v>
      </c>
      <c r="AD653" s="33">
        <f t="shared" si="778"/>
        <v>0</v>
      </c>
      <c r="AE653" s="33">
        <f t="shared" si="778"/>
        <v>0</v>
      </c>
      <c r="AG653" s="5"/>
    </row>
    <row r="654" spans="2:33">
      <c r="B654" s="98" t="s">
        <v>317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779">SUM(K644:K653)</f>
        <v>0</v>
      </c>
      <c r="L654" s="97">
        <f t="shared" si="779"/>
        <v>0</v>
      </c>
      <c r="M654" s="97">
        <f t="shared" si="779"/>
        <v>0</v>
      </c>
      <c r="N654" s="97">
        <f t="shared" si="779"/>
        <v>0</v>
      </c>
      <c r="O654" s="97">
        <f t="shared" si="779"/>
        <v>0</v>
      </c>
      <c r="P654" s="97">
        <f t="shared" si="779"/>
        <v>0</v>
      </c>
      <c r="Q654" s="97">
        <f t="shared" si="779"/>
        <v>0</v>
      </c>
      <c r="R654" s="97">
        <f t="shared" si="779"/>
        <v>0</v>
      </c>
      <c r="S654" s="97">
        <f t="shared" si="779"/>
        <v>0</v>
      </c>
      <c r="T654" s="97">
        <f t="shared" si="779"/>
        <v>0</v>
      </c>
      <c r="U654" s="97">
        <f t="shared" si="779"/>
        <v>0</v>
      </c>
      <c r="V654" s="97">
        <f t="shared" si="779"/>
        <v>0</v>
      </c>
      <c r="W654" s="97">
        <f t="shared" si="779"/>
        <v>0</v>
      </c>
      <c r="X654" s="97">
        <f>SUM(X644:X653)</f>
        <v>0</v>
      </c>
      <c r="Y654" s="97">
        <f>SUM(Y644:Y653)</f>
        <v>0</v>
      </c>
      <c r="Z654" s="97">
        <f t="shared" ref="Z654:AA654" si="780">SUM(Z644:Z653)</f>
        <v>0</v>
      </c>
      <c r="AA654" s="97">
        <f t="shared" si="780"/>
        <v>0</v>
      </c>
      <c r="AB654" s="97">
        <f t="shared" ref="AB654:AE654" si="781">SUM(AB644:AB653)</f>
        <v>0</v>
      </c>
      <c r="AC654" s="97">
        <f t="shared" si="781"/>
        <v>0</v>
      </c>
      <c r="AD654" s="97">
        <f t="shared" si="781"/>
        <v>0</v>
      </c>
      <c r="AE654" s="97">
        <f t="shared" si="781"/>
        <v>0</v>
      </c>
    </row>
    <row r="655" spans="2:33">
      <c r="B655" s="40"/>
      <c r="C655" s="40"/>
      <c r="J655" s="387"/>
      <c r="K655" s="402"/>
      <c r="L655" s="402"/>
      <c r="M655" s="402"/>
      <c r="N655" s="402"/>
      <c r="O655" s="402"/>
      <c r="P655" s="402"/>
      <c r="Q655" s="402"/>
      <c r="R655" s="402"/>
      <c r="S655" s="402"/>
      <c r="T655" s="402"/>
      <c r="U655" s="402"/>
      <c r="V655" s="402"/>
      <c r="W655" s="402"/>
      <c r="X655" s="402"/>
      <c r="Y655" s="402"/>
      <c r="Z655" s="402"/>
      <c r="AA655" s="402"/>
      <c r="AB655" s="402"/>
      <c r="AC655" s="402"/>
      <c r="AD655" s="402"/>
      <c r="AE655" s="402"/>
    </row>
    <row r="656" spans="2:33"/>
    <row r="657" spans="2:31" ht="31.5">
      <c r="B657" s="671" t="s">
        <v>655</v>
      </c>
      <c r="C657" s="671"/>
      <c r="D657" s="334" t="s">
        <v>657</v>
      </c>
      <c r="E657" s="335"/>
      <c r="F657" s="229" t="s">
        <v>318</v>
      </c>
      <c r="G657" s="229" t="s">
        <v>735</v>
      </c>
      <c r="H657" s="335" t="s">
        <v>660</v>
      </c>
      <c r="I657" s="335"/>
      <c r="J657" s="229" t="s">
        <v>400</v>
      </c>
      <c r="K657" s="231" t="str">
        <f t="shared" ref="K657:AE657" si="782">LataProjekcji</f>
        <v>Uzupełnij dane</v>
      </c>
      <c r="L657" s="231" t="str">
        <f t="shared" si="782"/>
        <v/>
      </c>
      <c r="M657" s="231" t="str">
        <f t="shared" si="782"/>
        <v/>
      </c>
      <c r="N657" s="231" t="str">
        <f t="shared" si="782"/>
        <v/>
      </c>
      <c r="O657" s="231" t="str">
        <f t="shared" si="782"/>
        <v/>
      </c>
      <c r="P657" s="231" t="str">
        <f t="shared" si="782"/>
        <v/>
      </c>
      <c r="Q657" s="231" t="str">
        <f t="shared" si="782"/>
        <v/>
      </c>
      <c r="R657" s="231" t="str">
        <f t="shared" si="782"/>
        <v/>
      </c>
      <c r="S657" s="231" t="str">
        <f t="shared" si="782"/>
        <v/>
      </c>
      <c r="T657" s="231" t="str">
        <f t="shared" si="782"/>
        <v/>
      </c>
      <c r="U657" s="231" t="str">
        <f t="shared" si="782"/>
        <v/>
      </c>
      <c r="V657" s="231" t="str">
        <f t="shared" si="782"/>
        <v/>
      </c>
      <c r="W657" s="231" t="str">
        <f t="shared" si="782"/>
        <v/>
      </c>
      <c r="X657" s="231" t="str">
        <f t="shared" si="782"/>
        <v/>
      </c>
      <c r="Y657" s="231" t="str">
        <f t="shared" si="782"/>
        <v/>
      </c>
      <c r="Z657" s="231" t="str">
        <f t="shared" si="782"/>
        <v/>
      </c>
      <c r="AA657" s="231" t="str">
        <f t="shared" si="782"/>
        <v/>
      </c>
      <c r="AB657" s="231" t="str">
        <f t="shared" si="782"/>
        <v/>
      </c>
      <c r="AC657" s="231" t="str">
        <f t="shared" si="782"/>
        <v/>
      </c>
      <c r="AD657" s="231" t="str">
        <f t="shared" si="782"/>
        <v/>
      </c>
      <c r="AE657" s="231" t="str">
        <f t="shared" si="782"/>
        <v/>
      </c>
    </row>
    <row r="658" spans="2:31">
      <c r="B658" s="672"/>
      <c r="C658" s="672"/>
      <c r="D658" s="336"/>
      <c r="E658" s="336">
        <f t="shared" ref="E658:E697" si="783">IF(J658="ok",SUMIFS(K658:AE658,$K$657:$AE$657,"&gt;="&amp;Poczatek,$K$657:$AE$657,"&lt;="&amp;Koniec_Projekt),0)</f>
        <v>0</v>
      </c>
      <c r="F658" s="377"/>
      <c r="G658" s="377"/>
      <c r="H658" s="337"/>
      <c r="I658" s="338">
        <f t="shared" ref="I658:I697" si="784">IF(J658="ok",SUM(K744:AE744),0)</f>
        <v>0</v>
      </c>
      <c r="J658" s="201" t="str" cm="1">
        <f t="array" ref="J658">IF((SUMPRODUCT(ISBLANK(B658)*1)+SUMPRODUCT(ISBLANK(F658:G658)*1))=3, "wstaw dane", IF(AND( (SUMPRODUCT(ISBLANK(B658)*1)+SUMPRODUCT(ISBLANK(F658:G658)*1))&gt;0, (SUMPRODUCT(ISBLANK(B658)*1)+SUMPRODUCT(ISBLANK(F658:G658)*1))&lt;3), "uzupełnij dane", IF(AND(F658=nie,G658=tak), "popraw dane","ok")))</f>
        <v>wstaw dane</v>
      </c>
      <c r="K658" s="343"/>
      <c r="L658" s="343"/>
      <c r="M658" s="343"/>
      <c r="N658" s="343"/>
      <c r="O658" s="343"/>
      <c r="P658" s="343"/>
      <c r="Q658" s="343"/>
      <c r="R658" s="343"/>
      <c r="S658" s="343"/>
      <c r="T658" s="343"/>
      <c r="U658" s="343"/>
      <c r="V658" s="343"/>
      <c r="W658" s="343"/>
      <c r="X658" s="343"/>
      <c r="Y658" s="343"/>
      <c r="Z658" s="343"/>
      <c r="AA658" s="343"/>
      <c r="AB658" s="343"/>
      <c r="AC658" s="343"/>
      <c r="AD658" s="343"/>
      <c r="AE658" s="343"/>
    </row>
    <row r="659" spans="2:31">
      <c r="B659" s="669"/>
      <c r="C659" s="669"/>
      <c r="D659" s="336"/>
      <c r="E659" s="336">
        <f t="shared" si="783"/>
        <v>0</v>
      </c>
      <c r="F659" s="377"/>
      <c r="G659" s="377"/>
      <c r="H659" s="339"/>
      <c r="I659" s="336">
        <f t="shared" si="784"/>
        <v>0</v>
      </c>
      <c r="J659" s="202" t="str" cm="1">
        <f t="array" ref="J659">IF((SUMPRODUCT(ISBLANK(B659)*1)+SUMPRODUCT(ISBLANK(F659:G659)*1))=3, "wstaw dane", IF(AND( (SUMPRODUCT(ISBLANK(B659)*1)+SUMPRODUCT(ISBLANK(F659:G659)*1))&gt;0, (SUMPRODUCT(ISBLANK(B659)*1)+SUMPRODUCT(ISBLANK(F659:G659)*1))&lt;3), "uzupełnij dane", IF(AND(F659=nie,G659=tak), "popraw dane","ok")))</f>
        <v>wstaw dane</v>
      </c>
      <c r="K659" s="343"/>
      <c r="L659" s="343"/>
      <c r="M659" s="343"/>
      <c r="N659" s="343"/>
      <c r="O659" s="343"/>
      <c r="P659" s="343"/>
      <c r="Q659" s="343"/>
      <c r="R659" s="343"/>
      <c r="S659" s="343"/>
      <c r="T659" s="343"/>
      <c r="U659" s="343"/>
      <c r="V659" s="343"/>
      <c r="W659" s="343"/>
      <c r="X659" s="343"/>
      <c r="Y659" s="343"/>
      <c r="Z659" s="343"/>
      <c r="AA659" s="343"/>
      <c r="AB659" s="343"/>
      <c r="AC659" s="343"/>
      <c r="AD659" s="343"/>
      <c r="AE659" s="343"/>
    </row>
    <row r="660" spans="2:31">
      <c r="B660" s="669"/>
      <c r="C660" s="669"/>
      <c r="D660" s="336"/>
      <c r="E660" s="336">
        <f t="shared" si="783"/>
        <v>0</v>
      </c>
      <c r="F660" s="377"/>
      <c r="G660" s="377"/>
      <c r="H660" s="339"/>
      <c r="I660" s="336">
        <f t="shared" si="784"/>
        <v>0</v>
      </c>
      <c r="J660" s="202" t="str" cm="1">
        <f t="array" ref="J660">IF((SUMPRODUCT(ISBLANK(B660)*1)+SUMPRODUCT(ISBLANK(F660:G660)*1))=3, "wstaw dane", IF(AND( (SUMPRODUCT(ISBLANK(B660)*1)+SUMPRODUCT(ISBLANK(F660:G660)*1))&gt;0, (SUMPRODUCT(ISBLANK(B660)*1)+SUMPRODUCT(ISBLANK(F660:G660)*1))&lt;3), "uzupełnij dane", IF(AND(F660=nie,G660=tak), "popraw dane","ok")))</f>
        <v>wstaw dane</v>
      </c>
      <c r="K660" s="343"/>
      <c r="L660" s="343"/>
      <c r="M660" s="343"/>
      <c r="N660" s="343"/>
      <c r="O660" s="343"/>
      <c r="P660" s="343"/>
      <c r="Q660" s="343"/>
      <c r="R660" s="343"/>
      <c r="S660" s="343"/>
      <c r="T660" s="343"/>
      <c r="U660" s="343"/>
      <c r="V660" s="343"/>
      <c r="W660" s="343"/>
      <c r="X660" s="343"/>
      <c r="Y660" s="343"/>
      <c r="Z660" s="343"/>
      <c r="AA660" s="343"/>
      <c r="AB660" s="343"/>
      <c r="AC660" s="343"/>
      <c r="AD660" s="343"/>
      <c r="AE660" s="343"/>
    </row>
    <row r="661" spans="2:31">
      <c r="B661" s="669"/>
      <c r="C661" s="669"/>
      <c r="D661" s="336"/>
      <c r="E661" s="336">
        <f t="shared" si="783"/>
        <v>0</v>
      </c>
      <c r="F661" s="377"/>
      <c r="G661" s="377"/>
      <c r="H661" s="339"/>
      <c r="I661" s="336">
        <f t="shared" si="784"/>
        <v>0</v>
      </c>
      <c r="J661" s="202" t="str" cm="1">
        <f t="array" ref="J661">IF((SUMPRODUCT(ISBLANK(B661)*1)+SUMPRODUCT(ISBLANK(F661:G661)*1))=3, "wstaw dane", IF(AND( (SUMPRODUCT(ISBLANK(B661)*1)+SUMPRODUCT(ISBLANK(F661:G661)*1))&gt;0, (SUMPRODUCT(ISBLANK(B661)*1)+SUMPRODUCT(ISBLANK(F661:G661)*1))&lt;3), "uzupełnij dane", IF(AND(F661=nie,G661=tak), "popraw dane","ok")))</f>
        <v>wstaw dane</v>
      </c>
      <c r="K661" s="343"/>
      <c r="L661" s="343"/>
      <c r="M661" s="343"/>
      <c r="N661" s="343"/>
      <c r="O661" s="343"/>
      <c r="P661" s="343"/>
      <c r="Q661" s="343"/>
      <c r="R661" s="343"/>
      <c r="S661" s="343"/>
      <c r="T661" s="343"/>
      <c r="U661" s="343"/>
      <c r="V661" s="343"/>
      <c r="W661" s="343"/>
      <c r="X661" s="343"/>
      <c r="Y661" s="343"/>
      <c r="Z661" s="343"/>
      <c r="AA661" s="343"/>
      <c r="AB661" s="343"/>
      <c r="AC661" s="343"/>
      <c r="AD661" s="343"/>
      <c r="AE661" s="343"/>
    </row>
    <row r="662" spans="2:31">
      <c r="B662" s="669"/>
      <c r="C662" s="669"/>
      <c r="D662" s="336"/>
      <c r="E662" s="336">
        <f t="shared" si="783"/>
        <v>0</v>
      </c>
      <c r="F662" s="377"/>
      <c r="G662" s="377"/>
      <c r="H662" s="339"/>
      <c r="I662" s="336">
        <f t="shared" si="784"/>
        <v>0</v>
      </c>
      <c r="J662" s="202" t="str" cm="1">
        <f t="array" ref="J662">IF((SUMPRODUCT(ISBLANK(B662)*1)+SUMPRODUCT(ISBLANK(F662:G662)*1))=3, "wstaw dane", IF(AND( (SUMPRODUCT(ISBLANK(B662)*1)+SUMPRODUCT(ISBLANK(F662:G662)*1))&gt;0, (SUMPRODUCT(ISBLANK(B662)*1)+SUMPRODUCT(ISBLANK(F662:G662)*1))&lt;3), "uzupełnij dane", IF(AND(F662=nie,G662=tak), "popraw dane","ok")))</f>
        <v>wstaw dane</v>
      </c>
      <c r="K662" s="343"/>
      <c r="L662" s="343"/>
      <c r="M662" s="343"/>
      <c r="N662" s="343"/>
      <c r="O662" s="343"/>
      <c r="P662" s="343"/>
      <c r="Q662" s="343"/>
      <c r="R662" s="343"/>
      <c r="S662" s="343"/>
      <c r="T662" s="343"/>
      <c r="U662" s="343"/>
      <c r="V662" s="343"/>
      <c r="W662" s="343"/>
      <c r="X662" s="343"/>
      <c r="Y662" s="343"/>
      <c r="Z662" s="343"/>
      <c r="AA662" s="343"/>
      <c r="AB662" s="343"/>
      <c r="AC662" s="343"/>
      <c r="AD662" s="343"/>
      <c r="AE662" s="343"/>
    </row>
    <row r="663" spans="2:31">
      <c r="B663" s="669"/>
      <c r="C663" s="669"/>
      <c r="D663" s="336"/>
      <c r="E663" s="336">
        <f t="shared" si="783"/>
        <v>0</v>
      </c>
      <c r="F663" s="377"/>
      <c r="G663" s="377"/>
      <c r="H663" s="339"/>
      <c r="I663" s="336">
        <f t="shared" si="784"/>
        <v>0</v>
      </c>
      <c r="J663" s="202" t="str" cm="1">
        <f t="array" ref="J663">IF((SUMPRODUCT(ISBLANK(B663)*1)+SUMPRODUCT(ISBLANK(F663:G663)*1))=3, "wstaw dane", IF(AND( (SUMPRODUCT(ISBLANK(B663)*1)+SUMPRODUCT(ISBLANK(F663:G663)*1))&gt;0, (SUMPRODUCT(ISBLANK(B663)*1)+SUMPRODUCT(ISBLANK(F663:G663)*1))&lt;3), "uzupełnij dane", IF(AND(F663=nie,G663=tak), "popraw dane","ok")))</f>
        <v>wstaw dane</v>
      </c>
      <c r="K663" s="343"/>
      <c r="L663" s="343"/>
      <c r="M663" s="343"/>
      <c r="N663" s="343"/>
      <c r="O663" s="343"/>
      <c r="P663" s="343"/>
      <c r="Q663" s="343"/>
      <c r="R663" s="343"/>
      <c r="S663" s="343"/>
      <c r="T663" s="343"/>
      <c r="U663" s="343"/>
      <c r="V663" s="343"/>
      <c r="W663" s="343"/>
      <c r="X663" s="343"/>
      <c r="Y663" s="343"/>
      <c r="Z663" s="343"/>
      <c r="AA663" s="343"/>
      <c r="AB663" s="343"/>
      <c r="AC663" s="343"/>
      <c r="AD663" s="343"/>
      <c r="AE663" s="343"/>
    </row>
    <row r="664" spans="2:31">
      <c r="B664" s="669"/>
      <c r="C664" s="669"/>
      <c r="D664" s="336"/>
      <c r="E664" s="336">
        <f t="shared" si="783"/>
        <v>0</v>
      </c>
      <c r="F664" s="377"/>
      <c r="G664" s="377"/>
      <c r="H664" s="339"/>
      <c r="I664" s="336">
        <f t="shared" si="784"/>
        <v>0</v>
      </c>
      <c r="J664" s="202" t="str" cm="1">
        <f t="array" ref="J664">IF((SUMPRODUCT(ISBLANK(B664)*1)+SUMPRODUCT(ISBLANK(F664:G664)*1))=3, "wstaw dane", IF(AND( (SUMPRODUCT(ISBLANK(B664)*1)+SUMPRODUCT(ISBLANK(F664:G664)*1))&gt;0, (SUMPRODUCT(ISBLANK(B664)*1)+SUMPRODUCT(ISBLANK(F664:G664)*1))&lt;3), "uzupełnij dane", IF(AND(F664=nie,G664=tak), "popraw dane","ok")))</f>
        <v>wstaw dane</v>
      </c>
      <c r="K664" s="343"/>
      <c r="L664" s="343"/>
      <c r="M664" s="343"/>
      <c r="N664" s="343"/>
      <c r="O664" s="343"/>
      <c r="P664" s="343"/>
      <c r="Q664" s="343"/>
      <c r="R664" s="343"/>
      <c r="S664" s="343"/>
      <c r="T664" s="343"/>
      <c r="U664" s="343"/>
      <c r="V664" s="343"/>
      <c r="W664" s="343"/>
      <c r="X664" s="343"/>
      <c r="Y664" s="343"/>
      <c r="Z664" s="343"/>
      <c r="AA664" s="343"/>
      <c r="AB664" s="343"/>
      <c r="AC664" s="343"/>
      <c r="AD664" s="343"/>
      <c r="AE664" s="343"/>
    </row>
    <row r="665" spans="2:31">
      <c r="B665" s="669"/>
      <c r="C665" s="669"/>
      <c r="D665" s="336"/>
      <c r="E665" s="336">
        <f t="shared" si="783"/>
        <v>0</v>
      </c>
      <c r="F665" s="377"/>
      <c r="G665" s="377"/>
      <c r="H665" s="339"/>
      <c r="I665" s="336">
        <f t="shared" si="784"/>
        <v>0</v>
      </c>
      <c r="J665" s="202" t="str" cm="1">
        <f t="array" ref="J665">IF((SUMPRODUCT(ISBLANK(B665)*1)+SUMPRODUCT(ISBLANK(F665:G665)*1))=3, "wstaw dane", IF(AND( (SUMPRODUCT(ISBLANK(B665)*1)+SUMPRODUCT(ISBLANK(F665:G665)*1))&gt;0, (SUMPRODUCT(ISBLANK(B665)*1)+SUMPRODUCT(ISBLANK(F665:G665)*1))&lt;3), "uzupełnij dane", IF(AND(F665=nie,G665=tak), "popraw dane","ok")))</f>
        <v>wstaw dane</v>
      </c>
      <c r="K665" s="343"/>
      <c r="L665" s="343"/>
      <c r="M665" s="343"/>
      <c r="N665" s="343"/>
      <c r="O665" s="343"/>
      <c r="P665" s="343"/>
      <c r="Q665" s="343"/>
      <c r="R665" s="343"/>
      <c r="S665" s="343"/>
      <c r="T665" s="343"/>
      <c r="U665" s="343"/>
      <c r="V665" s="343"/>
      <c r="W665" s="343"/>
      <c r="X665" s="343"/>
      <c r="Y665" s="343"/>
      <c r="Z665" s="343"/>
      <c r="AA665" s="343"/>
      <c r="AB665" s="343"/>
      <c r="AC665" s="343"/>
      <c r="AD665" s="343"/>
      <c r="AE665" s="343"/>
    </row>
    <row r="666" spans="2:31">
      <c r="B666" s="669"/>
      <c r="C666" s="669"/>
      <c r="D666" s="336"/>
      <c r="E666" s="336">
        <f t="shared" si="783"/>
        <v>0</v>
      </c>
      <c r="F666" s="377"/>
      <c r="G666" s="377"/>
      <c r="H666" s="339"/>
      <c r="I666" s="336">
        <f t="shared" si="784"/>
        <v>0</v>
      </c>
      <c r="J666" s="202" t="str" cm="1">
        <f t="array" ref="J666">IF((SUMPRODUCT(ISBLANK(B666)*1)+SUMPRODUCT(ISBLANK(F666:G666)*1))=3, "wstaw dane", IF(AND( (SUMPRODUCT(ISBLANK(B666)*1)+SUMPRODUCT(ISBLANK(F666:G666)*1))&gt;0, (SUMPRODUCT(ISBLANK(B666)*1)+SUMPRODUCT(ISBLANK(F666:G666)*1))&lt;3), "uzupełnij dane", IF(AND(F666=nie,G666=tak), "popraw dane","ok")))</f>
        <v>wstaw dane</v>
      </c>
      <c r="K666" s="343"/>
      <c r="L666" s="343"/>
      <c r="M666" s="343"/>
      <c r="N666" s="343"/>
      <c r="O666" s="343"/>
      <c r="P666" s="343"/>
      <c r="Q666" s="343"/>
      <c r="R666" s="343"/>
      <c r="S666" s="343"/>
      <c r="T666" s="343"/>
      <c r="U666" s="343"/>
      <c r="V666" s="343"/>
      <c r="W666" s="343"/>
      <c r="X666" s="343"/>
      <c r="Y666" s="343"/>
      <c r="Z666" s="343"/>
      <c r="AA666" s="343"/>
      <c r="AB666" s="343"/>
      <c r="AC666" s="343"/>
      <c r="AD666" s="343"/>
      <c r="AE666" s="343"/>
    </row>
    <row r="667" spans="2:31">
      <c r="B667" s="669"/>
      <c r="C667" s="669"/>
      <c r="D667" s="336"/>
      <c r="E667" s="336">
        <f t="shared" si="783"/>
        <v>0</v>
      </c>
      <c r="F667" s="377"/>
      <c r="G667" s="377"/>
      <c r="H667" s="339"/>
      <c r="I667" s="336">
        <f t="shared" si="784"/>
        <v>0</v>
      </c>
      <c r="J667" s="202" t="str" cm="1">
        <f t="array" ref="J667">IF((SUMPRODUCT(ISBLANK(B667)*1)+SUMPRODUCT(ISBLANK(F667:G667)*1))=3, "wstaw dane", IF(AND( (SUMPRODUCT(ISBLANK(B667)*1)+SUMPRODUCT(ISBLANK(F667:G667)*1))&gt;0, (SUMPRODUCT(ISBLANK(B667)*1)+SUMPRODUCT(ISBLANK(F667:G667)*1))&lt;3), "uzupełnij dane", IF(AND(F667=nie,G667=tak), "popraw dane","ok")))</f>
        <v>wstaw dane</v>
      </c>
      <c r="K667" s="343"/>
      <c r="L667" s="343"/>
      <c r="M667" s="343"/>
      <c r="N667" s="343"/>
      <c r="O667" s="343"/>
      <c r="P667" s="343"/>
      <c r="Q667" s="343"/>
      <c r="R667" s="343"/>
      <c r="S667" s="343"/>
      <c r="T667" s="343"/>
      <c r="U667" s="343"/>
      <c r="V667" s="343"/>
      <c r="W667" s="343"/>
      <c r="X667" s="343"/>
      <c r="Y667" s="343"/>
      <c r="Z667" s="343"/>
      <c r="AA667" s="343"/>
      <c r="AB667" s="343"/>
      <c r="AC667" s="343"/>
      <c r="AD667" s="343"/>
      <c r="AE667" s="343"/>
    </row>
    <row r="668" spans="2:31">
      <c r="B668" s="669"/>
      <c r="C668" s="669"/>
      <c r="D668" s="336"/>
      <c r="E668" s="336">
        <f t="shared" si="783"/>
        <v>0</v>
      </c>
      <c r="F668" s="377"/>
      <c r="G668" s="377"/>
      <c r="H668" s="339"/>
      <c r="I668" s="336">
        <f t="shared" si="784"/>
        <v>0</v>
      </c>
      <c r="J668" s="202" t="str" cm="1">
        <f t="array" ref="J668">IF((SUMPRODUCT(ISBLANK(B668)*1)+SUMPRODUCT(ISBLANK(F668:G668)*1))=3, "wstaw dane", IF(AND( (SUMPRODUCT(ISBLANK(B668)*1)+SUMPRODUCT(ISBLANK(F668:G668)*1))&gt;0, (SUMPRODUCT(ISBLANK(B668)*1)+SUMPRODUCT(ISBLANK(F668:G668)*1))&lt;3), "uzupełnij dane", IF(AND(F668=nie,G668=tak), "popraw dane","ok")))</f>
        <v>wstaw dane</v>
      </c>
      <c r="K668" s="343"/>
      <c r="L668" s="343"/>
      <c r="M668" s="343"/>
      <c r="N668" s="343"/>
      <c r="O668" s="343"/>
      <c r="P668" s="343"/>
      <c r="Q668" s="343"/>
      <c r="R668" s="343"/>
      <c r="S668" s="343"/>
      <c r="T668" s="343"/>
      <c r="U668" s="343"/>
      <c r="V668" s="343"/>
      <c r="W668" s="343"/>
      <c r="X668" s="343"/>
      <c r="Y668" s="343"/>
      <c r="Z668" s="343"/>
      <c r="AA668" s="343"/>
      <c r="AB668" s="343"/>
      <c r="AC668" s="343"/>
      <c r="AD668" s="343"/>
      <c r="AE668" s="343"/>
    </row>
    <row r="669" spans="2:31">
      <c r="B669" s="669"/>
      <c r="C669" s="669"/>
      <c r="D669" s="336"/>
      <c r="E669" s="336">
        <f t="shared" si="783"/>
        <v>0</v>
      </c>
      <c r="F669" s="377"/>
      <c r="G669" s="377"/>
      <c r="H669" s="339"/>
      <c r="I669" s="336">
        <f t="shared" si="784"/>
        <v>0</v>
      </c>
      <c r="J669" s="202" t="str" cm="1">
        <f t="array" ref="J669">IF((SUMPRODUCT(ISBLANK(B669)*1)+SUMPRODUCT(ISBLANK(F669:G669)*1))=3, "wstaw dane", IF(AND( (SUMPRODUCT(ISBLANK(B669)*1)+SUMPRODUCT(ISBLANK(F669:G669)*1))&gt;0, (SUMPRODUCT(ISBLANK(B669)*1)+SUMPRODUCT(ISBLANK(F669:G669)*1))&lt;3), "uzupełnij dane", IF(AND(F669=nie,G669=tak), "popraw dane","ok")))</f>
        <v>wstaw dane</v>
      </c>
      <c r="K669" s="343"/>
      <c r="L669" s="343"/>
      <c r="M669" s="343"/>
      <c r="N669" s="343"/>
      <c r="O669" s="343"/>
      <c r="P669" s="343"/>
      <c r="Q669" s="343"/>
      <c r="R669" s="343"/>
      <c r="S669" s="343"/>
      <c r="T669" s="343"/>
      <c r="U669" s="343"/>
      <c r="V669" s="343"/>
      <c r="W669" s="343"/>
      <c r="X669" s="343"/>
      <c r="Y669" s="343"/>
      <c r="Z669" s="343"/>
      <c r="AA669" s="343"/>
      <c r="AB669" s="343"/>
      <c r="AC669" s="343"/>
      <c r="AD669" s="343"/>
      <c r="AE669" s="343"/>
    </row>
    <row r="670" spans="2:31">
      <c r="B670" s="669"/>
      <c r="C670" s="669"/>
      <c r="D670" s="336"/>
      <c r="E670" s="336">
        <f t="shared" si="783"/>
        <v>0</v>
      </c>
      <c r="F670" s="377"/>
      <c r="G670" s="377"/>
      <c r="H670" s="339"/>
      <c r="I670" s="336">
        <f t="shared" si="784"/>
        <v>0</v>
      </c>
      <c r="J670" s="202" t="str" cm="1">
        <f t="array" ref="J670">IF((SUMPRODUCT(ISBLANK(B670)*1)+SUMPRODUCT(ISBLANK(F670:G670)*1))=3, "wstaw dane", IF(AND( (SUMPRODUCT(ISBLANK(B670)*1)+SUMPRODUCT(ISBLANK(F670:G670)*1))&gt;0, (SUMPRODUCT(ISBLANK(B670)*1)+SUMPRODUCT(ISBLANK(F670:G670)*1))&lt;3), "uzupełnij dane", IF(AND(F670=nie,G670=tak), "popraw dane","ok")))</f>
        <v>wstaw dane</v>
      </c>
      <c r="K670" s="343"/>
      <c r="L670" s="343"/>
      <c r="M670" s="343"/>
      <c r="N670" s="343"/>
      <c r="O670" s="343"/>
      <c r="P670" s="343"/>
      <c r="Q670" s="343"/>
      <c r="R670" s="343"/>
      <c r="S670" s="343"/>
      <c r="T670" s="343"/>
      <c r="U670" s="343"/>
      <c r="V670" s="343"/>
      <c r="W670" s="343"/>
      <c r="X670" s="343"/>
      <c r="Y670" s="343"/>
      <c r="Z670" s="343"/>
      <c r="AA670" s="343"/>
      <c r="AB670" s="343"/>
      <c r="AC670" s="343"/>
      <c r="AD670" s="343"/>
      <c r="AE670" s="343"/>
    </row>
    <row r="671" spans="2:31">
      <c r="B671" s="669"/>
      <c r="C671" s="669"/>
      <c r="D671" s="336"/>
      <c r="E671" s="336">
        <f t="shared" si="783"/>
        <v>0</v>
      </c>
      <c r="F671" s="377"/>
      <c r="G671" s="377"/>
      <c r="H671" s="339"/>
      <c r="I671" s="336">
        <f t="shared" si="784"/>
        <v>0</v>
      </c>
      <c r="J671" s="202" t="str" cm="1">
        <f t="array" ref="J671">IF((SUMPRODUCT(ISBLANK(B671)*1)+SUMPRODUCT(ISBLANK(F671:G671)*1))=3, "wstaw dane", IF(AND( (SUMPRODUCT(ISBLANK(B671)*1)+SUMPRODUCT(ISBLANK(F671:G671)*1))&gt;0, (SUMPRODUCT(ISBLANK(B671)*1)+SUMPRODUCT(ISBLANK(F671:G671)*1))&lt;3), "uzupełnij dane", IF(AND(F671=nie,G671=tak), "popraw dane","ok")))</f>
        <v>wstaw dane</v>
      </c>
      <c r="K671" s="343"/>
      <c r="L671" s="343"/>
      <c r="M671" s="343"/>
      <c r="N671" s="343"/>
      <c r="O671" s="343"/>
      <c r="P671" s="343"/>
      <c r="Q671" s="343"/>
      <c r="R671" s="343"/>
      <c r="S671" s="343"/>
      <c r="T671" s="343"/>
      <c r="U671" s="343"/>
      <c r="V671" s="343"/>
      <c r="W671" s="343"/>
      <c r="X671" s="343"/>
      <c r="Y671" s="343"/>
      <c r="Z671" s="343"/>
      <c r="AA671" s="343"/>
      <c r="AB671" s="343"/>
      <c r="AC671" s="343"/>
      <c r="AD671" s="343"/>
      <c r="AE671" s="343"/>
    </row>
    <row r="672" spans="2:31">
      <c r="B672" s="669"/>
      <c r="C672" s="669"/>
      <c r="D672" s="336"/>
      <c r="E672" s="336">
        <f t="shared" si="783"/>
        <v>0</v>
      </c>
      <c r="F672" s="377"/>
      <c r="G672" s="377"/>
      <c r="H672" s="339"/>
      <c r="I672" s="336">
        <f t="shared" si="784"/>
        <v>0</v>
      </c>
      <c r="J672" s="202" t="str" cm="1">
        <f t="array" ref="J672">IF((SUMPRODUCT(ISBLANK(B672)*1)+SUMPRODUCT(ISBLANK(F672:G672)*1))=3, "wstaw dane", IF(AND( (SUMPRODUCT(ISBLANK(B672)*1)+SUMPRODUCT(ISBLANK(F672:G672)*1))&gt;0, (SUMPRODUCT(ISBLANK(B672)*1)+SUMPRODUCT(ISBLANK(F672:G672)*1))&lt;3), "uzupełnij dane", IF(AND(F672=nie,G672=tak), "popraw dane","ok")))</f>
        <v>wstaw dane</v>
      </c>
      <c r="K672" s="343"/>
      <c r="L672" s="343"/>
      <c r="M672" s="343"/>
      <c r="N672" s="343"/>
      <c r="O672" s="343"/>
      <c r="P672" s="343"/>
      <c r="Q672" s="343"/>
      <c r="R672" s="343"/>
      <c r="S672" s="343"/>
      <c r="T672" s="343"/>
      <c r="U672" s="343"/>
      <c r="V672" s="343"/>
      <c r="W672" s="343"/>
      <c r="X672" s="343"/>
      <c r="Y672" s="343"/>
      <c r="Z672" s="343"/>
      <c r="AA672" s="343"/>
      <c r="AB672" s="343"/>
      <c r="AC672" s="343"/>
      <c r="AD672" s="343"/>
      <c r="AE672" s="343"/>
    </row>
    <row r="673" spans="2:31">
      <c r="B673" s="669"/>
      <c r="C673" s="669"/>
      <c r="D673" s="336"/>
      <c r="E673" s="336">
        <f t="shared" si="783"/>
        <v>0</v>
      </c>
      <c r="F673" s="377"/>
      <c r="G673" s="377"/>
      <c r="H673" s="339"/>
      <c r="I673" s="336">
        <f t="shared" si="784"/>
        <v>0</v>
      </c>
      <c r="J673" s="202" t="str" cm="1">
        <f t="array" ref="J673">IF((SUMPRODUCT(ISBLANK(B673)*1)+SUMPRODUCT(ISBLANK(F673:G673)*1))=3, "wstaw dane", IF(AND( (SUMPRODUCT(ISBLANK(B673)*1)+SUMPRODUCT(ISBLANK(F673:G673)*1))&gt;0, (SUMPRODUCT(ISBLANK(B673)*1)+SUMPRODUCT(ISBLANK(F673:G673)*1))&lt;3), "uzupełnij dane", IF(AND(F673=nie,G673=tak), "popraw dane","ok")))</f>
        <v>wstaw dane</v>
      </c>
      <c r="K673" s="343"/>
      <c r="L673" s="343"/>
      <c r="M673" s="343"/>
      <c r="N673" s="343"/>
      <c r="O673" s="343"/>
      <c r="P673" s="343"/>
      <c r="Q673" s="343"/>
      <c r="R673" s="343"/>
      <c r="S673" s="343"/>
      <c r="T673" s="343"/>
      <c r="U673" s="343"/>
      <c r="V673" s="343"/>
      <c r="W673" s="343"/>
      <c r="X673" s="343"/>
      <c r="Y673" s="343"/>
      <c r="Z673" s="343"/>
      <c r="AA673" s="343"/>
      <c r="AB673" s="343"/>
      <c r="AC673" s="343"/>
      <c r="AD673" s="343"/>
      <c r="AE673" s="343"/>
    </row>
    <row r="674" spans="2:31">
      <c r="B674" s="669"/>
      <c r="C674" s="669"/>
      <c r="D674" s="336"/>
      <c r="E674" s="336">
        <f t="shared" si="783"/>
        <v>0</v>
      </c>
      <c r="F674" s="377"/>
      <c r="G674" s="377"/>
      <c r="H674" s="339"/>
      <c r="I674" s="336">
        <f t="shared" si="784"/>
        <v>0</v>
      </c>
      <c r="J674" s="202" t="str" cm="1">
        <f t="array" ref="J674">IF((SUMPRODUCT(ISBLANK(B674)*1)+SUMPRODUCT(ISBLANK(F674:G674)*1))=3, "wstaw dane", IF(AND( (SUMPRODUCT(ISBLANK(B674)*1)+SUMPRODUCT(ISBLANK(F674:G674)*1))&gt;0, (SUMPRODUCT(ISBLANK(B674)*1)+SUMPRODUCT(ISBLANK(F674:G674)*1))&lt;3), "uzupełnij dane", IF(AND(F674=nie,G674=tak), "popraw dane","ok")))</f>
        <v>wstaw dane</v>
      </c>
      <c r="K674" s="343"/>
      <c r="L674" s="343"/>
      <c r="M674" s="343"/>
      <c r="N674" s="343"/>
      <c r="O674" s="343"/>
      <c r="P674" s="343"/>
      <c r="Q674" s="343"/>
      <c r="R674" s="343"/>
      <c r="S674" s="343"/>
      <c r="T674" s="343"/>
      <c r="U674" s="343"/>
      <c r="V674" s="343"/>
      <c r="W674" s="343"/>
      <c r="X674" s="343"/>
      <c r="Y674" s="343"/>
      <c r="Z674" s="343"/>
      <c r="AA674" s="343"/>
      <c r="AB674" s="343"/>
      <c r="AC674" s="343"/>
      <c r="AD674" s="343"/>
      <c r="AE674" s="343"/>
    </row>
    <row r="675" spans="2:31">
      <c r="B675" s="669"/>
      <c r="C675" s="669"/>
      <c r="D675" s="336"/>
      <c r="E675" s="336">
        <f t="shared" si="783"/>
        <v>0</v>
      </c>
      <c r="F675" s="377"/>
      <c r="G675" s="377"/>
      <c r="H675" s="339"/>
      <c r="I675" s="336">
        <f t="shared" si="784"/>
        <v>0</v>
      </c>
      <c r="J675" s="202" t="str" cm="1">
        <f t="array" ref="J675">IF((SUMPRODUCT(ISBLANK(B675)*1)+SUMPRODUCT(ISBLANK(F675:G675)*1))=3, "wstaw dane", IF(AND( (SUMPRODUCT(ISBLANK(B675)*1)+SUMPRODUCT(ISBLANK(F675:G675)*1))&gt;0, (SUMPRODUCT(ISBLANK(B675)*1)+SUMPRODUCT(ISBLANK(F675:G675)*1))&lt;3), "uzupełnij dane", IF(AND(F675=nie,G675=tak), "popraw dane","ok")))</f>
        <v>wstaw dane</v>
      </c>
      <c r="K675" s="343"/>
      <c r="L675" s="343"/>
      <c r="M675" s="343"/>
      <c r="N675" s="343"/>
      <c r="O675" s="343"/>
      <c r="P675" s="343"/>
      <c r="Q675" s="343"/>
      <c r="R675" s="343"/>
      <c r="S675" s="343"/>
      <c r="T675" s="343"/>
      <c r="U675" s="343"/>
      <c r="V675" s="343"/>
      <c r="W675" s="343"/>
      <c r="X675" s="343"/>
      <c r="Y675" s="343"/>
      <c r="Z675" s="343"/>
      <c r="AA675" s="343"/>
      <c r="AB675" s="343"/>
      <c r="AC675" s="343"/>
      <c r="AD675" s="343"/>
      <c r="AE675" s="343"/>
    </row>
    <row r="676" spans="2:31">
      <c r="B676" s="669"/>
      <c r="C676" s="669"/>
      <c r="D676" s="336"/>
      <c r="E676" s="336">
        <f t="shared" si="783"/>
        <v>0</v>
      </c>
      <c r="F676" s="377"/>
      <c r="G676" s="377"/>
      <c r="H676" s="339"/>
      <c r="I676" s="336">
        <f t="shared" si="784"/>
        <v>0</v>
      </c>
      <c r="J676" s="202" t="str" cm="1">
        <f t="array" ref="J676">IF((SUMPRODUCT(ISBLANK(B676)*1)+SUMPRODUCT(ISBLANK(F676:G676)*1))=3, "wstaw dane", IF(AND( (SUMPRODUCT(ISBLANK(B676)*1)+SUMPRODUCT(ISBLANK(F676:G676)*1))&gt;0, (SUMPRODUCT(ISBLANK(B676)*1)+SUMPRODUCT(ISBLANK(F676:G676)*1))&lt;3), "uzupełnij dane", IF(AND(F676=nie,G676=tak), "popraw dane","ok")))</f>
        <v>wstaw dane</v>
      </c>
      <c r="K676" s="343"/>
      <c r="L676" s="343"/>
      <c r="M676" s="343"/>
      <c r="N676" s="343"/>
      <c r="O676" s="343"/>
      <c r="P676" s="343"/>
      <c r="Q676" s="343"/>
      <c r="R676" s="343"/>
      <c r="S676" s="343"/>
      <c r="T676" s="343"/>
      <c r="U676" s="343"/>
      <c r="V676" s="343"/>
      <c r="W676" s="343"/>
      <c r="X676" s="343"/>
      <c r="Y676" s="343"/>
      <c r="Z676" s="343"/>
      <c r="AA676" s="343"/>
      <c r="AB676" s="343"/>
      <c r="AC676" s="343"/>
      <c r="AD676" s="343"/>
      <c r="AE676" s="343"/>
    </row>
    <row r="677" spans="2:31">
      <c r="B677" s="669"/>
      <c r="C677" s="669"/>
      <c r="D677" s="336"/>
      <c r="E677" s="336">
        <f t="shared" si="783"/>
        <v>0</v>
      </c>
      <c r="F677" s="377"/>
      <c r="G677" s="377"/>
      <c r="H677" s="339"/>
      <c r="I677" s="336">
        <f t="shared" si="784"/>
        <v>0</v>
      </c>
      <c r="J677" s="202" t="str" cm="1">
        <f t="array" ref="J677">IF((SUMPRODUCT(ISBLANK(B677)*1)+SUMPRODUCT(ISBLANK(F677:G677)*1))=3, "wstaw dane", IF(AND( (SUMPRODUCT(ISBLANK(B677)*1)+SUMPRODUCT(ISBLANK(F677:G677)*1))&gt;0, (SUMPRODUCT(ISBLANK(B677)*1)+SUMPRODUCT(ISBLANK(F677:G677)*1))&lt;3), "uzupełnij dane", IF(AND(F677=nie,G677=tak), "popraw dane","ok")))</f>
        <v>wstaw dane</v>
      </c>
      <c r="K677" s="343"/>
      <c r="L677" s="343"/>
      <c r="M677" s="343"/>
      <c r="N677" s="343"/>
      <c r="O677" s="343"/>
      <c r="P677" s="343"/>
      <c r="Q677" s="343"/>
      <c r="R677" s="343"/>
      <c r="S677" s="343"/>
      <c r="T677" s="343"/>
      <c r="U677" s="343"/>
      <c r="V677" s="343"/>
      <c r="W677" s="343"/>
      <c r="X677" s="343"/>
      <c r="Y677" s="343"/>
      <c r="Z677" s="343"/>
      <c r="AA677" s="343"/>
      <c r="AB677" s="343"/>
      <c r="AC677" s="343"/>
      <c r="AD677" s="343"/>
      <c r="AE677" s="343"/>
    </row>
    <row r="678" spans="2:31">
      <c r="B678" s="669"/>
      <c r="C678" s="669"/>
      <c r="D678" s="336"/>
      <c r="E678" s="336">
        <f t="shared" si="783"/>
        <v>0</v>
      </c>
      <c r="F678" s="377"/>
      <c r="G678" s="377"/>
      <c r="H678" s="339"/>
      <c r="I678" s="336">
        <f t="shared" si="784"/>
        <v>0</v>
      </c>
      <c r="J678" s="202" t="str" cm="1">
        <f t="array" ref="J678">IF((SUMPRODUCT(ISBLANK(B678)*1)+SUMPRODUCT(ISBLANK(F678:G678)*1))=3, "wstaw dane", IF(AND( (SUMPRODUCT(ISBLANK(B678)*1)+SUMPRODUCT(ISBLANK(F678:G678)*1))&gt;0, (SUMPRODUCT(ISBLANK(B678)*1)+SUMPRODUCT(ISBLANK(F678:G678)*1))&lt;3), "uzupełnij dane", IF(AND(F678=nie,G678=tak), "popraw dane","ok")))</f>
        <v>wstaw dane</v>
      </c>
      <c r="K678" s="343"/>
      <c r="L678" s="343"/>
      <c r="M678" s="343"/>
      <c r="N678" s="343"/>
      <c r="O678" s="343"/>
      <c r="P678" s="343"/>
      <c r="Q678" s="343"/>
      <c r="R678" s="343"/>
      <c r="S678" s="343"/>
      <c r="T678" s="343"/>
      <c r="U678" s="343"/>
      <c r="V678" s="343"/>
      <c r="W678" s="343"/>
      <c r="X678" s="343"/>
      <c r="Y678" s="343"/>
      <c r="Z678" s="343"/>
      <c r="AA678" s="343"/>
      <c r="AB678" s="343"/>
      <c r="AC678" s="343"/>
      <c r="AD678" s="343"/>
      <c r="AE678" s="343"/>
    </row>
    <row r="679" spans="2:31">
      <c r="B679" s="669"/>
      <c r="C679" s="669"/>
      <c r="D679" s="336"/>
      <c r="E679" s="336">
        <f t="shared" si="783"/>
        <v>0</v>
      </c>
      <c r="F679" s="377"/>
      <c r="G679" s="377"/>
      <c r="H679" s="339"/>
      <c r="I679" s="336">
        <f t="shared" si="784"/>
        <v>0</v>
      </c>
      <c r="J679" s="202" t="str" cm="1">
        <f t="array" ref="J679">IF((SUMPRODUCT(ISBLANK(B679)*1)+SUMPRODUCT(ISBLANK(F679:G679)*1))=3, "wstaw dane", IF(AND( (SUMPRODUCT(ISBLANK(B679)*1)+SUMPRODUCT(ISBLANK(F679:G679)*1))&gt;0, (SUMPRODUCT(ISBLANK(B679)*1)+SUMPRODUCT(ISBLANK(F679:G679)*1))&lt;3), "uzupełnij dane", IF(AND(F679=nie,G679=tak), "popraw dane","ok")))</f>
        <v>wstaw dane</v>
      </c>
      <c r="K679" s="343"/>
      <c r="L679" s="343"/>
      <c r="M679" s="343"/>
      <c r="N679" s="343"/>
      <c r="O679" s="343"/>
      <c r="P679" s="343"/>
      <c r="Q679" s="343"/>
      <c r="R679" s="343"/>
      <c r="S679" s="343"/>
      <c r="T679" s="343"/>
      <c r="U679" s="343"/>
      <c r="V679" s="343"/>
      <c r="W679" s="343"/>
      <c r="X679" s="343"/>
      <c r="Y679" s="343"/>
      <c r="Z679" s="343"/>
      <c r="AA679" s="343"/>
      <c r="AB679" s="343"/>
      <c r="AC679" s="343"/>
      <c r="AD679" s="343"/>
      <c r="AE679" s="343"/>
    </row>
    <row r="680" spans="2:31">
      <c r="B680" s="669"/>
      <c r="C680" s="669"/>
      <c r="D680" s="336"/>
      <c r="E680" s="336">
        <f t="shared" si="783"/>
        <v>0</v>
      </c>
      <c r="F680" s="377"/>
      <c r="G680" s="377"/>
      <c r="H680" s="339"/>
      <c r="I680" s="336">
        <f t="shared" si="784"/>
        <v>0</v>
      </c>
      <c r="J680" s="202" t="str" cm="1">
        <f t="array" ref="J680">IF((SUMPRODUCT(ISBLANK(B680)*1)+SUMPRODUCT(ISBLANK(F680:G680)*1))=3, "wstaw dane", IF(AND( (SUMPRODUCT(ISBLANK(B680)*1)+SUMPRODUCT(ISBLANK(F680:G680)*1))&gt;0, (SUMPRODUCT(ISBLANK(B680)*1)+SUMPRODUCT(ISBLANK(F680:G680)*1))&lt;3), "uzupełnij dane", IF(AND(F680=nie,G680=tak), "popraw dane","ok")))</f>
        <v>wstaw dane</v>
      </c>
      <c r="K680" s="343"/>
      <c r="L680" s="343"/>
      <c r="M680" s="343"/>
      <c r="N680" s="343"/>
      <c r="O680" s="343"/>
      <c r="P680" s="343"/>
      <c r="Q680" s="343"/>
      <c r="R680" s="343"/>
      <c r="S680" s="343"/>
      <c r="T680" s="343"/>
      <c r="U680" s="343"/>
      <c r="V680" s="343"/>
      <c r="W680" s="343"/>
      <c r="X680" s="343"/>
      <c r="Y680" s="343"/>
      <c r="Z680" s="343"/>
      <c r="AA680" s="343"/>
      <c r="AB680" s="343"/>
      <c r="AC680" s="343"/>
      <c r="AD680" s="343"/>
      <c r="AE680" s="343"/>
    </row>
    <row r="681" spans="2:31">
      <c r="B681" s="669"/>
      <c r="C681" s="669"/>
      <c r="D681" s="336"/>
      <c r="E681" s="336">
        <f t="shared" si="783"/>
        <v>0</v>
      </c>
      <c r="F681" s="377"/>
      <c r="G681" s="377"/>
      <c r="H681" s="339"/>
      <c r="I681" s="336">
        <f t="shared" si="784"/>
        <v>0</v>
      </c>
      <c r="J681" s="202" t="str" cm="1">
        <f t="array" ref="J681">IF((SUMPRODUCT(ISBLANK(B681)*1)+SUMPRODUCT(ISBLANK(F681:G681)*1))=3, "wstaw dane", IF(AND( (SUMPRODUCT(ISBLANK(B681)*1)+SUMPRODUCT(ISBLANK(F681:G681)*1))&gt;0, (SUMPRODUCT(ISBLANK(B681)*1)+SUMPRODUCT(ISBLANK(F681:G681)*1))&lt;3), "uzupełnij dane", IF(AND(F681=nie,G681=tak), "popraw dane","ok")))</f>
        <v>wstaw dane</v>
      </c>
      <c r="K681" s="343"/>
      <c r="L681" s="343"/>
      <c r="M681" s="343"/>
      <c r="N681" s="343"/>
      <c r="O681" s="343"/>
      <c r="P681" s="343"/>
      <c r="Q681" s="343"/>
      <c r="R681" s="343"/>
      <c r="S681" s="343"/>
      <c r="T681" s="343"/>
      <c r="U681" s="343"/>
      <c r="V681" s="343"/>
      <c r="W681" s="343"/>
      <c r="X681" s="343"/>
      <c r="Y681" s="343"/>
      <c r="Z681" s="343"/>
      <c r="AA681" s="343"/>
      <c r="AB681" s="343"/>
      <c r="AC681" s="343"/>
      <c r="AD681" s="343"/>
      <c r="AE681" s="343"/>
    </row>
    <row r="682" spans="2:31">
      <c r="B682" s="669"/>
      <c r="C682" s="669"/>
      <c r="D682" s="336"/>
      <c r="E682" s="336">
        <f t="shared" si="783"/>
        <v>0</v>
      </c>
      <c r="F682" s="377"/>
      <c r="G682" s="377"/>
      <c r="H682" s="339"/>
      <c r="I682" s="336">
        <f t="shared" si="784"/>
        <v>0</v>
      </c>
      <c r="J682" s="202" t="str" cm="1">
        <f t="array" ref="J682">IF((SUMPRODUCT(ISBLANK(B682)*1)+SUMPRODUCT(ISBLANK(F682:G682)*1))=3, "wstaw dane", IF(AND( (SUMPRODUCT(ISBLANK(B682)*1)+SUMPRODUCT(ISBLANK(F682:G682)*1))&gt;0, (SUMPRODUCT(ISBLANK(B682)*1)+SUMPRODUCT(ISBLANK(F682:G682)*1))&lt;3), "uzupełnij dane", IF(AND(F682=nie,G682=tak), "popraw dane","ok")))</f>
        <v>wstaw dane</v>
      </c>
      <c r="K682" s="343"/>
      <c r="L682" s="343"/>
      <c r="M682" s="343"/>
      <c r="N682" s="343"/>
      <c r="O682" s="343"/>
      <c r="P682" s="343"/>
      <c r="Q682" s="343"/>
      <c r="R682" s="343"/>
      <c r="S682" s="343"/>
      <c r="T682" s="343"/>
      <c r="U682" s="343"/>
      <c r="V682" s="343"/>
      <c r="W682" s="343"/>
      <c r="X682" s="343"/>
      <c r="Y682" s="343"/>
      <c r="Z682" s="343"/>
      <c r="AA682" s="343"/>
      <c r="AB682" s="343"/>
      <c r="AC682" s="343"/>
      <c r="AD682" s="343"/>
      <c r="AE682" s="343"/>
    </row>
    <row r="683" spans="2:31">
      <c r="B683" s="669"/>
      <c r="C683" s="669"/>
      <c r="D683" s="336"/>
      <c r="E683" s="336">
        <f t="shared" si="783"/>
        <v>0</v>
      </c>
      <c r="F683" s="377"/>
      <c r="G683" s="377"/>
      <c r="H683" s="339"/>
      <c r="I683" s="336">
        <f t="shared" si="784"/>
        <v>0</v>
      </c>
      <c r="J683" s="202" t="str" cm="1">
        <f t="array" ref="J683">IF((SUMPRODUCT(ISBLANK(B683)*1)+SUMPRODUCT(ISBLANK(F683:G683)*1))=3, "wstaw dane", IF(AND( (SUMPRODUCT(ISBLANK(B683)*1)+SUMPRODUCT(ISBLANK(F683:G683)*1))&gt;0, (SUMPRODUCT(ISBLANK(B683)*1)+SUMPRODUCT(ISBLANK(F683:G683)*1))&lt;3), "uzupełnij dane", IF(AND(F683=nie,G683=tak), "popraw dane","ok")))</f>
        <v>wstaw dane</v>
      </c>
      <c r="K683" s="343"/>
      <c r="L683" s="343"/>
      <c r="M683" s="343"/>
      <c r="N683" s="343"/>
      <c r="O683" s="343"/>
      <c r="P683" s="343"/>
      <c r="Q683" s="343"/>
      <c r="R683" s="343"/>
      <c r="S683" s="343"/>
      <c r="T683" s="343"/>
      <c r="U683" s="343"/>
      <c r="V683" s="343"/>
      <c r="W683" s="343"/>
      <c r="X683" s="343"/>
      <c r="Y683" s="343"/>
      <c r="Z683" s="343"/>
      <c r="AA683" s="343"/>
      <c r="AB683" s="343"/>
      <c r="AC683" s="343"/>
      <c r="AD683" s="343"/>
      <c r="AE683" s="343"/>
    </row>
    <row r="684" spans="2:31">
      <c r="B684" s="669"/>
      <c r="C684" s="669"/>
      <c r="D684" s="336"/>
      <c r="E684" s="336">
        <f t="shared" si="783"/>
        <v>0</v>
      </c>
      <c r="F684" s="377"/>
      <c r="G684" s="377"/>
      <c r="H684" s="339"/>
      <c r="I684" s="336">
        <f t="shared" si="784"/>
        <v>0</v>
      </c>
      <c r="J684" s="202" t="str" cm="1">
        <f t="array" ref="J684">IF((SUMPRODUCT(ISBLANK(B684)*1)+SUMPRODUCT(ISBLANK(F684:G684)*1))=3, "wstaw dane", IF(AND( (SUMPRODUCT(ISBLANK(B684)*1)+SUMPRODUCT(ISBLANK(F684:G684)*1))&gt;0, (SUMPRODUCT(ISBLANK(B684)*1)+SUMPRODUCT(ISBLANK(F684:G684)*1))&lt;3), "uzupełnij dane", IF(AND(F684=nie,G684=tak), "popraw dane","ok")))</f>
        <v>wstaw dane</v>
      </c>
      <c r="K684" s="343"/>
      <c r="L684" s="343"/>
      <c r="M684" s="343"/>
      <c r="N684" s="343"/>
      <c r="O684" s="343"/>
      <c r="P684" s="343"/>
      <c r="Q684" s="343"/>
      <c r="R684" s="343"/>
      <c r="S684" s="343"/>
      <c r="T684" s="343"/>
      <c r="U684" s="343"/>
      <c r="V684" s="343"/>
      <c r="W684" s="343"/>
      <c r="X684" s="343"/>
      <c r="Y684" s="343"/>
      <c r="Z684" s="343"/>
      <c r="AA684" s="343"/>
      <c r="AB684" s="343"/>
      <c r="AC684" s="343"/>
      <c r="AD684" s="343"/>
      <c r="AE684" s="343"/>
    </row>
    <row r="685" spans="2:31">
      <c r="B685" s="669"/>
      <c r="C685" s="669"/>
      <c r="D685" s="336"/>
      <c r="E685" s="336">
        <f t="shared" si="783"/>
        <v>0</v>
      </c>
      <c r="F685" s="377"/>
      <c r="G685" s="377"/>
      <c r="H685" s="339"/>
      <c r="I685" s="336">
        <f t="shared" si="784"/>
        <v>0</v>
      </c>
      <c r="J685" s="202" t="str" cm="1">
        <f t="array" ref="J685">IF((SUMPRODUCT(ISBLANK(B685)*1)+SUMPRODUCT(ISBLANK(F685:G685)*1))=3, "wstaw dane", IF(AND( (SUMPRODUCT(ISBLANK(B685)*1)+SUMPRODUCT(ISBLANK(F685:G685)*1))&gt;0, (SUMPRODUCT(ISBLANK(B685)*1)+SUMPRODUCT(ISBLANK(F685:G685)*1))&lt;3), "uzupełnij dane", IF(AND(F685=nie,G685=tak), "popraw dane","ok")))</f>
        <v>wstaw dane</v>
      </c>
      <c r="K685" s="343"/>
      <c r="L685" s="343"/>
      <c r="M685" s="343"/>
      <c r="N685" s="343"/>
      <c r="O685" s="343"/>
      <c r="P685" s="343"/>
      <c r="Q685" s="343"/>
      <c r="R685" s="343"/>
      <c r="S685" s="343"/>
      <c r="T685" s="343"/>
      <c r="U685" s="343"/>
      <c r="V685" s="343"/>
      <c r="W685" s="343"/>
      <c r="X685" s="343"/>
      <c r="Y685" s="343"/>
      <c r="Z685" s="343"/>
      <c r="AA685" s="343"/>
      <c r="AB685" s="343"/>
      <c r="AC685" s="343"/>
      <c r="AD685" s="343"/>
      <c r="AE685" s="343"/>
    </row>
    <row r="686" spans="2:31">
      <c r="B686" s="669"/>
      <c r="C686" s="669"/>
      <c r="D686" s="336"/>
      <c r="E686" s="336">
        <f t="shared" si="783"/>
        <v>0</v>
      </c>
      <c r="F686" s="377"/>
      <c r="G686" s="377"/>
      <c r="H686" s="339"/>
      <c r="I686" s="336">
        <f t="shared" si="784"/>
        <v>0</v>
      </c>
      <c r="J686" s="202" t="str" cm="1">
        <f t="array" ref="J686">IF((SUMPRODUCT(ISBLANK(B686)*1)+SUMPRODUCT(ISBLANK(F686:G686)*1))=3, "wstaw dane", IF(AND( (SUMPRODUCT(ISBLANK(B686)*1)+SUMPRODUCT(ISBLANK(F686:G686)*1))&gt;0, (SUMPRODUCT(ISBLANK(B686)*1)+SUMPRODUCT(ISBLANK(F686:G686)*1))&lt;3), "uzupełnij dane", IF(AND(F686=nie,G686=tak), "popraw dane","ok")))</f>
        <v>wstaw dane</v>
      </c>
      <c r="K686" s="343"/>
      <c r="L686" s="343"/>
      <c r="M686" s="343"/>
      <c r="N686" s="343"/>
      <c r="O686" s="343"/>
      <c r="P686" s="343"/>
      <c r="Q686" s="343"/>
      <c r="R686" s="343"/>
      <c r="S686" s="343"/>
      <c r="T686" s="343"/>
      <c r="U686" s="343"/>
      <c r="V686" s="343"/>
      <c r="W686" s="343"/>
      <c r="X686" s="343"/>
      <c r="Y686" s="343"/>
      <c r="Z686" s="343"/>
      <c r="AA686" s="343"/>
      <c r="AB686" s="343"/>
      <c r="AC686" s="343"/>
      <c r="AD686" s="343"/>
      <c r="AE686" s="343"/>
    </row>
    <row r="687" spans="2:31">
      <c r="B687" s="669"/>
      <c r="C687" s="669"/>
      <c r="D687" s="336"/>
      <c r="E687" s="336">
        <f t="shared" si="783"/>
        <v>0</v>
      </c>
      <c r="F687" s="377"/>
      <c r="G687" s="377"/>
      <c r="H687" s="339"/>
      <c r="I687" s="336">
        <f t="shared" si="784"/>
        <v>0</v>
      </c>
      <c r="J687" s="202" t="str" cm="1">
        <f t="array" ref="J687">IF((SUMPRODUCT(ISBLANK(B687)*1)+SUMPRODUCT(ISBLANK(F687:G687)*1))=3, "wstaw dane", IF(AND( (SUMPRODUCT(ISBLANK(B687)*1)+SUMPRODUCT(ISBLANK(F687:G687)*1))&gt;0, (SUMPRODUCT(ISBLANK(B687)*1)+SUMPRODUCT(ISBLANK(F687:G687)*1))&lt;3), "uzupełnij dane", IF(AND(F687=nie,G687=tak), "popraw dane","ok")))</f>
        <v>wstaw dane</v>
      </c>
      <c r="K687" s="343"/>
      <c r="L687" s="343"/>
      <c r="M687" s="343"/>
      <c r="N687" s="343"/>
      <c r="O687" s="343"/>
      <c r="P687" s="343"/>
      <c r="Q687" s="343"/>
      <c r="R687" s="343"/>
      <c r="S687" s="343"/>
      <c r="T687" s="343"/>
      <c r="U687" s="343"/>
      <c r="V687" s="343"/>
      <c r="W687" s="343"/>
      <c r="X687" s="343"/>
      <c r="Y687" s="343"/>
      <c r="Z687" s="343"/>
      <c r="AA687" s="343"/>
      <c r="AB687" s="343"/>
      <c r="AC687" s="343"/>
      <c r="AD687" s="343"/>
      <c r="AE687" s="343"/>
    </row>
    <row r="688" spans="2:31">
      <c r="B688" s="669"/>
      <c r="C688" s="669"/>
      <c r="D688" s="336"/>
      <c r="E688" s="336">
        <f t="shared" si="783"/>
        <v>0</v>
      </c>
      <c r="F688" s="377"/>
      <c r="G688" s="377"/>
      <c r="H688" s="339"/>
      <c r="I688" s="336">
        <f t="shared" si="784"/>
        <v>0</v>
      </c>
      <c r="J688" s="202" t="str" cm="1">
        <f t="array" ref="J688">IF((SUMPRODUCT(ISBLANK(B688)*1)+SUMPRODUCT(ISBLANK(F688:G688)*1))=3, "wstaw dane", IF(AND( (SUMPRODUCT(ISBLANK(B688)*1)+SUMPRODUCT(ISBLANK(F688:G688)*1))&gt;0, (SUMPRODUCT(ISBLANK(B688)*1)+SUMPRODUCT(ISBLANK(F688:G688)*1))&lt;3), "uzupełnij dane", IF(AND(F688=nie,G688=tak), "popraw dane","ok")))</f>
        <v>wstaw dane</v>
      </c>
      <c r="K688" s="343"/>
      <c r="L688" s="343"/>
      <c r="M688" s="343"/>
      <c r="N688" s="343"/>
      <c r="O688" s="343"/>
      <c r="P688" s="343"/>
      <c r="Q688" s="343"/>
      <c r="R688" s="343"/>
      <c r="S688" s="343"/>
      <c r="T688" s="343"/>
      <c r="U688" s="343"/>
      <c r="V688" s="343"/>
      <c r="W688" s="343"/>
      <c r="X688" s="343"/>
      <c r="Y688" s="343"/>
      <c r="Z688" s="343"/>
      <c r="AA688" s="343"/>
      <c r="AB688" s="343"/>
      <c r="AC688" s="343"/>
      <c r="AD688" s="343"/>
      <c r="AE688" s="343"/>
    </row>
    <row r="689" spans="2:31">
      <c r="B689" s="669"/>
      <c r="C689" s="669"/>
      <c r="D689" s="336"/>
      <c r="E689" s="336">
        <f t="shared" si="783"/>
        <v>0</v>
      </c>
      <c r="F689" s="377"/>
      <c r="G689" s="377"/>
      <c r="H689" s="339"/>
      <c r="I689" s="336">
        <f t="shared" si="784"/>
        <v>0</v>
      </c>
      <c r="J689" s="202" t="str" cm="1">
        <f t="array" ref="J689">IF((SUMPRODUCT(ISBLANK(B689)*1)+SUMPRODUCT(ISBLANK(F689:G689)*1))=3, "wstaw dane", IF(AND( (SUMPRODUCT(ISBLANK(B689)*1)+SUMPRODUCT(ISBLANK(F689:G689)*1))&gt;0, (SUMPRODUCT(ISBLANK(B689)*1)+SUMPRODUCT(ISBLANK(F689:G689)*1))&lt;3), "uzupełnij dane", IF(AND(F689=nie,G689=tak), "popraw dane","ok")))</f>
        <v>wstaw dane</v>
      </c>
      <c r="K689" s="343"/>
      <c r="L689" s="343"/>
      <c r="M689" s="343"/>
      <c r="N689" s="343"/>
      <c r="O689" s="343"/>
      <c r="P689" s="343"/>
      <c r="Q689" s="343"/>
      <c r="R689" s="343"/>
      <c r="S689" s="343"/>
      <c r="T689" s="343"/>
      <c r="U689" s="343"/>
      <c r="V689" s="343"/>
      <c r="W689" s="343"/>
      <c r="X689" s="343"/>
      <c r="Y689" s="343"/>
      <c r="Z689" s="343"/>
      <c r="AA689" s="343"/>
      <c r="AB689" s="343"/>
      <c r="AC689" s="343"/>
      <c r="AD689" s="343"/>
      <c r="AE689" s="343"/>
    </row>
    <row r="690" spans="2:31">
      <c r="B690" s="669"/>
      <c r="C690" s="669"/>
      <c r="D690" s="336"/>
      <c r="E690" s="336">
        <f t="shared" si="783"/>
        <v>0</v>
      </c>
      <c r="F690" s="377"/>
      <c r="G690" s="377"/>
      <c r="H690" s="339"/>
      <c r="I690" s="336">
        <f t="shared" si="784"/>
        <v>0</v>
      </c>
      <c r="J690" s="202" t="str" cm="1">
        <f t="array" ref="J690">IF((SUMPRODUCT(ISBLANK(B690)*1)+SUMPRODUCT(ISBLANK(F690:G690)*1))=3, "wstaw dane", IF(AND( (SUMPRODUCT(ISBLANK(B690)*1)+SUMPRODUCT(ISBLANK(F690:G690)*1))&gt;0, (SUMPRODUCT(ISBLANK(B690)*1)+SUMPRODUCT(ISBLANK(F690:G690)*1))&lt;3), "uzupełnij dane", IF(AND(F690=nie,G690=tak), "popraw dane","ok")))</f>
        <v>wstaw dane</v>
      </c>
      <c r="K690" s="343"/>
      <c r="L690" s="343"/>
      <c r="M690" s="343"/>
      <c r="N690" s="343"/>
      <c r="O690" s="343"/>
      <c r="P690" s="343"/>
      <c r="Q690" s="343"/>
      <c r="R690" s="343"/>
      <c r="S690" s="343"/>
      <c r="T690" s="343"/>
      <c r="U690" s="343"/>
      <c r="V690" s="343"/>
      <c r="W690" s="343"/>
      <c r="X690" s="343"/>
      <c r="Y690" s="343"/>
      <c r="Z690" s="343"/>
      <c r="AA690" s="343"/>
      <c r="AB690" s="343"/>
      <c r="AC690" s="343"/>
      <c r="AD690" s="343"/>
      <c r="AE690" s="343"/>
    </row>
    <row r="691" spans="2:31">
      <c r="B691" s="669"/>
      <c r="C691" s="669"/>
      <c r="D691" s="336"/>
      <c r="E691" s="336">
        <f t="shared" si="783"/>
        <v>0</v>
      </c>
      <c r="F691" s="377"/>
      <c r="G691" s="377"/>
      <c r="H691" s="339"/>
      <c r="I691" s="336">
        <f>IF(J691="ok",SUM(K777:AE777),0)</f>
        <v>0</v>
      </c>
      <c r="J691" s="202" t="str" cm="1">
        <f t="array" ref="J691">IF((SUMPRODUCT(ISBLANK(B691)*1)+SUMPRODUCT(ISBLANK(F691:G691)*1))=3, "wstaw dane", IF(AND( (SUMPRODUCT(ISBLANK(B691)*1)+SUMPRODUCT(ISBLANK(F691:G691)*1))&gt;0, (SUMPRODUCT(ISBLANK(B691)*1)+SUMPRODUCT(ISBLANK(F691:G691)*1))&lt;3), "uzupełnij dane", IF(AND(F691=nie,G691=tak), "popraw dane","ok")))</f>
        <v>wstaw dane</v>
      </c>
      <c r="K691" s="343"/>
      <c r="L691" s="343"/>
      <c r="M691" s="343"/>
      <c r="N691" s="343"/>
      <c r="O691" s="343"/>
      <c r="P691" s="343"/>
      <c r="Q691" s="343"/>
      <c r="R691" s="343"/>
      <c r="S691" s="343"/>
      <c r="T691" s="343"/>
      <c r="U691" s="343"/>
      <c r="V691" s="343"/>
      <c r="W691" s="343"/>
      <c r="X691" s="343"/>
      <c r="Y691" s="343"/>
      <c r="Z691" s="343"/>
      <c r="AA691" s="343"/>
      <c r="AB691" s="343"/>
      <c r="AC691" s="343"/>
      <c r="AD691" s="343"/>
      <c r="AE691" s="343"/>
    </row>
    <row r="692" spans="2:31">
      <c r="B692" s="669"/>
      <c r="C692" s="669"/>
      <c r="D692" s="336"/>
      <c r="E692" s="336">
        <f t="shared" si="783"/>
        <v>0</v>
      </c>
      <c r="F692" s="377"/>
      <c r="G692" s="377"/>
      <c r="H692" s="339"/>
      <c r="I692" s="336">
        <f t="shared" si="784"/>
        <v>0</v>
      </c>
      <c r="J692" s="202" t="str" cm="1">
        <f t="array" ref="J692">IF((SUMPRODUCT(ISBLANK(B692)*1)+SUMPRODUCT(ISBLANK(F692:G692)*1))=3, "wstaw dane", IF(AND( (SUMPRODUCT(ISBLANK(B692)*1)+SUMPRODUCT(ISBLANK(F692:G692)*1))&gt;0, (SUMPRODUCT(ISBLANK(B692)*1)+SUMPRODUCT(ISBLANK(F692:G692)*1))&lt;3), "uzupełnij dane", IF(AND(F692=nie,G692=tak), "popraw dane","ok")))</f>
        <v>wstaw dane</v>
      </c>
      <c r="K692" s="343"/>
      <c r="L692" s="343"/>
      <c r="M692" s="343"/>
      <c r="N692" s="343"/>
      <c r="O692" s="343"/>
      <c r="P692" s="343"/>
      <c r="Q692" s="343"/>
      <c r="R692" s="343"/>
      <c r="S692" s="343"/>
      <c r="T692" s="343"/>
      <c r="U692" s="343"/>
      <c r="V692" s="343"/>
      <c r="W692" s="343"/>
      <c r="X692" s="343"/>
      <c r="Y692" s="343"/>
      <c r="Z692" s="343"/>
      <c r="AA692" s="343"/>
      <c r="AB692" s="343"/>
      <c r="AC692" s="343"/>
      <c r="AD692" s="343"/>
      <c r="AE692" s="343"/>
    </row>
    <row r="693" spans="2:31">
      <c r="B693" s="669"/>
      <c r="C693" s="669"/>
      <c r="D693" s="336"/>
      <c r="E693" s="336">
        <f t="shared" si="783"/>
        <v>0</v>
      </c>
      <c r="F693" s="377"/>
      <c r="G693" s="377"/>
      <c r="H693" s="339"/>
      <c r="I693" s="336">
        <f t="shared" si="784"/>
        <v>0</v>
      </c>
      <c r="J693" s="202" t="str" cm="1">
        <f t="array" ref="J693">IF((SUMPRODUCT(ISBLANK(B693)*1)+SUMPRODUCT(ISBLANK(F693:G693)*1))=3, "wstaw dane", IF(AND( (SUMPRODUCT(ISBLANK(B693)*1)+SUMPRODUCT(ISBLANK(F693:G693)*1))&gt;0, (SUMPRODUCT(ISBLANK(B693)*1)+SUMPRODUCT(ISBLANK(F693:G693)*1))&lt;3), "uzupełnij dane", IF(AND(F693=nie,G693=tak), "popraw dane","ok")))</f>
        <v>wstaw dane</v>
      </c>
      <c r="K693" s="343"/>
      <c r="L693" s="343"/>
      <c r="M693" s="343"/>
      <c r="N693" s="343"/>
      <c r="O693" s="343"/>
      <c r="P693" s="343"/>
      <c r="Q693" s="343"/>
      <c r="R693" s="343"/>
      <c r="S693" s="343"/>
      <c r="T693" s="343"/>
      <c r="U693" s="343"/>
      <c r="V693" s="343"/>
      <c r="W693" s="343"/>
      <c r="X693" s="343"/>
      <c r="Y693" s="343"/>
      <c r="Z693" s="343"/>
      <c r="AA693" s="343"/>
      <c r="AB693" s="343"/>
      <c r="AC693" s="343"/>
      <c r="AD693" s="343"/>
      <c r="AE693" s="343"/>
    </row>
    <row r="694" spans="2:31">
      <c r="B694" s="669"/>
      <c r="C694" s="669"/>
      <c r="D694" s="336"/>
      <c r="E694" s="336">
        <f t="shared" si="783"/>
        <v>0</v>
      </c>
      <c r="F694" s="377"/>
      <c r="G694" s="377"/>
      <c r="H694" s="339"/>
      <c r="I694" s="336">
        <f t="shared" si="784"/>
        <v>0</v>
      </c>
      <c r="J694" s="202" t="str" cm="1">
        <f t="array" ref="J694">IF((SUMPRODUCT(ISBLANK(B694)*1)+SUMPRODUCT(ISBLANK(F694:G694)*1))=3, "wstaw dane", IF(AND( (SUMPRODUCT(ISBLANK(B694)*1)+SUMPRODUCT(ISBLANK(F694:G694)*1))&gt;0, (SUMPRODUCT(ISBLANK(B694)*1)+SUMPRODUCT(ISBLANK(F694:G694)*1))&lt;3), "uzupełnij dane", IF(AND(F694=nie,G694=tak), "popraw dane","ok")))</f>
        <v>wstaw dane</v>
      </c>
      <c r="K694" s="343"/>
      <c r="L694" s="343"/>
      <c r="M694" s="343"/>
      <c r="N694" s="343"/>
      <c r="O694" s="343"/>
      <c r="P694" s="343"/>
      <c r="Q694" s="343"/>
      <c r="R694" s="343"/>
      <c r="S694" s="343"/>
      <c r="T694" s="343"/>
      <c r="U694" s="343"/>
      <c r="V694" s="343"/>
      <c r="W694" s="343"/>
      <c r="X694" s="343"/>
      <c r="Y694" s="343"/>
      <c r="Z694" s="343"/>
      <c r="AA694" s="343"/>
      <c r="AB694" s="343"/>
      <c r="AC694" s="343"/>
      <c r="AD694" s="343"/>
      <c r="AE694" s="343"/>
    </row>
    <row r="695" spans="2:31">
      <c r="B695" s="669"/>
      <c r="C695" s="669"/>
      <c r="D695" s="336"/>
      <c r="E695" s="336">
        <f t="shared" si="783"/>
        <v>0</v>
      </c>
      <c r="F695" s="377"/>
      <c r="G695" s="377"/>
      <c r="H695" s="339"/>
      <c r="I695" s="336">
        <f t="shared" si="784"/>
        <v>0</v>
      </c>
      <c r="J695" s="202" t="str" cm="1">
        <f t="array" ref="J695">IF((SUMPRODUCT(ISBLANK(B695)*1)+SUMPRODUCT(ISBLANK(F695:G695)*1))=3, "wstaw dane", IF(AND( (SUMPRODUCT(ISBLANK(B695)*1)+SUMPRODUCT(ISBLANK(F695:G695)*1))&gt;0, (SUMPRODUCT(ISBLANK(B695)*1)+SUMPRODUCT(ISBLANK(F695:G695)*1))&lt;3), "uzupełnij dane", IF(AND(F695=nie,G695=tak), "popraw dane","ok")))</f>
        <v>wstaw dane</v>
      </c>
      <c r="K695" s="343"/>
      <c r="L695" s="343"/>
      <c r="M695" s="343"/>
      <c r="N695" s="343"/>
      <c r="O695" s="343"/>
      <c r="P695" s="343"/>
      <c r="Q695" s="343"/>
      <c r="R695" s="343"/>
      <c r="S695" s="343"/>
      <c r="T695" s="343"/>
      <c r="U695" s="343"/>
      <c r="V695" s="343"/>
      <c r="W695" s="343"/>
      <c r="X695" s="343"/>
      <c r="Y695" s="343"/>
      <c r="Z695" s="343"/>
      <c r="AA695" s="343"/>
      <c r="AB695" s="343"/>
      <c r="AC695" s="343"/>
      <c r="AD695" s="343"/>
      <c r="AE695" s="343"/>
    </row>
    <row r="696" spans="2:31">
      <c r="B696" s="669"/>
      <c r="C696" s="669"/>
      <c r="D696" s="336"/>
      <c r="E696" s="336">
        <f t="shared" si="783"/>
        <v>0</v>
      </c>
      <c r="F696" s="377"/>
      <c r="G696" s="377"/>
      <c r="H696" s="339"/>
      <c r="I696" s="336">
        <f t="shared" si="784"/>
        <v>0</v>
      </c>
      <c r="J696" s="202" t="str" cm="1">
        <f t="array" ref="J696">IF((SUMPRODUCT(ISBLANK(B696)*1)+SUMPRODUCT(ISBLANK(F696:G696)*1))=3, "wstaw dane", IF(AND( (SUMPRODUCT(ISBLANK(B696)*1)+SUMPRODUCT(ISBLANK(F696:G696)*1))&gt;0, (SUMPRODUCT(ISBLANK(B696)*1)+SUMPRODUCT(ISBLANK(F696:G696)*1))&lt;3), "uzupełnij dane", IF(AND(F696=nie,G696=tak), "popraw dane","ok")))</f>
        <v>wstaw dane</v>
      </c>
      <c r="K696" s="343"/>
      <c r="L696" s="343"/>
      <c r="M696" s="343"/>
      <c r="N696" s="343"/>
      <c r="O696" s="343"/>
      <c r="P696" s="343"/>
      <c r="Q696" s="343"/>
      <c r="R696" s="343"/>
      <c r="S696" s="343"/>
      <c r="T696" s="343"/>
      <c r="U696" s="343"/>
      <c r="V696" s="343"/>
      <c r="W696" s="343"/>
      <c r="X696" s="343"/>
      <c r="Y696" s="343"/>
      <c r="Z696" s="343"/>
      <c r="AA696" s="343"/>
      <c r="AB696" s="343"/>
      <c r="AC696" s="343"/>
      <c r="AD696" s="343"/>
      <c r="AE696" s="343"/>
    </row>
    <row r="697" spans="2:31">
      <c r="B697" s="669"/>
      <c r="C697" s="669"/>
      <c r="D697" s="336"/>
      <c r="E697" s="336">
        <f t="shared" si="783"/>
        <v>0</v>
      </c>
      <c r="F697" s="377"/>
      <c r="G697" s="377"/>
      <c r="H697" s="339"/>
      <c r="I697" s="336">
        <f t="shared" si="784"/>
        <v>0</v>
      </c>
      <c r="J697" s="202" t="str" cm="1">
        <f t="array" ref="J697">IF((SUMPRODUCT(ISBLANK(B697)*1)+SUMPRODUCT(ISBLANK(F697:G697)*1))=3, "wstaw dane", IF(AND( (SUMPRODUCT(ISBLANK(B697)*1)+SUMPRODUCT(ISBLANK(F697:G697)*1))&gt;0, (SUMPRODUCT(ISBLANK(B697)*1)+SUMPRODUCT(ISBLANK(F697:G697)*1))&lt;3), "uzupełnij dane", IF(AND(F697=nie,G697=tak), "popraw dane","ok")))</f>
        <v>wstaw dane</v>
      </c>
      <c r="K697" s="343"/>
      <c r="L697" s="343"/>
      <c r="M697" s="343"/>
      <c r="N697" s="343"/>
      <c r="O697" s="343"/>
      <c r="P697" s="343"/>
      <c r="Q697" s="343"/>
      <c r="R697" s="343"/>
      <c r="S697" s="343"/>
      <c r="T697" s="343"/>
      <c r="U697" s="343"/>
      <c r="V697" s="343"/>
      <c r="W697" s="343"/>
      <c r="X697" s="343"/>
      <c r="Y697" s="343"/>
      <c r="Z697" s="343"/>
      <c r="AA697" s="343"/>
      <c r="AB697" s="343"/>
      <c r="AC697" s="343"/>
      <c r="AD697" s="343"/>
      <c r="AE697" s="343"/>
    </row>
    <row r="698" spans="2:31">
      <c r="B698" s="98" t="s">
        <v>658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785">IF(AND(LataProjekcji&gt;=Poczatek,LataProjekcji&lt;=Koniec_Projekt),ROUND(SUM(K658:K697),0),0)</f>
        <v>0</v>
      </c>
      <c r="L698" s="97">
        <f t="shared" si="785"/>
        <v>0</v>
      </c>
      <c r="M698" s="97">
        <f t="shared" si="785"/>
        <v>0</v>
      </c>
      <c r="N698" s="97">
        <f t="shared" si="785"/>
        <v>0</v>
      </c>
      <c r="O698" s="97">
        <f t="shared" si="785"/>
        <v>0</v>
      </c>
      <c r="P698" s="97">
        <f t="shared" si="785"/>
        <v>0</v>
      </c>
      <c r="Q698" s="97">
        <f t="shared" si="785"/>
        <v>0</v>
      </c>
      <c r="R698" s="97">
        <f t="shared" si="785"/>
        <v>0</v>
      </c>
      <c r="S698" s="97">
        <f t="shared" si="785"/>
        <v>0</v>
      </c>
      <c r="T698" s="97">
        <f t="shared" si="785"/>
        <v>0</v>
      </c>
      <c r="U698" s="97">
        <f t="shared" si="785"/>
        <v>0</v>
      </c>
      <c r="V698" s="97">
        <f t="shared" si="785"/>
        <v>0</v>
      </c>
      <c r="W698" s="97">
        <f t="shared" si="785"/>
        <v>0</v>
      </c>
      <c r="X698" s="97">
        <f t="shared" ref="X698:AA698" si="786">IF(AND(LataProjekcji&gt;=Poczatek,LataProjekcji&lt;=Koniec_Projekt),ROUND(SUM(X658:X697),0),0)</f>
        <v>0</v>
      </c>
      <c r="Y698" s="97">
        <f t="shared" si="786"/>
        <v>0</v>
      </c>
      <c r="Z698" s="97">
        <f t="shared" si="786"/>
        <v>0</v>
      </c>
      <c r="AA698" s="97">
        <f t="shared" si="786"/>
        <v>0</v>
      </c>
      <c r="AB698" s="97">
        <f t="shared" ref="AB698:AE698" si="787">IF(AND(LataProjekcji&gt;=Poczatek,LataProjekcji&lt;=Koniec_Projekt),ROUND(SUM(AB658:AB697),0),0)</f>
        <v>0</v>
      </c>
      <c r="AC698" s="97">
        <f t="shared" si="787"/>
        <v>0</v>
      </c>
      <c r="AD698" s="97">
        <f t="shared" si="787"/>
        <v>0</v>
      </c>
      <c r="AE698" s="97">
        <f t="shared" si="787"/>
        <v>0</v>
      </c>
    </row>
    <row r="699" spans="2:31">
      <c r="B699" s="396" t="s">
        <v>659</v>
      </c>
      <c r="C699" s="396"/>
      <c r="D699" s="397"/>
      <c r="E699" s="397"/>
      <c r="F699" s="398"/>
      <c r="G699" s="397"/>
      <c r="H699" s="398"/>
      <c r="I699" s="397"/>
      <c r="J699" s="398"/>
      <c r="K699" s="397">
        <f>ROUND(SUM(K744:K783),0)</f>
        <v>0</v>
      </c>
      <c r="L699" s="397">
        <f t="shared" ref="L699:W699" si="788">ROUND(SUM(L744:L783),0)</f>
        <v>0</v>
      </c>
      <c r="M699" s="397">
        <f t="shared" si="788"/>
        <v>0</v>
      </c>
      <c r="N699" s="397">
        <f t="shared" si="788"/>
        <v>0</v>
      </c>
      <c r="O699" s="397">
        <f t="shared" si="788"/>
        <v>0</v>
      </c>
      <c r="P699" s="397">
        <f t="shared" si="788"/>
        <v>0</v>
      </c>
      <c r="Q699" s="397">
        <f t="shared" si="788"/>
        <v>0</v>
      </c>
      <c r="R699" s="397">
        <f t="shared" si="788"/>
        <v>0</v>
      </c>
      <c r="S699" s="397">
        <f t="shared" si="788"/>
        <v>0</v>
      </c>
      <c r="T699" s="397">
        <f t="shared" si="788"/>
        <v>0</v>
      </c>
      <c r="U699" s="397">
        <f t="shared" si="788"/>
        <v>0</v>
      </c>
      <c r="V699" s="397">
        <f t="shared" si="788"/>
        <v>0</v>
      </c>
      <c r="W699" s="397">
        <f t="shared" si="788"/>
        <v>0</v>
      </c>
      <c r="X699" s="397">
        <f>ROUND(SUM(X744:X783),0)</f>
        <v>0</v>
      </c>
      <c r="Y699" s="397">
        <f>ROUND(SUM(Y744:Y783),0)</f>
        <v>0</v>
      </c>
      <c r="Z699" s="397">
        <f t="shared" ref="Z699:AA699" si="789">ROUND(SUM(Z744:Z783),0)</f>
        <v>0</v>
      </c>
      <c r="AA699" s="397">
        <f t="shared" si="789"/>
        <v>0</v>
      </c>
      <c r="AB699" s="397">
        <f t="shared" ref="AB699:AE699" si="790">ROUND(SUM(AB744:AB783),0)</f>
        <v>0</v>
      </c>
      <c r="AC699" s="397">
        <f t="shared" si="790"/>
        <v>0</v>
      </c>
      <c r="AD699" s="397">
        <f t="shared" si="790"/>
        <v>0</v>
      </c>
      <c r="AE699" s="397">
        <f t="shared" si="790"/>
        <v>0</v>
      </c>
    </row>
    <row r="700" spans="2:31"/>
    <row r="701" spans="2:31">
      <c r="B701" s="188" t="s">
        <v>401</v>
      </c>
      <c r="C701" s="382"/>
      <c r="D701" s="189"/>
      <c r="E701" s="190"/>
      <c r="F701" s="190"/>
      <c r="G701" s="190"/>
      <c r="H701" s="190"/>
      <c r="I701" s="190"/>
      <c r="J701" s="190"/>
      <c r="K701" s="637"/>
      <c r="L701" s="638"/>
      <c r="M701" s="638"/>
      <c r="N701" s="638"/>
      <c r="O701" s="638"/>
      <c r="P701" s="638"/>
      <c r="Q701" s="638"/>
      <c r="R701" s="638"/>
      <c r="S701" s="638"/>
      <c r="T701" s="638"/>
      <c r="U701" s="638"/>
      <c r="V701" s="638"/>
      <c r="W701" s="638"/>
      <c r="X701" s="638"/>
      <c r="Y701" s="638"/>
      <c r="Z701" s="638"/>
      <c r="AA701" s="638"/>
      <c r="AB701" s="638"/>
      <c r="AC701" s="638"/>
      <c r="AD701" s="638"/>
      <c r="AE701" s="638"/>
    </row>
    <row r="702" spans="2:31">
      <c r="B702" s="62" t="str">
        <f>IF(ISBLANK(B658),"",B658)</f>
        <v/>
      </c>
      <c r="C702" s="62" t="str">
        <f t="shared" ref="B702:C721" si="791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400"/>
      <c r="L702" s="400"/>
      <c r="M702" s="400"/>
      <c r="N702" s="400"/>
      <c r="O702" s="400"/>
      <c r="P702" s="400"/>
      <c r="Q702" s="400"/>
      <c r="R702" s="400"/>
      <c r="S702" s="400"/>
      <c r="T702" s="400"/>
      <c r="U702" s="400"/>
      <c r="V702" s="400"/>
      <c r="W702" s="400"/>
      <c r="X702" s="400"/>
      <c r="Y702" s="400"/>
      <c r="Z702" s="400"/>
      <c r="AA702" s="400"/>
      <c r="AB702" s="400"/>
      <c r="AC702" s="400"/>
      <c r="AD702" s="400"/>
      <c r="AE702" s="400"/>
    </row>
    <row r="703" spans="2:31">
      <c r="B703" s="62" t="str">
        <f t="shared" si="791"/>
        <v/>
      </c>
      <c r="C703" s="62" t="str">
        <f t="shared" si="791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401"/>
      <c r="L703" s="401"/>
      <c r="M703" s="401"/>
      <c r="N703" s="401"/>
      <c r="O703" s="401"/>
      <c r="P703" s="401"/>
      <c r="Q703" s="401"/>
      <c r="R703" s="401"/>
      <c r="S703" s="401"/>
      <c r="T703" s="401"/>
      <c r="U703" s="401"/>
      <c r="V703" s="401"/>
      <c r="W703" s="401"/>
      <c r="X703" s="401"/>
      <c r="Y703" s="401"/>
      <c r="Z703" s="401"/>
      <c r="AA703" s="401"/>
      <c r="AB703" s="401"/>
      <c r="AC703" s="401"/>
      <c r="AD703" s="401"/>
      <c r="AE703" s="401"/>
    </row>
    <row r="704" spans="2:31">
      <c r="B704" s="62" t="str">
        <f t="shared" si="791"/>
        <v/>
      </c>
      <c r="C704" s="62" t="str">
        <f t="shared" si="791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401"/>
      <c r="L704" s="401"/>
      <c r="M704" s="401"/>
      <c r="N704" s="401"/>
      <c r="O704" s="401"/>
      <c r="P704" s="401"/>
      <c r="Q704" s="401"/>
      <c r="R704" s="401"/>
      <c r="S704" s="401"/>
      <c r="T704" s="401"/>
      <c r="U704" s="401"/>
      <c r="V704" s="401"/>
      <c r="W704" s="401"/>
      <c r="X704" s="401"/>
      <c r="Y704" s="401"/>
      <c r="Z704" s="401"/>
      <c r="AA704" s="401"/>
      <c r="AB704" s="401"/>
      <c r="AC704" s="401"/>
      <c r="AD704" s="401"/>
      <c r="AE704" s="401"/>
    </row>
    <row r="705" spans="2:31">
      <c r="B705" s="62" t="str">
        <f t="shared" si="791"/>
        <v/>
      </c>
      <c r="C705" s="62" t="str">
        <f t="shared" si="791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401"/>
      <c r="L705" s="401"/>
      <c r="M705" s="401"/>
      <c r="N705" s="401"/>
      <c r="O705" s="401"/>
      <c r="P705" s="401"/>
      <c r="Q705" s="401"/>
      <c r="R705" s="401"/>
      <c r="S705" s="401"/>
      <c r="T705" s="401"/>
      <c r="U705" s="401"/>
      <c r="V705" s="401"/>
      <c r="W705" s="401"/>
      <c r="X705" s="401"/>
      <c r="Y705" s="401"/>
      <c r="Z705" s="401"/>
      <c r="AA705" s="401"/>
      <c r="AB705" s="401"/>
      <c r="AC705" s="401"/>
      <c r="AD705" s="401"/>
      <c r="AE705" s="401"/>
    </row>
    <row r="706" spans="2:31">
      <c r="B706" s="62" t="str">
        <f t="shared" si="791"/>
        <v/>
      </c>
      <c r="C706" s="62" t="str">
        <f t="shared" si="791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401"/>
      <c r="L706" s="401"/>
      <c r="M706" s="401"/>
      <c r="N706" s="401"/>
      <c r="O706" s="401"/>
      <c r="P706" s="401"/>
      <c r="Q706" s="401"/>
      <c r="R706" s="401"/>
      <c r="S706" s="401"/>
      <c r="T706" s="401"/>
      <c r="U706" s="401"/>
      <c r="V706" s="401"/>
      <c r="W706" s="401"/>
      <c r="X706" s="401"/>
      <c r="Y706" s="401"/>
      <c r="Z706" s="401"/>
      <c r="AA706" s="401"/>
      <c r="AB706" s="401"/>
      <c r="AC706" s="401"/>
      <c r="AD706" s="401"/>
      <c r="AE706" s="401"/>
    </row>
    <row r="707" spans="2:31">
      <c r="B707" s="62" t="str">
        <f t="shared" si="791"/>
        <v/>
      </c>
      <c r="C707" s="62" t="str">
        <f t="shared" si="791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401"/>
      <c r="L707" s="401"/>
      <c r="M707" s="401"/>
      <c r="N707" s="401"/>
      <c r="O707" s="401"/>
      <c r="P707" s="401"/>
      <c r="Q707" s="401"/>
      <c r="R707" s="401"/>
      <c r="S707" s="401"/>
      <c r="T707" s="401"/>
      <c r="U707" s="401"/>
      <c r="V707" s="401"/>
      <c r="W707" s="401"/>
      <c r="X707" s="401"/>
      <c r="Y707" s="401"/>
      <c r="Z707" s="401"/>
      <c r="AA707" s="401"/>
      <c r="AB707" s="401"/>
      <c r="AC707" s="401"/>
      <c r="AD707" s="401"/>
      <c r="AE707" s="401"/>
    </row>
    <row r="708" spans="2:31">
      <c r="B708" s="62" t="str">
        <f t="shared" si="791"/>
        <v/>
      </c>
      <c r="C708" s="62" t="str">
        <f t="shared" si="791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401"/>
      <c r="L708" s="401"/>
      <c r="M708" s="401"/>
      <c r="N708" s="401"/>
      <c r="O708" s="401"/>
      <c r="P708" s="401"/>
      <c r="Q708" s="401"/>
      <c r="R708" s="401"/>
      <c r="S708" s="401"/>
      <c r="T708" s="401"/>
      <c r="U708" s="401"/>
      <c r="V708" s="401"/>
      <c r="W708" s="401"/>
      <c r="X708" s="401"/>
      <c r="Y708" s="401"/>
      <c r="Z708" s="401"/>
      <c r="AA708" s="401"/>
      <c r="AB708" s="401"/>
      <c r="AC708" s="401"/>
      <c r="AD708" s="401"/>
      <c r="AE708" s="401"/>
    </row>
    <row r="709" spans="2:31">
      <c r="B709" s="62" t="str">
        <f t="shared" si="791"/>
        <v/>
      </c>
      <c r="C709" s="62" t="str">
        <f t="shared" si="791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401"/>
      <c r="L709" s="401"/>
      <c r="M709" s="401"/>
      <c r="N709" s="401"/>
      <c r="O709" s="401"/>
      <c r="P709" s="401"/>
      <c r="Q709" s="401"/>
      <c r="R709" s="401"/>
      <c r="S709" s="401"/>
      <c r="T709" s="401"/>
      <c r="U709" s="401"/>
      <c r="V709" s="401"/>
      <c r="W709" s="401"/>
      <c r="X709" s="401"/>
      <c r="Y709" s="401"/>
      <c r="Z709" s="401"/>
      <c r="AA709" s="401"/>
      <c r="AB709" s="401"/>
      <c r="AC709" s="401"/>
      <c r="AD709" s="401"/>
      <c r="AE709" s="401"/>
    </row>
    <row r="710" spans="2:31">
      <c r="B710" s="62" t="str">
        <f t="shared" si="791"/>
        <v/>
      </c>
      <c r="C710" s="62" t="str">
        <f t="shared" si="791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401"/>
      <c r="L710" s="401"/>
      <c r="M710" s="401"/>
      <c r="N710" s="401"/>
      <c r="O710" s="401"/>
      <c r="P710" s="401"/>
      <c r="Q710" s="401"/>
      <c r="R710" s="401"/>
      <c r="S710" s="401"/>
      <c r="T710" s="401"/>
      <c r="U710" s="401"/>
      <c r="V710" s="401"/>
      <c r="W710" s="401"/>
      <c r="X710" s="401"/>
      <c r="Y710" s="401"/>
      <c r="Z710" s="401"/>
      <c r="AA710" s="401"/>
      <c r="AB710" s="401"/>
      <c r="AC710" s="401"/>
      <c r="AD710" s="401"/>
      <c r="AE710" s="401"/>
    </row>
    <row r="711" spans="2:31">
      <c r="B711" s="62" t="str">
        <f t="shared" si="791"/>
        <v/>
      </c>
      <c r="C711" s="62" t="str">
        <f t="shared" si="791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401"/>
      <c r="L711" s="401"/>
      <c r="M711" s="401"/>
      <c r="N711" s="401"/>
      <c r="O711" s="401"/>
      <c r="P711" s="401"/>
      <c r="Q711" s="401"/>
      <c r="R711" s="401"/>
      <c r="S711" s="401"/>
      <c r="T711" s="401"/>
      <c r="U711" s="401"/>
      <c r="V711" s="401"/>
      <c r="W711" s="401"/>
      <c r="X711" s="401"/>
      <c r="Y711" s="401"/>
      <c r="Z711" s="401"/>
      <c r="AA711" s="401"/>
      <c r="AB711" s="401"/>
      <c r="AC711" s="401"/>
      <c r="AD711" s="401"/>
      <c r="AE711" s="401"/>
    </row>
    <row r="712" spans="2:31">
      <c r="B712" s="62" t="str">
        <f t="shared" si="791"/>
        <v/>
      </c>
      <c r="C712" s="62" t="str">
        <f t="shared" si="791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401"/>
      <c r="L712" s="401"/>
      <c r="M712" s="401"/>
      <c r="N712" s="401"/>
      <c r="O712" s="401"/>
      <c r="P712" s="401"/>
      <c r="Q712" s="401"/>
      <c r="R712" s="401"/>
      <c r="S712" s="401"/>
      <c r="T712" s="401"/>
      <c r="U712" s="401"/>
      <c r="V712" s="401"/>
      <c r="W712" s="401"/>
      <c r="X712" s="401"/>
      <c r="Y712" s="401"/>
      <c r="Z712" s="401"/>
      <c r="AA712" s="401"/>
      <c r="AB712" s="401"/>
      <c r="AC712" s="401"/>
      <c r="AD712" s="401"/>
      <c r="AE712" s="401"/>
    </row>
    <row r="713" spans="2:31">
      <c r="B713" s="62" t="str">
        <f t="shared" si="791"/>
        <v/>
      </c>
      <c r="C713" s="62" t="str">
        <f t="shared" si="791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401"/>
      <c r="L713" s="401"/>
      <c r="M713" s="401"/>
      <c r="N713" s="401"/>
      <c r="O713" s="401"/>
      <c r="P713" s="401"/>
      <c r="Q713" s="401"/>
      <c r="R713" s="401"/>
      <c r="S713" s="401"/>
      <c r="T713" s="401"/>
      <c r="U713" s="401"/>
      <c r="V713" s="401"/>
      <c r="W713" s="401"/>
      <c r="X713" s="401"/>
      <c r="Y713" s="401"/>
      <c r="Z713" s="401"/>
      <c r="AA713" s="401"/>
      <c r="AB713" s="401"/>
      <c r="AC713" s="401"/>
      <c r="AD713" s="401"/>
      <c r="AE713" s="401"/>
    </row>
    <row r="714" spans="2:31">
      <c r="B714" s="62" t="str">
        <f t="shared" si="791"/>
        <v/>
      </c>
      <c r="C714" s="62" t="str">
        <f t="shared" si="791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401"/>
      <c r="L714" s="401"/>
      <c r="M714" s="401"/>
      <c r="N714" s="401"/>
      <c r="O714" s="401"/>
      <c r="P714" s="401"/>
      <c r="Q714" s="401"/>
      <c r="R714" s="401"/>
      <c r="S714" s="401"/>
      <c r="T714" s="401"/>
      <c r="U714" s="401"/>
      <c r="V714" s="401"/>
      <c r="W714" s="401"/>
      <c r="X714" s="401"/>
      <c r="Y714" s="401"/>
      <c r="Z714" s="401"/>
      <c r="AA714" s="401"/>
      <c r="AB714" s="401"/>
      <c r="AC714" s="401"/>
      <c r="AD714" s="401"/>
      <c r="AE714" s="401"/>
    </row>
    <row r="715" spans="2:31">
      <c r="B715" s="62" t="str">
        <f t="shared" si="791"/>
        <v/>
      </c>
      <c r="C715" s="62" t="str">
        <f t="shared" si="791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401"/>
      <c r="L715" s="401"/>
      <c r="M715" s="401"/>
      <c r="N715" s="401"/>
      <c r="O715" s="401"/>
      <c r="P715" s="401"/>
      <c r="Q715" s="401"/>
      <c r="R715" s="401"/>
      <c r="S715" s="401"/>
      <c r="T715" s="401"/>
      <c r="U715" s="401"/>
      <c r="V715" s="401"/>
      <c r="W715" s="401"/>
      <c r="X715" s="401"/>
      <c r="Y715" s="401"/>
      <c r="Z715" s="401"/>
      <c r="AA715" s="401"/>
      <c r="AB715" s="401"/>
      <c r="AC715" s="401"/>
      <c r="AD715" s="401"/>
      <c r="AE715" s="401"/>
    </row>
    <row r="716" spans="2:31">
      <c r="B716" s="62" t="str">
        <f t="shared" si="791"/>
        <v/>
      </c>
      <c r="C716" s="62" t="str">
        <f t="shared" si="791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401"/>
      <c r="L716" s="401"/>
      <c r="M716" s="401"/>
      <c r="N716" s="401"/>
      <c r="O716" s="401"/>
      <c r="P716" s="401"/>
      <c r="Q716" s="401"/>
      <c r="R716" s="401"/>
      <c r="S716" s="401"/>
      <c r="T716" s="401"/>
      <c r="U716" s="401"/>
      <c r="V716" s="401"/>
      <c r="W716" s="401"/>
      <c r="X716" s="401"/>
      <c r="Y716" s="401"/>
      <c r="Z716" s="401"/>
      <c r="AA716" s="401"/>
      <c r="AB716" s="401"/>
      <c r="AC716" s="401"/>
      <c r="AD716" s="401"/>
      <c r="AE716" s="401"/>
    </row>
    <row r="717" spans="2:31">
      <c r="B717" s="62" t="str">
        <f t="shared" si="791"/>
        <v/>
      </c>
      <c r="C717" s="62" t="str">
        <f t="shared" si="791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401"/>
      <c r="L717" s="401"/>
      <c r="M717" s="401"/>
      <c r="N717" s="401"/>
      <c r="O717" s="401"/>
      <c r="P717" s="401"/>
      <c r="Q717" s="401"/>
      <c r="R717" s="401"/>
      <c r="S717" s="401"/>
      <c r="T717" s="401"/>
      <c r="U717" s="401"/>
      <c r="V717" s="401"/>
      <c r="W717" s="401"/>
      <c r="X717" s="401"/>
      <c r="Y717" s="401"/>
      <c r="Z717" s="401"/>
      <c r="AA717" s="401"/>
      <c r="AB717" s="401"/>
      <c r="AC717" s="401"/>
      <c r="AD717" s="401"/>
      <c r="AE717" s="401"/>
    </row>
    <row r="718" spans="2:31">
      <c r="B718" s="62" t="str">
        <f t="shared" si="791"/>
        <v/>
      </c>
      <c r="C718" s="62" t="str">
        <f t="shared" si="791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401"/>
      <c r="L718" s="401"/>
      <c r="M718" s="401"/>
      <c r="N718" s="401"/>
      <c r="O718" s="401"/>
      <c r="P718" s="401"/>
      <c r="Q718" s="401"/>
      <c r="R718" s="401"/>
      <c r="S718" s="401"/>
      <c r="T718" s="401"/>
      <c r="U718" s="401"/>
      <c r="V718" s="401"/>
      <c r="W718" s="401"/>
      <c r="X718" s="401"/>
      <c r="Y718" s="401"/>
      <c r="Z718" s="401"/>
      <c r="AA718" s="401"/>
      <c r="AB718" s="401"/>
      <c r="AC718" s="401"/>
      <c r="AD718" s="401"/>
      <c r="AE718" s="401"/>
    </row>
    <row r="719" spans="2:31">
      <c r="B719" s="62" t="str">
        <f t="shared" si="791"/>
        <v/>
      </c>
      <c r="C719" s="62" t="str">
        <f t="shared" si="791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401"/>
      <c r="L719" s="401"/>
      <c r="M719" s="401"/>
      <c r="N719" s="401"/>
      <c r="O719" s="401"/>
      <c r="P719" s="401"/>
      <c r="Q719" s="401"/>
      <c r="R719" s="401"/>
      <c r="S719" s="401"/>
      <c r="T719" s="401"/>
      <c r="U719" s="401"/>
      <c r="V719" s="401"/>
      <c r="W719" s="401"/>
      <c r="X719" s="401"/>
      <c r="Y719" s="401"/>
      <c r="Z719" s="401"/>
      <c r="AA719" s="401"/>
      <c r="AB719" s="401"/>
      <c r="AC719" s="401"/>
      <c r="AD719" s="401"/>
      <c r="AE719" s="401"/>
    </row>
    <row r="720" spans="2:31">
      <c r="B720" s="62" t="str">
        <f t="shared" si="791"/>
        <v/>
      </c>
      <c r="C720" s="62" t="str">
        <f t="shared" si="791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401"/>
      <c r="L720" s="401"/>
      <c r="M720" s="401"/>
      <c r="N720" s="401"/>
      <c r="O720" s="401"/>
      <c r="P720" s="401"/>
      <c r="Q720" s="401"/>
      <c r="R720" s="401"/>
      <c r="S720" s="401"/>
      <c r="T720" s="401"/>
      <c r="U720" s="401"/>
      <c r="V720" s="401"/>
      <c r="W720" s="401"/>
      <c r="X720" s="401"/>
      <c r="Y720" s="401"/>
      <c r="Z720" s="401"/>
      <c r="AA720" s="401"/>
      <c r="AB720" s="401"/>
      <c r="AC720" s="401"/>
      <c r="AD720" s="401"/>
      <c r="AE720" s="401"/>
    </row>
    <row r="721" spans="2:31">
      <c r="B721" s="62" t="str">
        <f t="shared" si="791"/>
        <v/>
      </c>
      <c r="C721" s="62" t="str">
        <f t="shared" si="791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401"/>
      <c r="L721" s="401"/>
      <c r="M721" s="401"/>
      <c r="N721" s="401"/>
      <c r="O721" s="401"/>
      <c r="P721" s="401"/>
      <c r="Q721" s="401"/>
      <c r="R721" s="401"/>
      <c r="S721" s="401"/>
      <c r="T721" s="401"/>
      <c r="U721" s="401"/>
      <c r="V721" s="401"/>
      <c r="W721" s="401"/>
      <c r="X721" s="401"/>
      <c r="Y721" s="401"/>
      <c r="Z721" s="401"/>
      <c r="AA721" s="401"/>
      <c r="AB721" s="401"/>
      <c r="AC721" s="401"/>
      <c r="AD721" s="401"/>
      <c r="AE721" s="401"/>
    </row>
    <row r="722" spans="2:31">
      <c r="B722" s="62" t="str">
        <f t="shared" ref="B722:C741" si="792">IF(ISBLANK(B678),"",B678)</f>
        <v/>
      </c>
      <c r="C722" s="62" t="str">
        <f t="shared" si="792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401"/>
      <c r="L722" s="401"/>
      <c r="M722" s="401"/>
      <c r="N722" s="401"/>
      <c r="O722" s="401"/>
      <c r="P722" s="401"/>
      <c r="Q722" s="401"/>
      <c r="R722" s="401"/>
      <c r="S722" s="401"/>
      <c r="T722" s="401"/>
      <c r="U722" s="401"/>
      <c r="V722" s="401"/>
      <c r="W722" s="401"/>
      <c r="X722" s="401"/>
      <c r="Y722" s="401"/>
      <c r="Z722" s="401"/>
      <c r="AA722" s="401"/>
      <c r="AB722" s="401"/>
      <c r="AC722" s="401"/>
      <c r="AD722" s="401"/>
      <c r="AE722" s="401"/>
    </row>
    <row r="723" spans="2:31">
      <c r="B723" s="62" t="str">
        <f t="shared" si="792"/>
        <v/>
      </c>
      <c r="C723" s="62" t="str">
        <f t="shared" si="792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401"/>
      <c r="L723" s="401"/>
      <c r="M723" s="401"/>
      <c r="N723" s="401"/>
      <c r="O723" s="401"/>
      <c r="P723" s="401"/>
      <c r="Q723" s="401"/>
      <c r="R723" s="401"/>
      <c r="S723" s="401"/>
      <c r="T723" s="401"/>
      <c r="U723" s="401"/>
      <c r="V723" s="401"/>
      <c r="W723" s="401"/>
      <c r="X723" s="401"/>
      <c r="Y723" s="401"/>
      <c r="Z723" s="401"/>
      <c r="AA723" s="401"/>
      <c r="AB723" s="401"/>
      <c r="AC723" s="401"/>
      <c r="AD723" s="401"/>
      <c r="AE723" s="401"/>
    </row>
    <row r="724" spans="2:31">
      <c r="B724" s="62" t="str">
        <f t="shared" si="792"/>
        <v/>
      </c>
      <c r="C724" s="62" t="str">
        <f t="shared" si="792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401"/>
      <c r="L724" s="401"/>
      <c r="M724" s="401"/>
      <c r="N724" s="401"/>
      <c r="O724" s="401"/>
      <c r="P724" s="401"/>
      <c r="Q724" s="401"/>
      <c r="R724" s="401"/>
      <c r="S724" s="401"/>
      <c r="T724" s="401"/>
      <c r="U724" s="401"/>
      <c r="V724" s="401"/>
      <c r="W724" s="401"/>
      <c r="X724" s="401"/>
      <c r="Y724" s="401"/>
      <c r="Z724" s="401"/>
      <c r="AA724" s="401"/>
      <c r="AB724" s="401"/>
      <c r="AC724" s="401"/>
      <c r="AD724" s="401"/>
      <c r="AE724" s="401"/>
    </row>
    <row r="725" spans="2:31">
      <c r="B725" s="62" t="str">
        <f t="shared" si="792"/>
        <v/>
      </c>
      <c r="C725" s="62" t="str">
        <f t="shared" si="792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401"/>
      <c r="L725" s="401"/>
      <c r="M725" s="401"/>
      <c r="N725" s="401"/>
      <c r="O725" s="401"/>
      <c r="P725" s="401"/>
      <c r="Q725" s="401"/>
      <c r="R725" s="401"/>
      <c r="S725" s="401"/>
      <c r="T725" s="401"/>
      <c r="U725" s="401"/>
      <c r="V725" s="401"/>
      <c r="W725" s="401"/>
      <c r="X725" s="401"/>
      <c r="Y725" s="401"/>
      <c r="Z725" s="401"/>
      <c r="AA725" s="401"/>
      <c r="AB725" s="401"/>
      <c r="AC725" s="401"/>
      <c r="AD725" s="401"/>
      <c r="AE725" s="401"/>
    </row>
    <row r="726" spans="2:31">
      <c r="B726" s="62" t="str">
        <f t="shared" si="792"/>
        <v/>
      </c>
      <c r="C726" s="62" t="str">
        <f t="shared" si="792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401"/>
      <c r="L726" s="401"/>
      <c r="M726" s="401"/>
      <c r="N726" s="401"/>
      <c r="O726" s="401"/>
      <c r="P726" s="401"/>
      <c r="Q726" s="401"/>
      <c r="R726" s="401"/>
      <c r="S726" s="401"/>
      <c r="T726" s="401"/>
      <c r="U726" s="401"/>
      <c r="V726" s="401"/>
      <c r="W726" s="401"/>
      <c r="X726" s="401"/>
      <c r="Y726" s="401"/>
      <c r="Z726" s="401"/>
      <c r="AA726" s="401"/>
      <c r="AB726" s="401"/>
      <c r="AC726" s="401"/>
      <c r="AD726" s="401"/>
      <c r="AE726" s="401"/>
    </row>
    <row r="727" spans="2:31">
      <c r="B727" s="62" t="str">
        <f t="shared" si="792"/>
        <v/>
      </c>
      <c r="C727" s="62" t="str">
        <f t="shared" si="792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401"/>
      <c r="L727" s="401"/>
      <c r="M727" s="401"/>
      <c r="N727" s="401"/>
      <c r="O727" s="401"/>
      <c r="P727" s="401"/>
      <c r="Q727" s="401"/>
      <c r="R727" s="401"/>
      <c r="S727" s="401"/>
      <c r="T727" s="401"/>
      <c r="U727" s="401"/>
      <c r="V727" s="401"/>
      <c r="W727" s="401"/>
      <c r="X727" s="401"/>
      <c r="Y727" s="401"/>
      <c r="Z727" s="401"/>
      <c r="AA727" s="401"/>
      <c r="AB727" s="401"/>
      <c r="AC727" s="401"/>
      <c r="AD727" s="401"/>
      <c r="AE727" s="401"/>
    </row>
    <row r="728" spans="2:31">
      <c r="B728" s="62" t="str">
        <f t="shared" si="792"/>
        <v/>
      </c>
      <c r="C728" s="62" t="str">
        <f t="shared" si="792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401"/>
      <c r="L728" s="401"/>
      <c r="M728" s="401"/>
      <c r="N728" s="401"/>
      <c r="O728" s="401"/>
      <c r="P728" s="401"/>
      <c r="Q728" s="401"/>
      <c r="R728" s="401"/>
      <c r="S728" s="401"/>
      <c r="T728" s="401"/>
      <c r="U728" s="401"/>
      <c r="V728" s="401"/>
      <c r="W728" s="401"/>
      <c r="X728" s="401"/>
      <c r="Y728" s="401"/>
      <c r="Z728" s="401"/>
      <c r="AA728" s="401"/>
      <c r="AB728" s="401"/>
      <c r="AC728" s="401"/>
      <c r="AD728" s="401"/>
      <c r="AE728" s="401"/>
    </row>
    <row r="729" spans="2:31">
      <c r="B729" s="62" t="str">
        <f t="shared" si="792"/>
        <v/>
      </c>
      <c r="C729" s="62" t="str">
        <f t="shared" si="792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401"/>
      <c r="L729" s="401"/>
      <c r="M729" s="401"/>
      <c r="N729" s="401"/>
      <c r="O729" s="401"/>
      <c r="P729" s="401"/>
      <c r="Q729" s="401"/>
      <c r="R729" s="401"/>
      <c r="S729" s="401"/>
      <c r="T729" s="401"/>
      <c r="U729" s="401"/>
      <c r="V729" s="401"/>
      <c r="W729" s="401"/>
      <c r="X729" s="401"/>
      <c r="Y729" s="401"/>
      <c r="Z729" s="401"/>
      <c r="AA729" s="401"/>
      <c r="AB729" s="401"/>
      <c r="AC729" s="401"/>
      <c r="AD729" s="401"/>
      <c r="AE729" s="401"/>
    </row>
    <row r="730" spans="2:31">
      <c r="B730" s="62" t="str">
        <f t="shared" si="792"/>
        <v/>
      </c>
      <c r="C730" s="62" t="str">
        <f t="shared" si="792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401"/>
      <c r="L730" s="401"/>
      <c r="M730" s="401"/>
      <c r="N730" s="401"/>
      <c r="O730" s="401"/>
      <c r="P730" s="401"/>
      <c r="Q730" s="401"/>
      <c r="R730" s="401"/>
      <c r="S730" s="401"/>
      <c r="T730" s="401"/>
      <c r="U730" s="401"/>
      <c r="V730" s="401"/>
      <c r="W730" s="401"/>
      <c r="X730" s="401"/>
      <c r="Y730" s="401"/>
      <c r="Z730" s="401"/>
      <c r="AA730" s="401"/>
      <c r="AB730" s="401"/>
      <c r="AC730" s="401"/>
      <c r="AD730" s="401"/>
      <c r="AE730" s="401"/>
    </row>
    <row r="731" spans="2:31">
      <c r="B731" s="62" t="str">
        <f t="shared" si="792"/>
        <v/>
      </c>
      <c r="C731" s="62" t="str">
        <f t="shared" si="792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401"/>
      <c r="L731" s="401"/>
      <c r="M731" s="401"/>
      <c r="N731" s="401"/>
      <c r="O731" s="401"/>
      <c r="P731" s="401"/>
      <c r="Q731" s="401"/>
      <c r="R731" s="401"/>
      <c r="S731" s="401"/>
      <c r="T731" s="401"/>
      <c r="U731" s="401"/>
      <c r="V731" s="401"/>
      <c r="W731" s="401"/>
      <c r="X731" s="401"/>
      <c r="Y731" s="401"/>
      <c r="Z731" s="401"/>
      <c r="AA731" s="401"/>
      <c r="AB731" s="401"/>
      <c r="AC731" s="401"/>
      <c r="AD731" s="401"/>
      <c r="AE731" s="401"/>
    </row>
    <row r="732" spans="2:31">
      <c r="B732" s="62" t="str">
        <f t="shared" si="792"/>
        <v/>
      </c>
      <c r="C732" s="62" t="str">
        <f t="shared" si="792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401"/>
      <c r="L732" s="401"/>
      <c r="M732" s="401"/>
      <c r="N732" s="401"/>
      <c r="O732" s="401"/>
      <c r="P732" s="401"/>
      <c r="Q732" s="401"/>
      <c r="R732" s="401"/>
      <c r="S732" s="401"/>
      <c r="T732" s="401"/>
      <c r="U732" s="401"/>
      <c r="V732" s="401"/>
      <c r="W732" s="401"/>
      <c r="X732" s="401"/>
      <c r="Y732" s="401"/>
      <c r="Z732" s="401"/>
      <c r="AA732" s="401"/>
      <c r="AB732" s="401"/>
      <c r="AC732" s="401"/>
      <c r="AD732" s="401"/>
      <c r="AE732" s="401"/>
    </row>
    <row r="733" spans="2:31">
      <c r="B733" s="62" t="str">
        <f t="shared" si="792"/>
        <v/>
      </c>
      <c r="C733" s="62" t="str">
        <f t="shared" si="792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401"/>
      <c r="L733" s="401"/>
      <c r="M733" s="401"/>
      <c r="N733" s="401"/>
      <c r="O733" s="401"/>
      <c r="P733" s="401"/>
      <c r="Q733" s="401"/>
      <c r="R733" s="401"/>
      <c r="S733" s="401"/>
      <c r="T733" s="401"/>
      <c r="U733" s="401"/>
      <c r="V733" s="401"/>
      <c r="W733" s="401"/>
      <c r="X733" s="401"/>
      <c r="Y733" s="401"/>
      <c r="Z733" s="401"/>
      <c r="AA733" s="401"/>
      <c r="AB733" s="401"/>
      <c r="AC733" s="401"/>
      <c r="AD733" s="401"/>
      <c r="AE733" s="401"/>
    </row>
    <row r="734" spans="2:31">
      <c r="B734" s="62" t="str">
        <f t="shared" si="792"/>
        <v/>
      </c>
      <c r="C734" s="62" t="str">
        <f t="shared" si="792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401"/>
      <c r="L734" s="401"/>
      <c r="M734" s="401"/>
      <c r="N734" s="401"/>
      <c r="O734" s="401"/>
      <c r="P734" s="401"/>
      <c r="Q734" s="401"/>
      <c r="R734" s="401"/>
      <c r="S734" s="401"/>
      <c r="T734" s="401"/>
      <c r="U734" s="401"/>
      <c r="V734" s="401"/>
      <c r="W734" s="401"/>
      <c r="X734" s="401"/>
      <c r="Y734" s="401"/>
      <c r="Z734" s="401"/>
      <c r="AA734" s="401"/>
      <c r="AB734" s="401"/>
      <c r="AC734" s="401"/>
      <c r="AD734" s="401"/>
      <c r="AE734" s="401"/>
    </row>
    <row r="735" spans="2:31">
      <c r="B735" s="62" t="str">
        <f t="shared" si="792"/>
        <v/>
      </c>
      <c r="C735" s="62" t="str">
        <f t="shared" si="792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401"/>
      <c r="L735" s="401"/>
      <c r="M735" s="401"/>
      <c r="N735" s="401"/>
      <c r="O735" s="401"/>
      <c r="P735" s="401"/>
      <c r="Q735" s="401"/>
      <c r="R735" s="401"/>
      <c r="S735" s="401"/>
      <c r="T735" s="401"/>
      <c r="U735" s="401"/>
      <c r="V735" s="401"/>
      <c r="W735" s="401"/>
      <c r="X735" s="401"/>
      <c r="Y735" s="401"/>
      <c r="Z735" s="401"/>
      <c r="AA735" s="401"/>
      <c r="AB735" s="401"/>
      <c r="AC735" s="401"/>
      <c r="AD735" s="401"/>
      <c r="AE735" s="401"/>
    </row>
    <row r="736" spans="2:31">
      <c r="B736" s="62" t="str">
        <f t="shared" si="792"/>
        <v/>
      </c>
      <c r="C736" s="62" t="str">
        <f t="shared" si="792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401"/>
      <c r="L736" s="401"/>
      <c r="M736" s="401"/>
      <c r="N736" s="401"/>
      <c r="O736" s="401"/>
      <c r="P736" s="401"/>
      <c r="Q736" s="401"/>
      <c r="R736" s="401"/>
      <c r="S736" s="401"/>
      <c r="T736" s="401"/>
      <c r="U736" s="401"/>
      <c r="V736" s="401"/>
      <c r="W736" s="401"/>
      <c r="X736" s="401"/>
      <c r="Y736" s="401"/>
      <c r="Z736" s="401"/>
      <c r="AA736" s="401"/>
      <c r="AB736" s="401"/>
      <c r="AC736" s="401"/>
      <c r="AD736" s="401"/>
      <c r="AE736" s="401"/>
    </row>
    <row r="737" spans="2:31">
      <c r="B737" s="62" t="str">
        <f t="shared" si="792"/>
        <v/>
      </c>
      <c r="C737" s="62" t="str">
        <f t="shared" si="792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401"/>
      <c r="L737" s="401"/>
      <c r="M737" s="401"/>
      <c r="N737" s="401"/>
      <c r="O737" s="401"/>
      <c r="P737" s="401"/>
      <c r="Q737" s="401"/>
      <c r="R737" s="401"/>
      <c r="S737" s="401"/>
      <c r="T737" s="401"/>
      <c r="U737" s="401"/>
      <c r="V737" s="401"/>
      <c r="W737" s="401"/>
      <c r="X737" s="401"/>
      <c r="Y737" s="401"/>
      <c r="Z737" s="401"/>
      <c r="AA737" s="401"/>
      <c r="AB737" s="401"/>
      <c r="AC737" s="401"/>
      <c r="AD737" s="401"/>
      <c r="AE737" s="401"/>
    </row>
    <row r="738" spans="2:31">
      <c r="B738" s="62" t="str">
        <f t="shared" si="792"/>
        <v/>
      </c>
      <c r="C738" s="62" t="str">
        <f t="shared" si="792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401"/>
      <c r="L738" s="401"/>
      <c r="M738" s="401"/>
      <c r="N738" s="401"/>
      <c r="O738" s="401"/>
      <c r="P738" s="401"/>
      <c r="Q738" s="401"/>
      <c r="R738" s="401"/>
      <c r="S738" s="401"/>
      <c r="T738" s="401"/>
      <c r="U738" s="401"/>
      <c r="V738" s="401"/>
      <c r="W738" s="401"/>
      <c r="X738" s="401"/>
      <c r="Y738" s="401"/>
      <c r="Z738" s="401"/>
      <c r="AA738" s="401"/>
      <c r="AB738" s="401"/>
      <c r="AC738" s="401"/>
      <c r="AD738" s="401"/>
      <c r="AE738" s="401"/>
    </row>
    <row r="739" spans="2:31">
      <c r="B739" s="62" t="str">
        <f t="shared" si="792"/>
        <v/>
      </c>
      <c r="C739" s="62" t="str">
        <f t="shared" si="792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401"/>
      <c r="L739" s="401"/>
      <c r="M739" s="401"/>
      <c r="N739" s="401"/>
      <c r="O739" s="401"/>
      <c r="P739" s="401"/>
      <c r="Q739" s="401"/>
      <c r="R739" s="401"/>
      <c r="S739" s="401"/>
      <c r="T739" s="401"/>
      <c r="U739" s="401"/>
      <c r="V739" s="401"/>
      <c r="W739" s="401"/>
      <c r="X739" s="401"/>
      <c r="Y739" s="401"/>
      <c r="Z739" s="401"/>
      <c r="AA739" s="401"/>
      <c r="AB739" s="401"/>
      <c r="AC739" s="401"/>
      <c r="AD739" s="401"/>
      <c r="AE739" s="401"/>
    </row>
    <row r="740" spans="2:31">
      <c r="B740" s="62" t="str">
        <f t="shared" si="792"/>
        <v/>
      </c>
      <c r="C740" s="62" t="str">
        <f t="shared" si="792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401"/>
      <c r="L740" s="401"/>
      <c r="M740" s="401"/>
      <c r="N740" s="401"/>
      <c r="O740" s="401"/>
      <c r="P740" s="401"/>
      <c r="Q740" s="401"/>
      <c r="R740" s="401"/>
      <c r="S740" s="401"/>
      <c r="T740" s="401"/>
      <c r="U740" s="401"/>
      <c r="V740" s="401"/>
      <c r="W740" s="401"/>
      <c r="X740" s="401"/>
      <c r="Y740" s="401"/>
      <c r="Z740" s="401"/>
      <c r="AA740" s="401"/>
      <c r="AB740" s="401"/>
      <c r="AC740" s="401"/>
      <c r="AD740" s="401"/>
      <c r="AE740" s="401"/>
    </row>
    <row r="741" spans="2:31">
      <c r="B741" s="62" t="str">
        <f t="shared" si="792"/>
        <v/>
      </c>
      <c r="C741" s="62" t="str">
        <f t="shared" si="792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401"/>
      <c r="L741" s="401"/>
      <c r="M741" s="401"/>
      <c r="N741" s="401"/>
      <c r="O741" s="401"/>
      <c r="P741" s="401"/>
      <c r="Q741" s="401"/>
      <c r="R741" s="401"/>
      <c r="S741" s="401"/>
      <c r="T741" s="401"/>
      <c r="U741" s="401"/>
      <c r="V741" s="401"/>
      <c r="W741" s="401"/>
      <c r="X741" s="401"/>
      <c r="Y741" s="401"/>
      <c r="Z741" s="401"/>
      <c r="AA741" s="401"/>
      <c r="AB741" s="401"/>
      <c r="AC741" s="401"/>
      <c r="AD741" s="401"/>
      <c r="AE741" s="401"/>
    </row>
    <row r="742" spans="2:31"/>
    <row r="743" spans="2:31">
      <c r="B743" s="188" t="s">
        <v>656</v>
      </c>
      <c r="C743" s="382"/>
      <c r="D743" s="189"/>
      <c r="E743" s="190"/>
      <c r="F743" s="190"/>
      <c r="G743" s="190"/>
      <c r="H743" s="190"/>
      <c r="I743" s="190"/>
      <c r="J743" s="190"/>
      <c r="K743" s="637"/>
      <c r="L743" s="638"/>
      <c r="M743" s="638"/>
      <c r="N743" s="638"/>
      <c r="O743" s="638"/>
      <c r="P743" s="638"/>
      <c r="Q743" s="638"/>
      <c r="R743" s="638"/>
      <c r="S743" s="638"/>
      <c r="T743" s="638"/>
      <c r="U743" s="638"/>
      <c r="V743" s="638"/>
      <c r="W743" s="638"/>
      <c r="X743" s="638"/>
      <c r="Y743" s="638"/>
      <c r="Z743" s="638"/>
      <c r="AA743" s="638"/>
      <c r="AB743" s="638"/>
      <c r="AC743" s="638"/>
      <c r="AD743" s="638"/>
      <c r="AE743" s="638"/>
    </row>
    <row r="744" spans="2:31">
      <c r="B744" s="62" t="str">
        <f t="shared" ref="B744:C763" si="793">B702</f>
        <v/>
      </c>
      <c r="C744" s="62" t="str">
        <f t="shared" si="793"/>
        <v/>
      </c>
      <c r="D744" s="101"/>
      <c r="E744" s="101"/>
      <c r="F744" s="101"/>
      <c r="G744" s="101"/>
      <c r="H744" s="101"/>
      <c r="I744" s="101"/>
      <c r="J744" s="201" t="str">
        <f t="shared" ref="J744:J783" si="794">J702</f>
        <v/>
      </c>
      <c r="K744" s="102">
        <f t="shared" ref="K744:W744" si="795">IF(AND(ISBLANK(K702)=FALSE,K$657&gt;=Poczatek,K$657&lt;=Koniec_Projekt,$F658="tak",$G658="tak"),ROUND(K702*K658,0),0)</f>
        <v>0</v>
      </c>
      <c r="L744" s="102">
        <f t="shared" si="795"/>
        <v>0</v>
      </c>
      <c r="M744" s="102">
        <f t="shared" si="795"/>
        <v>0</v>
      </c>
      <c r="N744" s="102">
        <f t="shared" si="795"/>
        <v>0</v>
      </c>
      <c r="O744" s="102">
        <f t="shared" si="795"/>
        <v>0</v>
      </c>
      <c r="P744" s="102">
        <f t="shared" si="795"/>
        <v>0</v>
      </c>
      <c r="Q744" s="102">
        <f t="shared" si="795"/>
        <v>0</v>
      </c>
      <c r="R744" s="102">
        <f t="shared" si="795"/>
        <v>0</v>
      </c>
      <c r="S744" s="102">
        <f t="shared" si="795"/>
        <v>0</v>
      </c>
      <c r="T744" s="102">
        <f t="shared" si="795"/>
        <v>0</v>
      </c>
      <c r="U744" s="102">
        <f t="shared" si="795"/>
        <v>0</v>
      </c>
      <c r="V744" s="102">
        <f t="shared" si="795"/>
        <v>0</v>
      </c>
      <c r="W744" s="102">
        <f t="shared" si="795"/>
        <v>0</v>
      </c>
      <c r="X744" s="102">
        <f t="shared" ref="X744:Y763" si="796">IF(AND(ISBLANK(X702)=FALSE,X$657&gt;=Poczatek,X$657&lt;=Koniec_Projekt,$F658="tak",$G658="tak"),ROUND(X702*X658,0),0)</f>
        <v>0</v>
      </c>
      <c r="Y744" s="102">
        <f t="shared" si="796"/>
        <v>0</v>
      </c>
      <c r="Z744" s="102">
        <f t="shared" ref="Z744:AA744" si="797">IF(AND(ISBLANK(Z702)=FALSE,Z$657&gt;=Poczatek,Z$657&lt;=Koniec_Projekt,$F658="tak",$G658="tak"),ROUND(Z702*Z658,0),0)</f>
        <v>0</v>
      </c>
      <c r="AA744" s="102">
        <f t="shared" si="797"/>
        <v>0</v>
      </c>
      <c r="AB744" s="102">
        <f t="shared" ref="AB744:AE744" si="798">IF(AND(ISBLANK(AB702)=FALSE,AB$657&gt;=Poczatek,AB$657&lt;=Koniec_Projekt,$F658="tak",$G658="tak"),ROUND(AB702*AB658,0),0)</f>
        <v>0</v>
      </c>
      <c r="AC744" s="102">
        <f t="shared" si="798"/>
        <v>0</v>
      </c>
      <c r="AD744" s="102">
        <f t="shared" si="798"/>
        <v>0</v>
      </c>
      <c r="AE744" s="102">
        <f t="shared" si="798"/>
        <v>0</v>
      </c>
    </row>
    <row r="745" spans="2:31">
      <c r="B745" s="62" t="str">
        <f t="shared" si="793"/>
        <v/>
      </c>
      <c r="C745" s="62" t="str">
        <f t="shared" si="793"/>
        <v/>
      </c>
      <c r="D745" s="52"/>
      <c r="E745" s="52"/>
      <c r="F745" s="52"/>
      <c r="G745" s="52"/>
      <c r="H745" s="52"/>
      <c r="I745" s="52"/>
      <c r="J745" s="202" t="str">
        <f t="shared" si="794"/>
        <v/>
      </c>
      <c r="K745" s="33">
        <f t="shared" ref="K745:W745" si="799">IF(AND(ISBLANK(K703)=FALSE,K$657&gt;=Poczatek,K$657&lt;=Koniec_Projekt,$F659="tak",$G659="tak"),ROUND(K703*K659,0),0)</f>
        <v>0</v>
      </c>
      <c r="L745" s="33">
        <f t="shared" si="799"/>
        <v>0</v>
      </c>
      <c r="M745" s="33">
        <f t="shared" si="799"/>
        <v>0</v>
      </c>
      <c r="N745" s="33">
        <f t="shared" si="799"/>
        <v>0</v>
      </c>
      <c r="O745" s="33">
        <f t="shared" si="799"/>
        <v>0</v>
      </c>
      <c r="P745" s="33">
        <f t="shared" si="799"/>
        <v>0</v>
      </c>
      <c r="Q745" s="33">
        <f t="shared" si="799"/>
        <v>0</v>
      </c>
      <c r="R745" s="33">
        <f t="shared" si="799"/>
        <v>0</v>
      </c>
      <c r="S745" s="33">
        <f t="shared" si="799"/>
        <v>0</v>
      </c>
      <c r="T745" s="33">
        <f t="shared" si="799"/>
        <v>0</v>
      </c>
      <c r="U745" s="33">
        <f t="shared" si="799"/>
        <v>0</v>
      </c>
      <c r="V745" s="33">
        <f t="shared" si="799"/>
        <v>0</v>
      </c>
      <c r="W745" s="33">
        <f t="shared" si="799"/>
        <v>0</v>
      </c>
      <c r="X745" s="33">
        <f t="shared" si="796"/>
        <v>0</v>
      </c>
      <c r="Y745" s="33">
        <f t="shared" si="796"/>
        <v>0</v>
      </c>
      <c r="Z745" s="33">
        <f t="shared" ref="Z745:AA745" si="800">IF(AND(ISBLANK(Z703)=FALSE,Z$657&gt;=Poczatek,Z$657&lt;=Koniec_Projekt,$F659="tak",$G659="tak"),ROUND(Z703*Z659,0),0)</f>
        <v>0</v>
      </c>
      <c r="AA745" s="33">
        <f t="shared" si="800"/>
        <v>0</v>
      </c>
      <c r="AB745" s="33">
        <f t="shared" ref="AB745:AE745" si="801">IF(AND(ISBLANK(AB703)=FALSE,AB$657&gt;=Poczatek,AB$657&lt;=Koniec_Projekt,$F659="tak",$G659="tak"),ROUND(AB703*AB659,0),0)</f>
        <v>0</v>
      </c>
      <c r="AC745" s="33">
        <f t="shared" si="801"/>
        <v>0</v>
      </c>
      <c r="AD745" s="33">
        <f t="shared" si="801"/>
        <v>0</v>
      </c>
      <c r="AE745" s="33">
        <f t="shared" si="801"/>
        <v>0</v>
      </c>
    </row>
    <row r="746" spans="2:31">
      <c r="B746" s="62" t="str">
        <f t="shared" si="793"/>
        <v/>
      </c>
      <c r="C746" s="62" t="str">
        <f t="shared" si="793"/>
        <v/>
      </c>
      <c r="D746" s="52"/>
      <c r="E746" s="52"/>
      <c r="F746" s="52"/>
      <c r="G746" s="52"/>
      <c r="H746" s="52"/>
      <c r="I746" s="52"/>
      <c r="J746" s="202" t="str">
        <f t="shared" si="794"/>
        <v/>
      </c>
      <c r="K746" s="33">
        <f t="shared" ref="K746:W746" si="802">IF(AND(ISBLANK(K704)=FALSE,K$657&gt;=Poczatek,K$657&lt;=Koniec_Projekt,$F660="tak",$G660="tak"),ROUND(K704*K660,0),0)</f>
        <v>0</v>
      </c>
      <c r="L746" s="33">
        <f t="shared" si="802"/>
        <v>0</v>
      </c>
      <c r="M746" s="33">
        <f t="shared" si="802"/>
        <v>0</v>
      </c>
      <c r="N746" s="33">
        <f t="shared" si="802"/>
        <v>0</v>
      </c>
      <c r="O746" s="33">
        <f t="shared" si="802"/>
        <v>0</v>
      </c>
      <c r="P746" s="33">
        <f t="shared" si="802"/>
        <v>0</v>
      </c>
      <c r="Q746" s="33">
        <f t="shared" si="802"/>
        <v>0</v>
      </c>
      <c r="R746" s="33">
        <f t="shared" si="802"/>
        <v>0</v>
      </c>
      <c r="S746" s="33">
        <f t="shared" si="802"/>
        <v>0</v>
      </c>
      <c r="T746" s="33">
        <f t="shared" si="802"/>
        <v>0</v>
      </c>
      <c r="U746" s="33">
        <f t="shared" si="802"/>
        <v>0</v>
      </c>
      <c r="V746" s="33">
        <f t="shared" si="802"/>
        <v>0</v>
      </c>
      <c r="W746" s="33">
        <f t="shared" si="802"/>
        <v>0</v>
      </c>
      <c r="X746" s="33">
        <f t="shared" si="796"/>
        <v>0</v>
      </c>
      <c r="Y746" s="33">
        <f t="shared" si="796"/>
        <v>0</v>
      </c>
      <c r="Z746" s="33">
        <f t="shared" ref="Z746:AA746" si="803">IF(AND(ISBLANK(Z704)=FALSE,Z$657&gt;=Poczatek,Z$657&lt;=Koniec_Projekt,$F660="tak",$G660="tak"),ROUND(Z704*Z660,0),0)</f>
        <v>0</v>
      </c>
      <c r="AA746" s="33">
        <f t="shared" si="803"/>
        <v>0</v>
      </c>
      <c r="AB746" s="33">
        <f t="shared" ref="AB746:AE746" si="804">IF(AND(ISBLANK(AB704)=FALSE,AB$657&gt;=Poczatek,AB$657&lt;=Koniec_Projekt,$F660="tak",$G660="tak"),ROUND(AB704*AB660,0),0)</f>
        <v>0</v>
      </c>
      <c r="AC746" s="33">
        <f t="shared" si="804"/>
        <v>0</v>
      </c>
      <c r="AD746" s="33">
        <f t="shared" si="804"/>
        <v>0</v>
      </c>
      <c r="AE746" s="33">
        <f t="shared" si="804"/>
        <v>0</v>
      </c>
    </row>
    <row r="747" spans="2:31">
      <c r="B747" s="62" t="str">
        <f t="shared" si="793"/>
        <v/>
      </c>
      <c r="C747" s="62" t="str">
        <f t="shared" si="793"/>
        <v/>
      </c>
      <c r="D747" s="52"/>
      <c r="E747" s="52"/>
      <c r="F747" s="52"/>
      <c r="G747" s="52"/>
      <c r="H747" s="52"/>
      <c r="I747" s="52"/>
      <c r="J747" s="202" t="str">
        <f t="shared" si="794"/>
        <v/>
      </c>
      <c r="K747" s="33">
        <f t="shared" ref="K747:W747" si="805">IF(AND(ISBLANK(K705)=FALSE,K$657&gt;=Poczatek,K$657&lt;=Koniec_Projekt,$F661="tak",$G661="tak"),ROUND(K705*K661,0),0)</f>
        <v>0</v>
      </c>
      <c r="L747" s="33">
        <f t="shared" si="805"/>
        <v>0</v>
      </c>
      <c r="M747" s="33">
        <f t="shared" si="805"/>
        <v>0</v>
      </c>
      <c r="N747" s="33">
        <f t="shared" si="805"/>
        <v>0</v>
      </c>
      <c r="O747" s="33">
        <f t="shared" si="805"/>
        <v>0</v>
      </c>
      <c r="P747" s="33">
        <f t="shared" si="805"/>
        <v>0</v>
      </c>
      <c r="Q747" s="33">
        <f t="shared" si="805"/>
        <v>0</v>
      </c>
      <c r="R747" s="33">
        <f t="shared" si="805"/>
        <v>0</v>
      </c>
      <c r="S747" s="33">
        <f t="shared" si="805"/>
        <v>0</v>
      </c>
      <c r="T747" s="33">
        <f t="shared" si="805"/>
        <v>0</v>
      </c>
      <c r="U747" s="33">
        <f t="shared" si="805"/>
        <v>0</v>
      </c>
      <c r="V747" s="33">
        <f t="shared" si="805"/>
        <v>0</v>
      </c>
      <c r="W747" s="33">
        <f t="shared" si="805"/>
        <v>0</v>
      </c>
      <c r="X747" s="33">
        <f t="shared" si="796"/>
        <v>0</v>
      </c>
      <c r="Y747" s="33">
        <f t="shared" si="796"/>
        <v>0</v>
      </c>
      <c r="Z747" s="33">
        <f t="shared" ref="Z747:AA747" si="806">IF(AND(ISBLANK(Z705)=FALSE,Z$657&gt;=Poczatek,Z$657&lt;=Koniec_Projekt,$F661="tak",$G661="tak"),ROUND(Z705*Z661,0),0)</f>
        <v>0</v>
      </c>
      <c r="AA747" s="33">
        <f t="shared" si="806"/>
        <v>0</v>
      </c>
      <c r="AB747" s="33">
        <f t="shared" ref="AB747:AE747" si="807">IF(AND(ISBLANK(AB705)=FALSE,AB$657&gt;=Poczatek,AB$657&lt;=Koniec_Projekt,$F661="tak",$G661="tak"),ROUND(AB705*AB661,0),0)</f>
        <v>0</v>
      </c>
      <c r="AC747" s="33">
        <f t="shared" si="807"/>
        <v>0</v>
      </c>
      <c r="AD747" s="33">
        <f t="shared" si="807"/>
        <v>0</v>
      </c>
      <c r="AE747" s="33">
        <f t="shared" si="807"/>
        <v>0</v>
      </c>
    </row>
    <row r="748" spans="2:31">
      <c r="B748" s="62" t="str">
        <f t="shared" si="793"/>
        <v/>
      </c>
      <c r="C748" s="62" t="str">
        <f t="shared" si="793"/>
        <v/>
      </c>
      <c r="D748" s="52"/>
      <c r="E748" s="52"/>
      <c r="F748" s="52"/>
      <c r="G748" s="52"/>
      <c r="H748" s="52"/>
      <c r="I748" s="52"/>
      <c r="J748" s="202" t="str">
        <f t="shared" si="794"/>
        <v/>
      </c>
      <c r="K748" s="33">
        <f t="shared" ref="K748:W748" si="808">IF(AND(ISBLANK(K706)=FALSE,K$657&gt;=Poczatek,K$657&lt;=Koniec_Projekt,$F662="tak",$G662="tak"),ROUND(K706*K662,0),0)</f>
        <v>0</v>
      </c>
      <c r="L748" s="33">
        <f t="shared" si="808"/>
        <v>0</v>
      </c>
      <c r="M748" s="33">
        <f t="shared" si="808"/>
        <v>0</v>
      </c>
      <c r="N748" s="33">
        <f t="shared" si="808"/>
        <v>0</v>
      </c>
      <c r="O748" s="33">
        <f t="shared" si="808"/>
        <v>0</v>
      </c>
      <c r="P748" s="33">
        <f t="shared" si="808"/>
        <v>0</v>
      </c>
      <c r="Q748" s="33">
        <f t="shared" si="808"/>
        <v>0</v>
      </c>
      <c r="R748" s="33">
        <f t="shared" si="808"/>
        <v>0</v>
      </c>
      <c r="S748" s="33">
        <f t="shared" si="808"/>
        <v>0</v>
      </c>
      <c r="T748" s="33">
        <f t="shared" si="808"/>
        <v>0</v>
      </c>
      <c r="U748" s="33">
        <f t="shared" si="808"/>
        <v>0</v>
      </c>
      <c r="V748" s="33">
        <f t="shared" si="808"/>
        <v>0</v>
      </c>
      <c r="W748" s="33">
        <f t="shared" si="808"/>
        <v>0</v>
      </c>
      <c r="X748" s="33">
        <f t="shared" si="796"/>
        <v>0</v>
      </c>
      <c r="Y748" s="33">
        <f t="shared" si="796"/>
        <v>0</v>
      </c>
      <c r="Z748" s="33">
        <f t="shared" ref="Z748:AA748" si="809">IF(AND(ISBLANK(Z706)=FALSE,Z$657&gt;=Poczatek,Z$657&lt;=Koniec_Projekt,$F662="tak",$G662="tak"),ROUND(Z706*Z662,0),0)</f>
        <v>0</v>
      </c>
      <c r="AA748" s="33">
        <f t="shared" si="809"/>
        <v>0</v>
      </c>
      <c r="AB748" s="33">
        <f t="shared" ref="AB748:AE748" si="810">IF(AND(ISBLANK(AB706)=FALSE,AB$657&gt;=Poczatek,AB$657&lt;=Koniec_Projekt,$F662="tak",$G662="tak"),ROUND(AB706*AB662,0),0)</f>
        <v>0</v>
      </c>
      <c r="AC748" s="33">
        <f t="shared" si="810"/>
        <v>0</v>
      </c>
      <c r="AD748" s="33">
        <f t="shared" si="810"/>
        <v>0</v>
      </c>
      <c r="AE748" s="33">
        <f t="shared" si="810"/>
        <v>0</v>
      </c>
    </row>
    <row r="749" spans="2:31">
      <c r="B749" s="62" t="str">
        <f t="shared" si="793"/>
        <v/>
      </c>
      <c r="C749" s="62" t="str">
        <f t="shared" si="793"/>
        <v/>
      </c>
      <c r="D749" s="52"/>
      <c r="E749" s="52"/>
      <c r="F749" s="52"/>
      <c r="G749" s="52"/>
      <c r="H749" s="52"/>
      <c r="I749" s="52"/>
      <c r="J749" s="202" t="str">
        <f t="shared" si="794"/>
        <v/>
      </c>
      <c r="K749" s="33">
        <f t="shared" ref="K749:W749" si="811">IF(AND(ISBLANK(K707)=FALSE,K$657&gt;=Poczatek,K$657&lt;=Koniec_Projekt,$F663="tak",$G663="tak"),ROUND(K707*K663,0),0)</f>
        <v>0</v>
      </c>
      <c r="L749" s="33">
        <f t="shared" si="811"/>
        <v>0</v>
      </c>
      <c r="M749" s="33">
        <f t="shared" si="811"/>
        <v>0</v>
      </c>
      <c r="N749" s="33">
        <f t="shared" si="811"/>
        <v>0</v>
      </c>
      <c r="O749" s="33">
        <f t="shared" si="811"/>
        <v>0</v>
      </c>
      <c r="P749" s="33">
        <f t="shared" si="811"/>
        <v>0</v>
      </c>
      <c r="Q749" s="33">
        <f t="shared" si="811"/>
        <v>0</v>
      </c>
      <c r="R749" s="33">
        <f t="shared" si="811"/>
        <v>0</v>
      </c>
      <c r="S749" s="33">
        <f t="shared" si="811"/>
        <v>0</v>
      </c>
      <c r="T749" s="33">
        <f t="shared" si="811"/>
        <v>0</v>
      </c>
      <c r="U749" s="33">
        <f t="shared" si="811"/>
        <v>0</v>
      </c>
      <c r="V749" s="33">
        <f t="shared" si="811"/>
        <v>0</v>
      </c>
      <c r="W749" s="33">
        <f t="shared" si="811"/>
        <v>0</v>
      </c>
      <c r="X749" s="33">
        <f t="shared" si="796"/>
        <v>0</v>
      </c>
      <c r="Y749" s="33">
        <f t="shared" si="796"/>
        <v>0</v>
      </c>
      <c r="Z749" s="33">
        <f t="shared" ref="Z749:AA749" si="812">IF(AND(ISBLANK(Z707)=FALSE,Z$657&gt;=Poczatek,Z$657&lt;=Koniec_Projekt,$F663="tak",$G663="tak"),ROUND(Z707*Z663,0),0)</f>
        <v>0</v>
      </c>
      <c r="AA749" s="33">
        <f t="shared" si="812"/>
        <v>0</v>
      </c>
      <c r="AB749" s="33">
        <f t="shared" ref="AB749:AE749" si="813">IF(AND(ISBLANK(AB707)=FALSE,AB$657&gt;=Poczatek,AB$657&lt;=Koniec_Projekt,$F663="tak",$G663="tak"),ROUND(AB707*AB663,0),0)</f>
        <v>0</v>
      </c>
      <c r="AC749" s="33">
        <f t="shared" si="813"/>
        <v>0</v>
      </c>
      <c r="AD749" s="33">
        <f t="shared" si="813"/>
        <v>0</v>
      </c>
      <c r="AE749" s="33">
        <f t="shared" si="813"/>
        <v>0</v>
      </c>
    </row>
    <row r="750" spans="2:31">
      <c r="B750" s="62" t="str">
        <f t="shared" si="793"/>
        <v/>
      </c>
      <c r="C750" s="62" t="str">
        <f t="shared" si="793"/>
        <v/>
      </c>
      <c r="D750" s="52"/>
      <c r="E750" s="52"/>
      <c r="F750" s="52"/>
      <c r="G750" s="52"/>
      <c r="H750" s="52"/>
      <c r="I750" s="52"/>
      <c r="J750" s="202" t="str">
        <f t="shared" si="794"/>
        <v/>
      </c>
      <c r="K750" s="33">
        <f t="shared" ref="K750:W750" si="814">IF(AND(ISBLANK(K708)=FALSE,K$657&gt;=Poczatek,K$657&lt;=Koniec_Projekt,$F664="tak",$G664="tak"),ROUND(K708*K664,0),0)</f>
        <v>0</v>
      </c>
      <c r="L750" s="33">
        <f t="shared" si="814"/>
        <v>0</v>
      </c>
      <c r="M750" s="33">
        <f t="shared" si="814"/>
        <v>0</v>
      </c>
      <c r="N750" s="33">
        <f t="shared" si="814"/>
        <v>0</v>
      </c>
      <c r="O750" s="33">
        <f t="shared" si="814"/>
        <v>0</v>
      </c>
      <c r="P750" s="33">
        <f t="shared" si="814"/>
        <v>0</v>
      </c>
      <c r="Q750" s="33">
        <f t="shared" si="814"/>
        <v>0</v>
      </c>
      <c r="R750" s="33">
        <f t="shared" si="814"/>
        <v>0</v>
      </c>
      <c r="S750" s="33">
        <f t="shared" si="814"/>
        <v>0</v>
      </c>
      <c r="T750" s="33">
        <f t="shared" si="814"/>
        <v>0</v>
      </c>
      <c r="U750" s="33">
        <f t="shared" si="814"/>
        <v>0</v>
      </c>
      <c r="V750" s="33">
        <f t="shared" si="814"/>
        <v>0</v>
      </c>
      <c r="W750" s="33">
        <f t="shared" si="814"/>
        <v>0</v>
      </c>
      <c r="X750" s="33">
        <f t="shared" si="796"/>
        <v>0</v>
      </c>
      <c r="Y750" s="33">
        <f t="shared" si="796"/>
        <v>0</v>
      </c>
      <c r="Z750" s="33">
        <f t="shared" ref="Z750:AA750" si="815">IF(AND(ISBLANK(Z708)=FALSE,Z$657&gt;=Poczatek,Z$657&lt;=Koniec_Projekt,$F664="tak",$G664="tak"),ROUND(Z708*Z664,0),0)</f>
        <v>0</v>
      </c>
      <c r="AA750" s="33">
        <f t="shared" si="815"/>
        <v>0</v>
      </c>
      <c r="AB750" s="33">
        <f t="shared" ref="AB750:AE750" si="816">IF(AND(ISBLANK(AB708)=FALSE,AB$657&gt;=Poczatek,AB$657&lt;=Koniec_Projekt,$F664="tak",$G664="tak"),ROUND(AB708*AB664,0),0)</f>
        <v>0</v>
      </c>
      <c r="AC750" s="33">
        <f t="shared" si="816"/>
        <v>0</v>
      </c>
      <c r="AD750" s="33">
        <f t="shared" si="816"/>
        <v>0</v>
      </c>
      <c r="AE750" s="33">
        <f t="shared" si="816"/>
        <v>0</v>
      </c>
    </row>
    <row r="751" spans="2:31">
      <c r="B751" s="62" t="str">
        <f t="shared" si="793"/>
        <v/>
      </c>
      <c r="C751" s="62" t="str">
        <f t="shared" si="793"/>
        <v/>
      </c>
      <c r="D751" s="52"/>
      <c r="E751" s="52"/>
      <c r="F751" s="52"/>
      <c r="G751" s="52"/>
      <c r="H751" s="52"/>
      <c r="I751" s="52"/>
      <c r="J751" s="202" t="str">
        <f t="shared" si="794"/>
        <v/>
      </c>
      <c r="K751" s="33">
        <f t="shared" ref="K751:W751" si="817">IF(AND(ISBLANK(K709)=FALSE,K$657&gt;=Poczatek,K$657&lt;=Koniec_Projekt,$F665="tak",$G665="tak"),ROUND(K709*K665,0),0)</f>
        <v>0</v>
      </c>
      <c r="L751" s="33">
        <f t="shared" si="817"/>
        <v>0</v>
      </c>
      <c r="M751" s="33">
        <f t="shared" si="817"/>
        <v>0</v>
      </c>
      <c r="N751" s="33">
        <f t="shared" si="817"/>
        <v>0</v>
      </c>
      <c r="O751" s="33">
        <f t="shared" si="817"/>
        <v>0</v>
      </c>
      <c r="P751" s="33">
        <f t="shared" si="817"/>
        <v>0</v>
      </c>
      <c r="Q751" s="33">
        <f t="shared" si="817"/>
        <v>0</v>
      </c>
      <c r="R751" s="33">
        <f t="shared" si="817"/>
        <v>0</v>
      </c>
      <c r="S751" s="33">
        <f t="shared" si="817"/>
        <v>0</v>
      </c>
      <c r="T751" s="33">
        <f t="shared" si="817"/>
        <v>0</v>
      </c>
      <c r="U751" s="33">
        <f t="shared" si="817"/>
        <v>0</v>
      </c>
      <c r="V751" s="33">
        <f t="shared" si="817"/>
        <v>0</v>
      </c>
      <c r="W751" s="33">
        <f t="shared" si="817"/>
        <v>0</v>
      </c>
      <c r="X751" s="33">
        <f t="shared" si="796"/>
        <v>0</v>
      </c>
      <c r="Y751" s="33">
        <f t="shared" si="796"/>
        <v>0</v>
      </c>
      <c r="Z751" s="33">
        <f t="shared" ref="Z751:AA751" si="818">IF(AND(ISBLANK(Z709)=FALSE,Z$657&gt;=Poczatek,Z$657&lt;=Koniec_Projekt,$F665="tak",$G665="tak"),ROUND(Z709*Z665,0),0)</f>
        <v>0</v>
      </c>
      <c r="AA751" s="33">
        <f t="shared" si="818"/>
        <v>0</v>
      </c>
      <c r="AB751" s="33">
        <f t="shared" ref="AB751:AE751" si="819">IF(AND(ISBLANK(AB709)=FALSE,AB$657&gt;=Poczatek,AB$657&lt;=Koniec_Projekt,$F665="tak",$G665="tak"),ROUND(AB709*AB665,0),0)</f>
        <v>0</v>
      </c>
      <c r="AC751" s="33">
        <f t="shared" si="819"/>
        <v>0</v>
      </c>
      <c r="AD751" s="33">
        <f t="shared" si="819"/>
        <v>0</v>
      </c>
      <c r="AE751" s="33">
        <f t="shared" si="819"/>
        <v>0</v>
      </c>
    </row>
    <row r="752" spans="2:31">
      <c r="B752" s="62" t="str">
        <f t="shared" si="793"/>
        <v/>
      </c>
      <c r="C752" s="62" t="str">
        <f t="shared" si="793"/>
        <v/>
      </c>
      <c r="D752" s="52"/>
      <c r="E752" s="52"/>
      <c r="F752" s="52"/>
      <c r="G752" s="52"/>
      <c r="H752" s="52"/>
      <c r="I752" s="52"/>
      <c r="J752" s="202" t="str">
        <f t="shared" si="794"/>
        <v/>
      </c>
      <c r="K752" s="33">
        <f t="shared" ref="K752:W752" si="820">IF(AND(ISBLANK(K710)=FALSE,K$657&gt;=Poczatek,K$657&lt;=Koniec_Projekt,$F666="tak",$G666="tak"),ROUND(K710*K666,0),0)</f>
        <v>0</v>
      </c>
      <c r="L752" s="33">
        <f t="shared" si="820"/>
        <v>0</v>
      </c>
      <c r="M752" s="33">
        <f t="shared" si="820"/>
        <v>0</v>
      </c>
      <c r="N752" s="33">
        <f t="shared" si="820"/>
        <v>0</v>
      </c>
      <c r="O752" s="33">
        <f t="shared" si="820"/>
        <v>0</v>
      </c>
      <c r="P752" s="33">
        <f t="shared" si="820"/>
        <v>0</v>
      </c>
      <c r="Q752" s="33">
        <f t="shared" si="820"/>
        <v>0</v>
      </c>
      <c r="R752" s="33">
        <f t="shared" si="820"/>
        <v>0</v>
      </c>
      <c r="S752" s="33">
        <f t="shared" si="820"/>
        <v>0</v>
      </c>
      <c r="T752" s="33">
        <f t="shared" si="820"/>
        <v>0</v>
      </c>
      <c r="U752" s="33">
        <f t="shared" si="820"/>
        <v>0</v>
      </c>
      <c r="V752" s="33">
        <f t="shared" si="820"/>
        <v>0</v>
      </c>
      <c r="W752" s="33">
        <f t="shared" si="820"/>
        <v>0</v>
      </c>
      <c r="X752" s="33">
        <f t="shared" si="796"/>
        <v>0</v>
      </c>
      <c r="Y752" s="33">
        <f t="shared" si="796"/>
        <v>0</v>
      </c>
      <c r="Z752" s="33">
        <f t="shared" ref="Z752:AA752" si="821">IF(AND(ISBLANK(Z710)=FALSE,Z$657&gt;=Poczatek,Z$657&lt;=Koniec_Projekt,$F666="tak",$G666="tak"),ROUND(Z710*Z666,0),0)</f>
        <v>0</v>
      </c>
      <c r="AA752" s="33">
        <f t="shared" si="821"/>
        <v>0</v>
      </c>
      <c r="AB752" s="33">
        <f t="shared" ref="AB752:AE752" si="822">IF(AND(ISBLANK(AB710)=FALSE,AB$657&gt;=Poczatek,AB$657&lt;=Koniec_Projekt,$F666="tak",$G666="tak"),ROUND(AB710*AB666,0),0)</f>
        <v>0</v>
      </c>
      <c r="AC752" s="33">
        <f t="shared" si="822"/>
        <v>0</v>
      </c>
      <c r="AD752" s="33">
        <f t="shared" si="822"/>
        <v>0</v>
      </c>
      <c r="AE752" s="33">
        <f t="shared" si="822"/>
        <v>0</v>
      </c>
    </row>
    <row r="753" spans="2:31">
      <c r="B753" s="62" t="str">
        <f t="shared" si="793"/>
        <v/>
      </c>
      <c r="C753" s="62" t="str">
        <f t="shared" si="793"/>
        <v/>
      </c>
      <c r="D753" s="52"/>
      <c r="E753" s="52"/>
      <c r="F753" s="52"/>
      <c r="G753" s="52"/>
      <c r="H753" s="52"/>
      <c r="I753" s="52"/>
      <c r="J753" s="202" t="str">
        <f t="shared" si="794"/>
        <v/>
      </c>
      <c r="K753" s="33">
        <f t="shared" ref="K753:W753" si="823">IF(AND(ISBLANK(K711)=FALSE,K$657&gt;=Poczatek,K$657&lt;=Koniec_Projekt,$F667="tak",$G667="tak"),ROUND(K711*K667,0),0)</f>
        <v>0</v>
      </c>
      <c r="L753" s="33">
        <f t="shared" si="823"/>
        <v>0</v>
      </c>
      <c r="M753" s="33">
        <f t="shared" si="823"/>
        <v>0</v>
      </c>
      <c r="N753" s="33">
        <f t="shared" si="823"/>
        <v>0</v>
      </c>
      <c r="O753" s="33">
        <f t="shared" si="823"/>
        <v>0</v>
      </c>
      <c r="P753" s="33">
        <f t="shared" si="823"/>
        <v>0</v>
      </c>
      <c r="Q753" s="33">
        <f t="shared" si="823"/>
        <v>0</v>
      </c>
      <c r="R753" s="33">
        <f t="shared" si="823"/>
        <v>0</v>
      </c>
      <c r="S753" s="33">
        <f t="shared" si="823"/>
        <v>0</v>
      </c>
      <c r="T753" s="33">
        <f t="shared" si="823"/>
        <v>0</v>
      </c>
      <c r="U753" s="33">
        <f t="shared" si="823"/>
        <v>0</v>
      </c>
      <c r="V753" s="33">
        <f t="shared" si="823"/>
        <v>0</v>
      </c>
      <c r="W753" s="33">
        <f t="shared" si="823"/>
        <v>0</v>
      </c>
      <c r="X753" s="33">
        <f t="shared" si="796"/>
        <v>0</v>
      </c>
      <c r="Y753" s="33">
        <f t="shared" si="796"/>
        <v>0</v>
      </c>
      <c r="Z753" s="33">
        <f t="shared" ref="Z753:AA753" si="824">IF(AND(ISBLANK(Z711)=FALSE,Z$657&gt;=Poczatek,Z$657&lt;=Koniec_Projekt,$F667="tak",$G667="tak"),ROUND(Z711*Z667,0),0)</f>
        <v>0</v>
      </c>
      <c r="AA753" s="33">
        <f t="shared" si="824"/>
        <v>0</v>
      </c>
      <c r="AB753" s="33">
        <f t="shared" ref="AB753:AE753" si="825">IF(AND(ISBLANK(AB711)=FALSE,AB$657&gt;=Poczatek,AB$657&lt;=Koniec_Projekt,$F667="tak",$G667="tak"),ROUND(AB711*AB667,0),0)</f>
        <v>0</v>
      </c>
      <c r="AC753" s="33">
        <f t="shared" si="825"/>
        <v>0</v>
      </c>
      <c r="AD753" s="33">
        <f t="shared" si="825"/>
        <v>0</v>
      </c>
      <c r="AE753" s="33">
        <f t="shared" si="825"/>
        <v>0</v>
      </c>
    </row>
    <row r="754" spans="2:31">
      <c r="B754" s="62" t="str">
        <f t="shared" si="793"/>
        <v/>
      </c>
      <c r="C754" s="62" t="str">
        <f t="shared" si="793"/>
        <v/>
      </c>
      <c r="D754" s="52"/>
      <c r="E754" s="52"/>
      <c r="F754" s="52"/>
      <c r="G754" s="52"/>
      <c r="H754" s="52"/>
      <c r="I754" s="52"/>
      <c r="J754" s="202" t="str">
        <f t="shared" si="794"/>
        <v/>
      </c>
      <c r="K754" s="33">
        <f t="shared" ref="K754:W754" si="826">IF(AND(ISBLANK(K712)=FALSE,K$657&gt;=Poczatek,K$657&lt;=Koniec_Projekt,$F668="tak",$G668="tak"),ROUND(K712*K668,0),0)</f>
        <v>0</v>
      </c>
      <c r="L754" s="33">
        <f t="shared" si="826"/>
        <v>0</v>
      </c>
      <c r="M754" s="33">
        <f t="shared" si="826"/>
        <v>0</v>
      </c>
      <c r="N754" s="33">
        <f t="shared" si="826"/>
        <v>0</v>
      </c>
      <c r="O754" s="33">
        <f t="shared" si="826"/>
        <v>0</v>
      </c>
      <c r="P754" s="33">
        <f t="shared" si="826"/>
        <v>0</v>
      </c>
      <c r="Q754" s="33">
        <f t="shared" si="826"/>
        <v>0</v>
      </c>
      <c r="R754" s="33">
        <f t="shared" si="826"/>
        <v>0</v>
      </c>
      <c r="S754" s="33">
        <f t="shared" si="826"/>
        <v>0</v>
      </c>
      <c r="T754" s="33">
        <f t="shared" si="826"/>
        <v>0</v>
      </c>
      <c r="U754" s="33">
        <f t="shared" si="826"/>
        <v>0</v>
      </c>
      <c r="V754" s="33">
        <f t="shared" si="826"/>
        <v>0</v>
      </c>
      <c r="W754" s="33">
        <f t="shared" si="826"/>
        <v>0</v>
      </c>
      <c r="X754" s="33">
        <f t="shared" si="796"/>
        <v>0</v>
      </c>
      <c r="Y754" s="33">
        <f t="shared" si="796"/>
        <v>0</v>
      </c>
      <c r="Z754" s="33">
        <f t="shared" ref="Z754:AA754" si="827">IF(AND(ISBLANK(Z712)=FALSE,Z$657&gt;=Poczatek,Z$657&lt;=Koniec_Projekt,$F668="tak",$G668="tak"),ROUND(Z712*Z668,0),0)</f>
        <v>0</v>
      </c>
      <c r="AA754" s="33">
        <f t="shared" si="827"/>
        <v>0</v>
      </c>
      <c r="AB754" s="33">
        <f t="shared" ref="AB754:AE754" si="828">IF(AND(ISBLANK(AB712)=FALSE,AB$657&gt;=Poczatek,AB$657&lt;=Koniec_Projekt,$F668="tak",$G668="tak"),ROUND(AB712*AB668,0),0)</f>
        <v>0</v>
      </c>
      <c r="AC754" s="33">
        <f t="shared" si="828"/>
        <v>0</v>
      </c>
      <c r="AD754" s="33">
        <f t="shared" si="828"/>
        <v>0</v>
      </c>
      <c r="AE754" s="33">
        <f t="shared" si="828"/>
        <v>0</v>
      </c>
    </row>
    <row r="755" spans="2:31">
      <c r="B755" s="62" t="str">
        <f t="shared" si="793"/>
        <v/>
      </c>
      <c r="C755" s="62" t="str">
        <f t="shared" si="793"/>
        <v/>
      </c>
      <c r="D755" s="52"/>
      <c r="E755" s="52"/>
      <c r="F755" s="52"/>
      <c r="G755" s="52"/>
      <c r="H755" s="52"/>
      <c r="I755" s="52"/>
      <c r="J755" s="202" t="str">
        <f t="shared" si="794"/>
        <v/>
      </c>
      <c r="K755" s="33">
        <f t="shared" ref="K755:W755" si="829">IF(AND(ISBLANK(K713)=FALSE,K$657&gt;=Poczatek,K$657&lt;=Koniec_Projekt,$F669="tak",$G669="tak"),ROUND(K713*K669,0),0)</f>
        <v>0</v>
      </c>
      <c r="L755" s="33">
        <f t="shared" si="829"/>
        <v>0</v>
      </c>
      <c r="M755" s="33">
        <f t="shared" si="829"/>
        <v>0</v>
      </c>
      <c r="N755" s="33">
        <f t="shared" si="829"/>
        <v>0</v>
      </c>
      <c r="O755" s="33">
        <f t="shared" si="829"/>
        <v>0</v>
      </c>
      <c r="P755" s="33">
        <f t="shared" si="829"/>
        <v>0</v>
      </c>
      <c r="Q755" s="33">
        <f t="shared" si="829"/>
        <v>0</v>
      </c>
      <c r="R755" s="33">
        <f t="shared" si="829"/>
        <v>0</v>
      </c>
      <c r="S755" s="33">
        <f t="shared" si="829"/>
        <v>0</v>
      </c>
      <c r="T755" s="33">
        <f t="shared" si="829"/>
        <v>0</v>
      </c>
      <c r="U755" s="33">
        <f t="shared" si="829"/>
        <v>0</v>
      </c>
      <c r="V755" s="33">
        <f t="shared" si="829"/>
        <v>0</v>
      </c>
      <c r="W755" s="33">
        <f t="shared" si="829"/>
        <v>0</v>
      </c>
      <c r="X755" s="33">
        <f t="shared" si="796"/>
        <v>0</v>
      </c>
      <c r="Y755" s="33">
        <f t="shared" si="796"/>
        <v>0</v>
      </c>
      <c r="Z755" s="33">
        <f t="shared" ref="Z755:AA755" si="830">IF(AND(ISBLANK(Z713)=FALSE,Z$657&gt;=Poczatek,Z$657&lt;=Koniec_Projekt,$F669="tak",$G669="tak"),ROUND(Z713*Z669,0),0)</f>
        <v>0</v>
      </c>
      <c r="AA755" s="33">
        <f t="shared" si="830"/>
        <v>0</v>
      </c>
      <c r="AB755" s="33">
        <f t="shared" ref="AB755:AE755" si="831">IF(AND(ISBLANK(AB713)=FALSE,AB$657&gt;=Poczatek,AB$657&lt;=Koniec_Projekt,$F669="tak",$G669="tak"),ROUND(AB713*AB669,0),0)</f>
        <v>0</v>
      </c>
      <c r="AC755" s="33">
        <f t="shared" si="831"/>
        <v>0</v>
      </c>
      <c r="AD755" s="33">
        <f t="shared" si="831"/>
        <v>0</v>
      </c>
      <c r="AE755" s="33">
        <f t="shared" si="831"/>
        <v>0</v>
      </c>
    </row>
    <row r="756" spans="2:31">
      <c r="B756" s="62" t="str">
        <f t="shared" si="793"/>
        <v/>
      </c>
      <c r="C756" s="62" t="str">
        <f t="shared" si="793"/>
        <v/>
      </c>
      <c r="D756" s="52"/>
      <c r="E756" s="52"/>
      <c r="F756" s="52"/>
      <c r="G756" s="52"/>
      <c r="H756" s="52"/>
      <c r="I756" s="52"/>
      <c r="J756" s="202" t="str">
        <f t="shared" si="794"/>
        <v/>
      </c>
      <c r="K756" s="33">
        <f t="shared" ref="K756:W756" si="832">IF(AND(ISBLANK(K714)=FALSE,K$657&gt;=Poczatek,K$657&lt;=Koniec_Projekt,$F670="tak",$G670="tak"),ROUND(K714*K670,0),0)</f>
        <v>0</v>
      </c>
      <c r="L756" s="33">
        <f t="shared" si="832"/>
        <v>0</v>
      </c>
      <c r="M756" s="33">
        <f t="shared" si="832"/>
        <v>0</v>
      </c>
      <c r="N756" s="33">
        <f t="shared" si="832"/>
        <v>0</v>
      </c>
      <c r="O756" s="33">
        <f t="shared" si="832"/>
        <v>0</v>
      </c>
      <c r="P756" s="33">
        <f t="shared" si="832"/>
        <v>0</v>
      </c>
      <c r="Q756" s="33">
        <f t="shared" si="832"/>
        <v>0</v>
      </c>
      <c r="R756" s="33">
        <f t="shared" si="832"/>
        <v>0</v>
      </c>
      <c r="S756" s="33">
        <f t="shared" si="832"/>
        <v>0</v>
      </c>
      <c r="T756" s="33">
        <f t="shared" si="832"/>
        <v>0</v>
      </c>
      <c r="U756" s="33">
        <f t="shared" si="832"/>
        <v>0</v>
      </c>
      <c r="V756" s="33">
        <f t="shared" si="832"/>
        <v>0</v>
      </c>
      <c r="W756" s="33">
        <f t="shared" si="832"/>
        <v>0</v>
      </c>
      <c r="X756" s="33">
        <f t="shared" si="796"/>
        <v>0</v>
      </c>
      <c r="Y756" s="33">
        <f t="shared" si="796"/>
        <v>0</v>
      </c>
      <c r="Z756" s="33">
        <f t="shared" ref="Z756:AA756" si="833">IF(AND(ISBLANK(Z714)=FALSE,Z$657&gt;=Poczatek,Z$657&lt;=Koniec_Projekt,$F670="tak",$G670="tak"),ROUND(Z714*Z670,0),0)</f>
        <v>0</v>
      </c>
      <c r="AA756" s="33">
        <f t="shared" si="833"/>
        <v>0</v>
      </c>
      <c r="AB756" s="33">
        <f t="shared" ref="AB756:AE756" si="834">IF(AND(ISBLANK(AB714)=FALSE,AB$657&gt;=Poczatek,AB$657&lt;=Koniec_Projekt,$F670="tak",$G670="tak"),ROUND(AB714*AB670,0),0)</f>
        <v>0</v>
      </c>
      <c r="AC756" s="33">
        <f t="shared" si="834"/>
        <v>0</v>
      </c>
      <c r="AD756" s="33">
        <f t="shared" si="834"/>
        <v>0</v>
      </c>
      <c r="AE756" s="33">
        <f t="shared" si="834"/>
        <v>0</v>
      </c>
    </row>
    <row r="757" spans="2:31">
      <c r="B757" s="62" t="str">
        <f t="shared" si="793"/>
        <v/>
      </c>
      <c r="C757" s="62" t="str">
        <f t="shared" si="793"/>
        <v/>
      </c>
      <c r="D757" s="52"/>
      <c r="E757" s="52"/>
      <c r="F757" s="52"/>
      <c r="G757" s="52"/>
      <c r="H757" s="52"/>
      <c r="I757" s="52"/>
      <c r="J757" s="202" t="str">
        <f t="shared" si="794"/>
        <v/>
      </c>
      <c r="K757" s="33">
        <f t="shared" ref="K757:W757" si="835">IF(AND(ISBLANK(K715)=FALSE,K$657&gt;=Poczatek,K$657&lt;=Koniec_Projekt,$F671="tak",$G671="tak"),ROUND(K715*K671,0),0)</f>
        <v>0</v>
      </c>
      <c r="L757" s="33">
        <f t="shared" si="835"/>
        <v>0</v>
      </c>
      <c r="M757" s="33">
        <f t="shared" si="835"/>
        <v>0</v>
      </c>
      <c r="N757" s="33">
        <f t="shared" si="835"/>
        <v>0</v>
      </c>
      <c r="O757" s="33">
        <f t="shared" si="835"/>
        <v>0</v>
      </c>
      <c r="P757" s="33">
        <f t="shared" si="835"/>
        <v>0</v>
      </c>
      <c r="Q757" s="33">
        <f t="shared" si="835"/>
        <v>0</v>
      </c>
      <c r="R757" s="33">
        <f t="shared" si="835"/>
        <v>0</v>
      </c>
      <c r="S757" s="33">
        <f t="shared" si="835"/>
        <v>0</v>
      </c>
      <c r="T757" s="33">
        <f t="shared" si="835"/>
        <v>0</v>
      </c>
      <c r="U757" s="33">
        <f t="shared" si="835"/>
        <v>0</v>
      </c>
      <c r="V757" s="33">
        <f t="shared" si="835"/>
        <v>0</v>
      </c>
      <c r="W757" s="33">
        <f t="shared" si="835"/>
        <v>0</v>
      </c>
      <c r="X757" s="33">
        <f t="shared" si="796"/>
        <v>0</v>
      </c>
      <c r="Y757" s="33">
        <f t="shared" si="796"/>
        <v>0</v>
      </c>
      <c r="Z757" s="33">
        <f t="shared" ref="Z757:AA757" si="836">IF(AND(ISBLANK(Z715)=FALSE,Z$657&gt;=Poczatek,Z$657&lt;=Koniec_Projekt,$F671="tak",$G671="tak"),ROUND(Z715*Z671,0),0)</f>
        <v>0</v>
      </c>
      <c r="AA757" s="33">
        <f t="shared" si="836"/>
        <v>0</v>
      </c>
      <c r="AB757" s="33">
        <f t="shared" ref="AB757:AE757" si="837">IF(AND(ISBLANK(AB715)=FALSE,AB$657&gt;=Poczatek,AB$657&lt;=Koniec_Projekt,$F671="tak",$G671="tak"),ROUND(AB715*AB671,0),0)</f>
        <v>0</v>
      </c>
      <c r="AC757" s="33">
        <f t="shared" si="837"/>
        <v>0</v>
      </c>
      <c r="AD757" s="33">
        <f t="shared" si="837"/>
        <v>0</v>
      </c>
      <c r="AE757" s="33">
        <f t="shared" si="837"/>
        <v>0</v>
      </c>
    </row>
    <row r="758" spans="2:31">
      <c r="B758" s="62" t="str">
        <f t="shared" si="793"/>
        <v/>
      </c>
      <c r="C758" s="62" t="str">
        <f t="shared" si="793"/>
        <v/>
      </c>
      <c r="D758" s="52"/>
      <c r="E758" s="52"/>
      <c r="F758" s="52"/>
      <c r="G758" s="52"/>
      <c r="H758" s="52"/>
      <c r="I758" s="52"/>
      <c r="J758" s="202" t="str">
        <f t="shared" si="794"/>
        <v/>
      </c>
      <c r="K758" s="33">
        <f t="shared" ref="K758:W758" si="838">IF(AND(ISBLANK(K716)=FALSE,K$657&gt;=Poczatek,K$657&lt;=Koniec_Projekt,$F672="tak",$G672="tak"),ROUND(K716*K672,0),0)</f>
        <v>0</v>
      </c>
      <c r="L758" s="33">
        <f t="shared" si="838"/>
        <v>0</v>
      </c>
      <c r="M758" s="33">
        <f t="shared" si="838"/>
        <v>0</v>
      </c>
      <c r="N758" s="33">
        <f t="shared" si="838"/>
        <v>0</v>
      </c>
      <c r="O758" s="33">
        <f t="shared" si="838"/>
        <v>0</v>
      </c>
      <c r="P758" s="33">
        <f t="shared" si="838"/>
        <v>0</v>
      </c>
      <c r="Q758" s="33">
        <f t="shared" si="838"/>
        <v>0</v>
      </c>
      <c r="R758" s="33">
        <f t="shared" si="838"/>
        <v>0</v>
      </c>
      <c r="S758" s="33">
        <f t="shared" si="838"/>
        <v>0</v>
      </c>
      <c r="T758" s="33">
        <f t="shared" si="838"/>
        <v>0</v>
      </c>
      <c r="U758" s="33">
        <f t="shared" si="838"/>
        <v>0</v>
      </c>
      <c r="V758" s="33">
        <f t="shared" si="838"/>
        <v>0</v>
      </c>
      <c r="W758" s="33">
        <f t="shared" si="838"/>
        <v>0</v>
      </c>
      <c r="X758" s="33">
        <f t="shared" si="796"/>
        <v>0</v>
      </c>
      <c r="Y758" s="33">
        <f t="shared" si="796"/>
        <v>0</v>
      </c>
      <c r="Z758" s="33">
        <f t="shared" ref="Z758:AA758" si="839">IF(AND(ISBLANK(Z716)=FALSE,Z$657&gt;=Poczatek,Z$657&lt;=Koniec_Projekt,$F672="tak",$G672="tak"),ROUND(Z716*Z672,0),0)</f>
        <v>0</v>
      </c>
      <c r="AA758" s="33">
        <f t="shared" si="839"/>
        <v>0</v>
      </c>
      <c r="AB758" s="33">
        <f t="shared" ref="AB758:AE758" si="840">IF(AND(ISBLANK(AB716)=FALSE,AB$657&gt;=Poczatek,AB$657&lt;=Koniec_Projekt,$F672="tak",$G672="tak"),ROUND(AB716*AB672,0),0)</f>
        <v>0</v>
      </c>
      <c r="AC758" s="33">
        <f t="shared" si="840"/>
        <v>0</v>
      </c>
      <c r="AD758" s="33">
        <f t="shared" si="840"/>
        <v>0</v>
      </c>
      <c r="AE758" s="33">
        <f t="shared" si="840"/>
        <v>0</v>
      </c>
    </row>
    <row r="759" spans="2:31">
      <c r="B759" s="62" t="str">
        <f t="shared" si="793"/>
        <v/>
      </c>
      <c r="C759" s="62" t="str">
        <f t="shared" si="793"/>
        <v/>
      </c>
      <c r="D759" s="52"/>
      <c r="E759" s="52"/>
      <c r="F759" s="52"/>
      <c r="G759" s="52"/>
      <c r="H759" s="52"/>
      <c r="I759" s="52"/>
      <c r="J759" s="202" t="str">
        <f t="shared" si="794"/>
        <v/>
      </c>
      <c r="K759" s="33">
        <f t="shared" ref="K759:W759" si="841">IF(AND(ISBLANK(K717)=FALSE,K$657&gt;=Poczatek,K$657&lt;=Koniec_Projekt,$F673="tak",$G673="tak"),ROUND(K717*K673,0),0)</f>
        <v>0</v>
      </c>
      <c r="L759" s="33">
        <f t="shared" si="841"/>
        <v>0</v>
      </c>
      <c r="M759" s="33">
        <f t="shared" si="841"/>
        <v>0</v>
      </c>
      <c r="N759" s="33">
        <f t="shared" si="841"/>
        <v>0</v>
      </c>
      <c r="O759" s="33">
        <f t="shared" si="841"/>
        <v>0</v>
      </c>
      <c r="P759" s="33">
        <f t="shared" si="841"/>
        <v>0</v>
      </c>
      <c r="Q759" s="33">
        <f t="shared" si="841"/>
        <v>0</v>
      </c>
      <c r="R759" s="33">
        <f t="shared" si="841"/>
        <v>0</v>
      </c>
      <c r="S759" s="33">
        <f t="shared" si="841"/>
        <v>0</v>
      </c>
      <c r="T759" s="33">
        <f t="shared" si="841"/>
        <v>0</v>
      </c>
      <c r="U759" s="33">
        <f t="shared" si="841"/>
        <v>0</v>
      </c>
      <c r="V759" s="33">
        <f t="shared" si="841"/>
        <v>0</v>
      </c>
      <c r="W759" s="33">
        <f t="shared" si="841"/>
        <v>0</v>
      </c>
      <c r="X759" s="33">
        <f t="shared" si="796"/>
        <v>0</v>
      </c>
      <c r="Y759" s="33">
        <f t="shared" si="796"/>
        <v>0</v>
      </c>
      <c r="Z759" s="33">
        <f t="shared" ref="Z759:AA759" si="842">IF(AND(ISBLANK(Z717)=FALSE,Z$657&gt;=Poczatek,Z$657&lt;=Koniec_Projekt,$F673="tak",$G673="tak"),ROUND(Z717*Z673,0),0)</f>
        <v>0</v>
      </c>
      <c r="AA759" s="33">
        <f t="shared" si="842"/>
        <v>0</v>
      </c>
      <c r="AB759" s="33">
        <f t="shared" ref="AB759:AE759" si="843">IF(AND(ISBLANK(AB717)=FALSE,AB$657&gt;=Poczatek,AB$657&lt;=Koniec_Projekt,$F673="tak",$G673="tak"),ROUND(AB717*AB673,0),0)</f>
        <v>0</v>
      </c>
      <c r="AC759" s="33">
        <f t="shared" si="843"/>
        <v>0</v>
      </c>
      <c r="AD759" s="33">
        <f t="shared" si="843"/>
        <v>0</v>
      </c>
      <c r="AE759" s="33">
        <f t="shared" si="843"/>
        <v>0</v>
      </c>
    </row>
    <row r="760" spans="2:31">
      <c r="B760" s="62" t="str">
        <f t="shared" si="793"/>
        <v/>
      </c>
      <c r="C760" s="62" t="str">
        <f t="shared" si="793"/>
        <v/>
      </c>
      <c r="D760" s="52"/>
      <c r="E760" s="52"/>
      <c r="F760" s="52"/>
      <c r="G760" s="52"/>
      <c r="H760" s="52"/>
      <c r="I760" s="52"/>
      <c r="J760" s="202" t="str">
        <f t="shared" si="794"/>
        <v/>
      </c>
      <c r="K760" s="33">
        <f t="shared" ref="K760:W760" si="844">IF(AND(ISBLANK(K718)=FALSE,K$657&gt;=Poczatek,K$657&lt;=Koniec_Projekt,$F674="tak",$G674="tak"),ROUND(K718*K674,0),0)</f>
        <v>0</v>
      </c>
      <c r="L760" s="33">
        <f t="shared" si="844"/>
        <v>0</v>
      </c>
      <c r="M760" s="33">
        <f t="shared" si="844"/>
        <v>0</v>
      </c>
      <c r="N760" s="33">
        <f t="shared" si="844"/>
        <v>0</v>
      </c>
      <c r="O760" s="33">
        <f t="shared" si="844"/>
        <v>0</v>
      </c>
      <c r="P760" s="33">
        <f t="shared" si="844"/>
        <v>0</v>
      </c>
      <c r="Q760" s="33">
        <f t="shared" si="844"/>
        <v>0</v>
      </c>
      <c r="R760" s="33">
        <f t="shared" si="844"/>
        <v>0</v>
      </c>
      <c r="S760" s="33">
        <f t="shared" si="844"/>
        <v>0</v>
      </c>
      <c r="T760" s="33">
        <f t="shared" si="844"/>
        <v>0</v>
      </c>
      <c r="U760" s="33">
        <f t="shared" si="844"/>
        <v>0</v>
      </c>
      <c r="V760" s="33">
        <f t="shared" si="844"/>
        <v>0</v>
      </c>
      <c r="W760" s="33">
        <f t="shared" si="844"/>
        <v>0</v>
      </c>
      <c r="X760" s="33">
        <f t="shared" si="796"/>
        <v>0</v>
      </c>
      <c r="Y760" s="33">
        <f t="shared" si="796"/>
        <v>0</v>
      </c>
      <c r="Z760" s="33">
        <f t="shared" ref="Z760:AA760" si="845">IF(AND(ISBLANK(Z718)=FALSE,Z$657&gt;=Poczatek,Z$657&lt;=Koniec_Projekt,$F674="tak",$G674="tak"),ROUND(Z718*Z674,0),0)</f>
        <v>0</v>
      </c>
      <c r="AA760" s="33">
        <f t="shared" si="845"/>
        <v>0</v>
      </c>
      <c r="AB760" s="33">
        <f t="shared" ref="AB760:AE760" si="846">IF(AND(ISBLANK(AB718)=FALSE,AB$657&gt;=Poczatek,AB$657&lt;=Koniec_Projekt,$F674="tak",$G674="tak"),ROUND(AB718*AB674,0),0)</f>
        <v>0</v>
      </c>
      <c r="AC760" s="33">
        <f t="shared" si="846"/>
        <v>0</v>
      </c>
      <c r="AD760" s="33">
        <f t="shared" si="846"/>
        <v>0</v>
      </c>
      <c r="AE760" s="33">
        <f t="shared" si="846"/>
        <v>0</v>
      </c>
    </row>
    <row r="761" spans="2:31">
      <c r="B761" s="62" t="str">
        <f t="shared" si="793"/>
        <v/>
      </c>
      <c r="C761" s="62" t="str">
        <f t="shared" si="793"/>
        <v/>
      </c>
      <c r="D761" s="52"/>
      <c r="E761" s="52"/>
      <c r="F761" s="52"/>
      <c r="G761" s="52"/>
      <c r="H761" s="52"/>
      <c r="I761" s="52"/>
      <c r="J761" s="202" t="str">
        <f t="shared" si="794"/>
        <v/>
      </c>
      <c r="K761" s="33">
        <f t="shared" ref="K761:W761" si="847">IF(AND(ISBLANK(K719)=FALSE,K$657&gt;=Poczatek,K$657&lt;=Koniec_Projekt,$F675="tak",$G675="tak"),ROUND(K719*K675,0),0)</f>
        <v>0</v>
      </c>
      <c r="L761" s="33">
        <f t="shared" si="847"/>
        <v>0</v>
      </c>
      <c r="M761" s="33">
        <f t="shared" si="847"/>
        <v>0</v>
      </c>
      <c r="N761" s="33">
        <f t="shared" si="847"/>
        <v>0</v>
      </c>
      <c r="O761" s="33">
        <f t="shared" si="847"/>
        <v>0</v>
      </c>
      <c r="P761" s="33">
        <f t="shared" si="847"/>
        <v>0</v>
      </c>
      <c r="Q761" s="33">
        <f t="shared" si="847"/>
        <v>0</v>
      </c>
      <c r="R761" s="33">
        <f t="shared" si="847"/>
        <v>0</v>
      </c>
      <c r="S761" s="33">
        <f t="shared" si="847"/>
        <v>0</v>
      </c>
      <c r="T761" s="33">
        <f t="shared" si="847"/>
        <v>0</v>
      </c>
      <c r="U761" s="33">
        <f t="shared" si="847"/>
        <v>0</v>
      </c>
      <c r="V761" s="33">
        <f t="shared" si="847"/>
        <v>0</v>
      </c>
      <c r="W761" s="33">
        <f t="shared" si="847"/>
        <v>0</v>
      </c>
      <c r="X761" s="33">
        <f t="shared" si="796"/>
        <v>0</v>
      </c>
      <c r="Y761" s="33">
        <f t="shared" si="796"/>
        <v>0</v>
      </c>
      <c r="Z761" s="33">
        <f t="shared" ref="Z761:AA761" si="848">IF(AND(ISBLANK(Z719)=FALSE,Z$657&gt;=Poczatek,Z$657&lt;=Koniec_Projekt,$F675="tak",$G675="tak"),ROUND(Z719*Z675,0),0)</f>
        <v>0</v>
      </c>
      <c r="AA761" s="33">
        <f t="shared" si="848"/>
        <v>0</v>
      </c>
      <c r="AB761" s="33">
        <f t="shared" ref="AB761:AE761" si="849">IF(AND(ISBLANK(AB719)=FALSE,AB$657&gt;=Poczatek,AB$657&lt;=Koniec_Projekt,$F675="tak",$G675="tak"),ROUND(AB719*AB675,0),0)</f>
        <v>0</v>
      </c>
      <c r="AC761" s="33">
        <f t="shared" si="849"/>
        <v>0</v>
      </c>
      <c r="AD761" s="33">
        <f t="shared" si="849"/>
        <v>0</v>
      </c>
      <c r="AE761" s="33">
        <f t="shared" si="849"/>
        <v>0</v>
      </c>
    </row>
    <row r="762" spans="2:31">
      <c r="B762" s="62" t="str">
        <f t="shared" si="793"/>
        <v/>
      </c>
      <c r="C762" s="62" t="str">
        <f t="shared" si="793"/>
        <v/>
      </c>
      <c r="D762" s="52"/>
      <c r="E762" s="52"/>
      <c r="F762" s="52"/>
      <c r="G762" s="52"/>
      <c r="H762" s="52"/>
      <c r="I762" s="52"/>
      <c r="J762" s="202" t="str">
        <f t="shared" si="794"/>
        <v/>
      </c>
      <c r="K762" s="33">
        <f t="shared" ref="K762:W762" si="850">IF(AND(ISBLANK(K720)=FALSE,K$657&gt;=Poczatek,K$657&lt;=Koniec_Projekt,$F676="tak",$G676="tak"),ROUND(K720*K676,0),0)</f>
        <v>0</v>
      </c>
      <c r="L762" s="33">
        <f t="shared" si="850"/>
        <v>0</v>
      </c>
      <c r="M762" s="33">
        <f t="shared" si="850"/>
        <v>0</v>
      </c>
      <c r="N762" s="33">
        <f t="shared" si="850"/>
        <v>0</v>
      </c>
      <c r="O762" s="33">
        <f t="shared" si="850"/>
        <v>0</v>
      </c>
      <c r="P762" s="33">
        <f t="shared" si="850"/>
        <v>0</v>
      </c>
      <c r="Q762" s="33">
        <f t="shared" si="850"/>
        <v>0</v>
      </c>
      <c r="R762" s="33">
        <f t="shared" si="850"/>
        <v>0</v>
      </c>
      <c r="S762" s="33">
        <f t="shared" si="850"/>
        <v>0</v>
      </c>
      <c r="T762" s="33">
        <f t="shared" si="850"/>
        <v>0</v>
      </c>
      <c r="U762" s="33">
        <f t="shared" si="850"/>
        <v>0</v>
      </c>
      <c r="V762" s="33">
        <f t="shared" si="850"/>
        <v>0</v>
      </c>
      <c r="W762" s="33">
        <f t="shared" si="850"/>
        <v>0</v>
      </c>
      <c r="X762" s="33">
        <f t="shared" si="796"/>
        <v>0</v>
      </c>
      <c r="Y762" s="33">
        <f t="shared" si="796"/>
        <v>0</v>
      </c>
      <c r="Z762" s="33">
        <f t="shared" ref="Z762:AA762" si="851">IF(AND(ISBLANK(Z720)=FALSE,Z$657&gt;=Poczatek,Z$657&lt;=Koniec_Projekt,$F676="tak",$G676="tak"),ROUND(Z720*Z676,0),0)</f>
        <v>0</v>
      </c>
      <c r="AA762" s="33">
        <f t="shared" si="851"/>
        <v>0</v>
      </c>
      <c r="AB762" s="33">
        <f t="shared" ref="AB762:AE762" si="852">IF(AND(ISBLANK(AB720)=FALSE,AB$657&gt;=Poczatek,AB$657&lt;=Koniec_Projekt,$F676="tak",$G676="tak"),ROUND(AB720*AB676,0),0)</f>
        <v>0</v>
      </c>
      <c r="AC762" s="33">
        <f t="shared" si="852"/>
        <v>0</v>
      </c>
      <c r="AD762" s="33">
        <f t="shared" si="852"/>
        <v>0</v>
      </c>
      <c r="AE762" s="33">
        <f t="shared" si="852"/>
        <v>0</v>
      </c>
    </row>
    <row r="763" spans="2:31">
      <c r="B763" s="62" t="str">
        <f t="shared" si="793"/>
        <v/>
      </c>
      <c r="C763" s="62" t="str">
        <f t="shared" si="793"/>
        <v/>
      </c>
      <c r="D763" s="52"/>
      <c r="E763" s="52"/>
      <c r="F763" s="52"/>
      <c r="G763" s="52"/>
      <c r="H763" s="52"/>
      <c r="I763" s="52"/>
      <c r="J763" s="202" t="str">
        <f t="shared" si="794"/>
        <v/>
      </c>
      <c r="K763" s="33">
        <f t="shared" ref="K763:W763" si="853">IF(AND(ISBLANK(K721)=FALSE,K$657&gt;=Poczatek,K$657&lt;=Koniec_Projekt,$F677="tak",$G677="tak"),ROUND(K721*K677,0),0)</f>
        <v>0</v>
      </c>
      <c r="L763" s="33">
        <f t="shared" si="853"/>
        <v>0</v>
      </c>
      <c r="M763" s="33">
        <f t="shared" si="853"/>
        <v>0</v>
      </c>
      <c r="N763" s="33">
        <f t="shared" si="853"/>
        <v>0</v>
      </c>
      <c r="O763" s="33">
        <f t="shared" si="853"/>
        <v>0</v>
      </c>
      <c r="P763" s="33">
        <f t="shared" si="853"/>
        <v>0</v>
      </c>
      <c r="Q763" s="33">
        <f t="shared" si="853"/>
        <v>0</v>
      </c>
      <c r="R763" s="33">
        <f t="shared" si="853"/>
        <v>0</v>
      </c>
      <c r="S763" s="33">
        <f t="shared" si="853"/>
        <v>0</v>
      </c>
      <c r="T763" s="33">
        <f t="shared" si="853"/>
        <v>0</v>
      </c>
      <c r="U763" s="33">
        <f t="shared" si="853"/>
        <v>0</v>
      </c>
      <c r="V763" s="33">
        <f t="shared" si="853"/>
        <v>0</v>
      </c>
      <c r="W763" s="33">
        <f t="shared" si="853"/>
        <v>0</v>
      </c>
      <c r="X763" s="33">
        <f t="shared" si="796"/>
        <v>0</v>
      </c>
      <c r="Y763" s="33">
        <f t="shared" si="796"/>
        <v>0</v>
      </c>
      <c r="Z763" s="33">
        <f t="shared" ref="Z763:AA763" si="854">IF(AND(ISBLANK(Z721)=FALSE,Z$657&gt;=Poczatek,Z$657&lt;=Koniec_Projekt,$F677="tak",$G677="tak"),ROUND(Z721*Z677,0),0)</f>
        <v>0</v>
      </c>
      <c r="AA763" s="33">
        <f t="shared" si="854"/>
        <v>0</v>
      </c>
      <c r="AB763" s="33">
        <f t="shared" ref="AB763:AE763" si="855">IF(AND(ISBLANK(AB721)=FALSE,AB$657&gt;=Poczatek,AB$657&lt;=Koniec_Projekt,$F677="tak",$G677="tak"),ROUND(AB721*AB677,0),0)</f>
        <v>0</v>
      </c>
      <c r="AC763" s="33">
        <f t="shared" si="855"/>
        <v>0</v>
      </c>
      <c r="AD763" s="33">
        <f t="shared" si="855"/>
        <v>0</v>
      </c>
      <c r="AE763" s="33">
        <f t="shared" si="855"/>
        <v>0</v>
      </c>
    </row>
    <row r="764" spans="2:31">
      <c r="B764" s="62" t="str">
        <f t="shared" ref="B764:C783" si="856">B722</f>
        <v/>
      </c>
      <c r="C764" s="62" t="str">
        <f t="shared" si="856"/>
        <v/>
      </c>
      <c r="D764" s="52"/>
      <c r="E764" s="52"/>
      <c r="F764" s="52"/>
      <c r="G764" s="52"/>
      <c r="H764" s="52"/>
      <c r="I764" s="52"/>
      <c r="J764" s="202" t="str">
        <f t="shared" si="794"/>
        <v/>
      </c>
      <c r="K764" s="33">
        <f t="shared" ref="K764:W764" si="857">IF(AND(ISBLANK(K722)=FALSE,K$657&gt;=Poczatek,K$657&lt;=Koniec_Projekt,$F678="tak",$G678="tak"),ROUND(K722*K678,0),0)</f>
        <v>0</v>
      </c>
      <c r="L764" s="33">
        <f t="shared" si="857"/>
        <v>0</v>
      </c>
      <c r="M764" s="33">
        <f t="shared" si="857"/>
        <v>0</v>
      </c>
      <c r="N764" s="33">
        <f t="shared" si="857"/>
        <v>0</v>
      </c>
      <c r="O764" s="33">
        <f t="shared" si="857"/>
        <v>0</v>
      </c>
      <c r="P764" s="33">
        <f t="shared" si="857"/>
        <v>0</v>
      </c>
      <c r="Q764" s="33">
        <f t="shared" si="857"/>
        <v>0</v>
      </c>
      <c r="R764" s="33">
        <f t="shared" si="857"/>
        <v>0</v>
      </c>
      <c r="S764" s="33">
        <f t="shared" si="857"/>
        <v>0</v>
      </c>
      <c r="T764" s="33">
        <f t="shared" si="857"/>
        <v>0</v>
      </c>
      <c r="U764" s="33">
        <f t="shared" si="857"/>
        <v>0</v>
      </c>
      <c r="V764" s="33">
        <f t="shared" si="857"/>
        <v>0</v>
      </c>
      <c r="W764" s="33">
        <f t="shared" si="857"/>
        <v>0</v>
      </c>
      <c r="X764" s="33">
        <f t="shared" ref="X764:Y783" si="858">IF(AND(ISBLANK(X722)=FALSE,X$657&gt;=Poczatek,X$657&lt;=Koniec_Projekt,$F678="tak",$G678="tak"),ROUND(X722*X678,0),0)</f>
        <v>0</v>
      </c>
      <c r="Y764" s="33">
        <f t="shared" si="858"/>
        <v>0</v>
      </c>
      <c r="Z764" s="33">
        <f t="shared" ref="Z764:AA764" si="859">IF(AND(ISBLANK(Z722)=FALSE,Z$657&gt;=Poczatek,Z$657&lt;=Koniec_Projekt,$F678="tak",$G678="tak"),ROUND(Z722*Z678,0),0)</f>
        <v>0</v>
      </c>
      <c r="AA764" s="33">
        <f t="shared" si="859"/>
        <v>0</v>
      </c>
      <c r="AB764" s="33">
        <f t="shared" ref="AB764:AE764" si="860">IF(AND(ISBLANK(AB722)=FALSE,AB$657&gt;=Poczatek,AB$657&lt;=Koniec_Projekt,$F678="tak",$G678="tak"),ROUND(AB722*AB678,0),0)</f>
        <v>0</v>
      </c>
      <c r="AC764" s="33">
        <f t="shared" si="860"/>
        <v>0</v>
      </c>
      <c r="AD764" s="33">
        <f t="shared" si="860"/>
        <v>0</v>
      </c>
      <c r="AE764" s="33">
        <f t="shared" si="860"/>
        <v>0</v>
      </c>
    </row>
    <row r="765" spans="2:31">
      <c r="B765" s="62" t="str">
        <f t="shared" si="856"/>
        <v/>
      </c>
      <c r="C765" s="62" t="str">
        <f t="shared" si="856"/>
        <v/>
      </c>
      <c r="D765" s="52"/>
      <c r="E765" s="52"/>
      <c r="F765" s="52"/>
      <c r="G765" s="52"/>
      <c r="H765" s="52"/>
      <c r="I765" s="52"/>
      <c r="J765" s="202" t="str">
        <f t="shared" si="794"/>
        <v/>
      </c>
      <c r="K765" s="33">
        <f t="shared" ref="K765:W765" si="861">IF(AND(ISBLANK(K723)=FALSE,K$657&gt;=Poczatek,K$657&lt;=Koniec_Projekt,$F679="tak",$G679="tak"),ROUND(K723*K679,0),0)</f>
        <v>0</v>
      </c>
      <c r="L765" s="33">
        <f t="shared" si="861"/>
        <v>0</v>
      </c>
      <c r="M765" s="33">
        <f t="shared" si="861"/>
        <v>0</v>
      </c>
      <c r="N765" s="33">
        <f t="shared" si="861"/>
        <v>0</v>
      </c>
      <c r="O765" s="33">
        <f t="shared" si="861"/>
        <v>0</v>
      </c>
      <c r="P765" s="33">
        <f t="shared" si="861"/>
        <v>0</v>
      </c>
      <c r="Q765" s="33">
        <f t="shared" si="861"/>
        <v>0</v>
      </c>
      <c r="R765" s="33">
        <f t="shared" si="861"/>
        <v>0</v>
      </c>
      <c r="S765" s="33">
        <f t="shared" si="861"/>
        <v>0</v>
      </c>
      <c r="T765" s="33">
        <f t="shared" si="861"/>
        <v>0</v>
      </c>
      <c r="U765" s="33">
        <f t="shared" si="861"/>
        <v>0</v>
      </c>
      <c r="V765" s="33">
        <f t="shared" si="861"/>
        <v>0</v>
      </c>
      <c r="W765" s="33">
        <f t="shared" si="861"/>
        <v>0</v>
      </c>
      <c r="X765" s="33">
        <f t="shared" si="858"/>
        <v>0</v>
      </c>
      <c r="Y765" s="33">
        <f t="shared" si="858"/>
        <v>0</v>
      </c>
      <c r="Z765" s="33">
        <f t="shared" ref="Z765:AA765" si="862">IF(AND(ISBLANK(Z723)=FALSE,Z$657&gt;=Poczatek,Z$657&lt;=Koniec_Projekt,$F679="tak",$G679="tak"),ROUND(Z723*Z679,0),0)</f>
        <v>0</v>
      </c>
      <c r="AA765" s="33">
        <f t="shared" si="862"/>
        <v>0</v>
      </c>
      <c r="AB765" s="33">
        <f t="shared" ref="AB765:AE765" si="863">IF(AND(ISBLANK(AB723)=FALSE,AB$657&gt;=Poczatek,AB$657&lt;=Koniec_Projekt,$F679="tak",$G679="tak"),ROUND(AB723*AB679,0),0)</f>
        <v>0</v>
      </c>
      <c r="AC765" s="33">
        <f t="shared" si="863"/>
        <v>0</v>
      </c>
      <c r="AD765" s="33">
        <f t="shared" si="863"/>
        <v>0</v>
      </c>
      <c r="AE765" s="33">
        <f t="shared" si="863"/>
        <v>0</v>
      </c>
    </row>
    <row r="766" spans="2:31">
      <c r="B766" s="62" t="str">
        <f t="shared" si="856"/>
        <v/>
      </c>
      <c r="C766" s="62" t="str">
        <f t="shared" si="856"/>
        <v/>
      </c>
      <c r="D766" s="52"/>
      <c r="E766" s="52"/>
      <c r="F766" s="52"/>
      <c r="G766" s="52"/>
      <c r="H766" s="52"/>
      <c r="I766" s="52"/>
      <c r="J766" s="202" t="str">
        <f t="shared" si="794"/>
        <v/>
      </c>
      <c r="K766" s="33">
        <f t="shared" ref="K766:W766" si="864">IF(AND(ISBLANK(K724)=FALSE,K$657&gt;=Poczatek,K$657&lt;=Koniec_Projekt,$F680="tak",$G680="tak"),ROUND(K724*K680,0),0)</f>
        <v>0</v>
      </c>
      <c r="L766" s="33">
        <f t="shared" si="864"/>
        <v>0</v>
      </c>
      <c r="M766" s="33">
        <f t="shared" si="864"/>
        <v>0</v>
      </c>
      <c r="N766" s="33">
        <f t="shared" si="864"/>
        <v>0</v>
      </c>
      <c r="O766" s="33">
        <f t="shared" si="864"/>
        <v>0</v>
      </c>
      <c r="P766" s="33">
        <f t="shared" si="864"/>
        <v>0</v>
      </c>
      <c r="Q766" s="33">
        <f t="shared" si="864"/>
        <v>0</v>
      </c>
      <c r="R766" s="33">
        <f t="shared" si="864"/>
        <v>0</v>
      </c>
      <c r="S766" s="33">
        <f t="shared" si="864"/>
        <v>0</v>
      </c>
      <c r="T766" s="33">
        <f t="shared" si="864"/>
        <v>0</v>
      </c>
      <c r="U766" s="33">
        <f t="shared" si="864"/>
        <v>0</v>
      </c>
      <c r="V766" s="33">
        <f t="shared" si="864"/>
        <v>0</v>
      </c>
      <c r="W766" s="33">
        <f t="shared" si="864"/>
        <v>0</v>
      </c>
      <c r="X766" s="33">
        <f t="shared" si="858"/>
        <v>0</v>
      </c>
      <c r="Y766" s="33">
        <f t="shared" si="858"/>
        <v>0</v>
      </c>
      <c r="Z766" s="33">
        <f t="shared" ref="Z766:AA766" si="865">IF(AND(ISBLANK(Z724)=FALSE,Z$657&gt;=Poczatek,Z$657&lt;=Koniec_Projekt,$F680="tak",$G680="tak"),ROUND(Z724*Z680,0),0)</f>
        <v>0</v>
      </c>
      <c r="AA766" s="33">
        <f t="shared" si="865"/>
        <v>0</v>
      </c>
      <c r="AB766" s="33">
        <f t="shared" ref="AB766:AE766" si="866">IF(AND(ISBLANK(AB724)=FALSE,AB$657&gt;=Poczatek,AB$657&lt;=Koniec_Projekt,$F680="tak",$G680="tak"),ROUND(AB724*AB680,0),0)</f>
        <v>0</v>
      </c>
      <c r="AC766" s="33">
        <f t="shared" si="866"/>
        <v>0</v>
      </c>
      <c r="AD766" s="33">
        <f t="shared" si="866"/>
        <v>0</v>
      </c>
      <c r="AE766" s="33">
        <f t="shared" si="866"/>
        <v>0</v>
      </c>
    </row>
    <row r="767" spans="2:31">
      <c r="B767" s="62" t="str">
        <f t="shared" si="856"/>
        <v/>
      </c>
      <c r="C767" s="62" t="str">
        <f t="shared" si="856"/>
        <v/>
      </c>
      <c r="D767" s="52"/>
      <c r="E767" s="52"/>
      <c r="F767" s="52"/>
      <c r="G767" s="52"/>
      <c r="H767" s="52"/>
      <c r="I767" s="52"/>
      <c r="J767" s="202" t="str">
        <f t="shared" si="794"/>
        <v/>
      </c>
      <c r="K767" s="33">
        <f t="shared" ref="K767:W767" si="867">IF(AND(ISBLANK(K725)=FALSE,K$657&gt;=Poczatek,K$657&lt;=Koniec_Projekt,$F681="tak",$G681="tak"),ROUND(K725*K681,0),0)</f>
        <v>0</v>
      </c>
      <c r="L767" s="33">
        <f t="shared" si="867"/>
        <v>0</v>
      </c>
      <c r="M767" s="33">
        <f t="shared" si="867"/>
        <v>0</v>
      </c>
      <c r="N767" s="33">
        <f t="shared" si="867"/>
        <v>0</v>
      </c>
      <c r="O767" s="33">
        <f t="shared" si="867"/>
        <v>0</v>
      </c>
      <c r="P767" s="33">
        <f t="shared" si="867"/>
        <v>0</v>
      </c>
      <c r="Q767" s="33">
        <f t="shared" si="867"/>
        <v>0</v>
      </c>
      <c r="R767" s="33">
        <f t="shared" si="867"/>
        <v>0</v>
      </c>
      <c r="S767" s="33">
        <f t="shared" si="867"/>
        <v>0</v>
      </c>
      <c r="T767" s="33">
        <f t="shared" si="867"/>
        <v>0</v>
      </c>
      <c r="U767" s="33">
        <f t="shared" si="867"/>
        <v>0</v>
      </c>
      <c r="V767" s="33">
        <f t="shared" si="867"/>
        <v>0</v>
      </c>
      <c r="W767" s="33">
        <f t="shared" si="867"/>
        <v>0</v>
      </c>
      <c r="X767" s="33">
        <f t="shared" si="858"/>
        <v>0</v>
      </c>
      <c r="Y767" s="33">
        <f t="shared" si="858"/>
        <v>0</v>
      </c>
      <c r="Z767" s="33">
        <f t="shared" ref="Z767:AA767" si="868">IF(AND(ISBLANK(Z725)=FALSE,Z$657&gt;=Poczatek,Z$657&lt;=Koniec_Projekt,$F681="tak",$G681="tak"),ROUND(Z725*Z681,0),0)</f>
        <v>0</v>
      </c>
      <c r="AA767" s="33">
        <f t="shared" si="868"/>
        <v>0</v>
      </c>
      <c r="AB767" s="33">
        <f t="shared" ref="AB767:AE767" si="869">IF(AND(ISBLANK(AB725)=FALSE,AB$657&gt;=Poczatek,AB$657&lt;=Koniec_Projekt,$F681="tak",$G681="tak"),ROUND(AB725*AB681,0),0)</f>
        <v>0</v>
      </c>
      <c r="AC767" s="33">
        <f t="shared" si="869"/>
        <v>0</v>
      </c>
      <c r="AD767" s="33">
        <f t="shared" si="869"/>
        <v>0</v>
      </c>
      <c r="AE767" s="33">
        <f t="shared" si="869"/>
        <v>0</v>
      </c>
    </row>
    <row r="768" spans="2:31">
      <c r="B768" s="62" t="str">
        <f t="shared" si="856"/>
        <v/>
      </c>
      <c r="C768" s="62" t="str">
        <f t="shared" si="856"/>
        <v/>
      </c>
      <c r="D768" s="52"/>
      <c r="E768" s="52"/>
      <c r="F768" s="52"/>
      <c r="G768" s="52"/>
      <c r="H768" s="52"/>
      <c r="I768" s="52"/>
      <c r="J768" s="202" t="str">
        <f t="shared" si="794"/>
        <v/>
      </c>
      <c r="K768" s="33">
        <f t="shared" ref="K768:W768" si="870">IF(AND(ISBLANK(K726)=FALSE,K$657&gt;=Poczatek,K$657&lt;=Koniec_Projekt,$F682="tak",$G682="tak"),ROUND(K726*K682,0),0)</f>
        <v>0</v>
      </c>
      <c r="L768" s="33">
        <f t="shared" si="870"/>
        <v>0</v>
      </c>
      <c r="M768" s="33">
        <f t="shared" si="870"/>
        <v>0</v>
      </c>
      <c r="N768" s="33">
        <f t="shared" si="870"/>
        <v>0</v>
      </c>
      <c r="O768" s="33">
        <f t="shared" si="870"/>
        <v>0</v>
      </c>
      <c r="P768" s="33">
        <f t="shared" si="870"/>
        <v>0</v>
      </c>
      <c r="Q768" s="33">
        <f t="shared" si="870"/>
        <v>0</v>
      </c>
      <c r="R768" s="33">
        <f t="shared" si="870"/>
        <v>0</v>
      </c>
      <c r="S768" s="33">
        <f t="shared" si="870"/>
        <v>0</v>
      </c>
      <c r="T768" s="33">
        <f t="shared" si="870"/>
        <v>0</v>
      </c>
      <c r="U768" s="33">
        <f t="shared" si="870"/>
        <v>0</v>
      </c>
      <c r="V768" s="33">
        <f t="shared" si="870"/>
        <v>0</v>
      </c>
      <c r="W768" s="33">
        <f t="shared" si="870"/>
        <v>0</v>
      </c>
      <c r="X768" s="33">
        <f t="shared" si="858"/>
        <v>0</v>
      </c>
      <c r="Y768" s="33">
        <f t="shared" si="858"/>
        <v>0</v>
      </c>
      <c r="Z768" s="33">
        <f t="shared" ref="Z768:AA768" si="871">IF(AND(ISBLANK(Z726)=FALSE,Z$657&gt;=Poczatek,Z$657&lt;=Koniec_Projekt,$F682="tak",$G682="tak"),ROUND(Z726*Z682,0),0)</f>
        <v>0</v>
      </c>
      <c r="AA768" s="33">
        <f t="shared" si="871"/>
        <v>0</v>
      </c>
      <c r="AB768" s="33">
        <f t="shared" ref="AB768:AE768" si="872">IF(AND(ISBLANK(AB726)=FALSE,AB$657&gt;=Poczatek,AB$657&lt;=Koniec_Projekt,$F682="tak",$G682="tak"),ROUND(AB726*AB682,0),0)</f>
        <v>0</v>
      </c>
      <c r="AC768" s="33">
        <f t="shared" si="872"/>
        <v>0</v>
      </c>
      <c r="AD768" s="33">
        <f t="shared" si="872"/>
        <v>0</v>
      </c>
      <c r="AE768" s="33">
        <f t="shared" si="872"/>
        <v>0</v>
      </c>
    </row>
    <row r="769" spans="2:31">
      <c r="B769" s="62" t="str">
        <f t="shared" si="856"/>
        <v/>
      </c>
      <c r="C769" s="62" t="str">
        <f t="shared" si="856"/>
        <v/>
      </c>
      <c r="D769" s="52"/>
      <c r="E769" s="52"/>
      <c r="F769" s="52"/>
      <c r="G769" s="52"/>
      <c r="H769" s="52"/>
      <c r="I769" s="52"/>
      <c r="J769" s="202" t="str">
        <f t="shared" si="794"/>
        <v/>
      </c>
      <c r="K769" s="33">
        <f t="shared" ref="K769:W769" si="873">IF(AND(ISBLANK(K727)=FALSE,K$657&gt;=Poczatek,K$657&lt;=Koniec_Projekt,$F683="tak",$G683="tak"),ROUND(K727*K683,0),0)</f>
        <v>0</v>
      </c>
      <c r="L769" s="33">
        <f t="shared" si="873"/>
        <v>0</v>
      </c>
      <c r="M769" s="33">
        <f t="shared" si="873"/>
        <v>0</v>
      </c>
      <c r="N769" s="33">
        <f t="shared" si="873"/>
        <v>0</v>
      </c>
      <c r="O769" s="33">
        <f t="shared" si="873"/>
        <v>0</v>
      </c>
      <c r="P769" s="33">
        <f t="shared" si="873"/>
        <v>0</v>
      </c>
      <c r="Q769" s="33">
        <f t="shared" si="873"/>
        <v>0</v>
      </c>
      <c r="R769" s="33">
        <f t="shared" si="873"/>
        <v>0</v>
      </c>
      <c r="S769" s="33">
        <f t="shared" si="873"/>
        <v>0</v>
      </c>
      <c r="T769" s="33">
        <f t="shared" si="873"/>
        <v>0</v>
      </c>
      <c r="U769" s="33">
        <f t="shared" si="873"/>
        <v>0</v>
      </c>
      <c r="V769" s="33">
        <f t="shared" si="873"/>
        <v>0</v>
      </c>
      <c r="W769" s="33">
        <f t="shared" si="873"/>
        <v>0</v>
      </c>
      <c r="X769" s="33">
        <f t="shared" si="858"/>
        <v>0</v>
      </c>
      <c r="Y769" s="33">
        <f t="shared" si="858"/>
        <v>0</v>
      </c>
      <c r="Z769" s="33">
        <f t="shared" ref="Z769:AA769" si="874">IF(AND(ISBLANK(Z727)=FALSE,Z$657&gt;=Poczatek,Z$657&lt;=Koniec_Projekt,$F683="tak",$G683="tak"),ROUND(Z727*Z683,0),0)</f>
        <v>0</v>
      </c>
      <c r="AA769" s="33">
        <f t="shared" si="874"/>
        <v>0</v>
      </c>
      <c r="AB769" s="33">
        <f t="shared" ref="AB769:AE769" si="875">IF(AND(ISBLANK(AB727)=FALSE,AB$657&gt;=Poczatek,AB$657&lt;=Koniec_Projekt,$F683="tak",$G683="tak"),ROUND(AB727*AB683,0),0)</f>
        <v>0</v>
      </c>
      <c r="AC769" s="33">
        <f t="shared" si="875"/>
        <v>0</v>
      </c>
      <c r="AD769" s="33">
        <f t="shared" si="875"/>
        <v>0</v>
      </c>
      <c r="AE769" s="33">
        <f t="shared" si="875"/>
        <v>0</v>
      </c>
    </row>
    <row r="770" spans="2:31">
      <c r="B770" s="62" t="str">
        <f t="shared" si="856"/>
        <v/>
      </c>
      <c r="C770" s="62" t="str">
        <f t="shared" si="856"/>
        <v/>
      </c>
      <c r="D770" s="52"/>
      <c r="E770" s="52"/>
      <c r="F770" s="52"/>
      <c r="G770" s="52"/>
      <c r="H770" s="52"/>
      <c r="I770" s="52"/>
      <c r="J770" s="202" t="str">
        <f t="shared" si="794"/>
        <v/>
      </c>
      <c r="K770" s="33">
        <f t="shared" ref="K770:W770" si="876">IF(AND(ISBLANK(K728)=FALSE,K$657&gt;=Poczatek,K$657&lt;=Koniec_Projekt,$F684="tak",$G684="tak"),ROUND(K728*K684,0),0)</f>
        <v>0</v>
      </c>
      <c r="L770" s="33">
        <f t="shared" si="876"/>
        <v>0</v>
      </c>
      <c r="M770" s="33">
        <f t="shared" si="876"/>
        <v>0</v>
      </c>
      <c r="N770" s="33">
        <f t="shared" si="876"/>
        <v>0</v>
      </c>
      <c r="O770" s="33">
        <f t="shared" si="876"/>
        <v>0</v>
      </c>
      <c r="P770" s="33">
        <f t="shared" si="876"/>
        <v>0</v>
      </c>
      <c r="Q770" s="33">
        <f t="shared" si="876"/>
        <v>0</v>
      </c>
      <c r="R770" s="33">
        <f t="shared" si="876"/>
        <v>0</v>
      </c>
      <c r="S770" s="33">
        <f t="shared" si="876"/>
        <v>0</v>
      </c>
      <c r="T770" s="33">
        <f t="shared" si="876"/>
        <v>0</v>
      </c>
      <c r="U770" s="33">
        <f t="shared" si="876"/>
        <v>0</v>
      </c>
      <c r="V770" s="33">
        <f t="shared" si="876"/>
        <v>0</v>
      </c>
      <c r="W770" s="33">
        <f t="shared" si="876"/>
        <v>0</v>
      </c>
      <c r="X770" s="33">
        <f t="shared" si="858"/>
        <v>0</v>
      </c>
      <c r="Y770" s="33">
        <f t="shared" si="858"/>
        <v>0</v>
      </c>
      <c r="Z770" s="33">
        <f t="shared" ref="Z770:AA770" si="877">IF(AND(ISBLANK(Z728)=FALSE,Z$657&gt;=Poczatek,Z$657&lt;=Koniec_Projekt,$F684="tak",$G684="tak"),ROUND(Z728*Z684,0),0)</f>
        <v>0</v>
      </c>
      <c r="AA770" s="33">
        <f t="shared" si="877"/>
        <v>0</v>
      </c>
      <c r="AB770" s="33">
        <f t="shared" ref="AB770:AE770" si="878">IF(AND(ISBLANK(AB728)=FALSE,AB$657&gt;=Poczatek,AB$657&lt;=Koniec_Projekt,$F684="tak",$G684="tak"),ROUND(AB728*AB684,0),0)</f>
        <v>0</v>
      </c>
      <c r="AC770" s="33">
        <f t="shared" si="878"/>
        <v>0</v>
      </c>
      <c r="AD770" s="33">
        <f t="shared" si="878"/>
        <v>0</v>
      </c>
      <c r="AE770" s="33">
        <f t="shared" si="878"/>
        <v>0</v>
      </c>
    </row>
    <row r="771" spans="2:31">
      <c r="B771" s="62" t="str">
        <f t="shared" si="856"/>
        <v/>
      </c>
      <c r="C771" s="62" t="str">
        <f t="shared" si="856"/>
        <v/>
      </c>
      <c r="D771" s="52"/>
      <c r="E771" s="52"/>
      <c r="F771" s="52"/>
      <c r="G771" s="52"/>
      <c r="H771" s="52"/>
      <c r="I771" s="52"/>
      <c r="J771" s="202" t="str">
        <f t="shared" si="794"/>
        <v/>
      </c>
      <c r="K771" s="33">
        <f t="shared" ref="K771:W771" si="879">IF(AND(ISBLANK(K729)=FALSE,K$657&gt;=Poczatek,K$657&lt;=Koniec_Projekt,$F685="tak",$G685="tak"),ROUND(K729*K685,0),0)</f>
        <v>0</v>
      </c>
      <c r="L771" s="33">
        <f t="shared" si="879"/>
        <v>0</v>
      </c>
      <c r="M771" s="33">
        <f t="shared" si="879"/>
        <v>0</v>
      </c>
      <c r="N771" s="33">
        <f t="shared" si="879"/>
        <v>0</v>
      </c>
      <c r="O771" s="33">
        <f t="shared" si="879"/>
        <v>0</v>
      </c>
      <c r="P771" s="33">
        <f t="shared" si="879"/>
        <v>0</v>
      </c>
      <c r="Q771" s="33">
        <f t="shared" si="879"/>
        <v>0</v>
      </c>
      <c r="R771" s="33">
        <f t="shared" si="879"/>
        <v>0</v>
      </c>
      <c r="S771" s="33">
        <f t="shared" si="879"/>
        <v>0</v>
      </c>
      <c r="T771" s="33">
        <f t="shared" si="879"/>
        <v>0</v>
      </c>
      <c r="U771" s="33">
        <f t="shared" si="879"/>
        <v>0</v>
      </c>
      <c r="V771" s="33">
        <f t="shared" si="879"/>
        <v>0</v>
      </c>
      <c r="W771" s="33">
        <f t="shared" si="879"/>
        <v>0</v>
      </c>
      <c r="X771" s="33">
        <f t="shared" si="858"/>
        <v>0</v>
      </c>
      <c r="Y771" s="33">
        <f t="shared" si="858"/>
        <v>0</v>
      </c>
      <c r="Z771" s="33">
        <f t="shared" ref="Z771:AA771" si="880">IF(AND(ISBLANK(Z729)=FALSE,Z$657&gt;=Poczatek,Z$657&lt;=Koniec_Projekt,$F685="tak",$G685="tak"),ROUND(Z729*Z685,0),0)</f>
        <v>0</v>
      </c>
      <c r="AA771" s="33">
        <f t="shared" si="880"/>
        <v>0</v>
      </c>
      <c r="AB771" s="33">
        <f t="shared" ref="AB771:AE771" si="881">IF(AND(ISBLANK(AB729)=FALSE,AB$657&gt;=Poczatek,AB$657&lt;=Koniec_Projekt,$F685="tak",$G685="tak"),ROUND(AB729*AB685,0),0)</f>
        <v>0</v>
      </c>
      <c r="AC771" s="33">
        <f t="shared" si="881"/>
        <v>0</v>
      </c>
      <c r="AD771" s="33">
        <f t="shared" si="881"/>
        <v>0</v>
      </c>
      <c r="AE771" s="33">
        <f t="shared" si="881"/>
        <v>0</v>
      </c>
    </row>
    <row r="772" spans="2:31">
      <c r="B772" s="62" t="str">
        <f t="shared" si="856"/>
        <v/>
      </c>
      <c r="C772" s="62" t="str">
        <f t="shared" si="856"/>
        <v/>
      </c>
      <c r="D772" s="52"/>
      <c r="E772" s="52"/>
      <c r="F772" s="52"/>
      <c r="G772" s="52"/>
      <c r="H772" s="52"/>
      <c r="I772" s="52"/>
      <c r="J772" s="202" t="str">
        <f t="shared" si="794"/>
        <v/>
      </c>
      <c r="K772" s="33">
        <f t="shared" ref="K772:W772" si="882">IF(AND(ISBLANK(K730)=FALSE,K$657&gt;=Poczatek,K$657&lt;=Koniec_Projekt,$F686="tak",$G686="tak"),ROUND(K730*K686,0),0)</f>
        <v>0</v>
      </c>
      <c r="L772" s="33">
        <f t="shared" si="882"/>
        <v>0</v>
      </c>
      <c r="M772" s="33">
        <f t="shared" si="882"/>
        <v>0</v>
      </c>
      <c r="N772" s="33">
        <f t="shared" si="882"/>
        <v>0</v>
      </c>
      <c r="O772" s="33">
        <f t="shared" si="882"/>
        <v>0</v>
      </c>
      <c r="P772" s="33">
        <f t="shared" si="882"/>
        <v>0</v>
      </c>
      <c r="Q772" s="33">
        <f t="shared" si="882"/>
        <v>0</v>
      </c>
      <c r="R772" s="33">
        <f t="shared" si="882"/>
        <v>0</v>
      </c>
      <c r="S772" s="33">
        <f t="shared" si="882"/>
        <v>0</v>
      </c>
      <c r="T772" s="33">
        <f t="shared" si="882"/>
        <v>0</v>
      </c>
      <c r="U772" s="33">
        <f t="shared" si="882"/>
        <v>0</v>
      </c>
      <c r="V772" s="33">
        <f t="shared" si="882"/>
        <v>0</v>
      </c>
      <c r="W772" s="33">
        <f t="shared" si="882"/>
        <v>0</v>
      </c>
      <c r="X772" s="33">
        <f t="shared" si="858"/>
        <v>0</v>
      </c>
      <c r="Y772" s="33">
        <f t="shared" si="858"/>
        <v>0</v>
      </c>
      <c r="Z772" s="33">
        <f t="shared" ref="Z772:AA772" si="883">IF(AND(ISBLANK(Z730)=FALSE,Z$657&gt;=Poczatek,Z$657&lt;=Koniec_Projekt,$F686="tak",$G686="tak"),ROUND(Z730*Z686,0),0)</f>
        <v>0</v>
      </c>
      <c r="AA772" s="33">
        <f t="shared" si="883"/>
        <v>0</v>
      </c>
      <c r="AB772" s="33">
        <f t="shared" ref="AB772:AE772" si="884">IF(AND(ISBLANK(AB730)=FALSE,AB$657&gt;=Poczatek,AB$657&lt;=Koniec_Projekt,$F686="tak",$G686="tak"),ROUND(AB730*AB686,0),0)</f>
        <v>0</v>
      </c>
      <c r="AC772" s="33">
        <f t="shared" si="884"/>
        <v>0</v>
      </c>
      <c r="AD772" s="33">
        <f t="shared" si="884"/>
        <v>0</v>
      </c>
      <c r="AE772" s="33">
        <f t="shared" si="884"/>
        <v>0</v>
      </c>
    </row>
    <row r="773" spans="2:31">
      <c r="B773" s="62" t="str">
        <f t="shared" si="856"/>
        <v/>
      </c>
      <c r="C773" s="62" t="str">
        <f t="shared" si="856"/>
        <v/>
      </c>
      <c r="D773" s="52"/>
      <c r="E773" s="52"/>
      <c r="F773" s="52"/>
      <c r="G773" s="52"/>
      <c r="H773" s="52"/>
      <c r="I773" s="52"/>
      <c r="J773" s="202" t="str">
        <f t="shared" si="794"/>
        <v/>
      </c>
      <c r="K773" s="33">
        <f t="shared" ref="K773:W773" si="885">IF(AND(ISBLANK(K731)=FALSE,K$657&gt;=Poczatek,K$657&lt;=Koniec_Projekt,$F687="tak",$G687="tak"),ROUND(K731*K687,0),0)</f>
        <v>0</v>
      </c>
      <c r="L773" s="33">
        <f t="shared" si="885"/>
        <v>0</v>
      </c>
      <c r="M773" s="33">
        <f t="shared" si="885"/>
        <v>0</v>
      </c>
      <c r="N773" s="33">
        <f t="shared" si="885"/>
        <v>0</v>
      </c>
      <c r="O773" s="33">
        <f t="shared" si="885"/>
        <v>0</v>
      </c>
      <c r="P773" s="33">
        <f t="shared" si="885"/>
        <v>0</v>
      </c>
      <c r="Q773" s="33">
        <f t="shared" si="885"/>
        <v>0</v>
      </c>
      <c r="R773" s="33">
        <f t="shared" si="885"/>
        <v>0</v>
      </c>
      <c r="S773" s="33">
        <f t="shared" si="885"/>
        <v>0</v>
      </c>
      <c r="T773" s="33">
        <f t="shared" si="885"/>
        <v>0</v>
      </c>
      <c r="U773" s="33">
        <f t="shared" si="885"/>
        <v>0</v>
      </c>
      <c r="V773" s="33">
        <f t="shared" si="885"/>
        <v>0</v>
      </c>
      <c r="W773" s="33">
        <f t="shared" si="885"/>
        <v>0</v>
      </c>
      <c r="X773" s="33">
        <f t="shared" si="858"/>
        <v>0</v>
      </c>
      <c r="Y773" s="33">
        <f t="shared" si="858"/>
        <v>0</v>
      </c>
      <c r="Z773" s="33">
        <f t="shared" ref="Z773:AA773" si="886">IF(AND(ISBLANK(Z731)=FALSE,Z$657&gt;=Poczatek,Z$657&lt;=Koniec_Projekt,$F687="tak",$G687="tak"),ROUND(Z731*Z687,0),0)</f>
        <v>0</v>
      </c>
      <c r="AA773" s="33">
        <f t="shared" si="886"/>
        <v>0</v>
      </c>
      <c r="AB773" s="33">
        <f t="shared" ref="AB773:AE773" si="887">IF(AND(ISBLANK(AB731)=FALSE,AB$657&gt;=Poczatek,AB$657&lt;=Koniec_Projekt,$F687="tak",$G687="tak"),ROUND(AB731*AB687,0),0)</f>
        <v>0</v>
      </c>
      <c r="AC773" s="33">
        <f t="shared" si="887"/>
        <v>0</v>
      </c>
      <c r="AD773" s="33">
        <f t="shared" si="887"/>
        <v>0</v>
      </c>
      <c r="AE773" s="33">
        <f t="shared" si="887"/>
        <v>0</v>
      </c>
    </row>
    <row r="774" spans="2:31">
      <c r="B774" s="62" t="str">
        <f t="shared" si="856"/>
        <v/>
      </c>
      <c r="C774" s="62" t="str">
        <f t="shared" si="856"/>
        <v/>
      </c>
      <c r="D774" s="52"/>
      <c r="E774" s="52"/>
      <c r="F774" s="52"/>
      <c r="G774" s="52"/>
      <c r="H774" s="52"/>
      <c r="I774" s="52"/>
      <c r="J774" s="202" t="str">
        <f t="shared" si="794"/>
        <v/>
      </c>
      <c r="K774" s="33">
        <f t="shared" ref="K774:W774" si="888">IF(AND(ISBLANK(K732)=FALSE,K$657&gt;=Poczatek,K$657&lt;=Koniec_Projekt,$F688="tak",$G688="tak"),ROUND(K732*K688,0),0)</f>
        <v>0</v>
      </c>
      <c r="L774" s="33">
        <f t="shared" si="888"/>
        <v>0</v>
      </c>
      <c r="M774" s="33">
        <f t="shared" si="888"/>
        <v>0</v>
      </c>
      <c r="N774" s="33">
        <f t="shared" si="888"/>
        <v>0</v>
      </c>
      <c r="O774" s="33">
        <f t="shared" si="888"/>
        <v>0</v>
      </c>
      <c r="P774" s="33">
        <f t="shared" si="888"/>
        <v>0</v>
      </c>
      <c r="Q774" s="33">
        <f t="shared" si="888"/>
        <v>0</v>
      </c>
      <c r="R774" s="33">
        <f t="shared" si="888"/>
        <v>0</v>
      </c>
      <c r="S774" s="33">
        <f t="shared" si="888"/>
        <v>0</v>
      </c>
      <c r="T774" s="33">
        <f t="shared" si="888"/>
        <v>0</v>
      </c>
      <c r="U774" s="33">
        <f t="shared" si="888"/>
        <v>0</v>
      </c>
      <c r="V774" s="33">
        <f t="shared" si="888"/>
        <v>0</v>
      </c>
      <c r="W774" s="33">
        <f t="shared" si="888"/>
        <v>0</v>
      </c>
      <c r="X774" s="33">
        <f t="shared" si="858"/>
        <v>0</v>
      </c>
      <c r="Y774" s="33">
        <f t="shared" si="858"/>
        <v>0</v>
      </c>
      <c r="Z774" s="33">
        <f t="shared" ref="Z774:AA774" si="889">IF(AND(ISBLANK(Z732)=FALSE,Z$657&gt;=Poczatek,Z$657&lt;=Koniec_Projekt,$F688="tak",$G688="tak"),ROUND(Z732*Z688,0),0)</f>
        <v>0</v>
      </c>
      <c r="AA774" s="33">
        <f t="shared" si="889"/>
        <v>0</v>
      </c>
      <c r="AB774" s="33">
        <f t="shared" ref="AB774:AE774" si="890">IF(AND(ISBLANK(AB732)=FALSE,AB$657&gt;=Poczatek,AB$657&lt;=Koniec_Projekt,$F688="tak",$G688="tak"),ROUND(AB732*AB688,0),0)</f>
        <v>0</v>
      </c>
      <c r="AC774" s="33">
        <f t="shared" si="890"/>
        <v>0</v>
      </c>
      <c r="AD774" s="33">
        <f t="shared" si="890"/>
        <v>0</v>
      </c>
      <c r="AE774" s="33">
        <f t="shared" si="890"/>
        <v>0</v>
      </c>
    </row>
    <row r="775" spans="2:31">
      <c r="B775" s="62" t="str">
        <f t="shared" si="856"/>
        <v/>
      </c>
      <c r="C775" s="62" t="str">
        <f t="shared" si="856"/>
        <v/>
      </c>
      <c r="D775" s="52"/>
      <c r="E775" s="52"/>
      <c r="F775" s="52"/>
      <c r="G775" s="52"/>
      <c r="H775" s="52"/>
      <c r="I775" s="52"/>
      <c r="J775" s="202" t="str">
        <f t="shared" si="794"/>
        <v/>
      </c>
      <c r="K775" s="33">
        <f t="shared" ref="K775:W775" si="891">IF(AND(ISBLANK(K733)=FALSE,K$657&gt;=Poczatek,K$657&lt;=Koniec_Projekt,$F689="tak",$G689="tak"),ROUND(K733*K689,0),0)</f>
        <v>0</v>
      </c>
      <c r="L775" s="33">
        <f t="shared" si="891"/>
        <v>0</v>
      </c>
      <c r="M775" s="33">
        <f t="shared" si="891"/>
        <v>0</v>
      </c>
      <c r="N775" s="33">
        <f t="shared" si="891"/>
        <v>0</v>
      </c>
      <c r="O775" s="33">
        <f t="shared" si="891"/>
        <v>0</v>
      </c>
      <c r="P775" s="33">
        <f t="shared" si="891"/>
        <v>0</v>
      </c>
      <c r="Q775" s="33">
        <f t="shared" si="891"/>
        <v>0</v>
      </c>
      <c r="R775" s="33">
        <f t="shared" si="891"/>
        <v>0</v>
      </c>
      <c r="S775" s="33">
        <f t="shared" si="891"/>
        <v>0</v>
      </c>
      <c r="T775" s="33">
        <f t="shared" si="891"/>
        <v>0</v>
      </c>
      <c r="U775" s="33">
        <f t="shared" si="891"/>
        <v>0</v>
      </c>
      <c r="V775" s="33">
        <f t="shared" si="891"/>
        <v>0</v>
      </c>
      <c r="W775" s="33">
        <f t="shared" si="891"/>
        <v>0</v>
      </c>
      <c r="X775" s="33">
        <f t="shared" si="858"/>
        <v>0</v>
      </c>
      <c r="Y775" s="33">
        <f t="shared" si="858"/>
        <v>0</v>
      </c>
      <c r="Z775" s="33">
        <f t="shared" ref="Z775:AA775" si="892">IF(AND(ISBLANK(Z733)=FALSE,Z$657&gt;=Poczatek,Z$657&lt;=Koniec_Projekt,$F689="tak",$G689="tak"),ROUND(Z733*Z689,0),0)</f>
        <v>0</v>
      </c>
      <c r="AA775" s="33">
        <f t="shared" si="892"/>
        <v>0</v>
      </c>
      <c r="AB775" s="33">
        <f t="shared" ref="AB775:AE775" si="893">IF(AND(ISBLANK(AB733)=FALSE,AB$657&gt;=Poczatek,AB$657&lt;=Koniec_Projekt,$F689="tak",$G689="tak"),ROUND(AB733*AB689,0),0)</f>
        <v>0</v>
      </c>
      <c r="AC775" s="33">
        <f t="shared" si="893"/>
        <v>0</v>
      </c>
      <c r="AD775" s="33">
        <f t="shared" si="893"/>
        <v>0</v>
      </c>
      <c r="AE775" s="33">
        <f t="shared" si="893"/>
        <v>0</v>
      </c>
    </row>
    <row r="776" spans="2:31">
      <c r="B776" s="62" t="str">
        <f t="shared" si="856"/>
        <v/>
      </c>
      <c r="C776" s="62" t="str">
        <f t="shared" si="856"/>
        <v/>
      </c>
      <c r="D776" s="52"/>
      <c r="E776" s="52"/>
      <c r="F776" s="52"/>
      <c r="G776" s="52"/>
      <c r="H776" s="52"/>
      <c r="I776" s="52"/>
      <c r="J776" s="202" t="str">
        <f t="shared" si="794"/>
        <v/>
      </c>
      <c r="K776" s="33">
        <f t="shared" ref="K776:W776" si="894">IF(AND(ISBLANK(K734)=FALSE,K$657&gt;=Poczatek,K$657&lt;=Koniec_Projekt,$F690="tak",$G690="tak"),ROUND(K734*K690,0),0)</f>
        <v>0</v>
      </c>
      <c r="L776" s="33">
        <f t="shared" si="894"/>
        <v>0</v>
      </c>
      <c r="M776" s="33">
        <f t="shared" si="894"/>
        <v>0</v>
      </c>
      <c r="N776" s="33">
        <f t="shared" si="894"/>
        <v>0</v>
      </c>
      <c r="O776" s="33">
        <f t="shared" si="894"/>
        <v>0</v>
      </c>
      <c r="P776" s="33">
        <f t="shared" si="894"/>
        <v>0</v>
      </c>
      <c r="Q776" s="33">
        <f t="shared" si="894"/>
        <v>0</v>
      </c>
      <c r="R776" s="33">
        <f t="shared" si="894"/>
        <v>0</v>
      </c>
      <c r="S776" s="33">
        <f t="shared" si="894"/>
        <v>0</v>
      </c>
      <c r="T776" s="33">
        <f t="shared" si="894"/>
        <v>0</v>
      </c>
      <c r="U776" s="33">
        <f t="shared" si="894"/>
        <v>0</v>
      </c>
      <c r="V776" s="33">
        <f t="shared" si="894"/>
        <v>0</v>
      </c>
      <c r="W776" s="33">
        <f t="shared" si="894"/>
        <v>0</v>
      </c>
      <c r="X776" s="33">
        <f t="shared" si="858"/>
        <v>0</v>
      </c>
      <c r="Y776" s="33">
        <f t="shared" si="858"/>
        <v>0</v>
      </c>
      <c r="Z776" s="33">
        <f t="shared" ref="Z776:AA776" si="895">IF(AND(ISBLANK(Z734)=FALSE,Z$657&gt;=Poczatek,Z$657&lt;=Koniec_Projekt,$F690="tak",$G690="tak"),ROUND(Z734*Z690,0),0)</f>
        <v>0</v>
      </c>
      <c r="AA776" s="33">
        <f t="shared" si="895"/>
        <v>0</v>
      </c>
      <c r="AB776" s="33">
        <f t="shared" ref="AB776:AE776" si="896">IF(AND(ISBLANK(AB734)=FALSE,AB$657&gt;=Poczatek,AB$657&lt;=Koniec_Projekt,$F690="tak",$G690="tak"),ROUND(AB734*AB690,0),0)</f>
        <v>0</v>
      </c>
      <c r="AC776" s="33">
        <f t="shared" si="896"/>
        <v>0</v>
      </c>
      <c r="AD776" s="33">
        <f t="shared" si="896"/>
        <v>0</v>
      </c>
      <c r="AE776" s="33">
        <f t="shared" si="896"/>
        <v>0</v>
      </c>
    </row>
    <row r="777" spans="2:31">
      <c r="B777" s="62" t="str">
        <f t="shared" si="856"/>
        <v/>
      </c>
      <c r="C777" s="62" t="str">
        <f t="shared" si="856"/>
        <v/>
      </c>
      <c r="D777" s="52"/>
      <c r="E777" s="52"/>
      <c r="F777" s="52"/>
      <c r="G777" s="52"/>
      <c r="H777" s="52"/>
      <c r="I777" s="52"/>
      <c r="J777" s="202" t="str">
        <f t="shared" si="794"/>
        <v/>
      </c>
      <c r="K777" s="33">
        <f t="shared" ref="K777:W777" si="897">IF(AND(ISBLANK(K735)=FALSE,K$657&gt;=Poczatek,K$657&lt;=Koniec_Projekt,$F691="tak",$G691="tak"),ROUND(K735*K691,0),0)</f>
        <v>0</v>
      </c>
      <c r="L777" s="33">
        <f t="shared" si="897"/>
        <v>0</v>
      </c>
      <c r="M777" s="33">
        <f t="shared" si="897"/>
        <v>0</v>
      </c>
      <c r="N777" s="33">
        <f t="shared" si="897"/>
        <v>0</v>
      </c>
      <c r="O777" s="33">
        <f t="shared" si="897"/>
        <v>0</v>
      </c>
      <c r="P777" s="33">
        <f t="shared" si="897"/>
        <v>0</v>
      </c>
      <c r="Q777" s="33">
        <f t="shared" si="897"/>
        <v>0</v>
      </c>
      <c r="R777" s="33">
        <f t="shared" si="897"/>
        <v>0</v>
      </c>
      <c r="S777" s="33">
        <f t="shared" si="897"/>
        <v>0</v>
      </c>
      <c r="T777" s="33">
        <f t="shared" si="897"/>
        <v>0</v>
      </c>
      <c r="U777" s="33">
        <f t="shared" si="897"/>
        <v>0</v>
      </c>
      <c r="V777" s="33">
        <f t="shared" si="897"/>
        <v>0</v>
      </c>
      <c r="W777" s="33">
        <f t="shared" si="897"/>
        <v>0</v>
      </c>
      <c r="X777" s="33">
        <f t="shared" si="858"/>
        <v>0</v>
      </c>
      <c r="Y777" s="33">
        <f t="shared" si="858"/>
        <v>0</v>
      </c>
      <c r="Z777" s="33">
        <f t="shared" ref="Z777:AA777" si="898">IF(AND(ISBLANK(Z735)=FALSE,Z$657&gt;=Poczatek,Z$657&lt;=Koniec_Projekt,$F691="tak",$G691="tak"),ROUND(Z735*Z691,0),0)</f>
        <v>0</v>
      </c>
      <c r="AA777" s="33">
        <f t="shared" si="898"/>
        <v>0</v>
      </c>
      <c r="AB777" s="33">
        <f t="shared" ref="AB777:AE777" si="899">IF(AND(ISBLANK(AB735)=FALSE,AB$657&gt;=Poczatek,AB$657&lt;=Koniec_Projekt,$F691="tak",$G691="tak"),ROUND(AB735*AB691,0),0)</f>
        <v>0</v>
      </c>
      <c r="AC777" s="33">
        <f t="shared" si="899"/>
        <v>0</v>
      </c>
      <c r="AD777" s="33">
        <f t="shared" si="899"/>
        <v>0</v>
      </c>
      <c r="AE777" s="33">
        <f t="shared" si="899"/>
        <v>0</v>
      </c>
    </row>
    <row r="778" spans="2:31">
      <c r="B778" s="62" t="str">
        <f t="shared" si="856"/>
        <v/>
      </c>
      <c r="C778" s="62" t="str">
        <f t="shared" si="856"/>
        <v/>
      </c>
      <c r="D778" s="52"/>
      <c r="E778" s="52"/>
      <c r="F778" s="52"/>
      <c r="G778" s="52"/>
      <c r="H778" s="52"/>
      <c r="I778" s="52"/>
      <c r="J778" s="202" t="str">
        <f t="shared" si="794"/>
        <v/>
      </c>
      <c r="K778" s="33">
        <f t="shared" ref="K778:W778" si="900">IF(AND(ISBLANK(K736)=FALSE,K$657&gt;=Poczatek,K$657&lt;=Koniec_Projekt,$F692="tak",$G692="tak"),ROUND(K736*K692,0),0)</f>
        <v>0</v>
      </c>
      <c r="L778" s="33">
        <f t="shared" si="900"/>
        <v>0</v>
      </c>
      <c r="M778" s="33">
        <f t="shared" si="900"/>
        <v>0</v>
      </c>
      <c r="N778" s="33">
        <f t="shared" si="900"/>
        <v>0</v>
      </c>
      <c r="O778" s="33">
        <f t="shared" si="900"/>
        <v>0</v>
      </c>
      <c r="P778" s="33">
        <f t="shared" si="900"/>
        <v>0</v>
      </c>
      <c r="Q778" s="33">
        <f t="shared" si="900"/>
        <v>0</v>
      </c>
      <c r="R778" s="33">
        <f t="shared" si="900"/>
        <v>0</v>
      </c>
      <c r="S778" s="33">
        <f t="shared" si="900"/>
        <v>0</v>
      </c>
      <c r="T778" s="33">
        <f t="shared" si="900"/>
        <v>0</v>
      </c>
      <c r="U778" s="33">
        <f t="shared" si="900"/>
        <v>0</v>
      </c>
      <c r="V778" s="33">
        <f t="shared" si="900"/>
        <v>0</v>
      </c>
      <c r="W778" s="33">
        <f t="shared" si="900"/>
        <v>0</v>
      </c>
      <c r="X778" s="33">
        <f t="shared" si="858"/>
        <v>0</v>
      </c>
      <c r="Y778" s="33">
        <f t="shared" si="858"/>
        <v>0</v>
      </c>
      <c r="Z778" s="33">
        <f t="shared" ref="Z778:AA778" si="901">IF(AND(ISBLANK(Z736)=FALSE,Z$657&gt;=Poczatek,Z$657&lt;=Koniec_Projekt,$F692="tak",$G692="tak"),ROUND(Z736*Z692,0),0)</f>
        <v>0</v>
      </c>
      <c r="AA778" s="33">
        <f t="shared" si="901"/>
        <v>0</v>
      </c>
      <c r="AB778" s="33">
        <f t="shared" ref="AB778:AE778" si="902">IF(AND(ISBLANK(AB736)=FALSE,AB$657&gt;=Poczatek,AB$657&lt;=Koniec_Projekt,$F692="tak",$G692="tak"),ROUND(AB736*AB692,0),0)</f>
        <v>0</v>
      </c>
      <c r="AC778" s="33">
        <f t="shared" si="902"/>
        <v>0</v>
      </c>
      <c r="AD778" s="33">
        <f t="shared" si="902"/>
        <v>0</v>
      </c>
      <c r="AE778" s="33">
        <f t="shared" si="902"/>
        <v>0</v>
      </c>
    </row>
    <row r="779" spans="2:31">
      <c r="B779" s="62" t="str">
        <f t="shared" si="856"/>
        <v/>
      </c>
      <c r="C779" s="62" t="str">
        <f t="shared" si="856"/>
        <v/>
      </c>
      <c r="D779" s="52"/>
      <c r="E779" s="52"/>
      <c r="F779" s="52"/>
      <c r="G779" s="52"/>
      <c r="H779" s="52"/>
      <c r="I779" s="52"/>
      <c r="J779" s="202" t="str">
        <f t="shared" si="794"/>
        <v/>
      </c>
      <c r="K779" s="33">
        <f t="shared" ref="K779:W779" si="903">IF(AND(ISBLANK(K737)=FALSE,K$657&gt;=Poczatek,K$657&lt;=Koniec_Projekt,$F693="tak",$G693="tak"),ROUND(K737*K693,0),0)</f>
        <v>0</v>
      </c>
      <c r="L779" s="33">
        <f t="shared" si="903"/>
        <v>0</v>
      </c>
      <c r="M779" s="33">
        <f t="shared" si="903"/>
        <v>0</v>
      </c>
      <c r="N779" s="33">
        <f t="shared" si="903"/>
        <v>0</v>
      </c>
      <c r="O779" s="33">
        <f t="shared" si="903"/>
        <v>0</v>
      </c>
      <c r="P779" s="33">
        <f t="shared" si="903"/>
        <v>0</v>
      </c>
      <c r="Q779" s="33">
        <f t="shared" si="903"/>
        <v>0</v>
      </c>
      <c r="R779" s="33">
        <f t="shared" si="903"/>
        <v>0</v>
      </c>
      <c r="S779" s="33">
        <f t="shared" si="903"/>
        <v>0</v>
      </c>
      <c r="T779" s="33">
        <f t="shared" si="903"/>
        <v>0</v>
      </c>
      <c r="U779" s="33">
        <f t="shared" si="903"/>
        <v>0</v>
      </c>
      <c r="V779" s="33">
        <f t="shared" si="903"/>
        <v>0</v>
      </c>
      <c r="W779" s="33">
        <f t="shared" si="903"/>
        <v>0</v>
      </c>
      <c r="X779" s="33">
        <f t="shared" si="858"/>
        <v>0</v>
      </c>
      <c r="Y779" s="33">
        <f t="shared" si="858"/>
        <v>0</v>
      </c>
      <c r="Z779" s="33">
        <f t="shared" ref="Z779:AA779" si="904">IF(AND(ISBLANK(Z737)=FALSE,Z$657&gt;=Poczatek,Z$657&lt;=Koniec_Projekt,$F693="tak",$G693="tak"),ROUND(Z737*Z693,0),0)</f>
        <v>0</v>
      </c>
      <c r="AA779" s="33">
        <f t="shared" si="904"/>
        <v>0</v>
      </c>
      <c r="AB779" s="33">
        <f t="shared" ref="AB779:AE779" si="905">IF(AND(ISBLANK(AB737)=FALSE,AB$657&gt;=Poczatek,AB$657&lt;=Koniec_Projekt,$F693="tak",$G693="tak"),ROUND(AB737*AB693,0),0)</f>
        <v>0</v>
      </c>
      <c r="AC779" s="33">
        <f t="shared" si="905"/>
        <v>0</v>
      </c>
      <c r="AD779" s="33">
        <f t="shared" si="905"/>
        <v>0</v>
      </c>
      <c r="AE779" s="33">
        <f t="shared" si="905"/>
        <v>0</v>
      </c>
    </row>
    <row r="780" spans="2:31">
      <c r="B780" s="62" t="str">
        <f t="shared" si="856"/>
        <v/>
      </c>
      <c r="C780" s="62" t="str">
        <f t="shared" si="856"/>
        <v/>
      </c>
      <c r="D780" s="52"/>
      <c r="E780" s="52"/>
      <c r="F780" s="52"/>
      <c r="G780" s="52"/>
      <c r="H780" s="52"/>
      <c r="I780" s="52"/>
      <c r="J780" s="202" t="str">
        <f t="shared" si="794"/>
        <v/>
      </c>
      <c r="K780" s="33">
        <f t="shared" ref="K780:W780" si="906">IF(AND(ISBLANK(K738)=FALSE,K$657&gt;=Poczatek,K$657&lt;=Koniec_Projekt,$F694="tak",$G694="tak"),ROUND(K738*K694,0),0)</f>
        <v>0</v>
      </c>
      <c r="L780" s="33">
        <f t="shared" si="906"/>
        <v>0</v>
      </c>
      <c r="M780" s="33">
        <f t="shared" si="906"/>
        <v>0</v>
      </c>
      <c r="N780" s="33">
        <f t="shared" si="906"/>
        <v>0</v>
      </c>
      <c r="O780" s="33">
        <f t="shared" si="906"/>
        <v>0</v>
      </c>
      <c r="P780" s="33">
        <f t="shared" si="906"/>
        <v>0</v>
      </c>
      <c r="Q780" s="33">
        <f t="shared" si="906"/>
        <v>0</v>
      </c>
      <c r="R780" s="33">
        <f t="shared" si="906"/>
        <v>0</v>
      </c>
      <c r="S780" s="33">
        <f t="shared" si="906"/>
        <v>0</v>
      </c>
      <c r="T780" s="33">
        <f t="shared" si="906"/>
        <v>0</v>
      </c>
      <c r="U780" s="33">
        <f t="shared" si="906"/>
        <v>0</v>
      </c>
      <c r="V780" s="33">
        <f t="shared" si="906"/>
        <v>0</v>
      </c>
      <c r="W780" s="33">
        <f t="shared" si="906"/>
        <v>0</v>
      </c>
      <c r="X780" s="33">
        <f t="shared" si="858"/>
        <v>0</v>
      </c>
      <c r="Y780" s="33">
        <f t="shared" si="858"/>
        <v>0</v>
      </c>
      <c r="Z780" s="33">
        <f t="shared" ref="Z780:AA780" si="907">IF(AND(ISBLANK(Z738)=FALSE,Z$657&gt;=Poczatek,Z$657&lt;=Koniec_Projekt,$F694="tak",$G694="tak"),ROUND(Z738*Z694,0),0)</f>
        <v>0</v>
      </c>
      <c r="AA780" s="33">
        <f t="shared" si="907"/>
        <v>0</v>
      </c>
      <c r="AB780" s="33">
        <f t="shared" ref="AB780:AE780" si="908">IF(AND(ISBLANK(AB738)=FALSE,AB$657&gt;=Poczatek,AB$657&lt;=Koniec_Projekt,$F694="tak",$G694="tak"),ROUND(AB738*AB694,0),0)</f>
        <v>0</v>
      </c>
      <c r="AC780" s="33">
        <f t="shared" si="908"/>
        <v>0</v>
      </c>
      <c r="AD780" s="33">
        <f t="shared" si="908"/>
        <v>0</v>
      </c>
      <c r="AE780" s="33">
        <f t="shared" si="908"/>
        <v>0</v>
      </c>
    </row>
    <row r="781" spans="2:31">
      <c r="B781" s="62" t="str">
        <f t="shared" si="856"/>
        <v/>
      </c>
      <c r="C781" s="62" t="str">
        <f t="shared" si="856"/>
        <v/>
      </c>
      <c r="D781" s="52"/>
      <c r="E781" s="52"/>
      <c r="F781" s="52"/>
      <c r="G781" s="52"/>
      <c r="H781" s="52"/>
      <c r="I781" s="52"/>
      <c r="J781" s="202" t="str">
        <f t="shared" si="794"/>
        <v/>
      </c>
      <c r="K781" s="33">
        <f t="shared" ref="K781:W781" si="909">IF(AND(ISBLANK(K739)=FALSE,K$657&gt;=Poczatek,K$657&lt;=Koniec_Projekt,$F695="tak",$G695="tak"),ROUND(K739*K695,0),0)</f>
        <v>0</v>
      </c>
      <c r="L781" s="33">
        <f t="shared" si="909"/>
        <v>0</v>
      </c>
      <c r="M781" s="33">
        <f t="shared" si="909"/>
        <v>0</v>
      </c>
      <c r="N781" s="33">
        <f t="shared" si="909"/>
        <v>0</v>
      </c>
      <c r="O781" s="33">
        <f t="shared" si="909"/>
        <v>0</v>
      </c>
      <c r="P781" s="33">
        <f t="shared" si="909"/>
        <v>0</v>
      </c>
      <c r="Q781" s="33">
        <f t="shared" si="909"/>
        <v>0</v>
      </c>
      <c r="R781" s="33">
        <f t="shared" si="909"/>
        <v>0</v>
      </c>
      <c r="S781" s="33">
        <f t="shared" si="909"/>
        <v>0</v>
      </c>
      <c r="T781" s="33">
        <f t="shared" si="909"/>
        <v>0</v>
      </c>
      <c r="U781" s="33">
        <f t="shared" si="909"/>
        <v>0</v>
      </c>
      <c r="V781" s="33">
        <f t="shared" si="909"/>
        <v>0</v>
      </c>
      <c r="W781" s="33">
        <f t="shared" si="909"/>
        <v>0</v>
      </c>
      <c r="X781" s="33">
        <f t="shared" si="858"/>
        <v>0</v>
      </c>
      <c r="Y781" s="33">
        <f t="shared" si="858"/>
        <v>0</v>
      </c>
      <c r="Z781" s="33">
        <f t="shared" ref="Z781:AA781" si="910">IF(AND(ISBLANK(Z739)=FALSE,Z$657&gt;=Poczatek,Z$657&lt;=Koniec_Projekt,$F695="tak",$G695="tak"),ROUND(Z739*Z695,0),0)</f>
        <v>0</v>
      </c>
      <c r="AA781" s="33">
        <f t="shared" si="910"/>
        <v>0</v>
      </c>
      <c r="AB781" s="33">
        <f t="shared" ref="AB781:AE781" si="911">IF(AND(ISBLANK(AB739)=FALSE,AB$657&gt;=Poczatek,AB$657&lt;=Koniec_Projekt,$F695="tak",$G695="tak"),ROUND(AB739*AB695,0),0)</f>
        <v>0</v>
      </c>
      <c r="AC781" s="33">
        <f t="shared" si="911"/>
        <v>0</v>
      </c>
      <c r="AD781" s="33">
        <f t="shared" si="911"/>
        <v>0</v>
      </c>
      <c r="AE781" s="33">
        <f t="shared" si="911"/>
        <v>0</v>
      </c>
    </row>
    <row r="782" spans="2:31">
      <c r="B782" s="62" t="str">
        <f t="shared" si="856"/>
        <v/>
      </c>
      <c r="C782" s="62" t="str">
        <f t="shared" si="856"/>
        <v/>
      </c>
      <c r="D782" s="52"/>
      <c r="E782" s="52"/>
      <c r="F782" s="52"/>
      <c r="G782" s="52"/>
      <c r="H782" s="52"/>
      <c r="I782" s="52"/>
      <c r="J782" s="202" t="str">
        <f t="shared" si="794"/>
        <v/>
      </c>
      <c r="K782" s="33">
        <f t="shared" ref="K782:W782" si="912">IF(AND(ISBLANK(K740)=FALSE,K$657&gt;=Poczatek,K$657&lt;=Koniec_Projekt,$F696="tak",$G696="tak"),ROUND(K740*K696,0),0)</f>
        <v>0</v>
      </c>
      <c r="L782" s="33">
        <f t="shared" si="912"/>
        <v>0</v>
      </c>
      <c r="M782" s="33">
        <f t="shared" si="912"/>
        <v>0</v>
      </c>
      <c r="N782" s="33">
        <f t="shared" si="912"/>
        <v>0</v>
      </c>
      <c r="O782" s="33">
        <f t="shared" si="912"/>
        <v>0</v>
      </c>
      <c r="P782" s="33">
        <f t="shared" si="912"/>
        <v>0</v>
      </c>
      <c r="Q782" s="33">
        <f t="shared" si="912"/>
        <v>0</v>
      </c>
      <c r="R782" s="33">
        <f t="shared" si="912"/>
        <v>0</v>
      </c>
      <c r="S782" s="33">
        <f t="shared" si="912"/>
        <v>0</v>
      </c>
      <c r="T782" s="33">
        <f t="shared" si="912"/>
        <v>0</v>
      </c>
      <c r="U782" s="33">
        <f t="shared" si="912"/>
        <v>0</v>
      </c>
      <c r="V782" s="33">
        <f t="shared" si="912"/>
        <v>0</v>
      </c>
      <c r="W782" s="33">
        <f t="shared" si="912"/>
        <v>0</v>
      </c>
      <c r="X782" s="33">
        <f t="shared" si="858"/>
        <v>0</v>
      </c>
      <c r="Y782" s="33">
        <f t="shared" si="858"/>
        <v>0</v>
      </c>
      <c r="Z782" s="33">
        <f t="shared" ref="Z782:AA782" si="913">IF(AND(ISBLANK(Z740)=FALSE,Z$657&gt;=Poczatek,Z$657&lt;=Koniec_Projekt,$F696="tak",$G696="tak"),ROUND(Z740*Z696,0),0)</f>
        <v>0</v>
      </c>
      <c r="AA782" s="33">
        <f t="shared" si="913"/>
        <v>0</v>
      </c>
      <c r="AB782" s="33">
        <f t="shared" ref="AB782:AE782" si="914">IF(AND(ISBLANK(AB740)=FALSE,AB$657&gt;=Poczatek,AB$657&lt;=Koniec_Projekt,$F696="tak",$G696="tak"),ROUND(AB740*AB696,0),0)</f>
        <v>0</v>
      </c>
      <c r="AC782" s="33">
        <f t="shared" si="914"/>
        <v>0</v>
      </c>
      <c r="AD782" s="33">
        <f t="shared" si="914"/>
        <v>0</v>
      </c>
      <c r="AE782" s="33">
        <f t="shared" si="914"/>
        <v>0</v>
      </c>
    </row>
    <row r="783" spans="2:31">
      <c r="B783" s="62" t="str">
        <f t="shared" si="856"/>
        <v/>
      </c>
      <c r="C783" s="62" t="str">
        <f t="shared" si="856"/>
        <v/>
      </c>
      <c r="D783" s="52"/>
      <c r="E783" s="52"/>
      <c r="F783" s="52"/>
      <c r="G783" s="52"/>
      <c r="H783" s="52"/>
      <c r="I783" s="52"/>
      <c r="J783" s="202" t="str">
        <f t="shared" si="794"/>
        <v/>
      </c>
      <c r="K783" s="33">
        <f t="shared" ref="K783:W783" si="915">IF(AND(ISBLANK(K741)=FALSE,K$657&gt;=Poczatek,K$657&lt;=Koniec_Projekt,$F697="tak",$G697="tak"),ROUND(K741*K697,0),0)</f>
        <v>0</v>
      </c>
      <c r="L783" s="33">
        <f t="shared" si="915"/>
        <v>0</v>
      </c>
      <c r="M783" s="33">
        <f t="shared" si="915"/>
        <v>0</v>
      </c>
      <c r="N783" s="33">
        <f t="shared" si="915"/>
        <v>0</v>
      </c>
      <c r="O783" s="33">
        <f t="shared" si="915"/>
        <v>0</v>
      </c>
      <c r="P783" s="33">
        <f t="shared" si="915"/>
        <v>0</v>
      </c>
      <c r="Q783" s="33">
        <f t="shared" si="915"/>
        <v>0</v>
      </c>
      <c r="R783" s="33">
        <f t="shared" si="915"/>
        <v>0</v>
      </c>
      <c r="S783" s="33">
        <f t="shared" si="915"/>
        <v>0</v>
      </c>
      <c r="T783" s="33">
        <f t="shared" si="915"/>
        <v>0</v>
      </c>
      <c r="U783" s="33">
        <f t="shared" si="915"/>
        <v>0</v>
      </c>
      <c r="V783" s="33">
        <f t="shared" si="915"/>
        <v>0</v>
      </c>
      <c r="W783" s="33">
        <f t="shared" si="915"/>
        <v>0</v>
      </c>
      <c r="X783" s="33">
        <f t="shared" si="858"/>
        <v>0</v>
      </c>
      <c r="Y783" s="33">
        <f t="shared" si="858"/>
        <v>0</v>
      </c>
      <c r="Z783" s="33">
        <f t="shared" ref="Z783:AA783" si="916">IF(AND(ISBLANK(Z741)=FALSE,Z$657&gt;=Poczatek,Z$657&lt;=Koniec_Projekt,$F697="tak",$G697="tak"),ROUND(Z741*Z697,0),0)</f>
        <v>0</v>
      </c>
      <c r="AA783" s="33">
        <f t="shared" si="916"/>
        <v>0</v>
      </c>
      <c r="AB783" s="33">
        <f t="shared" ref="AB783:AE783" si="917">IF(AND(ISBLANK(AB741)=FALSE,AB$657&gt;=Poczatek,AB$657&lt;=Koniec_Projekt,$F697="tak",$G697="tak"),ROUND(AB741*AB697,0),0)</f>
        <v>0</v>
      </c>
      <c r="AC783" s="33">
        <f t="shared" si="917"/>
        <v>0</v>
      </c>
      <c r="AD783" s="33">
        <f t="shared" si="917"/>
        <v>0</v>
      </c>
      <c r="AE783" s="33">
        <f t="shared" si="917"/>
        <v>0</v>
      </c>
    </row>
    <row r="784" spans="2:31"/>
    <row r="785" spans="2:31">
      <c r="H785" s="5"/>
    </row>
    <row r="786" spans="2:31">
      <c r="B786" s="29" t="s">
        <v>376</v>
      </c>
      <c r="C786" s="29"/>
      <c r="D786" s="30"/>
      <c r="E786" s="30"/>
      <c r="F786" s="30"/>
      <c r="G786" s="30"/>
      <c r="H786" s="30"/>
      <c r="I786" s="30"/>
      <c r="J786" s="30"/>
      <c r="K786" s="155" t="str">
        <f t="shared" ref="K786:AE786" si="918">LataProjekcji</f>
        <v>Uzupełnij dane</v>
      </c>
      <c r="L786" s="155" t="str">
        <f t="shared" si="918"/>
        <v/>
      </c>
      <c r="M786" s="155" t="str">
        <f t="shared" si="918"/>
        <v/>
      </c>
      <c r="N786" s="155" t="str">
        <f t="shared" si="918"/>
        <v/>
      </c>
      <c r="O786" s="155" t="str">
        <f t="shared" si="918"/>
        <v/>
      </c>
      <c r="P786" s="155" t="str">
        <f t="shared" si="918"/>
        <v/>
      </c>
      <c r="Q786" s="155" t="str">
        <f t="shared" si="918"/>
        <v/>
      </c>
      <c r="R786" s="155" t="str">
        <f t="shared" si="918"/>
        <v/>
      </c>
      <c r="S786" s="155" t="str">
        <f t="shared" si="918"/>
        <v/>
      </c>
      <c r="T786" s="155" t="str">
        <f t="shared" si="918"/>
        <v/>
      </c>
      <c r="U786" s="155" t="str">
        <f t="shared" si="918"/>
        <v/>
      </c>
      <c r="V786" s="155" t="str">
        <f t="shared" si="918"/>
        <v/>
      </c>
      <c r="W786" s="155" t="str">
        <f t="shared" si="918"/>
        <v/>
      </c>
      <c r="X786" s="155" t="str">
        <f t="shared" si="918"/>
        <v/>
      </c>
      <c r="Y786" s="155" t="str">
        <f t="shared" si="918"/>
        <v/>
      </c>
      <c r="Z786" s="155" t="str">
        <f t="shared" si="918"/>
        <v/>
      </c>
      <c r="AA786" s="155" t="str">
        <f t="shared" si="918"/>
        <v/>
      </c>
      <c r="AB786" s="155" t="str">
        <f t="shared" si="918"/>
        <v/>
      </c>
      <c r="AC786" s="155" t="str">
        <f t="shared" si="918"/>
        <v/>
      </c>
      <c r="AD786" s="155" t="str">
        <f t="shared" si="918"/>
        <v/>
      </c>
      <c r="AE786" s="155" t="str">
        <f t="shared" si="918"/>
        <v/>
      </c>
    </row>
    <row r="787" spans="2:31">
      <c r="B787" s="29" t="s">
        <v>377</v>
      </c>
      <c r="C787" s="29"/>
      <c r="D787" s="30"/>
      <c r="E787" s="30"/>
      <c r="F787" s="30"/>
      <c r="G787" s="30"/>
      <c r="H787" s="30"/>
      <c r="I787" s="30"/>
      <c r="J787" s="30"/>
      <c r="K787" s="31">
        <f ca="1">SUM(K788:K789)</f>
        <v>0</v>
      </c>
      <c r="L787" s="31">
        <f t="shared" ref="L787:W787" ca="1" si="919">SUM(L788:L789)</f>
        <v>0</v>
      </c>
      <c r="M787" s="31">
        <f t="shared" ca="1" si="919"/>
        <v>0</v>
      </c>
      <c r="N787" s="31">
        <f t="shared" ca="1" si="919"/>
        <v>0</v>
      </c>
      <c r="O787" s="31">
        <f t="shared" ca="1" si="919"/>
        <v>0</v>
      </c>
      <c r="P787" s="31">
        <f t="shared" ca="1" si="919"/>
        <v>0</v>
      </c>
      <c r="Q787" s="31">
        <f t="shared" ca="1" si="919"/>
        <v>0</v>
      </c>
      <c r="R787" s="31">
        <f t="shared" ca="1" si="919"/>
        <v>0</v>
      </c>
      <c r="S787" s="31">
        <f t="shared" ca="1" si="919"/>
        <v>0</v>
      </c>
      <c r="T787" s="31">
        <f t="shared" ca="1" si="919"/>
        <v>0</v>
      </c>
      <c r="U787" s="31">
        <f t="shared" ca="1" si="919"/>
        <v>0</v>
      </c>
      <c r="V787" s="31">
        <f t="shared" ca="1" si="919"/>
        <v>0</v>
      </c>
      <c r="W787" s="31">
        <f t="shared" ca="1" si="919"/>
        <v>0</v>
      </c>
      <c r="X787" s="31">
        <f ca="1">SUM(X788:X789)</f>
        <v>0</v>
      </c>
      <c r="Y787" s="31">
        <f ca="1">SUM(Y788:Y789)</f>
        <v>0</v>
      </c>
      <c r="Z787" s="31">
        <f t="shared" ref="Z787:AA787" ca="1" si="920">SUM(Z788:Z789)</f>
        <v>0</v>
      </c>
      <c r="AA787" s="31">
        <f t="shared" ca="1" si="920"/>
        <v>0</v>
      </c>
      <c r="AB787" s="31">
        <f t="shared" ref="AB787:AE787" ca="1" si="921">SUM(AB788:AB789)</f>
        <v>0</v>
      </c>
      <c r="AC787" s="31">
        <f t="shared" ca="1" si="921"/>
        <v>0</v>
      </c>
      <c r="AD787" s="31">
        <f t="shared" ca="1" si="921"/>
        <v>0</v>
      </c>
      <c r="AE787" s="31">
        <f t="shared" ca="1" si="921"/>
        <v>0</v>
      </c>
    </row>
    <row r="788" spans="2:31">
      <c r="B788" s="103" t="s">
        <v>378</v>
      </c>
      <c r="C788" s="103"/>
      <c r="D788" s="101"/>
      <c r="E788" s="101"/>
      <c r="F788" s="101"/>
      <c r="G788" s="101"/>
      <c r="H788" s="101"/>
      <c r="I788" s="101"/>
      <c r="J788" s="101"/>
      <c r="K788" s="102">
        <f t="shared" ref="K788:W788" si="922">ROUND(K220,0)</f>
        <v>0</v>
      </c>
      <c r="L788" s="102">
        <f t="shared" ca="1" si="922"/>
        <v>0</v>
      </c>
      <c r="M788" s="102">
        <f t="shared" ca="1" si="922"/>
        <v>0</v>
      </c>
      <c r="N788" s="102">
        <f t="shared" ca="1" si="922"/>
        <v>0</v>
      </c>
      <c r="O788" s="102">
        <f t="shared" ca="1" si="922"/>
        <v>0</v>
      </c>
      <c r="P788" s="102">
        <f t="shared" ca="1" si="922"/>
        <v>0</v>
      </c>
      <c r="Q788" s="102">
        <f t="shared" ca="1" si="922"/>
        <v>0</v>
      </c>
      <c r="R788" s="102">
        <f t="shared" ca="1" si="922"/>
        <v>0</v>
      </c>
      <c r="S788" s="102">
        <f t="shared" ca="1" si="922"/>
        <v>0</v>
      </c>
      <c r="T788" s="102">
        <f t="shared" ca="1" si="922"/>
        <v>0</v>
      </c>
      <c r="U788" s="102">
        <f t="shared" ca="1" si="922"/>
        <v>0</v>
      </c>
      <c r="V788" s="102">
        <f t="shared" ca="1" si="922"/>
        <v>0</v>
      </c>
      <c r="W788" s="102">
        <f t="shared" ca="1" si="922"/>
        <v>0</v>
      </c>
      <c r="X788" s="102">
        <f ca="1">ROUND(X220,0)</f>
        <v>0</v>
      </c>
      <c r="Y788" s="102">
        <f ca="1">ROUND(Y220,0)</f>
        <v>0</v>
      </c>
      <c r="Z788" s="102">
        <f t="shared" ref="Z788:AA788" ca="1" si="923">ROUND(Z220,0)</f>
        <v>0</v>
      </c>
      <c r="AA788" s="102">
        <f t="shared" ca="1" si="923"/>
        <v>0</v>
      </c>
      <c r="AB788" s="102">
        <f t="shared" ref="AB788:AE788" ca="1" si="924">ROUND(AB220,0)</f>
        <v>0</v>
      </c>
      <c r="AC788" s="102">
        <f t="shared" ca="1" si="924"/>
        <v>0</v>
      </c>
      <c r="AD788" s="102">
        <f t="shared" ca="1" si="924"/>
        <v>0</v>
      </c>
      <c r="AE788" s="102">
        <f t="shared" ca="1" si="924"/>
        <v>0</v>
      </c>
    </row>
    <row r="789" spans="2:31">
      <c r="B789" s="88" t="s">
        <v>380</v>
      </c>
      <c r="C789" s="88"/>
      <c r="D789" s="89"/>
      <c r="E789" s="89"/>
      <c r="F789" s="89"/>
      <c r="G789" s="89"/>
      <c r="H789" s="89"/>
      <c r="I789" s="89"/>
      <c r="J789" s="89"/>
      <c r="K789" s="90">
        <f t="shared" ref="K789:W789" ca="1" si="925">ROUND(K287,0)</f>
        <v>0</v>
      </c>
      <c r="L789" s="90">
        <f t="shared" ca="1" si="925"/>
        <v>0</v>
      </c>
      <c r="M789" s="90">
        <f t="shared" ca="1" si="925"/>
        <v>0</v>
      </c>
      <c r="N789" s="90">
        <f t="shared" ca="1" si="925"/>
        <v>0</v>
      </c>
      <c r="O789" s="90">
        <f t="shared" ca="1" si="925"/>
        <v>0</v>
      </c>
      <c r="P789" s="90">
        <f t="shared" ca="1" si="925"/>
        <v>0</v>
      </c>
      <c r="Q789" s="90">
        <f t="shared" ca="1" si="925"/>
        <v>0</v>
      </c>
      <c r="R789" s="90">
        <f t="shared" ca="1" si="925"/>
        <v>0</v>
      </c>
      <c r="S789" s="90">
        <f t="shared" ca="1" si="925"/>
        <v>0</v>
      </c>
      <c r="T789" s="90">
        <f t="shared" ca="1" si="925"/>
        <v>0</v>
      </c>
      <c r="U789" s="90">
        <f t="shared" ca="1" si="925"/>
        <v>0</v>
      </c>
      <c r="V789" s="90">
        <f t="shared" ca="1" si="925"/>
        <v>0</v>
      </c>
      <c r="W789" s="90">
        <f t="shared" ca="1" si="925"/>
        <v>0</v>
      </c>
      <c r="X789" s="90">
        <f ca="1">ROUND(X287,0)</f>
        <v>0</v>
      </c>
      <c r="Y789" s="90">
        <f ca="1">ROUND(Y287,0)</f>
        <v>0</v>
      </c>
      <c r="Z789" s="90">
        <f t="shared" ref="Z789:AA789" ca="1" si="926">ROUND(Z287,0)</f>
        <v>0</v>
      </c>
      <c r="AA789" s="90">
        <f t="shared" ca="1" si="926"/>
        <v>0</v>
      </c>
      <c r="AB789" s="90">
        <f t="shared" ref="AB789:AE789" ca="1" si="927">ROUND(AB287,0)</f>
        <v>0</v>
      </c>
      <c r="AC789" s="90">
        <f t="shared" ca="1" si="927"/>
        <v>0</v>
      </c>
      <c r="AD789" s="90">
        <f t="shared" ca="1" si="927"/>
        <v>0</v>
      </c>
      <c r="AE789" s="90">
        <f t="shared" ca="1" si="927"/>
        <v>0</v>
      </c>
    </row>
    <row r="790" spans="2:31">
      <c r="B790" s="95" t="s">
        <v>381</v>
      </c>
      <c r="C790" s="95"/>
      <c r="D790" s="98"/>
      <c r="E790" s="98"/>
      <c r="F790" s="98"/>
      <c r="G790" s="98"/>
      <c r="H790" s="98"/>
      <c r="I790" s="98"/>
      <c r="J790" s="98"/>
      <c r="K790" s="97">
        <f ca="1">SUM(K791:K795)</f>
        <v>0</v>
      </c>
      <c r="L790" s="97">
        <f t="shared" ref="L790:W790" ca="1" si="928">SUM(L791:L795)</f>
        <v>0</v>
      </c>
      <c r="M790" s="97">
        <f t="shared" ca="1" si="928"/>
        <v>0</v>
      </c>
      <c r="N790" s="97">
        <f t="shared" ca="1" si="928"/>
        <v>0</v>
      </c>
      <c r="O790" s="97">
        <f t="shared" ca="1" si="928"/>
        <v>0</v>
      </c>
      <c r="P790" s="97">
        <f t="shared" ca="1" si="928"/>
        <v>0</v>
      </c>
      <c r="Q790" s="97">
        <f t="shared" ca="1" si="928"/>
        <v>0</v>
      </c>
      <c r="R790" s="97">
        <f t="shared" ca="1" si="928"/>
        <v>0</v>
      </c>
      <c r="S790" s="97">
        <f t="shared" ca="1" si="928"/>
        <v>0</v>
      </c>
      <c r="T790" s="97">
        <f t="shared" ca="1" si="928"/>
        <v>0</v>
      </c>
      <c r="U790" s="97">
        <f t="shared" ca="1" si="928"/>
        <v>0</v>
      </c>
      <c r="V790" s="97">
        <f t="shared" ca="1" si="928"/>
        <v>0</v>
      </c>
      <c r="W790" s="97">
        <f t="shared" ca="1" si="928"/>
        <v>0</v>
      </c>
      <c r="X790" s="97">
        <f ca="1">SUM(X791:X795)</f>
        <v>0</v>
      </c>
      <c r="Y790" s="97">
        <f ca="1">SUM(Y791:Y795)</f>
        <v>0</v>
      </c>
      <c r="Z790" s="97">
        <f t="shared" ref="Z790:AA790" ca="1" si="929">SUM(Z791:Z795)</f>
        <v>0</v>
      </c>
      <c r="AA790" s="97">
        <f t="shared" ca="1" si="929"/>
        <v>0</v>
      </c>
      <c r="AB790" s="97">
        <f t="shared" ref="AB790:AE790" ca="1" si="930">SUM(AB791:AB795)</f>
        <v>0</v>
      </c>
      <c r="AC790" s="97">
        <f t="shared" ca="1" si="930"/>
        <v>0</v>
      </c>
      <c r="AD790" s="97">
        <f t="shared" ca="1" si="930"/>
        <v>0</v>
      </c>
      <c r="AE790" s="97">
        <f t="shared" ca="1" si="930"/>
        <v>0</v>
      </c>
    </row>
    <row r="791" spans="2:31">
      <c r="B791" s="101" t="s">
        <v>382</v>
      </c>
      <c r="C791" s="101"/>
      <c r="D791" s="101"/>
      <c r="E791" s="101"/>
      <c r="F791" s="101"/>
      <c r="G791" s="101"/>
      <c r="H791" s="101"/>
      <c r="I791" s="101"/>
      <c r="J791" s="101"/>
      <c r="K791" s="102">
        <f t="shared" ref="K791:W791" ca="1" si="931">ROUND(K334,0)</f>
        <v>0</v>
      </c>
      <c r="L791" s="102">
        <f t="shared" ca="1" si="931"/>
        <v>0</v>
      </c>
      <c r="M791" s="102">
        <f t="shared" ca="1" si="931"/>
        <v>0</v>
      </c>
      <c r="N791" s="102">
        <f t="shared" ca="1" si="931"/>
        <v>0</v>
      </c>
      <c r="O791" s="102">
        <f t="shared" ca="1" si="931"/>
        <v>0</v>
      </c>
      <c r="P791" s="102">
        <f t="shared" ca="1" si="931"/>
        <v>0</v>
      </c>
      <c r="Q791" s="102">
        <f t="shared" ca="1" si="931"/>
        <v>0</v>
      </c>
      <c r="R791" s="102">
        <f t="shared" ca="1" si="931"/>
        <v>0</v>
      </c>
      <c r="S791" s="102">
        <f t="shared" ca="1" si="931"/>
        <v>0</v>
      </c>
      <c r="T791" s="102">
        <f t="shared" ca="1" si="931"/>
        <v>0</v>
      </c>
      <c r="U791" s="102">
        <f t="shared" ca="1" si="931"/>
        <v>0</v>
      </c>
      <c r="V791" s="102">
        <f t="shared" ca="1" si="931"/>
        <v>0</v>
      </c>
      <c r="W791" s="102">
        <f t="shared" ca="1" si="931"/>
        <v>0</v>
      </c>
      <c r="X791" s="102">
        <f ca="1">ROUND(X334,0)</f>
        <v>0</v>
      </c>
      <c r="Y791" s="102">
        <f ca="1">ROUND(Y334,0)</f>
        <v>0</v>
      </c>
      <c r="Z791" s="102">
        <f t="shared" ref="Z791:AA791" ca="1" si="932">ROUND(Z334,0)</f>
        <v>0</v>
      </c>
      <c r="AA791" s="102">
        <f t="shared" ca="1" si="932"/>
        <v>0</v>
      </c>
      <c r="AB791" s="102">
        <f t="shared" ref="AB791:AE791" ca="1" si="933">ROUND(AB334,0)</f>
        <v>0</v>
      </c>
      <c r="AC791" s="102">
        <f t="shared" ca="1" si="933"/>
        <v>0</v>
      </c>
      <c r="AD791" s="102">
        <f t="shared" ca="1" si="933"/>
        <v>0</v>
      </c>
      <c r="AE791" s="102">
        <f t="shared" ca="1" si="933"/>
        <v>0</v>
      </c>
    </row>
    <row r="792" spans="2:31">
      <c r="B792" s="93" t="s">
        <v>383</v>
      </c>
      <c r="C792" s="93"/>
      <c r="D792" s="19"/>
      <c r="E792" s="19"/>
      <c r="F792" s="19"/>
      <c r="G792" s="19"/>
      <c r="H792" s="19"/>
      <c r="I792" s="19"/>
      <c r="J792" s="19"/>
      <c r="K792" s="94">
        <f t="shared" ref="K792:W792" ca="1" si="934">ROUND(K371,0)</f>
        <v>0</v>
      </c>
      <c r="L792" s="94">
        <f t="shared" ca="1" si="934"/>
        <v>0</v>
      </c>
      <c r="M792" s="94">
        <f t="shared" ca="1" si="934"/>
        <v>0</v>
      </c>
      <c r="N792" s="94">
        <f t="shared" ca="1" si="934"/>
        <v>0</v>
      </c>
      <c r="O792" s="94">
        <f t="shared" ca="1" si="934"/>
        <v>0</v>
      </c>
      <c r="P792" s="94">
        <f t="shared" ca="1" si="934"/>
        <v>0</v>
      </c>
      <c r="Q792" s="94">
        <f t="shared" ca="1" si="934"/>
        <v>0</v>
      </c>
      <c r="R792" s="94">
        <f t="shared" ca="1" si="934"/>
        <v>0</v>
      </c>
      <c r="S792" s="94">
        <f t="shared" ca="1" si="934"/>
        <v>0</v>
      </c>
      <c r="T792" s="94">
        <f t="shared" ca="1" si="934"/>
        <v>0</v>
      </c>
      <c r="U792" s="94">
        <f t="shared" ca="1" si="934"/>
        <v>0</v>
      </c>
      <c r="V792" s="94">
        <f t="shared" ca="1" si="934"/>
        <v>0</v>
      </c>
      <c r="W792" s="94">
        <f t="shared" ca="1" si="934"/>
        <v>0</v>
      </c>
      <c r="X792" s="94">
        <f ca="1">ROUND(X371,0)</f>
        <v>0</v>
      </c>
      <c r="Y792" s="94">
        <f ca="1">ROUND(Y371,0)</f>
        <v>0</v>
      </c>
      <c r="Z792" s="94">
        <f t="shared" ref="Z792:AA792" ca="1" si="935">ROUND(Z371,0)</f>
        <v>0</v>
      </c>
      <c r="AA792" s="94">
        <f t="shared" ca="1" si="935"/>
        <v>0</v>
      </c>
      <c r="AB792" s="94">
        <f t="shared" ref="AB792:AE792" ca="1" si="936">ROUND(AB371,0)</f>
        <v>0</v>
      </c>
      <c r="AC792" s="94">
        <f t="shared" ca="1" si="936"/>
        <v>0</v>
      </c>
      <c r="AD792" s="94">
        <f t="shared" ca="1" si="936"/>
        <v>0</v>
      </c>
      <c r="AE792" s="94">
        <f t="shared" ca="1" si="936"/>
        <v>0</v>
      </c>
    </row>
    <row r="793" spans="2:31">
      <c r="B793" s="37" t="s">
        <v>384</v>
      </c>
      <c r="C793" s="37"/>
      <c r="D793" s="52"/>
      <c r="E793" s="52"/>
      <c r="F793" s="52"/>
      <c r="G793" s="52"/>
      <c r="H793" s="52"/>
      <c r="I793" s="52"/>
      <c r="J793" s="52"/>
      <c r="K793" s="33">
        <f t="shared" ref="K793:W793" ca="1" si="937">ROUND(K466,0)</f>
        <v>0</v>
      </c>
      <c r="L793" s="33">
        <f t="shared" ca="1" si="937"/>
        <v>0</v>
      </c>
      <c r="M793" s="33">
        <f t="shared" ca="1" si="937"/>
        <v>0</v>
      </c>
      <c r="N793" s="33">
        <f t="shared" ca="1" si="937"/>
        <v>0</v>
      </c>
      <c r="O793" s="33">
        <f t="shared" ca="1" si="937"/>
        <v>0</v>
      </c>
      <c r="P793" s="33">
        <f t="shared" ca="1" si="937"/>
        <v>0</v>
      </c>
      <c r="Q793" s="33">
        <f t="shared" ca="1" si="937"/>
        <v>0</v>
      </c>
      <c r="R793" s="33">
        <f t="shared" ca="1" si="937"/>
        <v>0</v>
      </c>
      <c r="S793" s="33">
        <f t="shared" ca="1" si="937"/>
        <v>0</v>
      </c>
      <c r="T793" s="33">
        <f t="shared" ca="1" si="937"/>
        <v>0</v>
      </c>
      <c r="U793" s="33">
        <f t="shared" ca="1" si="937"/>
        <v>0</v>
      </c>
      <c r="V793" s="33">
        <f t="shared" ca="1" si="937"/>
        <v>0</v>
      </c>
      <c r="W793" s="33">
        <f t="shared" ca="1" si="937"/>
        <v>0</v>
      </c>
      <c r="X793" s="33">
        <f ca="1">ROUND(X466,0)</f>
        <v>0</v>
      </c>
      <c r="Y793" s="33">
        <f ca="1">ROUND(Y466,0)</f>
        <v>0</v>
      </c>
      <c r="Z793" s="33">
        <f t="shared" ref="Z793:AA793" ca="1" si="938">ROUND(Z466,0)</f>
        <v>0</v>
      </c>
      <c r="AA793" s="33">
        <f t="shared" ca="1" si="938"/>
        <v>0</v>
      </c>
      <c r="AB793" s="33">
        <f t="shared" ref="AB793:AE793" ca="1" si="939">ROUND(AB466,0)</f>
        <v>0</v>
      </c>
      <c r="AC793" s="33">
        <f t="shared" ca="1" si="939"/>
        <v>0</v>
      </c>
      <c r="AD793" s="33">
        <f t="shared" ca="1" si="939"/>
        <v>0</v>
      </c>
      <c r="AE793" s="33">
        <f t="shared" ca="1" si="939"/>
        <v>0</v>
      </c>
    </row>
    <row r="794" spans="2:31">
      <c r="B794" s="37" t="s">
        <v>385</v>
      </c>
      <c r="C794" s="37"/>
      <c r="D794" s="52"/>
      <c r="E794" s="52"/>
      <c r="F794" s="52"/>
      <c r="G794" s="52"/>
      <c r="H794" s="52"/>
      <c r="I794" s="52"/>
      <c r="J794" s="52"/>
      <c r="K794" s="33">
        <f t="shared" ref="K794:W794" ca="1" si="940">ROUND(K587,0)</f>
        <v>0</v>
      </c>
      <c r="L794" s="33">
        <f t="shared" ca="1" si="940"/>
        <v>0</v>
      </c>
      <c r="M794" s="33">
        <f t="shared" ca="1" si="940"/>
        <v>0</v>
      </c>
      <c r="N794" s="33">
        <f t="shared" ca="1" si="940"/>
        <v>0</v>
      </c>
      <c r="O794" s="33">
        <f t="shared" ca="1" si="940"/>
        <v>0</v>
      </c>
      <c r="P794" s="33">
        <f t="shared" ca="1" si="940"/>
        <v>0</v>
      </c>
      <c r="Q794" s="33">
        <f t="shared" ca="1" si="940"/>
        <v>0</v>
      </c>
      <c r="R794" s="33">
        <f t="shared" ca="1" si="940"/>
        <v>0</v>
      </c>
      <c r="S794" s="33">
        <f t="shared" ca="1" si="940"/>
        <v>0</v>
      </c>
      <c r="T794" s="33">
        <f t="shared" ca="1" si="940"/>
        <v>0</v>
      </c>
      <c r="U794" s="33">
        <f t="shared" ca="1" si="940"/>
        <v>0</v>
      </c>
      <c r="V794" s="33">
        <f t="shared" ca="1" si="940"/>
        <v>0</v>
      </c>
      <c r="W794" s="33">
        <f t="shared" ca="1" si="940"/>
        <v>0</v>
      </c>
      <c r="X794" s="33">
        <f ca="1">ROUND(X587,0)</f>
        <v>0</v>
      </c>
      <c r="Y794" s="33">
        <f ca="1">ROUND(Y587,0)</f>
        <v>0</v>
      </c>
      <c r="Z794" s="33">
        <f t="shared" ref="Z794:AA794" ca="1" si="941">ROUND(Z587,0)</f>
        <v>0</v>
      </c>
      <c r="AA794" s="33">
        <f t="shared" ca="1" si="941"/>
        <v>0</v>
      </c>
      <c r="AB794" s="33">
        <f t="shared" ref="AB794:AE794" ca="1" si="942">ROUND(AB587,0)</f>
        <v>0</v>
      </c>
      <c r="AC794" s="33">
        <f t="shared" ca="1" si="942"/>
        <v>0</v>
      </c>
      <c r="AD794" s="33">
        <f t="shared" ca="1" si="942"/>
        <v>0</v>
      </c>
      <c r="AE794" s="33">
        <f t="shared" ca="1" si="942"/>
        <v>0</v>
      </c>
    </row>
    <row r="795" spans="2:31">
      <c r="B795" s="37" t="s">
        <v>386</v>
      </c>
      <c r="C795" s="37"/>
      <c r="D795" s="52"/>
      <c r="E795" s="52"/>
      <c r="F795" s="52"/>
      <c r="G795" s="52"/>
      <c r="H795" s="52"/>
      <c r="I795" s="52"/>
      <c r="J795" s="52"/>
      <c r="K795" s="33">
        <f t="shared" ref="K795:W795" ca="1" si="943">ROUND(K629,0)</f>
        <v>0</v>
      </c>
      <c r="L795" s="33">
        <f t="shared" ca="1" si="943"/>
        <v>0</v>
      </c>
      <c r="M795" s="33">
        <f t="shared" ca="1" si="943"/>
        <v>0</v>
      </c>
      <c r="N795" s="33">
        <f t="shared" ca="1" si="943"/>
        <v>0</v>
      </c>
      <c r="O795" s="33">
        <f t="shared" ca="1" si="943"/>
        <v>0</v>
      </c>
      <c r="P795" s="33">
        <f t="shared" ca="1" si="943"/>
        <v>0</v>
      </c>
      <c r="Q795" s="33">
        <f t="shared" ca="1" si="943"/>
        <v>0</v>
      </c>
      <c r="R795" s="33">
        <f t="shared" ca="1" si="943"/>
        <v>0</v>
      </c>
      <c r="S795" s="33">
        <f t="shared" ca="1" si="943"/>
        <v>0</v>
      </c>
      <c r="T795" s="33">
        <f t="shared" ca="1" si="943"/>
        <v>0</v>
      </c>
      <c r="U795" s="33">
        <f t="shared" ca="1" si="943"/>
        <v>0</v>
      </c>
      <c r="V795" s="33">
        <f t="shared" ca="1" si="943"/>
        <v>0</v>
      </c>
      <c r="W795" s="33">
        <f t="shared" ca="1" si="943"/>
        <v>0</v>
      </c>
      <c r="X795" s="33">
        <f ca="1">ROUND(X629,0)</f>
        <v>0</v>
      </c>
      <c r="Y795" s="33">
        <f ca="1">ROUND(Y629,0)</f>
        <v>0</v>
      </c>
      <c r="Z795" s="33">
        <f t="shared" ref="Z795:AA795" ca="1" si="944">ROUND(Z629,0)</f>
        <v>0</v>
      </c>
      <c r="AA795" s="33">
        <f t="shared" ca="1" si="944"/>
        <v>0</v>
      </c>
      <c r="AB795" s="33">
        <f t="shared" ref="AB795:AE795" ca="1" si="945">ROUND(AB629,0)</f>
        <v>0</v>
      </c>
      <c r="AC795" s="33">
        <f t="shared" ca="1" si="945"/>
        <v>0</v>
      </c>
      <c r="AD795" s="33">
        <f t="shared" ca="1" si="945"/>
        <v>0</v>
      </c>
      <c r="AE795" s="33">
        <f t="shared" ca="1" si="945"/>
        <v>0</v>
      </c>
    </row>
    <row r="796" spans="2:31">
      <c r="B796" s="37" t="s">
        <v>412</v>
      </c>
      <c r="C796" s="37"/>
      <c r="D796" s="52"/>
      <c r="E796" s="52"/>
      <c r="F796" s="52"/>
      <c r="G796" s="52"/>
      <c r="H796" s="52"/>
      <c r="I796" s="52"/>
      <c r="J796" s="52"/>
      <c r="K796" s="33">
        <f>K2061</f>
        <v>0</v>
      </c>
      <c r="L796" s="33">
        <f t="shared" ref="L796:W796" si="946">L2061</f>
        <v>0</v>
      </c>
      <c r="M796" s="33">
        <f t="shared" si="946"/>
        <v>0</v>
      </c>
      <c r="N796" s="33">
        <f t="shared" si="946"/>
        <v>0</v>
      </c>
      <c r="O796" s="33">
        <f t="shared" si="946"/>
        <v>0</v>
      </c>
      <c r="P796" s="33">
        <f t="shared" si="946"/>
        <v>0</v>
      </c>
      <c r="Q796" s="33">
        <f t="shared" si="946"/>
        <v>0</v>
      </c>
      <c r="R796" s="33">
        <f t="shared" si="946"/>
        <v>0</v>
      </c>
      <c r="S796" s="33">
        <f t="shared" si="946"/>
        <v>0</v>
      </c>
      <c r="T796" s="33">
        <f t="shared" si="946"/>
        <v>0</v>
      </c>
      <c r="U796" s="33">
        <f t="shared" si="946"/>
        <v>0</v>
      </c>
      <c r="V796" s="33">
        <f t="shared" si="946"/>
        <v>0</v>
      </c>
      <c r="W796" s="33">
        <f t="shared" si="946"/>
        <v>0</v>
      </c>
      <c r="X796" s="33">
        <f>X2061</f>
        <v>0</v>
      </c>
      <c r="Y796" s="33">
        <f>Y2061</f>
        <v>0</v>
      </c>
      <c r="Z796" s="33">
        <f t="shared" ref="Z796:AA796" si="947">Z2061</f>
        <v>0</v>
      </c>
      <c r="AA796" s="33">
        <f t="shared" si="947"/>
        <v>0</v>
      </c>
      <c r="AB796" s="33">
        <f t="shared" ref="AB796:AE796" si="948">AB2061</f>
        <v>0</v>
      </c>
      <c r="AC796" s="33">
        <f t="shared" si="948"/>
        <v>0</v>
      </c>
      <c r="AD796" s="33">
        <f t="shared" si="948"/>
        <v>0</v>
      </c>
      <c r="AE796" s="33">
        <f t="shared" si="948"/>
        <v>0</v>
      </c>
    </row>
    <row r="797" spans="2:31"/>
    <row r="798" spans="2:31">
      <c r="B798" s="98" t="s">
        <v>413</v>
      </c>
      <c r="C798" s="98"/>
      <c r="D798" s="98"/>
      <c r="E798" s="98"/>
      <c r="F798" s="98"/>
      <c r="G798" s="98"/>
      <c r="H798" s="98"/>
      <c r="I798" s="98"/>
      <c r="J798" s="98"/>
      <c r="K798" s="97">
        <f t="shared" ref="K798:W798" si="949">ROUND(IF(LataProjekcji&lt;=Koniec,ROUND(K627+K585+K464+K369+K332+K285+K218,0),0),0)</f>
        <v>0</v>
      </c>
      <c r="L798" s="97">
        <f t="shared" ca="1" si="949"/>
        <v>0</v>
      </c>
      <c r="M798" s="97">
        <f t="shared" ca="1" si="949"/>
        <v>0</v>
      </c>
      <c r="N798" s="97">
        <f t="shared" ca="1" si="949"/>
        <v>0</v>
      </c>
      <c r="O798" s="97">
        <f t="shared" ca="1" si="949"/>
        <v>0</v>
      </c>
      <c r="P798" s="97">
        <f t="shared" ca="1" si="949"/>
        <v>0</v>
      </c>
      <c r="Q798" s="97">
        <f t="shared" ca="1" si="949"/>
        <v>0</v>
      </c>
      <c r="R798" s="97">
        <f t="shared" ca="1" si="949"/>
        <v>0</v>
      </c>
      <c r="S798" s="97">
        <f t="shared" ca="1" si="949"/>
        <v>0</v>
      </c>
      <c r="T798" s="97">
        <f t="shared" ca="1" si="949"/>
        <v>0</v>
      </c>
      <c r="U798" s="97">
        <f t="shared" ca="1" si="949"/>
        <v>0</v>
      </c>
      <c r="V798" s="97">
        <f t="shared" ca="1" si="949"/>
        <v>0</v>
      </c>
      <c r="W798" s="97">
        <f t="shared" ca="1" si="949"/>
        <v>0</v>
      </c>
      <c r="X798" s="97">
        <f t="shared" ref="X798:AA798" ca="1" si="950">ROUND(IF(LataProjekcji&lt;=Koniec,ROUND(X627+X585+X464+X369+X332+X285+X218,0),0),0)</f>
        <v>0</v>
      </c>
      <c r="Y798" s="97">
        <f t="shared" ca="1" si="950"/>
        <v>0</v>
      </c>
      <c r="Z798" s="97">
        <f t="shared" ca="1" si="950"/>
        <v>0</v>
      </c>
      <c r="AA798" s="97">
        <f t="shared" ca="1" si="950"/>
        <v>0</v>
      </c>
      <c r="AB798" s="97">
        <f t="shared" ref="AB798:AE798" ca="1" si="951">ROUND(IF(LataProjekcji&lt;=Koniec,ROUND(AB627+AB585+AB464+AB369+AB332+AB285+AB218,0),0),0)</f>
        <v>0</v>
      </c>
      <c r="AC798" s="97">
        <f t="shared" ca="1" si="951"/>
        <v>0</v>
      </c>
      <c r="AD798" s="97">
        <f t="shared" ca="1" si="951"/>
        <v>0</v>
      </c>
      <c r="AE798" s="97">
        <f t="shared" ca="1" si="951"/>
        <v>0</v>
      </c>
    </row>
    <row r="799" spans="2:31"/>
    <row r="800" spans="2:31"/>
    <row r="801" spans="2:31">
      <c r="B801" s="29" t="s">
        <v>77</v>
      </c>
      <c r="C801" s="29"/>
      <c r="D801" s="30"/>
      <c r="E801" s="30"/>
      <c r="F801" s="30"/>
      <c r="G801" s="30"/>
      <c r="H801" s="30"/>
      <c r="I801" s="30"/>
      <c r="J801" s="30"/>
      <c r="K801" s="155" t="str">
        <f t="shared" ref="K801:AE801" si="952">LataProjekcji</f>
        <v>Uzupełnij dane</v>
      </c>
      <c r="L801" s="155" t="str">
        <f t="shared" si="952"/>
        <v/>
      </c>
      <c r="M801" s="155" t="str">
        <f t="shared" si="952"/>
        <v/>
      </c>
      <c r="N801" s="155" t="str">
        <f t="shared" si="952"/>
        <v/>
      </c>
      <c r="O801" s="155" t="str">
        <f t="shared" si="952"/>
        <v/>
      </c>
      <c r="P801" s="155" t="str">
        <f t="shared" si="952"/>
        <v/>
      </c>
      <c r="Q801" s="155" t="str">
        <f t="shared" si="952"/>
        <v/>
      </c>
      <c r="R801" s="155" t="str">
        <f t="shared" si="952"/>
        <v/>
      </c>
      <c r="S801" s="155" t="str">
        <f t="shared" si="952"/>
        <v/>
      </c>
      <c r="T801" s="155" t="str">
        <f t="shared" si="952"/>
        <v/>
      </c>
      <c r="U801" s="155" t="str">
        <f t="shared" si="952"/>
        <v/>
      </c>
      <c r="V801" s="155" t="str">
        <f t="shared" si="952"/>
        <v/>
      </c>
      <c r="W801" s="155" t="str">
        <f t="shared" si="952"/>
        <v/>
      </c>
      <c r="X801" s="155" t="str">
        <f t="shared" si="952"/>
        <v/>
      </c>
      <c r="Y801" s="155" t="str">
        <f t="shared" si="952"/>
        <v/>
      </c>
      <c r="Z801" s="155" t="str">
        <f t="shared" si="952"/>
        <v/>
      </c>
      <c r="AA801" s="155" t="str">
        <f t="shared" si="952"/>
        <v/>
      </c>
      <c r="AB801" s="155" t="str">
        <f t="shared" si="952"/>
        <v/>
      </c>
      <c r="AC801" s="155" t="str">
        <f t="shared" si="952"/>
        <v/>
      </c>
      <c r="AD801" s="155" t="str">
        <f t="shared" si="952"/>
        <v/>
      </c>
      <c r="AE801" s="155" t="str">
        <f t="shared" si="952"/>
        <v/>
      </c>
    </row>
    <row r="802" spans="2:31">
      <c r="B802" s="29" t="s">
        <v>377</v>
      </c>
      <c r="C802" s="29"/>
      <c r="D802" s="30"/>
      <c r="E802" s="30"/>
      <c r="F802" s="30"/>
      <c r="G802" s="30"/>
      <c r="H802" s="30"/>
      <c r="I802" s="30"/>
      <c r="J802" s="30"/>
      <c r="K802" s="31">
        <f>ROUND(SUM(K803:K804),0)</f>
        <v>0</v>
      </c>
      <c r="L802" s="31">
        <f t="shared" ref="L802:W802" si="953">ROUND(SUM(L803:L804),0)</f>
        <v>0</v>
      </c>
      <c r="M802" s="31">
        <f t="shared" si="953"/>
        <v>0</v>
      </c>
      <c r="N802" s="31">
        <f t="shared" si="953"/>
        <v>0</v>
      </c>
      <c r="O802" s="31">
        <f t="shared" si="953"/>
        <v>0</v>
      </c>
      <c r="P802" s="31">
        <f t="shared" si="953"/>
        <v>0</v>
      </c>
      <c r="Q802" s="31">
        <f t="shared" si="953"/>
        <v>0</v>
      </c>
      <c r="R802" s="31">
        <f t="shared" si="953"/>
        <v>0</v>
      </c>
      <c r="S802" s="31">
        <f t="shared" si="953"/>
        <v>0</v>
      </c>
      <c r="T802" s="31">
        <f t="shared" si="953"/>
        <v>0</v>
      </c>
      <c r="U802" s="31">
        <f t="shared" si="953"/>
        <v>0</v>
      </c>
      <c r="V802" s="31">
        <f t="shared" si="953"/>
        <v>0</v>
      </c>
      <c r="W802" s="31">
        <f t="shared" si="953"/>
        <v>0</v>
      </c>
      <c r="X802" s="31">
        <f>ROUND(SUM(X803:X804),0)</f>
        <v>0</v>
      </c>
      <c r="Y802" s="31">
        <f>ROUND(SUM(Y803:Y804),0)</f>
        <v>0</v>
      </c>
      <c r="Z802" s="31">
        <f t="shared" ref="Z802:AA802" si="954">ROUND(SUM(Z803:Z804),0)</f>
        <v>0</v>
      </c>
      <c r="AA802" s="31">
        <f t="shared" si="954"/>
        <v>0</v>
      </c>
      <c r="AB802" s="31">
        <f t="shared" ref="AB802:AE802" si="955">ROUND(SUM(AB803:AB804),0)</f>
        <v>0</v>
      </c>
      <c r="AC802" s="31">
        <f t="shared" si="955"/>
        <v>0</v>
      </c>
      <c r="AD802" s="31">
        <f t="shared" si="955"/>
        <v>0</v>
      </c>
      <c r="AE802" s="31">
        <f t="shared" si="955"/>
        <v>0</v>
      </c>
    </row>
    <row r="803" spans="2:31">
      <c r="B803" s="103" t="s">
        <v>378</v>
      </c>
      <c r="C803" s="103"/>
      <c r="D803" s="101"/>
      <c r="E803" s="101"/>
      <c r="F803" s="101"/>
      <c r="G803" s="101"/>
      <c r="H803" s="101"/>
      <c r="I803" s="101"/>
      <c r="J803" s="101"/>
      <c r="K803" s="102">
        <f>ROUND('Koszty operacyjne'!K924,0)+ROUND((K217-SUM(K195:K196)),0)</f>
        <v>0</v>
      </c>
      <c r="L803" s="102">
        <f>ROUND('Koszty operacyjne'!L924,0)+ROUND((L217-SUM(L195:L196)),0)</f>
        <v>0</v>
      </c>
      <c r="M803" s="102">
        <f>ROUND('Koszty operacyjne'!M924,0)+ROUND((M217-SUM(M195:M196)),0)</f>
        <v>0</v>
      </c>
      <c r="N803" s="102">
        <f>ROUND('Koszty operacyjne'!N924,0)+ROUND((N217-SUM(N195:N196)),0)</f>
        <v>0</v>
      </c>
      <c r="O803" s="102">
        <f>ROUND('Koszty operacyjne'!O924,0)+ROUND((O217-SUM(O195:O196)),0)</f>
        <v>0</v>
      </c>
      <c r="P803" s="102">
        <f>ROUND('Koszty operacyjne'!P924,0)+ROUND((P217-SUM(P195:P196)),0)</f>
        <v>0</v>
      </c>
      <c r="Q803" s="102">
        <f>ROUND('Koszty operacyjne'!Q924,0)+ROUND((Q217-SUM(Q195:Q196)),0)</f>
        <v>0</v>
      </c>
      <c r="R803" s="102">
        <f>ROUND('Koszty operacyjne'!R924,0)+ROUND((R217-SUM(R195:R196)),0)</f>
        <v>0</v>
      </c>
      <c r="S803" s="102">
        <f>ROUND('Koszty operacyjne'!S924,0)+ROUND((S217-SUM(S195:S196)),0)</f>
        <v>0</v>
      </c>
      <c r="T803" s="102">
        <f>ROUND('Koszty operacyjne'!T924,0)+ROUND((T217-SUM(T195:T196)),0)</f>
        <v>0</v>
      </c>
      <c r="U803" s="102">
        <f>ROUND('Koszty operacyjne'!U924,0)+ROUND((U217-SUM(U195:U196)),0)</f>
        <v>0</v>
      </c>
      <c r="V803" s="102">
        <f>ROUND('Koszty operacyjne'!V924,0)+ROUND((V217-SUM(V195:V196)),0)</f>
        <v>0</v>
      </c>
      <c r="W803" s="102">
        <f>ROUND('Koszty operacyjne'!W924,0)+ROUND((W217-SUM(W195:W196)),0)</f>
        <v>0</v>
      </c>
      <c r="X803" s="102">
        <f>ROUND('Koszty operacyjne'!X924,0)+ROUND((X217-SUM(X195:X196)),0)</f>
        <v>0</v>
      </c>
      <c r="Y803" s="102">
        <f>ROUND('Koszty operacyjne'!Y924,0)+ROUND((Y217-SUM(Y195:Y196)),0)</f>
        <v>0</v>
      </c>
      <c r="Z803" s="102">
        <f>ROUND('Koszty operacyjne'!Z924,0)+ROUND((Z217-SUM(Z195:Z196)),0)</f>
        <v>0</v>
      </c>
      <c r="AA803" s="102">
        <f>ROUND('Koszty operacyjne'!AA924,0)+ROUND((AA217-SUM(AA195:AA196)),0)</f>
        <v>0</v>
      </c>
      <c r="AB803" s="102">
        <f>ROUND('Koszty operacyjne'!AB924,0)+ROUND((AB217-SUM(AB195:AB196)),0)</f>
        <v>0</v>
      </c>
      <c r="AC803" s="102">
        <f>ROUND('Koszty operacyjne'!AC924,0)+ROUND((AC217-SUM(AC195:AC196)),0)</f>
        <v>0</v>
      </c>
      <c r="AD803" s="102">
        <f>ROUND('Koszty operacyjne'!AD924,0)+ROUND((AD217-SUM(AD195:AD196)),0)</f>
        <v>0</v>
      </c>
      <c r="AE803" s="102">
        <f>ROUND('Koszty operacyjne'!AE924,0)+ROUND((AE217-SUM(AE195:AE196)),0)</f>
        <v>0</v>
      </c>
    </row>
    <row r="804" spans="2:31">
      <c r="B804" s="88" t="s">
        <v>380</v>
      </c>
      <c r="C804" s="88"/>
      <c r="D804" s="89"/>
      <c r="E804" s="89"/>
      <c r="F804" s="89"/>
      <c r="G804" s="89"/>
      <c r="H804" s="89"/>
      <c r="I804" s="89"/>
      <c r="J804" s="89"/>
      <c r="K804" s="90">
        <f t="shared" ref="K804:W804" si="956">ROUND(K284,0)</f>
        <v>0</v>
      </c>
      <c r="L804" s="90">
        <f t="shared" si="956"/>
        <v>0</v>
      </c>
      <c r="M804" s="90">
        <f t="shared" si="956"/>
        <v>0</v>
      </c>
      <c r="N804" s="90">
        <f t="shared" si="956"/>
        <v>0</v>
      </c>
      <c r="O804" s="90">
        <f t="shared" si="956"/>
        <v>0</v>
      </c>
      <c r="P804" s="90">
        <f t="shared" si="956"/>
        <v>0</v>
      </c>
      <c r="Q804" s="90">
        <f t="shared" si="956"/>
        <v>0</v>
      </c>
      <c r="R804" s="90">
        <f t="shared" si="956"/>
        <v>0</v>
      </c>
      <c r="S804" s="90">
        <f t="shared" si="956"/>
        <v>0</v>
      </c>
      <c r="T804" s="90">
        <f t="shared" si="956"/>
        <v>0</v>
      </c>
      <c r="U804" s="90">
        <f t="shared" si="956"/>
        <v>0</v>
      </c>
      <c r="V804" s="90">
        <f t="shared" si="956"/>
        <v>0</v>
      </c>
      <c r="W804" s="90">
        <f t="shared" si="956"/>
        <v>0</v>
      </c>
      <c r="X804" s="90">
        <f>ROUND(X284,0)</f>
        <v>0</v>
      </c>
      <c r="Y804" s="90">
        <f>ROUND(Y284,0)</f>
        <v>0</v>
      </c>
      <c r="Z804" s="90">
        <f t="shared" ref="Z804:AA804" si="957">ROUND(Z284,0)</f>
        <v>0</v>
      </c>
      <c r="AA804" s="90">
        <f t="shared" si="957"/>
        <v>0</v>
      </c>
      <c r="AB804" s="90">
        <f t="shared" ref="AB804:AE804" si="958">ROUND(AB284,0)</f>
        <v>0</v>
      </c>
      <c r="AC804" s="90">
        <f t="shared" si="958"/>
        <v>0</v>
      </c>
      <c r="AD804" s="90">
        <f t="shared" si="958"/>
        <v>0</v>
      </c>
      <c r="AE804" s="90">
        <f t="shared" si="958"/>
        <v>0</v>
      </c>
    </row>
    <row r="805" spans="2:31">
      <c r="B805" s="95" t="s">
        <v>381</v>
      </c>
      <c r="C805" s="95"/>
      <c r="D805" s="98"/>
      <c r="E805" s="98"/>
      <c r="F805" s="98"/>
      <c r="G805" s="98"/>
      <c r="H805" s="98"/>
      <c r="I805" s="98"/>
      <c r="J805" s="98"/>
      <c r="K805" s="97">
        <f>ROUND(SUM(K806:K811),0)</f>
        <v>0</v>
      </c>
      <c r="L805" s="97">
        <f t="shared" ref="L805:W805" si="959">ROUND(SUM(L806:L811),0)</f>
        <v>0</v>
      </c>
      <c r="M805" s="97">
        <f t="shared" si="959"/>
        <v>0</v>
      </c>
      <c r="N805" s="97">
        <f t="shared" si="959"/>
        <v>0</v>
      </c>
      <c r="O805" s="97">
        <f t="shared" si="959"/>
        <v>0</v>
      </c>
      <c r="P805" s="97">
        <f t="shared" si="959"/>
        <v>0</v>
      </c>
      <c r="Q805" s="97">
        <f t="shared" si="959"/>
        <v>0</v>
      </c>
      <c r="R805" s="97">
        <f t="shared" si="959"/>
        <v>0</v>
      </c>
      <c r="S805" s="97">
        <f t="shared" si="959"/>
        <v>0</v>
      </c>
      <c r="T805" s="97">
        <f t="shared" si="959"/>
        <v>0</v>
      </c>
      <c r="U805" s="97">
        <f t="shared" si="959"/>
        <v>0</v>
      </c>
      <c r="V805" s="97">
        <f t="shared" si="959"/>
        <v>0</v>
      </c>
      <c r="W805" s="97">
        <f t="shared" si="959"/>
        <v>0</v>
      </c>
      <c r="X805" s="97">
        <f>ROUND(SUM(X806:X811),0)</f>
        <v>0</v>
      </c>
      <c r="Y805" s="97">
        <f>ROUND(SUM(Y806:Y811),0)</f>
        <v>0</v>
      </c>
      <c r="Z805" s="97">
        <f t="shared" ref="Z805:AA805" si="960">ROUND(SUM(Z806:Z811),0)</f>
        <v>0</v>
      </c>
      <c r="AA805" s="97">
        <f t="shared" si="960"/>
        <v>0</v>
      </c>
      <c r="AB805" s="97">
        <f t="shared" ref="AB805:AE805" si="961">ROUND(SUM(AB806:AB811),0)</f>
        <v>0</v>
      </c>
      <c r="AC805" s="97">
        <f t="shared" si="961"/>
        <v>0</v>
      </c>
      <c r="AD805" s="97">
        <f t="shared" si="961"/>
        <v>0</v>
      </c>
      <c r="AE805" s="97">
        <f t="shared" si="961"/>
        <v>0</v>
      </c>
    </row>
    <row r="806" spans="2:31">
      <c r="B806" s="101" t="s">
        <v>382</v>
      </c>
      <c r="C806" s="101"/>
      <c r="D806" s="101"/>
      <c r="E806" s="101"/>
      <c r="F806" s="101"/>
      <c r="G806" s="101"/>
      <c r="H806" s="101"/>
      <c r="I806" s="101"/>
      <c r="J806" s="101"/>
      <c r="K806" s="102">
        <f t="shared" ref="K806:W806" si="962">ROUND(K331,0)</f>
        <v>0</v>
      </c>
      <c r="L806" s="102">
        <f t="shared" si="962"/>
        <v>0</v>
      </c>
      <c r="M806" s="102">
        <f t="shared" si="962"/>
        <v>0</v>
      </c>
      <c r="N806" s="102">
        <f t="shared" si="962"/>
        <v>0</v>
      </c>
      <c r="O806" s="102">
        <f t="shared" si="962"/>
        <v>0</v>
      </c>
      <c r="P806" s="102">
        <f t="shared" si="962"/>
        <v>0</v>
      </c>
      <c r="Q806" s="102">
        <f t="shared" si="962"/>
        <v>0</v>
      </c>
      <c r="R806" s="102">
        <f t="shared" si="962"/>
        <v>0</v>
      </c>
      <c r="S806" s="102">
        <f t="shared" si="962"/>
        <v>0</v>
      </c>
      <c r="T806" s="102">
        <f t="shared" si="962"/>
        <v>0</v>
      </c>
      <c r="U806" s="102">
        <f t="shared" si="962"/>
        <v>0</v>
      </c>
      <c r="V806" s="102">
        <f t="shared" si="962"/>
        <v>0</v>
      </c>
      <c r="W806" s="102">
        <f t="shared" si="962"/>
        <v>0</v>
      </c>
      <c r="X806" s="102">
        <f>ROUND(X331,0)</f>
        <v>0</v>
      </c>
      <c r="Y806" s="102">
        <f>ROUND(Y331,0)</f>
        <v>0</v>
      </c>
      <c r="Z806" s="102">
        <f t="shared" ref="Z806:AA806" si="963">ROUND(Z331,0)</f>
        <v>0</v>
      </c>
      <c r="AA806" s="102">
        <f t="shared" si="963"/>
        <v>0</v>
      </c>
      <c r="AB806" s="102">
        <f t="shared" ref="AB806:AE806" si="964">ROUND(AB331,0)</f>
        <v>0</v>
      </c>
      <c r="AC806" s="102">
        <f t="shared" si="964"/>
        <v>0</v>
      </c>
      <c r="AD806" s="102">
        <f t="shared" si="964"/>
        <v>0</v>
      </c>
      <c r="AE806" s="102">
        <f t="shared" si="964"/>
        <v>0</v>
      </c>
    </row>
    <row r="807" spans="2:31">
      <c r="B807" s="93" t="s">
        <v>383</v>
      </c>
      <c r="C807" s="93"/>
      <c r="D807" s="19"/>
      <c r="E807" s="19"/>
      <c r="F807" s="19"/>
      <c r="G807" s="19"/>
      <c r="H807" s="19"/>
      <c r="I807" s="19"/>
      <c r="J807" s="19"/>
      <c r="K807" s="94">
        <f t="shared" ref="K807:W807" si="965">ROUND(SUM(K353:K362),0)</f>
        <v>0</v>
      </c>
      <c r="L807" s="94">
        <f t="shared" si="965"/>
        <v>0</v>
      </c>
      <c r="M807" s="94">
        <f t="shared" si="965"/>
        <v>0</v>
      </c>
      <c r="N807" s="94">
        <f t="shared" si="965"/>
        <v>0</v>
      </c>
      <c r="O807" s="94">
        <f t="shared" si="965"/>
        <v>0</v>
      </c>
      <c r="P807" s="94">
        <f t="shared" si="965"/>
        <v>0</v>
      </c>
      <c r="Q807" s="94">
        <f t="shared" si="965"/>
        <v>0</v>
      </c>
      <c r="R807" s="94">
        <f t="shared" si="965"/>
        <v>0</v>
      </c>
      <c r="S807" s="94">
        <f t="shared" si="965"/>
        <v>0</v>
      </c>
      <c r="T807" s="94">
        <f t="shared" si="965"/>
        <v>0</v>
      </c>
      <c r="U807" s="94">
        <f t="shared" si="965"/>
        <v>0</v>
      </c>
      <c r="V807" s="94">
        <f t="shared" si="965"/>
        <v>0</v>
      </c>
      <c r="W807" s="94">
        <f t="shared" si="965"/>
        <v>0</v>
      </c>
      <c r="X807" s="94">
        <f>ROUND(SUM(X353:X362),0)</f>
        <v>0</v>
      </c>
      <c r="Y807" s="94">
        <f>ROUND(SUM(Y353:Y362),0)</f>
        <v>0</v>
      </c>
      <c r="Z807" s="94">
        <f t="shared" ref="Z807:AA807" si="966">ROUND(SUM(Z353:Z362),0)</f>
        <v>0</v>
      </c>
      <c r="AA807" s="94">
        <f t="shared" si="966"/>
        <v>0</v>
      </c>
      <c r="AB807" s="94">
        <f t="shared" ref="AB807:AE807" si="967">ROUND(SUM(AB353:AB362),0)</f>
        <v>0</v>
      </c>
      <c r="AC807" s="94">
        <f t="shared" si="967"/>
        <v>0</v>
      </c>
      <c r="AD807" s="94">
        <f t="shared" si="967"/>
        <v>0</v>
      </c>
      <c r="AE807" s="94">
        <f t="shared" si="967"/>
        <v>0</v>
      </c>
    </row>
    <row r="808" spans="2:31">
      <c r="B808" s="37" t="s">
        <v>384</v>
      </c>
      <c r="C808" s="37"/>
      <c r="D808" s="52"/>
      <c r="E808" s="52"/>
      <c r="F808" s="52"/>
      <c r="G808" s="52"/>
      <c r="H808" s="52"/>
      <c r="I808" s="52"/>
      <c r="J808" s="52"/>
      <c r="K808" s="94">
        <f t="shared" ref="K808:W808" si="968">ROUND(SUM(K418:K457),0)</f>
        <v>0</v>
      </c>
      <c r="L808" s="94">
        <f t="shared" si="968"/>
        <v>0</v>
      </c>
      <c r="M808" s="94">
        <f t="shared" si="968"/>
        <v>0</v>
      </c>
      <c r="N808" s="94">
        <f t="shared" si="968"/>
        <v>0</v>
      </c>
      <c r="O808" s="94">
        <f t="shared" si="968"/>
        <v>0</v>
      </c>
      <c r="P808" s="94">
        <f t="shared" si="968"/>
        <v>0</v>
      </c>
      <c r="Q808" s="94">
        <f t="shared" si="968"/>
        <v>0</v>
      </c>
      <c r="R808" s="94">
        <f t="shared" si="968"/>
        <v>0</v>
      </c>
      <c r="S808" s="94">
        <f t="shared" si="968"/>
        <v>0</v>
      </c>
      <c r="T808" s="94">
        <f t="shared" si="968"/>
        <v>0</v>
      </c>
      <c r="U808" s="94">
        <f t="shared" si="968"/>
        <v>0</v>
      </c>
      <c r="V808" s="94">
        <f t="shared" si="968"/>
        <v>0</v>
      </c>
      <c r="W808" s="94">
        <f t="shared" si="968"/>
        <v>0</v>
      </c>
      <c r="X808" s="94">
        <f>ROUND(SUM(X418:X457),0)</f>
        <v>0</v>
      </c>
      <c r="Y808" s="94">
        <f>ROUND(SUM(Y418:Y457),0)</f>
        <v>0</v>
      </c>
      <c r="Z808" s="94">
        <f t="shared" ref="Z808:AA808" si="969">ROUND(SUM(Z418:Z457),0)</f>
        <v>0</v>
      </c>
      <c r="AA808" s="94">
        <f t="shared" si="969"/>
        <v>0</v>
      </c>
      <c r="AB808" s="94">
        <f t="shared" ref="AB808:AE808" si="970">ROUND(SUM(AB418:AB457),0)</f>
        <v>0</v>
      </c>
      <c r="AC808" s="94">
        <f t="shared" si="970"/>
        <v>0</v>
      </c>
      <c r="AD808" s="94">
        <f t="shared" si="970"/>
        <v>0</v>
      </c>
      <c r="AE808" s="94">
        <f t="shared" si="970"/>
        <v>0</v>
      </c>
    </row>
    <row r="809" spans="2:31">
      <c r="B809" s="37" t="s">
        <v>385</v>
      </c>
      <c r="C809" s="37"/>
      <c r="D809" s="52"/>
      <c r="E809" s="52"/>
      <c r="F809" s="52"/>
      <c r="G809" s="52"/>
      <c r="H809" s="52"/>
      <c r="I809" s="52"/>
      <c r="J809" s="52"/>
      <c r="K809" s="33">
        <f t="shared" ref="K809:W809" si="971">ROUND(K584,0)</f>
        <v>0</v>
      </c>
      <c r="L809" s="33">
        <f t="shared" si="971"/>
        <v>0</v>
      </c>
      <c r="M809" s="33">
        <f t="shared" si="971"/>
        <v>0</v>
      </c>
      <c r="N809" s="33">
        <f t="shared" si="971"/>
        <v>0</v>
      </c>
      <c r="O809" s="33">
        <f t="shared" si="971"/>
        <v>0</v>
      </c>
      <c r="P809" s="33">
        <f t="shared" si="971"/>
        <v>0</v>
      </c>
      <c r="Q809" s="33">
        <f t="shared" si="971"/>
        <v>0</v>
      </c>
      <c r="R809" s="33">
        <f t="shared" si="971"/>
        <v>0</v>
      </c>
      <c r="S809" s="33">
        <f t="shared" si="971"/>
        <v>0</v>
      </c>
      <c r="T809" s="33">
        <f t="shared" si="971"/>
        <v>0</v>
      </c>
      <c r="U809" s="33">
        <f t="shared" si="971"/>
        <v>0</v>
      </c>
      <c r="V809" s="33">
        <f t="shared" si="971"/>
        <v>0</v>
      </c>
      <c r="W809" s="33">
        <f t="shared" si="971"/>
        <v>0</v>
      </c>
      <c r="X809" s="33">
        <f>ROUND(X584,0)</f>
        <v>0</v>
      </c>
      <c r="Y809" s="33">
        <f>ROUND(Y584,0)</f>
        <v>0</v>
      </c>
      <c r="Z809" s="33">
        <f t="shared" ref="Z809:AA809" si="972">ROUND(Z584,0)</f>
        <v>0</v>
      </c>
      <c r="AA809" s="33">
        <f t="shared" si="972"/>
        <v>0</v>
      </c>
      <c r="AB809" s="33">
        <f t="shared" ref="AB809:AE809" si="973">ROUND(AB584,0)</f>
        <v>0</v>
      </c>
      <c r="AC809" s="33">
        <f t="shared" si="973"/>
        <v>0</v>
      </c>
      <c r="AD809" s="33">
        <f t="shared" si="973"/>
        <v>0</v>
      </c>
      <c r="AE809" s="33">
        <f t="shared" si="973"/>
        <v>0</v>
      </c>
    </row>
    <row r="810" spans="2:31">
      <c r="B810" s="37" t="s">
        <v>386</v>
      </c>
      <c r="C810" s="37"/>
      <c r="D810" s="52"/>
      <c r="E810" s="52"/>
      <c r="F810" s="52"/>
      <c r="G810" s="52"/>
      <c r="H810" s="52"/>
      <c r="I810" s="52"/>
      <c r="J810" s="52"/>
      <c r="K810" s="33">
        <f t="shared" ref="K810:W810" si="974">ROUND(K626,0)</f>
        <v>0</v>
      </c>
      <c r="L810" s="33">
        <f t="shared" si="974"/>
        <v>0</v>
      </c>
      <c r="M810" s="33">
        <f t="shared" si="974"/>
        <v>0</v>
      </c>
      <c r="N810" s="33">
        <f t="shared" si="974"/>
        <v>0</v>
      </c>
      <c r="O810" s="33">
        <f t="shared" si="974"/>
        <v>0</v>
      </c>
      <c r="P810" s="33">
        <f t="shared" si="974"/>
        <v>0</v>
      </c>
      <c r="Q810" s="33">
        <f t="shared" si="974"/>
        <v>0</v>
      </c>
      <c r="R810" s="33">
        <f t="shared" si="974"/>
        <v>0</v>
      </c>
      <c r="S810" s="33">
        <f t="shared" si="974"/>
        <v>0</v>
      </c>
      <c r="T810" s="33">
        <f t="shared" si="974"/>
        <v>0</v>
      </c>
      <c r="U810" s="33">
        <f t="shared" si="974"/>
        <v>0</v>
      </c>
      <c r="V810" s="33">
        <f t="shared" si="974"/>
        <v>0</v>
      </c>
      <c r="W810" s="33">
        <f t="shared" si="974"/>
        <v>0</v>
      </c>
      <c r="X810" s="33">
        <f>ROUND(X626,0)</f>
        <v>0</v>
      </c>
      <c r="Y810" s="33">
        <f>ROUND(Y626,0)</f>
        <v>0</v>
      </c>
      <c r="Z810" s="33">
        <f t="shared" ref="Z810:AA810" si="975">ROUND(Z626,0)</f>
        <v>0</v>
      </c>
      <c r="AA810" s="33">
        <f t="shared" si="975"/>
        <v>0</v>
      </c>
      <c r="AB810" s="33">
        <f t="shared" ref="AB810:AE810" si="976">ROUND(AB626,0)</f>
        <v>0</v>
      </c>
      <c r="AC810" s="33">
        <f t="shared" si="976"/>
        <v>0</v>
      </c>
      <c r="AD810" s="33">
        <f t="shared" si="976"/>
        <v>0</v>
      </c>
      <c r="AE810" s="33">
        <f t="shared" si="976"/>
        <v>0</v>
      </c>
    </row>
    <row r="811" spans="2:31">
      <c r="B811" s="88" t="s">
        <v>412</v>
      </c>
      <c r="C811" s="88"/>
      <c r="D811" s="89"/>
      <c r="E811" s="89"/>
      <c r="F811" s="89"/>
      <c r="G811" s="89"/>
      <c r="H811" s="89"/>
      <c r="I811" s="89"/>
      <c r="J811" s="89"/>
      <c r="K811" s="90">
        <f>ROUND(K2048,0)</f>
        <v>0</v>
      </c>
      <c r="L811" s="90">
        <f t="shared" ref="L811:W811" si="977">ROUND(L2048,0)</f>
        <v>0</v>
      </c>
      <c r="M811" s="90">
        <f t="shared" si="977"/>
        <v>0</v>
      </c>
      <c r="N811" s="90">
        <f t="shared" si="977"/>
        <v>0</v>
      </c>
      <c r="O811" s="90">
        <f t="shared" si="977"/>
        <v>0</v>
      </c>
      <c r="P811" s="90">
        <f t="shared" si="977"/>
        <v>0</v>
      </c>
      <c r="Q811" s="90">
        <f t="shared" si="977"/>
        <v>0</v>
      </c>
      <c r="R811" s="90">
        <f t="shared" si="977"/>
        <v>0</v>
      </c>
      <c r="S811" s="90">
        <f t="shared" si="977"/>
        <v>0</v>
      </c>
      <c r="T811" s="90">
        <f t="shared" si="977"/>
        <v>0</v>
      </c>
      <c r="U811" s="90">
        <f t="shared" si="977"/>
        <v>0</v>
      </c>
      <c r="V811" s="90">
        <f t="shared" si="977"/>
        <v>0</v>
      </c>
      <c r="W811" s="90">
        <f t="shared" si="977"/>
        <v>0</v>
      </c>
      <c r="X811" s="90">
        <f>ROUND(X2048,0)</f>
        <v>0</v>
      </c>
      <c r="Y811" s="90">
        <f>ROUND(Y2048,0)</f>
        <v>0</v>
      </c>
      <c r="Z811" s="90">
        <f t="shared" ref="Z811:AA811" si="978">ROUND(Z2048,0)</f>
        <v>0</v>
      </c>
      <c r="AA811" s="90">
        <f t="shared" si="978"/>
        <v>0</v>
      </c>
      <c r="AB811" s="90">
        <f t="shared" ref="AB811:AE811" si="979">ROUND(AB2048,0)</f>
        <v>0</v>
      </c>
      <c r="AC811" s="90">
        <f t="shared" si="979"/>
        <v>0</v>
      </c>
      <c r="AD811" s="90">
        <f t="shared" si="979"/>
        <v>0</v>
      </c>
      <c r="AE811" s="90">
        <f t="shared" si="979"/>
        <v>0</v>
      </c>
    </row>
    <row r="812" spans="2:31">
      <c r="B812" s="98" t="s">
        <v>414</v>
      </c>
      <c r="C812" s="98"/>
      <c r="D812" s="96"/>
      <c r="E812" s="96"/>
      <c r="F812" s="96"/>
      <c r="G812" s="96"/>
      <c r="H812" s="96"/>
      <c r="I812" s="96"/>
      <c r="J812" s="96"/>
      <c r="K812" s="97">
        <f>ROUND(K805+K802,0)</f>
        <v>0</v>
      </c>
      <c r="L812" s="97">
        <f t="shared" ref="L812:W812" si="980">ROUND(L805+L802,0)</f>
        <v>0</v>
      </c>
      <c r="M812" s="97">
        <f t="shared" si="980"/>
        <v>0</v>
      </c>
      <c r="N812" s="97">
        <f t="shared" si="980"/>
        <v>0</v>
      </c>
      <c r="O812" s="97">
        <f t="shared" si="980"/>
        <v>0</v>
      </c>
      <c r="P812" s="97">
        <f t="shared" si="980"/>
        <v>0</v>
      </c>
      <c r="Q812" s="97">
        <f t="shared" si="980"/>
        <v>0</v>
      </c>
      <c r="R812" s="97">
        <f t="shared" si="980"/>
        <v>0</v>
      </c>
      <c r="S812" s="97">
        <f t="shared" si="980"/>
        <v>0</v>
      </c>
      <c r="T812" s="97">
        <f t="shared" si="980"/>
        <v>0</v>
      </c>
      <c r="U812" s="97">
        <f t="shared" si="980"/>
        <v>0</v>
      </c>
      <c r="V812" s="97">
        <f t="shared" si="980"/>
        <v>0</v>
      </c>
      <c r="W812" s="97">
        <f t="shared" si="980"/>
        <v>0</v>
      </c>
      <c r="X812" s="97">
        <f>ROUND(X805+X802,0)</f>
        <v>0</v>
      </c>
      <c r="Y812" s="97">
        <f>ROUND(Y805+Y802,0)</f>
        <v>0</v>
      </c>
      <c r="Z812" s="97">
        <f t="shared" ref="Z812:AA812" si="981">ROUND(Z805+Z802,0)</f>
        <v>0</v>
      </c>
      <c r="AA812" s="97">
        <f t="shared" si="981"/>
        <v>0</v>
      </c>
      <c r="AB812" s="97">
        <f t="shared" ref="AB812:AE812" si="982">ROUND(AB805+AB802,0)</f>
        <v>0</v>
      </c>
      <c r="AC812" s="97">
        <f t="shared" si="982"/>
        <v>0</v>
      </c>
      <c r="AD812" s="97">
        <f t="shared" si="982"/>
        <v>0</v>
      </c>
      <c r="AE812" s="97">
        <f t="shared" si="982"/>
        <v>0</v>
      </c>
    </row>
    <row r="813" spans="2:31"/>
    <row r="814" spans="2:31">
      <c r="B814" s="52" t="s">
        <v>415</v>
      </c>
      <c r="C814" s="52"/>
      <c r="D814" s="52"/>
      <c r="E814" s="52"/>
      <c r="F814" s="52"/>
      <c r="G814" s="52"/>
      <c r="H814" s="52"/>
      <c r="I814" s="52"/>
      <c r="J814" s="52"/>
      <c r="K814" s="33">
        <f>IF(LataProjekcji&lt;=Koniec,ROUND(K812,0),0)</f>
        <v>0</v>
      </c>
      <c r="L814" s="33">
        <f t="shared" ref="L814:W814" si="983">IF(LataProjekcji&lt;=Koniec,ROUND(K814+L812,0),0)</f>
        <v>0</v>
      </c>
      <c r="M814" s="33">
        <f t="shared" si="983"/>
        <v>0</v>
      </c>
      <c r="N814" s="33">
        <f t="shared" si="983"/>
        <v>0</v>
      </c>
      <c r="O814" s="33">
        <f t="shared" si="983"/>
        <v>0</v>
      </c>
      <c r="P814" s="33">
        <f t="shared" si="983"/>
        <v>0</v>
      </c>
      <c r="Q814" s="33">
        <f t="shared" si="983"/>
        <v>0</v>
      </c>
      <c r="R814" s="33">
        <f t="shared" si="983"/>
        <v>0</v>
      </c>
      <c r="S814" s="33">
        <f t="shared" si="983"/>
        <v>0</v>
      </c>
      <c r="T814" s="33">
        <f t="shared" si="983"/>
        <v>0</v>
      </c>
      <c r="U814" s="33">
        <f t="shared" si="983"/>
        <v>0</v>
      </c>
      <c r="V814" s="33">
        <f t="shared" si="983"/>
        <v>0</v>
      </c>
      <c r="W814" s="33">
        <f t="shared" si="983"/>
        <v>0</v>
      </c>
      <c r="X814" s="33">
        <f t="shared" ref="X814:AA814" si="984">IF(LataProjekcji&lt;=Koniec,ROUND(W814+X812,0),0)</f>
        <v>0</v>
      </c>
      <c r="Y814" s="33">
        <f t="shared" si="984"/>
        <v>0</v>
      </c>
      <c r="Z814" s="33">
        <f t="shared" si="984"/>
        <v>0</v>
      </c>
      <c r="AA814" s="33">
        <f t="shared" si="984"/>
        <v>0</v>
      </c>
      <c r="AB814" s="33">
        <f t="shared" ref="AB814" si="985">IF(LataProjekcji&lt;=Koniec,ROUND(AA814+AB812,0),0)</f>
        <v>0</v>
      </c>
      <c r="AC814" s="33">
        <f t="shared" ref="AC814" si="986">IF(LataProjekcji&lt;=Koniec,ROUND(AB814+AC812,0),0)</f>
        <v>0</v>
      </c>
      <c r="AD814" s="33">
        <f t="shared" ref="AD814" si="987">IF(LataProjekcji&lt;=Koniec,ROUND(AC814+AD812,0),0)</f>
        <v>0</v>
      </c>
      <c r="AE814" s="33">
        <f t="shared" ref="AE814" si="988">IF(LataProjekcji&lt;=Koniec,ROUND(AD814+AE812,0),0)</f>
        <v>0</v>
      </c>
    </row>
    <row r="815" spans="2:31">
      <c r="B815" s="89" t="s">
        <v>416</v>
      </c>
      <c r="C815" s="89"/>
      <c r="D815" s="89"/>
      <c r="E815" s="89"/>
      <c r="F815" s="89"/>
      <c r="G815" s="89"/>
      <c r="H815" s="89"/>
      <c r="I815" s="89"/>
      <c r="J815" s="89"/>
      <c r="K815" s="90">
        <f>IF(LataProjekcji&lt;=Koniec,ROUND(K798,0),0)</f>
        <v>0</v>
      </c>
      <c r="L815" s="90">
        <f t="shared" ref="L815:W815" ca="1" si="989">IF(LataProjekcji&lt;=Koniec,ROUND(K815+L798,0),0)</f>
        <v>0</v>
      </c>
      <c r="M815" s="90">
        <f t="shared" ca="1" si="989"/>
        <v>0</v>
      </c>
      <c r="N815" s="90">
        <f t="shared" ca="1" si="989"/>
        <v>0</v>
      </c>
      <c r="O815" s="90">
        <f t="shared" ca="1" si="989"/>
        <v>0</v>
      </c>
      <c r="P815" s="90">
        <f t="shared" ca="1" si="989"/>
        <v>0</v>
      </c>
      <c r="Q815" s="90">
        <f t="shared" ca="1" si="989"/>
        <v>0</v>
      </c>
      <c r="R815" s="90">
        <f t="shared" ca="1" si="989"/>
        <v>0</v>
      </c>
      <c r="S815" s="90">
        <f t="shared" ca="1" si="989"/>
        <v>0</v>
      </c>
      <c r="T815" s="90">
        <f t="shared" ca="1" si="989"/>
        <v>0</v>
      </c>
      <c r="U815" s="90">
        <f t="shared" ca="1" si="989"/>
        <v>0</v>
      </c>
      <c r="V815" s="90">
        <f t="shared" ca="1" si="989"/>
        <v>0</v>
      </c>
      <c r="W815" s="90">
        <f t="shared" ca="1" si="989"/>
        <v>0</v>
      </c>
      <c r="X815" s="90">
        <f t="shared" ref="X815:AA815" ca="1" si="990">IF(LataProjekcji&lt;=Koniec,ROUND(W815+X798,0),0)</f>
        <v>0</v>
      </c>
      <c r="Y815" s="90">
        <f t="shared" ca="1" si="990"/>
        <v>0</v>
      </c>
      <c r="Z815" s="90">
        <f t="shared" ca="1" si="990"/>
        <v>0</v>
      </c>
      <c r="AA815" s="90">
        <f t="shared" ca="1" si="990"/>
        <v>0</v>
      </c>
      <c r="AB815" s="90">
        <f t="shared" ref="AB815" ca="1" si="991">IF(LataProjekcji&lt;=Koniec,ROUND(AA815+AB798,0),0)</f>
        <v>0</v>
      </c>
      <c r="AC815" s="90">
        <f t="shared" ref="AC815" ca="1" si="992">IF(LataProjekcji&lt;=Koniec,ROUND(AB815+AC798,0),0)</f>
        <v>0</v>
      </c>
      <c r="AD815" s="90">
        <f t="shared" ref="AD815" ca="1" si="993">IF(LataProjekcji&lt;=Koniec,ROUND(AC815+AD798,0),0)</f>
        <v>0</v>
      </c>
      <c r="AE815" s="90">
        <f t="shared" ref="AE815" ca="1" si="994">IF(LataProjekcji&lt;=Koniec,ROUND(AD815+AE798,0),0)</f>
        <v>0</v>
      </c>
    </row>
    <row r="816" spans="2:31">
      <c r="K816" s="365"/>
      <c r="L816" s="365"/>
      <c r="M816" s="365"/>
      <c r="N816" s="365"/>
      <c r="O816" s="365"/>
      <c r="P816" s="365"/>
      <c r="Q816" s="365"/>
      <c r="R816" s="365"/>
      <c r="S816" s="365"/>
      <c r="T816" s="365"/>
      <c r="U816" s="365"/>
      <c r="V816" s="365"/>
      <c r="W816" s="365"/>
      <c r="X816" s="365"/>
      <c r="Y816" s="365"/>
      <c r="Z816" s="365"/>
      <c r="AA816" s="365"/>
      <c r="AB816" s="365"/>
      <c r="AC816" s="365"/>
      <c r="AD816" s="365"/>
      <c r="AE816" s="365"/>
    </row>
    <row r="817" spans="1:31"/>
    <row r="818" spans="1:31" ht="14.5">
      <c r="A818" s="583"/>
      <c r="B818" s="627" t="s">
        <v>40</v>
      </c>
      <c r="C818" s="628"/>
      <c r="D818" s="628"/>
      <c r="E818" s="628"/>
      <c r="F818" s="628"/>
      <c r="G818" s="628"/>
      <c r="H818" s="628"/>
      <c r="I818" s="628"/>
      <c r="J818" s="628"/>
      <c r="K818" s="628"/>
      <c r="L818" s="628"/>
      <c r="M818" s="628"/>
      <c r="N818" s="628"/>
      <c r="O818" s="628"/>
      <c r="P818" s="628"/>
      <c r="Q818" s="628"/>
      <c r="R818" s="628"/>
      <c r="S818" s="628"/>
      <c r="T818" s="628"/>
      <c r="U818" s="628"/>
      <c r="V818" s="628"/>
      <c r="W818" s="628"/>
      <c r="X818" s="628"/>
      <c r="Y818" s="628"/>
      <c r="Z818" s="628"/>
      <c r="AA818" s="628"/>
      <c r="AB818" s="628"/>
      <c r="AC818" s="628"/>
      <c r="AD818" s="628"/>
      <c r="AE818" s="628"/>
    </row>
    <row r="819" spans="1:31" ht="4" customHeight="1">
      <c r="A819" s="583"/>
    </row>
    <row r="820" spans="1:31" ht="13">
      <c r="A820" s="583"/>
      <c r="B820" s="622" t="str">
        <f>IF(Okres_Prognozy&gt;10,"Uwaga! Okres prognozy przekracza 10 lat. Należy uzasadnić przyjęty okres prognozy","")</f>
        <v/>
      </c>
    </row>
    <row r="821" spans="1:31" ht="4" customHeight="1">
      <c r="A821" s="583"/>
    </row>
    <row r="822" spans="1:31" ht="409.5" customHeight="1">
      <c r="A822" s="583"/>
      <c r="B822" s="646"/>
      <c r="C822" s="646"/>
      <c r="D822" s="646"/>
      <c r="E822" s="646"/>
      <c r="F822" s="646"/>
      <c r="G822" s="646"/>
      <c r="H822" s="646"/>
      <c r="I822" s="646"/>
      <c r="J822" s="646"/>
      <c r="K822" s="646"/>
      <c r="L822" s="646"/>
      <c r="M822" s="646"/>
      <c r="N822" s="646"/>
      <c r="O822" s="646"/>
      <c r="P822" s="646"/>
      <c r="Q822" s="646"/>
      <c r="R822" s="646"/>
      <c r="S822" s="646"/>
      <c r="T822" s="646"/>
      <c r="U822" s="646"/>
      <c r="V822" s="646"/>
      <c r="W822" s="646"/>
      <c r="X822" s="646"/>
      <c r="Y822" s="646"/>
      <c r="Z822" s="646"/>
      <c r="AA822" s="646"/>
      <c r="AB822" s="646"/>
      <c r="AC822" s="646"/>
      <c r="AD822" s="646"/>
      <c r="AE822" s="646"/>
    </row>
    <row r="823" spans="1:31" ht="409.5" customHeight="1">
      <c r="A823" s="583"/>
      <c r="B823" s="647"/>
      <c r="C823" s="647"/>
      <c r="D823" s="647"/>
      <c r="E823" s="647"/>
      <c r="F823" s="647"/>
      <c r="G823" s="647"/>
      <c r="H823" s="647"/>
      <c r="I823" s="647"/>
      <c r="J823" s="647"/>
      <c r="K823" s="647"/>
      <c r="L823" s="647"/>
      <c r="M823" s="647"/>
      <c r="N823" s="647"/>
      <c r="O823" s="647"/>
      <c r="P823" s="647"/>
      <c r="Q823" s="647"/>
      <c r="R823" s="647"/>
      <c r="S823" s="647"/>
      <c r="T823" s="647"/>
      <c r="U823" s="647"/>
      <c r="V823" s="647"/>
      <c r="W823" s="647"/>
      <c r="X823" s="647"/>
      <c r="Y823" s="647"/>
      <c r="Z823" s="647"/>
      <c r="AA823" s="647"/>
      <c r="AB823" s="647"/>
      <c r="AC823" s="647"/>
      <c r="AD823" s="647"/>
      <c r="AE823" s="647"/>
    </row>
    <row r="824" spans="1:31" ht="14.5">
      <c r="B824" s="11"/>
      <c r="C824" s="11"/>
    </row>
    <row r="874" spans="1:31" hidden="1">
      <c r="A874" s="326"/>
    </row>
    <row r="875" spans="1:31" hidden="1">
      <c r="A875" s="326"/>
    </row>
    <row r="876" spans="1:31" customFormat="1" ht="12.5" hidden="1" thickBot="1">
      <c r="A876" s="326"/>
      <c r="B876" s="446" t="s">
        <v>725</v>
      </c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2.5" hidden="1" thickBot="1">
      <c r="A877" s="326"/>
      <c r="B877" s="20">
        <f ca="1">OFFSET($B$96,D877,0)</f>
        <v>0</v>
      </c>
      <c r="C877" s="20"/>
      <c r="D877" s="249">
        <v>0</v>
      </c>
      <c r="E877" s="21"/>
      <c r="F877" s="21" t="s">
        <v>392</v>
      </c>
      <c r="G877" s="48"/>
      <c r="H877" s="50" t="s">
        <v>393</v>
      </c>
      <c r="I877" s="21" t="s">
        <v>394</v>
      </c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326"/>
      <c r="B878" s="164" t="s">
        <v>402</v>
      </c>
      <c r="C878" s="164"/>
      <c r="D878" s="164">
        <f ca="1">YEAR(OFFSET($E$96,D877,0))</f>
        <v>1900</v>
      </c>
      <c r="E878" s="164">
        <f ca="1">MONTH(OFFSET($E$96,D877,0))</f>
        <v>1</v>
      </c>
      <c r="F878" s="527" cm="1">
        <f t="array" aca="1" ref="F878" ca="1">IleMiesiecyDoKoncaRokuST</f>
        <v>11</v>
      </c>
      <c r="G878" s="49"/>
      <c r="H878" s="51">
        <f>D53-G878</f>
        <v>0</v>
      </c>
      <c r="I878" s="22">
        <f>D53-G878-H878</f>
        <v>0</v>
      </c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</row>
    <row r="879" spans="1:31" hidden="1">
      <c r="A879" s="326"/>
      <c r="B879" s="21" t="s">
        <v>388</v>
      </c>
      <c r="C879" s="21"/>
      <c r="D879" s="246">
        <f ca="1">IF(E879&lt;0,0,ROUND(E879,0))</f>
        <v>0</v>
      </c>
      <c r="E879" s="248">
        <f ca="1">OFFSET($D$96,D877,0)</f>
        <v>0</v>
      </c>
      <c r="F879" s="246">
        <f ca="1">IF(E879&gt;10,ROUND(($D880/12)*$F878,0),$D879)</f>
        <v>0</v>
      </c>
      <c r="G879" s="21" t="s">
        <v>403</v>
      </c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</row>
    <row r="880" spans="1:31" hidden="1">
      <c r="A880" s="326"/>
      <c r="B880" s="21" t="s">
        <v>396</v>
      </c>
      <c r="C880" s="420" t="e">
        <f ca="1">VLOOKUP(OFFSET($C$96,D877,0),Założenia!$J$46:$K$53,2,FALSE)</f>
        <v>#N/A</v>
      </c>
      <c r="D880" s="246">
        <f ca="1">IF(ISBLANK(OFFSET($E$96,D877,0)),0,IF(E879&gt;10,ROUND(D879*C880,0),IF(D879&lt;0,0,D879)))</f>
        <v>0</v>
      </c>
      <c r="E880" s="21"/>
      <c r="F880" s="21"/>
      <c r="G880" s="21"/>
      <c r="H880" s="21"/>
      <c r="I880" s="21"/>
      <c r="J880" s="21"/>
      <c r="K880" s="74">
        <f ca="1">ROUND(IF($D878=LataProjekcji,$F879,IF($D878=LataProjekcji,$D880,0)),0)</f>
        <v>0</v>
      </c>
      <c r="L880" s="247">
        <f ca="1">ROUND(IF(OR(AND($D878=LataProjekcji,$F878&gt;0),AND($D878=LataProjekcji,$F878=0,$E879&lt;=10)),$F879,IF($D878&lt;LataProjekcji,IF((SUM($K880:K880)+$D880)&lt;$D879,$D880,$D879-SUM($K880:K880)),0)),0)</f>
        <v>0</v>
      </c>
      <c r="M880" s="247">
        <f ca="1">ROUND(IF(OR(AND($D878=LataProjekcji,$F878&gt;0),AND($D878=LataProjekcji,$F878=0,$E879&lt;=10)),$F879,IF($D878&lt;LataProjekcji,IF((SUM($K880:L880)+$D880)&lt;$D879,$D880,$D879-SUM($K880:L880)),0)),0)</f>
        <v>0</v>
      </c>
      <c r="N880" s="247">
        <f ca="1">ROUND(IF(OR(AND($D878=LataProjekcji,$F878&gt;0),AND($D878=LataProjekcji,$F878=0,$E879&lt;=10)),$F879,IF($D878&lt;LataProjekcji,IF((SUM($K880:M880)+$D880)&lt;$D879,$D880,$D879-SUM($K880:M880)),0)),0)</f>
        <v>0</v>
      </c>
      <c r="O880" s="247">
        <f ca="1">ROUND(IF(OR(AND($D878=LataProjekcji,$F878&gt;0),AND($D878=LataProjekcji,$F878=0,$E879&lt;=10)),$F879,IF($D878&lt;LataProjekcji,IF((SUM($K880:N880)+$D880)&lt;$D879,$D880,$D879-SUM($K880:N880)),0)),0)</f>
        <v>0</v>
      </c>
      <c r="P880" s="247">
        <f ca="1">ROUND(IF(OR(AND($D878=LataProjekcji,$F878&gt;0),AND($D878=LataProjekcji,$F878=0,$E879&lt;=10)),$F879,IF($D878&lt;LataProjekcji,IF((SUM($K880:O880)+$D880)&lt;$D879,$D880,$D879-SUM($K880:O880)),0)),0)</f>
        <v>0</v>
      </c>
      <c r="Q880" s="247">
        <f ca="1">ROUND(IF(OR(AND($D878=LataProjekcji,$F878&gt;0),AND($D878=LataProjekcji,$F878=0,$E879&lt;=10)),$F879,IF($D878&lt;LataProjekcji,IF((SUM($K880:P880)+$D880)&lt;$D879,$D880,$D879-SUM($K880:P880)),0)),0)</f>
        <v>0</v>
      </c>
      <c r="R880" s="247">
        <f ca="1">ROUND(IF(OR(AND($D878=LataProjekcji,$F878&gt;0),AND($D878=LataProjekcji,$F878=0,$E879&lt;=10)),$F879,IF($D878&lt;LataProjekcji,IF((SUM($K880:Q880)+$D880)&lt;$D879,$D880,$D879-SUM($K880:Q880)),0)),0)</f>
        <v>0</v>
      </c>
      <c r="S880" s="247">
        <f ca="1">ROUND(IF(OR(AND($D878=LataProjekcji,$F878&gt;0),AND($D878=LataProjekcji,$F878=0,$E879&lt;=10)),$F879,IF($D878&lt;LataProjekcji,IF((SUM($K880:R880)+$D880)&lt;$D879,$D880,$D879-SUM($K880:R880)),0)),0)</f>
        <v>0</v>
      </c>
      <c r="T880" s="247">
        <f ca="1">ROUND(IF(OR(AND($D878=LataProjekcji,$F878&gt;0),AND($D878=LataProjekcji,$F878=0,$E879&lt;=10)),$F879,IF($D878&lt;LataProjekcji,IF((SUM($K880:S880)+$D880)&lt;$D879,$D880,$D879-SUM($K880:S880)),0)),0)</f>
        <v>0</v>
      </c>
      <c r="U880" s="247">
        <f ca="1">ROUND(IF(OR(AND($D878=LataProjekcji,$F878&gt;0),AND($D878=LataProjekcji,$F878=0,$E879&lt;=10)),$F879,IF($D878&lt;LataProjekcji,IF((SUM($K880:T880)+$D880)&lt;$D879,$D880,$D879-SUM($K880:T880)),0)),0)</f>
        <v>0</v>
      </c>
      <c r="V880" s="247">
        <f ca="1">ROUND(IF(OR(AND($D878=LataProjekcji,$F878&gt;0),AND($D878=LataProjekcji,$F878=0,$E879&lt;=10)),$F879,IF($D878&lt;LataProjekcji,IF((SUM($K880:U880)+$D880)&lt;$D879,$D880,$D879-SUM($K880:U880)),0)),0)</f>
        <v>0</v>
      </c>
      <c r="W880" s="247">
        <f ca="1">ROUND(IF(OR(AND($D878=LataProjekcji,$F878&gt;0),AND($D878=LataProjekcji,$F878=0,$E879&lt;=10)),$F879,IF($D878&lt;LataProjekcji,IF((SUM($K880:V880)+$D880)&lt;$D879,$D880,$D879-SUM($K880:V880)),0)),0)</f>
        <v>0</v>
      </c>
      <c r="X880" s="247">
        <f ca="1">ROUND(IF(OR(AND($D878=LataProjekcji,$F878&gt;0),AND($D878=LataProjekcji,$F878=0,$E879&lt;=10)),$F879,IF($D878&lt;LataProjekcji,IF((SUM($K880:W880)+$D880)&lt;$D879,$D880,$D879-SUM($K880:W880)),0)),0)</f>
        <v>0</v>
      </c>
      <c r="Y880" s="247">
        <f ca="1">ROUND(IF(OR(AND($D878=LataProjekcji,$F878&gt;0),AND($D878=LataProjekcji,$F878=0,$E879&lt;=10)),$F879,IF($D878&lt;LataProjekcji,IF((SUM($K880:X880)+$D880)&lt;$D879,$D880,$D879-SUM($K880:X880)),0)),0)</f>
        <v>0</v>
      </c>
      <c r="Z880" s="247">
        <f ca="1">ROUND(IF(OR(AND($D878=LataProjekcji,$F878&gt;0),AND($D878=LataProjekcji,$F878=0,$E879&lt;=10)),$F879,IF($D878&lt;LataProjekcji,IF((SUM($K880:Y880)+$D880)&lt;$D879,$D880,$D879-SUM($K880:Y880)),0)),0)</f>
        <v>0</v>
      </c>
      <c r="AA880" s="247">
        <f ca="1">ROUND(IF(OR(AND($D878=LataProjekcji,$F878&gt;0),AND($D878=LataProjekcji,$F878=0,$E879&lt;=10)),$F879,IF($D878&lt;LataProjekcji,IF((SUM($K880:Z880)+$D880)&lt;$D879,$D880,$D879-SUM($K880:Z880)),0)),0)</f>
        <v>0</v>
      </c>
      <c r="AB880" s="247">
        <f ca="1">ROUND(IF(OR(AND($D878=LataProjekcji,$F878&gt;0),AND($D878=LataProjekcji,$F878=0,$E879&lt;=10)),$F879,IF($D878&lt;LataProjekcji,IF((SUM($K880:AA880)+$D880)&lt;$D879,$D880,$D879-SUM($K880:AA880)),0)),0)</f>
        <v>0</v>
      </c>
      <c r="AC880" s="247">
        <f ca="1">ROUND(IF(OR(AND($D878=LataProjekcji,$F878&gt;0),AND($D878=LataProjekcji,$F878=0,$E879&lt;=10)),$F879,IF($D878&lt;LataProjekcji,IF((SUM($K880:AB880)+$D880)&lt;$D879,$D880,$D879-SUM($K880:AB880)),0)),0)</f>
        <v>0</v>
      </c>
      <c r="AD880" s="247">
        <f ca="1">ROUND(IF(OR(AND($D878=LataProjekcji,$F878&gt;0),AND($D878=LataProjekcji,$F878=0,$E879&lt;=10)),$F879,IF($D878&lt;LataProjekcji,IF((SUM($K880:AC880)+$D880)&lt;$D879,$D880,$D879-SUM($K880:AC880)),0)),0)</f>
        <v>0</v>
      </c>
      <c r="AE880" s="247">
        <f ca="1">ROUND(IF(OR(AND($D878=LataProjekcji,$F878&gt;0),AND($D878=LataProjekcji,$F878=0,$E879&lt;=10)),$F879,IF($D878&lt;LataProjekcji,IF((SUM($K880:AD880)+$D880)&lt;$D879,$D880,$D879-SUM($K880:AD880)),0)),0)</f>
        <v>0</v>
      </c>
    </row>
    <row r="881" spans="1:31" hidden="1">
      <c r="A881" s="326"/>
      <c r="B881" s="21" t="s">
        <v>397</v>
      </c>
      <c r="C881" s="21"/>
      <c r="D881" s="22"/>
      <c r="E881" s="21"/>
      <c r="F881" s="21"/>
      <c r="G881" s="21"/>
      <c r="H881" s="21"/>
      <c r="I881" s="21"/>
      <c r="J881" s="21"/>
      <c r="K881" s="22">
        <f ca="1">ROUND(K880,0)</f>
        <v>0</v>
      </c>
      <c r="L881" s="22">
        <f t="shared" ref="L881:W881" ca="1" si="995">ROUND(K881+L880,0)</f>
        <v>0</v>
      </c>
      <c r="M881" s="22">
        <f t="shared" ca="1" si="995"/>
        <v>0</v>
      </c>
      <c r="N881" s="22">
        <f t="shared" ca="1" si="995"/>
        <v>0</v>
      </c>
      <c r="O881" s="22">
        <f t="shared" ca="1" si="995"/>
        <v>0</v>
      </c>
      <c r="P881" s="22">
        <f t="shared" ca="1" si="995"/>
        <v>0</v>
      </c>
      <c r="Q881" s="22">
        <f t="shared" ca="1" si="995"/>
        <v>0</v>
      </c>
      <c r="R881" s="22">
        <f t="shared" ca="1" si="995"/>
        <v>0</v>
      </c>
      <c r="S881" s="22">
        <f t="shared" ca="1" si="995"/>
        <v>0</v>
      </c>
      <c r="T881" s="22">
        <f t="shared" ca="1" si="995"/>
        <v>0</v>
      </c>
      <c r="U881" s="22">
        <f t="shared" ca="1" si="995"/>
        <v>0</v>
      </c>
      <c r="V881" s="22">
        <f t="shared" ca="1" si="995"/>
        <v>0</v>
      </c>
      <c r="W881" s="22">
        <f t="shared" ca="1" si="995"/>
        <v>0</v>
      </c>
      <c r="X881" s="22">
        <f ca="1">ROUND(W881+X880,0)</f>
        <v>0</v>
      </c>
      <c r="Y881" s="22">
        <f ca="1">ROUND(X881+Y880,0)</f>
        <v>0</v>
      </c>
      <c r="Z881" s="22">
        <f t="shared" ref="Z881:AA881" ca="1" si="996">ROUND(Y881+Z880,0)</f>
        <v>0</v>
      </c>
      <c r="AA881" s="22">
        <f t="shared" ca="1" si="996"/>
        <v>0</v>
      </c>
      <c r="AB881" s="22">
        <f t="shared" ref="AB881" ca="1" si="997">ROUND(AA881+AB880,0)</f>
        <v>0</v>
      </c>
      <c r="AC881" s="22">
        <f t="shared" ref="AC881" ca="1" si="998">ROUND(AB881+AC880,0)</f>
        <v>0</v>
      </c>
      <c r="AD881" s="22">
        <f t="shared" ref="AD881" ca="1" si="999">ROUND(AC881+AD880,0)</f>
        <v>0</v>
      </c>
      <c r="AE881" s="22">
        <f t="shared" ref="AE881" ca="1" si="1000">ROUND(AD881+AE880,0)</f>
        <v>0</v>
      </c>
    </row>
    <row r="882" spans="1:31" hidden="1">
      <c r="A882" s="326"/>
      <c r="B882" s="21" t="s">
        <v>388</v>
      </c>
      <c r="C882" s="21"/>
      <c r="D882" s="22"/>
      <c r="E882" s="21"/>
      <c r="F882" s="21"/>
      <c r="G882" s="21"/>
      <c r="H882" s="21"/>
      <c r="I882" s="21"/>
      <c r="J882" s="429">
        <f ca="1">OFFSET($C$96,D877,0)</f>
        <v>0</v>
      </c>
      <c r="K882" s="76">
        <f ca="1">IF($D878=LataProjekcji,ROUND($D879-K881,0),ROUND(IF(K880=0,0,$D879-K881),0))</f>
        <v>0</v>
      </c>
      <c r="L882" s="253">
        <f t="shared" ref="L882:W882" ca="1" si="1001">IF($D878=LataProjekcji,ROUND($D879-L881,0),ROUND(IF(AND(L880=0,K882&gt;0),$D879-L881,IF(L880=0,0,$D879-L881)),0))</f>
        <v>0</v>
      </c>
      <c r="M882" s="253">
        <f t="shared" ca="1" si="1001"/>
        <v>0</v>
      </c>
      <c r="N882" s="253">
        <f t="shared" ca="1" si="1001"/>
        <v>0</v>
      </c>
      <c r="O882" s="253">
        <f t="shared" ca="1" si="1001"/>
        <v>0</v>
      </c>
      <c r="P882" s="253">
        <f t="shared" ca="1" si="1001"/>
        <v>0</v>
      </c>
      <c r="Q882" s="253">
        <f t="shared" ca="1" si="1001"/>
        <v>0</v>
      </c>
      <c r="R882" s="253">
        <f t="shared" ca="1" si="1001"/>
        <v>0</v>
      </c>
      <c r="S882" s="253">
        <f t="shared" ca="1" si="1001"/>
        <v>0</v>
      </c>
      <c r="T882" s="253">
        <f t="shared" ca="1" si="1001"/>
        <v>0</v>
      </c>
      <c r="U882" s="253">
        <f t="shared" ca="1" si="1001"/>
        <v>0</v>
      </c>
      <c r="V882" s="253">
        <f t="shared" ca="1" si="1001"/>
        <v>0</v>
      </c>
      <c r="W882" s="253">
        <f t="shared" ca="1" si="1001"/>
        <v>0</v>
      </c>
      <c r="X882" s="253">
        <f t="shared" ref="X882:AA882" ca="1" si="1002">IF($D878=LataProjekcji,ROUND($D879-X881,0),ROUND(IF(AND(X880=0,W882&gt;0),$D879-X881,IF(X880=0,0,$D879-X881)),0))</f>
        <v>0</v>
      </c>
      <c r="Y882" s="253">
        <f t="shared" ca="1" si="1002"/>
        <v>0</v>
      </c>
      <c r="Z882" s="253">
        <f t="shared" ca="1" si="1002"/>
        <v>0</v>
      </c>
      <c r="AA882" s="253">
        <f t="shared" ca="1" si="1002"/>
        <v>0</v>
      </c>
      <c r="AB882" s="253">
        <f t="shared" ref="AB882" ca="1" si="1003">IF($D878=LataProjekcji,ROUND($D879-AB881,0),ROUND(IF(AND(AB880=0,AA882&gt;0),$D879-AB881,IF(AB880=0,0,$D879-AB881)),0))</f>
        <v>0</v>
      </c>
      <c r="AC882" s="253">
        <f t="shared" ref="AC882" ca="1" si="1004">IF($D878=LataProjekcji,ROUND($D879-AC881,0),ROUND(IF(AND(AC880=0,AB882&gt;0),$D879-AC881,IF(AC880=0,0,$D879-AC881)),0))</f>
        <v>0</v>
      </c>
      <c r="AD882" s="253">
        <f t="shared" ref="AD882" ca="1" si="1005">IF($D878=LataProjekcji,ROUND($D879-AD881,0),ROUND(IF(AND(AD880=0,AC882&gt;0),$D879-AD881,IF(AD880=0,0,$D879-AD881)),0))</f>
        <v>0</v>
      </c>
      <c r="AE882" s="253">
        <f t="shared" ref="AE882" ca="1" si="1006">IF($D878=LataProjekcji,ROUND($D879-AE881,0),ROUND(IF(AND(AE880=0,AD882&gt;0),$D879-AE881,IF(AE880=0,0,$D879-AE881)),0))</f>
        <v>0</v>
      </c>
    </row>
    <row r="883" spans="1:31" hidden="1">
      <c r="A883" s="326"/>
      <c r="B883" s="20">
        <f ca="1">OFFSET($B$96,D883,0)</f>
        <v>0</v>
      </c>
      <c r="C883" s="20"/>
      <c r="D883" s="21">
        <f>D877+1</f>
        <v>1</v>
      </c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326"/>
      <c r="B884" s="164" t="s">
        <v>402</v>
      </c>
      <c r="C884" s="164"/>
      <c r="D884" s="164">
        <f ca="1">YEAR(OFFSET($E$96,D883,0))</f>
        <v>1900</v>
      </c>
      <c r="E884" s="164">
        <f ca="1">MONTH(OFFSET($E$96,D883,0))</f>
        <v>1</v>
      </c>
      <c r="F884" s="527" cm="1">
        <f t="array" aca="1" ref="F884" ca="1">IleMiesiecyDoKoncaRokuST</f>
        <v>11</v>
      </c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326"/>
      <c r="B885" s="21" t="s">
        <v>388</v>
      </c>
      <c r="C885" s="21"/>
      <c r="D885" s="372">
        <f ca="1">IF(E885&lt;0,0,ROUND(E885,0))</f>
        <v>0</v>
      </c>
      <c r="E885" s="248">
        <f ca="1">OFFSET($D$96,D883,0)</f>
        <v>0</v>
      </c>
      <c r="F885" s="372">
        <f ca="1">IF(E885&gt;10,ROUND(($D886/12)*$F884,0),$D885)</f>
        <v>0</v>
      </c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</row>
    <row r="886" spans="1:31" hidden="1">
      <c r="A886" s="326"/>
      <c r="B886" s="21" t="s">
        <v>396</v>
      </c>
      <c r="C886" s="420" t="e">
        <f ca="1">VLOOKUP(OFFSET($C$96,D883,0),Założenia!$J$46:$K$53,2,FALSE)</f>
        <v>#N/A</v>
      </c>
      <c r="D886" s="372">
        <f ca="1">IF(ISBLANK(OFFSET($E$96,D883,0)),0,IF(E885&gt;10,ROUND(D885*C886,0),IF(D885&lt;0,0,D885)))</f>
        <v>0</v>
      </c>
      <c r="E886" s="21"/>
      <c r="F886" s="21"/>
      <c r="G886" s="21"/>
      <c r="H886" s="21"/>
      <c r="I886" s="21"/>
      <c r="J886" s="21"/>
      <c r="K886" s="74">
        <f ca="1">ROUND(IF($D884=LataProjekcji,$F885,IF($D884=LataProjekcji,$D886,0)),0)</f>
        <v>0</v>
      </c>
      <c r="L886" s="247">
        <f ca="1">ROUND(IF(OR(AND($D884=LataProjekcji,$F884&gt;0),AND($D884=LataProjekcji,$F884=0,$E885&lt;=10)),$F885,IF($D884&lt;LataProjekcji,IF((SUM($K886:K886)+$D886)&lt;$D885,$D886,$D885-SUM($K886:K886)),0)),0)</f>
        <v>0</v>
      </c>
      <c r="M886" s="247">
        <f ca="1">ROUND(IF(OR(AND($D884=LataProjekcji,$F884&gt;0),AND($D884=LataProjekcji,$F884=0,$E885&lt;=10)),$F885,IF($D884&lt;LataProjekcji,IF((SUM($K886:L886)+$D886)&lt;$D885,$D886,$D885-SUM($K886:L886)),0)),0)</f>
        <v>0</v>
      </c>
      <c r="N886" s="247">
        <f ca="1">ROUND(IF(OR(AND($D884=LataProjekcji,$F884&gt;0),AND($D884=LataProjekcji,$F884=0,$E885&lt;=10)),$F885,IF($D884&lt;LataProjekcji,IF((SUM($K886:M886)+$D886)&lt;$D885,$D886,$D885-SUM($K886:M886)),0)),0)</f>
        <v>0</v>
      </c>
      <c r="O886" s="247">
        <f ca="1">ROUND(IF(OR(AND($D884=LataProjekcji,$F884&gt;0),AND($D884=LataProjekcji,$F884=0,$E885&lt;=10)),$F885,IF($D884&lt;LataProjekcji,IF((SUM($K886:N886)+$D886)&lt;$D885,$D886,$D885-SUM($K886:N886)),0)),0)</f>
        <v>0</v>
      </c>
      <c r="P886" s="247">
        <f ca="1">ROUND(IF(OR(AND($D884=LataProjekcji,$F884&gt;0),AND($D884=LataProjekcji,$F884=0,$E885&lt;=10)),$F885,IF($D884&lt;LataProjekcji,IF((SUM($K886:O886)+$D886)&lt;$D885,$D886,$D885-SUM($K886:O886)),0)),0)</f>
        <v>0</v>
      </c>
      <c r="Q886" s="247">
        <f ca="1">ROUND(IF(OR(AND($D884=LataProjekcji,$F884&gt;0),AND($D884=LataProjekcji,$F884=0,$E885&lt;=10)),$F885,IF($D884&lt;LataProjekcji,IF((SUM($K886:P886)+$D886)&lt;$D885,$D886,$D885-SUM($K886:P886)),0)),0)</f>
        <v>0</v>
      </c>
      <c r="R886" s="247">
        <f ca="1">ROUND(IF(OR(AND($D884=LataProjekcji,$F884&gt;0),AND($D884=LataProjekcji,$F884=0,$E885&lt;=10)),$F885,IF($D884&lt;LataProjekcji,IF((SUM($K886:Q886)+$D886)&lt;$D885,$D886,$D885-SUM($K886:Q886)),0)),0)</f>
        <v>0</v>
      </c>
      <c r="S886" s="247">
        <f ca="1">ROUND(IF(OR(AND($D884=LataProjekcji,$F884&gt;0),AND($D884=LataProjekcji,$F884=0,$E885&lt;=10)),$F885,IF($D884&lt;LataProjekcji,IF((SUM($K886:R886)+$D886)&lt;$D885,$D886,$D885-SUM($K886:R886)),0)),0)</f>
        <v>0</v>
      </c>
      <c r="T886" s="247">
        <f ca="1">ROUND(IF(OR(AND($D884=LataProjekcji,$F884&gt;0),AND($D884=LataProjekcji,$F884=0,$E885&lt;=10)),$F885,IF($D884&lt;LataProjekcji,IF((SUM($K886:S886)+$D886)&lt;$D885,$D886,$D885-SUM($K886:S886)),0)),0)</f>
        <v>0</v>
      </c>
      <c r="U886" s="247">
        <f ca="1">ROUND(IF(OR(AND($D884=LataProjekcji,$F884&gt;0),AND($D884=LataProjekcji,$F884=0,$E885&lt;=10)),$F885,IF($D884&lt;LataProjekcji,IF((SUM($K886:T886)+$D886)&lt;$D885,$D886,$D885-SUM($K886:T886)),0)),0)</f>
        <v>0</v>
      </c>
      <c r="V886" s="247">
        <f ca="1">ROUND(IF(OR(AND($D884=LataProjekcji,$F884&gt;0),AND($D884=LataProjekcji,$F884=0,$E885&lt;=10)),$F885,IF($D884&lt;LataProjekcji,IF((SUM($K886:U886)+$D886)&lt;$D885,$D886,$D885-SUM($K886:U886)),0)),0)</f>
        <v>0</v>
      </c>
      <c r="W886" s="247">
        <f ca="1">ROUND(IF(OR(AND($D884=LataProjekcji,$F884&gt;0),AND($D884=LataProjekcji,$F884=0,$E885&lt;=10)),$F885,IF($D884&lt;LataProjekcji,IF((SUM($K886:V886)+$D886)&lt;$D885,$D886,$D885-SUM($K886:V886)),0)),0)</f>
        <v>0</v>
      </c>
      <c r="X886" s="247">
        <f ca="1">ROUND(IF(OR(AND($D884=LataProjekcji,$F884&gt;0),AND($D884=LataProjekcji,$F884=0,$E885&lt;=10)),$F885,IF($D884&lt;LataProjekcji,IF((SUM($K886:W886)+$D886)&lt;$D885,$D886,$D885-SUM($K886:W886)),0)),0)</f>
        <v>0</v>
      </c>
      <c r="Y886" s="247">
        <f ca="1">ROUND(IF(OR(AND($D884=LataProjekcji,$F884&gt;0),AND($D884=LataProjekcji,$F884=0,$E885&lt;=10)),$F885,IF($D884&lt;LataProjekcji,IF((SUM($K886:X886)+$D886)&lt;$D885,$D886,$D885-SUM($K886:X886)),0)),0)</f>
        <v>0</v>
      </c>
      <c r="Z886" s="247">
        <f ca="1">ROUND(IF(OR(AND($D884=LataProjekcji,$F884&gt;0),AND($D884=LataProjekcji,$F884=0,$E885&lt;=10)),$F885,IF($D884&lt;LataProjekcji,IF((SUM($K886:Y886)+$D886)&lt;$D885,$D886,$D885-SUM($K886:Y886)),0)),0)</f>
        <v>0</v>
      </c>
      <c r="AA886" s="247">
        <f ca="1">ROUND(IF(OR(AND($D884=LataProjekcji,$F884&gt;0),AND($D884=LataProjekcji,$F884=0,$E885&lt;=10)),$F885,IF($D884&lt;LataProjekcji,IF((SUM($K886:Z886)+$D886)&lt;$D885,$D886,$D885-SUM($K886:Z886)),0)),0)</f>
        <v>0</v>
      </c>
      <c r="AB886" s="247">
        <f ca="1">ROUND(IF(OR(AND($D884=LataProjekcji,$F884&gt;0),AND($D884=LataProjekcji,$F884=0,$E885&lt;=10)),$F885,IF($D884&lt;LataProjekcji,IF((SUM($K886:AA886)+$D886)&lt;$D885,$D886,$D885-SUM($K886:AA886)),0)),0)</f>
        <v>0</v>
      </c>
      <c r="AC886" s="247">
        <f ca="1">ROUND(IF(OR(AND($D884=LataProjekcji,$F884&gt;0),AND($D884=LataProjekcji,$F884=0,$E885&lt;=10)),$F885,IF($D884&lt;LataProjekcji,IF((SUM($K886:AB886)+$D886)&lt;$D885,$D886,$D885-SUM($K886:AB886)),0)),0)</f>
        <v>0</v>
      </c>
      <c r="AD886" s="247">
        <f ca="1">ROUND(IF(OR(AND($D884=LataProjekcji,$F884&gt;0),AND($D884=LataProjekcji,$F884=0,$E885&lt;=10)),$F885,IF($D884&lt;LataProjekcji,IF((SUM($K886:AC886)+$D886)&lt;$D885,$D886,$D885-SUM($K886:AC886)),0)),0)</f>
        <v>0</v>
      </c>
      <c r="AE886" s="247">
        <f ca="1">ROUND(IF(OR(AND($D884=LataProjekcji,$F884&gt;0),AND($D884=LataProjekcji,$F884=0,$E885&lt;=10)),$F885,IF($D884&lt;LataProjekcji,IF((SUM($K886:AD886)+$D886)&lt;$D885,$D886,$D885-SUM($K886:AD886)),0)),0)</f>
        <v>0</v>
      </c>
    </row>
    <row r="887" spans="1:31" hidden="1">
      <c r="A887" s="326"/>
      <c r="B887" s="21" t="s">
        <v>397</v>
      </c>
      <c r="C887" s="21"/>
      <c r="D887" s="22"/>
      <c r="E887" s="21"/>
      <c r="F887" s="21"/>
      <c r="G887" s="21"/>
      <c r="H887" s="21"/>
      <c r="I887" s="21"/>
      <c r="J887" s="21"/>
      <c r="K887" s="22">
        <f ca="1">ROUND(K886,0)</f>
        <v>0</v>
      </c>
      <c r="L887" s="22">
        <f t="shared" ref="L887:W887" ca="1" si="1007">ROUND(K887+L886,0)</f>
        <v>0</v>
      </c>
      <c r="M887" s="22">
        <f t="shared" ca="1" si="1007"/>
        <v>0</v>
      </c>
      <c r="N887" s="22">
        <f t="shared" ca="1" si="1007"/>
        <v>0</v>
      </c>
      <c r="O887" s="22">
        <f t="shared" ca="1" si="1007"/>
        <v>0</v>
      </c>
      <c r="P887" s="22">
        <f t="shared" ca="1" si="1007"/>
        <v>0</v>
      </c>
      <c r="Q887" s="22">
        <f t="shared" ca="1" si="1007"/>
        <v>0</v>
      </c>
      <c r="R887" s="22">
        <f t="shared" ca="1" si="1007"/>
        <v>0</v>
      </c>
      <c r="S887" s="22">
        <f t="shared" ca="1" si="1007"/>
        <v>0</v>
      </c>
      <c r="T887" s="22">
        <f t="shared" ca="1" si="1007"/>
        <v>0</v>
      </c>
      <c r="U887" s="22">
        <f t="shared" ca="1" si="1007"/>
        <v>0</v>
      </c>
      <c r="V887" s="22">
        <f t="shared" ca="1" si="1007"/>
        <v>0</v>
      </c>
      <c r="W887" s="22">
        <f t="shared" ca="1" si="1007"/>
        <v>0</v>
      </c>
      <c r="X887" s="22">
        <f ca="1">ROUND(W887+X886,0)</f>
        <v>0</v>
      </c>
      <c r="Y887" s="22">
        <f ca="1">ROUND(X887+Y886,0)</f>
        <v>0</v>
      </c>
      <c r="Z887" s="22">
        <f t="shared" ref="Z887:AA887" ca="1" si="1008">ROUND(Y887+Z886,0)</f>
        <v>0</v>
      </c>
      <c r="AA887" s="22">
        <f t="shared" ca="1" si="1008"/>
        <v>0</v>
      </c>
      <c r="AB887" s="22">
        <f t="shared" ref="AB887" ca="1" si="1009">ROUND(AA887+AB886,0)</f>
        <v>0</v>
      </c>
      <c r="AC887" s="22">
        <f t="shared" ref="AC887" ca="1" si="1010">ROUND(AB887+AC886,0)</f>
        <v>0</v>
      </c>
      <c r="AD887" s="22">
        <f t="shared" ref="AD887" ca="1" si="1011">ROUND(AC887+AD886,0)</f>
        <v>0</v>
      </c>
      <c r="AE887" s="22">
        <f t="shared" ref="AE887" ca="1" si="1012">ROUND(AD887+AE886,0)</f>
        <v>0</v>
      </c>
    </row>
    <row r="888" spans="1:31" hidden="1">
      <c r="A888" s="326"/>
      <c r="B888" s="21" t="s">
        <v>388</v>
      </c>
      <c r="C888" s="21"/>
      <c r="D888" s="22"/>
      <c r="E888" s="21"/>
      <c r="F888" s="21"/>
      <c r="G888" s="21"/>
      <c r="H888" s="21"/>
      <c r="I888" s="21"/>
      <c r="J888" s="429">
        <f ca="1">OFFSET($C$96,D883,0)</f>
        <v>0</v>
      </c>
      <c r="K888" s="76">
        <f ca="1">IF($D884=LataProjekcji,ROUND($D885-K887,0),ROUND(IF(K886=0,0,$D885-K887),0))</f>
        <v>0</v>
      </c>
      <c r="L888" s="253">
        <f t="shared" ref="L888:W888" ca="1" si="1013">IF($D884=LataProjekcji,ROUND($D885-L887,0),ROUND(IF(AND(L886=0,K888&gt;0),$D885-L887,IF(L886=0,0,$D885-L887)),0))</f>
        <v>0</v>
      </c>
      <c r="M888" s="253">
        <f t="shared" ca="1" si="1013"/>
        <v>0</v>
      </c>
      <c r="N888" s="253">
        <f t="shared" ca="1" si="1013"/>
        <v>0</v>
      </c>
      <c r="O888" s="253">
        <f t="shared" ca="1" si="1013"/>
        <v>0</v>
      </c>
      <c r="P888" s="253">
        <f t="shared" ca="1" si="1013"/>
        <v>0</v>
      </c>
      <c r="Q888" s="253">
        <f t="shared" ca="1" si="1013"/>
        <v>0</v>
      </c>
      <c r="R888" s="253">
        <f t="shared" ca="1" si="1013"/>
        <v>0</v>
      </c>
      <c r="S888" s="253">
        <f t="shared" ca="1" si="1013"/>
        <v>0</v>
      </c>
      <c r="T888" s="253">
        <f t="shared" ca="1" si="1013"/>
        <v>0</v>
      </c>
      <c r="U888" s="253">
        <f t="shared" ca="1" si="1013"/>
        <v>0</v>
      </c>
      <c r="V888" s="253">
        <f t="shared" ca="1" si="1013"/>
        <v>0</v>
      </c>
      <c r="W888" s="253">
        <f t="shared" ca="1" si="1013"/>
        <v>0</v>
      </c>
      <c r="X888" s="253">
        <f t="shared" ref="X888:AA888" ca="1" si="1014">IF($D884=LataProjekcji,ROUND($D885-X887,0),ROUND(IF(AND(X886=0,W888&gt;0),$D885-X887,IF(X886=0,0,$D885-X887)),0))</f>
        <v>0</v>
      </c>
      <c r="Y888" s="253">
        <f t="shared" ca="1" si="1014"/>
        <v>0</v>
      </c>
      <c r="Z888" s="253">
        <f t="shared" ca="1" si="1014"/>
        <v>0</v>
      </c>
      <c r="AA888" s="253">
        <f t="shared" ca="1" si="1014"/>
        <v>0</v>
      </c>
      <c r="AB888" s="253">
        <f t="shared" ref="AB888" ca="1" si="1015">IF($D884=LataProjekcji,ROUND($D885-AB887,0),ROUND(IF(AND(AB886=0,AA888&gt;0),$D885-AB887,IF(AB886=0,0,$D885-AB887)),0))</f>
        <v>0</v>
      </c>
      <c r="AC888" s="253">
        <f t="shared" ref="AC888" ca="1" si="1016">IF($D884=LataProjekcji,ROUND($D885-AC887,0),ROUND(IF(AND(AC886=0,AB888&gt;0),$D885-AC887,IF(AC886=0,0,$D885-AC887)),0))</f>
        <v>0</v>
      </c>
      <c r="AD888" s="253">
        <f t="shared" ref="AD888" ca="1" si="1017">IF($D884=LataProjekcji,ROUND($D885-AD887,0),ROUND(IF(AND(AD886=0,AC888&gt;0),$D885-AD887,IF(AD886=0,0,$D885-AD887)),0))</f>
        <v>0</v>
      </c>
      <c r="AE888" s="253">
        <f t="shared" ref="AE888" ca="1" si="1018">IF($D884=LataProjekcji,ROUND($D885-AE887,0),ROUND(IF(AND(AE886=0,AD888&gt;0),$D885-AE887,IF(AE886=0,0,$D885-AE887)),0))</f>
        <v>0</v>
      </c>
    </row>
    <row r="889" spans="1:31" hidden="1">
      <c r="A889" s="326"/>
      <c r="B889" s="20">
        <f ca="1">OFFSET($B$96,D889,0)</f>
        <v>0</v>
      </c>
      <c r="C889" s="20"/>
      <c r="D889" s="21">
        <f>D883+1</f>
        <v>2</v>
      </c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326"/>
      <c r="B890" s="164" t="s">
        <v>402</v>
      </c>
      <c r="C890" s="164"/>
      <c r="D890" s="164">
        <f ca="1">YEAR(OFFSET($E$96,D889,0))</f>
        <v>1900</v>
      </c>
      <c r="E890" s="164">
        <f ca="1">MONTH(OFFSET($E$96,D889,0))</f>
        <v>1</v>
      </c>
      <c r="F890" s="527" cm="1">
        <f t="array" aca="1" ref="F890" ca="1">IleMiesiecyDoKoncaRokuST</f>
        <v>11</v>
      </c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326"/>
      <c r="B891" s="21" t="s">
        <v>388</v>
      </c>
      <c r="C891" s="21"/>
      <c r="D891" s="373">
        <f ca="1">IF(E891&lt;0,0,ROUND(E891,0))</f>
        <v>0</v>
      </c>
      <c r="E891" s="248">
        <f ca="1">OFFSET($D$96,D889,0)</f>
        <v>0</v>
      </c>
      <c r="F891" s="373">
        <f ca="1">IF(E891&gt;10,ROUND(($D892/12)*$F890,0),$D891)</f>
        <v>0</v>
      </c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326"/>
      <c r="B892" s="21" t="s">
        <v>396</v>
      </c>
      <c r="C892" s="420" t="e">
        <f ca="1">VLOOKUP(OFFSET($C$96,D889,0),Założenia!$J$46:$K$53,2,FALSE)</f>
        <v>#N/A</v>
      </c>
      <c r="D892" s="373">
        <f ca="1">IF(ISBLANK(OFFSET($E$96,D889,0)),0,IF(E891&gt;10,ROUND(D891*C892,0),IF(D891&lt;0,0,D891)))</f>
        <v>0</v>
      </c>
      <c r="E892" s="21"/>
      <c r="F892" s="21"/>
      <c r="G892" s="21"/>
      <c r="H892" s="21"/>
      <c r="I892" s="21"/>
      <c r="J892" s="21"/>
      <c r="K892" s="74">
        <f ca="1">ROUND(IF($D890=LataProjekcji,$F891,IF($D890=LataProjekcji,$D892,0)),0)</f>
        <v>0</v>
      </c>
      <c r="L892" s="247">
        <f ca="1">ROUND(IF(OR(AND($D890=LataProjekcji,$F890&gt;0),AND($D890=LataProjekcji,$F890=0,$E891&lt;=10)),$F891,IF($D890&lt;LataProjekcji,IF((SUM($K892:K892)+$D892)&lt;$D891,$D892,$D891-SUM($K892:K892)),0)),0)</f>
        <v>0</v>
      </c>
      <c r="M892" s="247">
        <f ca="1">ROUND(IF(OR(AND($D890=LataProjekcji,$F890&gt;0),AND($D890=LataProjekcji,$F890=0,$E891&lt;=10)),$F891,IF($D890&lt;LataProjekcji,IF((SUM($K892:L892)+$D892)&lt;$D891,$D892,$D891-SUM($K892:L892)),0)),0)</f>
        <v>0</v>
      </c>
      <c r="N892" s="247">
        <f ca="1">ROUND(IF(OR(AND($D890=LataProjekcji,$F890&gt;0),AND($D890=LataProjekcji,$F890=0,$E891&lt;=10)),$F891,IF($D890&lt;LataProjekcji,IF((SUM($K892:M892)+$D892)&lt;$D891,$D892,$D891-SUM($K892:M892)),0)),0)</f>
        <v>0</v>
      </c>
      <c r="O892" s="247">
        <f ca="1">ROUND(IF(OR(AND($D890=LataProjekcji,$F890&gt;0),AND($D890=LataProjekcji,$F890=0,$E891&lt;=10)),$F891,IF($D890&lt;LataProjekcji,IF((SUM($K892:N892)+$D892)&lt;$D891,$D892,$D891-SUM($K892:N892)),0)),0)</f>
        <v>0</v>
      </c>
      <c r="P892" s="247">
        <f ca="1">ROUND(IF(OR(AND($D890=LataProjekcji,$F890&gt;0),AND($D890=LataProjekcji,$F890=0,$E891&lt;=10)),$F891,IF($D890&lt;LataProjekcji,IF((SUM($K892:O892)+$D892)&lt;$D891,$D892,$D891-SUM($K892:O892)),0)),0)</f>
        <v>0</v>
      </c>
      <c r="Q892" s="247">
        <f ca="1">ROUND(IF(OR(AND($D890=LataProjekcji,$F890&gt;0),AND($D890=LataProjekcji,$F890=0,$E891&lt;=10)),$F891,IF($D890&lt;LataProjekcji,IF((SUM($K892:P892)+$D892)&lt;$D891,$D892,$D891-SUM($K892:P892)),0)),0)</f>
        <v>0</v>
      </c>
      <c r="R892" s="247">
        <f ca="1">ROUND(IF(OR(AND($D890=LataProjekcji,$F890&gt;0),AND($D890=LataProjekcji,$F890=0,$E891&lt;=10)),$F891,IF($D890&lt;LataProjekcji,IF((SUM($K892:Q892)+$D892)&lt;$D891,$D892,$D891-SUM($K892:Q892)),0)),0)</f>
        <v>0</v>
      </c>
      <c r="S892" s="247">
        <f ca="1">ROUND(IF(OR(AND($D890=LataProjekcji,$F890&gt;0),AND($D890=LataProjekcji,$F890=0,$E891&lt;=10)),$F891,IF($D890&lt;LataProjekcji,IF((SUM($K892:R892)+$D892)&lt;$D891,$D892,$D891-SUM($K892:R892)),0)),0)</f>
        <v>0</v>
      </c>
      <c r="T892" s="247">
        <f ca="1">ROUND(IF(OR(AND($D890=LataProjekcji,$F890&gt;0),AND($D890=LataProjekcji,$F890=0,$E891&lt;=10)),$F891,IF($D890&lt;LataProjekcji,IF((SUM($K892:S892)+$D892)&lt;$D891,$D892,$D891-SUM($K892:S892)),0)),0)</f>
        <v>0</v>
      </c>
      <c r="U892" s="247">
        <f ca="1">ROUND(IF(OR(AND($D890=LataProjekcji,$F890&gt;0),AND($D890=LataProjekcji,$F890=0,$E891&lt;=10)),$F891,IF($D890&lt;LataProjekcji,IF((SUM($K892:T892)+$D892)&lt;$D891,$D892,$D891-SUM($K892:T892)),0)),0)</f>
        <v>0</v>
      </c>
      <c r="V892" s="247">
        <f ca="1">ROUND(IF(OR(AND($D890=LataProjekcji,$F890&gt;0),AND($D890=LataProjekcji,$F890=0,$E891&lt;=10)),$F891,IF($D890&lt;LataProjekcji,IF((SUM($K892:U892)+$D892)&lt;$D891,$D892,$D891-SUM($K892:U892)),0)),0)</f>
        <v>0</v>
      </c>
      <c r="W892" s="247">
        <f ca="1">ROUND(IF(OR(AND($D890=LataProjekcji,$F890&gt;0),AND($D890=LataProjekcji,$F890=0,$E891&lt;=10)),$F891,IF($D890&lt;LataProjekcji,IF((SUM($K892:V892)+$D892)&lt;$D891,$D892,$D891-SUM($K892:V892)),0)),0)</f>
        <v>0</v>
      </c>
      <c r="X892" s="247">
        <f ca="1">ROUND(IF(OR(AND($D890=LataProjekcji,$F890&gt;0),AND($D890=LataProjekcji,$F890=0,$E891&lt;=10)),$F891,IF($D890&lt;LataProjekcji,IF((SUM($K892:W892)+$D892)&lt;$D891,$D892,$D891-SUM($K892:W892)),0)),0)</f>
        <v>0</v>
      </c>
      <c r="Y892" s="247">
        <f ca="1">ROUND(IF(OR(AND($D890=LataProjekcji,$F890&gt;0),AND($D890=LataProjekcji,$F890=0,$E891&lt;=10)),$F891,IF($D890&lt;LataProjekcji,IF((SUM($K892:X892)+$D892)&lt;$D891,$D892,$D891-SUM($K892:X892)),0)),0)</f>
        <v>0</v>
      </c>
      <c r="Z892" s="247">
        <f ca="1">ROUND(IF(OR(AND($D890=LataProjekcji,$F890&gt;0),AND($D890=LataProjekcji,$F890=0,$E891&lt;=10)),$F891,IF($D890&lt;LataProjekcji,IF((SUM($K892:Y892)+$D892)&lt;$D891,$D892,$D891-SUM($K892:Y892)),0)),0)</f>
        <v>0</v>
      </c>
      <c r="AA892" s="247">
        <f ca="1">ROUND(IF(OR(AND($D890=LataProjekcji,$F890&gt;0),AND($D890=LataProjekcji,$F890=0,$E891&lt;=10)),$F891,IF($D890&lt;LataProjekcji,IF((SUM($K892:Z892)+$D892)&lt;$D891,$D892,$D891-SUM($K892:Z892)),0)),0)</f>
        <v>0</v>
      </c>
      <c r="AB892" s="247">
        <f ca="1">ROUND(IF(OR(AND($D890=LataProjekcji,$F890&gt;0),AND($D890=LataProjekcji,$F890=0,$E891&lt;=10)),$F891,IF($D890&lt;LataProjekcji,IF((SUM($K892:AA892)+$D892)&lt;$D891,$D892,$D891-SUM($K892:AA892)),0)),0)</f>
        <v>0</v>
      </c>
      <c r="AC892" s="247">
        <f ca="1">ROUND(IF(OR(AND($D890=LataProjekcji,$F890&gt;0),AND($D890=LataProjekcji,$F890=0,$E891&lt;=10)),$F891,IF($D890&lt;LataProjekcji,IF((SUM($K892:AB892)+$D892)&lt;$D891,$D892,$D891-SUM($K892:AB892)),0)),0)</f>
        <v>0</v>
      </c>
      <c r="AD892" s="247">
        <f ca="1">ROUND(IF(OR(AND($D890=LataProjekcji,$F890&gt;0),AND($D890=LataProjekcji,$F890=0,$E891&lt;=10)),$F891,IF($D890&lt;LataProjekcji,IF((SUM($K892:AC892)+$D892)&lt;$D891,$D892,$D891-SUM($K892:AC892)),0)),0)</f>
        <v>0</v>
      </c>
      <c r="AE892" s="247">
        <f ca="1">ROUND(IF(OR(AND($D890=LataProjekcji,$F890&gt;0),AND($D890=LataProjekcji,$F890=0,$E891&lt;=10)),$F891,IF($D890&lt;LataProjekcji,IF((SUM($K892:AD892)+$D892)&lt;$D891,$D892,$D891-SUM($K892:AD892)),0)),0)</f>
        <v>0</v>
      </c>
    </row>
    <row r="893" spans="1:31" hidden="1">
      <c r="A893" s="326"/>
      <c r="B893" s="21" t="s">
        <v>397</v>
      </c>
      <c r="C893" s="21"/>
      <c r="D893" s="22"/>
      <c r="E893" s="21"/>
      <c r="F893" s="21"/>
      <c r="G893" s="21"/>
      <c r="H893" s="21"/>
      <c r="I893" s="21"/>
      <c r="J893" s="21"/>
      <c r="K893" s="22">
        <f ca="1">ROUND(K892,0)</f>
        <v>0</v>
      </c>
      <c r="L893" s="22">
        <f t="shared" ref="L893:Y893" ca="1" si="1019">ROUND(K893+L892,0)</f>
        <v>0</v>
      </c>
      <c r="M893" s="22">
        <f t="shared" ca="1" si="1019"/>
        <v>0</v>
      </c>
      <c r="N893" s="22">
        <f t="shared" ca="1" si="1019"/>
        <v>0</v>
      </c>
      <c r="O893" s="22">
        <f t="shared" ca="1" si="1019"/>
        <v>0</v>
      </c>
      <c r="P893" s="22">
        <f t="shared" ca="1" si="1019"/>
        <v>0</v>
      </c>
      <c r="Q893" s="22">
        <f t="shared" ca="1" si="1019"/>
        <v>0</v>
      </c>
      <c r="R893" s="22">
        <f t="shared" ca="1" si="1019"/>
        <v>0</v>
      </c>
      <c r="S893" s="22">
        <f t="shared" ca="1" si="1019"/>
        <v>0</v>
      </c>
      <c r="T893" s="22">
        <f t="shared" ca="1" si="1019"/>
        <v>0</v>
      </c>
      <c r="U893" s="22">
        <f t="shared" ca="1" si="1019"/>
        <v>0</v>
      </c>
      <c r="V893" s="22">
        <f t="shared" ca="1" si="1019"/>
        <v>0</v>
      </c>
      <c r="W893" s="22">
        <f t="shared" ca="1" si="1019"/>
        <v>0</v>
      </c>
      <c r="X893" s="22">
        <f t="shared" ca="1" si="1019"/>
        <v>0</v>
      </c>
      <c r="Y893" s="22">
        <f t="shared" ca="1" si="1019"/>
        <v>0</v>
      </c>
      <c r="Z893" s="22">
        <f t="shared" ref="Z893" ca="1" si="1020">ROUND(Y893+Z892,0)</f>
        <v>0</v>
      </c>
      <c r="AA893" s="22">
        <f t="shared" ref="AA893" ca="1" si="1021">ROUND(Z893+AA892,0)</f>
        <v>0</v>
      </c>
      <c r="AB893" s="22">
        <f t="shared" ref="AB893" ca="1" si="1022">ROUND(AA893+AB892,0)</f>
        <v>0</v>
      </c>
      <c r="AC893" s="22">
        <f t="shared" ref="AC893" ca="1" si="1023">ROUND(AB893+AC892,0)</f>
        <v>0</v>
      </c>
      <c r="AD893" s="22">
        <f t="shared" ref="AD893" ca="1" si="1024">ROUND(AC893+AD892,0)</f>
        <v>0</v>
      </c>
      <c r="AE893" s="22">
        <f t="shared" ref="AE893" ca="1" si="1025">ROUND(AD893+AE892,0)</f>
        <v>0</v>
      </c>
    </row>
    <row r="894" spans="1:31" hidden="1">
      <c r="A894" s="326"/>
      <c r="B894" s="21" t="s">
        <v>388</v>
      </c>
      <c r="C894" s="21"/>
      <c r="D894" s="22"/>
      <c r="E894" s="21"/>
      <c r="F894" s="21"/>
      <c r="G894" s="21"/>
      <c r="H894" s="21"/>
      <c r="I894" s="21"/>
      <c r="J894" s="429">
        <f ca="1">OFFSET($C$96,D889,0)</f>
        <v>0</v>
      </c>
      <c r="K894" s="76">
        <f ca="1">IF($D890=LataProjekcji,ROUND($D891-K893,0),ROUND(IF(K892=0,0,$D891-K893),0))</f>
        <v>0</v>
      </c>
      <c r="L894" s="253">
        <f t="shared" ref="L894:W894" ca="1" si="1026">IF($D890=LataProjekcji,ROUND($D891-L893,0),ROUND(IF(AND(L892=0,K894&gt;0),$D891-L893,IF(L892=0,0,$D891-L893)),0))</f>
        <v>0</v>
      </c>
      <c r="M894" s="253">
        <f t="shared" ca="1" si="1026"/>
        <v>0</v>
      </c>
      <c r="N894" s="253">
        <f t="shared" ca="1" si="1026"/>
        <v>0</v>
      </c>
      <c r="O894" s="253">
        <f t="shared" ca="1" si="1026"/>
        <v>0</v>
      </c>
      <c r="P894" s="253">
        <f t="shared" ca="1" si="1026"/>
        <v>0</v>
      </c>
      <c r="Q894" s="253">
        <f t="shared" ca="1" si="1026"/>
        <v>0</v>
      </c>
      <c r="R894" s="253">
        <f t="shared" ca="1" si="1026"/>
        <v>0</v>
      </c>
      <c r="S894" s="253">
        <f t="shared" ca="1" si="1026"/>
        <v>0</v>
      </c>
      <c r="T894" s="253">
        <f t="shared" ca="1" si="1026"/>
        <v>0</v>
      </c>
      <c r="U894" s="253">
        <f t="shared" ca="1" si="1026"/>
        <v>0</v>
      </c>
      <c r="V894" s="253">
        <f t="shared" ca="1" si="1026"/>
        <v>0</v>
      </c>
      <c r="W894" s="253">
        <f t="shared" ca="1" si="1026"/>
        <v>0</v>
      </c>
      <c r="X894" s="253">
        <f t="shared" ref="X894:AA894" ca="1" si="1027">IF($D890=LataProjekcji,ROUND($D891-X893,0),ROUND(IF(AND(X892=0,W894&gt;0),$D891-X893,IF(X892=0,0,$D891-X893)),0))</f>
        <v>0</v>
      </c>
      <c r="Y894" s="253">
        <f t="shared" ca="1" si="1027"/>
        <v>0</v>
      </c>
      <c r="Z894" s="253">
        <f t="shared" ca="1" si="1027"/>
        <v>0</v>
      </c>
      <c r="AA894" s="253">
        <f t="shared" ca="1" si="1027"/>
        <v>0</v>
      </c>
      <c r="AB894" s="253">
        <f t="shared" ref="AB894" ca="1" si="1028">IF($D890=LataProjekcji,ROUND($D891-AB893,0),ROUND(IF(AND(AB892=0,AA894&gt;0),$D891-AB893,IF(AB892=0,0,$D891-AB893)),0))</f>
        <v>0</v>
      </c>
      <c r="AC894" s="253">
        <f t="shared" ref="AC894" ca="1" si="1029">IF($D890=LataProjekcji,ROUND($D891-AC893,0),ROUND(IF(AND(AC892=0,AB894&gt;0),$D891-AC893,IF(AC892=0,0,$D891-AC893)),0))</f>
        <v>0</v>
      </c>
      <c r="AD894" s="253">
        <f t="shared" ref="AD894" ca="1" si="1030">IF($D890=LataProjekcji,ROUND($D891-AD893,0),ROUND(IF(AND(AD892=0,AC894&gt;0),$D891-AD893,IF(AD892=0,0,$D891-AD893)),0))</f>
        <v>0</v>
      </c>
      <c r="AE894" s="253">
        <f t="shared" ref="AE894" ca="1" si="1031">IF($D890=LataProjekcji,ROUND($D891-AE893,0),ROUND(IF(AND(AE892=0,AD894&gt;0),$D891-AE893,IF(AE892=0,0,$D891-AE893)),0))</f>
        <v>0</v>
      </c>
    </row>
    <row r="895" spans="1:31" hidden="1">
      <c r="A895" s="326"/>
      <c r="B895" s="20">
        <f ca="1">OFFSET($B$96,D895,0)</f>
        <v>0</v>
      </c>
      <c r="C895" s="20"/>
      <c r="D895" s="21">
        <f>D889+1</f>
        <v>3</v>
      </c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326"/>
      <c r="B896" s="164" t="s">
        <v>402</v>
      </c>
      <c r="C896" s="164"/>
      <c r="D896" s="164">
        <f ca="1">YEAR(OFFSET($E$96,D895,0))</f>
        <v>1900</v>
      </c>
      <c r="E896" s="164">
        <f ca="1">MONTH(OFFSET($E$96,D895,0))</f>
        <v>1</v>
      </c>
      <c r="F896" s="527" cm="1">
        <f t="array" aca="1" ref="F896" ca="1">IleMiesiecyDoKoncaRokuST</f>
        <v>11</v>
      </c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326"/>
      <c r="B897" s="21" t="s">
        <v>388</v>
      </c>
      <c r="C897" s="21"/>
      <c r="D897" s="374">
        <f ca="1">IF(E897&lt;0,0,ROUND(E897,0))</f>
        <v>0</v>
      </c>
      <c r="E897" s="248">
        <f ca="1">OFFSET($D$96,D895,0)</f>
        <v>0</v>
      </c>
      <c r="F897" s="374">
        <f ca="1">IF(E897&gt;10,ROUND(($D898/12)*$F896,0),$D897)</f>
        <v>0</v>
      </c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326"/>
      <c r="B898" s="21" t="s">
        <v>396</v>
      </c>
      <c r="C898" s="420" t="e">
        <f ca="1">VLOOKUP(OFFSET($C$96,D895,0),Założenia!$J$46:$K$53,2,FALSE)</f>
        <v>#N/A</v>
      </c>
      <c r="D898" s="374">
        <f ca="1">IF(ISBLANK(OFFSET($E$96,D895,0)),0,IF(E897&gt;10,ROUND(D897*C898,0),IF(D897&lt;0,0,D897)))</f>
        <v>0</v>
      </c>
      <c r="E898" s="21"/>
      <c r="F898" s="21"/>
      <c r="G898" s="21"/>
      <c r="H898" s="21"/>
      <c r="I898" s="21"/>
      <c r="J898" s="21"/>
      <c r="K898" s="74">
        <f ca="1">ROUND(IF($D896=LataProjekcji,$F897,IF($D896=LataProjekcji,$D898,0)),0)</f>
        <v>0</v>
      </c>
      <c r="L898" s="247">
        <f ca="1">ROUND(IF(OR(AND($D896=LataProjekcji,$F896&gt;0),AND($D896=LataProjekcji,$F896=0,$E897&lt;=10)),$F897,IF($D896&lt;LataProjekcji,IF((SUM($K898:K898)+$D898)&lt;$D897,$D898,$D897-SUM($K898:K898)),0)),0)</f>
        <v>0</v>
      </c>
      <c r="M898" s="247">
        <f ca="1">ROUND(IF(OR(AND($D896=LataProjekcji,$F896&gt;0),AND($D896=LataProjekcji,$F896=0,$E897&lt;=10)),$F897,IF($D896&lt;LataProjekcji,IF((SUM($K898:L898)+$D898)&lt;$D897,$D898,$D897-SUM($K898:L898)),0)),0)</f>
        <v>0</v>
      </c>
      <c r="N898" s="247">
        <f ca="1">ROUND(IF(OR(AND($D896=LataProjekcji,$F896&gt;0),AND($D896=LataProjekcji,$F896=0,$E897&lt;=10)),$F897,IF($D896&lt;LataProjekcji,IF((SUM($K898:M898)+$D898)&lt;$D897,$D898,$D897-SUM($K898:M898)),0)),0)</f>
        <v>0</v>
      </c>
      <c r="O898" s="247">
        <f ca="1">ROUND(IF(OR(AND($D896=LataProjekcji,$F896&gt;0),AND($D896=LataProjekcji,$F896=0,$E897&lt;=10)),$F897,IF($D896&lt;LataProjekcji,IF((SUM($K898:N898)+$D898)&lt;$D897,$D898,$D897-SUM($K898:N898)),0)),0)</f>
        <v>0</v>
      </c>
      <c r="P898" s="247">
        <f ca="1">ROUND(IF(OR(AND($D896=LataProjekcji,$F896&gt;0),AND($D896=LataProjekcji,$F896=0,$E897&lt;=10)),$F897,IF($D896&lt;LataProjekcji,IF((SUM($K898:O898)+$D898)&lt;$D897,$D898,$D897-SUM($K898:O898)),0)),0)</f>
        <v>0</v>
      </c>
      <c r="Q898" s="247">
        <f ca="1">ROUND(IF(OR(AND($D896=LataProjekcji,$F896&gt;0),AND($D896=LataProjekcji,$F896=0,$E897&lt;=10)),$F897,IF($D896&lt;LataProjekcji,IF((SUM($K898:P898)+$D898)&lt;$D897,$D898,$D897-SUM($K898:P898)),0)),0)</f>
        <v>0</v>
      </c>
      <c r="R898" s="247">
        <f ca="1">ROUND(IF(OR(AND($D896=LataProjekcji,$F896&gt;0),AND($D896=LataProjekcji,$F896=0,$E897&lt;=10)),$F897,IF($D896&lt;LataProjekcji,IF((SUM($K898:Q898)+$D898)&lt;$D897,$D898,$D897-SUM($K898:Q898)),0)),0)</f>
        <v>0</v>
      </c>
      <c r="S898" s="247">
        <f ca="1">ROUND(IF(OR(AND($D896=LataProjekcji,$F896&gt;0),AND($D896=LataProjekcji,$F896=0,$E897&lt;=10)),$F897,IF($D896&lt;LataProjekcji,IF((SUM($K898:R898)+$D898)&lt;$D897,$D898,$D897-SUM($K898:R898)),0)),0)</f>
        <v>0</v>
      </c>
      <c r="T898" s="247">
        <f ca="1">ROUND(IF(OR(AND($D896=LataProjekcji,$F896&gt;0),AND($D896=LataProjekcji,$F896=0,$E897&lt;=10)),$F897,IF($D896&lt;LataProjekcji,IF((SUM($K898:S898)+$D898)&lt;$D897,$D898,$D897-SUM($K898:S898)),0)),0)</f>
        <v>0</v>
      </c>
      <c r="U898" s="247">
        <f ca="1">ROUND(IF(OR(AND($D896=LataProjekcji,$F896&gt;0),AND($D896=LataProjekcji,$F896=0,$E897&lt;=10)),$F897,IF($D896&lt;LataProjekcji,IF((SUM($K898:T898)+$D898)&lt;$D897,$D898,$D897-SUM($K898:T898)),0)),0)</f>
        <v>0</v>
      </c>
      <c r="V898" s="247">
        <f ca="1">ROUND(IF(OR(AND($D896=LataProjekcji,$F896&gt;0),AND($D896=LataProjekcji,$F896=0,$E897&lt;=10)),$F897,IF($D896&lt;LataProjekcji,IF((SUM($K898:U898)+$D898)&lt;$D897,$D898,$D897-SUM($K898:U898)),0)),0)</f>
        <v>0</v>
      </c>
      <c r="W898" s="247">
        <f ca="1">ROUND(IF(OR(AND($D896=LataProjekcji,$F896&gt;0),AND($D896=LataProjekcji,$F896=0,$E897&lt;=10)),$F897,IF($D896&lt;LataProjekcji,IF((SUM($K898:V898)+$D898)&lt;$D897,$D898,$D897-SUM($K898:V898)),0)),0)</f>
        <v>0</v>
      </c>
      <c r="X898" s="247">
        <f ca="1">ROUND(IF(OR(AND($D896=LataProjekcji,$F896&gt;0),AND($D896=LataProjekcji,$F896=0,$E897&lt;=10)),$F897,IF($D896&lt;LataProjekcji,IF((SUM($K898:W898)+$D898)&lt;$D897,$D898,$D897-SUM($K898:W898)),0)),0)</f>
        <v>0</v>
      </c>
      <c r="Y898" s="247">
        <f ca="1">ROUND(IF(OR(AND($D896=LataProjekcji,$F896&gt;0),AND($D896=LataProjekcji,$F896=0,$E897&lt;=10)),$F897,IF($D896&lt;LataProjekcji,IF((SUM($K898:X898)+$D898)&lt;$D897,$D898,$D897-SUM($K898:X898)),0)),0)</f>
        <v>0</v>
      </c>
      <c r="Z898" s="247">
        <f ca="1">ROUND(IF(OR(AND($D896=LataProjekcji,$F896&gt;0),AND($D896=LataProjekcji,$F896=0,$E897&lt;=10)),$F897,IF($D896&lt;LataProjekcji,IF((SUM($K898:Y898)+$D898)&lt;$D897,$D898,$D897-SUM($K898:Y898)),0)),0)</f>
        <v>0</v>
      </c>
      <c r="AA898" s="247">
        <f ca="1">ROUND(IF(OR(AND($D896=LataProjekcji,$F896&gt;0),AND($D896=LataProjekcji,$F896=0,$E897&lt;=10)),$F897,IF($D896&lt;LataProjekcji,IF((SUM($K898:Z898)+$D898)&lt;$D897,$D898,$D897-SUM($K898:Z898)),0)),0)</f>
        <v>0</v>
      </c>
      <c r="AB898" s="247">
        <f ca="1">ROUND(IF(OR(AND($D896=LataProjekcji,$F896&gt;0),AND($D896=LataProjekcji,$F896=0,$E897&lt;=10)),$F897,IF($D896&lt;LataProjekcji,IF((SUM($K898:AA898)+$D898)&lt;$D897,$D898,$D897-SUM($K898:AA898)),0)),0)</f>
        <v>0</v>
      </c>
      <c r="AC898" s="247">
        <f ca="1">ROUND(IF(OR(AND($D896=LataProjekcji,$F896&gt;0),AND($D896=LataProjekcji,$F896=0,$E897&lt;=10)),$F897,IF($D896&lt;LataProjekcji,IF((SUM($K898:AB898)+$D898)&lt;$D897,$D898,$D897-SUM($K898:AB898)),0)),0)</f>
        <v>0</v>
      </c>
      <c r="AD898" s="247">
        <f ca="1">ROUND(IF(OR(AND($D896=LataProjekcji,$F896&gt;0),AND($D896=LataProjekcji,$F896=0,$E897&lt;=10)),$F897,IF($D896&lt;LataProjekcji,IF((SUM($K898:AC898)+$D898)&lt;$D897,$D898,$D897-SUM($K898:AC898)),0)),0)</f>
        <v>0</v>
      </c>
      <c r="AE898" s="247">
        <f ca="1">ROUND(IF(OR(AND($D896=LataProjekcji,$F896&gt;0),AND($D896=LataProjekcji,$F896=0,$E897&lt;=10)),$F897,IF($D896&lt;LataProjekcji,IF((SUM($K898:AD898)+$D898)&lt;$D897,$D898,$D897-SUM($K898:AD898)),0)),0)</f>
        <v>0</v>
      </c>
    </row>
    <row r="899" spans="1:31" hidden="1">
      <c r="A899" s="326"/>
      <c r="B899" s="21" t="s">
        <v>397</v>
      </c>
      <c r="C899" s="21"/>
      <c r="D899" s="22"/>
      <c r="E899" s="21"/>
      <c r="F899" s="21"/>
      <c r="G899" s="21"/>
      <c r="H899" s="21"/>
      <c r="I899" s="21"/>
      <c r="J899" s="21"/>
      <c r="K899" s="22">
        <f ca="1">ROUND(K898,0)</f>
        <v>0</v>
      </c>
      <c r="L899" s="22">
        <f t="shared" ref="L899:Y899" ca="1" si="1032">ROUND(K899+L898,0)</f>
        <v>0</v>
      </c>
      <c r="M899" s="22">
        <f t="shared" ca="1" si="1032"/>
        <v>0</v>
      </c>
      <c r="N899" s="22">
        <f t="shared" ca="1" si="1032"/>
        <v>0</v>
      </c>
      <c r="O899" s="22">
        <f t="shared" ca="1" si="1032"/>
        <v>0</v>
      </c>
      <c r="P899" s="22">
        <f t="shared" ca="1" si="1032"/>
        <v>0</v>
      </c>
      <c r="Q899" s="22">
        <f t="shared" ca="1" si="1032"/>
        <v>0</v>
      </c>
      <c r="R899" s="22">
        <f t="shared" ca="1" si="1032"/>
        <v>0</v>
      </c>
      <c r="S899" s="22">
        <f t="shared" ca="1" si="1032"/>
        <v>0</v>
      </c>
      <c r="T899" s="22">
        <f t="shared" ca="1" si="1032"/>
        <v>0</v>
      </c>
      <c r="U899" s="22">
        <f t="shared" ca="1" si="1032"/>
        <v>0</v>
      </c>
      <c r="V899" s="22">
        <f t="shared" ca="1" si="1032"/>
        <v>0</v>
      </c>
      <c r="W899" s="22">
        <f t="shared" ca="1" si="1032"/>
        <v>0</v>
      </c>
      <c r="X899" s="22">
        <f t="shared" ca="1" si="1032"/>
        <v>0</v>
      </c>
      <c r="Y899" s="22">
        <f t="shared" ca="1" si="1032"/>
        <v>0</v>
      </c>
      <c r="Z899" s="22">
        <f t="shared" ref="Z899" ca="1" si="1033">ROUND(Y899+Z898,0)</f>
        <v>0</v>
      </c>
      <c r="AA899" s="22">
        <f t="shared" ref="AA899" ca="1" si="1034">ROUND(Z899+AA898,0)</f>
        <v>0</v>
      </c>
      <c r="AB899" s="22">
        <f t="shared" ref="AB899" ca="1" si="1035">ROUND(AA899+AB898,0)</f>
        <v>0</v>
      </c>
      <c r="AC899" s="22">
        <f t="shared" ref="AC899" ca="1" si="1036">ROUND(AB899+AC898,0)</f>
        <v>0</v>
      </c>
      <c r="AD899" s="22">
        <f t="shared" ref="AD899" ca="1" si="1037">ROUND(AC899+AD898,0)</f>
        <v>0</v>
      </c>
      <c r="AE899" s="22">
        <f t="shared" ref="AE899" ca="1" si="1038">ROUND(AD899+AE898,0)</f>
        <v>0</v>
      </c>
    </row>
    <row r="900" spans="1:31" hidden="1">
      <c r="A900" s="326"/>
      <c r="B900" s="21" t="s">
        <v>388</v>
      </c>
      <c r="C900" s="21"/>
      <c r="D900" s="22"/>
      <c r="E900" s="21"/>
      <c r="F900" s="21"/>
      <c r="G900" s="21"/>
      <c r="H900" s="21"/>
      <c r="I900" s="21"/>
      <c r="J900" s="429">
        <f ca="1">OFFSET($C$96,D895,0)</f>
        <v>0</v>
      </c>
      <c r="K900" s="76">
        <f ca="1">IF($D896=LataProjekcji,ROUND($D897-K899,0),ROUND(IF(K898=0,0,$D897-K899),0))</f>
        <v>0</v>
      </c>
      <c r="L900" s="253">
        <f t="shared" ref="L900:W900" ca="1" si="1039">IF($D896=LataProjekcji,ROUND($D897-L899,0),ROUND(IF(AND(L898=0,K900&gt;0),$D897-L899,IF(L898=0,0,$D897-L899)),0))</f>
        <v>0</v>
      </c>
      <c r="M900" s="253">
        <f t="shared" ca="1" si="1039"/>
        <v>0</v>
      </c>
      <c r="N900" s="253">
        <f t="shared" ca="1" si="1039"/>
        <v>0</v>
      </c>
      <c r="O900" s="253">
        <f t="shared" ca="1" si="1039"/>
        <v>0</v>
      </c>
      <c r="P900" s="253">
        <f t="shared" ca="1" si="1039"/>
        <v>0</v>
      </c>
      <c r="Q900" s="253">
        <f t="shared" ca="1" si="1039"/>
        <v>0</v>
      </c>
      <c r="R900" s="253">
        <f t="shared" ca="1" si="1039"/>
        <v>0</v>
      </c>
      <c r="S900" s="253">
        <f t="shared" ca="1" si="1039"/>
        <v>0</v>
      </c>
      <c r="T900" s="253">
        <f t="shared" ca="1" si="1039"/>
        <v>0</v>
      </c>
      <c r="U900" s="253">
        <f t="shared" ca="1" si="1039"/>
        <v>0</v>
      </c>
      <c r="V900" s="253">
        <f t="shared" ca="1" si="1039"/>
        <v>0</v>
      </c>
      <c r="W900" s="253">
        <f t="shared" ca="1" si="1039"/>
        <v>0</v>
      </c>
      <c r="X900" s="253">
        <f t="shared" ref="X900:AA900" ca="1" si="1040">IF($D896=LataProjekcji,ROUND($D897-X899,0),ROUND(IF(AND(X898=0,W900&gt;0),$D897-X899,IF(X898=0,0,$D897-X899)),0))</f>
        <v>0</v>
      </c>
      <c r="Y900" s="253">
        <f t="shared" ca="1" si="1040"/>
        <v>0</v>
      </c>
      <c r="Z900" s="253">
        <f t="shared" ca="1" si="1040"/>
        <v>0</v>
      </c>
      <c r="AA900" s="253">
        <f t="shared" ca="1" si="1040"/>
        <v>0</v>
      </c>
      <c r="AB900" s="253">
        <f t="shared" ref="AB900" ca="1" si="1041">IF($D896=LataProjekcji,ROUND($D897-AB899,0),ROUND(IF(AND(AB898=0,AA900&gt;0),$D897-AB899,IF(AB898=0,0,$D897-AB899)),0))</f>
        <v>0</v>
      </c>
      <c r="AC900" s="253">
        <f t="shared" ref="AC900" ca="1" si="1042">IF($D896=LataProjekcji,ROUND($D897-AC899,0),ROUND(IF(AND(AC898=0,AB900&gt;0),$D897-AC899,IF(AC898=0,0,$D897-AC899)),0))</f>
        <v>0</v>
      </c>
      <c r="AD900" s="253">
        <f t="shared" ref="AD900" ca="1" si="1043">IF($D896=LataProjekcji,ROUND($D897-AD899,0),ROUND(IF(AND(AD898=0,AC900&gt;0),$D897-AD899,IF(AD898=0,0,$D897-AD899)),0))</f>
        <v>0</v>
      </c>
      <c r="AE900" s="253">
        <f t="shared" ref="AE900" ca="1" si="1044">IF($D896=LataProjekcji,ROUND($D897-AE899,0),ROUND(IF(AND(AE898=0,AD900&gt;0),$D897-AE899,IF(AE898=0,0,$D897-AE899)),0))</f>
        <v>0</v>
      </c>
    </row>
    <row r="901" spans="1:31" hidden="1">
      <c r="A901" s="326"/>
      <c r="B901" s="20">
        <f ca="1">OFFSET($B$96,D901,0)</f>
        <v>0</v>
      </c>
      <c r="C901" s="20"/>
      <c r="D901" s="21">
        <f>D895+1</f>
        <v>4</v>
      </c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</row>
    <row r="902" spans="1:31" hidden="1">
      <c r="A902" s="326"/>
      <c r="B902" s="164" t="s">
        <v>402</v>
      </c>
      <c r="C902" s="164"/>
      <c r="D902" s="164">
        <f ca="1">YEAR(OFFSET($E$96,D901,0))</f>
        <v>1900</v>
      </c>
      <c r="E902" s="164">
        <f ca="1">MONTH(OFFSET($E$96,D901,0))</f>
        <v>1</v>
      </c>
      <c r="F902" s="527" cm="1">
        <f t="array" aca="1" ref="F902" ca="1">IleMiesiecyDoKoncaRokuST</f>
        <v>11</v>
      </c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326"/>
      <c r="B903" s="21" t="s">
        <v>388</v>
      </c>
      <c r="C903" s="21"/>
      <c r="D903" s="374">
        <f ca="1">IF(E903&lt;0,0,ROUND(E903,0))</f>
        <v>0</v>
      </c>
      <c r="E903" s="248">
        <f ca="1">OFFSET($D$96,D901,0)</f>
        <v>0</v>
      </c>
      <c r="F903" s="374">
        <f ca="1">IF(E903&gt;10,ROUND(($D904/12)*$F902,0),$D903)</f>
        <v>0</v>
      </c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326"/>
      <c r="B904" s="21" t="s">
        <v>396</v>
      </c>
      <c r="C904" s="420" t="e">
        <f ca="1">VLOOKUP(OFFSET($C$96,D901,0),Założenia!$J$46:$K$53,2,FALSE)</f>
        <v>#N/A</v>
      </c>
      <c r="D904" s="374">
        <f ca="1">IF(ISBLANK(OFFSET($E$96,D901,0)),0,IF(E903&gt;10,ROUND(D903*C904,0),IF(D903&lt;0,0,D903)))</f>
        <v>0</v>
      </c>
      <c r="E904" s="21"/>
      <c r="F904" s="21"/>
      <c r="G904" s="21"/>
      <c r="H904" s="21"/>
      <c r="I904" s="21"/>
      <c r="J904" s="21"/>
      <c r="K904" s="74">
        <f ca="1">ROUND(IF($D902=LataProjekcji,$F903,IF($D902=LataProjekcji,$D904,0)),0)</f>
        <v>0</v>
      </c>
      <c r="L904" s="247">
        <f ca="1">ROUND(IF(OR(AND($D902=LataProjekcji,$F902&gt;0),AND($D902=LataProjekcji,$F902=0,$E903&lt;=10)),$F903,IF($D902&lt;LataProjekcji,IF((SUM($K904:K904)+$D904)&lt;$D903,$D904,$D903-SUM($K904:K904)),0)),0)</f>
        <v>0</v>
      </c>
      <c r="M904" s="247">
        <f ca="1">ROUND(IF(OR(AND($D902=LataProjekcji,$F902&gt;0),AND($D902=LataProjekcji,$F902=0,$E903&lt;=10)),$F903,IF($D902&lt;LataProjekcji,IF((SUM($K904:L904)+$D904)&lt;$D903,$D904,$D903-SUM($K904:L904)),0)),0)</f>
        <v>0</v>
      </c>
      <c r="N904" s="247">
        <f ca="1">ROUND(IF(OR(AND($D902=LataProjekcji,$F902&gt;0),AND($D902=LataProjekcji,$F902=0,$E903&lt;=10)),$F903,IF($D902&lt;LataProjekcji,IF((SUM($K904:M904)+$D904)&lt;$D903,$D904,$D903-SUM($K904:M904)),0)),0)</f>
        <v>0</v>
      </c>
      <c r="O904" s="247">
        <f ca="1">ROUND(IF(OR(AND($D902=LataProjekcji,$F902&gt;0),AND($D902=LataProjekcji,$F902=0,$E903&lt;=10)),$F903,IF($D902&lt;LataProjekcji,IF((SUM($K904:N904)+$D904)&lt;$D903,$D904,$D903-SUM($K904:N904)),0)),0)</f>
        <v>0</v>
      </c>
      <c r="P904" s="247">
        <f ca="1">ROUND(IF(OR(AND($D902=LataProjekcji,$F902&gt;0),AND($D902=LataProjekcji,$F902=0,$E903&lt;=10)),$F903,IF($D902&lt;LataProjekcji,IF((SUM($K904:O904)+$D904)&lt;$D903,$D904,$D903-SUM($K904:O904)),0)),0)</f>
        <v>0</v>
      </c>
      <c r="Q904" s="247">
        <f ca="1">ROUND(IF(OR(AND($D902=LataProjekcji,$F902&gt;0),AND($D902=LataProjekcji,$F902=0,$E903&lt;=10)),$F903,IF($D902&lt;LataProjekcji,IF((SUM($K904:P904)+$D904)&lt;$D903,$D904,$D903-SUM($K904:P904)),0)),0)</f>
        <v>0</v>
      </c>
      <c r="R904" s="247">
        <f ca="1">ROUND(IF(OR(AND($D902=LataProjekcji,$F902&gt;0),AND($D902=LataProjekcji,$F902=0,$E903&lt;=10)),$F903,IF($D902&lt;LataProjekcji,IF((SUM($K904:Q904)+$D904)&lt;$D903,$D904,$D903-SUM($K904:Q904)),0)),0)</f>
        <v>0</v>
      </c>
      <c r="S904" s="247">
        <f ca="1">ROUND(IF(OR(AND($D902=LataProjekcji,$F902&gt;0),AND($D902=LataProjekcji,$F902=0,$E903&lt;=10)),$F903,IF($D902&lt;LataProjekcji,IF((SUM($K904:R904)+$D904)&lt;$D903,$D904,$D903-SUM($K904:R904)),0)),0)</f>
        <v>0</v>
      </c>
      <c r="T904" s="247">
        <f ca="1">ROUND(IF(OR(AND($D902=LataProjekcji,$F902&gt;0),AND($D902=LataProjekcji,$F902=0,$E903&lt;=10)),$F903,IF($D902&lt;LataProjekcji,IF((SUM($K904:S904)+$D904)&lt;$D903,$D904,$D903-SUM($K904:S904)),0)),0)</f>
        <v>0</v>
      </c>
      <c r="U904" s="247">
        <f ca="1">ROUND(IF(OR(AND($D902=LataProjekcji,$F902&gt;0),AND($D902=LataProjekcji,$F902=0,$E903&lt;=10)),$F903,IF($D902&lt;LataProjekcji,IF((SUM($K904:T904)+$D904)&lt;$D903,$D904,$D903-SUM($K904:T904)),0)),0)</f>
        <v>0</v>
      </c>
      <c r="V904" s="247">
        <f ca="1">ROUND(IF(OR(AND($D902=LataProjekcji,$F902&gt;0),AND($D902=LataProjekcji,$F902=0,$E903&lt;=10)),$F903,IF($D902&lt;LataProjekcji,IF((SUM($K904:U904)+$D904)&lt;$D903,$D904,$D903-SUM($K904:U904)),0)),0)</f>
        <v>0</v>
      </c>
      <c r="W904" s="247">
        <f ca="1">ROUND(IF(OR(AND($D902=LataProjekcji,$F902&gt;0),AND($D902=LataProjekcji,$F902=0,$E903&lt;=10)),$F903,IF($D902&lt;LataProjekcji,IF((SUM($K904:V904)+$D904)&lt;$D903,$D904,$D903-SUM($K904:V904)),0)),0)</f>
        <v>0</v>
      </c>
      <c r="X904" s="247">
        <f ca="1">ROUND(IF(OR(AND($D902=LataProjekcji,$F902&gt;0),AND($D902=LataProjekcji,$F902=0,$E903&lt;=10)),$F903,IF($D902&lt;LataProjekcji,IF((SUM($K904:W904)+$D904)&lt;$D903,$D904,$D903-SUM($K904:W904)),0)),0)</f>
        <v>0</v>
      </c>
      <c r="Y904" s="247">
        <f ca="1">ROUND(IF(OR(AND($D902=LataProjekcji,$F902&gt;0),AND($D902=LataProjekcji,$F902=0,$E903&lt;=10)),$F903,IF($D902&lt;LataProjekcji,IF((SUM($K904:X904)+$D904)&lt;$D903,$D904,$D903-SUM($K904:X904)),0)),0)</f>
        <v>0</v>
      </c>
      <c r="Z904" s="247">
        <f ca="1">ROUND(IF(OR(AND($D902=LataProjekcji,$F902&gt;0),AND($D902=LataProjekcji,$F902=0,$E903&lt;=10)),$F903,IF($D902&lt;LataProjekcji,IF((SUM($K904:Y904)+$D904)&lt;$D903,$D904,$D903-SUM($K904:Y904)),0)),0)</f>
        <v>0</v>
      </c>
      <c r="AA904" s="247">
        <f ca="1">ROUND(IF(OR(AND($D902=LataProjekcji,$F902&gt;0),AND($D902=LataProjekcji,$F902=0,$E903&lt;=10)),$F903,IF($D902&lt;LataProjekcji,IF((SUM($K904:Z904)+$D904)&lt;$D903,$D904,$D903-SUM($K904:Z904)),0)),0)</f>
        <v>0</v>
      </c>
      <c r="AB904" s="247">
        <f ca="1">ROUND(IF(OR(AND($D902=LataProjekcji,$F902&gt;0),AND($D902=LataProjekcji,$F902=0,$E903&lt;=10)),$F903,IF($D902&lt;LataProjekcji,IF((SUM($K904:AA904)+$D904)&lt;$D903,$D904,$D903-SUM($K904:AA904)),0)),0)</f>
        <v>0</v>
      </c>
      <c r="AC904" s="247">
        <f ca="1">ROUND(IF(OR(AND($D902=LataProjekcji,$F902&gt;0),AND($D902=LataProjekcji,$F902=0,$E903&lt;=10)),$F903,IF($D902&lt;LataProjekcji,IF((SUM($K904:AB904)+$D904)&lt;$D903,$D904,$D903-SUM($K904:AB904)),0)),0)</f>
        <v>0</v>
      </c>
      <c r="AD904" s="247">
        <f ca="1">ROUND(IF(OR(AND($D902=LataProjekcji,$F902&gt;0),AND($D902=LataProjekcji,$F902=0,$E903&lt;=10)),$F903,IF($D902&lt;LataProjekcji,IF((SUM($K904:AC904)+$D904)&lt;$D903,$D904,$D903-SUM($K904:AC904)),0)),0)</f>
        <v>0</v>
      </c>
      <c r="AE904" s="247">
        <f ca="1">ROUND(IF(OR(AND($D902=LataProjekcji,$F902&gt;0),AND($D902=LataProjekcji,$F902=0,$E903&lt;=10)),$F903,IF($D902&lt;LataProjekcji,IF((SUM($K904:AD904)+$D904)&lt;$D903,$D904,$D903-SUM($K904:AD904)),0)),0)</f>
        <v>0</v>
      </c>
    </row>
    <row r="905" spans="1:31" hidden="1">
      <c r="A905" s="326"/>
      <c r="B905" s="21" t="s">
        <v>397</v>
      </c>
      <c r="C905" s="21"/>
      <c r="D905" s="22"/>
      <c r="E905" s="21"/>
      <c r="F905" s="21"/>
      <c r="G905" s="21"/>
      <c r="H905" s="21"/>
      <c r="I905" s="21"/>
      <c r="J905" s="21"/>
      <c r="K905" s="22">
        <f ca="1">ROUND(K904,0)</f>
        <v>0</v>
      </c>
      <c r="L905" s="22">
        <f t="shared" ref="L905:Y905" ca="1" si="1045">ROUND(K905+L904,0)</f>
        <v>0</v>
      </c>
      <c r="M905" s="22">
        <f t="shared" ca="1" si="1045"/>
        <v>0</v>
      </c>
      <c r="N905" s="22">
        <f t="shared" ca="1" si="1045"/>
        <v>0</v>
      </c>
      <c r="O905" s="22">
        <f t="shared" ca="1" si="1045"/>
        <v>0</v>
      </c>
      <c r="P905" s="22">
        <f t="shared" ca="1" si="1045"/>
        <v>0</v>
      </c>
      <c r="Q905" s="22">
        <f t="shared" ca="1" si="1045"/>
        <v>0</v>
      </c>
      <c r="R905" s="22">
        <f t="shared" ca="1" si="1045"/>
        <v>0</v>
      </c>
      <c r="S905" s="22">
        <f t="shared" ca="1" si="1045"/>
        <v>0</v>
      </c>
      <c r="T905" s="22">
        <f t="shared" ca="1" si="1045"/>
        <v>0</v>
      </c>
      <c r="U905" s="22">
        <f t="shared" ca="1" si="1045"/>
        <v>0</v>
      </c>
      <c r="V905" s="22">
        <f t="shared" ca="1" si="1045"/>
        <v>0</v>
      </c>
      <c r="W905" s="22">
        <f t="shared" ca="1" si="1045"/>
        <v>0</v>
      </c>
      <c r="X905" s="22">
        <f t="shared" ca="1" si="1045"/>
        <v>0</v>
      </c>
      <c r="Y905" s="22">
        <f t="shared" ca="1" si="1045"/>
        <v>0</v>
      </c>
      <c r="Z905" s="22">
        <f t="shared" ref="Z905" ca="1" si="1046">ROUND(Y905+Z904,0)</f>
        <v>0</v>
      </c>
      <c r="AA905" s="22">
        <f t="shared" ref="AA905" ca="1" si="1047">ROUND(Z905+AA904,0)</f>
        <v>0</v>
      </c>
      <c r="AB905" s="22">
        <f t="shared" ref="AB905" ca="1" si="1048">ROUND(AA905+AB904,0)</f>
        <v>0</v>
      </c>
      <c r="AC905" s="22">
        <f t="shared" ref="AC905" ca="1" si="1049">ROUND(AB905+AC904,0)</f>
        <v>0</v>
      </c>
      <c r="AD905" s="22">
        <f t="shared" ref="AD905" ca="1" si="1050">ROUND(AC905+AD904,0)</f>
        <v>0</v>
      </c>
      <c r="AE905" s="22">
        <f t="shared" ref="AE905" ca="1" si="1051">ROUND(AD905+AE904,0)</f>
        <v>0</v>
      </c>
    </row>
    <row r="906" spans="1:31" hidden="1">
      <c r="A906" s="326"/>
      <c r="B906" s="21" t="s">
        <v>388</v>
      </c>
      <c r="C906" s="21"/>
      <c r="D906" s="22"/>
      <c r="E906" s="21"/>
      <c r="F906" s="21"/>
      <c r="G906" s="21"/>
      <c r="H906" s="21"/>
      <c r="I906" s="21"/>
      <c r="J906" s="429">
        <f ca="1">OFFSET($C$96,D901,0)</f>
        <v>0</v>
      </c>
      <c r="K906" s="76">
        <f ca="1">IF($D902=LataProjekcji,ROUND($D903-K905,0),ROUND(IF(K904=0,0,$D903-K905),0))</f>
        <v>0</v>
      </c>
      <c r="L906" s="253">
        <f t="shared" ref="L906:W906" ca="1" si="1052">IF($D902=LataProjekcji,ROUND($D903-L905,0),ROUND(IF(AND(L904=0,K906&gt;0),$D903-L905,IF(L904=0,0,$D903-L905)),0))</f>
        <v>0</v>
      </c>
      <c r="M906" s="253">
        <f t="shared" ca="1" si="1052"/>
        <v>0</v>
      </c>
      <c r="N906" s="253">
        <f t="shared" ca="1" si="1052"/>
        <v>0</v>
      </c>
      <c r="O906" s="253">
        <f t="shared" ca="1" si="1052"/>
        <v>0</v>
      </c>
      <c r="P906" s="253">
        <f t="shared" ca="1" si="1052"/>
        <v>0</v>
      </c>
      <c r="Q906" s="253">
        <f t="shared" ca="1" si="1052"/>
        <v>0</v>
      </c>
      <c r="R906" s="253">
        <f t="shared" ca="1" si="1052"/>
        <v>0</v>
      </c>
      <c r="S906" s="253">
        <f t="shared" ca="1" si="1052"/>
        <v>0</v>
      </c>
      <c r="T906" s="253">
        <f t="shared" ca="1" si="1052"/>
        <v>0</v>
      </c>
      <c r="U906" s="253">
        <f t="shared" ca="1" si="1052"/>
        <v>0</v>
      </c>
      <c r="V906" s="253">
        <f t="shared" ca="1" si="1052"/>
        <v>0</v>
      </c>
      <c r="W906" s="253">
        <f t="shared" ca="1" si="1052"/>
        <v>0</v>
      </c>
      <c r="X906" s="253">
        <f t="shared" ref="X906:AA906" ca="1" si="1053">IF($D902=LataProjekcji,ROUND($D903-X905,0),ROUND(IF(AND(X904=0,W906&gt;0),$D903-X905,IF(X904=0,0,$D903-X905)),0))</f>
        <v>0</v>
      </c>
      <c r="Y906" s="253">
        <f t="shared" ca="1" si="1053"/>
        <v>0</v>
      </c>
      <c r="Z906" s="253">
        <f t="shared" ca="1" si="1053"/>
        <v>0</v>
      </c>
      <c r="AA906" s="253">
        <f t="shared" ca="1" si="1053"/>
        <v>0</v>
      </c>
      <c r="AB906" s="253">
        <f t="shared" ref="AB906" ca="1" si="1054">IF($D902=LataProjekcji,ROUND($D903-AB905,0),ROUND(IF(AND(AB904=0,AA906&gt;0),$D903-AB905,IF(AB904=0,0,$D903-AB905)),0))</f>
        <v>0</v>
      </c>
      <c r="AC906" s="253">
        <f t="shared" ref="AC906" ca="1" si="1055">IF($D902=LataProjekcji,ROUND($D903-AC905,0),ROUND(IF(AND(AC904=0,AB906&gt;0),$D903-AC905,IF(AC904=0,0,$D903-AC905)),0))</f>
        <v>0</v>
      </c>
      <c r="AD906" s="253">
        <f t="shared" ref="AD906" ca="1" si="1056">IF($D902=LataProjekcji,ROUND($D903-AD905,0),ROUND(IF(AND(AD904=0,AC906&gt;0),$D903-AD905,IF(AD904=0,0,$D903-AD905)),0))</f>
        <v>0</v>
      </c>
      <c r="AE906" s="253">
        <f t="shared" ref="AE906" ca="1" si="1057">IF($D902=LataProjekcji,ROUND($D903-AE905,0),ROUND(IF(AND(AE904=0,AD906&gt;0),$D903-AE905,IF(AE904=0,0,$D903-AE905)),0))</f>
        <v>0</v>
      </c>
    </row>
    <row r="907" spans="1:31" hidden="1">
      <c r="A907" s="326"/>
      <c r="B907" s="20">
        <f ca="1">OFFSET($B$96,D907,0)</f>
        <v>0</v>
      </c>
      <c r="C907" s="20"/>
      <c r="D907" s="21">
        <f>D901+1</f>
        <v>5</v>
      </c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</row>
    <row r="908" spans="1:31" hidden="1">
      <c r="A908" s="326"/>
      <c r="B908" s="164" t="s">
        <v>402</v>
      </c>
      <c r="C908" s="164"/>
      <c r="D908" s="164">
        <f ca="1">YEAR(OFFSET($E$96,D907,0))</f>
        <v>1900</v>
      </c>
      <c r="E908" s="164">
        <f ca="1">MONTH(OFFSET($E$96,D907,0))</f>
        <v>1</v>
      </c>
      <c r="F908" s="527" cm="1">
        <f t="array" aca="1" ref="F908" ca="1">IleMiesiecyDoKoncaRokuST</f>
        <v>11</v>
      </c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</row>
    <row r="909" spans="1:31" hidden="1">
      <c r="A909" s="326"/>
      <c r="B909" s="21" t="s">
        <v>388</v>
      </c>
      <c r="C909" s="21"/>
      <c r="D909" s="374">
        <f ca="1">IF(E909&lt;0,0,ROUND(E909,0))</f>
        <v>0</v>
      </c>
      <c r="E909" s="248">
        <f ca="1">OFFSET($D$96,D907,0)</f>
        <v>0</v>
      </c>
      <c r="F909" s="374">
        <f ca="1">IF(E909&gt;10,ROUND(($D910/12)*$F908,0),$D909)</f>
        <v>0</v>
      </c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326"/>
      <c r="B910" s="21" t="s">
        <v>396</v>
      </c>
      <c r="C910" s="420" t="e">
        <f ca="1">VLOOKUP(OFFSET($C$96,D907,0),Założenia!$J$46:$K$53,2,FALSE)</f>
        <v>#N/A</v>
      </c>
      <c r="D910" s="374">
        <f ca="1">IF(ISBLANK(OFFSET($E$96,D907,0)),0,IF(E909&gt;10,ROUND(D909*C910,0),IF(D909&lt;0,0,D909)))</f>
        <v>0</v>
      </c>
      <c r="E910" s="21"/>
      <c r="F910" s="21"/>
      <c r="G910" s="21"/>
      <c r="H910" s="21"/>
      <c r="I910" s="21"/>
      <c r="J910" s="21"/>
      <c r="K910" s="74">
        <f ca="1">ROUND(IF($D908=LataProjekcji,$F909,IF($D908=LataProjekcji,$D910,0)),0)</f>
        <v>0</v>
      </c>
      <c r="L910" s="247">
        <f ca="1">ROUND(IF(OR(AND($D908=LataProjekcji,$F908&gt;0),AND($D908=LataProjekcji,$F908=0,$E909&lt;=10)),$F909,IF($D908&lt;LataProjekcji,IF((SUM($K910:K910)+$D910)&lt;$D909,$D910,$D909-SUM($K910:K910)),0)),0)</f>
        <v>0</v>
      </c>
      <c r="M910" s="247">
        <f ca="1">ROUND(IF(OR(AND($D908=LataProjekcji,$F908&gt;0),AND($D908=LataProjekcji,$F908=0,$E909&lt;=10)),$F909,IF($D908&lt;LataProjekcji,IF((SUM($K910:L910)+$D910)&lt;$D909,$D910,$D909-SUM($K910:L910)),0)),0)</f>
        <v>0</v>
      </c>
      <c r="N910" s="247">
        <f ca="1">ROUND(IF(OR(AND($D908=LataProjekcji,$F908&gt;0),AND($D908=LataProjekcji,$F908=0,$E909&lt;=10)),$F909,IF($D908&lt;LataProjekcji,IF((SUM($K910:M910)+$D910)&lt;$D909,$D910,$D909-SUM($K910:M910)),0)),0)</f>
        <v>0</v>
      </c>
      <c r="O910" s="247">
        <f ca="1">ROUND(IF(OR(AND($D908=LataProjekcji,$F908&gt;0),AND($D908=LataProjekcji,$F908=0,$E909&lt;=10)),$F909,IF($D908&lt;LataProjekcji,IF((SUM($K910:N910)+$D910)&lt;$D909,$D910,$D909-SUM($K910:N910)),0)),0)</f>
        <v>0</v>
      </c>
      <c r="P910" s="247">
        <f ca="1">ROUND(IF(OR(AND($D908=LataProjekcji,$F908&gt;0),AND($D908=LataProjekcji,$F908=0,$E909&lt;=10)),$F909,IF($D908&lt;LataProjekcji,IF((SUM($K910:O910)+$D910)&lt;$D909,$D910,$D909-SUM($K910:O910)),0)),0)</f>
        <v>0</v>
      </c>
      <c r="Q910" s="247">
        <f ca="1">ROUND(IF(OR(AND($D908=LataProjekcji,$F908&gt;0),AND($D908=LataProjekcji,$F908=0,$E909&lt;=10)),$F909,IF($D908&lt;LataProjekcji,IF((SUM($K910:P910)+$D910)&lt;$D909,$D910,$D909-SUM($K910:P910)),0)),0)</f>
        <v>0</v>
      </c>
      <c r="R910" s="247">
        <f ca="1">ROUND(IF(OR(AND($D908=LataProjekcji,$F908&gt;0),AND($D908=LataProjekcji,$F908=0,$E909&lt;=10)),$F909,IF($D908&lt;LataProjekcji,IF((SUM($K910:Q910)+$D910)&lt;$D909,$D910,$D909-SUM($K910:Q910)),0)),0)</f>
        <v>0</v>
      </c>
      <c r="S910" s="247">
        <f ca="1">ROUND(IF(OR(AND($D908=LataProjekcji,$F908&gt;0),AND($D908=LataProjekcji,$F908=0,$E909&lt;=10)),$F909,IF($D908&lt;LataProjekcji,IF((SUM($K910:R910)+$D910)&lt;$D909,$D910,$D909-SUM($K910:R910)),0)),0)</f>
        <v>0</v>
      </c>
      <c r="T910" s="247">
        <f ca="1">ROUND(IF(OR(AND($D908=LataProjekcji,$F908&gt;0),AND($D908=LataProjekcji,$F908=0,$E909&lt;=10)),$F909,IF($D908&lt;LataProjekcji,IF((SUM($K910:S910)+$D910)&lt;$D909,$D910,$D909-SUM($K910:S910)),0)),0)</f>
        <v>0</v>
      </c>
      <c r="U910" s="247">
        <f ca="1">ROUND(IF(OR(AND($D908=LataProjekcji,$F908&gt;0),AND($D908=LataProjekcji,$F908=0,$E909&lt;=10)),$F909,IF($D908&lt;LataProjekcji,IF((SUM($K910:T910)+$D910)&lt;$D909,$D910,$D909-SUM($K910:T910)),0)),0)</f>
        <v>0</v>
      </c>
      <c r="V910" s="247">
        <f ca="1">ROUND(IF(OR(AND($D908=LataProjekcji,$F908&gt;0),AND($D908=LataProjekcji,$F908=0,$E909&lt;=10)),$F909,IF($D908&lt;LataProjekcji,IF((SUM($K910:U910)+$D910)&lt;$D909,$D910,$D909-SUM($K910:U910)),0)),0)</f>
        <v>0</v>
      </c>
      <c r="W910" s="247">
        <f ca="1">ROUND(IF(OR(AND($D908=LataProjekcji,$F908&gt;0),AND($D908=LataProjekcji,$F908=0,$E909&lt;=10)),$F909,IF($D908&lt;LataProjekcji,IF((SUM($K910:V910)+$D910)&lt;$D909,$D910,$D909-SUM($K910:V910)),0)),0)</f>
        <v>0</v>
      </c>
      <c r="X910" s="247">
        <f ca="1">ROUND(IF(OR(AND($D908=LataProjekcji,$F908&gt;0),AND($D908=LataProjekcji,$F908=0,$E909&lt;=10)),$F909,IF($D908&lt;LataProjekcji,IF((SUM($K910:W910)+$D910)&lt;$D909,$D910,$D909-SUM($K910:W910)),0)),0)</f>
        <v>0</v>
      </c>
      <c r="Y910" s="247">
        <f ca="1">ROUND(IF(OR(AND($D908=LataProjekcji,$F908&gt;0),AND($D908=LataProjekcji,$F908=0,$E909&lt;=10)),$F909,IF($D908&lt;LataProjekcji,IF((SUM($K910:X910)+$D910)&lt;$D909,$D910,$D909-SUM($K910:X910)),0)),0)</f>
        <v>0</v>
      </c>
      <c r="Z910" s="247">
        <f ca="1">ROUND(IF(OR(AND($D908=LataProjekcji,$F908&gt;0),AND($D908=LataProjekcji,$F908=0,$E909&lt;=10)),$F909,IF($D908&lt;LataProjekcji,IF((SUM($K910:Y910)+$D910)&lt;$D909,$D910,$D909-SUM($K910:Y910)),0)),0)</f>
        <v>0</v>
      </c>
      <c r="AA910" s="247">
        <f ca="1">ROUND(IF(OR(AND($D908=LataProjekcji,$F908&gt;0),AND($D908=LataProjekcji,$F908=0,$E909&lt;=10)),$F909,IF($D908&lt;LataProjekcji,IF((SUM($K910:Z910)+$D910)&lt;$D909,$D910,$D909-SUM($K910:Z910)),0)),0)</f>
        <v>0</v>
      </c>
      <c r="AB910" s="247">
        <f ca="1">ROUND(IF(OR(AND($D908=LataProjekcji,$F908&gt;0),AND($D908=LataProjekcji,$F908=0,$E909&lt;=10)),$F909,IF($D908&lt;LataProjekcji,IF((SUM($K910:AA910)+$D910)&lt;$D909,$D910,$D909-SUM($K910:AA910)),0)),0)</f>
        <v>0</v>
      </c>
      <c r="AC910" s="247">
        <f ca="1">ROUND(IF(OR(AND($D908=LataProjekcji,$F908&gt;0),AND($D908=LataProjekcji,$F908=0,$E909&lt;=10)),$F909,IF($D908&lt;LataProjekcji,IF((SUM($K910:AB910)+$D910)&lt;$D909,$D910,$D909-SUM($K910:AB910)),0)),0)</f>
        <v>0</v>
      </c>
      <c r="AD910" s="247">
        <f ca="1">ROUND(IF(OR(AND($D908=LataProjekcji,$F908&gt;0),AND($D908=LataProjekcji,$F908=0,$E909&lt;=10)),$F909,IF($D908&lt;LataProjekcji,IF((SUM($K910:AC910)+$D910)&lt;$D909,$D910,$D909-SUM($K910:AC910)),0)),0)</f>
        <v>0</v>
      </c>
      <c r="AE910" s="247">
        <f ca="1">ROUND(IF(OR(AND($D908=LataProjekcji,$F908&gt;0),AND($D908=LataProjekcji,$F908=0,$E909&lt;=10)),$F909,IF($D908&lt;LataProjekcji,IF((SUM($K910:AD910)+$D910)&lt;$D909,$D910,$D909-SUM($K910:AD910)),0)),0)</f>
        <v>0</v>
      </c>
    </row>
    <row r="911" spans="1:31" hidden="1">
      <c r="A911" s="326"/>
      <c r="B911" s="21" t="s">
        <v>397</v>
      </c>
      <c r="C911" s="21"/>
      <c r="D911" s="22"/>
      <c r="E911" s="21"/>
      <c r="F911" s="21"/>
      <c r="G911" s="21"/>
      <c r="H911" s="21"/>
      <c r="I911" s="21"/>
      <c r="J911" s="21"/>
      <c r="K911" s="22">
        <f ca="1">ROUND(K910,0)</f>
        <v>0</v>
      </c>
      <c r="L911" s="22">
        <f t="shared" ref="L911:Y911" ca="1" si="1058">ROUND(K911+L910,0)</f>
        <v>0</v>
      </c>
      <c r="M911" s="22">
        <f t="shared" ca="1" si="1058"/>
        <v>0</v>
      </c>
      <c r="N911" s="22">
        <f t="shared" ca="1" si="1058"/>
        <v>0</v>
      </c>
      <c r="O911" s="22">
        <f t="shared" ca="1" si="1058"/>
        <v>0</v>
      </c>
      <c r="P911" s="22">
        <f t="shared" ca="1" si="1058"/>
        <v>0</v>
      </c>
      <c r="Q911" s="22">
        <f t="shared" ca="1" si="1058"/>
        <v>0</v>
      </c>
      <c r="R911" s="22">
        <f t="shared" ca="1" si="1058"/>
        <v>0</v>
      </c>
      <c r="S911" s="22">
        <f t="shared" ca="1" si="1058"/>
        <v>0</v>
      </c>
      <c r="T911" s="22">
        <f t="shared" ca="1" si="1058"/>
        <v>0</v>
      </c>
      <c r="U911" s="22">
        <f t="shared" ca="1" si="1058"/>
        <v>0</v>
      </c>
      <c r="V911" s="22">
        <f t="shared" ca="1" si="1058"/>
        <v>0</v>
      </c>
      <c r="W911" s="22">
        <f t="shared" ca="1" si="1058"/>
        <v>0</v>
      </c>
      <c r="X911" s="22">
        <f t="shared" ca="1" si="1058"/>
        <v>0</v>
      </c>
      <c r="Y911" s="22">
        <f t="shared" ca="1" si="1058"/>
        <v>0</v>
      </c>
      <c r="Z911" s="22">
        <f t="shared" ref="Z911" ca="1" si="1059">ROUND(Y911+Z910,0)</f>
        <v>0</v>
      </c>
      <c r="AA911" s="22">
        <f t="shared" ref="AA911" ca="1" si="1060">ROUND(Z911+AA910,0)</f>
        <v>0</v>
      </c>
      <c r="AB911" s="22">
        <f t="shared" ref="AB911" ca="1" si="1061">ROUND(AA911+AB910,0)</f>
        <v>0</v>
      </c>
      <c r="AC911" s="22">
        <f t="shared" ref="AC911" ca="1" si="1062">ROUND(AB911+AC910,0)</f>
        <v>0</v>
      </c>
      <c r="AD911" s="22">
        <f t="shared" ref="AD911" ca="1" si="1063">ROUND(AC911+AD910,0)</f>
        <v>0</v>
      </c>
      <c r="AE911" s="22">
        <f t="shared" ref="AE911" ca="1" si="1064">ROUND(AD911+AE910,0)</f>
        <v>0</v>
      </c>
    </row>
    <row r="912" spans="1:31" hidden="1">
      <c r="A912" s="326"/>
      <c r="B912" s="21" t="s">
        <v>388</v>
      </c>
      <c r="C912" s="21"/>
      <c r="D912" s="22"/>
      <c r="E912" s="21"/>
      <c r="F912" s="21"/>
      <c r="G912" s="21"/>
      <c r="H912" s="21"/>
      <c r="I912" s="21"/>
      <c r="J912" s="429">
        <f ca="1">OFFSET($C$96,D907,0)</f>
        <v>0</v>
      </c>
      <c r="K912" s="76">
        <f ca="1">IF($D908=LataProjekcji,ROUND($D909-K911,0),ROUND(IF(K910=0,0,$D909-K911),0))</f>
        <v>0</v>
      </c>
      <c r="L912" s="253">
        <f t="shared" ref="L912:W912" ca="1" si="1065">IF($D908=LataProjekcji,ROUND($D909-L911,0),ROUND(IF(AND(L910=0,K912&gt;0),$D909-L911,IF(L910=0,0,$D909-L911)),0))</f>
        <v>0</v>
      </c>
      <c r="M912" s="253">
        <f t="shared" ca="1" si="1065"/>
        <v>0</v>
      </c>
      <c r="N912" s="253">
        <f t="shared" ca="1" si="1065"/>
        <v>0</v>
      </c>
      <c r="O912" s="253">
        <f t="shared" ca="1" si="1065"/>
        <v>0</v>
      </c>
      <c r="P912" s="253">
        <f t="shared" ca="1" si="1065"/>
        <v>0</v>
      </c>
      <c r="Q912" s="253">
        <f t="shared" ca="1" si="1065"/>
        <v>0</v>
      </c>
      <c r="R912" s="253">
        <f t="shared" ca="1" si="1065"/>
        <v>0</v>
      </c>
      <c r="S912" s="253">
        <f t="shared" ca="1" si="1065"/>
        <v>0</v>
      </c>
      <c r="T912" s="253">
        <f t="shared" ca="1" si="1065"/>
        <v>0</v>
      </c>
      <c r="U912" s="253">
        <f t="shared" ca="1" si="1065"/>
        <v>0</v>
      </c>
      <c r="V912" s="253">
        <f t="shared" ca="1" si="1065"/>
        <v>0</v>
      </c>
      <c r="W912" s="253">
        <f t="shared" ca="1" si="1065"/>
        <v>0</v>
      </c>
      <c r="X912" s="253">
        <f t="shared" ref="X912:AA912" ca="1" si="1066">IF($D908=LataProjekcji,ROUND($D909-X911,0),ROUND(IF(AND(X910=0,W912&gt;0),$D909-X911,IF(X910=0,0,$D909-X911)),0))</f>
        <v>0</v>
      </c>
      <c r="Y912" s="253">
        <f t="shared" ca="1" si="1066"/>
        <v>0</v>
      </c>
      <c r="Z912" s="253">
        <f t="shared" ca="1" si="1066"/>
        <v>0</v>
      </c>
      <c r="AA912" s="253">
        <f t="shared" ca="1" si="1066"/>
        <v>0</v>
      </c>
      <c r="AB912" s="253">
        <f t="shared" ref="AB912" ca="1" si="1067">IF($D908=LataProjekcji,ROUND($D909-AB911,0),ROUND(IF(AND(AB910=0,AA912&gt;0),$D909-AB911,IF(AB910=0,0,$D909-AB911)),0))</f>
        <v>0</v>
      </c>
      <c r="AC912" s="253">
        <f t="shared" ref="AC912" ca="1" si="1068">IF($D908=LataProjekcji,ROUND($D909-AC911,0),ROUND(IF(AND(AC910=0,AB912&gt;0),$D909-AC911,IF(AC910=0,0,$D909-AC911)),0))</f>
        <v>0</v>
      </c>
      <c r="AD912" s="253">
        <f t="shared" ref="AD912" ca="1" si="1069">IF($D908=LataProjekcji,ROUND($D909-AD911,0),ROUND(IF(AND(AD910=0,AC912&gt;0),$D909-AD911,IF(AD910=0,0,$D909-AD911)),0))</f>
        <v>0</v>
      </c>
      <c r="AE912" s="253">
        <f t="shared" ref="AE912" ca="1" si="1070">IF($D908=LataProjekcji,ROUND($D909-AE911,0),ROUND(IF(AND(AE910=0,AD912&gt;0),$D909-AE911,IF(AE910=0,0,$D909-AE911)),0))</f>
        <v>0</v>
      </c>
    </row>
    <row r="913" spans="1:31" hidden="1">
      <c r="A913" s="326"/>
      <c r="B913" s="20">
        <f ca="1">OFFSET($B$96,D913,0)</f>
        <v>0</v>
      </c>
      <c r="C913" s="20"/>
      <c r="D913" s="21">
        <f>D907+1</f>
        <v>6</v>
      </c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</row>
    <row r="914" spans="1:31" hidden="1">
      <c r="A914" s="326"/>
      <c r="B914" s="164" t="s">
        <v>402</v>
      </c>
      <c r="C914" s="164"/>
      <c r="D914" s="164">
        <f ca="1">YEAR(OFFSET($E$96,D913,0))</f>
        <v>1900</v>
      </c>
      <c r="E914" s="164">
        <f ca="1">MONTH(OFFSET($E$96,D913,0))</f>
        <v>1</v>
      </c>
      <c r="F914" s="527" cm="1">
        <f t="array" aca="1" ref="F914" ca="1">IleMiesiecyDoKoncaRokuST</f>
        <v>11</v>
      </c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1:31" hidden="1">
      <c r="A915" s="326"/>
      <c r="B915" s="21" t="s">
        <v>388</v>
      </c>
      <c r="C915" s="21"/>
      <c r="D915" s="374">
        <f ca="1">IF(E915&lt;0,0,ROUND(E915,0))</f>
        <v>0</v>
      </c>
      <c r="E915" s="248">
        <f ca="1">OFFSET($D$96,D913,0)</f>
        <v>0</v>
      </c>
      <c r="F915" s="374">
        <f ca="1">IF(E915&gt;10,ROUND(($D916/12)*$F914,0),$D915)</f>
        <v>0</v>
      </c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</row>
    <row r="916" spans="1:31" hidden="1">
      <c r="A916" s="326"/>
      <c r="B916" s="21" t="s">
        <v>396</v>
      </c>
      <c r="C916" s="420" t="e">
        <f ca="1">VLOOKUP(OFFSET($C$96,D913,0),Założenia!$J$46:$K$53,2,FALSE)</f>
        <v>#N/A</v>
      </c>
      <c r="D916" s="374">
        <f ca="1">IF(ISBLANK(OFFSET($E$96,D913,0)),0,IF(E915&gt;10,ROUND(D915*C916,0),IF(D915&lt;0,0,D915)))</f>
        <v>0</v>
      </c>
      <c r="E916" s="21"/>
      <c r="F916" s="21"/>
      <c r="G916" s="21"/>
      <c r="H916" s="21"/>
      <c r="I916" s="21"/>
      <c r="J916" s="21"/>
      <c r="K916" s="74">
        <f ca="1">ROUND(IF($D914=LataProjekcji,$F915,IF($D914=LataProjekcji,$D916,0)),0)</f>
        <v>0</v>
      </c>
      <c r="L916" s="247">
        <f ca="1">ROUND(IF(OR(AND($D914=LataProjekcji,$F914&gt;0),AND($D914=LataProjekcji,$F914=0,$E915&lt;=10)),$F915,IF($D914&lt;LataProjekcji,IF((SUM($K916:K916)+$D916)&lt;$D915,$D916,$D915-SUM($K916:K916)),0)),0)</f>
        <v>0</v>
      </c>
      <c r="M916" s="247">
        <f ca="1">ROUND(IF(OR(AND($D914=LataProjekcji,$F914&gt;0),AND($D914=LataProjekcji,$F914=0,$E915&lt;=10)),$F915,IF($D914&lt;LataProjekcji,IF((SUM($K916:L916)+$D916)&lt;$D915,$D916,$D915-SUM($K916:L916)),0)),0)</f>
        <v>0</v>
      </c>
      <c r="N916" s="247">
        <f ca="1">ROUND(IF(OR(AND($D914=LataProjekcji,$F914&gt;0),AND($D914=LataProjekcji,$F914=0,$E915&lt;=10)),$F915,IF($D914&lt;LataProjekcji,IF((SUM($K916:M916)+$D916)&lt;$D915,$D916,$D915-SUM($K916:M916)),0)),0)</f>
        <v>0</v>
      </c>
      <c r="O916" s="247">
        <f ca="1">ROUND(IF(OR(AND($D914=LataProjekcji,$F914&gt;0),AND($D914=LataProjekcji,$F914=0,$E915&lt;=10)),$F915,IF($D914&lt;LataProjekcji,IF((SUM($K916:N916)+$D916)&lt;$D915,$D916,$D915-SUM($K916:N916)),0)),0)</f>
        <v>0</v>
      </c>
      <c r="P916" s="247">
        <f ca="1">ROUND(IF(OR(AND($D914=LataProjekcji,$F914&gt;0),AND($D914=LataProjekcji,$F914=0,$E915&lt;=10)),$F915,IF($D914&lt;LataProjekcji,IF((SUM($K916:O916)+$D916)&lt;$D915,$D916,$D915-SUM($K916:O916)),0)),0)</f>
        <v>0</v>
      </c>
      <c r="Q916" s="247">
        <f ca="1">ROUND(IF(OR(AND($D914=LataProjekcji,$F914&gt;0),AND($D914=LataProjekcji,$F914=0,$E915&lt;=10)),$F915,IF($D914&lt;LataProjekcji,IF((SUM($K916:P916)+$D916)&lt;$D915,$D916,$D915-SUM($K916:P916)),0)),0)</f>
        <v>0</v>
      </c>
      <c r="R916" s="247">
        <f ca="1">ROUND(IF(OR(AND($D914=LataProjekcji,$F914&gt;0),AND($D914=LataProjekcji,$F914=0,$E915&lt;=10)),$F915,IF($D914&lt;LataProjekcji,IF((SUM($K916:Q916)+$D916)&lt;$D915,$D916,$D915-SUM($K916:Q916)),0)),0)</f>
        <v>0</v>
      </c>
      <c r="S916" s="247">
        <f ca="1">ROUND(IF(OR(AND($D914=LataProjekcji,$F914&gt;0),AND($D914=LataProjekcji,$F914=0,$E915&lt;=10)),$F915,IF($D914&lt;LataProjekcji,IF((SUM($K916:R916)+$D916)&lt;$D915,$D916,$D915-SUM($K916:R916)),0)),0)</f>
        <v>0</v>
      </c>
      <c r="T916" s="247">
        <f ca="1">ROUND(IF(OR(AND($D914=LataProjekcji,$F914&gt;0),AND($D914=LataProjekcji,$F914=0,$E915&lt;=10)),$F915,IF($D914&lt;LataProjekcji,IF((SUM($K916:S916)+$D916)&lt;$D915,$D916,$D915-SUM($K916:S916)),0)),0)</f>
        <v>0</v>
      </c>
      <c r="U916" s="247">
        <f ca="1">ROUND(IF(OR(AND($D914=LataProjekcji,$F914&gt;0),AND($D914=LataProjekcji,$F914=0,$E915&lt;=10)),$F915,IF($D914&lt;LataProjekcji,IF((SUM($K916:T916)+$D916)&lt;$D915,$D916,$D915-SUM($K916:T916)),0)),0)</f>
        <v>0</v>
      </c>
      <c r="V916" s="247">
        <f ca="1">ROUND(IF(OR(AND($D914=LataProjekcji,$F914&gt;0),AND($D914=LataProjekcji,$F914=0,$E915&lt;=10)),$F915,IF($D914&lt;LataProjekcji,IF((SUM($K916:U916)+$D916)&lt;$D915,$D916,$D915-SUM($K916:U916)),0)),0)</f>
        <v>0</v>
      </c>
      <c r="W916" s="247">
        <f ca="1">ROUND(IF(OR(AND($D914=LataProjekcji,$F914&gt;0),AND($D914=LataProjekcji,$F914=0,$E915&lt;=10)),$F915,IF($D914&lt;LataProjekcji,IF((SUM($K916:V916)+$D916)&lt;$D915,$D916,$D915-SUM($K916:V916)),0)),0)</f>
        <v>0</v>
      </c>
      <c r="X916" s="247">
        <f ca="1">ROUND(IF(OR(AND($D914=LataProjekcji,$F914&gt;0),AND($D914=LataProjekcji,$F914=0,$E915&lt;=10)),$F915,IF($D914&lt;LataProjekcji,IF((SUM($K916:W916)+$D916)&lt;$D915,$D916,$D915-SUM($K916:W916)),0)),0)</f>
        <v>0</v>
      </c>
      <c r="Y916" s="247">
        <f ca="1">ROUND(IF(OR(AND($D914=LataProjekcji,$F914&gt;0),AND($D914=LataProjekcji,$F914=0,$E915&lt;=10)),$F915,IF($D914&lt;LataProjekcji,IF((SUM($K916:X916)+$D916)&lt;$D915,$D916,$D915-SUM($K916:X916)),0)),0)</f>
        <v>0</v>
      </c>
      <c r="Z916" s="247">
        <f ca="1">ROUND(IF(OR(AND($D914=LataProjekcji,$F914&gt;0),AND($D914=LataProjekcji,$F914=0,$E915&lt;=10)),$F915,IF($D914&lt;LataProjekcji,IF((SUM($K916:Y916)+$D916)&lt;$D915,$D916,$D915-SUM($K916:Y916)),0)),0)</f>
        <v>0</v>
      </c>
      <c r="AA916" s="247">
        <f ca="1">ROUND(IF(OR(AND($D914=LataProjekcji,$F914&gt;0),AND($D914=LataProjekcji,$F914=0,$E915&lt;=10)),$F915,IF($D914&lt;LataProjekcji,IF((SUM($K916:Z916)+$D916)&lt;$D915,$D916,$D915-SUM($K916:Z916)),0)),0)</f>
        <v>0</v>
      </c>
      <c r="AB916" s="247">
        <f ca="1">ROUND(IF(OR(AND($D914=LataProjekcji,$F914&gt;0),AND($D914=LataProjekcji,$F914=0,$E915&lt;=10)),$F915,IF($D914&lt;LataProjekcji,IF((SUM($K916:AA916)+$D916)&lt;$D915,$D916,$D915-SUM($K916:AA916)),0)),0)</f>
        <v>0</v>
      </c>
      <c r="AC916" s="247">
        <f ca="1">ROUND(IF(OR(AND($D914=LataProjekcji,$F914&gt;0),AND($D914=LataProjekcji,$F914=0,$E915&lt;=10)),$F915,IF($D914&lt;LataProjekcji,IF((SUM($K916:AB916)+$D916)&lt;$D915,$D916,$D915-SUM($K916:AB916)),0)),0)</f>
        <v>0</v>
      </c>
      <c r="AD916" s="247">
        <f ca="1">ROUND(IF(OR(AND($D914=LataProjekcji,$F914&gt;0),AND($D914=LataProjekcji,$F914=0,$E915&lt;=10)),$F915,IF($D914&lt;LataProjekcji,IF((SUM($K916:AC916)+$D916)&lt;$D915,$D916,$D915-SUM($K916:AC916)),0)),0)</f>
        <v>0</v>
      </c>
      <c r="AE916" s="247">
        <f ca="1">ROUND(IF(OR(AND($D914=LataProjekcji,$F914&gt;0),AND($D914=LataProjekcji,$F914=0,$E915&lt;=10)),$F915,IF($D914&lt;LataProjekcji,IF((SUM($K916:AD916)+$D916)&lt;$D915,$D916,$D915-SUM($K916:AD916)),0)),0)</f>
        <v>0</v>
      </c>
    </row>
    <row r="917" spans="1:31" hidden="1">
      <c r="A917" s="326"/>
      <c r="B917" s="21" t="s">
        <v>397</v>
      </c>
      <c r="C917" s="21"/>
      <c r="D917" s="22"/>
      <c r="E917" s="21"/>
      <c r="F917" s="21"/>
      <c r="G917" s="21"/>
      <c r="H917" s="21"/>
      <c r="I917" s="21"/>
      <c r="J917" s="21"/>
      <c r="K917" s="22">
        <f ca="1">ROUND(K916,0)</f>
        <v>0</v>
      </c>
      <c r="L917" s="22">
        <f t="shared" ref="L917:Y917" ca="1" si="1071">ROUND(K917+L916,0)</f>
        <v>0</v>
      </c>
      <c r="M917" s="22">
        <f t="shared" ca="1" si="1071"/>
        <v>0</v>
      </c>
      <c r="N917" s="22">
        <f t="shared" ca="1" si="1071"/>
        <v>0</v>
      </c>
      <c r="O917" s="22">
        <f t="shared" ca="1" si="1071"/>
        <v>0</v>
      </c>
      <c r="P917" s="22">
        <f t="shared" ca="1" si="1071"/>
        <v>0</v>
      </c>
      <c r="Q917" s="22">
        <f t="shared" ca="1" si="1071"/>
        <v>0</v>
      </c>
      <c r="R917" s="22">
        <f t="shared" ca="1" si="1071"/>
        <v>0</v>
      </c>
      <c r="S917" s="22">
        <f t="shared" ca="1" si="1071"/>
        <v>0</v>
      </c>
      <c r="T917" s="22">
        <f t="shared" ca="1" si="1071"/>
        <v>0</v>
      </c>
      <c r="U917" s="22">
        <f t="shared" ca="1" si="1071"/>
        <v>0</v>
      </c>
      <c r="V917" s="22">
        <f t="shared" ca="1" si="1071"/>
        <v>0</v>
      </c>
      <c r="W917" s="22">
        <f t="shared" ca="1" si="1071"/>
        <v>0</v>
      </c>
      <c r="X917" s="22">
        <f t="shared" ca="1" si="1071"/>
        <v>0</v>
      </c>
      <c r="Y917" s="22">
        <f t="shared" ca="1" si="1071"/>
        <v>0</v>
      </c>
      <c r="Z917" s="22">
        <f t="shared" ref="Z917" ca="1" si="1072">ROUND(Y917+Z916,0)</f>
        <v>0</v>
      </c>
      <c r="AA917" s="22">
        <f t="shared" ref="AA917" ca="1" si="1073">ROUND(Z917+AA916,0)</f>
        <v>0</v>
      </c>
      <c r="AB917" s="22">
        <f t="shared" ref="AB917" ca="1" si="1074">ROUND(AA917+AB916,0)</f>
        <v>0</v>
      </c>
      <c r="AC917" s="22">
        <f t="shared" ref="AC917" ca="1" si="1075">ROUND(AB917+AC916,0)</f>
        <v>0</v>
      </c>
      <c r="AD917" s="22">
        <f t="shared" ref="AD917" ca="1" si="1076">ROUND(AC917+AD916,0)</f>
        <v>0</v>
      </c>
      <c r="AE917" s="22">
        <f t="shared" ref="AE917" ca="1" si="1077">ROUND(AD917+AE916,0)</f>
        <v>0</v>
      </c>
    </row>
    <row r="918" spans="1:31" hidden="1">
      <c r="A918" s="326"/>
      <c r="B918" s="21" t="s">
        <v>388</v>
      </c>
      <c r="C918" s="21"/>
      <c r="D918" s="22"/>
      <c r="E918" s="21"/>
      <c r="F918" s="21"/>
      <c r="G918" s="21"/>
      <c r="H918" s="21"/>
      <c r="I918" s="21"/>
      <c r="J918" s="429">
        <f ca="1">OFFSET($C$96,D913,0)</f>
        <v>0</v>
      </c>
      <c r="K918" s="76">
        <f ca="1">IF($D914=LataProjekcji,ROUND($D915-K917,0),ROUND(IF(K916=0,0,$D915-K917),0))</f>
        <v>0</v>
      </c>
      <c r="L918" s="253">
        <f t="shared" ref="L918:W918" ca="1" si="1078">IF($D914=LataProjekcji,ROUND($D915-L917,0),ROUND(IF(AND(L916=0,K918&gt;0),$D915-L917,IF(L916=0,0,$D915-L917)),0))</f>
        <v>0</v>
      </c>
      <c r="M918" s="253">
        <f t="shared" ca="1" si="1078"/>
        <v>0</v>
      </c>
      <c r="N918" s="253">
        <f t="shared" ca="1" si="1078"/>
        <v>0</v>
      </c>
      <c r="O918" s="253">
        <f t="shared" ca="1" si="1078"/>
        <v>0</v>
      </c>
      <c r="P918" s="253">
        <f t="shared" ca="1" si="1078"/>
        <v>0</v>
      </c>
      <c r="Q918" s="253">
        <f t="shared" ca="1" si="1078"/>
        <v>0</v>
      </c>
      <c r="R918" s="253">
        <f t="shared" ca="1" si="1078"/>
        <v>0</v>
      </c>
      <c r="S918" s="253">
        <f t="shared" ca="1" si="1078"/>
        <v>0</v>
      </c>
      <c r="T918" s="253">
        <f t="shared" ca="1" si="1078"/>
        <v>0</v>
      </c>
      <c r="U918" s="253">
        <f t="shared" ca="1" si="1078"/>
        <v>0</v>
      </c>
      <c r="V918" s="253">
        <f t="shared" ca="1" si="1078"/>
        <v>0</v>
      </c>
      <c r="W918" s="253">
        <f t="shared" ca="1" si="1078"/>
        <v>0</v>
      </c>
      <c r="X918" s="253">
        <f t="shared" ref="X918:AA918" ca="1" si="1079">IF($D914=LataProjekcji,ROUND($D915-X917,0),ROUND(IF(AND(X916=0,W918&gt;0),$D915-X917,IF(X916=0,0,$D915-X917)),0))</f>
        <v>0</v>
      </c>
      <c r="Y918" s="253">
        <f t="shared" ca="1" si="1079"/>
        <v>0</v>
      </c>
      <c r="Z918" s="253">
        <f t="shared" ca="1" si="1079"/>
        <v>0</v>
      </c>
      <c r="AA918" s="253">
        <f t="shared" ca="1" si="1079"/>
        <v>0</v>
      </c>
      <c r="AB918" s="253">
        <f t="shared" ref="AB918" ca="1" si="1080">IF($D914=LataProjekcji,ROUND($D915-AB917,0),ROUND(IF(AND(AB916=0,AA918&gt;0),$D915-AB917,IF(AB916=0,0,$D915-AB917)),0))</f>
        <v>0</v>
      </c>
      <c r="AC918" s="253">
        <f t="shared" ref="AC918" ca="1" si="1081">IF($D914=LataProjekcji,ROUND($D915-AC917,0),ROUND(IF(AND(AC916=0,AB918&gt;0),$D915-AC917,IF(AC916=0,0,$D915-AC917)),0))</f>
        <v>0</v>
      </c>
      <c r="AD918" s="253">
        <f t="shared" ref="AD918" ca="1" si="1082">IF($D914=LataProjekcji,ROUND($D915-AD917,0),ROUND(IF(AND(AD916=0,AC918&gt;0),$D915-AD917,IF(AD916=0,0,$D915-AD917)),0))</f>
        <v>0</v>
      </c>
      <c r="AE918" s="253">
        <f t="shared" ref="AE918" ca="1" si="1083">IF($D914=LataProjekcji,ROUND($D915-AE917,0),ROUND(IF(AND(AE916=0,AD918&gt;0),$D915-AE917,IF(AE916=0,0,$D915-AE917)),0))</f>
        <v>0</v>
      </c>
    </row>
    <row r="919" spans="1:31" hidden="1">
      <c r="A919" s="326"/>
      <c r="B919" s="20">
        <f ca="1">OFFSET($B$96,D919,0)</f>
        <v>0</v>
      </c>
      <c r="C919" s="20"/>
      <c r="D919" s="21">
        <f>D913+1</f>
        <v>7</v>
      </c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326"/>
      <c r="B920" s="164" t="s">
        <v>402</v>
      </c>
      <c r="C920" s="164"/>
      <c r="D920" s="164">
        <f ca="1">YEAR(OFFSET($E$96,D919,0))</f>
        <v>1900</v>
      </c>
      <c r="E920" s="164">
        <f ca="1">MONTH(OFFSET($E$96,D919,0))</f>
        <v>1</v>
      </c>
      <c r="F920" s="527" cm="1">
        <f t="array" aca="1" ref="F920" ca="1">IleMiesiecyDoKoncaRokuST</f>
        <v>11</v>
      </c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</row>
    <row r="921" spans="1:31" hidden="1">
      <c r="A921" s="326"/>
      <c r="B921" s="21" t="s">
        <v>388</v>
      </c>
      <c r="C921" s="21"/>
      <c r="D921" s="374">
        <f ca="1">IF(E921&lt;0,0,ROUND(E921,0))</f>
        <v>0</v>
      </c>
      <c r="E921" s="248">
        <f ca="1">OFFSET($D$96,D919,0)</f>
        <v>0</v>
      </c>
      <c r="F921" s="374">
        <f ca="1">IF(E921&gt;10,ROUND(($D922/12)*$F920,0),$D921)</f>
        <v>0</v>
      </c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</row>
    <row r="922" spans="1:31" hidden="1">
      <c r="A922" s="326"/>
      <c r="B922" s="21" t="s">
        <v>396</v>
      </c>
      <c r="C922" s="420" t="e">
        <f ca="1">VLOOKUP(OFFSET($C$96,D919,0),Założenia!$J$46:$K$53,2,FALSE)</f>
        <v>#N/A</v>
      </c>
      <c r="D922" s="374">
        <f ca="1">IF(ISBLANK(OFFSET($E$96,D919,0)),0,IF(E921&gt;10,ROUND(D921*C922,0),IF(D921&lt;0,0,D921)))</f>
        <v>0</v>
      </c>
      <c r="E922" s="21"/>
      <c r="F922" s="21"/>
      <c r="G922" s="21"/>
      <c r="H922" s="21"/>
      <c r="I922" s="21"/>
      <c r="J922" s="21"/>
      <c r="K922" s="74">
        <f ca="1">ROUND(IF($D920=LataProjekcji,$F921,IF($D920=LataProjekcji,$D922,0)),0)</f>
        <v>0</v>
      </c>
      <c r="L922" s="247">
        <f ca="1">ROUND(IF(OR(AND($D920=LataProjekcji,$F920&gt;0),AND($D920=LataProjekcji,$F920=0,$E921&lt;=10)),$F921,IF($D920&lt;LataProjekcji,IF((SUM($K922:K922)+$D922)&lt;$D921,$D922,$D921-SUM($K922:K922)),0)),0)</f>
        <v>0</v>
      </c>
      <c r="M922" s="247">
        <f ca="1">ROUND(IF(OR(AND($D920=LataProjekcji,$F920&gt;0),AND($D920=LataProjekcji,$F920=0,$E921&lt;=10)),$F921,IF($D920&lt;LataProjekcji,IF((SUM($K922:L922)+$D922)&lt;$D921,$D922,$D921-SUM($K922:L922)),0)),0)</f>
        <v>0</v>
      </c>
      <c r="N922" s="247">
        <f ca="1">ROUND(IF(OR(AND($D920=LataProjekcji,$F920&gt;0),AND($D920=LataProjekcji,$F920=0,$E921&lt;=10)),$F921,IF($D920&lt;LataProjekcji,IF((SUM($K922:M922)+$D922)&lt;$D921,$D922,$D921-SUM($K922:M922)),0)),0)</f>
        <v>0</v>
      </c>
      <c r="O922" s="247">
        <f ca="1">ROUND(IF(OR(AND($D920=LataProjekcji,$F920&gt;0),AND($D920=LataProjekcji,$F920=0,$E921&lt;=10)),$F921,IF($D920&lt;LataProjekcji,IF((SUM($K922:N922)+$D922)&lt;$D921,$D922,$D921-SUM($K922:N922)),0)),0)</f>
        <v>0</v>
      </c>
      <c r="P922" s="247">
        <f ca="1">ROUND(IF(OR(AND($D920=LataProjekcji,$F920&gt;0),AND($D920=LataProjekcji,$F920=0,$E921&lt;=10)),$F921,IF($D920&lt;LataProjekcji,IF((SUM($K922:O922)+$D922)&lt;$D921,$D922,$D921-SUM($K922:O922)),0)),0)</f>
        <v>0</v>
      </c>
      <c r="Q922" s="247">
        <f ca="1">ROUND(IF(OR(AND($D920=LataProjekcji,$F920&gt;0),AND($D920=LataProjekcji,$F920=0,$E921&lt;=10)),$F921,IF($D920&lt;LataProjekcji,IF((SUM($K922:P922)+$D922)&lt;$D921,$D922,$D921-SUM($K922:P922)),0)),0)</f>
        <v>0</v>
      </c>
      <c r="R922" s="247">
        <f ca="1">ROUND(IF(OR(AND($D920=LataProjekcji,$F920&gt;0),AND($D920=LataProjekcji,$F920=0,$E921&lt;=10)),$F921,IF($D920&lt;LataProjekcji,IF((SUM($K922:Q922)+$D922)&lt;$D921,$D922,$D921-SUM($K922:Q922)),0)),0)</f>
        <v>0</v>
      </c>
      <c r="S922" s="247">
        <f ca="1">ROUND(IF(OR(AND($D920=LataProjekcji,$F920&gt;0),AND($D920=LataProjekcji,$F920=0,$E921&lt;=10)),$F921,IF($D920&lt;LataProjekcji,IF((SUM($K922:R922)+$D922)&lt;$D921,$D922,$D921-SUM($K922:R922)),0)),0)</f>
        <v>0</v>
      </c>
      <c r="T922" s="247">
        <f ca="1">ROUND(IF(OR(AND($D920=LataProjekcji,$F920&gt;0),AND($D920=LataProjekcji,$F920=0,$E921&lt;=10)),$F921,IF($D920&lt;LataProjekcji,IF((SUM($K922:S922)+$D922)&lt;$D921,$D922,$D921-SUM($K922:S922)),0)),0)</f>
        <v>0</v>
      </c>
      <c r="U922" s="247">
        <f ca="1">ROUND(IF(OR(AND($D920=LataProjekcji,$F920&gt;0),AND($D920=LataProjekcji,$F920=0,$E921&lt;=10)),$F921,IF($D920&lt;LataProjekcji,IF((SUM($K922:T922)+$D922)&lt;$D921,$D922,$D921-SUM($K922:T922)),0)),0)</f>
        <v>0</v>
      </c>
      <c r="V922" s="247">
        <f ca="1">ROUND(IF(OR(AND($D920=LataProjekcji,$F920&gt;0),AND($D920=LataProjekcji,$F920=0,$E921&lt;=10)),$F921,IF($D920&lt;LataProjekcji,IF((SUM($K922:U922)+$D922)&lt;$D921,$D922,$D921-SUM($K922:U922)),0)),0)</f>
        <v>0</v>
      </c>
      <c r="W922" s="247">
        <f ca="1">ROUND(IF(OR(AND($D920=LataProjekcji,$F920&gt;0),AND($D920=LataProjekcji,$F920=0,$E921&lt;=10)),$F921,IF($D920&lt;LataProjekcji,IF((SUM($K922:V922)+$D922)&lt;$D921,$D922,$D921-SUM($K922:V922)),0)),0)</f>
        <v>0</v>
      </c>
      <c r="X922" s="247">
        <f ca="1">ROUND(IF(OR(AND($D920=LataProjekcji,$F920&gt;0),AND($D920=LataProjekcji,$F920=0,$E921&lt;=10)),$F921,IF($D920&lt;LataProjekcji,IF((SUM($K922:W922)+$D922)&lt;$D921,$D922,$D921-SUM($K922:W922)),0)),0)</f>
        <v>0</v>
      </c>
      <c r="Y922" s="247">
        <f ca="1">ROUND(IF(OR(AND($D920=LataProjekcji,$F920&gt;0),AND($D920=LataProjekcji,$F920=0,$E921&lt;=10)),$F921,IF($D920&lt;LataProjekcji,IF((SUM($K922:X922)+$D922)&lt;$D921,$D922,$D921-SUM($K922:X922)),0)),0)</f>
        <v>0</v>
      </c>
      <c r="Z922" s="247">
        <f ca="1">ROUND(IF(OR(AND($D920=LataProjekcji,$F920&gt;0),AND($D920=LataProjekcji,$F920=0,$E921&lt;=10)),$F921,IF($D920&lt;LataProjekcji,IF((SUM($K922:Y922)+$D922)&lt;$D921,$D922,$D921-SUM($K922:Y922)),0)),0)</f>
        <v>0</v>
      </c>
      <c r="AA922" s="247">
        <f ca="1">ROUND(IF(OR(AND($D920=LataProjekcji,$F920&gt;0),AND($D920=LataProjekcji,$F920=0,$E921&lt;=10)),$F921,IF($D920&lt;LataProjekcji,IF((SUM($K922:Z922)+$D922)&lt;$D921,$D922,$D921-SUM($K922:Z922)),0)),0)</f>
        <v>0</v>
      </c>
      <c r="AB922" s="247">
        <f ca="1">ROUND(IF(OR(AND($D920=LataProjekcji,$F920&gt;0),AND($D920=LataProjekcji,$F920=0,$E921&lt;=10)),$F921,IF($D920&lt;LataProjekcji,IF((SUM($K922:AA922)+$D922)&lt;$D921,$D922,$D921-SUM($K922:AA922)),0)),0)</f>
        <v>0</v>
      </c>
      <c r="AC922" s="247">
        <f ca="1">ROUND(IF(OR(AND($D920=LataProjekcji,$F920&gt;0),AND($D920=LataProjekcji,$F920=0,$E921&lt;=10)),$F921,IF($D920&lt;LataProjekcji,IF((SUM($K922:AB922)+$D922)&lt;$D921,$D922,$D921-SUM($K922:AB922)),0)),0)</f>
        <v>0</v>
      </c>
      <c r="AD922" s="247">
        <f ca="1">ROUND(IF(OR(AND($D920=LataProjekcji,$F920&gt;0),AND($D920=LataProjekcji,$F920=0,$E921&lt;=10)),$F921,IF($D920&lt;LataProjekcji,IF((SUM($K922:AC922)+$D922)&lt;$D921,$D922,$D921-SUM($K922:AC922)),0)),0)</f>
        <v>0</v>
      </c>
      <c r="AE922" s="247">
        <f ca="1">ROUND(IF(OR(AND($D920=LataProjekcji,$F920&gt;0),AND($D920=LataProjekcji,$F920=0,$E921&lt;=10)),$F921,IF($D920&lt;LataProjekcji,IF((SUM($K922:AD922)+$D922)&lt;$D921,$D922,$D921-SUM($K922:AD922)),0)),0)</f>
        <v>0</v>
      </c>
    </row>
    <row r="923" spans="1:31" hidden="1">
      <c r="A923" s="326"/>
      <c r="B923" s="21" t="s">
        <v>397</v>
      </c>
      <c r="C923" s="21"/>
      <c r="D923" s="22"/>
      <c r="E923" s="21"/>
      <c r="F923" s="21"/>
      <c r="G923" s="21"/>
      <c r="H923" s="21"/>
      <c r="I923" s="21"/>
      <c r="J923" s="21"/>
      <c r="K923" s="22">
        <f ca="1">ROUND(K922,0)</f>
        <v>0</v>
      </c>
      <c r="L923" s="22">
        <f t="shared" ref="L923:Y923" ca="1" si="1084">ROUND(K923+L922,0)</f>
        <v>0</v>
      </c>
      <c r="M923" s="22">
        <f t="shared" ca="1" si="1084"/>
        <v>0</v>
      </c>
      <c r="N923" s="22">
        <f t="shared" ca="1" si="1084"/>
        <v>0</v>
      </c>
      <c r="O923" s="22">
        <f t="shared" ca="1" si="1084"/>
        <v>0</v>
      </c>
      <c r="P923" s="22">
        <f t="shared" ca="1" si="1084"/>
        <v>0</v>
      </c>
      <c r="Q923" s="22">
        <f t="shared" ca="1" si="1084"/>
        <v>0</v>
      </c>
      <c r="R923" s="22">
        <f t="shared" ca="1" si="1084"/>
        <v>0</v>
      </c>
      <c r="S923" s="22">
        <f t="shared" ca="1" si="1084"/>
        <v>0</v>
      </c>
      <c r="T923" s="22">
        <f t="shared" ca="1" si="1084"/>
        <v>0</v>
      </c>
      <c r="U923" s="22">
        <f t="shared" ca="1" si="1084"/>
        <v>0</v>
      </c>
      <c r="V923" s="22">
        <f t="shared" ca="1" si="1084"/>
        <v>0</v>
      </c>
      <c r="W923" s="22">
        <f t="shared" ca="1" si="1084"/>
        <v>0</v>
      </c>
      <c r="X923" s="22">
        <f t="shared" ca="1" si="1084"/>
        <v>0</v>
      </c>
      <c r="Y923" s="22">
        <f t="shared" ca="1" si="1084"/>
        <v>0</v>
      </c>
      <c r="Z923" s="22">
        <f t="shared" ref="Z923" ca="1" si="1085">ROUND(Y923+Z922,0)</f>
        <v>0</v>
      </c>
      <c r="AA923" s="22">
        <f t="shared" ref="AA923" ca="1" si="1086">ROUND(Z923+AA922,0)</f>
        <v>0</v>
      </c>
      <c r="AB923" s="22">
        <f t="shared" ref="AB923" ca="1" si="1087">ROUND(AA923+AB922,0)</f>
        <v>0</v>
      </c>
      <c r="AC923" s="22">
        <f t="shared" ref="AC923" ca="1" si="1088">ROUND(AB923+AC922,0)</f>
        <v>0</v>
      </c>
      <c r="AD923" s="22">
        <f t="shared" ref="AD923" ca="1" si="1089">ROUND(AC923+AD922,0)</f>
        <v>0</v>
      </c>
      <c r="AE923" s="22">
        <f t="shared" ref="AE923" ca="1" si="1090">ROUND(AD923+AE922,0)</f>
        <v>0</v>
      </c>
    </row>
    <row r="924" spans="1:31" hidden="1">
      <c r="A924" s="326"/>
      <c r="B924" s="21" t="s">
        <v>388</v>
      </c>
      <c r="C924" s="21"/>
      <c r="D924" s="22"/>
      <c r="E924" s="21"/>
      <c r="F924" s="21"/>
      <c r="G924" s="21"/>
      <c r="H924" s="21"/>
      <c r="I924" s="21"/>
      <c r="J924" s="429">
        <f ca="1">OFFSET($C$96,D919,0)</f>
        <v>0</v>
      </c>
      <c r="K924" s="76">
        <f ca="1">IF($D920=LataProjekcji,ROUND($D921-K923,0),ROUND(IF(K922=0,0,$D921-K923),0))</f>
        <v>0</v>
      </c>
      <c r="L924" s="253">
        <f t="shared" ref="L924:W924" ca="1" si="1091">IF($D920=LataProjekcji,ROUND($D921-L923,0),ROUND(IF(AND(L922=0,K924&gt;0),$D921-L923,IF(L922=0,0,$D921-L923)),0))</f>
        <v>0</v>
      </c>
      <c r="M924" s="253">
        <f t="shared" ca="1" si="1091"/>
        <v>0</v>
      </c>
      <c r="N924" s="253">
        <f t="shared" ca="1" si="1091"/>
        <v>0</v>
      </c>
      <c r="O924" s="253">
        <f t="shared" ca="1" si="1091"/>
        <v>0</v>
      </c>
      <c r="P924" s="253">
        <f t="shared" ca="1" si="1091"/>
        <v>0</v>
      </c>
      <c r="Q924" s="253">
        <f t="shared" ca="1" si="1091"/>
        <v>0</v>
      </c>
      <c r="R924" s="253">
        <f t="shared" ca="1" si="1091"/>
        <v>0</v>
      </c>
      <c r="S924" s="253">
        <f t="shared" ca="1" si="1091"/>
        <v>0</v>
      </c>
      <c r="T924" s="253">
        <f t="shared" ca="1" si="1091"/>
        <v>0</v>
      </c>
      <c r="U924" s="253">
        <f t="shared" ca="1" si="1091"/>
        <v>0</v>
      </c>
      <c r="V924" s="253">
        <f t="shared" ca="1" si="1091"/>
        <v>0</v>
      </c>
      <c r="W924" s="253">
        <f t="shared" ca="1" si="1091"/>
        <v>0</v>
      </c>
      <c r="X924" s="253">
        <f t="shared" ref="X924:AA924" ca="1" si="1092">IF($D920=LataProjekcji,ROUND($D921-X923,0),ROUND(IF(AND(X922=0,W924&gt;0),$D921-X923,IF(X922=0,0,$D921-X923)),0))</f>
        <v>0</v>
      </c>
      <c r="Y924" s="253">
        <f t="shared" ca="1" si="1092"/>
        <v>0</v>
      </c>
      <c r="Z924" s="253">
        <f t="shared" ca="1" si="1092"/>
        <v>0</v>
      </c>
      <c r="AA924" s="253">
        <f t="shared" ca="1" si="1092"/>
        <v>0</v>
      </c>
      <c r="AB924" s="253">
        <f t="shared" ref="AB924" ca="1" si="1093">IF($D920=LataProjekcji,ROUND($D921-AB923,0),ROUND(IF(AND(AB922=0,AA924&gt;0),$D921-AB923,IF(AB922=0,0,$D921-AB923)),0))</f>
        <v>0</v>
      </c>
      <c r="AC924" s="253">
        <f t="shared" ref="AC924" ca="1" si="1094">IF($D920=LataProjekcji,ROUND($D921-AC923,0),ROUND(IF(AND(AC922=0,AB924&gt;0),$D921-AC923,IF(AC922=0,0,$D921-AC923)),0))</f>
        <v>0</v>
      </c>
      <c r="AD924" s="253">
        <f t="shared" ref="AD924" ca="1" si="1095">IF($D920=LataProjekcji,ROUND($D921-AD923,0),ROUND(IF(AND(AD922=0,AC924&gt;0),$D921-AD923,IF(AD922=0,0,$D921-AD923)),0))</f>
        <v>0</v>
      </c>
      <c r="AE924" s="253">
        <f t="shared" ref="AE924" ca="1" si="1096">IF($D920=LataProjekcji,ROUND($D921-AE923,0),ROUND(IF(AND(AE922=0,AD924&gt;0),$D921-AE923,IF(AE922=0,0,$D921-AE923)),0))</f>
        <v>0</v>
      </c>
    </row>
    <row r="925" spans="1:31" hidden="1">
      <c r="A925" s="326"/>
      <c r="B925" s="20">
        <f ca="1">OFFSET($B$96,D925,0)</f>
        <v>0</v>
      </c>
      <c r="C925" s="20"/>
      <c r="D925" s="21">
        <f>D919+1</f>
        <v>8</v>
      </c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326"/>
      <c r="B926" s="164" t="s">
        <v>402</v>
      </c>
      <c r="C926" s="164"/>
      <c r="D926" s="164">
        <f ca="1">YEAR(OFFSET($E$96,D925,0))</f>
        <v>1900</v>
      </c>
      <c r="E926" s="164">
        <f ca="1">MONTH(OFFSET($E$96,D925,0))</f>
        <v>1</v>
      </c>
      <c r="F926" s="527" cm="1">
        <f t="array" aca="1" ref="F926" ca="1">IleMiesiecyDoKoncaRokuST</f>
        <v>11</v>
      </c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326"/>
      <c r="B927" s="21" t="s">
        <v>388</v>
      </c>
      <c r="C927" s="21"/>
      <c r="D927" s="374">
        <f ca="1">IF(E927&lt;0,0,ROUND(E927,0))</f>
        <v>0</v>
      </c>
      <c r="E927" s="248">
        <f ca="1">OFFSET($D$96,D925,0)</f>
        <v>0</v>
      </c>
      <c r="F927" s="374">
        <f ca="1">IF(E927&gt;10,ROUND(($D928/12)*$F926,0),$D927)</f>
        <v>0</v>
      </c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</row>
    <row r="928" spans="1:31" hidden="1">
      <c r="A928" s="326"/>
      <c r="B928" s="21" t="s">
        <v>396</v>
      </c>
      <c r="C928" s="420" t="e">
        <f ca="1">VLOOKUP(OFFSET($C$96,D925,0),Założenia!$J$46:$K$53,2,FALSE)</f>
        <v>#N/A</v>
      </c>
      <c r="D928" s="374">
        <f ca="1">IF(ISBLANK(OFFSET($E$96,D925,0)),0,IF(E927&gt;10,ROUND(D927*C928,0),IF(D927&lt;0,0,D927)))</f>
        <v>0</v>
      </c>
      <c r="E928" s="21"/>
      <c r="F928" s="21"/>
      <c r="G928" s="21"/>
      <c r="H928" s="21"/>
      <c r="I928" s="21"/>
      <c r="J928" s="21"/>
      <c r="K928" s="74">
        <f ca="1">ROUND(IF($D926=LataProjekcji,$F927,IF($D926=LataProjekcji,$D928,0)),0)</f>
        <v>0</v>
      </c>
      <c r="L928" s="247">
        <f ca="1">ROUND(IF(OR(AND($D926=LataProjekcji,$F926&gt;0),AND($D926=LataProjekcji,$F926=0,$E927&lt;=10)),$F927,IF($D926&lt;LataProjekcji,IF((SUM($K928:K928)+$D928)&lt;$D927,$D928,$D927-SUM($K928:K928)),0)),0)</f>
        <v>0</v>
      </c>
      <c r="M928" s="247">
        <f ca="1">ROUND(IF(OR(AND($D926=LataProjekcji,$F926&gt;0),AND($D926=LataProjekcji,$F926=0,$E927&lt;=10)),$F927,IF($D926&lt;LataProjekcji,IF((SUM($K928:L928)+$D928)&lt;$D927,$D928,$D927-SUM($K928:L928)),0)),0)</f>
        <v>0</v>
      </c>
      <c r="N928" s="247">
        <f ca="1">ROUND(IF(OR(AND($D926=LataProjekcji,$F926&gt;0),AND($D926=LataProjekcji,$F926=0,$E927&lt;=10)),$F927,IF($D926&lt;LataProjekcji,IF((SUM($K928:M928)+$D928)&lt;$D927,$D928,$D927-SUM($K928:M928)),0)),0)</f>
        <v>0</v>
      </c>
      <c r="O928" s="247">
        <f ca="1">ROUND(IF(OR(AND($D926=LataProjekcji,$F926&gt;0),AND($D926=LataProjekcji,$F926=0,$E927&lt;=10)),$F927,IF($D926&lt;LataProjekcji,IF((SUM($K928:N928)+$D928)&lt;$D927,$D928,$D927-SUM($K928:N928)),0)),0)</f>
        <v>0</v>
      </c>
      <c r="P928" s="247">
        <f ca="1">ROUND(IF(OR(AND($D926=LataProjekcji,$F926&gt;0),AND($D926=LataProjekcji,$F926=0,$E927&lt;=10)),$F927,IF($D926&lt;LataProjekcji,IF((SUM($K928:O928)+$D928)&lt;$D927,$D928,$D927-SUM($K928:O928)),0)),0)</f>
        <v>0</v>
      </c>
      <c r="Q928" s="247">
        <f ca="1">ROUND(IF(OR(AND($D926=LataProjekcji,$F926&gt;0),AND($D926=LataProjekcji,$F926=0,$E927&lt;=10)),$F927,IF($D926&lt;LataProjekcji,IF((SUM($K928:P928)+$D928)&lt;$D927,$D928,$D927-SUM($K928:P928)),0)),0)</f>
        <v>0</v>
      </c>
      <c r="R928" s="247">
        <f ca="1">ROUND(IF(OR(AND($D926=LataProjekcji,$F926&gt;0),AND($D926=LataProjekcji,$F926=0,$E927&lt;=10)),$F927,IF($D926&lt;LataProjekcji,IF((SUM($K928:Q928)+$D928)&lt;$D927,$D928,$D927-SUM($K928:Q928)),0)),0)</f>
        <v>0</v>
      </c>
      <c r="S928" s="247">
        <f ca="1">ROUND(IF(OR(AND($D926=LataProjekcji,$F926&gt;0),AND($D926=LataProjekcji,$F926=0,$E927&lt;=10)),$F927,IF($D926&lt;LataProjekcji,IF((SUM($K928:R928)+$D928)&lt;$D927,$D928,$D927-SUM($K928:R928)),0)),0)</f>
        <v>0</v>
      </c>
      <c r="T928" s="247">
        <f ca="1">ROUND(IF(OR(AND($D926=LataProjekcji,$F926&gt;0),AND($D926=LataProjekcji,$F926=0,$E927&lt;=10)),$F927,IF($D926&lt;LataProjekcji,IF((SUM($K928:S928)+$D928)&lt;$D927,$D928,$D927-SUM($K928:S928)),0)),0)</f>
        <v>0</v>
      </c>
      <c r="U928" s="247">
        <f ca="1">ROUND(IF(OR(AND($D926=LataProjekcji,$F926&gt;0),AND($D926=LataProjekcji,$F926=0,$E927&lt;=10)),$F927,IF($D926&lt;LataProjekcji,IF((SUM($K928:T928)+$D928)&lt;$D927,$D928,$D927-SUM($K928:T928)),0)),0)</f>
        <v>0</v>
      </c>
      <c r="V928" s="247">
        <f ca="1">ROUND(IF(OR(AND($D926=LataProjekcji,$F926&gt;0),AND($D926=LataProjekcji,$F926=0,$E927&lt;=10)),$F927,IF($D926&lt;LataProjekcji,IF((SUM($K928:U928)+$D928)&lt;$D927,$D928,$D927-SUM($K928:U928)),0)),0)</f>
        <v>0</v>
      </c>
      <c r="W928" s="247">
        <f ca="1">ROUND(IF(OR(AND($D926=LataProjekcji,$F926&gt;0),AND($D926=LataProjekcji,$F926=0,$E927&lt;=10)),$F927,IF($D926&lt;LataProjekcji,IF((SUM($K928:V928)+$D928)&lt;$D927,$D928,$D927-SUM($K928:V928)),0)),0)</f>
        <v>0</v>
      </c>
      <c r="X928" s="247">
        <f ca="1">ROUND(IF(OR(AND($D926=LataProjekcji,$F926&gt;0),AND($D926=LataProjekcji,$F926=0,$E927&lt;=10)),$F927,IF($D926&lt;LataProjekcji,IF((SUM($K928:W928)+$D928)&lt;$D927,$D928,$D927-SUM($K928:W928)),0)),0)</f>
        <v>0</v>
      </c>
      <c r="Y928" s="247">
        <f ca="1">ROUND(IF(OR(AND($D926=LataProjekcji,$F926&gt;0),AND($D926=LataProjekcji,$F926=0,$E927&lt;=10)),$F927,IF($D926&lt;LataProjekcji,IF((SUM($K928:X928)+$D928)&lt;$D927,$D928,$D927-SUM($K928:X928)),0)),0)</f>
        <v>0</v>
      </c>
      <c r="Z928" s="247">
        <f ca="1">ROUND(IF(OR(AND($D926=LataProjekcji,$F926&gt;0),AND($D926=LataProjekcji,$F926=0,$E927&lt;=10)),$F927,IF($D926&lt;LataProjekcji,IF((SUM($K928:Y928)+$D928)&lt;$D927,$D928,$D927-SUM($K928:Y928)),0)),0)</f>
        <v>0</v>
      </c>
      <c r="AA928" s="247">
        <f ca="1">ROUND(IF(OR(AND($D926=LataProjekcji,$F926&gt;0),AND($D926=LataProjekcji,$F926=0,$E927&lt;=10)),$F927,IF($D926&lt;LataProjekcji,IF((SUM($K928:Z928)+$D928)&lt;$D927,$D928,$D927-SUM($K928:Z928)),0)),0)</f>
        <v>0</v>
      </c>
      <c r="AB928" s="247">
        <f ca="1">ROUND(IF(OR(AND($D926=LataProjekcji,$F926&gt;0),AND($D926=LataProjekcji,$F926=0,$E927&lt;=10)),$F927,IF($D926&lt;LataProjekcji,IF((SUM($K928:AA928)+$D928)&lt;$D927,$D928,$D927-SUM($K928:AA928)),0)),0)</f>
        <v>0</v>
      </c>
      <c r="AC928" s="247">
        <f ca="1">ROUND(IF(OR(AND($D926=LataProjekcji,$F926&gt;0),AND($D926=LataProjekcji,$F926=0,$E927&lt;=10)),$F927,IF($D926&lt;LataProjekcji,IF((SUM($K928:AB928)+$D928)&lt;$D927,$D928,$D927-SUM($K928:AB928)),0)),0)</f>
        <v>0</v>
      </c>
      <c r="AD928" s="247">
        <f ca="1">ROUND(IF(OR(AND($D926=LataProjekcji,$F926&gt;0),AND($D926=LataProjekcji,$F926=0,$E927&lt;=10)),$F927,IF($D926&lt;LataProjekcji,IF((SUM($K928:AC928)+$D928)&lt;$D927,$D928,$D927-SUM($K928:AC928)),0)),0)</f>
        <v>0</v>
      </c>
      <c r="AE928" s="247">
        <f ca="1">ROUND(IF(OR(AND($D926=LataProjekcji,$F926&gt;0),AND($D926=LataProjekcji,$F926=0,$E927&lt;=10)),$F927,IF($D926&lt;LataProjekcji,IF((SUM($K928:AD928)+$D928)&lt;$D927,$D928,$D927-SUM($K928:AD928)),0)),0)</f>
        <v>0</v>
      </c>
    </row>
    <row r="929" spans="1:31" hidden="1">
      <c r="A929" s="326"/>
      <c r="B929" s="21" t="s">
        <v>397</v>
      </c>
      <c r="C929" s="21"/>
      <c r="D929" s="22"/>
      <c r="E929" s="21"/>
      <c r="F929" s="21"/>
      <c r="G929" s="21"/>
      <c r="H929" s="21"/>
      <c r="I929" s="21"/>
      <c r="J929" s="21"/>
      <c r="K929" s="22">
        <f ca="1">ROUND(K928,0)</f>
        <v>0</v>
      </c>
      <c r="L929" s="22">
        <f t="shared" ref="L929:Y929" ca="1" si="1097">ROUND(K929+L928,0)</f>
        <v>0</v>
      </c>
      <c r="M929" s="22">
        <f t="shared" ca="1" si="1097"/>
        <v>0</v>
      </c>
      <c r="N929" s="22">
        <f t="shared" ca="1" si="1097"/>
        <v>0</v>
      </c>
      <c r="O929" s="22">
        <f t="shared" ca="1" si="1097"/>
        <v>0</v>
      </c>
      <c r="P929" s="22">
        <f t="shared" ca="1" si="1097"/>
        <v>0</v>
      </c>
      <c r="Q929" s="22">
        <f t="shared" ca="1" si="1097"/>
        <v>0</v>
      </c>
      <c r="R929" s="22">
        <f t="shared" ca="1" si="1097"/>
        <v>0</v>
      </c>
      <c r="S929" s="22">
        <f t="shared" ca="1" si="1097"/>
        <v>0</v>
      </c>
      <c r="T929" s="22">
        <f t="shared" ca="1" si="1097"/>
        <v>0</v>
      </c>
      <c r="U929" s="22">
        <f t="shared" ca="1" si="1097"/>
        <v>0</v>
      </c>
      <c r="V929" s="22">
        <f t="shared" ca="1" si="1097"/>
        <v>0</v>
      </c>
      <c r="W929" s="22">
        <f t="shared" ca="1" si="1097"/>
        <v>0</v>
      </c>
      <c r="X929" s="22">
        <f t="shared" ca="1" si="1097"/>
        <v>0</v>
      </c>
      <c r="Y929" s="22">
        <f t="shared" ca="1" si="1097"/>
        <v>0</v>
      </c>
      <c r="Z929" s="22">
        <f t="shared" ref="Z929" ca="1" si="1098">ROUND(Y929+Z928,0)</f>
        <v>0</v>
      </c>
      <c r="AA929" s="22">
        <f t="shared" ref="AA929" ca="1" si="1099">ROUND(Z929+AA928,0)</f>
        <v>0</v>
      </c>
      <c r="AB929" s="22">
        <f t="shared" ref="AB929" ca="1" si="1100">ROUND(AA929+AB928,0)</f>
        <v>0</v>
      </c>
      <c r="AC929" s="22">
        <f t="shared" ref="AC929" ca="1" si="1101">ROUND(AB929+AC928,0)</f>
        <v>0</v>
      </c>
      <c r="AD929" s="22">
        <f t="shared" ref="AD929" ca="1" si="1102">ROUND(AC929+AD928,0)</f>
        <v>0</v>
      </c>
      <c r="AE929" s="22">
        <f t="shared" ref="AE929" ca="1" si="1103">ROUND(AD929+AE928,0)</f>
        <v>0</v>
      </c>
    </row>
    <row r="930" spans="1:31" hidden="1">
      <c r="A930" s="326"/>
      <c r="B930" s="21" t="s">
        <v>388</v>
      </c>
      <c r="C930" s="21"/>
      <c r="D930" s="22"/>
      <c r="E930" s="21"/>
      <c r="F930" s="21"/>
      <c r="G930" s="21"/>
      <c r="H930" s="21"/>
      <c r="I930" s="21"/>
      <c r="J930" s="429">
        <f ca="1">OFFSET($C$96,D925,0)</f>
        <v>0</v>
      </c>
      <c r="K930" s="76">
        <f ca="1">IF($D926=LataProjekcji,ROUND($D927-K929,0),ROUND(IF(K928=0,0,$D927-K929),0))</f>
        <v>0</v>
      </c>
      <c r="L930" s="253">
        <f t="shared" ref="L930:W930" ca="1" si="1104">IF($D926=LataProjekcji,ROUND($D927-L929,0),ROUND(IF(AND(L928=0,K930&gt;0),$D927-L929,IF(L928=0,0,$D927-L929)),0))</f>
        <v>0</v>
      </c>
      <c r="M930" s="253">
        <f t="shared" ca="1" si="1104"/>
        <v>0</v>
      </c>
      <c r="N930" s="253">
        <f t="shared" ca="1" si="1104"/>
        <v>0</v>
      </c>
      <c r="O930" s="253">
        <f t="shared" ca="1" si="1104"/>
        <v>0</v>
      </c>
      <c r="P930" s="253">
        <f t="shared" ca="1" si="1104"/>
        <v>0</v>
      </c>
      <c r="Q930" s="253">
        <f t="shared" ca="1" si="1104"/>
        <v>0</v>
      </c>
      <c r="R930" s="253">
        <f t="shared" ca="1" si="1104"/>
        <v>0</v>
      </c>
      <c r="S930" s="253">
        <f t="shared" ca="1" si="1104"/>
        <v>0</v>
      </c>
      <c r="T930" s="253">
        <f t="shared" ca="1" si="1104"/>
        <v>0</v>
      </c>
      <c r="U930" s="253">
        <f t="shared" ca="1" si="1104"/>
        <v>0</v>
      </c>
      <c r="V930" s="253">
        <f t="shared" ca="1" si="1104"/>
        <v>0</v>
      </c>
      <c r="W930" s="253">
        <f t="shared" ca="1" si="1104"/>
        <v>0</v>
      </c>
      <c r="X930" s="253">
        <f t="shared" ref="X930:AA930" ca="1" si="1105">IF($D926=LataProjekcji,ROUND($D927-X929,0),ROUND(IF(AND(X928=0,W930&gt;0),$D927-X929,IF(X928=0,0,$D927-X929)),0))</f>
        <v>0</v>
      </c>
      <c r="Y930" s="253">
        <f t="shared" ca="1" si="1105"/>
        <v>0</v>
      </c>
      <c r="Z930" s="253">
        <f t="shared" ca="1" si="1105"/>
        <v>0</v>
      </c>
      <c r="AA930" s="253">
        <f t="shared" ca="1" si="1105"/>
        <v>0</v>
      </c>
      <c r="AB930" s="253">
        <f t="shared" ref="AB930" ca="1" si="1106">IF($D926=LataProjekcji,ROUND($D927-AB929,0),ROUND(IF(AND(AB928=0,AA930&gt;0),$D927-AB929,IF(AB928=0,0,$D927-AB929)),0))</f>
        <v>0</v>
      </c>
      <c r="AC930" s="253">
        <f t="shared" ref="AC930" ca="1" si="1107">IF($D926=LataProjekcji,ROUND($D927-AC929,0),ROUND(IF(AND(AC928=0,AB930&gt;0),$D927-AC929,IF(AC928=0,0,$D927-AC929)),0))</f>
        <v>0</v>
      </c>
      <c r="AD930" s="253">
        <f t="shared" ref="AD930" ca="1" si="1108">IF($D926=LataProjekcji,ROUND($D927-AD929,0),ROUND(IF(AND(AD928=0,AC930&gt;0),$D927-AD929,IF(AD928=0,0,$D927-AD929)),0))</f>
        <v>0</v>
      </c>
      <c r="AE930" s="253">
        <f t="shared" ref="AE930" ca="1" si="1109">IF($D926=LataProjekcji,ROUND($D927-AE929,0),ROUND(IF(AND(AE928=0,AD930&gt;0),$D927-AE929,IF(AE928=0,0,$D927-AE929)),0))</f>
        <v>0</v>
      </c>
    </row>
    <row r="931" spans="1:31" hidden="1">
      <c r="A931" s="326"/>
      <c r="B931" s="20">
        <f ca="1">OFFSET($B$96,D931,0)</f>
        <v>0</v>
      </c>
      <c r="C931" s="20"/>
      <c r="D931" s="21">
        <f>D925+1</f>
        <v>9</v>
      </c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326"/>
      <c r="B932" s="164" t="s">
        <v>402</v>
      </c>
      <c r="C932" s="164"/>
      <c r="D932" s="164">
        <f ca="1">YEAR(OFFSET($E$96,D931,0))</f>
        <v>1900</v>
      </c>
      <c r="E932" s="164">
        <f ca="1">MONTH(OFFSET($E$96,D931,0))</f>
        <v>1</v>
      </c>
      <c r="F932" s="527" cm="1">
        <f t="array" aca="1" ref="F932" ca="1">IleMiesiecyDoKoncaRokuST</f>
        <v>11</v>
      </c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326"/>
      <c r="B933" s="21" t="s">
        <v>388</v>
      </c>
      <c r="C933" s="21"/>
      <c r="D933" s="374">
        <f ca="1">IF(E933&lt;0,0,ROUND(E933,0))</f>
        <v>0</v>
      </c>
      <c r="E933" s="248">
        <f ca="1">OFFSET($D$96,D931,0)</f>
        <v>0</v>
      </c>
      <c r="F933" s="374">
        <f ca="1">IF(E933&gt;10,ROUND(($D934/12)*$F932,0),$D933)</f>
        <v>0</v>
      </c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326"/>
      <c r="B934" s="21" t="s">
        <v>396</v>
      </c>
      <c r="C934" s="420" t="e">
        <f ca="1">VLOOKUP(OFFSET($C$96,D931,0),Założenia!$J$46:$K$53,2,FALSE)</f>
        <v>#N/A</v>
      </c>
      <c r="D934" s="374">
        <f ca="1">IF(ISBLANK(OFFSET($E$96,D931,0)),0,IF(E933&gt;10,ROUND(D933*C934,0),IF(D933&lt;0,0,D933)))</f>
        <v>0</v>
      </c>
      <c r="E934" s="21"/>
      <c r="F934" s="21"/>
      <c r="G934" s="21"/>
      <c r="H934" s="21"/>
      <c r="I934" s="21"/>
      <c r="J934" s="21"/>
      <c r="K934" s="74">
        <f ca="1">ROUND(IF($D932=LataProjekcji,$F933,IF($D932=LataProjekcji,$D934,0)),0)</f>
        <v>0</v>
      </c>
      <c r="L934" s="247">
        <f ca="1">ROUND(IF(OR(AND($D932=LataProjekcji,$F932&gt;0),AND($D932=LataProjekcji,$F932=0,$E933&lt;=10)),$F933,IF($D932&lt;LataProjekcji,IF((SUM($K934:K934)+$D934)&lt;$D933,$D934,$D933-SUM($K934:K934)),0)),0)</f>
        <v>0</v>
      </c>
      <c r="M934" s="247">
        <f ca="1">ROUND(IF(OR(AND($D932=LataProjekcji,$F932&gt;0),AND($D932=LataProjekcji,$F932=0,$E933&lt;=10)),$F933,IF($D932&lt;LataProjekcji,IF((SUM($K934:L934)+$D934)&lt;$D933,$D934,$D933-SUM($K934:L934)),0)),0)</f>
        <v>0</v>
      </c>
      <c r="N934" s="247">
        <f ca="1">ROUND(IF(OR(AND($D932=LataProjekcji,$F932&gt;0),AND($D932=LataProjekcji,$F932=0,$E933&lt;=10)),$F933,IF($D932&lt;LataProjekcji,IF((SUM($K934:M934)+$D934)&lt;$D933,$D934,$D933-SUM($K934:M934)),0)),0)</f>
        <v>0</v>
      </c>
      <c r="O934" s="247">
        <f ca="1">ROUND(IF(OR(AND($D932=LataProjekcji,$F932&gt;0),AND($D932=LataProjekcji,$F932=0,$E933&lt;=10)),$F933,IF($D932&lt;LataProjekcji,IF((SUM($K934:N934)+$D934)&lt;$D933,$D934,$D933-SUM($K934:N934)),0)),0)</f>
        <v>0</v>
      </c>
      <c r="P934" s="247">
        <f ca="1">ROUND(IF(OR(AND($D932=LataProjekcji,$F932&gt;0),AND($D932=LataProjekcji,$F932=0,$E933&lt;=10)),$F933,IF($D932&lt;LataProjekcji,IF((SUM($K934:O934)+$D934)&lt;$D933,$D934,$D933-SUM($K934:O934)),0)),0)</f>
        <v>0</v>
      </c>
      <c r="Q934" s="247">
        <f ca="1">ROUND(IF(OR(AND($D932=LataProjekcji,$F932&gt;0),AND($D932=LataProjekcji,$F932=0,$E933&lt;=10)),$F933,IF($D932&lt;LataProjekcji,IF((SUM($K934:P934)+$D934)&lt;$D933,$D934,$D933-SUM($K934:P934)),0)),0)</f>
        <v>0</v>
      </c>
      <c r="R934" s="247">
        <f ca="1">ROUND(IF(OR(AND($D932=LataProjekcji,$F932&gt;0),AND($D932=LataProjekcji,$F932=0,$E933&lt;=10)),$F933,IF($D932&lt;LataProjekcji,IF((SUM($K934:Q934)+$D934)&lt;$D933,$D934,$D933-SUM($K934:Q934)),0)),0)</f>
        <v>0</v>
      </c>
      <c r="S934" s="247">
        <f ca="1">ROUND(IF(OR(AND($D932=LataProjekcji,$F932&gt;0),AND($D932=LataProjekcji,$F932=0,$E933&lt;=10)),$F933,IF($D932&lt;LataProjekcji,IF((SUM($K934:R934)+$D934)&lt;$D933,$D934,$D933-SUM($K934:R934)),0)),0)</f>
        <v>0</v>
      </c>
      <c r="T934" s="247">
        <f ca="1">ROUND(IF(OR(AND($D932=LataProjekcji,$F932&gt;0),AND($D932=LataProjekcji,$F932=0,$E933&lt;=10)),$F933,IF($D932&lt;LataProjekcji,IF((SUM($K934:S934)+$D934)&lt;$D933,$D934,$D933-SUM($K934:S934)),0)),0)</f>
        <v>0</v>
      </c>
      <c r="U934" s="247">
        <f ca="1">ROUND(IF(OR(AND($D932=LataProjekcji,$F932&gt;0),AND($D932=LataProjekcji,$F932=0,$E933&lt;=10)),$F933,IF($D932&lt;LataProjekcji,IF((SUM($K934:T934)+$D934)&lt;$D933,$D934,$D933-SUM($K934:T934)),0)),0)</f>
        <v>0</v>
      </c>
      <c r="V934" s="247">
        <f ca="1">ROUND(IF(OR(AND($D932=LataProjekcji,$F932&gt;0),AND($D932=LataProjekcji,$F932=0,$E933&lt;=10)),$F933,IF($D932&lt;LataProjekcji,IF((SUM($K934:U934)+$D934)&lt;$D933,$D934,$D933-SUM($K934:U934)),0)),0)</f>
        <v>0</v>
      </c>
      <c r="W934" s="247">
        <f ca="1">ROUND(IF(OR(AND($D932=LataProjekcji,$F932&gt;0),AND($D932=LataProjekcji,$F932=0,$E933&lt;=10)),$F933,IF($D932&lt;LataProjekcji,IF((SUM($K934:V934)+$D934)&lt;$D933,$D934,$D933-SUM($K934:V934)),0)),0)</f>
        <v>0</v>
      </c>
      <c r="X934" s="247">
        <f ca="1">ROUND(IF(OR(AND($D932=LataProjekcji,$F932&gt;0),AND($D932=LataProjekcji,$F932=0,$E933&lt;=10)),$F933,IF($D932&lt;LataProjekcji,IF((SUM($K934:W934)+$D934)&lt;$D933,$D934,$D933-SUM($K934:W934)),0)),0)</f>
        <v>0</v>
      </c>
      <c r="Y934" s="247">
        <f ca="1">ROUND(IF(OR(AND($D932=LataProjekcji,$F932&gt;0),AND($D932=LataProjekcji,$F932=0,$E933&lt;=10)),$F933,IF($D932&lt;LataProjekcji,IF((SUM($K934:X934)+$D934)&lt;$D933,$D934,$D933-SUM($K934:X934)),0)),0)</f>
        <v>0</v>
      </c>
      <c r="Z934" s="247">
        <f ca="1">ROUND(IF(OR(AND($D932=LataProjekcji,$F932&gt;0),AND($D932=LataProjekcji,$F932=0,$E933&lt;=10)),$F933,IF($D932&lt;LataProjekcji,IF((SUM($K934:Y934)+$D934)&lt;$D933,$D934,$D933-SUM($K934:Y934)),0)),0)</f>
        <v>0</v>
      </c>
      <c r="AA934" s="247">
        <f ca="1">ROUND(IF(OR(AND($D932=LataProjekcji,$F932&gt;0),AND($D932=LataProjekcji,$F932=0,$E933&lt;=10)),$F933,IF($D932&lt;LataProjekcji,IF((SUM($K934:Z934)+$D934)&lt;$D933,$D934,$D933-SUM($K934:Z934)),0)),0)</f>
        <v>0</v>
      </c>
      <c r="AB934" s="247">
        <f ca="1">ROUND(IF(OR(AND($D932=LataProjekcji,$F932&gt;0),AND($D932=LataProjekcji,$F932=0,$E933&lt;=10)),$F933,IF($D932&lt;LataProjekcji,IF((SUM($K934:AA934)+$D934)&lt;$D933,$D934,$D933-SUM($K934:AA934)),0)),0)</f>
        <v>0</v>
      </c>
      <c r="AC934" s="247">
        <f ca="1">ROUND(IF(OR(AND($D932=LataProjekcji,$F932&gt;0),AND($D932=LataProjekcji,$F932=0,$E933&lt;=10)),$F933,IF($D932&lt;LataProjekcji,IF((SUM($K934:AB934)+$D934)&lt;$D933,$D934,$D933-SUM($K934:AB934)),0)),0)</f>
        <v>0</v>
      </c>
      <c r="AD934" s="247">
        <f ca="1">ROUND(IF(OR(AND($D932=LataProjekcji,$F932&gt;0),AND($D932=LataProjekcji,$F932=0,$E933&lt;=10)),$F933,IF($D932&lt;LataProjekcji,IF((SUM($K934:AC934)+$D934)&lt;$D933,$D934,$D933-SUM($K934:AC934)),0)),0)</f>
        <v>0</v>
      </c>
      <c r="AE934" s="247">
        <f ca="1">ROUND(IF(OR(AND($D932=LataProjekcji,$F932&gt;0),AND($D932=LataProjekcji,$F932=0,$E933&lt;=10)),$F933,IF($D932&lt;LataProjekcji,IF((SUM($K934:AD934)+$D934)&lt;$D933,$D934,$D933-SUM($K934:AD934)),0)),0)</f>
        <v>0</v>
      </c>
    </row>
    <row r="935" spans="1:31" hidden="1">
      <c r="A935" s="326"/>
      <c r="B935" s="21" t="s">
        <v>397</v>
      </c>
      <c r="C935" s="21"/>
      <c r="D935" s="22"/>
      <c r="E935" s="21"/>
      <c r="F935" s="21"/>
      <c r="G935" s="21"/>
      <c r="H935" s="21"/>
      <c r="I935" s="21"/>
      <c r="J935" s="21"/>
      <c r="K935" s="22">
        <f ca="1">ROUND(K934,0)</f>
        <v>0</v>
      </c>
      <c r="L935" s="22">
        <f t="shared" ref="L935:Y935" ca="1" si="1110">ROUND(K935+L934,0)</f>
        <v>0</v>
      </c>
      <c r="M935" s="22">
        <f t="shared" ca="1" si="1110"/>
        <v>0</v>
      </c>
      <c r="N935" s="22">
        <f t="shared" ca="1" si="1110"/>
        <v>0</v>
      </c>
      <c r="O935" s="22">
        <f t="shared" ca="1" si="1110"/>
        <v>0</v>
      </c>
      <c r="P935" s="22">
        <f t="shared" ca="1" si="1110"/>
        <v>0</v>
      </c>
      <c r="Q935" s="22">
        <f t="shared" ca="1" si="1110"/>
        <v>0</v>
      </c>
      <c r="R935" s="22">
        <f t="shared" ca="1" si="1110"/>
        <v>0</v>
      </c>
      <c r="S935" s="22">
        <f t="shared" ca="1" si="1110"/>
        <v>0</v>
      </c>
      <c r="T935" s="22">
        <f t="shared" ca="1" si="1110"/>
        <v>0</v>
      </c>
      <c r="U935" s="22">
        <f t="shared" ca="1" si="1110"/>
        <v>0</v>
      </c>
      <c r="V935" s="22">
        <f t="shared" ca="1" si="1110"/>
        <v>0</v>
      </c>
      <c r="W935" s="22">
        <f t="shared" ca="1" si="1110"/>
        <v>0</v>
      </c>
      <c r="X935" s="22">
        <f t="shared" ca="1" si="1110"/>
        <v>0</v>
      </c>
      <c r="Y935" s="22">
        <f t="shared" ca="1" si="1110"/>
        <v>0</v>
      </c>
      <c r="Z935" s="22">
        <f t="shared" ref="Z935" ca="1" si="1111">ROUND(Y935+Z934,0)</f>
        <v>0</v>
      </c>
      <c r="AA935" s="22">
        <f t="shared" ref="AA935" ca="1" si="1112">ROUND(Z935+AA934,0)</f>
        <v>0</v>
      </c>
      <c r="AB935" s="22">
        <f t="shared" ref="AB935" ca="1" si="1113">ROUND(AA935+AB934,0)</f>
        <v>0</v>
      </c>
      <c r="AC935" s="22">
        <f t="shared" ref="AC935" ca="1" si="1114">ROUND(AB935+AC934,0)</f>
        <v>0</v>
      </c>
      <c r="AD935" s="22">
        <f t="shared" ref="AD935" ca="1" si="1115">ROUND(AC935+AD934,0)</f>
        <v>0</v>
      </c>
      <c r="AE935" s="22">
        <f t="shared" ref="AE935" ca="1" si="1116">ROUND(AD935+AE934,0)</f>
        <v>0</v>
      </c>
    </row>
    <row r="936" spans="1:31" hidden="1">
      <c r="A936" s="326"/>
      <c r="B936" s="21" t="s">
        <v>388</v>
      </c>
      <c r="C936" s="21"/>
      <c r="D936" s="22"/>
      <c r="E936" s="21"/>
      <c r="F936" s="21"/>
      <c r="G936" s="21"/>
      <c r="H936" s="21"/>
      <c r="I936" s="21"/>
      <c r="J936" s="429">
        <f ca="1">OFFSET($C$96,D931,0)</f>
        <v>0</v>
      </c>
      <c r="K936" s="76">
        <f ca="1">IF($D932=LataProjekcji,ROUND($D933-K935,0),ROUND(IF(K934=0,0,$D933-K935),0))</f>
        <v>0</v>
      </c>
      <c r="L936" s="253">
        <f t="shared" ref="L936:W936" ca="1" si="1117">IF($D932=LataProjekcji,ROUND($D933-L935,0),ROUND(IF(AND(L934=0,K936&gt;0),$D933-L935,IF(L934=0,0,$D933-L935)),0))</f>
        <v>0</v>
      </c>
      <c r="M936" s="253">
        <f t="shared" ca="1" si="1117"/>
        <v>0</v>
      </c>
      <c r="N936" s="253">
        <f t="shared" ca="1" si="1117"/>
        <v>0</v>
      </c>
      <c r="O936" s="253">
        <f t="shared" ca="1" si="1117"/>
        <v>0</v>
      </c>
      <c r="P936" s="253">
        <f t="shared" ca="1" si="1117"/>
        <v>0</v>
      </c>
      <c r="Q936" s="253">
        <f t="shared" ca="1" si="1117"/>
        <v>0</v>
      </c>
      <c r="R936" s="253">
        <f t="shared" ca="1" si="1117"/>
        <v>0</v>
      </c>
      <c r="S936" s="253">
        <f t="shared" ca="1" si="1117"/>
        <v>0</v>
      </c>
      <c r="T936" s="253">
        <f t="shared" ca="1" si="1117"/>
        <v>0</v>
      </c>
      <c r="U936" s="253">
        <f t="shared" ca="1" si="1117"/>
        <v>0</v>
      </c>
      <c r="V936" s="253">
        <f t="shared" ca="1" si="1117"/>
        <v>0</v>
      </c>
      <c r="W936" s="253">
        <f t="shared" ca="1" si="1117"/>
        <v>0</v>
      </c>
      <c r="X936" s="253">
        <f t="shared" ref="X936:AA936" ca="1" si="1118">IF($D932=LataProjekcji,ROUND($D933-X935,0),ROUND(IF(AND(X934=0,W936&gt;0),$D933-X935,IF(X934=0,0,$D933-X935)),0))</f>
        <v>0</v>
      </c>
      <c r="Y936" s="253">
        <f t="shared" ca="1" si="1118"/>
        <v>0</v>
      </c>
      <c r="Z936" s="253">
        <f t="shared" ca="1" si="1118"/>
        <v>0</v>
      </c>
      <c r="AA936" s="253">
        <f t="shared" ca="1" si="1118"/>
        <v>0</v>
      </c>
      <c r="AB936" s="253">
        <f t="shared" ref="AB936" ca="1" si="1119">IF($D932=LataProjekcji,ROUND($D933-AB935,0),ROUND(IF(AND(AB934=0,AA936&gt;0),$D933-AB935,IF(AB934=0,0,$D933-AB935)),0))</f>
        <v>0</v>
      </c>
      <c r="AC936" s="253">
        <f t="shared" ref="AC936" ca="1" si="1120">IF($D932=LataProjekcji,ROUND($D933-AC935,0),ROUND(IF(AND(AC934=0,AB936&gt;0),$D933-AC935,IF(AC934=0,0,$D933-AC935)),0))</f>
        <v>0</v>
      </c>
      <c r="AD936" s="253">
        <f t="shared" ref="AD936" ca="1" si="1121">IF($D932=LataProjekcji,ROUND($D933-AD935,0),ROUND(IF(AND(AD934=0,AC936&gt;0),$D933-AD935,IF(AD934=0,0,$D933-AD935)),0))</f>
        <v>0</v>
      </c>
      <c r="AE936" s="253">
        <f t="shared" ref="AE936" ca="1" si="1122">IF($D932=LataProjekcji,ROUND($D933-AE935,0),ROUND(IF(AND(AE934=0,AD936&gt;0),$D933-AE935,IF(AE934=0,0,$D933-AE935)),0))</f>
        <v>0</v>
      </c>
    </row>
    <row r="937" spans="1:31" hidden="1">
      <c r="A937" s="326"/>
      <c r="B937" s="20">
        <f ca="1">OFFSET($B$96,D937,0)</f>
        <v>0</v>
      </c>
      <c r="C937" s="20"/>
      <c r="D937" s="21">
        <f>D931+1</f>
        <v>10</v>
      </c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326"/>
      <c r="B938" s="164" t="s">
        <v>402</v>
      </c>
      <c r="C938" s="164"/>
      <c r="D938" s="164">
        <f ca="1">YEAR(OFFSET($E$96,D937,0))</f>
        <v>1900</v>
      </c>
      <c r="E938" s="164">
        <f ca="1">MONTH(OFFSET($E$96,D937,0))</f>
        <v>1</v>
      </c>
      <c r="F938" s="527" cm="1">
        <f t="array" aca="1" ref="F938" ca="1">IleMiesiecyDoKoncaRokuST</f>
        <v>11</v>
      </c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326"/>
      <c r="B939" s="21" t="s">
        <v>388</v>
      </c>
      <c r="C939" s="21"/>
      <c r="D939" s="372">
        <f ca="1">IF(E939&lt;0,0,ROUND(E939,0))</f>
        <v>0</v>
      </c>
      <c r="E939" s="248">
        <f ca="1">OFFSET($D$96,D937,0)</f>
        <v>0</v>
      </c>
      <c r="F939" s="372">
        <f ca="1">IF(E939&gt;10,ROUND(($D940/12)*$F938,0),$D939)</f>
        <v>0</v>
      </c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326"/>
      <c r="B940" s="21" t="s">
        <v>396</v>
      </c>
      <c r="C940" s="420" t="e">
        <f ca="1">VLOOKUP(OFFSET($C$96,D937,0),Założenia!$J$46:$K$53,2,FALSE)</f>
        <v>#N/A</v>
      </c>
      <c r="D940" s="372">
        <f ca="1">IF(ISBLANK(OFFSET($E$96,D937,0)),0,IF(E939&gt;10,ROUND(D939*C940,0),IF(D939&lt;0,0,D939)))</f>
        <v>0</v>
      </c>
      <c r="E940" s="21"/>
      <c r="F940" s="21"/>
      <c r="G940" s="21"/>
      <c r="H940" s="21"/>
      <c r="I940" s="21"/>
      <c r="J940" s="21"/>
      <c r="K940" s="74">
        <f ca="1">ROUND(IF($D938=LataProjekcji,$F939,IF($D938=LataProjekcji,$D940,0)),0)</f>
        <v>0</v>
      </c>
      <c r="L940" s="247">
        <f ca="1">ROUND(IF(OR(AND($D938=LataProjekcji,$F938&gt;0),AND($D938=LataProjekcji,$F938=0,$E939&lt;=10)),$F939,IF($D938&lt;LataProjekcji,IF((SUM($K940:K940)+$D940)&lt;$D939,$D940,$D939-SUM($K940:K940)),0)),0)</f>
        <v>0</v>
      </c>
      <c r="M940" s="247">
        <f ca="1">ROUND(IF(OR(AND($D938=LataProjekcji,$F938&gt;0),AND($D938=LataProjekcji,$F938=0,$E939&lt;=10)),$F939,IF($D938&lt;LataProjekcji,IF((SUM($K940:L940)+$D940)&lt;$D939,$D940,$D939-SUM($K940:L940)),0)),0)</f>
        <v>0</v>
      </c>
      <c r="N940" s="247">
        <f ca="1">ROUND(IF(OR(AND($D938=LataProjekcji,$F938&gt;0),AND($D938=LataProjekcji,$F938=0,$E939&lt;=10)),$F939,IF($D938&lt;LataProjekcji,IF((SUM($K940:M940)+$D940)&lt;$D939,$D940,$D939-SUM($K940:M940)),0)),0)</f>
        <v>0</v>
      </c>
      <c r="O940" s="247">
        <f ca="1">ROUND(IF(OR(AND($D938=LataProjekcji,$F938&gt;0),AND($D938=LataProjekcji,$F938=0,$E939&lt;=10)),$F939,IF($D938&lt;LataProjekcji,IF((SUM($K940:N940)+$D940)&lt;$D939,$D940,$D939-SUM($K940:N940)),0)),0)</f>
        <v>0</v>
      </c>
      <c r="P940" s="247">
        <f ca="1">ROUND(IF(OR(AND($D938=LataProjekcji,$F938&gt;0),AND($D938=LataProjekcji,$F938=0,$E939&lt;=10)),$F939,IF($D938&lt;LataProjekcji,IF((SUM($K940:O940)+$D940)&lt;$D939,$D940,$D939-SUM($K940:O940)),0)),0)</f>
        <v>0</v>
      </c>
      <c r="Q940" s="247">
        <f ca="1">ROUND(IF(OR(AND($D938=LataProjekcji,$F938&gt;0),AND($D938=LataProjekcji,$F938=0,$E939&lt;=10)),$F939,IF($D938&lt;LataProjekcji,IF((SUM($K940:P940)+$D940)&lt;$D939,$D940,$D939-SUM($K940:P940)),0)),0)</f>
        <v>0</v>
      </c>
      <c r="R940" s="247">
        <f ca="1">ROUND(IF(OR(AND($D938=LataProjekcji,$F938&gt;0),AND($D938=LataProjekcji,$F938=0,$E939&lt;=10)),$F939,IF($D938&lt;LataProjekcji,IF((SUM($K940:Q940)+$D940)&lt;$D939,$D940,$D939-SUM($K940:Q940)),0)),0)</f>
        <v>0</v>
      </c>
      <c r="S940" s="247">
        <f ca="1">ROUND(IF(OR(AND($D938=LataProjekcji,$F938&gt;0),AND($D938=LataProjekcji,$F938=0,$E939&lt;=10)),$F939,IF($D938&lt;LataProjekcji,IF((SUM($K940:R940)+$D940)&lt;$D939,$D940,$D939-SUM($K940:R940)),0)),0)</f>
        <v>0</v>
      </c>
      <c r="T940" s="247">
        <f ca="1">ROUND(IF(OR(AND($D938=LataProjekcji,$F938&gt;0),AND($D938=LataProjekcji,$F938=0,$E939&lt;=10)),$F939,IF($D938&lt;LataProjekcji,IF((SUM($K940:S940)+$D940)&lt;$D939,$D940,$D939-SUM($K940:S940)),0)),0)</f>
        <v>0</v>
      </c>
      <c r="U940" s="247">
        <f ca="1">ROUND(IF(OR(AND($D938=LataProjekcji,$F938&gt;0),AND($D938=LataProjekcji,$F938=0,$E939&lt;=10)),$F939,IF($D938&lt;LataProjekcji,IF((SUM($K940:T940)+$D940)&lt;$D939,$D940,$D939-SUM($K940:T940)),0)),0)</f>
        <v>0</v>
      </c>
      <c r="V940" s="247">
        <f ca="1">ROUND(IF(OR(AND($D938=LataProjekcji,$F938&gt;0),AND($D938=LataProjekcji,$F938=0,$E939&lt;=10)),$F939,IF($D938&lt;LataProjekcji,IF((SUM($K940:U940)+$D940)&lt;$D939,$D940,$D939-SUM($K940:U940)),0)),0)</f>
        <v>0</v>
      </c>
      <c r="W940" s="247">
        <f ca="1">ROUND(IF(OR(AND($D938=LataProjekcji,$F938&gt;0),AND($D938=LataProjekcji,$F938=0,$E939&lt;=10)),$F939,IF($D938&lt;LataProjekcji,IF((SUM($K940:V940)+$D940)&lt;$D939,$D940,$D939-SUM($K940:V940)),0)),0)</f>
        <v>0</v>
      </c>
      <c r="X940" s="247">
        <f ca="1">ROUND(IF(OR(AND($D938=LataProjekcji,$F938&gt;0),AND($D938=LataProjekcji,$F938=0,$E939&lt;=10)),$F939,IF($D938&lt;LataProjekcji,IF((SUM($K940:W940)+$D940)&lt;$D939,$D940,$D939-SUM($K940:W940)),0)),0)</f>
        <v>0</v>
      </c>
      <c r="Y940" s="247">
        <f ca="1">ROUND(IF(OR(AND($D938=LataProjekcji,$F938&gt;0),AND($D938=LataProjekcji,$F938=0,$E939&lt;=10)),$F939,IF($D938&lt;LataProjekcji,IF((SUM($K940:X940)+$D940)&lt;$D939,$D940,$D939-SUM($K940:X940)),0)),0)</f>
        <v>0</v>
      </c>
      <c r="Z940" s="247">
        <f ca="1">ROUND(IF(OR(AND($D938=LataProjekcji,$F938&gt;0),AND($D938=LataProjekcji,$F938=0,$E939&lt;=10)),$F939,IF($D938&lt;LataProjekcji,IF((SUM($K940:Y940)+$D940)&lt;$D939,$D940,$D939-SUM($K940:Y940)),0)),0)</f>
        <v>0</v>
      </c>
      <c r="AA940" s="247">
        <f ca="1">ROUND(IF(OR(AND($D938=LataProjekcji,$F938&gt;0),AND($D938=LataProjekcji,$F938=0,$E939&lt;=10)),$F939,IF($D938&lt;LataProjekcji,IF((SUM($K940:Z940)+$D940)&lt;$D939,$D940,$D939-SUM($K940:Z940)),0)),0)</f>
        <v>0</v>
      </c>
      <c r="AB940" s="247">
        <f ca="1">ROUND(IF(OR(AND($D938=LataProjekcji,$F938&gt;0),AND($D938=LataProjekcji,$F938=0,$E939&lt;=10)),$F939,IF($D938&lt;LataProjekcji,IF((SUM($K940:AA940)+$D940)&lt;$D939,$D940,$D939-SUM($K940:AA940)),0)),0)</f>
        <v>0</v>
      </c>
      <c r="AC940" s="247">
        <f ca="1">ROUND(IF(OR(AND($D938=LataProjekcji,$F938&gt;0),AND($D938=LataProjekcji,$F938=0,$E939&lt;=10)),$F939,IF($D938&lt;LataProjekcji,IF((SUM($K940:AB940)+$D940)&lt;$D939,$D940,$D939-SUM($K940:AB940)),0)),0)</f>
        <v>0</v>
      </c>
      <c r="AD940" s="247">
        <f ca="1">ROUND(IF(OR(AND($D938=LataProjekcji,$F938&gt;0),AND($D938=LataProjekcji,$F938=0,$E939&lt;=10)),$F939,IF($D938&lt;LataProjekcji,IF((SUM($K940:AC940)+$D940)&lt;$D939,$D940,$D939-SUM($K940:AC940)),0)),0)</f>
        <v>0</v>
      </c>
      <c r="AE940" s="247">
        <f ca="1">ROUND(IF(OR(AND($D938=LataProjekcji,$F938&gt;0),AND($D938=LataProjekcji,$F938=0,$E939&lt;=10)),$F939,IF($D938&lt;LataProjekcji,IF((SUM($K940:AD940)+$D940)&lt;$D939,$D940,$D939-SUM($K940:AD940)),0)),0)</f>
        <v>0</v>
      </c>
    </row>
    <row r="941" spans="1:31" hidden="1">
      <c r="A941" s="326"/>
      <c r="B941" s="21" t="s">
        <v>397</v>
      </c>
      <c r="C941" s="21"/>
      <c r="D941" s="22"/>
      <c r="E941" s="21"/>
      <c r="F941" s="21"/>
      <c r="G941" s="21"/>
      <c r="H941" s="21"/>
      <c r="I941" s="21"/>
      <c r="J941" s="21"/>
      <c r="K941" s="22">
        <f ca="1">ROUND(K940,0)</f>
        <v>0</v>
      </c>
      <c r="L941" s="22">
        <f t="shared" ref="L941:Y941" ca="1" si="1123">ROUND(K941+L940,0)</f>
        <v>0</v>
      </c>
      <c r="M941" s="22">
        <f t="shared" ca="1" si="1123"/>
        <v>0</v>
      </c>
      <c r="N941" s="22">
        <f t="shared" ca="1" si="1123"/>
        <v>0</v>
      </c>
      <c r="O941" s="22">
        <f t="shared" ca="1" si="1123"/>
        <v>0</v>
      </c>
      <c r="P941" s="22">
        <f t="shared" ca="1" si="1123"/>
        <v>0</v>
      </c>
      <c r="Q941" s="22">
        <f t="shared" ca="1" si="1123"/>
        <v>0</v>
      </c>
      <c r="R941" s="22">
        <f t="shared" ca="1" si="1123"/>
        <v>0</v>
      </c>
      <c r="S941" s="22">
        <f t="shared" ca="1" si="1123"/>
        <v>0</v>
      </c>
      <c r="T941" s="22">
        <f t="shared" ca="1" si="1123"/>
        <v>0</v>
      </c>
      <c r="U941" s="22">
        <f t="shared" ca="1" si="1123"/>
        <v>0</v>
      </c>
      <c r="V941" s="22">
        <f t="shared" ca="1" si="1123"/>
        <v>0</v>
      </c>
      <c r="W941" s="22">
        <f t="shared" ca="1" si="1123"/>
        <v>0</v>
      </c>
      <c r="X941" s="22">
        <f t="shared" ca="1" si="1123"/>
        <v>0</v>
      </c>
      <c r="Y941" s="22">
        <f t="shared" ca="1" si="1123"/>
        <v>0</v>
      </c>
      <c r="Z941" s="22">
        <f t="shared" ref="Z941" ca="1" si="1124">ROUND(Y941+Z940,0)</f>
        <v>0</v>
      </c>
      <c r="AA941" s="22">
        <f t="shared" ref="AA941" ca="1" si="1125">ROUND(Z941+AA940,0)</f>
        <v>0</v>
      </c>
      <c r="AB941" s="22">
        <f t="shared" ref="AB941" ca="1" si="1126">ROUND(AA941+AB940,0)</f>
        <v>0</v>
      </c>
      <c r="AC941" s="22">
        <f t="shared" ref="AC941" ca="1" si="1127">ROUND(AB941+AC940,0)</f>
        <v>0</v>
      </c>
      <c r="AD941" s="22">
        <f t="shared" ref="AD941" ca="1" si="1128">ROUND(AC941+AD940,0)</f>
        <v>0</v>
      </c>
      <c r="AE941" s="22">
        <f t="shared" ref="AE941" ca="1" si="1129">ROUND(AD941+AE940,0)</f>
        <v>0</v>
      </c>
    </row>
    <row r="942" spans="1:31" hidden="1">
      <c r="A942" s="326"/>
      <c r="B942" s="21" t="s">
        <v>388</v>
      </c>
      <c r="C942" s="21"/>
      <c r="D942" s="22"/>
      <c r="E942" s="21"/>
      <c r="F942" s="21"/>
      <c r="G942" s="21"/>
      <c r="H942" s="21"/>
      <c r="I942" s="21"/>
      <c r="J942" s="429">
        <f ca="1">OFFSET($C$96,D937,0)</f>
        <v>0</v>
      </c>
      <c r="K942" s="76">
        <f ca="1">IF($D938=LataProjekcji,ROUND($D939-K941,0),ROUND(IF(K940=0,0,$D939-K941),0))</f>
        <v>0</v>
      </c>
      <c r="L942" s="253">
        <f t="shared" ref="L942:W942" ca="1" si="1130">IF($D938=LataProjekcji,ROUND($D939-L941,0),ROUND(IF(AND(L940=0,K942&gt;0),$D939-L941,IF(L940=0,0,$D939-L941)),0))</f>
        <v>0</v>
      </c>
      <c r="M942" s="253">
        <f t="shared" ca="1" si="1130"/>
        <v>0</v>
      </c>
      <c r="N942" s="253">
        <f t="shared" ca="1" si="1130"/>
        <v>0</v>
      </c>
      <c r="O942" s="253">
        <f t="shared" ca="1" si="1130"/>
        <v>0</v>
      </c>
      <c r="P942" s="253">
        <f t="shared" ca="1" si="1130"/>
        <v>0</v>
      </c>
      <c r="Q942" s="253">
        <f t="shared" ca="1" si="1130"/>
        <v>0</v>
      </c>
      <c r="R942" s="253">
        <f t="shared" ca="1" si="1130"/>
        <v>0</v>
      </c>
      <c r="S942" s="253">
        <f t="shared" ca="1" si="1130"/>
        <v>0</v>
      </c>
      <c r="T942" s="253">
        <f t="shared" ca="1" si="1130"/>
        <v>0</v>
      </c>
      <c r="U942" s="253">
        <f t="shared" ca="1" si="1130"/>
        <v>0</v>
      </c>
      <c r="V942" s="253">
        <f t="shared" ca="1" si="1130"/>
        <v>0</v>
      </c>
      <c r="W942" s="253">
        <f t="shared" ca="1" si="1130"/>
        <v>0</v>
      </c>
      <c r="X942" s="253">
        <f t="shared" ref="X942:AA942" ca="1" si="1131">IF($D938=LataProjekcji,ROUND($D939-X941,0),ROUND(IF(AND(X940=0,W942&gt;0),$D939-X941,IF(X940=0,0,$D939-X941)),0))</f>
        <v>0</v>
      </c>
      <c r="Y942" s="253">
        <f t="shared" ca="1" si="1131"/>
        <v>0</v>
      </c>
      <c r="Z942" s="253">
        <f t="shared" ca="1" si="1131"/>
        <v>0</v>
      </c>
      <c r="AA942" s="253">
        <f t="shared" ca="1" si="1131"/>
        <v>0</v>
      </c>
      <c r="AB942" s="253">
        <f t="shared" ref="AB942" ca="1" si="1132">IF($D938=LataProjekcji,ROUND($D939-AB941,0),ROUND(IF(AND(AB940=0,AA942&gt;0),$D939-AB941,IF(AB940=0,0,$D939-AB941)),0))</f>
        <v>0</v>
      </c>
      <c r="AC942" s="253">
        <f t="shared" ref="AC942" ca="1" si="1133">IF($D938=LataProjekcji,ROUND($D939-AC941,0),ROUND(IF(AND(AC940=0,AB942&gt;0),$D939-AC941,IF(AC940=0,0,$D939-AC941)),0))</f>
        <v>0</v>
      </c>
      <c r="AD942" s="253">
        <f t="shared" ref="AD942" ca="1" si="1134">IF($D938=LataProjekcji,ROUND($D939-AD941,0),ROUND(IF(AND(AD940=0,AC942&gt;0),$D939-AD941,IF(AD940=0,0,$D939-AD941)),0))</f>
        <v>0</v>
      </c>
      <c r="AE942" s="253">
        <f t="shared" ref="AE942" ca="1" si="1135">IF($D938=LataProjekcji,ROUND($D939-AE941,0),ROUND(IF(AND(AE940=0,AD942&gt;0),$D939-AE941,IF(AE940=0,0,$D939-AE941)),0))</f>
        <v>0</v>
      </c>
    </row>
    <row r="943" spans="1:31" hidden="1">
      <c r="A943" s="326"/>
      <c r="B943" s="20">
        <f ca="1">OFFSET($B$96,D943,0)</f>
        <v>0</v>
      </c>
      <c r="C943" s="20"/>
      <c r="D943" s="21">
        <f>D937+1</f>
        <v>11</v>
      </c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</row>
    <row r="944" spans="1:31" hidden="1">
      <c r="A944" s="326"/>
      <c r="B944" s="164" t="s">
        <v>402</v>
      </c>
      <c r="C944" s="164"/>
      <c r="D944" s="164">
        <f ca="1">YEAR(OFFSET($E$96,D943,0))</f>
        <v>1900</v>
      </c>
      <c r="E944" s="164">
        <f ca="1">MONTH(OFFSET($E$96,D943,0))</f>
        <v>1</v>
      </c>
      <c r="F944" s="527" cm="1">
        <f t="array" aca="1" ref="F944" ca="1">IleMiesiecyDoKoncaRokuST</f>
        <v>11</v>
      </c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326"/>
      <c r="B945" s="21" t="s">
        <v>388</v>
      </c>
      <c r="C945" s="21"/>
      <c r="D945" s="373">
        <f ca="1">IF(E945&lt;0,0,ROUND(E945,0))</f>
        <v>0</v>
      </c>
      <c r="E945" s="248">
        <f ca="1">OFFSET($D$96,D943,0)</f>
        <v>0</v>
      </c>
      <c r="F945" s="373">
        <f ca="1">IF(E945&gt;10,ROUND(($D946/12)*$F944,0),$D945)</f>
        <v>0</v>
      </c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326"/>
      <c r="B946" s="21" t="s">
        <v>396</v>
      </c>
      <c r="C946" s="420" t="e">
        <f ca="1">VLOOKUP(OFFSET($C$96,D943,0),Założenia!$J$46:$K$53,2,FALSE)</f>
        <v>#N/A</v>
      </c>
      <c r="D946" s="373">
        <f ca="1">IF(ISBLANK(OFFSET($E$96,D943,0)),0,IF(E945&gt;10,ROUND(D945*C946,0),IF(D945&lt;0,0,D945)))</f>
        <v>0</v>
      </c>
      <c r="E946" s="21"/>
      <c r="F946" s="21"/>
      <c r="G946" s="21"/>
      <c r="H946" s="21"/>
      <c r="I946" s="21"/>
      <c r="J946" s="21"/>
      <c r="K946" s="74">
        <f ca="1">ROUND(IF($D944=LataProjekcji,$F945,IF($D944=LataProjekcji,$D946,0)),0)</f>
        <v>0</v>
      </c>
      <c r="L946" s="247">
        <f ca="1">ROUND(IF(OR(AND($D944=LataProjekcji,$F944&gt;0),AND($D944=LataProjekcji,$F944=0,$E945&lt;=10)),$F945,IF($D944&lt;LataProjekcji,IF((SUM($K946:K946)+$D946)&lt;$D945,$D946,$D945-SUM($K946:K946)),0)),0)</f>
        <v>0</v>
      </c>
      <c r="M946" s="247">
        <f ca="1">ROUND(IF(OR(AND($D944=LataProjekcji,$F944&gt;0),AND($D944=LataProjekcji,$F944=0,$E945&lt;=10)),$F945,IF($D944&lt;LataProjekcji,IF((SUM($K946:L946)+$D946)&lt;$D945,$D946,$D945-SUM($K946:L946)),0)),0)</f>
        <v>0</v>
      </c>
      <c r="N946" s="247">
        <f ca="1">ROUND(IF(OR(AND($D944=LataProjekcji,$F944&gt;0),AND($D944=LataProjekcji,$F944=0,$E945&lt;=10)),$F945,IF($D944&lt;LataProjekcji,IF((SUM($K946:M946)+$D946)&lt;$D945,$D946,$D945-SUM($K946:M946)),0)),0)</f>
        <v>0</v>
      </c>
      <c r="O946" s="247">
        <f ca="1">ROUND(IF(OR(AND($D944=LataProjekcji,$F944&gt;0),AND($D944=LataProjekcji,$F944=0,$E945&lt;=10)),$F945,IF($D944&lt;LataProjekcji,IF((SUM($K946:N946)+$D946)&lt;$D945,$D946,$D945-SUM($K946:N946)),0)),0)</f>
        <v>0</v>
      </c>
      <c r="P946" s="247">
        <f ca="1">ROUND(IF(OR(AND($D944=LataProjekcji,$F944&gt;0),AND($D944=LataProjekcji,$F944=0,$E945&lt;=10)),$F945,IF($D944&lt;LataProjekcji,IF((SUM($K946:O946)+$D946)&lt;$D945,$D946,$D945-SUM($K946:O946)),0)),0)</f>
        <v>0</v>
      </c>
      <c r="Q946" s="247">
        <f ca="1">ROUND(IF(OR(AND($D944=LataProjekcji,$F944&gt;0),AND($D944=LataProjekcji,$F944=0,$E945&lt;=10)),$F945,IF($D944&lt;LataProjekcji,IF((SUM($K946:P946)+$D946)&lt;$D945,$D946,$D945-SUM($K946:P946)),0)),0)</f>
        <v>0</v>
      </c>
      <c r="R946" s="247">
        <f ca="1">ROUND(IF(OR(AND($D944=LataProjekcji,$F944&gt;0),AND($D944=LataProjekcji,$F944=0,$E945&lt;=10)),$F945,IF($D944&lt;LataProjekcji,IF((SUM($K946:Q946)+$D946)&lt;$D945,$D946,$D945-SUM($K946:Q946)),0)),0)</f>
        <v>0</v>
      </c>
      <c r="S946" s="247">
        <f ca="1">ROUND(IF(OR(AND($D944=LataProjekcji,$F944&gt;0),AND($D944=LataProjekcji,$F944=0,$E945&lt;=10)),$F945,IF($D944&lt;LataProjekcji,IF((SUM($K946:R946)+$D946)&lt;$D945,$D946,$D945-SUM($K946:R946)),0)),0)</f>
        <v>0</v>
      </c>
      <c r="T946" s="247">
        <f ca="1">ROUND(IF(OR(AND($D944=LataProjekcji,$F944&gt;0),AND($D944=LataProjekcji,$F944=0,$E945&lt;=10)),$F945,IF($D944&lt;LataProjekcji,IF((SUM($K946:S946)+$D946)&lt;$D945,$D946,$D945-SUM($K946:S946)),0)),0)</f>
        <v>0</v>
      </c>
      <c r="U946" s="247">
        <f ca="1">ROUND(IF(OR(AND($D944=LataProjekcji,$F944&gt;0),AND($D944=LataProjekcji,$F944=0,$E945&lt;=10)),$F945,IF($D944&lt;LataProjekcji,IF((SUM($K946:T946)+$D946)&lt;$D945,$D946,$D945-SUM($K946:T946)),0)),0)</f>
        <v>0</v>
      </c>
      <c r="V946" s="247">
        <f ca="1">ROUND(IF(OR(AND($D944=LataProjekcji,$F944&gt;0),AND($D944=LataProjekcji,$F944=0,$E945&lt;=10)),$F945,IF($D944&lt;LataProjekcji,IF((SUM($K946:U946)+$D946)&lt;$D945,$D946,$D945-SUM($K946:U946)),0)),0)</f>
        <v>0</v>
      </c>
      <c r="W946" s="247">
        <f ca="1">ROUND(IF(OR(AND($D944=LataProjekcji,$F944&gt;0),AND($D944=LataProjekcji,$F944=0,$E945&lt;=10)),$F945,IF($D944&lt;LataProjekcji,IF((SUM($K946:V946)+$D946)&lt;$D945,$D946,$D945-SUM($K946:V946)),0)),0)</f>
        <v>0</v>
      </c>
      <c r="X946" s="247">
        <f ca="1">ROUND(IF(OR(AND($D944=LataProjekcji,$F944&gt;0),AND($D944=LataProjekcji,$F944=0,$E945&lt;=10)),$F945,IF($D944&lt;LataProjekcji,IF((SUM($K946:W946)+$D946)&lt;$D945,$D946,$D945-SUM($K946:W946)),0)),0)</f>
        <v>0</v>
      </c>
      <c r="Y946" s="247">
        <f ca="1">ROUND(IF(OR(AND($D944=LataProjekcji,$F944&gt;0),AND($D944=LataProjekcji,$F944=0,$E945&lt;=10)),$F945,IF($D944&lt;LataProjekcji,IF((SUM($K946:X946)+$D946)&lt;$D945,$D946,$D945-SUM($K946:X946)),0)),0)</f>
        <v>0</v>
      </c>
      <c r="Z946" s="247">
        <f ca="1">ROUND(IF(OR(AND($D944=LataProjekcji,$F944&gt;0),AND($D944=LataProjekcji,$F944=0,$E945&lt;=10)),$F945,IF($D944&lt;LataProjekcji,IF((SUM($K946:Y946)+$D946)&lt;$D945,$D946,$D945-SUM($K946:Y946)),0)),0)</f>
        <v>0</v>
      </c>
      <c r="AA946" s="247">
        <f ca="1">ROUND(IF(OR(AND($D944=LataProjekcji,$F944&gt;0),AND($D944=LataProjekcji,$F944=0,$E945&lt;=10)),$F945,IF($D944&lt;LataProjekcji,IF((SUM($K946:Z946)+$D946)&lt;$D945,$D946,$D945-SUM($K946:Z946)),0)),0)</f>
        <v>0</v>
      </c>
      <c r="AB946" s="247">
        <f ca="1">ROUND(IF(OR(AND($D944=LataProjekcji,$F944&gt;0),AND($D944=LataProjekcji,$F944=0,$E945&lt;=10)),$F945,IF($D944&lt;LataProjekcji,IF((SUM($K946:AA946)+$D946)&lt;$D945,$D946,$D945-SUM($K946:AA946)),0)),0)</f>
        <v>0</v>
      </c>
      <c r="AC946" s="247">
        <f ca="1">ROUND(IF(OR(AND($D944=LataProjekcji,$F944&gt;0),AND($D944=LataProjekcji,$F944=0,$E945&lt;=10)),$F945,IF($D944&lt;LataProjekcji,IF((SUM($K946:AB946)+$D946)&lt;$D945,$D946,$D945-SUM($K946:AB946)),0)),0)</f>
        <v>0</v>
      </c>
      <c r="AD946" s="247">
        <f ca="1">ROUND(IF(OR(AND($D944=LataProjekcji,$F944&gt;0),AND($D944=LataProjekcji,$F944=0,$E945&lt;=10)),$F945,IF($D944&lt;LataProjekcji,IF((SUM($K946:AC946)+$D946)&lt;$D945,$D946,$D945-SUM($K946:AC946)),0)),0)</f>
        <v>0</v>
      </c>
      <c r="AE946" s="247">
        <f ca="1">ROUND(IF(OR(AND($D944=LataProjekcji,$F944&gt;0),AND($D944=LataProjekcji,$F944=0,$E945&lt;=10)),$F945,IF($D944&lt;LataProjekcji,IF((SUM($K946:AD946)+$D946)&lt;$D945,$D946,$D945-SUM($K946:AD946)),0)),0)</f>
        <v>0</v>
      </c>
    </row>
    <row r="947" spans="1:31" hidden="1">
      <c r="A947" s="326"/>
      <c r="B947" s="21" t="s">
        <v>397</v>
      </c>
      <c r="C947" s="21"/>
      <c r="D947" s="22"/>
      <c r="E947" s="21"/>
      <c r="F947" s="21"/>
      <c r="G947" s="21"/>
      <c r="H947" s="21"/>
      <c r="I947" s="21"/>
      <c r="J947" s="21"/>
      <c r="K947" s="22">
        <f ca="1">ROUND(K946,0)</f>
        <v>0</v>
      </c>
      <c r="L947" s="22">
        <f t="shared" ref="L947:Y947" ca="1" si="1136">ROUND(K947+L946,0)</f>
        <v>0</v>
      </c>
      <c r="M947" s="22">
        <f t="shared" ca="1" si="1136"/>
        <v>0</v>
      </c>
      <c r="N947" s="22">
        <f t="shared" ca="1" si="1136"/>
        <v>0</v>
      </c>
      <c r="O947" s="22">
        <f t="shared" ca="1" si="1136"/>
        <v>0</v>
      </c>
      <c r="P947" s="22">
        <f t="shared" ca="1" si="1136"/>
        <v>0</v>
      </c>
      <c r="Q947" s="22">
        <f t="shared" ca="1" si="1136"/>
        <v>0</v>
      </c>
      <c r="R947" s="22">
        <f t="shared" ca="1" si="1136"/>
        <v>0</v>
      </c>
      <c r="S947" s="22">
        <f t="shared" ca="1" si="1136"/>
        <v>0</v>
      </c>
      <c r="T947" s="22">
        <f t="shared" ca="1" si="1136"/>
        <v>0</v>
      </c>
      <c r="U947" s="22">
        <f t="shared" ca="1" si="1136"/>
        <v>0</v>
      </c>
      <c r="V947" s="22">
        <f t="shared" ca="1" si="1136"/>
        <v>0</v>
      </c>
      <c r="W947" s="22">
        <f t="shared" ca="1" si="1136"/>
        <v>0</v>
      </c>
      <c r="X947" s="22">
        <f t="shared" ca="1" si="1136"/>
        <v>0</v>
      </c>
      <c r="Y947" s="22">
        <f t="shared" ca="1" si="1136"/>
        <v>0</v>
      </c>
      <c r="Z947" s="22">
        <f t="shared" ref="Z947" ca="1" si="1137">ROUND(Y947+Z946,0)</f>
        <v>0</v>
      </c>
      <c r="AA947" s="22">
        <f t="shared" ref="AA947" ca="1" si="1138">ROUND(Z947+AA946,0)</f>
        <v>0</v>
      </c>
      <c r="AB947" s="22">
        <f t="shared" ref="AB947" ca="1" si="1139">ROUND(AA947+AB946,0)</f>
        <v>0</v>
      </c>
      <c r="AC947" s="22">
        <f t="shared" ref="AC947" ca="1" si="1140">ROUND(AB947+AC946,0)</f>
        <v>0</v>
      </c>
      <c r="AD947" s="22">
        <f t="shared" ref="AD947" ca="1" si="1141">ROUND(AC947+AD946,0)</f>
        <v>0</v>
      </c>
      <c r="AE947" s="22">
        <f t="shared" ref="AE947" ca="1" si="1142">ROUND(AD947+AE946,0)</f>
        <v>0</v>
      </c>
    </row>
    <row r="948" spans="1:31" hidden="1">
      <c r="A948" s="326"/>
      <c r="B948" s="21" t="s">
        <v>388</v>
      </c>
      <c r="C948" s="21"/>
      <c r="D948" s="22"/>
      <c r="E948" s="21"/>
      <c r="F948" s="21"/>
      <c r="G948" s="21"/>
      <c r="H948" s="21"/>
      <c r="I948" s="21"/>
      <c r="J948" s="429">
        <f ca="1">OFFSET($C$96,D943,0)</f>
        <v>0</v>
      </c>
      <c r="K948" s="76">
        <f ca="1">IF($D944=LataProjekcji,ROUND($D945-K947,0),ROUND(IF(K946=0,0,$D945-K947),0))</f>
        <v>0</v>
      </c>
      <c r="L948" s="253">
        <f t="shared" ref="L948:W948" ca="1" si="1143">IF($D944=LataProjekcji,ROUND($D945-L947,0),ROUND(IF(AND(L946=0,K948&gt;0),$D945-L947,IF(L946=0,0,$D945-L947)),0))</f>
        <v>0</v>
      </c>
      <c r="M948" s="253">
        <f t="shared" ca="1" si="1143"/>
        <v>0</v>
      </c>
      <c r="N948" s="253">
        <f t="shared" ca="1" si="1143"/>
        <v>0</v>
      </c>
      <c r="O948" s="253">
        <f t="shared" ca="1" si="1143"/>
        <v>0</v>
      </c>
      <c r="P948" s="253">
        <f t="shared" ca="1" si="1143"/>
        <v>0</v>
      </c>
      <c r="Q948" s="253">
        <f t="shared" ca="1" si="1143"/>
        <v>0</v>
      </c>
      <c r="R948" s="253">
        <f t="shared" ca="1" si="1143"/>
        <v>0</v>
      </c>
      <c r="S948" s="253">
        <f t="shared" ca="1" si="1143"/>
        <v>0</v>
      </c>
      <c r="T948" s="253">
        <f t="shared" ca="1" si="1143"/>
        <v>0</v>
      </c>
      <c r="U948" s="253">
        <f t="shared" ca="1" si="1143"/>
        <v>0</v>
      </c>
      <c r="V948" s="253">
        <f t="shared" ca="1" si="1143"/>
        <v>0</v>
      </c>
      <c r="W948" s="253">
        <f t="shared" ca="1" si="1143"/>
        <v>0</v>
      </c>
      <c r="X948" s="253">
        <f t="shared" ref="X948:AA948" ca="1" si="1144">IF($D944=LataProjekcji,ROUND($D945-X947,0),ROUND(IF(AND(X946=0,W948&gt;0),$D945-X947,IF(X946=0,0,$D945-X947)),0))</f>
        <v>0</v>
      </c>
      <c r="Y948" s="253">
        <f t="shared" ca="1" si="1144"/>
        <v>0</v>
      </c>
      <c r="Z948" s="253">
        <f t="shared" ca="1" si="1144"/>
        <v>0</v>
      </c>
      <c r="AA948" s="253">
        <f t="shared" ca="1" si="1144"/>
        <v>0</v>
      </c>
      <c r="AB948" s="253">
        <f t="shared" ref="AB948" ca="1" si="1145">IF($D944=LataProjekcji,ROUND($D945-AB947,0),ROUND(IF(AND(AB946=0,AA948&gt;0),$D945-AB947,IF(AB946=0,0,$D945-AB947)),0))</f>
        <v>0</v>
      </c>
      <c r="AC948" s="253">
        <f t="shared" ref="AC948" ca="1" si="1146">IF($D944=LataProjekcji,ROUND($D945-AC947,0),ROUND(IF(AND(AC946=0,AB948&gt;0),$D945-AC947,IF(AC946=0,0,$D945-AC947)),0))</f>
        <v>0</v>
      </c>
      <c r="AD948" s="253">
        <f t="shared" ref="AD948" ca="1" si="1147">IF($D944=LataProjekcji,ROUND($D945-AD947,0),ROUND(IF(AND(AD946=0,AC948&gt;0),$D945-AD947,IF(AD946=0,0,$D945-AD947)),0))</f>
        <v>0</v>
      </c>
      <c r="AE948" s="253">
        <f t="shared" ref="AE948" ca="1" si="1148">IF($D944=LataProjekcji,ROUND($D945-AE947,0),ROUND(IF(AND(AE946=0,AD948&gt;0),$D945-AE947,IF(AE946=0,0,$D945-AE947)),0))</f>
        <v>0</v>
      </c>
    </row>
    <row r="949" spans="1:31" hidden="1">
      <c r="A949" s="326"/>
      <c r="B949" s="20">
        <f ca="1">OFFSET($B$96,D949,0)</f>
        <v>0</v>
      </c>
      <c r="C949" s="20"/>
      <c r="D949" s="21">
        <f>D943+1</f>
        <v>12</v>
      </c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</row>
    <row r="950" spans="1:31" hidden="1">
      <c r="A950" s="326"/>
      <c r="B950" s="164" t="s">
        <v>402</v>
      </c>
      <c r="C950" s="164"/>
      <c r="D950" s="164">
        <f ca="1">YEAR(OFFSET($E$96,D949,0))</f>
        <v>1900</v>
      </c>
      <c r="E950" s="164">
        <f ca="1">MONTH(OFFSET($E$96,D949,0))</f>
        <v>1</v>
      </c>
      <c r="F950" s="527" cm="1">
        <f t="array" aca="1" ref="F950" ca="1">IleMiesiecyDoKoncaRokuST</f>
        <v>11</v>
      </c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</row>
    <row r="951" spans="1:31" hidden="1">
      <c r="A951" s="326"/>
      <c r="B951" s="21" t="s">
        <v>388</v>
      </c>
      <c r="C951" s="21"/>
      <c r="D951" s="374">
        <f ca="1">IF(E951&lt;0,0,ROUND(E951,0))</f>
        <v>0</v>
      </c>
      <c r="E951" s="248">
        <f ca="1">OFFSET($D$96,D949,0)</f>
        <v>0</v>
      </c>
      <c r="F951" s="374">
        <f ca="1">IF(E951&gt;10,ROUND(($D952/12)*$F950,0),$D951)</f>
        <v>0</v>
      </c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326"/>
      <c r="B952" s="21" t="s">
        <v>396</v>
      </c>
      <c r="C952" s="420" t="e">
        <f ca="1">VLOOKUP(OFFSET($C$96,D949,0),Założenia!$J$46:$K$53,2,FALSE)</f>
        <v>#N/A</v>
      </c>
      <c r="D952" s="374">
        <f ca="1">IF(ISBLANK(OFFSET($E$96,D949,0)),0,IF(E951&gt;10,ROUND(D951*C952,0),IF(D951&lt;0,0,D951)))</f>
        <v>0</v>
      </c>
      <c r="E952" s="21"/>
      <c r="F952" s="21"/>
      <c r="G952" s="21"/>
      <c r="H952" s="21"/>
      <c r="I952" s="21"/>
      <c r="J952" s="21"/>
      <c r="K952" s="74">
        <f ca="1">ROUND(IF($D950=LataProjekcji,$F951,IF($D950=LataProjekcji,$D952,0)),0)</f>
        <v>0</v>
      </c>
      <c r="L952" s="247">
        <f ca="1">ROUND(IF(OR(AND($D950=LataProjekcji,$F950&gt;0),AND($D950=LataProjekcji,$F950=0,$E951&lt;=10)),$F951,IF($D950&lt;LataProjekcji,IF((SUM($K952:K952)+$D952)&lt;$D951,$D952,$D951-SUM($K952:K952)),0)),0)</f>
        <v>0</v>
      </c>
      <c r="M952" s="247">
        <f ca="1">ROUND(IF(OR(AND($D950=LataProjekcji,$F950&gt;0),AND($D950=LataProjekcji,$F950=0,$E951&lt;=10)),$F951,IF($D950&lt;LataProjekcji,IF((SUM($K952:L952)+$D952)&lt;$D951,$D952,$D951-SUM($K952:L952)),0)),0)</f>
        <v>0</v>
      </c>
      <c r="N952" s="247">
        <f ca="1">ROUND(IF(OR(AND($D950=LataProjekcji,$F950&gt;0),AND($D950=LataProjekcji,$F950=0,$E951&lt;=10)),$F951,IF($D950&lt;LataProjekcji,IF((SUM($K952:M952)+$D952)&lt;$D951,$D952,$D951-SUM($K952:M952)),0)),0)</f>
        <v>0</v>
      </c>
      <c r="O952" s="247">
        <f ca="1">ROUND(IF(OR(AND($D950=LataProjekcji,$F950&gt;0),AND($D950=LataProjekcji,$F950=0,$E951&lt;=10)),$F951,IF($D950&lt;LataProjekcji,IF((SUM($K952:N952)+$D952)&lt;$D951,$D952,$D951-SUM($K952:N952)),0)),0)</f>
        <v>0</v>
      </c>
      <c r="P952" s="247">
        <f ca="1">ROUND(IF(OR(AND($D950=LataProjekcji,$F950&gt;0),AND($D950=LataProjekcji,$F950=0,$E951&lt;=10)),$F951,IF($D950&lt;LataProjekcji,IF((SUM($K952:O952)+$D952)&lt;$D951,$D952,$D951-SUM($K952:O952)),0)),0)</f>
        <v>0</v>
      </c>
      <c r="Q952" s="247">
        <f ca="1">ROUND(IF(OR(AND($D950=LataProjekcji,$F950&gt;0),AND($D950=LataProjekcji,$F950=0,$E951&lt;=10)),$F951,IF($D950&lt;LataProjekcji,IF((SUM($K952:P952)+$D952)&lt;$D951,$D952,$D951-SUM($K952:P952)),0)),0)</f>
        <v>0</v>
      </c>
      <c r="R952" s="247">
        <f ca="1">ROUND(IF(OR(AND($D950=LataProjekcji,$F950&gt;0),AND($D950=LataProjekcji,$F950=0,$E951&lt;=10)),$F951,IF($D950&lt;LataProjekcji,IF((SUM($K952:Q952)+$D952)&lt;$D951,$D952,$D951-SUM($K952:Q952)),0)),0)</f>
        <v>0</v>
      </c>
      <c r="S952" s="247">
        <f ca="1">ROUND(IF(OR(AND($D950=LataProjekcji,$F950&gt;0),AND($D950=LataProjekcji,$F950=0,$E951&lt;=10)),$F951,IF($D950&lt;LataProjekcji,IF((SUM($K952:R952)+$D952)&lt;$D951,$D952,$D951-SUM($K952:R952)),0)),0)</f>
        <v>0</v>
      </c>
      <c r="T952" s="247">
        <f ca="1">ROUND(IF(OR(AND($D950=LataProjekcji,$F950&gt;0),AND($D950=LataProjekcji,$F950=0,$E951&lt;=10)),$F951,IF($D950&lt;LataProjekcji,IF((SUM($K952:S952)+$D952)&lt;$D951,$D952,$D951-SUM($K952:S952)),0)),0)</f>
        <v>0</v>
      </c>
      <c r="U952" s="247">
        <f ca="1">ROUND(IF(OR(AND($D950=LataProjekcji,$F950&gt;0),AND($D950=LataProjekcji,$F950=0,$E951&lt;=10)),$F951,IF($D950&lt;LataProjekcji,IF((SUM($K952:T952)+$D952)&lt;$D951,$D952,$D951-SUM($K952:T952)),0)),0)</f>
        <v>0</v>
      </c>
      <c r="V952" s="247">
        <f ca="1">ROUND(IF(OR(AND($D950=LataProjekcji,$F950&gt;0),AND($D950=LataProjekcji,$F950=0,$E951&lt;=10)),$F951,IF($D950&lt;LataProjekcji,IF((SUM($K952:U952)+$D952)&lt;$D951,$D952,$D951-SUM($K952:U952)),0)),0)</f>
        <v>0</v>
      </c>
      <c r="W952" s="247">
        <f ca="1">ROUND(IF(OR(AND($D950=LataProjekcji,$F950&gt;0),AND($D950=LataProjekcji,$F950=0,$E951&lt;=10)),$F951,IF($D950&lt;LataProjekcji,IF((SUM($K952:V952)+$D952)&lt;$D951,$D952,$D951-SUM($K952:V952)),0)),0)</f>
        <v>0</v>
      </c>
      <c r="X952" s="247">
        <f ca="1">ROUND(IF(OR(AND($D950=LataProjekcji,$F950&gt;0),AND($D950=LataProjekcji,$F950=0,$E951&lt;=10)),$F951,IF($D950&lt;LataProjekcji,IF((SUM($K952:W952)+$D952)&lt;$D951,$D952,$D951-SUM($K952:W952)),0)),0)</f>
        <v>0</v>
      </c>
      <c r="Y952" s="247">
        <f ca="1">ROUND(IF(OR(AND($D950=LataProjekcji,$F950&gt;0),AND($D950=LataProjekcji,$F950=0,$E951&lt;=10)),$F951,IF($D950&lt;LataProjekcji,IF((SUM($K952:X952)+$D952)&lt;$D951,$D952,$D951-SUM($K952:X952)),0)),0)</f>
        <v>0</v>
      </c>
      <c r="Z952" s="247">
        <f ca="1">ROUND(IF(OR(AND($D950=LataProjekcji,$F950&gt;0),AND($D950=LataProjekcji,$F950=0,$E951&lt;=10)),$F951,IF($D950&lt;LataProjekcji,IF((SUM($K952:Y952)+$D952)&lt;$D951,$D952,$D951-SUM($K952:Y952)),0)),0)</f>
        <v>0</v>
      </c>
      <c r="AA952" s="247">
        <f ca="1">ROUND(IF(OR(AND($D950=LataProjekcji,$F950&gt;0),AND($D950=LataProjekcji,$F950=0,$E951&lt;=10)),$F951,IF($D950&lt;LataProjekcji,IF((SUM($K952:Z952)+$D952)&lt;$D951,$D952,$D951-SUM($K952:Z952)),0)),0)</f>
        <v>0</v>
      </c>
      <c r="AB952" s="247">
        <f ca="1">ROUND(IF(OR(AND($D950=LataProjekcji,$F950&gt;0),AND($D950=LataProjekcji,$F950=0,$E951&lt;=10)),$F951,IF($D950&lt;LataProjekcji,IF((SUM($K952:AA952)+$D952)&lt;$D951,$D952,$D951-SUM($K952:AA952)),0)),0)</f>
        <v>0</v>
      </c>
      <c r="AC952" s="247">
        <f ca="1">ROUND(IF(OR(AND($D950=LataProjekcji,$F950&gt;0),AND($D950=LataProjekcji,$F950=0,$E951&lt;=10)),$F951,IF($D950&lt;LataProjekcji,IF((SUM($K952:AB952)+$D952)&lt;$D951,$D952,$D951-SUM($K952:AB952)),0)),0)</f>
        <v>0</v>
      </c>
      <c r="AD952" s="247">
        <f ca="1">ROUND(IF(OR(AND($D950=LataProjekcji,$F950&gt;0),AND($D950=LataProjekcji,$F950=0,$E951&lt;=10)),$F951,IF($D950&lt;LataProjekcji,IF((SUM($K952:AC952)+$D952)&lt;$D951,$D952,$D951-SUM($K952:AC952)),0)),0)</f>
        <v>0</v>
      </c>
      <c r="AE952" s="247">
        <f ca="1">ROUND(IF(OR(AND($D950=LataProjekcji,$F950&gt;0),AND($D950=LataProjekcji,$F950=0,$E951&lt;=10)),$F951,IF($D950&lt;LataProjekcji,IF((SUM($K952:AD952)+$D952)&lt;$D951,$D952,$D951-SUM($K952:AD952)),0)),0)</f>
        <v>0</v>
      </c>
    </row>
    <row r="953" spans="1:31" hidden="1">
      <c r="A953" s="326"/>
      <c r="B953" s="21" t="s">
        <v>397</v>
      </c>
      <c r="C953" s="21"/>
      <c r="D953" s="22"/>
      <c r="E953" s="21"/>
      <c r="F953" s="21"/>
      <c r="G953" s="21"/>
      <c r="H953" s="21"/>
      <c r="I953" s="21"/>
      <c r="J953" s="21"/>
      <c r="K953" s="22">
        <f ca="1">ROUND(K952,0)</f>
        <v>0</v>
      </c>
      <c r="L953" s="22">
        <f t="shared" ref="L953:Y953" ca="1" si="1149">ROUND(K953+L952,0)</f>
        <v>0</v>
      </c>
      <c r="M953" s="22">
        <f t="shared" ca="1" si="1149"/>
        <v>0</v>
      </c>
      <c r="N953" s="22">
        <f t="shared" ca="1" si="1149"/>
        <v>0</v>
      </c>
      <c r="O953" s="22">
        <f t="shared" ca="1" si="1149"/>
        <v>0</v>
      </c>
      <c r="P953" s="22">
        <f t="shared" ca="1" si="1149"/>
        <v>0</v>
      </c>
      <c r="Q953" s="22">
        <f t="shared" ca="1" si="1149"/>
        <v>0</v>
      </c>
      <c r="R953" s="22">
        <f t="shared" ca="1" si="1149"/>
        <v>0</v>
      </c>
      <c r="S953" s="22">
        <f t="shared" ca="1" si="1149"/>
        <v>0</v>
      </c>
      <c r="T953" s="22">
        <f t="shared" ca="1" si="1149"/>
        <v>0</v>
      </c>
      <c r="U953" s="22">
        <f t="shared" ca="1" si="1149"/>
        <v>0</v>
      </c>
      <c r="V953" s="22">
        <f t="shared" ca="1" si="1149"/>
        <v>0</v>
      </c>
      <c r="W953" s="22">
        <f t="shared" ca="1" si="1149"/>
        <v>0</v>
      </c>
      <c r="X953" s="22">
        <f t="shared" ca="1" si="1149"/>
        <v>0</v>
      </c>
      <c r="Y953" s="22">
        <f t="shared" ca="1" si="1149"/>
        <v>0</v>
      </c>
      <c r="Z953" s="22">
        <f t="shared" ref="Z953" ca="1" si="1150">ROUND(Y953+Z952,0)</f>
        <v>0</v>
      </c>
      <c r="AA953" s="22">
        <f t="shared" ref="AA953" ca="1" si="1151">ROUND(Z953+AA952,0)</f>
        <v>0</v>
      </c>
      <c r="AB953" s="22">
        <f t="shared" ref="AB953" ca="1" si="1152">ROUND(AA953+AB952,0)</f>
        <v>0</v>
      </c>
      <c r="AC953" s="22">
        <f t="shared" ref="AC953" ca="1" si="1153">ROUND(AB953+AC952,0)</f>
        <v>0</v>
      </c>
      <c r="AD953" s="22">
        <f t="shared" ref="AD953" ca="1" si="1154">ROUND(AC953+AD952,0)</f>
        <v>0</v>
      </c>
      <c r="AE953" s="22">
        <f t="shared" ref="AE953" ca="1" si="1155">ROUND(AD953+AE952,0)</f>
        <v>0</v>
      </c>
    </row>
    <row r="954" spans="1:31" hidden="1">
      <c r="A954" s="326"/>
      <c r="B954" s="21" t="s">
        <v>388</v>
      </c>
      <c r="C954" s="21"/>
      <c r="D954" s="22"/>
      <c r="E954" s="21"/>
      <c r="F954" s="21"/>
      <c r="G954" s="21"/>
      <c r="H954" s="21"/>
      <c r="I954" s="21"/>
      <c r="J954" s="429">
        <f ca="1">OFFSET($C$96,D949,0)</f>
        <v>0</v>
      </c>
      <c r="K954" s="76">
        <f ca="1">IF($D950=LataProjekcji,ROUND($D951-K953,0),ROUND(IF(K952=0,0,$D951-K953),0))</f>
        <v>0</v>
      </c>
      <c r="L954" s="253">
        <f t="shared" ref="L954:W954" ca="1" si="1156">IF($D950=LataProjekcji,ROUND($D951-L953,0),ROUND(IF(AND(L952=0,K954&gt;0),$D951-L953,IF(L952=0,0,$D951-L953)),0))</f>
        <v>0</v>
      </c>
      <c r="M954" s="253">
        <f t="shared" ca="1" si="1156"/>
        <v>0</v>
      </c>
      <c r="N954" s="253">
        <f t="shared" ca="1" si="1156"/>
        <v>0</v>
      </c>
      <c r="O954" s="253">
        <f t="shared" ca="1" si="1156"/>
        <v>0</v>
      </c>
      <c r="P954" s="253">
        <f t="shared" ca="1" si="1156"/>
        <v>0</v>
      </c>
      <c r="Q954" s="253">
        <f t="shared" ca="1" si="1156"/>
        <v>0</v>
      </c>
      <c r="R954" s="253">
        <f t="shared" ca="1" si="1156"/>
        <v>0</v>
      </c>
      <c r="S954" s="253">
        <f t="shared" ca="1" si="1156"/>
        <v>0</v>
      </c>
      <c r="T954" s="253">
        <f t="shared" ca="1" si="1156"/>
        <v>0</v>
      </c>
      <c r="U954" s="253">
        <f t="shared" ca="1" si="1156"/>
        <v>0</v>
      </c>
      <c r="V954" s="253">
        <f t="shared" ca="1" si="1156"/>
        <v>0</v>
      </c>
      <c r="W954" s="253">
        <f t="shared" ca="1" si="1156"/>
        <v>0</v>
      </c>
      <c r="X954" s="253">
        <f t="shared" ref="X954:AA954" ca="1" si="1157">IF($D950=LataProjekcji,ROUND($D951-X953,0),ROUND(IF(AND(X952=0,W954&gt;0),$D951-X953,IF(X952=0,0,$D951-X953)),0))</f>
        <v>0</v>
      </c>
      <c r="Y954" s="253">
        <f t="shared" ca="1" si="1157"/>
        <v>0</v>
      </c>
      <c r="Z954" s="253">
        <f t="shared" ca="1" si="1157"/>
        <v>0</v>
      </c>
      <c r="AA954" s="253">
        <f t="shared" ca="1" si="1157"/>
        <v>0</v>
      </c>
      <c r="AB954" s="253">
        <f t="shared" ref="AB954" ca="1" si="1158">IF($D950=LataProjekcji,ROUND($D951-AB953,0),ROUND(IF(AND(AB952=0,AA954&gt;0),$D951-AB953,IF(AB952=0,0,$D951-AB953)),0))</f>
        <v>0</v>
      </c>
      <c r="AC954" s="253">
        <f t="shared" ref="AC954" ca="1" si="1159">IF($D950=LataProjekcji,ROUND($D951-AC953,0),ROUND(IF(AND(AC952=0,AB954&gt;0),$D951-AC953,IF(AC952=0,0,$D951-AC953)),0))</f>
        <v>0</v>
      </c>
      <c r="AD954" s="253">
        <f t="shared" ref="AD954" ca="1" si="1160">IF($D950=LataProjekcji,ROUND($D951-AD953,0),ROUND(IF(AND(AD952=0,AC954&gt;0),$D951-AD953,IF(AD952=0,0,$D951-AD953)),0))</f>
        <v>0</v>
      </c>
      <c r="AE954" s="253">
        <f t="shared" ref="AE954" ca="1" si="1161">IF($D950=LataProjekcji,ROUND($D951-AE953,0),ROUND(IF(AND(AE952=0,AD954&gt;0),$D951-AE953,IF(AE952=0,0,$D951-AE953)),0))</f>
        <v>0</v>
      </c>
    </row>
    <row r="955" spans="1:31" hidden="1">
      <c r="A955" s="326"/>
      <c r="B955" s="20">
        <f ca="1">OFFSET($B$96,D955,0)</f>
        <v>0</v>
      </c>
      <c r="C955" s="20"/>
      <c r="D955" s="21">
        <f>D949+1</f>
        <v>13</v>
      </c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</row>
    <row r="956" spans="1:31" hidden="1">
      <c r="A956" s="326"/>
      <c r="B956" s="164" t="s">
        <v>402</v>
      </c>
      <c r="C956" s="164"/>
      <c r="D956" s="164">
        <f ca="1">YEAR(OFFSET($E$96,D955,0))</f>
        <v>1900</v>
      </c>
      <c r="E956" s="164">
        <f ca="1">MONTH(OFFSET($E$96,D955,0))</f>
        <v>1</v>
      </c>
      <c r="F956" s="527" cm="1">
        <f t="array" aca="1" ref="F956" ca="1">IleMiesiecyDoKoncaRokuST</f>
        <v>11</v>
      </c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</row>
    <row r="957" spans="1:31" hidden="1">
      <c r="A957" s="326"/>
      <c r="B957" s="21" t="s">
        <v>388</v>
      </c>
      <c r="C957" s="21"/>
      <c r="D957" s="374">
        <f ca="1">IF(E957&lt;0,0,ROUND(E957,0))</f>
        <v>0</v>
      </c>
      <c r="E957" s="248">
        <f ca="1">OFFSET($D$96,D955,0)</f>
        <v>0</v>
      </c>
      <c r="F957" s="374">
        <f ca="1">IF(E957&gt;10,ROUND(($D958/12)*$F956,0),$D957)</f>
        <v>0</v>
      </c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</row>
    <row r="958" spans="1:31" hidden="1">
      <c r="A958" s="326"/>
      <c r="B958" s="21" t="s">
        <v>396</v>
      </c>
      <c r="C958" s="420" t="e">
        <f ca="1">VLOOKUP(OFFSET($C$96,D955,0),Założenia!$J$46:$K$53,2,FALSE)</f>
        <v>#N/A</v>
      </c>
      <c r="D958" s="374">
        <f ca="1">IF(ISBLANK(OFFSET($E$96,D955,0)),0,IF(E957&gt;10,ROUND(D957*C958,0),IF(D957&lt;0,0,D957)))</f>
        <v>0</v>
      </c>
      <c r="E958" s="21"/>
      <c r="F958" s="21"/>
      <c r="G958" s="21"/>
      <c r="H958" s="21"/>
      <c r="I958" s="21"/>
      <c r="J958" s="21"/>
      <c r="K958" s="74">
        <f ca="1">ROUND(IF($D956=LataProjekcji,$F957,IF($D956=LataProjekcji,$D958,0)),0)</f>
        <v>0</v>
      </c>
      <c r="L958" s="247">
        <f ca="1">ROUND(IF(OR(AND($D956=LataProjekcji,$F956&gt;0),AND($D956=LataProjekcji,$F956=0,$E957&lt;=10)),$F957,IF($D956&lt;LataProjekcji,IF((SUM($K958:K958)+$D958)&lt;$D957,$D958,$D957-SUM($K958:K958)),0)),0)</f>
        <v>0</v>
      </c>
      <c r="M958" s="247">
        <f ca="1">ROUND(IF(OR(AND($D956=LataProjekcji,$F956&gt;0),AND($D956=LataProjekcji,$F956=0,$E957&lt;=10)),$F957,IF($D956&lt;LataProjekcji,IF((SUM($K958:L958)+$D958)&lt;$D957,$D958,$D957-SUM($K958:L958)),0)),0)</f>
        <v>0</v>
      </c>
      <c r="N958" s="247">
        <f ca="1">ROUND(IF(OR(AND($D956=LataProjekcji,$F956&gt;0),AND($D956=LataProjekcji,$F956=0,$E957&lt;=10)),$F957,IF($D956&lt;LataProjekcji,IF((SUM($K958:M958)+$D958)&lt;$D957,$D958,$D957-SUM($K958:M958)),0)),0)</f>
        <v>0</v>
      </c>
      <c r="O958" s="247">
        <f ca="1">ROUND(IF(OR(AND($D956=LataProjekcji,$F956&gt;0),AND($D956=LataProjekcji,$F956=0,$E957&lt;=10)),$F957,IF($D956&lt;LataProjekcji,IF((SUM($K958:N958)+$D958)&lt;$D957,$D958,$D957-SUM($K958:N958)),0)),0)</f>
        <v>0</v>
      </c>
      <c r="P958" s="247">
        <f ca="1">ROUND(IF(OR(AND($D956=LataProjekcji,$F956&gt;0),AND($D956=LataProjekcji,$F956=0,$E957&lt;=10)),$F957,IF($D956&lt;LataProjekcji,IF((SUM($K958:O958)+$D958)&lt;$D957,$D958,$D957-SUM($K958:O958)),0)),0)</f>
        <v>0</v>
      </c>
      <c r="Q958" s="247">
        <f ca="1">ROUND(IF(OR(AND($D956=LataProjekcji,$F956&gt;0),AND($D956=LataProjekcji,$F956=0,$E957&lt;=10)),$F957,IF($D956&lt;LataProjekcji,IF((SUM($K958:P958)+$D958)&lt;$D957,$D958,$D957-SUM($K958:P958)),0)),0)</f>
        <v>0</v>
      </c>
      <c r="R958" s="247">
        <f ca="1">ROUND(IF(OR(AND($D956=LataProjekcji,$F956&gt;0),AND($D956=LataProjekcji,$F956=0,$E957&lt;=10)),$F957,IF($D956&lt;LataProjekcji,IF((SUM($K958:Q958)+$D958)&lt;$D957,$D958,$D957-SUM($K958:Q958)),0)),0)</f>
        <v>0</v>
      </c>
      <c r="S958" s="247">
        <f ca="1">ROUND(IF(OR(AND($D956=LataProjekcji,$F956&gt;0),AND($D956=LataProjekcji,$F956=0,$E957&lt;=10)),$F957,IF($D956&lt;LataProjekcji,IF((SUM($K958:R958)+$D958)&lt;$D957,$D958,$D957-SUM($K958:R958)),0)),0)</f>
        <v>0</v>
      </c>
      <c r="T958" s="247">
        <f ca="1">ROUND(IF(OR(AND($D956=LataProjekcji,$F956&gt;0),AND($D956=LataProjekcji,$F956=0,$E957&lt;=10)),$F957,IF($D956&lt;LataProjekcji,IF((SUM($K958:S958)+$D958)&lt;$D957,$D958,$D957-SUM($K958:S958)),0)),0)</f>
        <v>0</v>
      </c>
      <c r="U958" s="247">
        <f ca="1">ROUND(IF(OR(AND($D956=LataProjekcji,$F956&gt;0),AND($D956=LataProjekcji,$F956=0,$E957&lt;=10)),$F957,IF($D956&lt;LataProjekcji,IF((SUM($K958:T958)+$D958)&lt;$D957,$D958,$D957-SUM($K958:T958)),0)),0)</f>
        <v>0</v>
      </c>
      <c r="V958" s="247">
        <f ca="1">ROUND(IF(OR(AND($D956=LataProjekcji,$F956&gt;0),AND($D956=LataProjekcji,$F956=0,$E957&lt;=10)),$F957,IF($D956&lt;LataProjekcji,IF((SUM($K958:U958)+$D958)&lt;$D957,$D958,$D957-SUM($K958:U958)),0)),0)</f>
        <v>0</v>
      </c>
      <c r="W958" s="247">
        <f ca="1">ROUND(IF(OR(AND($D956=LataProjekcji,$F956&gt;0),AND($D956=LataProjekcji,$F956=0,$E957&lt;=10)),$F957,IF($D956&lt;LataProjekcji,IF((SUM($K958:V958)+$D958)&lt;$D957,$D958,$D957-SUM($K958:V958)),0)),0)</f>
        <v>0</v>
      </c>
      <c r="X958" s="247">
        <f ca="1">ROUND(IF(OR(AND($D956=LataProjekcji,$F956&gt;0),AND($D956=LataProjekcji,$F956=0,$E957&lt;=10)),$F957,IF($D956&lt;LataProjekcji,IF((SUM($K958:W958)+$D958)&lt;$D957,$D958,$D957-SUM($K958:W958)),0)),0)</f>
        <v>0</v>
      </c>
      <c r="Y958" s="247">
        <f ca="1">ROUND(IF(OR(AND($D956=LataProjekcji,$F956&gt;0),AND($D956=LataProjekcji,$F956=0,$E957&lt;=10)),$F957,IF($D956&lt;LataProjekcji,IF((SUM($K958:X958)+$D958)&lt;$D957,$D958,$D957-SUM($K958:X958)),0)),0)</f>
        <v>0</v>
      </c>
      <c r="Z958" s="247">
        <f ca="1">ROUND(IF(OR(AND($D956=LataProjekcji,$F956&gt;0),AND($D956=LataProjekcji,$F956=0,$E957&lt;=10)),$F957,IF($D956&lt;LataProjekcji,IF((SUM($K958:Y958)+$D958)&lt;$D957,$D958,$D957-SUM($K958:Y958)),0)),0)</f>
        <v>0</v>
      </c>
      <c r="AA958" s="247">
        <f ca="1">ROUND(IF(OR(AND($D956=LataProjekcji,$F956&gt;0),AND($D956=LataProjekcji,$F956=0,$E957&lt;=10)),$F957,IF($D956&lt;LataProjekcji,IF((SUM($K958:Z958)+$D958)&lt;$D957,$D958,$D957-SUM($K958:Z958)),0)),0)</f>
        <v>0</v>
      </c>
      <c r="AB958" s="247">
        <f ca="1">ROUND(IF(OR(AND($D956=LataProjekcji,$F956&gt;0),AND($D956=LataProjekcji,$F956=0,$E957&lt;=10)),$F957,IF($D956&lt;LataProjekcji,IF((SUM($K958:AA958)+$D958)&lt;$D957,$D958,$D957-SUM($K958:AA958)),0)),0)</f>
        <v>0</v>
      </c>
      <c r="AC958" s="247">
        <f ca="1">ROUND(IF(OR(AND($D956=LataProjekcji,$F956&gt;0),AND($D956=LataProjekcji,$F956=0,$E957&lt;=10)),$F957,IF($D956&lt;LataProjekcji,IF((SUM($K958:AB958)+$D958)&lt;$D957,$D958,$D957-SUM($K958:AB958)),0)),0)</f>
        <v>0</v>
      </c>
      <c r="AD958" s="247">
        <f ca="1">ROUND(IF(OR(AND($D956=LataProjekcji,$F956&gt;0),AND($D956=LataProjekcji,$F956=0,$E957&lt;=10)),$F957,IF($D956&lt;LataProjekcji,IF((SUM($K958:AC958)+$D958)&lt;$D957,$D958,$D957-SUM($K958:AC958)),0)),0)</f>
        <v>0</v>
      </c>
      <c r="AE958" s="247">
        <f ca="1">ROUND(IF(OR(AND($D956=LataProjekcji,$F956&gt;0),AND($D956=LataProjekcji,$F956=0,$E957&lt;=10)),$F957,IF($D956&lt;LataProjekcji,IF((SUM($K958:AD958)+$D958)&lt;$D957,$D958,$D957-SUM($K958:AD958)),0)),0)</f>
        <v>0</v>
      </c>
    </row>
    <row r="959" spans="1:31" hidden="1">
      <c r="A959" s="326"/>
      <c r="B959" s="21" t="s">
        <v>397</v>
      </c>
      <c r="C959" s="21"/>
      <c r="D959" s="22"/>
      <c r="E959" s="21"/>
      <c r="F959" s="21"/>
      <c r="G959" s="21"/>
      <c r="H959" s="21"/>
      <c r="I959" s="21"/>
      <c r="J959" s="21"/>
      <c r="K959" s="22">
        <f ca="1">ROUND(K958,0)</f>
        <v>0</v>
      </c>
      <c r="L959" s="22">
        <f t="shared" ref="L959:Y959" ca="1" si="1162">ROUND(K959+L958,0)</f>
        <v>0</v>
      </c>
      <c r="M959" s="22">
        <f t="shared" ca="1" si="1162"/>
        <v>0</v>
      </c>
      <c r="N959" s="22">
        <f t="shared" ca="1" si="1162"/>
        <v>0</v>
      </c>
      <c r="O959" s="22">
        <f t="shared" ca="1" si="1162"/>
        <v>0</v>
      </c>
      <c r="P959" s="22">
        <f t="shared" ca="1" si="1162"/>
        <v>0</v>
      </c>
      <c r="Q959" s="22">
        <f t="shared" ca="1" si="1162"/>
        <v>0</v>
      </c>
      <c r="R959" s="22">
        <f t="shared" ca="1" si="1162"/>
        <v>0</v>
      </c>
      <c r="S959" s="22">
        <f t="shared" ca="1" si="1162"/>
        <v>0</v>
      </c>
      <c r="T959" s="22">
        <f t="shared" ca="1" si="1162"/>
        <v>0</v>
      </c>
      <c r="U959" s="22">
        <f t="shared" ca="1" si="1162"/>
        <v>0</v>
      </c>
      <c r="V959" s="22">
        <f t="shared" ca="1" si="1162"/>
        <v>0</v>
      </c>
      <c r="W959" s="22">
        <f t="shared" ca="1" si="1162"/>
        <v>0</v>
      </c>
      <c r="X959" s="22">
        <f t="shared" ca="1" si="1162"/>
        <v>0</v>
      </c>
      <c r="Y959" s="22">
        <f t="shared" ca="1" si="1162"/>
        <v>0</v>
      </c>
      <c r="Z959" s="22">
        <f t="shared" ref="Z959" ca="1" si="1163">ROUND(Y959+Z958,0)</f>
        <v>0</v>
      </c>
      <c r="AA959" s="22">
        <f t="shared" ref="AA959" ca="1" si="1164">ROUND(Z959+AA958,0)</f>
        <v>0</v>
      </c>
      <c r="AB959" s="22">
        <f t="shared" ref="AB959" ca="1" si="1165">ROUND(AA959+AB958,0)</f>
        <v>0</v>
      </c>
      <c r="AC959" s="22">
        <f t="shared" ref="AC959" ca="1" si="1166">ROUND(AB959+AC958,0)</f>
        <v>0</v>
      </c>
      <c r="AD959" s="22">
        <f t="shared" ref="AD959" ca="1" si="1167">ROUND(AC959+AD958,0)</f>
        <v>0</v>
      </c>
      <c r="AE959" s="22">
        <f t="shared" ref="AE959" ca="1" si="1168">ROUND(AD959+AE958,0)</f>
        <v>0</v>
      </c>
    </row>
    <row r="960" spans="1:31" hidden="1">
      <c r="A960" s="326"/>
      <c r="B960" s="21" t="s">
        <v>388</v>
      </c>
      <c r="C960" s="21"/>
      <c r="D960" s="22"/>
      <c r="E960" s="21"/>
      <c r="F960" s="21"/>
      <c r="G960" s="21"/>
      <c r="H960" s="21"/>
      <c r="I960" s="21"/>
      <c r="J960" s="429">
        <f ca="1">OFFSET($C$96,D955,0)</f>
        <v>0</v>
      </c>
      <c r="K960" s="76">
        <f ca="1">IF($D956=LataProjekcji,ROUND($D957-K959,0),ROUND(IF(K958=0,0,$D957-K959),0))</f>
        <v>0</v>
      </c>
      <c r="L960" s="253">
        <f t="shared" ref="L960:W960" ca="1" si="1169">IF($D956=LataProjekcji,ROUND($D957-L959,0),ROUND(IF(AND(L958=0,K960&gt;0),$D957-L959,IF(L958=0,0,$D957-L959)),0))</f>
        <v>0</v>
      </c>
      <c r="M960" s="253">
        <f t="shared" ca="1" si="1169"/>
        <v>0</v>
      </c>
      <c r="N960" s="253">
        <f t="shared" ca="1" si="1169"/>
        <v>0</v>
      </c>
      <c r="O960" s="253">
        <f t="shared" ca="1" si="1169"/>
        <v>0</v>
      </c>
      <c r="P960" s="253">
        <f t="shared" ca="1" si="1169"/>
        <v>0</v>
      </c>
      <c r="Q960" s="253">
        <f t="shared" ca="1" si="1169"/>
        <v>0</v>
      </c>
      <c r="R960" s="253">
        <f t="shared" ca="1" si="1169"/>
        <v>0</v>
      </c>
      <c r="S960" s="253">
        <f t="shared" ca="1" si="1169"/>
        <v>0</v>
      </c>
      <c r="T960" s="253">
        <f t="shared" ca="1" si="1169"/>
        <v>0</v>
      </c>
      <c r="U960" s="253">
        <f t="shared" ca="1" si="1169"/>
        <v>0</v>
      </c>
      <c r="V960" s="253">
        <f t="shared" ca="1" si="1169"/>
        <v>0</v>
      </c>
      <c r="W960" s="253">
        <f t="shared" ca="1" si="1169"/>
        <v>0</v>
      </c>
      <c r="X960" s="253">
        <f t="shared" ref="X960:AA960" ca="1" si="1170">IF($D956=LataProjekcji,ROUND($D957-X959,0),ROUND(IF(AND(X958=0,W960&gt;0),$D957-X959,IF(X958=0,0,$D957-X959)),0))</f>
        <v>0</v>
      </c>
      <c r="Y960" s="253">
        <f t="shared" ca="1" si="1170"/>
        <v>0</v>
      </c>
      <c r="Z960" s="253">
        <f t="shared" ca="1" si="1170"/>
        <v>0</v>
      </c>
      <c r="AA960" s="253">
        <f t="shared" ca="1" si="1170"/>
        <v>0</v>
      </c>
      <c r="AB960" s="253">
        <f t="shared" ref="AB960" ca="1" si="1171">IF($D956=LataProjekcji,ROUND($D957-AB959,0),ROUND(IF(AND(AB958=0,AA960&gt;0),$D957-AB959,IF(AB958=0,0,$D957-AB959)),0))</f>
        <v>0</v>
      </c>
      <c r="AC960" s="253">
        <f t="shared" ref="AC960" ca="1" si="1172">IF($D956=LataProjekcji,ROUND($D957-AC959,0),ROUND(IF(AND(AC958=0,AB960&gt;0),$D957-AC959,IF(AC958=0,0,$D957-AC959)),0))</f>
        <v>0</v>
      </c>
      <c r="AD960" s="253">
        <f t="shared" ref="AD960" ca="1" si="1173">IF($D956=LataProjekcji,ROUND($D957-AD959,0),ROUND(IF(AND(AD958=0,AC960&gt;0),$D957-AD959,IF(AD958=0,0,$D957-AD959)),0))</f>
        <v>0</v>
      </c>
      <c r="AE960" s="253">
        <f t="shared" ref="AE960" ca="1" si="1174">IF($D956=LataProjekcji,ROUND($D957-AE959,0),ROUND(IF(AND(AE958=0,AD960&gt;0),$D957-AE959,IF(AE958=0,0,$D957-AE959)),0))</f>
        <v>0</v>
      </c>
    </row>
    <row r="961" spans="1:31" hidden="1">
      <c r="A961" s="326"/>
      <c r="B961" s="20">
        <f ca="1">OFFSET($B$96,D961,0)</f>
        <v>0</v>
      </c>
      <c r="C961" s="20"/>
      <c r="D961" s="21">
        <f>D955+1</f>
        <v>14</v>
      </c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326"/>
      <c r="B962" s="164" t="s">
        <v>402</v>
      </c>
      <c r="C962" s="164"/>
      <c r="D962" s="164">
        <f ca="1">YEAR(OFFSET($E$96,D961,0))</f>
        <v>1900</v>
      </c>
      <c r="E962" s="164">
        <f ca="1">MONTH(OFFSET($E$96,D961,0))</f>
        <v>1</v>
      </c>
      <c r="F962" s="527" cm="1">
        <f t="array" aca="1" ref="F962" ca="1">IleMiesiecyDoKoncaRokuST</f>
        <v>11</v>
      </c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</row>
    <row r="963" spans="1:31" hidden="1">
      <c r="A963" s="326"/>
      <c r="B963" s="21" t="s">
        <v>388</v>
      </c>
      <c r="C963" s="21"/>
      <c r="D963" s="374">
        <f ca="1">IF(E963&lt;0,0,ROUND(E963,0))</f>
        <v>0</v>
      </c>
      <c r="E963" s="248">
        <f ca="1">OFFSET($D$96,D961,0)</f>
        <v>0</v>
      </c>
      <c r="F963" s="374">
        <f ca="1">IF(E963&gt;10,ROUND(($D964/12)*$F962,0),$D963)</f>
        <v>0</v>
      </c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</row>
    <row r="964" spans="1:31" hidden="1">
      <c r="A964" s="326"/>
      <c r="B964" s="21" t="s">
        <v>396</v>
      </c>
      <c r="C964" s="420" t="e">
        <f ca="1">VLOOKUP(OFFSET($C$96,D961,0),Założenia!$J$46:$K$53,2,FALSE)</f>
        <v>#N/A</v>
      </c>
      <c r="D964" s="374">
        <f ca="1">IF(ISBLANK(OFFSET($E$96,D961,0)),0,IF(E963&gt;10,ROUND(D963*C964,0),IF(D963&lt;0,0,D963)))</f>
        <v>0</v>
      </c>
      <c r="E964" s="21"/>
      <c r="F964" s="21"/>
      <c r="G964" s="21"/>
      <c r="H964" s="21"/>
      <c r="I964" s="21"/>
      <c r="J964" s="21"/>
      <c r="K964" s="74">
        <f ca="1">ROUND(IF($D962=LataProjekcji,$F963,IF($D962=LataProjekcji,$D964,0)),0)</f>
        <v>0</v>
      </c>
      <c r="L964" s="247">
        <f ca="1">ROUND(IF(OR(AND($D962=LataProjekcji,$F962&gt;0),AND($D962=LataProjekcji,$F962=0,$E963&lt;=10)),$F963,IF($D962&lt;LataProjekcji,IF((SUM($K964:K964)+$D964)&lt;$D963,$D964,$D963-SUM($K964:K964)),0)),0)</f>
        <v>0</v>
      </c>
      <c r="M964" s="247">
        <f ca="1">ROUND(IF(OR(AND($D962=LataProjekcji,$F962&gt;0),AND($D962=LataProjekcji,$F962=0,$E963&lt;=10)),$F963,IF($D962&lt;LataProjekcji,IF((SUM($K964:L964)+$D964)&lt;$D963,$D964,$D963-SUM($K964:L964)),0)),0)</f>
        <v>0</v>
      </c>
      <c r="N964" s="247">
        <f ca="1">ROUND(IF(OR(AND($D962=LataProjekcji,$F962&gt;0),AND($D962=LataProjekcji,$F962=0,$E963&lt;=10)),$F963,IF($D962&lt;LataProjekcji,IF((SUM($K964:M964)+$D964)&lt;$D963,$D964,$D963-SUM($K964:M964)),0)),0)</f>
        <v>0</v>
      </c>
      <c r="O964" s="247">
        <f ca="1">ROUND(IF(OR(AND($D962=LataProjekcji,$F962&gt;0),AND($D962=LataProjekcji,$F962=0,$E963&lt;=10)),$F963,IF($D962&lt;LataProjekcji,IF((SUM($K964:N964)+$D964)&lt;$D963,$D964,$D963-SUM($K964:N964)),0)),0)</f>
        <v>0</v>
      </c>
      <c r="P964" s="247">
        <f ca="1">ROUND(IF(OR(AND($D962=LataProjekcji,$F962&gt;0),AND($D962=LataProjekcji,$F962=0,$E963&lt;=10)),$F963,IF($D962&lt;LataProjekcji,IF((SUM($K964:O964)+$D964)&lt;$D963,$D964,$D963-SUM($K964:O964)),0)),0)</f>
        <v>0</v>
      </c>
      <c r="Q964" s="247">
        <f ca="1">ROUND(IF(OR(AND($D962=LataProjekcji,$F962&gt;0),AND($D962=LataProjekcji,$F962=0,$E963&lt;=10)),$F963,IF($D962&lt;LataProjekcji,IF((SUM($K964:P964)+$D964)&lt;$D963,$D964,$D963-SUM($K964:P964)),0)),0)</f>
        <v>0</v>
      </c>
      <c r="R964" s="247">
        <f ca="1">ROUND(IF(OR(AND($D962=LataProjekcji,$F962&gt;0),AND($D962=LataProjekcji,$F962=0,$E963&lt;=10)),$F963,IF($D962&lt;LataProjekcji,IF((SUM($K964:Q964)+$D964)&lt;$D963,$D964,$D963-SUM($K964:Q964)),0)),0)</f>
        <v>0</v>
      </c>
      <c r="S964" s="247">
        <f ca="1">ROUND(IF(OR(AND($D962=LataProjekcji,$F962&gt;0),AND($D962=LataProjekcji,$F962=0,$E963&lt;=10)),$F963,IF($D962&lt;LataProjekcji,IF((SUM($K964:R964)+$D964)&lt;$D963,$D964,$D963-SUM($K964:R964)),0)),0)</f>
        <v>0</v>
      </c>
      <c r="T964" s="247">
        <f ca="1">ROUND(IF(OR(AND($D962=LataProjekcji,$F962&gt;0),AND($D962=LataProjekcji,$F962=0,$E963&lt;=10)),$F963,IF($D962&lt;LataProjekcji,IF((SUM($K964:S964)+$D964)&lt;$D963,$D964,$D963-SUM($K964:S964)),0)),0)</f>
        <v>0</v>
      </c>
      <c r="U964" s="247">
        <f ca="1">ROUND(IF(OR(AND($D962=LataProjekcji,$F962&gt;0),AND($D962=LataProjekcji,$F962=0,$E963&lt;=10)),$F963,IF($D962&lt;LataProjekcji,IF((SUM($K964:T964)+$D964)&lt;$D963,$D964,$D963-SUM($K964:T964)),0)),0)</f>
        <v>0</v>
      </c>
      <c r="V964" s="247">
        <f ca="1">ROUND(IF(OR(AND($D962=LataProjekcji,$F962&gt;0),AND($D962=LataProjekcji,$F962=0,$E963&lt;=10)),$F963,IF($D962&lt;LataProjekcji,IF((SUM($K964:U964)+$D964)&lt;$D963,$D964,$D963-SUM($K964:U964)),0)),0)</f>
        <v>0</v>
      </c>
      <c r="W964" s="247">
        <f ca="1">ROUND(IF(OR(AND($D962=LataProjekcji,$F962&gt;0),AND($D962=LataProjekcji,$F962=0,$E963&lt;=10)),$F963,IF($D962&lt;LataProjekcji,IF((SUM($K964:V964)+$D964)&lt;$D963,$D964,$D963-SUM($K964:V964)),0)),0)</f>
        <v>0</v>
      </c>
      <c r="X964" s="247">
        <f ca="1">ROUND(IF(OR(AND($D962=LataProjekcji,$F962&gt;0),AND($D962=LataProjekcji,$F962=0,$E963&lt;=10)),$F963,IF($D962&lt;LataProjekcji,IF((SUM($K964:W964)+$D964)&lt;$D963,$D964,$D963-SUM($K964:W964)),0)),0)</f>
        <v>0</v>
      </c>
      <c r="Y964" s="247">
        <f ca="1">ROUND(IF(OR(AND($D962=LataProjekcji,$F962&gt;0),AND($D962=LataProjekcji,$F962=0,$E963&lt;=10)),$F963,IF($D962&lt;LataProjekcji,IF((SUM($K964:X964)+$D964)&lt;$D963,$D964,$D963-SUM($K964:X964)),0)),0)</f>
        <v>0</v>
      </c>
      <c r="Z964" s="247">
        <f ca="1">ROUND(IF(OR(AND($D962=LataProjekcji,$F962&gt;0),AND($D962=LataProjekcji,$F962=0,$E963&lt;=10)),$F963,IF($D962&lt;LataProjekcji,IF((SUM($K964:Y964)+$D964)&lt;$D963,$D964,$D963-SUM($K964:Y964)),0)),0)</f>
        <v>0</v>
      </c>
      <c r="AA964" s="247">
        <f ca="1">ROUND(IF(OR(AND($D962=LataProjekcji,$F962&gt;0),AND($D962=LataProjekcji,$F962=0,$E963&lt;=10)),$F963,IF($D962&lt;LataProjekcji,IF((SUM($K964:Z964)+$D964)&lt;$D963,$D964,$D963-SUM($K964:Z964)),0)),0)</f>
        <v>0</v>
      </c>
      <c r="AB964" s="247">
        <f ca="1">ROUND(IF(OR(AND($D962=LataProjekcji,$F962&gt;0),AND($D962=LataProjekcji,$F962=0,$E963&lt;=10)),$F963,IF($D962&lt;LataProjekcji,IF((SUM($K964:AA964)+$D964)&lt;$D963,$D964,$D963-SUM($K964:AA964)),0)),0)</f>
        <v>0</v>
      </c>
      <c r="AC964" s="247">
        <f ca="1">ROUND(IF(OR(AND($D962=LataProjekcji,$F962&gt;0),AND($D962=LataProjekcji,$F962=0,$E963&lt;=10)),$F963,IF($D962&lt;LataProjekcji,IF((SUM($K964:AB964)+$D964)&lt;$D963,$D964,$D963-SUM($K964:AB964)),0)),0)</f>
        <v>0</v>
      </c>
      <c r="AD964" s="247">
        <f ca="1">ROUND(IF(OR(AND($D962=LataProjekcji,$F962&gt;0),AND($D962=LataProjekcji,$F962=0,$E963&lt;=10)),$F963,IF($D962&lt;LataProjekcji,IF((SUM($K964:AC964)+$D964)&lt;$D963,$D964,$D963-SUM($K964:AC964)),0)),0)</f>
        <v>0</v>
      </c>
      <c r="AE964" s="247">
        <f ca="1">ROUND(IF(OR(AND($D962=LataProjekcji,$F962&gt;0),AND($D962=LataProjekcji,$F962=0,$E963&lt;=10)),$F963,IF($D962&lt;LataProjekcji,IF((SUM($K964:AD964)+$D964)&lt;$D963,$D964,$D963-SUM($K964:AD964)),0)),0)</f>
        <v>0</v>
      </c>
    </row>
    <row r="965" spans="1:31" hidden="1">
      <c r="A965" s="326"/>
      <c r="B965" s="21" t="s">
        <v>397</v>
      </c>
      <c r="C965" s="21"/>
      <c r="D965" s="22"/>
      <c r="E965" s="21"/>
      <c r="F965" s="21"/>
      <c r="G965" s="21"/>
      <c r="H965" s="21"/>
      <c r="I965" s="21"/>
      <c r="J965" s="21"/>
      <c r="K965" s="22">
        <f ca="1">ROUND(K964,0)</f>
        <v>0</v>
      </c>
      <c r="L965" s="22">
        <f t="shared" ref="L965:Y965" ca="1" si="1175">ROUND(K965+L964,0)</f>
        <v>0</v>
      </c>
      <c r="M965" s="22">
        <f t="shared" ca="1" si="1175"/>
        <v>0</v>
      </c>
      <c r="N965" s="22">
        <f t="shared" ca="1" si="1175"/>
        <v>0</v>
      </c>
      <c r="O965" s="22">
        <f t="shared" ca="1" si="1175"/>
        <v>0</v>
      </c>
      <c r="P965" s="22">
        <f t="shared" ca="1" si="1175"/>
        <v>0</v>
      </c>
      <c r="Q965" s="22">
        <f t="shared" ca="1" si="1175"/>
        <v>0</v>
      </c>
      <c r="R965" s="22">
        <f t="shared" ca="1" si="1175"/>
        <v>0</v>
      </c>
      <c r="S965" s="22">
        <f t="shared" ca="1" si="1175"/>
        <v>0</v>
      </c>
      <c r="T965" s="22">
        <f t="shared" ca="1" si="1175"/>
        <v>0</v>
      </c>
      <c r="U965" s="22">
        <f t="shared" ca="1" si="1175"/>
        <v>0</v>
      </c>
      <c r="V965" s="22">
        <f t="shared" ca="1" si="1175"/>
        <v>0</v>
      </c>
      <c r="W965" s="22">
        <f t="shared" ca="1" si="1175"/>
        <v>0</v>
      </c>
      <c r="X965" s="22">
        <f t="shared" ca="1" si="1175"/>
        <v>0</v>
      </c>
      <c r="Y965" s="22">
        <f t="shared" ca="1" si="1175"/>
        <v>0</v>
      </c>
      <c r="Z965" s="22">
        <f t="shared" ref="Z965" ca="1" si="1176">ROUND(Y965+Z964,0)</f>
        <v>0</v>
      </c>
      <c r="AA965" s="22">
        <f t="shared" ref="AA965" ca="1" si="1177">ROUND(Z965+AA964,0)</f>
        <v>0</v>
      </c>
      <c r="AB965" s="22">
        <f t="shared" ref="AB965" ca="1" si="1178">ROUND(AA965+AB964,0)</f>
        <v>0</v>
      </c>
      <c r="AC965" s="22">
        <f t="shared" ref="AC965" ca="1" si="1179">ROUND(AB965+AC964,0)</f>
        <v>0</v>
      </c>
      <c r="AD965" s="22">
        <f t="shared" ref="AD965" ca="1" si="1180">ROUND(AC965+AD964,0)</f>
        <v>0</v>
      </c>
      <c r="AE965" s="22">
        <f t="shared" ref="AE965" ca="1" si="1181">ROUND(AD965+AE964,0)</f>
        <v>0</v>
      </c>
    </row>
    <row r="966" spans="1:31" hidden="1">
      <c r="A966" s="326"/>
      <c r="B966" s="21" t="s">
        <v>388</v>
      </c>
      <c r="C966" s="21"/>
      <c r="D966" s="22"/>
      <c r="E966" s="21"/>
      <c r="F966" s="21"/>
      <c r="G966" s="21"/>
      <c r="H966" s="21"/>
      <c r="I966" s="21"/>
      <c r="J966" s="429">
        <f ca="1">OFFSET($C$96,D961,0)</f>
        <v>0</v>
      </c>
      <c r="K966" s="76">
        <f ca="1">IF($D962=LataProjekcji,ROUND($D963-K965,0),ROUND(IF(K964=0,0,$D963-K965),0))</f>
        <v>0</v>
      </c>
      <c r="L966" s="253">
        <f t="shared" ref="L966:W966" ca="1" si="1182">IF($D962=LataProjekcji,ROUND($D963-L965,0),ROUND(IF(AND(L964=0,K966&gt;0),$D963-L965,IF(L964=0,0,$D963-L965)),0))</f>
        <v>0</v>
      </c>
      <c r="M966" s="253">
        <f t="shared" ca="1" si="1182"/>
        <v>0</v>
      </c>
      <c r="N966" s="253">
        <f t="shared" ca="1" si="1182"/>
        <v>0</v>
      </c>
      <c r="O966" s="253">
        <f t="shared" ca="1" si="1182"/>
        <v>0</v>
      </c>
      <c r="P966" s="253">
        <f t="shared" ca="1" si="1182"/>
        <v>0</v>
      </c>
      <c r="Q966" s="253">
        <f t="shared" ca="1" si="1182"/>
        <v>0</v>
      </c>
      <c r="R966" s="253">
        <f t="shared" ca="1" si="1182"/>
        <v>0</v>
      </c>
      <c r="S966" s="253">
        <f t="shared" ca="1" si="1182"/>
        <v>0</v>
      </c>
      <c r="T966" s="253">
        <f t="shared" ca="1" si="1182"/>
        <v>0</v>
      </c>
      <c r="U966" s="253">
        <f t="shared" ca="1" si="1182"/>
        <v>0</v>
      </c>
      <c r="V966" s="253">
        <f t="shared" ca="1" si="1182"/>
        <v>0</v>
      </c>
      <c r="W966" s="253">
        <f t="shared" ca="1" si="1182"/>
        <v>0</v>
      </c>
      <c r="X966" s="253">
        <f t="shared" ref="X966:AA966" ca="1" si="1183">IF($D962=LataProjekcji,ROUND($D963-X965,0),ROUND(IF(AND(X964=0,W966&gt;0),$D963-X965,IF(X964=0,0,$D963-X965)),0))</f>
        <v>0</v>
      </c>
      <c r="Y966" s="253">
        <f t="shared" ca="1" si="1183"/>
        <v>0</v>
      </c>
      <c r="Z966" s="253">
        <f t="shared" ca="1" si="1183"/>
        <v>0</v>
      </c>
      <c r="AA966" s="253">
        <f t="shared" ca="1" si="1183"/>
        <v>0</v>
      </c>
      <c r="AB966" s="253">
        <f t="shared" ref="AB966" ca="1" si="1184">IF($D962=LataProjekcji,ROUND($D963-AB965,0),ROUND(IF(AND(AB964=0,AA966&gt;0),$D963-AB965,IF(AB964=0,0,$D963-AB965)),0))</f>
        <v>0</v>
      </c>
      <c r="AC966" s="253">
        <f t="shared" ref="AC966" ca="1" si="1185">IF($D962=LataProjekcji,ROUND($D963-AC965,0),ROUND(IF(AND(AC964=0,AB966&gt;0),$D963-AC965,IF(AC964=0,0,$D963-AC965)),0))</f>
        <v>0</v>
      </c>
      <c r="AD966" s="253">
        <f t="shared" ref="AD966" ca="1" si="1186">IF($D962=LataProjekcji,ROUND($D963-AD965,0),ROUND(IF(AND(AD964=0,AC966&gt;0),$D963-AD965,IF(AD964=0,0,$D963-AD965)),0))</f>
        <v>0</v>
      </c>
      <c r="AE966" s="253">
        <f t="shared" ref="AE966" ca="1" si="1187">IF($D962=LataProjekcji,ROUND($D963-AE965,0),ROUND(IF(AND(AE964=0,AD966&gt;0),$D963-AE965,IF(AE964=0,0,$D963-AE965)),0))</f>
        <v>0</v>
      </c>
    </row>
    <row r="967" spans="1:31" hidden="1">
      <c r="A967" s="326"/>
      <c r="B967" s="20">
        <f ca="1">OFFSET($B$96,D967,0)</f>
        <v>0</v>
      </c>
      <c r="C967" s="20"/>
      <c r="D967" s="21">
        <f>D961+1</f>
        <v>15</v>
      </c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326"/>
      <c r="B968" s="164" t="s">
        <v>402</v>
      </c>
      <c r="C968" s="164"/>
      <c r="D968" s="164">
        <f ca="1">YEAR(OFFSET($E$96,D967,0))</f>
        <v>1900</v>
      </c>
      <c r="E968" s="164">
        <f ca="1">MONTH(OFFSET($E$96,D967,0))</f>
        <v>1</v>
      </c>
      <c r="F968" s="527" cm="1">
        <f t="array" aca="1" ref="F968" ca="1">IleMiesiecyDoKoncaRokuST</f>
        <v>11</v>
      </c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326"/>
      <c r="B969" s="21" t="s">
        <v>388</v>
      </c>
      <c r="C969" s="21"/>
      <c r="D969" s="374">
        <f ca="1">IF(E969&lt;0,0,ROUND(E969,0))</f>
        <v>0</v>
      </c>
      <c r="E969" s="248">
        <f ca="1">OFFSET($D$96,D967,0)</f>
        <v>0</v>
      </c>
      <c r="F969" s="374">
        <f ca="1">IF(E969&gt;10,ROUND(($D970/12)*$F968,0),$D969)</f>
        <v>0</v>
      </c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</row>
    <row r="970" spans="1:31" hidden="1">
      <c r="A970" s="326"/>
      <c r="B970" s="21" t="s">
        <v>396</v>
      </c>
      <c r="C970" s="420" t="e">
        <f ca="1">VLOOKUP(OFFSET($C$96,D967,0),Założenia!$J$46:$K$53,2,FALSE)</f>
        <v>#N/A</v>
      </c>
      <c r="D970" s="374">
        <f ca="1">IF(ISBLANK(OFFSET($E$96,D967,0)),0,IF(E969&gt;10,ROUND(D969*C970,0),IF(D969&lt;0,0,D969)))</f>
        <v>0</v>
      </c>
      <c r="E970" s="21"/>
      <c r="F970" s="21"/>
      <c r="G970" s="21"/>
      <c r="H970" s="21"/>
      <c r="I970" s="21"/>
      <c r="J970" s="21"/>
      <c r="K970" s="74">
        <f ca="1">ROUND(IF($D968=LataProjekcji,$F969,IF($D968=LataProjekcji,$D970,0)),0)</f>
        <v>0</v>
      </c>
      <c r="L970" s="247">
        <f ca="1">ROUND(IF(OR(AND($D968=LataProjekcji,$F968&gt;0),AND($D968=LataProjekcji,$F968=0,$E969&lt;=10)),$F969,IF($D968&lt;LataProjekcji,IF((SUM($K970:K970)+$D970)&lt;$D969,$D970,$D969-SUM($K970:K970)),0)),0)</f>
        <v>0</v>
      </c>
      <c r="M970" s="247">
        <f ca="1">ROUND(IF(OR(AND($D968=LataProjekcji,$F968&gt;0),AND($D968=LataProjekcji,$F968=0,$E969&lt;=10)),$F969,IF($D968&lt;LataProjekcji,IF((SUM($K970:L970)+$D970)&lt;$D969,$D970,$D969-SUM($K970:L970)),0)),0)</f>
        <v>0</v>
      </c>
      <c r="N970" s="247">
        <f ca="1">ROUND(IF(OR(AND($D968=LataProjekcji,$F968&gt;0),AND($D968=LataProjekcji,$F968=0,$E969&lt;=10)),$F969,IF($D968&lt;LataProjekcji,IF((SUM($K970:M970)+$D970)&lt;$D969,$D970,$D969-SUM($K970:M970)),0)),0)</f>
        <v>0</v>
      </c>
      <c r="O970" s="247">
        <f ca="1">ROUND(IF(OR(AND($D968=LataProjekcji,$F968&gt;0),AND($D968=LataProjekcji,$F968=0,$E969&lt;=10)),$F969,IF($D968&lt;LataProjekcji,IF((SUM($K970:N970)+$D970)&lt;$D969,$D970,$D969-SUM($K970:N970)),0)),0)</f>
        <v>0</v>
      </c>
      <c r="P970" s="247">
        <f ca="1">ROUND(IF(OR(AND($D968=LataProjekcji,$F968&gt;0),AND($D968=LataProjekcji,$F968=0,$E969&lt;=10)),$F969,IF($D968&lt;LataProjekcji,IF((SUM($K970:O970)+$D970)&lt;$D969,$D970,$D969-SUM($K970:O970)),0)),0)</f>
        <v>0</v>
      </c>
      <c r="Q970" s="247">
        <f ca="1">ROUND(IF(OR(AND($D968=LataProjekcji,$F968&gt;0),AND($D968=LataProjekcji,$F968=0,$E969&lt;=10)),$F969,IF($D968&lt;LataProjekcji,IF((SUM($K970:P970)+$D970)&lt;$D969,$D970,$D969-SUM($K970:P970)),0)),0)</f>
        <v>0</v>
      </c>
      <c r="R970" s="247">
        <f ca="1">ROUND(IF(OR(AND($D968=LataProjekcji,$F968&gt;0),AND($D968=LataProjekcji,$F968=0,$E969&lt;=10)),$F969,IF($D968&lt;LataProjekcji,IF((SUM($K970:Q970)+$D970)&lt;$D969,$D970,$D969-SUM($K970:Q970)),0)),0)</f>
        <v>0</v>
      </c>
      <c r="S970" s="247">
        <f ca="1">ROUND(IF(OR(AND($D968=LataProjekcji,$F968&gt;0),AND($D968=LataProjekcji,$F968=0,$E969&lt;=10)),$F969,IF($D968&lt;LataProjekcji,IF((SUM($K970:R970)+$D970)&lt;$D969,$D970,$D969-SUM($K970:R970)),0)),0)</f>
        <v>0</v>
      </c>
      <c r="T970" s="247">
        <f ca="1">ROUND(IF(OR(AND($D968=LataProjekcji,$F968&gt;0),AND($D968=LataProjekcji,$F968=0,$E969&lt;=10)),$F969,IF($D968&lt;LataProjekcji,IF((SUM($K970:S970)+$D970)&lt;$D969,$D970,$D969-SUM($K970:S970)),0)),0)</f>
        <v>0</v>
      </c>
      <c r="U970" s="247">
        <f ca="1">ROUND(IF(OR(AND($D968=LataProjekcji,$F968&gt;0),AND($D968=LataProjekcji,$F968=0,$E969&lt;=10)),$F969,IF($D968&lt;LataProjekcji,IF((SUM($K970:T970)+$D970)&lt;$D969,$D970,$D969-SUM($K970:T970)),0)),0)</f>
        <v>0</v>
      </c>
      <c r="V970" s="247">
        <f ca="1">ROUND(IF(OR(AND($D968=LataProjekcji,$F968&gt;0),AND($D968=LataProjekcji,$F968=0,$E969&lt;=10)),$F969,IF($D968&lt;LataProjekcji,IF((SUM($K970:U970)+$D970)&lt;$D969,$D970,$D969-SUM($K970:U970)),0)),0)</f>
        <v>0</v>
      </c>
      <c r="W970" s="247">
        <f ca="1">ROUND(IF(OR(AND($D968=LataProjekcji,$F968&gt;0),AND($D968=LataProjekcji,$F968=0,$E969&lt;=10)),$F969,IF($D968&lt;LataProjekcji,IF((SUM($K970:V970)+$D970)&lt;$D969,$D970,$D969-SUM($K970:V970)),0)),0)</f>
        <v>0</v>
      </c>
      <c r="X970" s="247">
        <f ca="1">ROUND(IF(OR(AND($D968=LataProjekcji,$F968&gt;0),AND($D968=LataProjekcji,$F968=0,$E969&lt;=10)),$F969,IF($D968&lt;LataProjekcji,IF((SUM($K970:W970)+$D970)&lt;$D969,$D970,$D969-SUM($K970:W970)),0)),0)</f>
        <v>0</v>
      </c>
      <c r="Y970" s="247">
        <f ca="1">ROUND(IF(OR(AND($D968=LataProjekcji,$F968&gt;0),AND($D968=LataProjekcji,$F968=0,$E969&lt;=10)),$F969,IF($D968&lt;LataProjekcji,IF((SUM($K970:X970)+$D970)&lt;$D969,$D970,$D969-SUM($K970:X970)),0)),0)</f>
        <v>0</v>
      </c>
      <c r="Z970" s="247">
        <f ca="1">ROUND(IF(OR(AND($D968=LataProjekcji,$F968&gt;0),AND($D968=LataProjekcji,$F968=0,$E969&lt;=10)),$F969,IF($D968&lt;LataProjekcji,IF((SUM($K970:Y970)+$D970)&lt;$D969,$D970,$D969-SUM($K970:Y970)),0)),0)</f>
        <v>0</v>
      </c>
      <c r="AA970" s="247">
        <f ca="1">ROUND(IF(OR(AND($D968=LataProjekcji,$F968&gt;0),AND($D968=LataProjekcji,$F968=0,$E969&lt;=10)),$F969,IF($D968&lt;LataProjekcji,IF((SUM($K970:Z970)+$D970)&lt;$D969,$D970,$D969-SUM($K970:Z970)),0)),0)</f>
        <v>0</v>
      </c>
      <c r="AB970" s="247">
        <f ca="1">ROUND(IF(OR(AND($D968=LataProjekcji,$F968&gt;0),AND($D968=LataProjekcji,$F968=0,$E969&lt;=10)),$F969,IF($D968&lt;LataProjekcji,IF((SUM($K970:AA970)+$D970)&lt;$D969,$D970,$D969-SUM($K970:AA970)),0)),0)</f>
        <v>0</v>
      </c>
      <c r="AC970" s="247">
        <f ca="1">ROUND(IF(OR(AND($D968=LataProjekcji,$F968&gt;0),AND($D968=LataProjekcji,$F968=0,$E969&lt;=10)),$F969,IF($D968&lt;LataProjekcji,IF((SUM($K970:AB970)+$D970)&lt;$D969,$D970,$D969-SUM($K970:AB970)),0)),0)</f>
        <v>0</v>
      </c>
      <c r="AD970" s="247">
        <f ca="1">ROUND(IF(OR(AND($D968=LataProjekcji,$F968&gt;0),AND($D968=LataProjekcji,$F968=0,$E969&lt;=10)),$F969,IF($D968&lt;LataProjekcji,IF((SUM($K970:AC970)+$D970)&lt;$D969,$D970,$D969-SUM($K970:AC970)),0)),0)</f>
        <v>0</v>
      </c>
      <c r="AE970" s="247">
        <f ca="1">ROUND(IF(OR(AND($D968=LataProjekcji,$F968&gt;0),AND($D968=LataProjekcji,$F968=0,$E969&lt;=10)),$F969,IF($D968&lt;LataProjekcji,IF((SUM($K970:AD970)+$D970)&lt;$D969,$D970,$D969-SUM($K970:AD970)),0)),0)</f>
        <v>0</v>
      </c>
    </row>
    <row r="971" spans="1:31" hidden="1">
      <c r="A971" s="326"/>
      <c r="B971" s="21" t="s">
        <v>397</v>
      </c>
      <c r="C971" s="21"/>
      <c r="D971" s="22"/>
      <c r="E971" s="21"/>
      <c r="F971" s="21"/>
      <c r="G971" s="21"/>
      <c r="H971" s="21"/>
      <c r="I971" s="21"/>
      <c r="J971" s="21"/>
      <c r="K971" s="22">
        <f ca="1">ROUND(K970,0)</f>
        <v>0</v>
      </c>
      <c r="L971" s="22">
        <f t="shared" ref="L971:Y971" ca="1" si="1188">ROUND(K971+L970,0)</f>
        <v>0</v>
      </c>
      <c r="M971" s="22">
        <f t="shared" ca="1" si="1188"/>
        <v>0</v>
      </c>
      <c r="N971" s="22">
        <f t="shared" ca="1" si="1188"/>
        <v>0</v>
      </c>
      <c r="O971" s="22">
        <f t="shared" ca="1" si="1188"/>
        <v>0</v>
      </c>
      <c r="P971" s="22">
        <f t="shared" ca="1" si="1188"/>
        <v>0</v>
      </c>
      <c r="Q971" s="22">
        <f t="shared" ca="1" si="1188"/>
        <v>0</v>
      </c>
      <c r="R971" s="22">
        <f t="shared" ca="1" si="1188"/>
        <v>0</v>
      </c>
      <c r="S971" s="22">
        <f t="shared" ca="1" si="1188"/>
        <v>0</v>
      </c>
      <c r="T971" s="22">
        <f t="shared" ca="1" si="1188"/>
        <v>0</v>
      </c>
      <c r="U971" s="22">
        <f t="shared" ca="1" si="1188"/>
        <v>0</v>
      </c>
      <c r="V971" s="22">
        <f t="shared" ca="1" si="1188"/>
        <v>0</v>
      </c>
      <c r="W971" s="22">
        <f t="shared" ca="1" si="1188"/>
        <v>0</v>
      </c>
      <c r="X971" s="22">
        <f t="shared" ca="1" si="1188"/>
        <v>0</v>
      </c>
      <c r="Y971" s="22">
        <f t="shared" ca="1" si="1188"/>
        <v>0</v>
      </c>
      <c r="Z971" s="22">
        <f t="shared" ref="Z971" ca="1" si="1189">ROUND(Y971+Z970,0)</f>
        <v>0</v>
      </c>
      <c r="AA971" s="22">
        <f t="shared" ref="AA971" ca="1" si="1190">ROUND(Z971+AA970,0)</f>
        <v>0</v>
      </c>
      <c r="AB971" s="22">
        <f t="shared" ref="AB971" ca="1" si="1191">ROUND(AA971+AB970,0)</f>
        <v>0</v>
      </c>
      <c r="AC971" s="22">
        <f t="shared" ref="AC971" ca="1" si="1192">ROUND(AB971+AC970,0)</f>
        <v>0</v>
      </c>
      <c r="AD971" s="22">
        <f t="shared" ref="AD971" ca="1" si="1193">ROUND(AC971+AD970,0)</f>
        <v>0</v>
      </c>
      <c r="AE971" s="22">
        <f t="shared" ref="AE971" ca="1" si="1194">ROUND(AD971+AE970,0)</f>
        <v>0</v>
      </c>
    </row>
    <row r="972" spans="1:31" hidden="1">
      <c r="A972" s="326"/>
      <c r="B972" s="21" t="s">
        <v>388</v>
      </c>
      <c r="C972" s="21"/>
      <c r="D972" s="22"/>
      <c r="E972" s="21"/>
      <c r="F972" s="21"/>
      <c r="G972" s="21"/>
      <c r="H972" s="21"/>
      <c r="I972" s="21"/>
      <c r="J972" s="429">
        <f ca="1">OFFSET($C$96,D967,0)</f>
        <v>0</v>
      </c>
      <c r="K972" s="76">
        <f ca="1">IF($D968=LataProjekcji,ROUND($D969-K971,0),ROUND(IF(K970=0,0,$D969-K971),0))</f>
        <v>0</v>
      </c>
      <c r="L972" s="253">
        <f t="shared" ref="L972:W972" ca="1" si="1195">IF($D968=LataProjekcji,ROUND($D969-L971,0),ROUND(IF(AND(L970=0,K972&gt;0),$D969-L971,IF(L970=0,0,$D969-L971)),0))</f>
        <v>0</v>
      </c>
      <c r="M972" s="253">
        <f t="shared" ca="1" si="1195"/>
        <v>0</v>
      </c>
      <c r="N972" s="253">
        <f t="shared" ca="1" si="1195"/>
        <v>0</v>
      </c>
      <c r="O972" s="253">
        <f t="shared" ca="1" si="1195"/>
        <v>0</v>
      </c>
      <c r="P972" s="253">
        <f t="shared" ca="1" si="1195"/>
        <v>0</v>
      </c>
      <c r="Q972" s="253">
        <f t="shared" ca="1" si="1195"/>
        <v>0</v>
      </c>
      <c r="R972" s="253">
        <f t="shared" ca="1" si="1195"/>
        <v>0</v>
      </c>
      <c r="S972" s="253">
        <f t="shared" ca="1" si="1195"/>
        <v>0</v>
      </c>
      <c r="T972" s="253">
        <f t="shared" ca="1" si="1195"/>
        <v>0</v>
      </c>
      <c r="U972" s="253">
        <f t="shared" ca="1" si="1195"/>
        <v>0</v>
      </c>
      <c r="V972" s="253">
        <f t="shared" ca="1" si="1195"/>
        <v>0</v>
      </c>
      <c r="W972" s="253">
        <f t="shared" ca="1" si="1195"/>
        <v>0</v>
      </c>
      <c r="X972" s="253">
        <f t="shared" ref="X972:AA972" ca="1" si="1196">IF($D968=LataProjekcji,ROUND($D969-X971,0),ROUND(IF(AND(X970=0,W972&gt;0),$D969-X971,IF(X970=0,0,$D969-X971)),0))</f>
        <v>0</v>
      </c>
      <c r="Y972" s="253">
        <f t="shared" ca="1" si="1196"/>
        <v>0</v>
      </c>
      <c r="Z972" s="253">
        <f t="shared" ca="1" si="1196"/>
        <v>0</v>
      </c>
      <c r="AA972" s="253">
        <f t="shared" ca="1" si="1196"/>
        <v>0</v>
      </c>
      <c r="AB972" s="253">
        <f t="shared" ref="AB972" ca="1" si="1197">IF($D968=LataProjekcji,ROUND($D969-AB971,0),ROUND(IF(AND(AB970=0,AA972&gt;0),$D969-AB971,IF(AB970=0,0,$D969-AB971)),0))</f>
        <v>0</v>
      </c>
      <c r="AC972" s="253">
        <f t="shared" ref="AC972" ca="1" si="1198">IF($D968=LataProjekcji,ROUND($D969-AC971,0),ROUND(IF(AND(AC970=0,AB972&gt;0),$D969-AC971,IF(AC970=0,0,$D969-AC971)),0))</f>
        <v>0</v>
      </c>
      <c r="AD972" s="253">
        <f t="shared" ref="AD972" ca="1" si="1199">IF($D968=LataProjekcji,ROUND($D969-AD971,0),ROUND(IF(AND(AD970=0,AC972&gt;0),$D969-AD971,IF(AD970=0,0,$D969-AD971)),0))</f>
        <v>0</v>
      </c>
      <c r="AE972" s="253">
        <f t="shared" ref="AE972" ca="1" si="1200">IF($D968=LataProjekcji,ROUND($D969-AE971,0),ROUND(IF(AND(AE970=0,AD972&gt;0),$D969-AE971,IF(AE970=0,0,$D969-AE971)),0))</f>
        <v>0</v>
      </c>
    </row>
    <row r="973" spans="1:31" hidden="1">
      <c r="A973" s="326"/>
      <c r="B973" s="20">
        <f ca="1">OFFSET($B$96,D973,0)</f>
        <v>0</v>
      </c>
      <c r="C973" s="20"/>
      <c r="D973" s="21">
        <f>D967+1</f>
        <v>16</v>
      </c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326"/>
      <c r="B974" s="164" t="s">
        <v>402</v>
      </c>
      <c r="C974" s="164"/>
      <c r="D974" s="164">
        <f ca="1">YEAR(OFFSET($E$96,D973,0))</f>
        <v>1900</v>
      </c>
      <c r="E974" s="164">
        <f ca="1">MONTH(OFFSET($E$96,D973,0))</f>
        <v>1</v>
      </c>
      <c r="F974" s="527" cm="1">
        <f t="array" aca="1" ref="F974" ca="1">IleMiesiecyDoKoncaRokuST</f>
        <v>11</v>
      </c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326"/>
      <c r="B975" s="21" t="s">
        <v>388</v>
      </c>
      <c r="C975" s="21"/>
      <c r="D975" s="374">
        <f ca="1">IF(E975&lt;0,0,ROUND(E975,0))</f>
        <v>0</v>
      </c>
      <c r="E975" s="248">
        <f ca="1">OFFSET($D$96,D973,0)</f>
        <v>0</v>
      </c>
      <c r="F975" s="374">
        <f ca="1">IF(E975&gt;10,ROUND(($D976/12)*$F974,0),$D975)</f>
        <v>0</v>
      </c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326"/>
      <c r="B976" s="21" t="s">
        <v>396</v>
      </c>
      <c r="C976" s="420" t="e">
        <f ca="1">VLOOKUP(OFFSET($C$96,D973,0),Założenia!$J$46:$K$53,2,FALSE)</f>
        <v>#N/A</v>
      </c>
      <c r="D976" s="374">
        <f ca="1">IF(ISBLANK(OFFSET($E$96,D973,0)),0,IF(E975&gt;10,ROUND(D975*C976,0),IF(D975&lt;0,0,D975)))</f>
        <v>0</v>
      </c>
      <c r="E976" s="21"/>
      <c r="F976" s="21"/>
      <c r="G976" s="21"/>
      <c r="H976" s="21"/>
      <c r="I976" s="21"/>
      <c r="J976" s="21"/>
      <c r="K976" s="74">
        <f ca="1">ROUND(IF($D974=LataProjekcji,$F975,IF($D974=LataProjekcji,$D976,0)),0)</f>
        <v>0</v>
      </c>
      <c r="L976" s="247">
        <f ca="1">ROUND(IF(OR(AND($D974=LataProjekcji,$F974&gt;0),AND($D974=LataProjekcji,$F974=0,$E975&lt;=10)),$F975,IF($D974&lt;LataProjekcji,IF((SUM($K976:K976)+$D976)&lt;$D975,$D976,$D975-SUM($K976:K976)),0)),0)</f>
        <v>0</v>
      </c>
      <c r="M976" s="247">
        <f ca="1">ROUND(IF(OR(AND($D974=LataProjekcji,$F974&gt;0),AND($D974=LataProjekcji,$F974=0,$E975&lt;=10)),$F975,IF($D974&lt;LataProjekcji,IF((SUM($K976:L976)+$D976)&lt;$D975,$D976,$D975-SUM($K976:L976)),0)),0)</f>
        <v>0</v>
      </c>
      <c r="N976" s="247">
        <f ca="1">ROUND(IF(OR(AND($D974=LataProjekcji,$F974&gt;0),AND($D974=LataProjekcji,$F974=0,$E975&lt;=10)),$F975,IF($D974&lt;LataProjekcji,IF((SUM($K976:M976)+$D976)&lt;$D975,$D976,$D975-SUM($K976:M976)),0)),0)</f>
        <v>0</v>
      </c>
      <c r="O976" s="247">
        <f ca="1">ROUND(IF(OR(AND($D974=LataProjekcji,$F974&gt;0),AND($D974=LataProjekcji,$F974=0,$E975&lt;=10)),$F975,IF($D974&lt;LataProjekcji,IF((SUM($K976:N976)+$D976)&lt;$D975,$D976,$D975-SUM($K976:N976)),0)),0)</f>
        <v>0</v>
      </c>
      <c r="P976" s="247">
        <f ca="1">ROUND(IF(OR(AND($D974=LataProjekcji,$F974&gt;0),AND($D974=LataProjekcji,$F974=0,$E975&lt;=10)),$F975,IF($D974&lt;LataProjekcji,IF((SUM($K976:O976)+$D976)&lt;$D975,$D976,$D975-SUM($K976:O976)),0)),0)</f>
        <v>0</v>
      </c>
      <c r="Q976" s="247">
        <f ca="1">ROUND(IF(OR(AND($D974=LataProjekcji,$F974&gt;0),AND($D974=LataProjekcji,$F974=0,$E975&lt;=10)),$F975,IF($D974&lt;LataProjekcji,IF((SUM($K976:P976)+$D976)&lt;$D975,$D976,$D975-SUM($K976:P976)),0)),0)</f>
        <v>0</v>
      </c>
      <c r="R976" s="247">
        <f ca="1">ROUND(IF(OR(AND($D974=LataProjekcji,$F974&gt;0),AND($D974=LataProjekcji,$F974=0,$E975&lt;=10)),$F975,IF($D974&lt;LataProjekcji,IF((SUM($K976:Q976)+$D976)&lt;$D975,$D976,$D975-SUM($K976:Q976)),0)),0)</f>
        <v>0</v>
      </c>
      <c r="S976" s="247">
        <f ca="1">ROUND(IF(OR(AND($D974=LataProjekcji,$F974&gt;0),AND($D974=LataProjekcji,$F974=0,$E975&lt;=10)),$F975,IF($D974&lt;LataProjekcji,IF((SUM($K976:R976)+$D976)&lt;$D975,$D976,$D975-SUM($K976:R976)),0)),0)</f>
        <v>0</v>
      </c>
      <c r="T976" s="247">
        <f ca="1">ROUND(IF(OR(AND($D974=LataProjekcji,$F974&gt;0),AND($D974=LataProjekcji,$F974=0,$E975&lt;=10)),$F975,IF($D974&lt;LataProjekcji,IF((SUM($K976:S976)+$D976)&lt;$D975,$D976,$D975-SUM($K976:S976)),0)),0)</f>
        <v>0</v>
      </c>
      <c r="U976" s="247">
        <f ca="1">ROUND(IF(OR(AND($D974=LataProjekcji,$F974&gt;0),AND($D974=LataProjekcji,$F974=0,$E975&lt;=10)),$F975,IF($D974&lt;LataProjekcji,IF((SUM($K976:T976)+$D976)&lt;$D975,$D976,$D975-SUM($K976:T976)),0)),0)</f>
        <v>0</v>
      </c>
      <c r="V976" s="247">
        <f ca="1">ROUND(IF(OR(AND($D974=LataProjekcji,$F974&gt;0),AND($D974=LataProjekcji,$F974=0,$E975&lt;=10)),$F975,IF($D974&lt;LataProjekcji,IF((SUM($K976:U976)+$D976)&lt;$D975,$D976,$D975-SUM($K976:U976)),0)),0)</f>
        <v>0</v>
      </c>
      <c r="W976" s="247">
        <f ca="1">ROUND(IF(OR(AND($D974=LataProjekcji,$F974&gt;0),AND($D974=LataProjekcji,$F974=0,$E975&lt;=10)),$F975,IF($D974&lt;LataProjekcji,IF((SUM($K976:V976)+$D976)&lt;$D975,$D976,$D975-SUM($K976:V976)),0)),0)</f>
        <v>0</v>
      </c>
      <c r="X976" s="247">
        <f ca="1">ROUND(IF(OR(AND($D974=LataProjekcji,$F974&gt;0),AND($D974=LataProjekcji,$F974=0,$E975&lt;=10)),$F975,IF($D974&lt;LataProjekcji,IF((SUM($K976:W976)+$D976)&lt;$D975,$D976,$D975-SUM($K976:W976)),0)),0)</f>
        <v>0</v>
      </c>
      <c r="Y976" s="247">
        <f ca="1">ROUND(IF(OR(AND($D974=LataProjekcji,$F974&gt;0),AND($D974=LataProjekcji,$F974=0,$E975&lt;=10)),$F975,IF($D974&lt;LataProjekcji,IF((SUM($K976:X976)+$D976)&lt;$D975,$D976,$D975-SUM($K976:X976)),0)),0)</f>
        <v>0</v>
      </c>
      <c r="Z976" s="247">
        <f ca="1">ROUND(IF(OR(AND($D974=LataProjekcji,$F974&gt;0),AND($D974=LataProjekcji,$F974=0,$E975&lt;=10)),$F975,IF($D974&lt;LataProjekcji,IF((SUM($K976:Y976)+$D976)&lt;$D975,$D976,$D975-SUM($K976:Y976)),0)),0)</f>
        <v>0</v>
      </c>
      <c r="AA976" s="247">
        <f ca="1">ROUND(IF(OR(AND($D974=LataProjekcji,$F974&gt;0),AND($D974=LataProjekcji,$F974=0,$E975&lt;=10)),$F975,IF($D974&lt;LataProjekcji,IF((SUM($K976:Z976)+$D976)&lt;$D975,$D976,$D975-SUM($K976:Z976)),0)),0)</f>
        <v>0</v>
      </c>
      <c r="AB976" s="247">
        <f ca="1">ROUND(IF(OR(AND($D974=LataProjekcji,$F974&gt;0),AND($D974=LataProjekcji,$F974=0,$E975&lt;=10)),$F975,IF($D974&lt;LataProjekcji,IF((SUM($K976:AA976)+$D976)&lt;$D975,$D976,$D975-SUM($K976:AA976)),0)),0)</f>
        <v>0</v>
      </c>
      <c r="AC976" s="247">
        <f ca="1">ROUND(IF(OR(AND($D974=LataProjekcji,$F974&gt;0),AND($D974=LataProjekcji,$F974=0,$E975&lt;=10)),$F975,IF($D974&lt;LataProjekcji,IF((SUM($K976:AB976)+$D976)&lt;$D975,$D976,$D975-SUM($K976:AB976)),0)),0)</f>
        <v>0</v>
      </c>
      <c r="AD976" s="247">
        <f ca="1">ROUND(IF(OR(AND($D974=LataProjekcji,$F974&gt;0),AND($D974=LataProjekcji,$F974=0,$E975&lt;=10)),$F975,IF($D974&lt;LataProjekcji,IF((SUM($K976:AC976)+$D976)&lt;$D975,$D976,$D975-SUM($K976:AC976)),0)),0)</f>
        <v>0</v>
      </c>
      <c r="AE976" s="247">
        <f ca="1">ROUND(IF(OR(AND($D974=LataProjekcji,$F974&gt;0),AND($D974=LataProjekcji,$F974=0,$E975&lt;=10)),$F975,IF($D974&lt;LataProjekcji,IF((SUM($K976:AD976)+$D976)&lt;$D975,$D976,$D975-SUM($K976:AD976)),0)),0)</f>
        <v>0</v>
      </c>
    </row>
    <row r="977" spans="1:31" hidden="1">
      <c r="A977" s="326"/>
      <c r="B977" s="21" t="s">
        <v>397</v>
      </c>
      <c r="C977" s="21"/>
      <c r="D977" s="22"/>
      <c r="E977" s="21"/>
      <c r="F977" s="21"/>
      <c r="G977" s="21"/>
      <c r="H977" s="21"/>
      <c r="I977" s="21"/>
      <c r="J977" s="21"/>
      <c r="K977" s="22">
        <f ca="1">ROUND(K976,0)</f>
        <v>0</v>
      </c>
      <c r="L977" s="22">
        <f t="shared" ref="L977:Y977" ca="1" si="1201">ROUND(K977+L976,0)</f>
        <v>0</v>
      </c>
      <c r="M977" s="22">
        <f t="shared" ca="1" si="1201"/>
        <v>0</v>
      </c>
      <c r="N977" s="22">
        <f t="shared" ca="1" si="1201"/>
        <v>0</v>
      </c>
      <c r="O977" s="22">
        <f t="shared" ca="1" si="1201"/>
        <v>0</v>
      </c>
      <c r="P977" s="22">
        <f t="shared" ca="1" si="1201"/>
        <v>0</v>
      </c>
      <c r="Q977" s="22">
        <f t="shared" ca="1" si="1201"/>
        <v>0</v>
      </c>
      <c r="R977" s="22">
        <f t="shared" ca="1" si="1201"/>
        <v>0</v>
      </c>
      <c r="S977" s="22">
        <f t="shared" ca="1" si="1201"/>
        <v>0</v>
      </c>
      <c r="T977" s="22">
        <f t="shared" ca="1" si="1201"/>
        <v>0</v>
      </c>
      <c r="U977" s="22">
        <f t="shared" ca="1" si="1201"/>
        <v>0</v>
      </c>
      <c r="V977" s="22">
        <f t="shared" ca="1" si="1201"/>
        <v>0</v>
      </c>
      <c r="W977" s="22">
        <f t="shared" ca="1" si="1201"/>
        <v>0</v>
      </c>
      <c r="X977" s="22">
        <f t="shared" ca="1" si="1201"/>
        <v>0</v>
      </c>
      <c r="Y977" s="22">
        <f t="shared" ca="1" si="1201"/>
        <v>0</v>
      </c>
      <c r="Z977" s="22">
        <f t="shared" ref="Z977" ca="1" si="1202">ROUND(Y977+Z976,0)</f>
        <v>0</v>
      </c>
      <c r="AA977" s="22">
        <f t="shared" ref="AA977" ca="1" si="1203">ROUND(Z977+AA976,0)</f>
        <v>0</v>
      </c>
      <c r="AB977" s="22">
        <f t="shared" ref="AB977" ca="1" si="1204">ROUND(AA977+AB976,0)</f>
        <v>0</v>
      </c>
      <c r="AC977" s="22">
        <f t="shared" ref="AC977" ca="1" si="1205">ROUND(AB977+AC976,0)</f>
        <v>0</v>
      </c>
      <c r="AD977" s="22">
        <f t="shared" ref="AD977" ca="1" si="1206">ROUND(AC977+AD976,0)</f>
        <v>0</v>
      </c>
      <c r="AE977" s="22">
        <f t="shared" ref="AE977" ca="1" si="1207">ROUND(AD977+AE976,0)</f>
        <v>0</v>
      </c>
    </row>
    <row r="978" spans="1:31" hidden="1">
      <c r="A978" s="326"/>
      <c r="B978" s="21" t="s">
        <v>388</v>
      </c>
      <c r="C978" s="21"/>
      <c r="D978" s="22"/>
      <c r="E978" s="21"/>
      <c r="F978" s="21"/>
      <c r="G978" s="21"/>
      <c r="H978" s="21"/>
      <c r="I978" s="21"/>
      <c r="J978" s="429">
        <f ca="1">OFFSET($C$96,D973,0)</f>
        <v>0</v>
      </c>
      <c r="K978" s="76">
        <f ca="1">IF($D974=LataProjekcji,ROUND($D975-K977,0),ROUND(IF(K976=0,0,$D975-K977),0))</f>
        <v>0</v>
      </c>
      <c r="L978" s="253">
        <f t="shared" ref="L978:W978" ca="1" si="1208">IF($D974=LataProjekcji,ROUND($D975-L977,0),ROUND(IF(AND(L976=0,K978&gt;0),$D975-L977,IF(L976=0,0,$D975-L977)),0))</f>
        <v>0</v>
      </c>
      <c r="M978" s="253">
        <f t="shared" ca="1" si="1208"/>
        <v>0</v>
      </c>
      <c r="N978" s="253">
        <f t="shared" ca="1" si="1208"/>
        <v>0</v>
      </c>
      <c r="O978" s="253">
        <f t="shared" ca="1" si="1208"/>
        <v>0</v>
      </c>
      <c r="P978" s="253">
        <f t="shared" ca="1" si="1208"/>
        <v>0</v>
      </c>
      <c r="Q978" s="253">
        <f t="shared" ca="1" si="1208"/>
        <v>0</v>
      </c>
      <c r="R978" s="253">
        <f t="shared" ca="1" si="1208"/>
        <v>0</v>
      </c>
      <c r="S978" s="253">
        <f t="shared" ca="1" si="1208"/>
        <v>0</v>
      </c>
      <c r="T978" s="253">
        <f t="shared" ca="1" si="1208"/>
        <v>0</v>
      </c>
      <c r="U978" s="253">
        <f t="shared" ca="1" si="1208"/>
        <v>0</v>
      </c>
      <c r="V978" s="253">
        <f t="shared" ca="1" si="1208"/>
        <v>0</v>
      </c>
      <c r="W978" s="253">
        <f t="shared" ca="1" si="1208"/>
        <v>0</v>
      </c>
      <c r="X978" s="253">
        <f t="shared" ref="X978:AA978" ca="1" si="1209">IF($D974=LataProjekcji,ROUND($D975-X977,0),ROUND(IF(AND(X976=0,W978&gt;0),$D975-X977,IF(X976=0,0,$D975-X977)),0))</f>
        <v>0</v>
      </c>
      <c r="Y978" s="253">
        <f t="shared" ca="1" si="1209"/>
        <v>0</v>
      </c>
      <c r="Z978" s="253">
        <f t="shared" ca="1" si="1209"/>
        <v>0</v>
      </c>
      <c r="AA978" s="253">
        <f t="shared" ca="1" si="1209"/>
        <v>0</v>
      </c>
      <c r="AB978" s="253">
        <f t="shared" ref="AB978" ca="1" si="1210">IF($D974=LataProjekcji,ROUND($D975-AB977,0),ROUND(IF(AND(AB976=0,AA978&gt;0),$D975-AB977,IF(AB976=0,0,$D975-AB977)),0))</f>
        <v>0</v>
      </c>
      <c r="AC978" s="253">
        <f t="shared" ref="AC978" ca="1" si="1211">IF($D974=LataProjekcji,ROUND($D975-AC977,0),ROUND(IF(AND(AC976=0,AB978&gt;0),$D975-AC977,IF(AC976=0,0,$D975-AC977)),0))</f>
        <v>0</v>
      </c>
      <c r="AD978" s="253">
        <f t="shared" ref="AD978" ca="1" si="1212">IF($D974=LataProjekcji,ROUND($D975-AD977,0),ROUND(IF(AND(AD976=0,AC978&gt;0),$D975-AD977,IF(AD976=0,0,$D975-AD977)),0))</f>
        <v>0</v>
      </c>
      <c r="AE978" s="253">
        <f t="shared" ref="AE978" ca="1" si="1213">IF($D974=LataProjekcji,ROUND($D975-AE977,0),ROUND(IF(AND(AE976=0,AD978&gt;0),$D975-AE977,IF(AE976=0,0,$D975-AE977)),0))</f>
        <v>0</v>
      </c>
    </row>
    <row r="979" spans="1:31" hidden="1">
      <c r="A979" s="326"/>
      <c r="B979" s="20">
        <f ca="1">OFFSET($B$96,D979,0)</f>
        <v>0</v>
      </c>
      <c r="C979" s="20"/>
      <c r="D979" s="21">
        <f>D973+1</f>
        <v>17</v>
      </c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326"/>
      <c r="B980" s="164" t="s">
        <v>402</v>
      </c>
      <c r="C980" s="164"/>
      <c r="D980" s="164">
        <f ca="1">YEAR(OFFSET($E$96,D979,0))</f>
        <v>1900</v>
      </c>
      <c r="E980" s="164">
        <f ca="1">MONTH(OFFSET($E$96,D979,0))</f>
        <v>1</v>
      </c>
      <c r="F980" s="527" cm="1">
        <f t="array" aca="1" ref="F980" ca="1">IleMiesiecyDoKoncaRokuST</f>
        <v>11</v>
      </c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326"/>
      <c r="B981" s="21" t="s">
        <v>388</v>
      </c>
      <c r="C981" s="21"/>
      <c r="D981" s="374">
        <f ca="1">IF(E981&lt;0,0,ROUND(E981,0))</f>
        <v>0</v>
      </c>
      <c r="E981" s="248">
        <f ca="1">OFFSET($D$96,D979,0)</f>
        <v>0</v>
      </c>
      <c r="F981" s="374">
        <f ca="1">IF(E981&gt;10,ROUND(($D982/12)*$F980,0),$D981)</f>
        <v>0</v>
      </c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326"/>
      <c r="B982" s="21" t="s">
        <v>396</v>
      </c>
      <c r="C982" s="420" t="e">
        <f ca="1">VLOOKUP(OFFSET($C$96,D979,0),Założenia!$J$46:$K$53,2,FALSE)</f>
        <v>#N/A</v>
      </c>
      <c r="D982" s="374">
        <f ca="1">IF(ISBLANK(OFFSET($E$96,D979,0)),0,IF(E981&gt;10,ROUND(D981*C982,0),IF(D981&lt;0,0,D981)))</f>
        <v>0</v>
      </c>
      <c r="E982" s="21"/>
      <c r="F982" s="21"/>
      <c r="G982" s="21"/>
      <c r="H982" s="21"/>
      <c r="I982" s="21"/>
      <c r="J982" s="21"/>
      <c r="K982" s="74">
        <f ca="1">ROUND(IF($D980=LataProjekcji,$F981,IF($D980=LataProjekcji,$D982,0)),0)</f>
        <v>0</v>
      </c>
      <c r="L982" s="247">
        <f ca="1">ROUND(IF(OR(AND($D980=LataProjekcji,$F980&gt;0),AND($D980=LataProjekcji,$F980=0,$E981&lt;=10)),$F981,IF($D980&lt;LataProjekcji,IF((SUM($K982:K982)+$D982)&lt;$D981,$D982,$D981-SUM($K982:K982)),0)),0)</f>
        <v>0</v>
      </c>
      <c r="M982" s="247">
        <f ca="1">ROUND(IF(OR(AND($D980=LataProjekcji,$F980&gt;0),AND($D980=LataProjekcji,$F980=0,$E981&lt;=10)),$F981,IF($D980&lt;LataProjekcji,IF((SUM($K982:L982)+$D982)&lt;$D981,$D982,$D981-SUM($K982:L982)),0)),0)</f>
        <v>0</v>
      </c>
      <c r="N982" s="247">
        <f ca="1">ROUND(IF(OR(AND($D980=LataProjekcji,$F980&gt;0),AND($D980=LataProjekcji,$F980=0,$E981&lt;=10)),$F981,IF($D980&lt;LataProjekcji,IF((SUM($K982:M982)+$D982)&lt;$D981,$D982,$D981-SUM($K982:M982)),0)),0)</f>
        <v>0</v>
      </c>
      <c r="O982" s="247">
        <f ca="1">ROUND(IF(OR(AND($D980=LataProjekcji,$F980&gt;0),AND($D980=LataProjekcji,$F980=0,$E981&lt;=10)),$F981,IF($D980&lt;LataProjekcji,IF((SUM($K982:N982)+$D982)&lt;$D981,$D982,$D981-SUM($K982:N982)),0)),0)</f>
        <v>0</v>
      </c>
      <c r="P982" s="247">
        <f ca="1">ROUND(IF(OR(AND($D980=LataProjekcji,$F980&gt;0),AND($D980=LataProjekcji,$F980=0,$E981&lt;=10)),$F981,IF($D980&lt;LataProjekcji,IF((SUM($K982:O982)+$D982)&lt;$D981,$D982,$D981-SUM($K982:O982)),0)),0)</f>
        <v>0</v>
      </c>
      <c r="Q982" s="247">
        <f ca="1">ROUND(IF(OR(AND($D980=LataProjekcji,$F980&gt;0),AND($D980=LataProjekcji,$F980=0,$E981&lt;=10)),$F981,IF($D980&lt;LataProjekcji,IF((SUM($K982:P982)+$D982)&lt;$D981,$D982,$D981-SUM($K982:P982)),0)),0)</f>
        <v>0</v>
      </c>
      <c r="R982" s="247">
        <f ca="1">ROUND(IF(OR(AND($D980=LataProjekcji,$F980&gt;0),AND($D980=LataProjekcji,$F980=0,$E981&lt;=10)),$F981,IF($D980&lt;LataProjekcji,IF((SUM($K982:Q982)+$D982)&lt;$D981,$D982,$D981-SUM($K982:Q982)),0)),0)</f>
        <v>0</v>
      </c>
      <c r="S982" s="247">
        <f ca="1">ROUND(IF(OR(AND($D980=LataProjekcji,$F980&gt;0),AND($D980=LataProjekcji,$F980=0,$E981&lt;=10)),$F981,IF($D980&lt;LataProjekcji,IF((SUM($K982:R982)+$D982)&lt;$D981,$D982,$D981-SUM($K982:R982)),0)),0)</f>
        <v>0</v>
      </c>
      <c r="T982" s="247">
        <f ca="1">ROUND(IF(OR(AND($D980=LataProjekcji,$F980&gt;0),AND($D980=LataProjekcji,$F980=0,$E981&lt;=10)),$F981,IF($D980&lt;LataProjekcji,IF((SUM($K982:S982)+$D982)&lt;$D981,$D982,$D981-SUM($K982:S982)),0)),0)</f>
        <v>0</v>
      </c>
      <c r="U982" s="247">
        <f ca="1">ROUND(IF(OR(AND($D980=LataProjekcji,$F980&gt;0),AND($D980=LataProjekcji,$F980=0,$E981&lt;=10)),$F981,IF($D980&lt;LataProjekcji,IF((SUM($K982:T982)+$D982)&lt;$D981,$D982,$D981-SUM($K982:T982)),0)),0)</f>
        <v>0</v>
      </c>
      <c r="V982" s="247">
        <f ca="1">ROUND(IF(OR(AND($D980=LataProjekcji,$F980&gt;0),AND($D980=LataProjekcji,$F980=0,$E981&lt;=10)),$F981,IF($D980&lt;LataProjekcji,IF((SUM($K982:U982)+$D982)&lt;$D981,$D982,$D981-SUM($K982:U982)),0)),0)</f>
        <v>0</v>
      </c>
      <c r="W982" s="247">
        <f ca="1">ROUND(IF(OR(AND($D980=LataProjekcji,$F980&gt;0),AND($D980=LataProjekcji,$F980=0,$E981&lt;=10)),$F981,IF($D980&lt;LataProjekcji,IF((SUM($K982:V982)+$D982)&lt;$D981,$D982,$D981-SUM($K982:V982)),0)),0)</f>
        <v>0</v>
      </c>
      <c r="X982" s="247">
        <f ca="1">ROUND(IF(OR(AND($D980=LataProjekcji,$F980&gt;0),AND($D980=LataProjekcji,$F980=0,$E981&lt;=10)),$F981,IF($D980&lt;LataProjekcji,IF((SUM($K982:W982)+$D982)&lt;$D981,$D982,$D981-SUM($K982:W982)),0)),0)</f>
        <v>0</v>
      </c>
      <c r="Y982" s="247">
        <f ca="1">ROUND(IF(OR(AND($D980=LataProjekcji,$F980&gt;0),AND($D980=LataProjekcji,$F980=0,$E981&lt;=10)),$F981,IF($D980&lt;LataProjekcji,IF((SUM($K982:X982)+$D982)&lt;$D981,$D982,$D981-SUM($K982:X982)),0)),0)</f>
        <v>0</v>
      </c>
      <c r="Z982" s="247">
        <f ca="1">ROUND(IF(OR(AND($D980=LataProjekcji,$F980&gt;0),AND($D980=LataProjekcji,$F980=0,$E981&lt;=10)),$F981,IF($D980&lt;LataProjekcji,IF((SUM($K982:Y982)+$D982)&lt;$D981,$D982,$D981-SUM($K982:Y982)),0)),0)</f>
        <v>0</v>
      </c>
      <c r="AA982" s="247">
        <f ca="1">ROUND(IF(OR(AND($D980=LataProjekcji,$F980&gt;0),AND($D980=LataProjekcji,$F980=0,$E981&lt;=10)),$F981,IF($D980&lt;LataProjekcji,IF((SUM($K982:Z982)+$D982)&lt;$D981,$D982,$D981-SUM($K982:Z982)),0)),0)</f>
        <v>0</v>
      </c>
      <c r="AB982" s="247">
        <f ca="1">ROUND(IF(OR(AND($D980=LataProjekcji,$F980&gt;0),AND($D980=LataProjekcji,$F980=0,$E981&lt;=10)),$F981,IF($D980&lt;LataProjekcji,IF((SUM($K982:AA982)+$D982)&lt;$D981,$D982,$D981-SUM($K982:AA982)),0)),0)</f>
        <v>0</v>
      </c>
      <c r="AC982" s="247">
        <f ca="1">ROUND(IF(OR(AND($D980=LataProjekcji,$F980&gt;0),AND($D980=LataProjekcji,$F980=0,$E981&lt;=10)),$F981,IF($D980&lt;LataProjekcji,IF((SUM($K982:AB982)+$D982)&lt;$D981,$D982,$D981-SUM($K982:AB982)),0)),0)</f>
        <v>0</v>
      </c>
      <c r="AD982" s="247">
        <f ca="1">ROUND(IF(OR(AND($D980=LataProjekcji,$F980&gt;0),AND($D980=LataProjekcji,$F980=0,$E981&lt;=10)),$F981,IF($D980&lt;LataProjekcji,IF((SUM($K982:AC982)+$D982)&lt;$D981,$D982,$D981-SUM($K982:AC982)),0)),0)</f>
        <v>0</v>
      </c>
      <c r="AE982" s="247">
        <f ca="1">ROUND(IF(OR(AND($D980=LataProjekcji,$F980&gt;0),AND($D980=LataProjekcji,$F980=0,$E981&lt;=10)),$F981,IF($D980&lt;LataProjekcji,IF((SUM($K982:AD982)+$D982)&lt;$D981,$D982,$D981-SUM($K982:AD982)),0)),0)</f>
        <v>0</v>
      </c>
    </row>
    <row r="983" spans="1:31" hidden="1">
      <c r="A983" s="326"/>
      <c r="B983" s="21" t="s">
        <v>397</v>
      </c>
      <c r="C983" s="21"/>
      <c r="D983" s="22"/>
      <c r="E983" s="21"/>
      <c r="F983" s="21"/>
      <c r="G983" s="21"/>
      <c r="H983" s="21"/>
      <c r="I983" s="21"/>
      <c r="J983" s="21"/>
      <c r="K983" s="22">
        <f ca="1">ROUND(K982,0)</f>
        <v>0</v>
      </c>
      <c r="L983" s="22">
        <f t="shared" ref="L983:Y983" ca="1" si="1214">ROUND(K983+L982,0)</f>
        <v>0</v>
      </c>
      <c r="M983" s="22">
        <f t="shared" ca="1" si="1214"/>
        <v>0</v>
      </c>
      <c r="N983" s="22">
        <f t="shared" ca="1" si="1214"/>
        <v>0</v>
      </c>
      <c r="O983" s="22">
        <f t="shared" ca="1" si="1214"/>
        <v>0</v>
      </c>
      <c r="P983" s="22">
        <f t="shared" ca="1" si="1214"/>
        <v>0</v>
      </c>
      <c r="Q983" s="22">
        <f t="shared" ca="1" si="1214"/>
        <v>0</v>
      </c>
      <c r="R983" s="22">
        <f t="shared" ca="1" si="1214"/>
        <v>0</v>
      </c>
      <c r="S983" s="22">
        <f t="shared" ca="1" si="1214"/>
        <v>0</v>
      </c>
      <c r="T983" s="22">
        <f t="shared" ca="1" si="1214"/>
        <v>0</v>
      </c>
      <c r="U983" s="22">
        <f t="shared" ca="1" si="1214"/>
        <v>0</v>
      </c>
      <c r="V983" s="22">
        <f t="shared" ca="1" si="1214"/>
        <v>0</v>
      </c>
      <c r="W983" s="22">
        <f t="shared" ca="1" si="1214"/>
        <v>0</v>
      </c>
      <c r="X983" s="22">
        <f t="shared" ca="1" si="1214"/>
        <v>0</v>
      </c>
      <c r="Y983" s="22">
        <f t="shared" ca="1" si="1214"/>
        <v>0</v>
      </c>
      <c r="Z983" s="22">
        <f t="shared" ref="Z983" ca="1" si="1215">ROUND(Y983+Z982,0)</f>
        <v>0</v>
      </c>
      <c r="AA983" s="22">
        <f t="shared" ref="AA983" ca="1" si="1216">ROUND(Z983+AA982,0)</f>
        <v>0</v>
      </c>
      <c r="AB983" s="22">
        <f t="shared" ref="AB983" ca="1" si="1217">ROUND(AA983+AB982,0)</f>
        <v>0</v>
      </c>
      <c r="AC983" s="22">
        <f t="shared" ref="AC983" ca="1" si="1218">ROUND(AB983+AC982,0)</f>
        <v>0</v>
      </c>
      <c r="AD983" s="22">
        <f t="shared" ref="AD983" ca="1" si="1219">ROUND(AC983+AD982,0)</f>
        <v>0</v>
      </c>
      <c r="AE983" s="22">
        <f t="shared" ref="AE983" ca="1" si="1220">ROUND(AD983+AE982,0)</f>
        <v>0</v>
      </c>
    </row>
    <row r="984" spans="1:31" hidden="1">
      <c r="A984" s="326"/>
      <c r="B984" s="21" t="s">
        <v>388</v>
      </c>
      <c r="C984" s="21"/>
      <c r="D984" s="22"/>
      <c r="E984" s="21"/>
      <c r="F984" s="21"/>
      <c r="G984" s="21"/>
      <c r="H984" s="21"/>
      <c r="I984" s="21"/>
      <c r="J984" s="429">
        <f ca="1">OFFSET($C$96,D979,0)</f>
        <v>0</v>
      </c>
      <c r="K984" s="76">
        <f ca="1">IF($D980=LataProjekcji,ROUND($D981-K983,0),ROUND(IF(K982=0,0,$D981-K983),0))</f>
        <v>0</v>
      </c>
      <c r="L984" s="253">
        <f t="shared" ref="L984:W984" ca="1" si="1221">IF($D980=LataProjekcji,ROUND($D981-L983,0),ROUND(IF(AND(L982=0,K984&gt;0),$D981-L983,IF(L982=0,0,$D981-L983)),0))</f>
        <v>0</v>
      </c>
      <c r="M984" s="253">
        <f t="shared" ca="1" si="1221"/>
        <v>0</v>
      </c>
      <c r="N984" s="253">
        <f t="shared" ca="1" si="1221"/>
        <v>0</v>
      </c>
      <c r="O984" s="253">
        <f t="shared" ca="1" si="1221"/>
        <v>0</v>
      </c>
      <c r="P984" s="253">
        <f t="shared" ca="1" si="1221"/>
        <v>0</v>
      </c>
      <c r="Q984" s="253">
        <f t="shared" ca="1" si="1221"/>
        <v>0</v>
      </c>
      <c r="R984" s="253">
        <f t="shared" ca="1" si="1221"/>
        <v>0</v>
      </c>
      <c r="S984" s="253">
        <f t="shared" ca="1" si="1221"/>
        <v>0</v>
      </c>
      <c r="T984" s="253">
        <f t="shared" ca="1" si="1221"/>
        <v>0</v>
      </c>
      <c r="U984" s="253">
        <f t="shared" ca="1" si="1221"/>
        <v>0</v>
      </c>
      <c r="V984" s="253">
        <f t="shared" ca="1" si="1221"/>
        <v>0</v>
      </c>
      <c r="W984" s="253">
        <f t="shared" ca="1" si="1221"/>
        <v>0</v>
      </c>
      <c r="X984" s="253">
        <f t="shared" ref="X984:AA984" ca="1" si="1222">IF($D980=LataProjekcji,ROUND($D981-X983,0),ROUND(IF(AND(X982=0,W984&gt;0),$D981-X983,IF(X982=0,0,$D981-X983)),0))</f>
        <v>0</v>
      </c>
      <c r="Y984" s="253">
        <f t="shared" ca="1" si="1222"/>
        <v>0</v>
      </c>
      <c r="Z984" s="253">
        <f t="shared" ca="1" si="1222"/>
        <v>0</v>
      </c>
      <c r="AA984" s="253">
        <f t="shared" ca="1" si="1222"/>
        <v>0</v>
      </c>
      <c r="AB984" s="253">
        <f t="shared" ref="AB984" ca="1" si="1223">IF($D980=LataProjekcji,ROUND($D981-AB983,0),ROUND(IF(AND(AB982=0,AA984&gt;0),$D981-AB983,IF(AB982=0,0,$D981-AB983)),0))</f>
        <v>0</v>
      </c>
      <c r="AC984" s="253">
        <f t="shared" ref="AC984" ca="1" si="1224">IF($D980=LataProjekcji,ROUND($D981-AC983,0),ROUND(IF(AND(AC982=0,AB984&gt;0),$D981-AC983,IF(AC982=0,0,$D981-AC983)),0))</f>
        <v>0</v>
      </c>
      <c r="AD984" s="253">
        <f t="shared" ref="AD984" ca="1" si="1225">IF($D980=LataProjekcji,ROUND($D981-AD983,0),ROUND(IF(AND(AD982=0,AC984&gt;0),$D981-AD983,IF(AD982=0,0,$D981-AD983)),0))</f>
        <v>0</v>
      </c>
      <c r="AE984" s="253">
        <f t="shared" ref="AE984" ca="1" si="1226">IF($D980=LataProjekcji,ROUND($D981-AE983,0),ROUND(IF(AND(AE982=0,AD984&gt;0),$D981-AE983,IF(AE982=0,0,$D981-AE983)),0))</f>
        <v>0</v>
      </c>
    </row>
    <row r="985" spans="1:31" hidden="1">
      <c r="A985" s="326"/>
      <c r="B985" s="20">
        <f ca="1">OFFSET($B$96,D985,0)</f>
        <v>0</v>
      </c>
      <c r="C985" s="20"/>
      <c r="D985" s="21">
        <f>D979+1</f>
        <v>18</v>
      </c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</row>
    <row r="986" spans="1:31" hidden="1">
      <c r="A986" s="326"/>
      <c r="B986" s="164" t="s">
        <v>402</v>
      </c>
      <c r="C986" s="164"/>
      <c r="D986" s="164">
        <f ca="1">YEAR(OFFSET($E$96,D985,0))</f>
        <v>1900</v>
      </c>
      <c r="E986" s="164">
        <f ca="1">MONTH(OFFSET($E$96,D985,0))</f>
        <v>1</v>
      </c>
      <c r="F986" s="527" cm="1">
        <f t="array" aca="1" ref="F986" ca="1">IleMiesiecyDoKoncaRokuST</f>
        <v>11</v>
      </c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326"/>
      <c r="B987" s="21" t="s">
        <v>388</v>
      </c>
      <c r="C987" s="21"/>
      <c r="D987" s="374">
        <f ca="1">IF(E987&lt;0,0,ROUND(E987,0))</f>
        <v>0</v>
      </c>
      <c r="E987" s="248">
        <f ca="1">OFFSET($D$96,D985,0)</f>
        <v>0</v>
      </c>
      <c r="F987" s="374">
        <f ca="1">IF(E987&gt;10,ROUND(($D988/12)*$F986,0),$D987)</f>
        <v>0</v>
      </c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326"/>
      <c r="B988" s="21" t="s">
        <v>396</v>
      </c>
      <c r="C988" s="420" t="e">
        <f ca="1">VLOOKUP(OFFSET($C$96,D985,0),Założenia!$J$46:$K$53,2,FALSE)</f>
        <v>#N/A</v>
      </c>
      <c r="D988" s="374">
        <f ca="1">IF(ISBLANK(OFFSET($E$96,D985,0)),0,IF(E987&gt;10,ROUND(D987*C988,0),IF(D987&lt;0,0,D987)))</f>
        <v>0</v>
      </c>
      <c r="E988" s="21"/>
      <c r="F988" s="21"/>
      <c r="G988" s="21"/>
      <c r="H988" s="21"/>
      <c r="I988" s="21"/>
      <c r="J988" s="21"/>
      <c r="K988" s="74">
        <f ca="1">ROUND(IF($D986=LataProjekcji,$F987,IF($D986=LataProjekcji,$D988,0)),0)</f>
        <v>0</v>
      </c>
      <c r="L988" s="247">
        <f ca="1">ROUND(IF(OR(AND($D986=LataProjekcji,$F986&gt;0),AND($D986=LataProjekcji,$F986=0,$E987&lt;=10)),$F987,IF($D986&lt;LataProjekcji,IF((SUM($K988:K988)+$D988)&lt;$D987,$D988,$D987-SUM($K988:K988)),0)),0)</f>
        <v>0</v>
      </c>
      <c r="M988" s="247">
        <f ca="1">ROUND(IF(OR(AND($D986=LataProjekcji,$F986&gt;0),AND($D986=LataProjekcji,$F986=0,$E987&lt;=10)),$F987,IF($D986&lt;LataProjekcji,IF((SUM($K988:L988)+$D988)&lt;$D987,$D988,$D987-SUM($K988:L988)),0)),0)</f>
        <v>0</v>
      </c>
      <c r="N988" s="247">
        <f ca="1">ROUND(IF(OR(AND($D986=LataProjekcji,$F986&gt;0),AND($D986=LataProjekcji,$F986=0,$E987&lt;=10)),$F987,IF($D986&lt;LataProjekcji,IF((SUM($K988:M988)+$D988)&lt;$D987,$D988,$D987-SUM($K988:M988)),0)),0)</f>
        <v>0</v>
      </c>
      <c r="O988" s="247">
        <f ca="1">ROUND(IF(OR(AND($D986=LataProjekcji,$F986&gt;0),AND($D986=LataProjekcji,$F986=0,$E987&lt;=10)),$F987,IF($D986&lt;LataProjekcji,IF((SUM($K988:N988)+$D988)&lt;$D987,$D988,$D987-SUM($K988:N988)),0)),0)</f>
        <v>0</v>
      </c>
      <c r="P988" s="247">
        <f ca="1">ROUND(IF(OR(AND($D986=LataProjekcji,$F986&gt;0),AND($D986=LataProjekcji,$F986=0,$E987&lt;=10)),$F987,IF($D986&lt;LataProjekcji,IF((SUM($K988:O988)+$D988)&lt;$D987,$D988,$D987-SUM($K988:O988)),0)),0)</f>
        <v>0</v>
      </c>
      <c r="Q988" s="247">
        <f ca="1">ROUND(IF(OR(AND($D986=LataProjekcji,$F986&gt;0),AND($D986=LataProjekcji,$F986=0,$E987&lt;=10)),$F987,IF($D986&lt;LataProjekcji,IF((SUM($K988:P988)+$D988)&lt;$D987,$D988,$D987-SUM($K988:P988)),0)),0)</f>
        <v>0</v>
      </c>
      <c r="R988" s="247">
        <f ca="1">ROUND(IF(OR(AND($D986=LataProjekcji,$F986&gt;0),AND($D986=LataProjekcji,$F986=0,$E987&lt;=10)),$F987,IF($D986&lt;LataProjekcji,IF((SUM($K988:Q988)+$D988)&lt;$D987,$D988,$D987-SUM($K988:Q988)),0)),0)</f>
        <v>0</v>
      </c>
      <c r="S988" s="247">
        <f ca="1">ROUND(IF(OR(AND($D986=LataProjekcji,$F986&gt;0),AND($D986=LataProjekcji,$F986=0,$E987&lt;=10)),$F987,IF($D986&lt;LataProjekcji,IF((SUM($K988:R988)+$D988)&lt;$D987,$D988,$D987-SUM($K988:R988)),0)),0)</f>
        <v>0</v>
      </c>
      <c r="T988" s="247">
        <f ca="1">ROUND(IF(OR(AND($D986=LataProjekcji,$F986&gt;0),AND($D986=LataProjekcji,$F986=0,$E987&lt;=10)),$F987,IF($D986&lt;LataProjekcji,IF((SUM($K988:S988)+$D988)&lt;$D987,$D988,$D987-SUM($K988:S988)),0)),0)</f>
        <v>0</v>
      </c>
      <c r="U988" s="247">
        <f ca="1">ROUND(IF(OR(AND($D986=LataProjekcji,$F986&gt;0),AND($D986=LataProjekcji,$F986=0,$E987&lt;=10)),$F987,IF($D986&lt;LataProjekcji,IF((SUM($K988:T988)+$D988)&lt;$D987,$D988,$D987-SUM($K988:T988)),0)),0)</f>
        <v>0</v>
      </c>
      <c r="V988" s="247">
        <f ca="1">ROUND(IF(OR(AND($D986=LataProjekcji,$F986&gt;0),AND($D986=LataProjekcji,$F986=0,$E987&lt;=10)),$F987,IF($D986&lt;LataProjekcji,IF((SUM($K988:U988)+$D988)&lt;$D987,$D988,$D987-SUM($K988:U988)),0)),0)</f>
        <v>0</v>
      </c>
      <c r="W988" s="247">
        <f ca="1">ROUND(IF(OR(AND($D986=LataProjekcji,$F986&gt;0),AND($D986=LataProjekcji,$F986=0,$E987&lt;=10)),$F987,IF($D986&lt;LataProjekcji,IF((SUM($K988:V988)+$D988)&lt;$D987,$D988,$D987-SUM($K988:V988)),0)),0)</f>
        <v>0</v>
      </c>
      <c r="X988" s="247">
        <f ca="1">ROUND(IF(OR(AND($D986=LataProjekcji,$F986&gt;0),AND($D986=LataProjekcji,$F986=0,$E987&lt;=10)),$F987,IF($D986&lt;LataProjekcji,IF((SUM($K988:W988)+$D988)&lt;$D987,$D988,$D987-SUM($K988:W988)),0)),0)</f>
        <v>0</v>
      </c>
      <c r="Y988" s="247">
        <f ca="1">ROUND(IF(OR(AND($D986=LataProjekcji,$F986&gt;0),AND($D986=LataProjekcji,$F986=0,$E987&lt;=10)),$F987,IF($D986&lt;LataProjekcji,IF((SUM($K988:X988)+$D988)&lt;$D987,$D988,$D987-SUM($K988:X988)),0)),0)</f>
        <v>0</v>
      </c>
      <c r="Z988" s="247">
        <f ca="1">ROUND(IF(OR(AND($D986=LataProjekcji,$F986&gt;0),AND($D986=LataProjekcji,$F986=0,$E987&lt;=10)),$F987,IF($D986&lt;LataProjekcji,IF((SUM($K988:Y988)+$D988)&lt;$D987,$D988,$D987-SUM($K988:Y988)),0)),0)</f>
        <v>0</v>
      </c>
      <c r="AA988" s="247">
        <f ca="1">ROUND(IF(OR(AND($D986=LataProjekcji,$F986&gt;0),AND($D986=LataProjekcji,$F986=0,$E987&lt;=10)),$F987,IF($D986&lt;LataProjekcji,IF((SUM($K988:Z988)+$D988)&lt;$D987,$D988,$D987-SUM($K988:Z988)),0)),0)</f>
        <v>0</v>
      </c>
      <c r="AB988" s="247">
        <f ca="1">ROUND(IF(OR(AND($D986=LataProjekcji,$F986&gt;0),AND($D986=LataProjekcji,$F986=0,$E987&lt;=10)),$F987,IF($D986&lt;LataProjekcji,IF((SUM($K988:AA988)+$D988)&lt;$D987,$D988,$D987-SUM($K988:AA988)),0)),0)</f>
        <v>0</v>
      </c>
      <c r="AC988" s="247">
        <f ca="1">ROUND(IF(OR(AND($D986=LataProjekcji,$F986&gt;0),AND($D986=LataProjekcji,$F986=0,$E987&lt;=10)),$F987,IF($D986&lt;LataProjekcji,IF((SUM($K988:AB988)+$D988)&lt;$D987,$D988,$D987-SUM($K988:AB988)),0)),0)</f>
        <v>0</v>
      </c>
      <c r="AD988" s="247">
        <f ca="1">ROUND(IF(OR(AND($D986=LataProjekcji,$F986&gt;0),AND($D986=LataProjekcji,$F986=0,$E987&lt;=10)),$F987,IF($D986&lt;LataProjekcji,IF((SUM($K988:AC988)+$D988)&lt;$D987,$D988,$D987-SUM($K988:AC988)),0)),0)</f>
        <v>0</v>
      </c>
      <c r="AE988" s="247">
        <f ca="1">ROUND(IF(OR(AND($D986=LataProjekcji,$F986&gt;0),AND($D986=LataProjekcji,$F986=0,$E987&lt;=10)),$F987,IF($D986&lt;LataProjekcji,IF((SUM($K988:AD988)+$D988)&lt;$D987,$D988,$D987-SUM($K988:AD988)),0)),0)</f>
        <v>0</v>
      </c>
    </row>
    <row r="989" spans="1:31" hidden="1">
      <c r="A989" s="326"/>
      <c r="B989" s="21" t="s">
        <v>397</v>
      </c>
      <c r="C989" s="21"/>
      <c r="D989" s="22"/>
      <c r="E989" s="21"/>
      <c r="F989" s="21"/>
      <c r="G989" s="21"/>
      <c r="H989" s="21"/>
      <c r="I989" s="21"/>
      <c r="J989" s="21"/>
      <c r="K989" s="22">
        <f ca="1">ROUND(K988,0)</f>
        <v>0</v>
      </c>
      <c r="L989" s="22">
        <f t="shared" ref="L989:Y989" ca="1" si="1227">ROUND(K989+L988,0)</f>
        <v>0</v>
      </c>
      <c r="M989" s="22">
        <f t="shared" ca="1" si="1227"/>
        <v>0</v>
      </c>
      <c r="N989" s="22">
        <f t="shared" ca="1" si="1227"/>
        <v>0</v>
      </c>
      <c r="O989" s="22">
        <f t="shared" ca="1" si="1227"/>
        <v>0</v>
      </c>
      <c r="P989" s="22">
        <f t="shared" ca="1" si="1227"/>
        <v>0</v>
      </c>
      <c r="Q989" s="22">
        <f t="shared" ca="1" si="1227"/>
        <v>0</v>
      </c>
      <c r="R989" s="22">
        <f t="shared" ca="1" si="1227"/>
        <v>0</v>
      </c>
      <c r="S989" s="22">
        <f t="shared" ca="1" si="1227"/>
        <v>0</v>
      </c>
      <c r="T989" s="22">
        <f t="shared" ca="1" si="1227"/>
        <v>0</v>
      </c>
      <c r="U989" s="22">
        <f t="shared" ca="1" si="1227"/>
        <v>0</v>
      </c>
      <c r="V989" s="22">
        <f t="shared" ca="1" si="1227"/>
        <v>0</v>
      </c>
      <c r="W989" s="22">
        <f t="shared" ca="1" si="1227"/>
        <v>0</v>
      </c>
      <c r="X989" s="22">
        <f t="shared" ca="1" si="1227"/>
        <v>0</v>
      </c>
      <c r="Y989" s="22">
        <f t="shared" ca="1" si="1227"/>
        <v>0</v>
      </c>
      <c r="Z989" s="22">
        <f t="shared" ref="Z989" ca="1" si="1228">ROUND(Y989+Z988,0)</f>
        <v>0</v>
      </c>
      <c r="AA989" s="22">
        <f t="shared" ref="AA989" ca="1" si="1229">ROUND(Z989+AA988,0)</f>
        <v>0</v>
      </c>
      <c r="AB989" s="22">
        <f t="shared" ref="AB989" ca="1" si="1230">ROUND(AA989+AB988,0)</f>
        <v>0</v>
      </c>
      <c r="AC989" s="22">
        <f t="shared" ref="AC989" ca="1" si="1231">ROUND(AB989+AC988,0)</f>
        <v>0</v>
      </c>
      <c r="AD989" s="22">
        <f t="shared" ref="AD989" ca="1" si="1232">ROUND(AC989+AD988,0)</f>
        <v>0</v>
      </c>
      <c r="AE989" s="22">
        <f t="shared" ref="AE989" ca="1" si="1233">ROUND(AD989+AE988,0)</f>
        <v>0</v>
      </c>
    </row>
    <row r="990" spans="1:31" hidden="1">
      <c r="A990" s="326"/>
      <c r="B990" s="21" t="s">
        <v>388</v>
      </c>
      <c r="C990" s="21"/>
      <c r="D990" s="22"/>
      <c r="E990" s="21"/>
      <c r="F990" s="21"/>
      <c r="G990" s="21"/>
      <c r="H990" s="21"/>
      <c r="I990" s="21"/>
      <c r="J990" s="429">
        <f ca="1">OFFSET($C$96,D985,0)</f>
        <v>0</v>
      </c>
      <c r="K990" s="76">
        <f ca="1">IF($D986=LataProjekcji,ROUND($D987-K989,0),ROUND(IF(K988=0,0,$D987-K989),0))</f>
        <v>0</v>
      </c>
      <c r="L990" s="253">
        <f t="shared" ref="L990:W990" ca="1" si="1234">IF($D986=LataProjekcji,ROUND($D987-L989,0),ROUND(IF(AND(L988=0,K990&gt;0),$D987-L989,IF(L988=0,0,$D987-L989)),0))</f>
        <v>0</v>
      </c>
      <c r="M990" s="253">
        <f t="shared" ca="1" si="1234"/>
        <v>0</v>
      </c>
      <c r="N990" s="253">
        <f t="shared" ca="1" si="1234"/>
        <v>0</v>
      </c>
      <c r="O990" s="253">
        <f t="shared" ca="1" si="1234"/>
        <v>0</v>
      </c>
      <c r="P990" s="253">
        <f t="shared" ca="1" si="1234"/>
        <v>0</v>
      </c>
      <c r="Q990" s="253">
        <f t="shared" ca="1" si="1234"/>
        <v>0</v>
      </c>
      <c r="R990" s="253">
        <f t="shared" ca="1" si="1234"/>
        <v>0</v>
      </c>
      <c r="S990" s="253">
        <f t="shared" ca="1" si="1234"/>
        <v>0</v>
      </c>
      <c r="T990" s="253">
        <f t="shared" ca="1" si="1234"/>
        <v>0</v>
      </c>
      <c r="U990" s="253">
        <f t="shared" ca="1" si="1234"/>
        <v>0</v>
      </c>
      <c r="V990" s="253">
        <f t="shared" ca="1" si="1234"/>
        <v>0</v>
      </c>
      <c r="W990" s="253">
        <f t="shared" ca="1" si="1234"/>
        <v>0</v>
      </c>
      <c r="X990" s="253">
        <f t="shared" ref="X990:AA990" ca="1" si="1235">IF($D986=LataProjekcji,ROUND($D987-X989,0),ROUND(IF(AND(X988=0,W990&gt;0),$D987-X989,IF(X988=0,0,$D987-X989)),0))</f>
        <v>0</v>
      </c>
      <c r="Y990" s="253">
        <f t="shared" ca="1" si="1235"/>
        <v>0</v>
      </c>
      <c r="Z990" s="253">
        <f t="shared" ca="1" si="1235"/>
        <v>0</v>
      </c>
      <c r="AA990" s="253">
        <f t="shared" ca="1" si="1235"/>
        <v>0</v>
      </c>
      <c r="AB990" s="253">
        <f t="shared" ref="AB990" ca="1" si="1236">IF($D986=LataProjekcji,ROUND($D987-AB989,0),ROUND(IF(AND(AB988=0,AA990&gt;0),$D987-AB989,IF(AB988=0,0,$D987-AB989)),0))</f>
        <v>0</v>
      </c>
      <c r="AC990" s="253">
        <f t="shared" ref="AC990" ca="1" si="1237">IF($D986=LataProjekcji,ROUND($D987-AC989,0),ROUND(IF(AND(AC988=0,AB990&gt;0),$D987-AC989,IF(AC988=0,0,$D987-AC989)),0))</f>
        <v>0</v>
      </c>
      <c r="AD990" s="253">
        <f t="shared" ref="AD990" ca="1" si="1238">IF($D986=LataProjekcji,ROUND($D987-AD989,0),ROUND(IF(AND(AD988=0,AC990&gt;0),$D987-AD989,IF(AD988=0,0,$D987-AD989)),0))</f>
        <v>0</v>
      </c>
      <c r="AE990" s="253">
        <f t="shared" ref="AE990" ca="1" si="1239">IF($D986=LataProjekcji,ROUND($D987-AE989,0),ROUND(IF(AND(AE988=0,AD990&gt;0),$D987-AE989,IF(AE988=0,0,$D987-AE989)),0))</f>
        <v>0</v>
      </c>
    </row>
    <row r="991" spans="1:31" hidden="1">
      <c r="A991" s="326"/>
      <c r="B991" s="20">
        <f ca="1">OFFSET($B$96,D991,0)</f>
        <v>0</v>
      </c>
      <c r="C991" s="20"/>
      <c r="D991" s="21">
        <f>D985+1</f>
        <v>19</v>
      </c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</row>
    <row r="992" spans="1:31" hidden="1">
      <c r="A992" s="326"/>
      <c r="B992" s="164" t="s">
        <v>402</v>
      </c>
      <c r="C992" s="164"/>
      <c r="D992" s="164">
        <f ca="1">YEAR(OFFSET($E$96,D991,0))</f>
        <v>1900</v>
      </c>
      <c r="E992" s="164">
        <f ca="1">MONTH(OFFSET($E$96,D991,0))</f>
        <v>1</v>
      </c>
      <c r="F992" s="527" cm="1">
        <f t="array" aca="1" ref="F992" ca="1">IleMiesiecyDoKoncaRokuST</f>
        <v>11</v>
      </c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</row>
    <row r="993" spans="1:31" hidden="1">
      <c r="A993" s="326"/>
      <c r="B993" s="21" t="s">
        <v>388</v>
      </c>
      <c r="C993" s="21"/>
      <c r="D993" s="374">
        <f ca="1">IF(E993&lt;0,0,ROUND(E993,0))</f>
        <v>0</v>
      </c>
      <c r="E993" s="248">
        <f ca="1">OFFSET($D$96,D991,0)</f>
        <v>0</v>
      </c>
      <c r="F993" s="374">
        <f ca="1">IF(E993&gt;10,ROUND(($D994/12)*$F992,0),$D993)</f>
        <v>0</v>
      </c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326"/>
      <c r="B994" s="21" t="s">
        <v>396</v>
      </c>
      <c r="C994" s="420" t="e">
        <f ca="1">VLOOKUP(OFFSET($C$96,D991,0),Założenia!$J$46:$K$53,2,FALSE)</f>
        <v>#N/A</v>
      </c>
      <c r="D994" s="374">
        <f ca="1">IF(ISBLANK(OFFSET($E$96,D991,0)),0,IF(E993&gt;10,ROUND(D993*C994,0),IF(D993&lt;0,0,D993)))</f>
        <v>0</v>
      </c>
      <c r="E994" s="21"/>
      <c r="F994" s="21"/>
      <c r="G994" s="21"/>
      <c r="H994" s="21"/>
      <c r="I994" s="21"/>
      <c r="J994" s="21"/>
      <c r="K994" s="74">
        <f ca="1">ROUND(IF($D992=LataProjekcji,$F993,IF($D992=LataProjekcji,$D994,0)),0)</f>
        <v>0</v>
      </c>
      <c r="L994" s="247">
        <f ca="1">ROUND(IF(OR(AND($D992=LataProjekcji,$F992&gt;0),AND($D992=LataProjekcji,$F992=0,$E993&lt;=10)),$F993,IF($D992&lt;LataProjekcji,IF((SUM($K994:K994)+$D994)&lt;$D993,$D994,$D993-SUM($K994:K994)),0)),0)</f>
        <v>0</v>
      </c>
      <c r="M994" s="247">
        <f ca="1">ROUND(IF(OR(AND($D992=LataProjekcji,$F992&gt;0),AND($D992=LataProjekcji,$F992=0,$E993&lt;=10)),$F993,IF($D992&lt;LataProjekcji,IF((SUM($K994:L994)+$D994)&lt;$D993,$D994,$D993-SUM($K994:L994)),0)),0)</f>
        <v>0</v>
      </c>
      <c r="N994" s="247">
        <f ca="1">ROUND(IF(OR(AND($D992=LataProjekcji,$F992&gt;0),AND($D992=LataProjekcji,$F992=0,$E993&lt;=10)),$F993,IF($D992&lt;LataProjekcji,IF((SUM($K994:M994)+$D994)&lt;$D993,$D994,$D993-SUM($K994:M994)),0)),0)</f>
        <v>0</v>
      </c>
      <c r="O994" s="247">
        <f ca="1">ROUND(IF(OR(AND($D992=LataProjekcji,$F992&gt;0),AND($D992=LataProjekcji,$F992=0,$E993&lt;=10)),$F993,IF($D992&lt;LataProjekcji,IF((SUM($K994:N994)+$D994)&lt;$D993,$D994,$D993-SUM($K994:N994)),0)),0)</f>
        <v>0</v>
      </c>
      <c r="P994" s="247">
        <f ca="1">ROUND(IF(OR(AND($D992=LataProjekcji,$F992&gt;0),AND($D992=LataProjekcji,$F992=0,$E993&lt;=10)),$F993,IF($D992&lt;LataProjekcji,IF((SUM($K994:O994)+$D994)&lt;$D993,$D994,$D993-SUM($K994:O994)),0)),0)</f>
        <v>0</v>
      </c>
      <c r="Q994" s="247">
        <f ca="1">ROUND(IF(OR(AND($D992=LataProjekcji,$F992&gt;0),AND($D992=LataProjekcji,$F992=0,$E993&lt;=10)),$F993,IF($D992&lt;LataProjekcji,IF((SUM($K994:P994)+$D994)&lt;$D993,$D994,$D993-SUM($K994:P994)),0)),0)</f>
        <v>0</v>
      </c>
      <c r="R994" s="247">
        <f ca="1">ROUND(IF(OR(AND($D992=LataProjekcji,$F992&gt;0),AND($D992=LataProjekcji,$F992=0,$E993&lt;=10)),$F993,IF($D992&lt;LataProjekcji,IF((SUM($K994:Q994)+$D994)&lt;$D993,$D994,$D993-SUM($K994:Q994)),0)),0)</f>
        <v>0</v>
      </c>
      <c r="S994" s="247">
        <f ca="1">ROUND(IF(OR(AND($D992=LataProjekcji,$F992&gt;0),AND($D992=LataProjekcji,$F992=0,$E993&lt;=10)),$F993,IF($D992&lt;LataProjekcji,IF((SUM($K994:R994)+$D994)&lt;$D993,$D994,$D993-SUM($K994:R994)),0)),0)</f>
        <v>0</v>
      </c>
      <c r="T994" s="247">
        <f ca="1">ROUND(IF(OR(AND($D992=LataProjekcji,$F992&gt;0),AND($D992=LataProjekcji,$F992=0,$E993&lt;=10)),$F993,IF($D992&lt;LataProjekcji,IF((SUM($K994:S994)+$D994)&lt;$D993,$D994,$D993-SUM($K994:S994)),0)),0)</f>
        <v>0</v>
      </c>
      <c r="U994" s="247">
        <f ca="1">ROUND(IF(OR(AND($D992=LataProjekcji,$F992&gt;0),AND($D992=LataProjekcji,$F992=0,$E993&lt;=10)),$F993,IF($D992&lt;LataProjekcji,IF((SUM($K994:T994)+$D994)&lt;$D993,$D994,$D993-SUM($K994:T994)),0)),0)</f>
        <v>0</v>
      </c>
      <c r="V994" s="247">
        <f ca="1">ROUND(IF(OR(AND($D992=LataProjekcji,$F992&gt;0),AND($D992=LataProjekcji,$F992=0,$E993&lt;=10)),$F993,IF($D992&lt;LataProjekcji,IF((SUM($K994:U994)+$D994)&lt;$D993,$D994,$D993-SUM($K994:U994)),0)),0)</f>
        <v>0</v>
      </c>
      <c r="W994" s="247">
        <f ca="1">ROUND(IF(OR(AND($D992=LataProjekcji,$F992&gt;0),AND($D992=LataProjekcji,$F992=0,$E993&lt;=10)),$F993,IF($D992&lt;LataProjekcji,IF((SUM($K994:V994)+$D994)&lt;$D993,$D994,$D993-SUM($K994:V994)),0)),0)</f>
        <v>0</v>
      </c>
      <c r="X994" s="247">
        <f ca="1">ROUND(IF(OR(AND($D992=LataProjekcji,$F992&gt;0),AND($D992=LataProjekcji,$F992=0,$E993&lt;=10)),$F993,IF($D992&lt;LataProjekcji,IF((SUM($K994:W994)+$D994)&lt;$D993,$D994,$D993-SUM($K994:W994)),0)),0)</f>
        <v>0</v>
      </c>
      <c r="Y994" s="247">
        <f ca="1">ROUND(IF(OR(AND($D992=LataProjekcji,$F992&gt;0),AND($D992=LataProjekcji,$F992=0,$E993&lt;=10)),$F993,IF($D992&lt;LataProjekcji,IF((SUM($K994:X994)+$D994)&lt;$D993,$D994,$D993-SUM($K994:X994)),0)),0)</f>
        <v>0</v>
      </c>
      <c r="Z994" s="247">
        <f ca="1">ROUND(IF(OR(AND($D992=LataProjekcji,$F992&gt;0),AND($D992=LataProjekcji,$F992=0,$E993&lt;=10)),$F993,IF($D992&lt;LataProjekcji,IF((SUM($K994:Y994)+$D994)&lt;$D993,$D994,$D993-SUM($K994:Y994)),0)),0)</f>
        <v>0</v>
      </c>
      <c r="AA994" s="247">
        <f ca="1">ROUND(IF(OR(AND($D992=LataProjekcji,$F992&gt;0),AND($D992=LataProjekcji,$F992=0,$E993&lt;=10)),$F993,IF($D992&lt;LataProjekcji,IF((SUM($K994:Z994)+$D994)&lt;$D993,$D994,$D993-SUM($K994:Z994)),0)),0)</f>
        <v>0</v>
      </c>
      <c r="AB994" s="247">
        <f ca="1">ROUND(IF(OR(AND($D992=LataProjekcji,$F992&gt;0),AND($D992=LataProjekcji,$F992=0,$E993&lt;=10)),$F993,IF($D992&lt;LataProjekcji,IF((SUM($K994:AA994)+$D994)&lt;$D993,$D994,$D993-SUM($K994:AA994)),0)),0)</f>
        <v>0</v>
      </c>
      <c r="AC994" s="247">
        <f ca="1">ROUND(IF(OR(AND($D992=LataProjekcji,$F992&gt;0),AND($D992=LataProjekcji,$F992=0,$E993&lt;=10)),$F993,IF($D992&lt;LataProjekcji,IF((SUM($K994:AB994)+$D994)&lt;$D993,$D994,$D993-SUM($K994:AB994)),0)),0)</f>
        <v>0</v>
      </c>
      <c r="AD994" s="247">
        <f ca="1">ROUND(IF(OR(AND($D992=LataProjekcji,$F992&gt;0),AND($D992=LataProjekcji,$F992=0,$E993&lt;=10)),$F993,IF($D992&lt;LataProjekcji,IF((SUM($K994:AC994)+$D994)&lt;$D993,$D994,$D993-SUM($K994:AC994)),0)),0)</f>
        <v>0</v>
      </c>
      <c r="AE994" s="247">
        <f ca="1">ROUND(IF(OR(AND($D992=LataProjekcji,$F992&gt;0),AND($D992=LataProjekcji,$F992=0,$E993&lt;=10)),$F993,IF($D992&lt;LataProjekcji,IF((SUM($K994:AD994)+$D994)&lt;$D993,$D994,$D993-SUM($K994:AD994)),0)),0)</f>
        <v>0</v>
      </c>
    </row>
    <row r="995" spans="1:31" hidden="1">
      <c r="A995" s="326"/>
      <c r="B995" s="21" t="s">
        <v>397</v>
      </c>
      <c r="C995" s="21"/>
      <c r="D995" s="22"/>
      <c r="E995" s="21"/>
      <c r="F995" s="21"/>
      <c r="G995" s="21"/>
      <c r="H995" s="21"/>
      <c r="I995" s="21"/>
      <c r="J995" s="21"/>
      <c r="K995" s="22">
        <f ca="1">ROUND(K994,0)</f>
        <v>0</v>
      </c>
      <c r="L995" s="22">
        <f t="shared" ref="L995:Y995" ca="1" si="1240">ROUND(K995+L994,0)</f>
        <v>0</v>
      </c>
      <c r="M995" s="22">
        <f t="shared" ca="1" si="1240"/>
        <v>0</v>
      </c>
      <c r="N995" s="22">
        <f t="shared" ca="1" si="1240"/>
        <v>0</v>
      </c>
      <c r="O995" s="22">
        <f t="shared" ca="1" si="1240"/>
        <v>0</v>
      </c>
      <c r="P995" s="22">
        <f t="shared" ca="1" si="1240"/>
        <v>0</v>
      </c>
      <c r="Q995" s="22">
        <f t="shared" ca="1" si="1240"/>
        <v>0</v>
      </c>
      <c r="R995" s="22">
        <f t="shared" ca="1" si="1240"/>
        <v>0</v>
      </c>
      <c r="S995" s="22">
        <f t="shared" ca="1" si="1240"/>
        <v>0</v>
      </c>
      <c r="T995" s="22">
        <f t="shared" ca="1" si="1240"/>
        <v>0</v>
      </c>
      <c r="U995" s="22">
        <f t="shared" ca="1" si="1240"/>
        <v>0</v>
      </c>
      <c r="V995" s="22">
        <f t="shared" ca="1" si="1240"/>
        <v>0</v>
      </c>
      <c r="W995" s="22">
        <f t="shared" ca="1" si="1240"/>
        <v>0</v>
      </c>
      <c r="X995" s="22">
        <f t="shared" ca="1" si="1240"/>
        <v>0</v>
      </c>
      <c r="Y995" s="22">
        <f t="shared" ca="1" si="1240"/>
        <v>0</v>
      </c>
      <c r="Z995" s="22">
        <f t="shared" ref="Z995" ca="1" si="1241">ROUND(Y995+Z994,0)</f>
        <v>0</v>
      </c>
      <c r="AA995" s="22">
        <f t="shared" ref="AA995" ca="1" si="1242">ROUND(Z995+AA994,0)</f>
        <v>0</v>
      </c>
      <c r="AB995" s="22">
        <f t="shared" ref="AB995" ca="1" si="1243">ROUND(AA995+AB994,0)</f>
        <v>0</v>
      </c>
      <c r="AC995" s="22">
        <f t="shared" ref="AC995" ca="1" si="1244">ROUND(AB995+AC994,0)</f>
        <v>0</v>
      </c>
      <c r="AD995" s="22">
        <f t="shared" ref="AD995" ca="1" si="1245">ROUND(AC995+AD994,0)</f>
        <v>0</v>
      </c>
      <c r="AE995" s="22">
        <f t="shared" ref="AE995" ca="1" si="1246">ROUND(AD995+AE994,0)</f>
        <v>0</v>
      </c>
    </row>
    <row r="996" spans="1:31" hidden="1">
      <c r="A996" s="326"/>
      <c r="B996" s="21" t="s">
        <v>388</v>
      </c>
      <c r="C996" s="21"/>
      <c r="D996" s="22"/>
      <c r="E996" s="21"/>
      <c r="F996" s="21"/>
      <c r="G996" s="21"/>
      <c r="H996" s="21"/>
      <c r="I996" s="21"/>
      <c r="J996" s="429">
        <f ca="1">OFFSET($C$96,D991,0)</f>
        <v>0</v>
      </c>
      <c r="K996" s="76">
        <f ca="1">IF($D992=LataProjekcji,ROUND($D993-K995,0),ROUND(IF(K994=0,0,$D993-K995),0))</f>
        <v>0</v>
      </c>
      <c r="L996" s="253">
        <f t="shared" ref="L996:W996" ca="1" si="1247">IF($D992=LataProjekcji,ROUND($D993-L995,0),ROUND(IF(AND(L994=0,K996&gt;0),$D993-L995,IF(L994=0,0,$D993-L995)),0))</f>
        <v>0</v>
      </c>
      <c r="M996" s="253">
        <f t="shared" ca="1" si="1247"/>
        <v>0</v>
      </c>
      <c r="N996" s="253">
        <f t="shared" ca="1" si="1247"/>
        <v>0</v>
      </c>
      <c r="O996" s="253">
        <f t="shared" ca="1" si="1247"/>
        <v>0</v>
      </c>
      <c r="P996" s="253">
        <f t="shared" ca="1" si="1247"/>
        <v>0</v>
      </c>
      <c r="Q996" s="253">
        <f t="shared" ca="1" si="1247"/>
        <v>0</v>
      </c>
      <c r="R996" s="253">
        <f t="shared" ca="1" si="1247"/>
        <v>0</v>
      </c>
      <c r="S996" s="253">
        <f t="shared" ca="1" si="1247"/>
        <v>0</v>
      </c>
      <c r="T996" s="253">
        <f t="shared" ca="1" si="1247"/>
        <v>0</v>
      </c>
      <c r="U996" s="253">
        <f t="shared" ca="1" si="1247"/>
        <v>0</v>
      </c>
      <c r="V996" s="253">
        <f t="shared" ca="1" si="1247"/>
        <v>0</v>
      </c>
      <c r="W996" s="253">
        <f t="shared" ca="1" si="1247"/>
        <v>0</v>
      </c>
      <c r="X996" s="253">
        <f t="shared" ref="X996:AA996" ca="1" si="1248">IF($D992=LataProjekcji,ROUND($D993-X995,0),ROUND(IF(AND(X994=0,W996&gt;0),$D993-X995,IF(X994=0,0,$D993-X995)),0))</f>
        <v>0</v>
      </c>
      <c r="Y996" s="253">
        <f t="shared" ca="1" si="1248"/>
        <v>0</v>
      </c>
      <c r="Z996" s="253">
        <f t="shared" ca="1" si="1248"/>
        <v>0</v>
      </c>
      <c r="AA996" s="253">
        <f t="shared" ca="1" si="1248"/>
        <v>0</v>
      </c>
      <c r="AB996" s="253">
        <f t="shared" ref="AB996" ca="1" si="1249">IF($D992=LataProjekcji,ROUND($D993-AB995,0),ROUND(IF(AND(AB994=0,AA996&gt;0),$D993-AB995,IF(AB994=0,0,$D993-AB995)),0))</f>
        <v>0</v>
      </c>
      <c r="AC996" s="253">
        <f t="shared" ref="AC996" ca="1" si="1250">IF($D992=LataProjekcji,ROUND($D993-AC995,0),ROUND(IF(AND(AC994=0,AB996&gt;0),$D993-AC995,IF(AC994=0,0,$D993-AC995)),0))</f>
        <v>0</v>
      </c>
      <c r="AD996" s="253">
        <f t="shared" ref="AD996" ca="1" si="1251">IF($D992=LataProjekcji,ROUND($D993-AD995,0),ROUND(IF(AND(AD994=0,AC996&gt;0),$D993-AD995,IF(AD994=0,0,$D993-AD995)),0))</f>
        <v>0</v>
      </c>
      <c r="AE996" s="253">
        <f t="shared" ref="AE996" ca="1" si="1252">IF($D992=LataProjekcji,ROUND($D993-AE995,0),ROUND(IF(AND(AE994=0,AD996&gt;0),$D993-AE995,IF(AE994=0,0,$D993-AE995)),0))</f>
        <v>0</v>
      </c>
    </row>
    <row r="997" spans="1:31" hidden="1">
      <c r="A997" s="326"/>
      <c r="B997" s="20">
        <f ca="1">OFFSET($B$96,D997,0)</f>
        <v>0</v>
      </c>
      <c r="C997" s="20"/>
      <c r="D997" s="21">
        <f>D991+1</f>
        <v>20</v>
      </c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</row>
    <row r="998" spans="1:31" hidden="1">
      <c r="A998" s="326"/>
      <c r="B998" s="164" t="s">
        <v>402</v>
      </c>
      <c r="C998" s="164"/>
      <c r="D998" s="164">
        <f ca="1">YEAR(OFFSET($E$96,D997,0))</f>
        <v>1900</v>
      </c>
      <c r="E998" s="164">
        <f ca="1">MONTH(OFFSET($E$96,D997,0))</f>
        <v>1</v>
      </c>
      <c r="F998" s="527" cm="1">
        <f t="array" aca="1" ref="F998" ca="1">IleMiesiecyDoKoncaRokuST</f>
        <v>11</v>
      </c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</row>
    <row r="999" spans="1:31" hidden="1">
      <c r="A999" s="326"/>
      <c r="B999" s="21" t="s">
        <v>388</v>
      </c>
      <c r="C999" s="21"/>
      <c r="D999" s="374">
        <f ca="1">IF(E999&lt;0,0,ROUND(E999,0))</f>
        <v>0</v>
      </c>
      <c r="E999" s="248">
        <f ca="1">OFFSET($D$96,D997,0)</f>
        <v>0</v>
      </c>
      <c r="F999" s="374">
        <f ca="1">IF(E999&gt;10,ROUND(($D1000/12)*$F998,0),$D999)</f>
        <v>0</v>
      </c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</row>
    <row r="1000" spans="1:31" hidden="1">
      <c r="A1000" s="326"/>
      <c r="B1000" s="21" t="s">
        <v>396</v>
      </c>
      <c r="C1000" s="420" t="e">
        <f ca="1">VLOOKUP(OFFSET($C$96,D997,0),Założenia!$J$46:$K$53,2,FALSE)</f>
        <v>#N/A</v>
      </c>
      <c r="D1000" s="374">
        <f ca="1">IF(ISBLANK(OFFSET($E$96,D997,0)),0,IF(E999&gt;10,ROUND(D999*C1000,0),IF(D999&lt;0,0,D999)))</f>
        <v>0</v>
      </c>
      <c r="E1000" s="21"/>
      <c r="F1000" s="21"/>
      <c r="G1000" s="21"/>
      <c r="H1000" s="21"/>
      <c r="I1000" s="21"/>
      <c r="J1000" s="21"/>
      <c r="K1000" s="74">
        <f ca="1">ROUND(IF($D998=LataProjekcji,$F999,IF($D998=LataProjekcji,$D1000,0)),0)</f>
        <v>0</v>
      </c>
      <c r="L1000" s="247">
        <f ca="1">ROUND(IF(OR(AND($D998=LataProjekcji,$F998&gt;0),AND($D998=LataProjekcji,$F998=0,$E999&lt;=10)),$F999,IF($D998&lt;LataProjekcji,IF((SUM($K1000:K1000)+$D1000)&lt;$D999,$D1000,$D999-SUM($K1000:K1000)),0)),0)</f>
        <v>0</v>
      </c>
      <c r="M1000" s="247">
        <f ca="1">ROUND(IF(OR(AND($D998=LataProjekcji,$F998&gt;0),AND($D998=LataProjekcji,$F998=0,$E999&lt;=10)),$F999,IF($D998&lt;LataProjekcji,IF((SUM($K1000:L1000)+$D1000)&lt;$D999,$D1000,$D999-SUM($K1000:L1000)),0)),0)</f>
        <v>0</v>
      </c>
      <c r="N1000" s="247">
        <f ca="1">ROUND(IF(OR(AND($D998=LataProjekcji,$F998&gt;0),AND($D998=LataProjekcji,$F998=0,$E999&lt;=10)),$F999,IF($D998&lt;LataProjekcji,IF((SUM($K1000:M1000)+$D1000)&lt;$D999,$D1000,$D999-SUM($K1000:M1000)),0)),0)</f>
        <v>0</v>
      </c>
      <c r="O1000" s="247">
        <f ca="1">ROUND(IF(OR(AND($D998=LataProjekcji,$F998&gt;0),AND($D998=LataProjekcji,$F998=0,$E999&lt;=10)),$F999,IF($D998&lt;LataProjekcji,IF((SUM($K1000:N1000)+$D1000)&lt;$D999,$D1000,$D999-SUM($K1000:N1000)),0)),0)</f>
        <v>0</v>
      </c>
      <c r="P1000" s="247">
        <f ca="1">ROUND(IF(OR(AND($D998=LataProjekcji,$F998&gt;0),AND($D998=LataProjekcji,$F998=0,$E999&lt;=10)),$F999,IF($D998&lt;LataProjekcji,IF((SUM($K1000:O1000)+$D1000)&lt;$D999,$D1000,$D999-SUM($K1000:O1000)),0)),0)</f>
        <v>0</v>
      </c>
      <c r="Q1000" s="247">
        <f ca="1">ROUND(IF(OR(AND($D998=LataProjekcji,$F998&gt;0),AND($D998=LataProjekcji,$F998=0,$E999&lt;=10)),$F999,IF($D998&lt;LataProjekcji,IF((SUM($K1000:P1000)+$D1000)&lt;$D999,$D1000,$D999-SUM($K1000:P1000)),0)),0)</f>
        <v>0</v>
      </c>
      <c r="R1000" s="247">
        <f ca="1">ROUND(IF(OR(AND($D998=LataProjekcji,$F998&gt;0),AND($D998=LataProjekcji,$F998=0,$E999&lt;=10)),$F999,IF($D998&lt;LataProjekcji,IF((SUM($K1000:Q1000)+$D1000)&lt;$D999,$D1000,$D999-SUM($K1000:Q1000)),0)),0)</f>
        <v>0</v>
      </c>
      <c r="S1000" s="247">
        <f ca="1">ROUND(IF(OR(AND($D998=LataProjekcji,$F998&gt;0),AND($D998=LataProjekcji,$F998=0,$E999&lt;=10)),$F999,IF($D998&lt;LataProjekcji,IF((SUM($K1000:R1000)+$D1000)&lt;$D999,$D1000,$D999-SUM($K1000:R1000)),0)),0)</f>
        <v>0</v>
      </c>
      <c r="T1000" s="247">
        <f ca="1">ROUND(IF(OR(AND($D998=LataProjekcji,$F998&gt;0),AND($D998=LataProjekcji,$F998=0,$E999&lt;=10)),$F999,IF($D998&lt;LataProjekcji,IF((SUM($K1000:S1000)+$D1000)&lt;$D999,$D1000,$D999-SUM($K1000:S1000)),0)),0)</f>
        <v>0</v>
      </c>
      <c r="U1000" s="247">
        <f ca="1">ROUND(IF(OR(AND($D998=LataProjekcji,$F998&gt;0),AND($D998=LataProjekcji,$F998=0,$E999&lt;=10)),$F999,IF($D998&lt;LataProjekcji,IF((SUM($K1000:T1000)+$D1000)&lt;$D999,$D1000,$D999-SUM($K1000:T1000)),0)),0)</f>
        <v>0</v>
      </c>
      <c r="V1000" s="247">
        <f ca="1">ROUND(IF(OR(AND($D998=LataProjekcji,$F998&gt;0),AND($D998=LataProjekcji,$F998=0,$E999&lt;=10)),$F999,IF($D998&lt;LataProjekcji,IF((SUM($K1000:U1000)+$D1000)&lt;$D999,$D1000,$D999-SUM($K1000:U1000)),0)),0)</f>
        <v>0</v>
      </c>
      <c r="W1000" s="247">
        <f ca="1">ROUND(IF(OR(AND($D998=LataProjekcji,$F998&gt;0),AND($D998=LataProjekcji,$F998=0,$E999&lt;=10)),$F999,IF($D998&lt;LataProjekcji,IF((SUM($K1000:V1000)+$D1000)&lt;$D999,$D1000,$D999-SUM($K1000:V1000)),0)),0)</f>
        <v>0</v>
      </c>
      <c r="X1000" s="247">
        <f ca="1">ROUND(IF(OR(AND($D998=LataProjekcji,$F998&gt;0),AND($D998=LataProjekcji,$F998=0,$E999&lt;=10)),$F999,IF($D998&lt;LataProjekcji,IF((SUM($K1000:W1000)+$D1000)&lt;$D999,$D1000,$D999-SUM($K1000:W1000)),0)),0)</f>
        <v>0</v>
      </c>
      <c r="Y1000" s="247">
        <f ca="1">ROUND(IF(OR(AND($D998=LataProjekcji,$F998&gt;0),AND($D998=LataProjekcji,$F998=0,$E999&lt;=10)),$F999,IF($D998&lt;LataProjekcji,IF((SUM($K1000:X1000)+$D1000)&lt;$D999,$D1000,$D999-SUM($K1000:X1000)),0)),0)</f>
        <v>0</v>
      </c>
      <c r="Z1000" s="247">
        <f ca="1">ROUND(IF(OR(AND($D998=LataProjekcji,$F998&gt;0),AND($D998=LataProjekcji,$F998=0,$E999&lt;=10)),$F999,IF($D998&lt;LataProjekcji,IF((SUM($K1000:Y1000)+$D1000)&lt;$D999,$D1000,$D999-SUM($K1000:Y1000)),0)),0)</f>
        <v>0</v>
      </c>
      <c r="AA1000" s="247">
        <f ca="1">ROUND(IF(OR(AND($D998=LataProjekcji,$F998&gt;0),AND($D998=LataProjekcji,$F998=0,$E999&lt;=10)),$F999,IF($D998&lt;LataProjekcji,IF((SUM($K1000:Z1000)+$D1000)&lt;$D999,$D1000,$D999-SUM($K1000:Z1000)),0)),0)</f>
        <v>0</v>
      </c>
      <c r="AB1000" s="247">
        <f ca="1">ROUND(IF(OR(AND($D998=LataProjekcji,$F998&gt;0),AND($D998=LataProjekcji,$F998=0,$E999&lt;=10)),$F999,IF($D998&lt;LataProjekcji,IF((SUM($K1000:AA1000)+$D1000)&lt;$D999,$D1000,$D999-SUM($K1000:AA1000)),0)),0)</f>
        <v>0</v>
      </c>
      <c r="AC1000" s="247">
        <f ca="1">ROUND(IF(OR(AND($D998=LataProjekcji,$F998&gt;0),AND($D998=LataProjekcji,$F998=0,$E999&lt;=10)),$F999,IF($D998&lt;LataProjekcji,IF((SUM($K1000:AB1000)+$D1000)&lt;$D999,$D1000,$D999-SUM($K1000:AB1000)),0)),0)</f>
        <v>0</v>
      </c>
      <c r="AD1000" s="247">
        <f ca="1">ROUND(IF(OR(AND($D998=LataProjekcji,$F998&gt;0),AND($D998=LataProjekcji,$F998=0,$E999&lt;=10)),$F999,IF($D998&lt;LataProjekcji,IF((SUM($K1000:AC1000)+$D1000)&lt;$D999,$D1000,$D999-SUM($K1000:AC1000)),0)),0)</f>
        <v>0</v>
      </c>
      <c r="AE1000" s="247">
        <f ca="1">ROUND(IF(OR(AND($D998=LataProjekcji,$F998&gt;0),AND($D998=LataProjekcji,$F998=0,$E999&lt;=10)),$F999,IF($D998&lt;LataProjekcji,IF((SUM($K1000:AD1000)+$D1000)&lt;$D999,$D1000,$D999-SUM($K1000:AD1000)),0)),0)</f>
        <v>0</v>
      </c>
    </row>
    <row r="1001" spans="1:31" hidden="1">
      <c r="A1001" s="326"/>
      <c r="B1001" s="21" t="s">
        <v>397</v>
      </c>
      <c r="C1001" s="21"/>
      <c r="D1001" s="22"/>
      <c r="E1001" s="21"/>
      <c r="F1001" s="21"/>
      <c r="G1001" s="21"/>
      <c r="H1001" s="21"/>
      <c r="I1001" s="21"/>
      <c r="J1001" s="21"/>
      <c r="K1001" s="22">
        <f ca="1">ROUND(K1000,0)</f>
        <v>0</v>
      </c>
      <c r="L1001" s="22">
        <f t="shared" ref="L1001:Y1001" ca="1" si="1253">ROUND(K1001+L1000,0)</f>
        <v>0</v>
      </c>
      <c r="M1001" s="22">
        <f t="shared" ca="1" si="1253"/>
        <v>0</v>
      </c>
      <c r="N1001" s="22">
        <f t="shared" ca="1" si="1253"/>
        <v>0</v>
      </c>
      <c r="O1001" s="22">
        <f t="shared" ca="1" si="1253"/>
        <v>0</v>
      </c>
      <c r="P1001" s="22">
        <f t="shared" ca="1" si="1253"/>
        <v>0</v>
      </c>
      <c r="Q1001" s="22">
        <f t="shared" ca="1" si="1253"/>
        <v>0</v>
      </c>
      <c r="R1001" s="22">
        <f t="shared" ca="1" si="1253"/>
        <v>0</v>
      </c>
      <c r="S1001" s="22">
        <f t="shared" ca="1" si="1253"/>
        <v>0</v>
      </c>
      <c r="T1001" s="22">
        <f t="shared" ca="1" si="1253"/>
        <v>0</v>
      </c>
      <c r="U1001" s="22">
        <f t="shared" ca="1" si="1253"/>
        <v>0</v>
      </c>
      <c r="V1001" s="22">
        <f t="shared" ca="1" si="1253"/>
        <v>0</v>
      </c>
      <c r="W1001" s="22">
        <f t="shared" ca="1" si="1253"/>
        <v>0</v>
      </c>
      <c r="X1001" s="22">
        <f t="shared" ca="1" si="1253"/>
        <v>0</v>
      </c>
      <c r="Y1001" s="22">
        <f t="shared" ca="1" si="1253"/>
        <v>0</v>
      </c>
      <c r="Z1001" s="22">
        <f t="shared" ref="Z1001" ca="1" si="1254">ROUND(Y1001+Z1000,0)</f>
        <v>0</v>
      </c>
      <c r="AA1001" s="22">
        <f t="shared" ref="AA1001" ca="1" si="1255">ROUND(Z1001+AA1000,0)</f>
        <v>0</v>
      </c>
      <c r="AB1001" s="22">
        <f t="shared" ref="AB1001" ca="1" si="1256">ROUND(AA1001+AB1000,0)</f>
        <v>0</v>
      </c>
      <c r="AC1001" s="22">
        <f t="shared" ref="AC1001" ca="1" si="1257">ROUND(AB1001+AC1000,0)</f>
        <v>0</v>
      </c>
      <c r="AD1001" s="22">
        <f t="shared" ref="AD1001" ca="1" si="1258">ROUND(AC1001+AD1000,0)</f>
        <v>0</v>
      </c>
      <c r="AE1001" s="22">
        <f t="shared" ref="AE1001" ca="1" si="1259">ROUND(AD1001+AE1000,0)</f>
        <v>0</v>
      </c>
    </row>
    <row r="1002" spans="1:31" hidden="1">
      <c r="A1002" s="326"/>
      <c r="B1002" s="21" t="s">
        <v>388</v>
      </c>
      <c r="C1002" s="21"/>
      <c r="D1002" s="22"/>
      <c r="E1002" s="21"/>
      <c r="F1002" s="21"/>
      <c r="G1002" s="21"/>
      <c r="H1002" s="21"/>
      <c r="I1002" s="21"/>
      <c r="J1002" s="429">
        <f ca="1">OFFSET($C$96,D997,0)</f>
        <v>0</v>
      </c>
      <c r="K1002" s="76">
        <f ca="1">IF($D998=LataProjekcji,ROUND($D999-K1001,0),ROUND(IF(K1000=0,0,$D999-K1001),0))</f>
        <v>0</v>
      </c>
      <c r="L1002" s="253">
        <f t="shared" ref="L1002:W1002" ca="1" si="1260">IF($D998=LataProjekcji,ROUND($D999-L1001,0),ROUND(IF(AND(L1000=0,K1002&gt;0),$D999-L1001,IF(L1000=0,0,$D999-L1001)),0))</f>
        <v>0</v>
      </c>
      <c r="M1002" s="253">
        <f t="shared" ca="1" si="1260"/>
        <v>0</v>
      </c>
      <c r="N1002" s="253">
        <f t="shared" ca="1" si="1260"/>
        <v>0</v>
      </c>
      <c r="O1002" s="253">
        <f t="shared" ca="1" si="1260"/>
        <v>0</v>
      </c>
      <c r="P1002" s="253">
        <f t="shared" ca="1" si="1260"/>
        <v>0</v>
      </c>
      <c r="Q1002" s="253">
        <f t="shared" ca="1" si="1260"/>
        <v>0</v>
      </c>
      <c r="R1002" s="253">
        <f t="shared" ca="1" si="1260"/>
        <v>0</v>
      </c>
      <c r="S1002" s="253">
        <f t="shared" ca="1" si="1260"/>
        <v>0</v>
      </c>
      <c r="T1002" s="253">
        <f t="shared" ca="1" si="1260"/>
        <v>0</v>
      </c>
      <c r="U1002" s="253">
        <f t="shared" ca="1" si="1260"/>
        <v>0</v>
      </c>
      <c r="V1002" s="253">
        <f t="shared" ca="1" si="1260"/>
        <v>0</v>
      </c>
      <c r="W1002" s="253">
        <f t="shared" ca="1" si="1260"/>
        <v>0</v>
      </c>
      <c r="X1002" s="253">
        <f t="shared" ref="X1002:AA1002" ca="1" si="1261">IF($D998=LataProjekcji,ROUND($D999-X1001,0),ROUND(IF(AND(X1000=0,W1002&gt;0),$D999-X1001,IF(X1000=0,0,$D999-X1001)),0))</f>
        <v>0</v>
      </c>
      <c r="Y1002" s="253">
        <f t="shared" ca="1" si="1261"/>
        <v>0</v>
      </c>
      <c r="Z1002" s="253">
        <f t="shared" ca="1" si="1261"/>
        <v>0</v>
      </c>
      <c r="AA1002" s="253">
        <f t="shared" ca="1" si="1261"/>
        <v>0</v>
      </c>
      <c r="AB1002" s="253">
        <f t="shared" ref="AB1002" ca="1" si="1262">IF($D998=LataProjekcji,ROUND($D999-AB1001,0),ROUND(IF(AND(AB1000=0,AA1002&gt;0),$D999-AB1001,IF(AB1000=0,0,$D999-AB1001)),0))</f>
        <v>0</v>
      </c>
      <c r="AC1002" s="253">
        <f t="shared" ref="AC1002" ca="1" si="1263">IF($D998=LataProjekcji,ROUND($D999-AC1001,0),ROUND(IF(AND(AC1000=0,AB1002&gt;0),$D999-AC1001,IF(AC1000=0,0,$D999-AC1001)),0))</f>
        <v>0</v>
      </c>
      <c r="AD1002" s="253">
        <f t="shared" ref="AD1002" ca="1" si="1264">IF($D998=LataProjekcji,ROUND($D999-AD1001,0),ROUND(IF(AND(AD1000=0,AC1002&gt;0),$D999-AD1001,IF(AD1000=0,0,$D999-AD1001)),0))</f>
        <v>0</v>
      </c>
      <c r="AE1002" s="253">
        <f t="shared" ref="AE1002" ca="1" si="1265">IF($D998=LataProjekcji,ROUND($D999-AE1001,0),ROUND(IF(AND(AE1000=0,AD1002&gt;0),$D999-AE1001,IF(AE1000=0,0,$D999-AE1001)),0))</f>
        <v>0</v>
      </c>
    </row>
    <row r="1003" spans="1:31" hidden="1">
      <c r="A1003" s="326"/>
      <c r="B1003" s="20">
        <f ca="1">OFFSET($B$96,D1003,0)</f>
        <v>0</v>
      </c>
      <c r="C1003" s="20"/>
      <c r="D1003" s="21">
        <f>D997+1</f>
        <v>21</v>
      </c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326"/>
      <c r="B1004" s="164" t="s">
        <v>402</v>
      </c>
      <c r="C1004" s="164"/>
      <c r="D1004" s="164">
        <f ca="1">YEAR(OFFSET($E$96,D1003,0))</f>
        <v>1900</v>
      </c>
      <c r="E1004" s="164">
        <f ca="1">MONTH(OFFSET($E$96,D1003,0))</f>
        <v>1</v>
      </c>
      <c r="F1004" s="527" cm="1">
        <f t="array" aca="1" ref="F1004" ca="1">IleMiesiecyDoKoncaRokuST</f>
        <v>11</v>
      </c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</row>
    <row r="1005" spans="1:31" hidden="1">
      <c r="A1005" s="326"/>
      <c r="B1005" s="21" t="s">
        <v>388</v>
      </c>
      <c r="C1005" s="21"/>
      <c r="D1005" s="372">
        <f ca="1">IF(E1005&lt;0,0,ROUND(E1005,0))</f>
        <v>0</v>
      </c>
      <c r="E1005" s="248">
        <f ca="1">OFFSET($D$96,D1003,0)</f>
        <v>0</v>
      </c>
      <c r="F1005" s="372">
        <f ca="1">IF(E1005&gt;10,ROUND(($D1006/12)*$F1004,0),$D1005)</f>
        <v>0</v>
      </c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</row>
    <row r="1006" spans="1:31" hidden="1">
      <c r="A1006" s="326"/>
      <c r="B1006" s="21" t="s">
        <v>396</v>
      </c>
      <c r="C1006" s="420" t="e">
        <f ca="1">VLOOKUP(OFFSET($C$96,D1003,0),Założenia!$J$46:$K$53,2,FALSE)</f>
        <v>#N/A</v>
      </c>
      <c r="D1006" s="372">
        <f ca="1">IF(ISBLANK(OFFSET($E$96,D1003,0)),0,IF(E1005&gt;10,ROUND(D1005*C1006,0),IF(D1005&lt;0,0,D1005)))</f>
        <v>0</v>
      </c>
      <c r="E1006" s="21"/>
      <c r="F1006" s="21"/>
      <c r="G1006" s="21"/>
      <c r="H1006" s="21"/>
      <c r="I1006" s="21"/>
      <c r="J1006" s="21"/>
      <c r="K1006" s="74">
        <f ca="1">ROUND(IF($D1004=LataProjekcji,$F1005,IF($D1004=LataProjekcji,$D1006,0)),0)</f>
        <v>0</v>
      </c>
      <c r="L1006" s="247">
        <f ca="1">ROUND(IF(OR(AND($D1004=LataProjekcji,$F1004&gt;0),AND($D1004=LataProjekcji,$F1004=0,$E1005&lt;=10)),$F1005,IF($D1004&lt;LataProjekcji,IF((SUM($K1006:K1006)+$D1006)&lt;$D1005,$D1006,$D1005-SUM($K1006:K1006)),0)),0)</f>
        <v>0</v>
      </c>
      <c r="M1006" s="247">
        <f ca="1">ROUND(IF(OR(AND($D1004=LataProjekcji,$F1004&gt;0),AND($D1004=LataProjekcji,$F1004=0,$E1005&lt;=10)),$F1005,IF($D1004&lt;LataProjekcji,IF((SUM($K1006:L1006)+$D1006)&lt;$D1005,$D1006,$D1005-SUM($K1006:L1006)),0)),0)</f>
        <v>0</v>
      </c>
      <c r="N1006" s="247">
        <f ca="1">ROUND(IF(OR(AND($D1004=LataProjekcji,$F1004&gt;0),AND($D1004=LataProjekcji,$F1004=0,$E1005&lt;=10)),$F1005,IF($D1004&lt;LataProjekcji,IF((SUM($K1006:M1006)+$D1006)&lt;$D1005,$D1006,$D1005-SUM($K1006:M1006)),0)),0)</f>
        <v>0</v>
      </c>
      <c r="O1006" s="247">
        <f ca="1">ROUND(IF(OR(AND($D1004=LataProjekcji,$F1004&gt;0),AND($D1004=LataProjekcji,$F1004=0,$E1005&lt;=10)),$F1005,IF($D1004&lt;LataProjekcji,IF((SUM($K1006:N1006)+$D1006)&lt;$D1005,$D1006,$D1005-SUM($K1006:N1006)),0)),0)</f>
        <v>0</v>
      </c>
      <c r="P1006" s="247">
        <f ca="1">ROUND(IF(OR(AND($D1004=LataProjekcji,$F1004&gt;0),AND($D1004=LataProjekcji,$F1004=0,$E1005&lt;=10)),$F1005,IF($D1004&lt;LataProjekcji,IF((SUM($K1006:O1006)+$D1006)&lt;$D1005,$D1006,$D1005-SUM($K1006:O1006)),0)),0)</f>
        <v>0</v>
      </c>
      <c r="Q1006" s="247">
        <f ca="1">ROUND(IF(OR(AND($D1004=LataProjekcji,$F1004&gt;0),AND($D1004=LataProjekcji,$F1004=0,$E1005&lt;=10)),$F1005,IF($D1004&lt;LataProjekcji,IF((SUM($K1006:P1006)+$D1006)&lt;$D1005,$D1006,$D1005-SUM($K1006:P1006)),0)),0)</f>
        <v>0</v>
      </c>
      <c r="R1006" s="247">
        <f ca="1">ROUND(IF(OR(AND($D1004=LataProjekcji,$F1004&gt;0),AND($D1004=LataProjekcji,$F1004=0,$E1005&lt;=10)),$F1005,IF($D1004&lt;LataProjekcji,IF((SUM($K1006:Q1006)+$D1006)&lt;$D1005,$D1006,$D1005-SUM($K1006:Q1006)),0)),0)</f>
        <v>0</v>
      </c>
      <c r="S1006" s="247">
        <f ca="1">ROUND(IF(OR(AND($D1004=LataProjekcji,$F1004&gt;0),AND($D1004=LataProjekcji,$F1004=0,$E1005&lt;=10)),$F1005,IF($D1004&lt;LataProjekcji,IF((SUM($K1006:R1006)+$D1006)&lt;$D1005,$D1006,$D1005-SUM($K1006:R1006)),0)),0)</f>
        <v>0</v>
      </c>
      <c r="T1006" s="247">
        <f ca="1">ROUND(IF(OR(AND($D1004=LataProjekcji,$F1004&gt;0),AND($D1004=LataProjekcji,$F1004=0,$E1005&lt;=10)),$F1005,IF($D1004&lt;LataProjekcji,IF((SUM($K1006:S1006)+$D1006)&lt;$D1005,$D1006,$D1005-SUM($K1006:S1006)),0)),0)</f>
        <v>0</v>
      </c>
      <c r="U1006" s="247">
        <f ca="1">ROUND(IF(OR(AND($D1004=LataProjekcji,$F1004&gt;0),AND($D1004=LataProjekcji,$F1004=0,$E1005&lt;=10)),$F1005,IF($D1004&lt;LataProjekcji,IF((SUM($K1006:T1006)+$D1006)&lt;$D1005,$D1006,$D1005-SUM($K1006:T1006)),0)),0)</f>
        <v>0</v>
      </c>
      <c r="V1006" s="247">
        <f ca="1">ROUND(IF(OR(AND($D1004=LataProjekcji,$F1004&gt;0),AND($D1004=LataProjekcji,$F1004=0,$E1005&lt;=10)),$F1005,IF($D1004&lt;LataProjekcji,IF((SUM($K1006:U1006)+$D1006)&lt;$D1005,$D1006,$D1005-SUM($K1006:U1006)),0)),0)</f>
        <v>0</v>
      </c>
      <c r="W1006" s="247">
        <f ca="1">ROUND(IF(OR(AND($D1004=LataProjekcji,$F1004&gt;0),AND($D1004=LataProjekcji,$F1004=0,$E1005&lt;=10)),$F1005,IF($D1004&lt;LataProjekcji,IF((SUM($K1006:V1006)+$D1006)&lt;$D1005,$D1006,$D1005-SUM($K1006:V1006)),0)),0)</f>
        <v>0</v>
      </c>
      <c r="X1006" s="247">
        <f ca="1">ROUND(IF(OR(AND($D1004=LataProjekcji,$F1004&gt;0),AND($D1004=LataProjekcji,$F1004=0,$E1005&lt;=10)),$F1005,IF($D1004&lt;LataProjekcji,IF((SUM($K1006:W1006)+$D1006)&lt;$D1005,$D1006,$D1005-SUM($K1006:W1006)),0)),0)</f>
        <v>0</v>
      </c>
      <c r="Y1006" s="247">
        <f ca="1">ROUND(IF(OR(AND($D1004=LataProjekcji,$F1004&gt;0),AND($D1004=LataProjekcji,$F1004=0,$E1005&lt;=10)),$F1005,IF($D1004&lt;LataProjekcji,IF((SUM($K1006:X1006)+$D1006)&lt;$D1005,$D1006,$D1005-SUM($K1006:X1006)),0)),0)</f>
        <v>0</v>
      </c>
      <c r="Z1006" s="247">
        <f ca="1">ROUND(IF(OR(AND($D1004=LataProjekcji,$F1004&gt;0),AND($D1004=LataProjekcji,$F1004=0,$E1005&lt;=10)),$F1005,IF($D1004&lt;LataProjekcji,IF((SUM($K1006:Y1006)+$D1006)&lt;$D1005,$D1006,$D1005-SUM($K1006:Y1006)),0)),0)</f>
        <v>0</v>
      </c>
      <c r="AA1006" s="247">
        <f ca="1">ROUND(IF(OR(AND($D1004=LataProjekcji,$F1004&gt;0),AND($D1004=LataProjekcji,$F1004=0,$E1005&lt;=10)),$F1005,IF($D1004&lt;LataProjekcji,IF((SUM($K1006:Z1006)+$D1006)&lt;$D1005,$D1006,$D1005-SUM($K1006:Z1006)),0)),0)</f>
        <v>0</v>
      </c>
      <c r="AB1006" s="247">
        <f ca="1">ROUND(IF(OR(AND($D1004=LataProjekcji,$F1004&gt;0),AND($D1004=LataProjekcji,$F1004=0,$E1005&lt;=10)),$F1005,IF($D1004&lt;LataProjekcji,IF((SUM($K1006:AA1006)+$D1006)&lt;$D1005,$D1006,$D1005-SUM($K1006:AA1006)),0)),0)</f>
        <v>0</v>
      </c>
      <c r="AC1006" s="247">
        <f ca="1">ROUND(IF(OR(AND($D1004=LataProjekcji,$F1004&gt;0),AND($D1004=LataProjekcji,$F1004=0,$E1005&lt;=10)),$F1005,IF($D1004&lt;LataProjekcji,IF((SUM($K1006:AB1006)+$D1006)&lt;$D1005,$D1006,$D1005-SUM($K1006:AB1006)),0)),0)</f>
        <v>0</v>
      </c>
      <c r="AD1006" s="247">
        <f ca="1">ROUND(IF(OR(AND($D1004=LataProjekcji,$F1004&gt;0),AND($D1004=LataProjekcji,$F1004=0,$E1005&lt;=10)),$F1005,IF($D1004&lt;LataProjekcji,IF((SUM($K1006:AC1006)+$D1006)&lt;$D1005,$D1006,$D1005-SUM($K1006:AC1006)),0)),0)</f>
        <v>0</v>
      </c>
      <c r="AE1006" s="247">
        <f ca="1">ROUND(IF(OR(AND($D1004=LataProjekcji,$F1004&gt;0),AND($D1004=LataProjekcji,$F1004=0,$E1005&lt;=10)),$F1005,IF($D1004&lt;LataProjekcji,IF((SUM($K1006:AD1006)+$D1006)&lt;$D1005,$D1006,$D1005-SUM($K1006:AD1006)),0)),0)</f>
        <v>0</v>
      </c>
    </row>
    <row r="1007" spans="1:31" hidden="1">
      <c r="A1007" s="326"/>
      <c r="B1007" s="21" t="s">
        <v>397</v>
      </c>
      <c r="C1007" s="21"/>
      <c r="D1007" s="22"/>
      <c r="E1007" s="21"/>
      <c r="F1007" s="21"/>
      <c r="G1007" s="21"/>
      <c r="H1007" s="21"/>
      <c r="I1007" s="21"/>
      <c r="J1007" s="21"/>
      <c r="K1007" s="22">
        <f ca="1">ROUND(K1006,0)</f>
        <v>0</v>
      </c>
      <c r="L1007" s="22">
        <f t="shared" ref="L1007:Y1007" ca="1" si="1266">ROUND(K1007+L1006,0)</f>
        <v>0</v>
      </c>
      <c r="M1007" s="22">
        <f t="shared" ca="1" si="1266"/>
        <v>0</v>
      </c>
      <c r="N1007" s="22">
        <f t="shared" ca="1" si="1266"/>
        <v>0</v>
      </c>
      <c r="O1007" s="22">
        <f t="shared" ca="1" si="1266"/>
        <v>0</v>
      </c>
      <c r="P1007" s="22">
        <f t="shared" ca="1" si="1266"/>
        <v>0</v>
      </c>
      <c r="Q1007" s="22">
        <f t="shared" ca="1" si="1266"/>
        <v>0</v>
      </c>
      <c r="R1007" s="22">
        <f t="shared" ca="1" si="1266"/>
        <v>0</v>
      </c>
      <c r="S1007" s="22">
        <f t="shared" ca="1" si="1266"/>
        <v>0</v>
      </c>
      <c r="T1007" s="22">
        <f t="shared" ca="1" si="1266"/>
        <v>0</v>
      </c>
      <c r="U1007" s="22">
        <f t="shared" ca="1" si="1266"/>
        <v>0</v>
      </c>
      <c r="V1007" s="22">
        <f t="shared" ca="1" si="1266"/>
        <v>0</v>
      </c>
      <c r="W1007" s="22">
        <f t="shared" ca="1" si="1266"/>
        <v>0</v>
      </c>
      <c r="X1007" s="22">
        <f t="shared" ca="1" si="1266"/>
        <v>0</v>
      </c>
      <c r="Y1007" s="22">
        <f t="shared" ca="1" si="1266"/>
        <v>0</v>
      </c>
      <c r="Z1007" s="22">
        <f t="shared" ref="Z1007" ca="1" si="1267">ROUND(Y1007+Z1006,0)</f>
        <v>0</v>
      </c>
      <c r="AA1007" s="22">
        <f t="shared" ref="AA1007" ca="1" si="1268">ROUND(Z1007+AA1006,0)</f>
        <v>0</v>
      </c>
      <c r="AB1007" s="22">
        <f t="shared" ref="AB1007" ca="1" si="1269">ROUND(AA1007+AB1006,0)</f>
        <v>0</v>
      </c>
      <c r="AC1007" s="22">
        <f t="shared" ref="AC1007" ca="1" si="1270">ROUND(AB1007+AC1006,0)</f>
        <v>0</v>
      </c>
      <c r="AD1007" s="22">
        <f t="shared" ref="AD1007" ca="1" si="1271">ROUND(AC1007+AD1006,0)</f>
        <v>0</v>
      </c>
      <c r="AE1007" s="22">
        <f t="shared" ref="AE1007" ca="1" si="1272">ROUND(AD1007+AE1006,0)</f>
        <v>0</v>
      </c>
    </row>
    <row r="1008" spans="1:31" hidden="1">
      <c r="A1008" s="326"/>
      <c r="B1008" s="21" t="s">
        <v>388</v>
      </c>
      <c r="C1008" s="21"/>
      <c r="D1008" s="22"/>
      <c r="E1008" s="21"/>
      <c r="F1008" s="21"/>
      <c r="G1008" s="21"/>
      <c r="H1008" s="21"/>
      <c r="I1008" s="21"/>
      <c r="J1008" s="429">
        <f ca="1">OFFSET($C$96,D1003,0)</f>
        <v>0</v>
      </c>
      <c r="K1008" s="76">
        <f ca="1">IF($D1004=LataProjekcji,ROUND($D1005-K1007,0),ROUND(IF(K1006=0,0,$D1005-K1007),0))</f>
        <v>0</v>
      </c>
      <c r="L1008" s="253">
        <f t="shared" ref="L1008:W1008" ca="1" si="1273">IF($D1004=LataProjekcji,ROUND($D1005-L1007,0),ROUND(IF(AND(L1006=0,K1008&gt;0),$D1005-L1007,IF(L1006=0,0,$D1005-L1007)),0))</f>
        <v>0</v>
      </c>
      <c r="M1008" s="253">
        <f t="shared" ca="1" si="1273"/>
        <v>0</v>
      </c>
      <c r="N1008" s="253">
        <f t="shared" ca="1" si="1273"/>
        <v>0</v>
      </c>
      <c r="O1008" s="253">
        <f t="shared" ca="1" si="1273"/>
        <v>0</v>
      </c>
      <c r="P1008" s="253">
        <f t="shared" ca="1" si="1273"/>
        <v>0</v>
      </c>
      <c r="Q1008" s="253">
        <f t="shared" ca="1" si="1273"/>
        <v>0</v>
      </c>
      <c r="R1008" s="253">
        <f t="shared" ca="1" si="1273"/>
        <v>0</v>
      </c>
      <c r="S1008" s="253">
        <f t="shared" ca="1" si="1273"/>
        <v>0</v>
      </c>
      <c r="T1008" s="253">
        <f t="shared" ca="1" si="1273"/>
        <v>0</v>
      </c>
      <c r="U1008" s="253">
        <f t="shared" ca="1" si="1273"/>
        <v>0</v>
      </c>
      <c r="V1008" s="253">
        <f t="shared" ca="1" si="1273"/>
        <v>0</v>
      </c>
      <c r="W1008" s="253">
        <f t="shared" ca="1" si="1273"/>
        <v>0</v>
      </c>
      <c r="X1008" s="253">
        <f t="shared" ref="X1008:AA1008" ca="1" si="1274">IF($D1004=LataProjekcji,ROUND($D1005-X1007,0),ROUND(IF(AND(X1006=0,W1008&gt;0),$D1005-X1007,IF(X1006=0,0,$D1005-X1007)),0))</f>
        <v>0</v>
      </c>
      <c r="Y1008" s="253">
        <f t="shared" ca="1" si="1274"/>
        <v>0</v>
      </c>
      <c r="Z1008" s="253">
        <f t="shared" ca="1" si="1274"/>
        <v>0</v>
      </c>
      <c r="AA1008" s="253">
        <f t="shared" ca="1" si="1274"/>
        <v>0</v>
      </c>
      <c r="AB1008" s="253">
        <f t="shared" ref="AB1008" ca="1" si="1275">IF($D1004=LataProjekcji,ROUND($D1005-AB1007,0),ROUND(IF(AND(AB1006=0,AA1008&gt;0),$D1005-AB1007,IF(AB1006=0,0,$D1005-AB1007)),0))</f>
        <v>0</v>
      </c>
      <c r="AC1008" s="253">
        <f t="shared" ref="AC1008" ca="1" si="1276">IF($D1004=LataProjekcji,ROUND($D1005-AC1007,0),ROUND(IF(AND(AC1006=0,AB1008&gt;0),$D1005-AC1007,IF(AC1006=0,0,$D1005-AC1007)),0))</f>
        <v>0</v>
      </c>
      <c r="AD1008" s="253">
        <f t="shared" ref="AD1008" ca="1" si="1277">IF($D1004=LataProjekcji,ROUND($D1005-AD1007,0),ROUND(IF(AND(AD1006=0,AC1008&gt;0),$D1005-AD1007,IF(AD1006=0,0,$D1005-AD1007)),0))</f>
        <v>0</v>
      </c>
      <c r="AE1008" s="253">
        <f t="shared" ref="AE1008" ca="1" si="1278">IF($D1004=LataProjekcji,ROUND($D1005-AE1007,0),ROUND(IF(AND(AE1006=0,AD1008&gt;0),$D1005-AE1007,IF(AE1006=0,0,$D1005-AE1007)),0))</f>
        <v>0</v>
      </c>
    </row>
    <row r="1009" spans="1:31" hidden="1">
      <c r="A1009" s="326"/>
      <c r="B1009" s="20">
        <f ca="1">OFFSET($B$96,D1009,0)</f>
        <v>0</v>
      </c>
      <c r="C1009" s="20"/>
      <c r="D1009" s="21">
        <f>D1003+1</f>
        <v>22</v>
      </c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326"/>
      <c r="B1010" s="164" t="s">
        <v>402</v>
      </c>
      <c r="C1010" s="164"/>
      <c r="D1010" s="164">
        <f ca="1">YEAR(OFFSET($E$96,D1009,0))</f>
        <v>1900</v>
      </c>
      <c r="E1010" s="164">
        <f ca="1">MONTH(OFFSET($E$96,D1009,0))</f>
        <v>1</v>
      </c>
      <c r="F1010" s="527" cm="1">
        <f t="array" aca="1" ref="F1010" ca="1">IleMiesiecyDoKoncaRokuST</f>
        <v>11</v>
      </c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326"/>
      <c r="B1011" s="21" t="s">
        <v>388</v>
      </c>
      <c r="C1011" s="21"/>
      <c r="D1011" s="373">
        <f ca="1">IF(E1011&lt;0,0,ROUND(E1011,0))</f>
        <v>0</v>
      </c>
      <c r="E1011" s="248">
        <f ca="1">OFFSET($D$96,D1009,0)</f>
        <v>0</v>
      </c>
      <c r="F1011" s="373">
        <f ca="1">IF(E1011&gt;10,ROUND(($D1012/12)*$F1010,0),$D1011)</f>
        <v>0</v>
      </c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</row>
    <row r="1012" spans="1:31" hidden="1">
      <c r="A1012" s="326"/>
      <c r="B1012" s="21" t="s">
        <v>396</v>
      </c>
      <c r="C1012" s="420" t="e">
        <f ca="1">VLOOKUP(OFFSET($C$96,D1009,0),Założenia!$J$46:$K$53,2,FALSE)</f>
        <v>#N/A</v>
      </c>
      <c r="D1012" s="373">
        <f ca="1">IF(ISBLANK(OFFSET($E$96,D1009,0)),0,IF(E1011&gt;10,ROUND(D1011*C1012,0),IF(D1011&lt;0,0,D1011)))</f>
        <v>0</v>
      </c>
      <c r="E1012" s="21"/>
      <c r="F1012" s="21"/>
      <c r="G1012" s="21"/>
      <c r="H1012" s="21"/>
      <c r="I1012" s="21"/>
      <c r="J1012" s="21"/>
      <c r="K1012" s="74">
        <f ca="1">ROUND(IF($D1010=LataProjekcji,$F1011,IF($D1010=LataProjekcji,$D1012,0)),0)</f>
        <v>0</v>
      </c>
      <c r="L1012" s="247">
        <f ca="1">ROUND(IF(OR(AND($D1010=LataProjekcji,$F1010&gt;0),AND($D1010=LataProjekcji,$F1010=0,$E1011&lt;=10)),$F1011,IF($D1010&lt;LataProjekcji,IF((SUM($K1012:K1012)+$D1012)&lt;$D1011,$D1012,$D1011-SUM($K1012:K1012)),0)),0)</f>
        <v>0</v>
      </c>
      <c r="M1012" s="247">
        <f ca="1">ROUND(IF(OR(AND($D1010=LataProjekcji,$F1010&gt;0),AND($D1010=LataProjekcji,$F1010=0,$E1011&lt;=10)),$F1011,IF($D1010&lt;LataProjekcji,IF((SUM($K1012:L1012)+$D1012)&lt;$D1011,$D1012,$D1011-SUM($K1012:L1012)),0)),0)</f>
        <v>0</v>
      </c>
      <c r="N1012" s="247">
        <f ca="1">ROUND(IF(OR(AND($D1010=LataProjekcji,$F1010&gt;0),AND($D1010=LataProjekcji,$F1010=0,$E1011&lt;=10)),$F1011,IF($D1010&lt;LataProjekcji,IF((SUM($K1012:M1012)+$D1012)&lt;$D1011,$D1012,$D1011-SUM($K1012:M1012)),0)),0)</f>
        <v>0</v>
      </c>
      <c r="O1012" s="247">
        <f ca="1">ROUND(IF(OR(AND($D1010=LataProjekcji,$F1010&gt;0),AND($D1010=LataProjekcji,$F1010=0,$E1011&lt;=10)),$F1011,IF($D1010&lt;LataProjekcji,IF((SUM($K1012:N1012)+$D1012)&lt;$D1011,$D1012,$D1011-SUM($K1012:N1012)),0)),0)</f>
        <v>0</v>
      </c>
      <c r="P1012" s="247">
        <f ca="1">ROUND(IF(OR(AND($D1010=LataProjekcji,$F1010&gt;0),AND($D1010=LataProjekcji,$F1010=0,$E1011&lt;=10)),$F1011,IF($D1010&lt;LataProjekcji,IF((SUM($K1012:O1012)+$D1012)&lt;$D1011,$D1012,$D1011-SUM($K1012:O1012)),0)),0)</f>
        <v>0</v>
      </c>
      <c r="Q1012" s="247">
        <f ca="1">ROUND(IF(OR(AND($D1010=LataProjekcji,$F1010&gt;0),AND($D1010=LataProjekcji,$F1010=0,$E1011&lt;=10)),$F1011,IF($D1010&lt;LataProjekcji,IF((SUM($K1012:P1012)+$D1012)&lt;$D1011,$D1012,$D1011-SUM($K1012:P1012)),0)),0)</f>
        <v>0</v>
      </c>
      <c r="R1012" s="247">
        <f ca="1">ROUND(IF(OR(AND($D1010=LataProjekcji,$F1010&gt;0),AND($D1010=LataProjekcji,$F1010=0,$E1011&lt;=10)),$F1011,IF($D1010&lt;LataProjekcji,IF((SUM($K1012:Q1012)+$D1012)&lt;$D1011,$D1012,$D1011-SUM($K1012:Q1012)),0)),0)</f>
        <v>0</v>
      </c>
      <c r="S1012" s="247">
        <f ca="1">ROUND(IF(OR(AND($D1010=LataProjekcji,$F1010&gt;0),AND($D1010=LataProjekcji,$F1010=0,$E1011&lt;=10)),$F1011,IF($D1010&lt;LataProjekcji,IF((SUM($K1012:R1012)+$D1012)&lt;$D1011,$D1012,$D1011-SUM($K1012:R1012)),0)),0)</f>
        <v>0</v>
      </c>
      <c r="T1012" s="247">
        <f ca="1">ROUND(IF(OR(AND($D1010=LataProjekcji,$F1010&gt;0),AND($D1010=LataProjekcji,$F1010=0,$E1011&lt;=10)),$F1011,IF($D1010&lt;LataProjekcji,IF((SUM($K1012:S1012)+$D1012)&lt;$D1011,$D1012,$D1011-SUM($K1012:S1012)),0)),0)</f>
        <v>0</v>
      </c>
      <c r="U1012" s="247">
        <f ca="1">ROUND(IF(OR(AND($D1010=LataProjekcji,$F1010&gt;0),AND($D1010=LataProjekcji,$F1010=0,$E1011&lt;=10)),$F1011,IF($D1010&lt;LataProjekcji,IF((SUM($K1012:T1012)+$D1012)&lt;$D1011,$D1012,$D1011-SUM($K1012:T1012)),0)),0)</f>
        <v>0</v>
      </c>
      <c r="V1012" s="247">
        <f ca="1">ROUND(IF(OR(AND($D1010=LataProjekcji,$F1010&gt;0),AND($D1010=LataProjekcji,$F1010=0,$E1011&lt;=10)),$F1011,IF($D1010&lt;LataProjekcji,IF((SUM($K1012:U1012)+$D1012)&lt;$D1011,$D1012,$D1011-SUM($K1012:U1012)),0)),0)</f>
        <v>0</v>
      </c>
      <c r="W1012" s="247">
        <f ca="1">ROUND(IF(OR(AND($D1010=LataProjekcji,$F1010&gt;0),AND($D1010=LataProjekcji,$F1010=0,$E1011&lt;=10)),$F1011,IF($D1010&lt;LataProjekcji,IF((SUM($K1012:V1012)+$D1012)&lt;$D1011,$D1012,$D1011-SUM($K1012:V1012)),0)),0)</f>
        <v>0</v>
      </c>
      <c r="X1012" s="247">
        <f ca="1">ROUND(IF(OR(AND($D1010=LataProjekcji,$F1010&gt;0),AND($D1010=LataProjekcji,$F1010=0,$E1011&lt;=10)),$F1011,IF($D1010&lt;LataProjekcji,IF((SUM($K1012:W1012)+$D1012)&lt;$D1011,$D1012,$D1011-SUM($K1012:W1012)),0)),0)</f>
        <v>0</v>
      </c>
      <c r="Y1012" s="247">
        <f ca="1">ROUND(IF(OR(AND($D1010=LataProjekcji,$F1010&gt;0),AND($D1010=LataProjekcji,$F1010=0,$E1011&lt;=10)),$F1011,IF($D1010&lt;LataProjekcji,IF((SUM($K1012:X1012)+$D1012)&lt;$D1011,$D1012,$D1011-SUM($K1012:X1012)),0)),0)</f>
        <v>0</v>
      </c>
      <c r="Z1012" s="247">
        <f ca="1">ROUND(IF(OR(AND($D1010=LataProjekcji,$F1010&gt;0),AND($D1010=LataProjekcji,$F1010=0,$E1011&lt;=10)),$F1011,IF($D1010&lt;LataProjekcji,IF((SUM($K1012:Y1012)+$D1012)&lt;$D1011,$D1012,$D1011-SUM($K1012:Y1012)),0)),0)</f>
        <v>0</v>
      </c>
      <c r="AA1012" s="247">
        <f ca="1">ROUND(IF(OR(AND($D1010=LataProjekcji,$F1010&gt;0),AND($D1010=LataProjekcji,$F1010=0,$E1011&lt;=10)),$F1011,IF($D1010&lt;LataProjekcji,IF((SUM($K1012:Z1012)+$D1012)&lt;$D1011,$D1012,$D1011-SUM($K1012:Z1012)),0)),0)</f>
        <v>0</v>
      </c>
      <c r="AB1012" s="247">
        <f ca="1">ROUND(IF(OR(AND($D1010=LataProjekcji,$F1010&gt;0),AND($D1010=LataProjekcji,$F1010=0,$E1011&lt;=10)),$F1011,IF($D1010&lt;LataProjekcji,IF((SUM($K1012:AA1012)+$D1012)&lt;$D1011,$D1012,$D1011-SUM($K1012:AA1012)),0)),0)</f>
        <v>0</v>
      </c>
      <c r="AC1012" s="247">
        <f ca="1">ROUND(IF(OR(AND($D1010=LataProjekcji,$F1010&gt;0),AND($D1010=LataProjekcji,$F1010=0,$E1011&lt;=10)),$F1011,IF($D1010&lt;LataProjekcji,IF((SUM($K1012:AB1012)+$D1012)&lt;$D1011,$D1012,$D1011-SUM($K1012:AB1012)),0)),0)</f>
        <v>0</v>
      </c>
      <c r="AD1012" s="247">
        <f ca="1">ROUND(IF(OR(AND($D1010=LataProjekcji,$F1010&gt;0),AND($D1010=LataProjekcji,$F1010=0,$E1011&lt;=10)),$F1011,IF($D1010&lt;LataProjekcji,IF((SUM($K1012:AC1012)+$D1012)&lt;$D1011,$D1012,$D1011-SUM($K1012:AC1012)),0)),0)</f>
        <v>0</v>
      </c>
      <c r="AE1012" s="247">
        <f ca="1">ROUND(IF(OR(AND($D1010=LataProjekcji,$F1010&gt;0),AND($D1010=LataProjekcji,$F1010=0,$E1011&lt;=10)),$F1011,IF($D1010&lt;LataProjekcji,IF((SUM($K1012:AD1012)+$D1012)&lt;$D1011,$D1012,$D1011-SUM($K1012:AD1012)),0)),0)</f>
        <v>0</v>
      </c>
    </row>
    <row r="1013" spans="1:31" hidden="1">
      <c r="A1013" s="326"/>
      <c r="B1013" s="21" t="s">
        <v>397</v>
      </c>
      <c r="C1013" s="21"/>
      <c r="D1013" s="22"/>
      <c r="E1013" s="21"/>
      <c r="F1013" s="21"/>
      <c r="G1013" s="21"/>
      <c r="H1013" s="21"/>
      <c r="I1013" s="21"/>
      <c r="J1013" s="21"/>
      <c r="K1013" s="22">
        <f ca="1">ROUND(K1012,0)</f>
        <v>0</v>
      </c>
      <c r="L1013" s="22">
        <f t="shared" ref="L1013:Y1013" ca="1" si="1279">ROUND(K1013+L1012,0)</f>
        <v>0</v>
      </c>
      <c r="M1013" s="22">
        <f t="shared" ca="1" si="1279"/>
        <v>0</v>
      </c>
      <c r="N1013" s="22">
        <f t="shared" ca="1" si="1279"/>
        <v>0</v>
      </c>
      <c r="O1013" s="22">
        <f t="shared" ca="1" si="1279"/>
        <v>0</v>
      </c>
      <c r="P1013" s="22">
        <f t="shared" ca="1" si="1279"/>
        <v>0</v>
      </c>
      <c r="Q1013" s="22">
        <f t="shared" ca="1" si="1279"/>
        <v>0</v>
      </c>
      <c r="R1013" s="22">
        <f t="shared" ca="1" si="1279"/>
        <v>0</v>
      </c>
      <c r="S1013" s="22">
        <f t="shared" ca="1" si="1279"/>
        <v>0</v>
      </c>
      <c r="T1013" s="22">
        <f t="shared" ca="1" si="1279"/>
        <v>0</v>
      </c>
      <c r="U1013" s="22">
        <f t="shared" ca="1" si="1279"/>
        <v>0</v>
      </c>
      <c r="V1013" s="22">
        <f t="shared" ca="1" si="1279"/>
        <v>0</v>
      </c>
      <c r="W1013" s="22">
        <f t="shared" ca="1" si="1279"/>
        <v>0</v>
      </c>
      <c r="X1013" s="22">
        <f t="shared" ca="1" si="1279"/>
        <v>0</v>
      </c>
      <c r="Y1013" s="22">
        <f t="shared" ca="1" si="1279"/>
        <v>0</v>
      </c>
      <c r="Z1013" s="22">
        <f t="shared" ref="Z1013" ca="1" si="1280">ROUND(Y1013+Z1012,0)</f>
        <v>0</v>
      </c>
      <c r="AA1013" s="22">
        <f t="shared" ref="AA1013" ca="1" si="1281">ROUND(Z1013+AA1012,0)</f>
        <v>0</v>
      </c>
      <c r="AB1013" s="22">
        <f t="shared" ref="AB1013" ca="1" si="1282">ROUND(AA1013+AB1012,0)</f>
        <v>0</v>
      </c>
      <c r="AC1013" s="22">
        <f t="shared" ref="AC1013" ca="1" si="1283">ROUND(AB1013+AC1012,0)</f>
        <v>0</v>
      </c>
      <c r="AD1013" s="22">
        <f t="shared" ref="AD1013" ca="1" si="1284">ROUND(AC1013+AD1012,0)</f>
        <v>0</v>
      </c>
      <c r="AE1013" s="22">
        <f t="shared" ref="AE1013" ca="1" si="1285">ROUND(AD1013+AE1012,0)</f>
        <v>0</v>
      </c>
    </row>
    <row r="1014" spans="1:31" hidden="1">
      <c r="A1014" s="326"/>
      <c r="B1014" s="21" t="s">
        <v>388</v>
      </c>
      <c r="C1014" s="21"/>
      <c r="D1014" s="22"/>
      <c r="E1014" s="21"/>
      <c r="F1014" s="21"/>
      <c r="G1014" s="21"/>
      <c r="H1014" s="21"/>
      <c r="I1014" s="21"/>
      <c r="J1014" s="429">
        <f ca="1">OFFSET($C$96,D1009,0)</f>
        <v>0</v>
      </c>
      <c r="K1014" s="76">
        <f ca="1">IF($D1010=LataProjekcji,ROUND($D1011-K1013,0),ROUND(IF(K1012=0,0,$D1011-K1013),0))</f>
        <v>0</v>
      </c>
      <c r="L1014" s="253">
        <f t="shared" ref="L1014:W1014" ca="1" si="1286">IF($D1010=LataProjekcji,ROUND($D1011-L1013,0),ROUND(IF(AND(L1012=0,K1014&gt;0),$D1011-L1013,IF(L1012=0,0,$D1011-L1013)),0))</f>
        <v>0</v>
      </c>
      <c r="M1014" s="253">
        <f t="shared" ca="1" si="1286"/>
        <v>0</v>
      </c>
      <c r="N1014" s="253">
        <f t="shared" ca="1" si="1286"/>
        <v>0</v>
      </c>
      <c r="O1014" s="253">
        <f t="shared" ca="1" si="1286"/>
        <v>0</v>
      </c>
      <c r="P1014" s="253">
        <f t="shared" ca="1" si="1286"/>
        <v>0</v>
      </c>
      <c r="Q1014" s="253">
        <f t="shared" ca="1" si="1286"/>
        <v>0</v>
      </c>
      <c r="R1014" s="253">
        <f t="shared" ca="1" si="1286"/>
        <v>0</v>
      </c>
      <c r="S1014" s="253">
        <f t="shared" ca="1" si="1286"/>
        <v>0</v>
      </c>
      <c r="T1014" s="253">
        <f t="shared" ca="1" si="1286"/>
        <v>0</v>
      </c>
      <c r="U1014" s="253">
        <f t="shared" ca="1" si="1286"/>
        <v>0</v>
      </c>
      <c r="V1014" s="253">
        <f t="shared" ca="1" si="1286"/>
        <v>0</v>
      </c>
      <c r="W1014" s="253">
        <f t="shared" ca="1" si="1286"/>
        <v>0</v>
      </c>
      <c r="X1014" s="253">
        <f t="shared" ref="X1014:AA1014" ca="1" si="1287">IF($D1010=LataProjekcji,ROUND($D1011-X1013,0),ROUND(IF(AND(X1012=0,W1014&gt;0),$D1011-X1013,IF(X1012=0,0,$D1011-X1013)),0))</f>
        <v>0</v>
      </c>
      <c r="Y1014" s="253">
        <f t="shared" ca="1" si="1287"/>
        <v>0</v>
      </c>
      <c r="Z1014" s="253">
        <f t="shared" ca="1" si="1287"/>
        <v>0</v>
      </c>
      <c r="AA1014" s="253">
        <f t="shared" ca="1" si="1287"/>
        <v>0</v>
      </c>
      <c r="AB1014" s="253">
        <f t="shared" ref="AB1014" ca="1" si="1288">IF($D1010=LataProjekcji,ROUND($D1011-AB1013,0),ROUND(IF(AND(AB1012=0,AA1014&gt;0),$D1011-AB1013,IF(AB1012=0,0,$D1011-AB1013)),0))</f>
        <v>0</v>
      </c>
      <c r="AC1014" s="253">
        <f t="shared" ref="AC1014" ca="1" si="1289">IF($D1010=LataProjekcji,ROUND($D1011-AC1013,0),ROUND(IF(AND(AC1012=0,AB1014&gt;0),$D1011-AC1013,IF(AC1012=0,0,$D1011-AC1013)),0))</f>
        <v>0</v>
      </c>
      <c r="AD1014" s="253">
        <f t="shared" ref="AD1014" ca="1" si="1290">IF($D1010=LataProjekcji,ROUND($D1011-AD1013,0),ROUND(IF(AND(AD1012=0,AC1014&gt;0),$D1011-AD1013,IF(AD1012=0,0,$D1011-AD1013)),0))</f>
        <v>0</v>
      </c>
      <c r="AE1014" s="253">
        <f t="shared" ref="AE1014" ca="1" si="1291">IF($D1010=LataProjekcji,ROUND($D1011-AE1013,0),ROUND(IF(AND(AE1012=0,AD1014&gt;0),$D1011-AE1013,IF(AE1012=0,0,$D1011-AE1013)),0))</f>
        <v>0</v>
      </c>
    </row>
    <row r="1015" spans="1:31" hidden="1">
      <c r="A1015" s="326"/>
      <c r="B1015" s="20">
        <f ca="1">OFFSET($B$96,D1015,0)</f>
        <v>0</v>
      </c>
      <c r="C1015" s="20"/>
      <c r="D1015" s="21">
        <f>D1009+1</f>
        <v>23</v>
      </c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326"/>
      <c r="B1016" s="164" t="s">
        <v>402</v>
      </c>
      <c r="C1016" s="164"/>
      <c r="D1016" s="164">
        <f ca="1">YEAR(OFFSET($E$96,D1015,0))</f>
        <v>1900</v>
      </c>
      <c r="E1016" s="164">
        <f ca="1">MONTH(OFFSET($E$96,D1015,0))</f>
        <v>1</v>
      </c>
      <c r="F1016" s="527" cm="1">
        <f t="array" aca="1" ref="F1016" ca="1">IleMiesiecyDoKoncaRokuST</f>
        <v>11</v>
      </c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326"/>
      <c r="B1017" s="21" t="s">
        <v>388</v>
      </c>
      <c r="C1017" s="21"/>
      <c r="D1017" s="374">
        <f ca="1">IF(E1017&lt;0,0,ROUND(E1017,0))</f>
        <v>0</v>
      </c>
      <c r="E1017" s="248">
        <f ca="1">OFFSET($D$96,D1015,0)</f>
        <v>0</v>
      </c>
      <c r="F1017" s="374">
        <f ca="1">IF(E1017&gt;10,ROUND(($D1018/12)*$F1016,0),$D1017)</f>
        <v>0</v>
      </c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326"/>
      <c r="B1018" s="21" t="s">
        <v>396</v>
      </c>
      <c r="C1018" s="420" t="e">
        <f ca="1">VLOOKUP(OFFSET($C$96,D1015,0),Założenia!$J$46:$K$53,2,FALSE)</f>
        <v>#N/A</v>
      </c>
      <c r="D1018" s="374">
        <f ca="1">IF(ISBLANK(OFFSET($E$96,D1015,0)),0,IF(E1017&gt;10,ROUND(D1017*C1018,0),IF(D1017&lt;0,0,D1017)))</f>
        <v>0</v>
      </c>
      <c r="E1018" s="21"/>
      <c r="F1018" s="21"/>
      <c r="G1018" s="21"/>
      <c r="H1018" s="21"/>
      <c r="I1018" s="21"/>
      <c r="J1018" s="21"/>
      <c r="K1018" s="74">
        <f ca="1">ROUND(IF($D1016=LataProjekcji,$F1017,IF($D1016=LataProjekcji,$D1018,0)),0)</f>
        <v>0</v>
      </c>
      <c r="L1018" s="247">
        <f ca="1">ROUND(IF(OR(AND($D1016=LataProjekcji,$F1016&gt;0),AND($D1016=LataProjekcji,$F1016=0,$E1017&lt;=10)),$F1017,IF($D1016&lt;LataProjekcji,IF((SUM($K1018:K1018)+$D1018)&lt;$D1017,$D1018,$D1017-SUM($K1018:K1018)),0)),0)</f>
        <v>0</v>
      </c>
      <c r="M1018" s="247">
        <f ca="1">ROUND(IF(OR(AND($D1016=LataProjekcji,$F1016&gt;0),AND($D1016=LataProjekcji,$F1016=0,$E1017&lt;=10)),$F1017,IF($D1016&lt;LataProjekcji,IF((SUM($K1018:L1018)+$D1018)&lt;$D1017,$D1018,$D1017-SUM($K1018:L1018)),0)),0)</f>
        <v>0</v>
      </c>
      <c r="N1018" s="247">
        <f ca="1">ROUND(IF(OR(AND($D1016=LataProjekcji,$F1016&gt;0),AND($D1016=LataProjekcji,$F1016=0,$E1017&lt;=10)),$F1017,IF($D1016&lt;LataProjekcji,IF((SUM($K1018:M1018)+$D1018)&lt;$D1017,$D1018,$D1017-SUM($K1018:M1018)),0)),0)</f>
        <v>0</v>
      </c>
      <c r="O1018" s="247">
        <f ca="1">ROUND(IF(OR(AND($D1016=LataProjekcji,$F1016&gt;0),AND($D1016=LataProjekcji,$F1016=0,$E1017&lt;=10)),$F1017,IF($D1016&lt;LataProjekcji,IF((SUM($K1018:N1018)+$D1018)&lt;$D1017,$D1018,$D1017-SUM($K1018:N1018)),0)),0)</f>
        <v>0</v>
      </c>
      <c r="P1018" s="247">
        <f ca="1">ROUND(IF(OR(AND($D1016=LataProjekcji,$F1016&gt;0),AND($D1016=LataProjekcji,$F1016=0,$E1017&lt;=10)),$F1017,IF($D1016&lt;LataProjekcji,IF((SUM($K1018:O1018)+$D1018)&lt;$D1017,$D1018,$D1017-SUM($K1018:O1018)),0)),0)</f>
        <v>0</v>
      </c>
      <c r="Q1018" s="247">
        <f ca="1">ROUND(IF(OR(AND($D1016=LataProjekcji,$F1016&gt;0),AND($D1016=LataProjekcji,$F1016=0,$E1017&lt;=10)),$F1017,IF($D1016&lt;LataProjekcji,IF((SUM($K1018:P1018)+$D1018)&lt;$D1017,$D1018,$D1017-SUM($K1018:P1018)),0)),0)</f>
        <v>0</v>
      </c>
      <c r="R1018" s="247">
        <f ca="1">ROUND(IF(OR(AND($D1016=LataProjekcji,$F1016&gt;0),AND($D1016=LataProjekcji,$F1016=0,$E1017&lt;=10)),$F1017,IF($D1016&lt;LataProjekcji,IF((SUM($K1018:Q1018)+$D1018)&lt;$D1017,$D1018,$D1017-SUM($K1018:Q1018)),0)),0)</f>
        <v>0</v>
      </c>
      <c r="S1018" s="247">
        <f ca="1">ROUND(IF(OR(AND($D1016=LataProjekcji,$F1016&gt;0),AND($D1016=LataProjekcji,$F1016=0,$E1017&lt;=10)),$F1017,IF($D1016&lt;LataProjekcji,IF((SUM($K1018:R1018)+$D1018)&lt;$D1017,$D1018,$D1017-SUM($K1018:R1018)),0)),0)</f>
        <v>0</v>
      </c>
      <c r="T1018" s="247">
        <f ca="1">ROUND(IF(OR(AND($D1016=LataProjekcji,$F1016&gt;0),AND($D1016=LataProjekcji,$F1016=0,$E1017&lt;=10)),$F1017,IF($D1016&lt;LataProjekcji,IF((SUM($K1018:S1018)+$D1018)&lt;$D1017,$D1018,$D1017-SUM($K1018:S1018)),0)),0)</f>
        <v>0</v>
      </c>
      <c r="U1018" s="247">
        <f ca="1">ROUND(IF(OR(AND($D1016=LataProjekcji,$F1016&gt;0),AND($D1016=LataProjekcji,$F1016=0,$E1017&lt;=10)),$F1017,IF($D1016&lt;LataProjekcji,IF((SUM($K1018:T1018)+$D1018)&lt;$D1017,$D1018,$D1017-SUM($K1018:T1018)),0)),0)</f>
        <v>0</v>
      </c>
      <c r="V1018" s="247">
        <f ca="1">ROUND(IF(OR(AND($D1016=LataProjekcji,$F1016&gt;0),AND($D1016=LataProjekcji,$F1016=0,$E1017&lt;=10)),$F1017,IF($D1016&lt;LataProjekcji,IF((SUM($K1018:U1018)+$D1018)&lt;$D1017,$D1018,$D1017-SUM($K1018:U1018)),0)),0)</f>
        <v>0</v>
      </c>
      <c r="W1018" s="247">
        <f ca="1">ROUND(IF(OR(AND($D1016=LataProjekcji,$F1016&gt;0),AND($D1016=LataProjekcji,$F1016=0,$E1017&lt;=10)),$F1017,IF($D1016&lt;LataProjekcji,IF((SUM($K1018:V1018)+$D1018)&lt;$D1017,$D1018,$D1017-SUM($K1018:V1018)),0)),0)</f>
        <v>0</v>
      </c>
      <c r="X1018" s="247">
        <f ca="1">ROUND(IF(OR(AND($D1016=LataProjekcji,$F1016&gt;0),AND($D1016=LataProjekcji,$F1016=0,$E1017&lt;=10)),$F1017,IF($D1016&lt;LataProjekcji,IF((SUM($K1018:W1018)+$D1018)&lt;$D1017,$D1018,$D1017-SUM($K1018:W1018)),0)),0)</f>
        <v>0</v>
      </c>
      <c r="Y1018" s="247">
        <f ca="1">ROUND(IF(OR(AND($D1016=LataProjekcji,$F1016&gt;0),AND($D1016=LataProjekcji,$F1016=0,$E1017&lt;=10)),$F1017,IF($D1016&lt;LataProjekcji,IF((SUM($K1018:X1018)+$D1018)&lt;$D1017,$D1018,$D1017-SUM($K1018:X1018)),0)),0)</f>
        <v>0</v>
      </c>
      <c r="Z1018" s="247">
        <f ca="1">ROUND(IF(OR(AND($D1016=LataProjekcji,$F1016&gt;0),AND($D1016=LataProjekcji,$F1016=0,$E1017&lt;=10)),$F1017,IF($D1016&lt;LataProjekcji,IF((SUM($K1018:Y1018)+$D1018)&lt;$D1017,$D1018,$D1017-SUM($K1018:Y1018)),0)),0)</f>
        <v>0</v>
      </c>
      <c r="AA1018" s="247">
        <f ca="1">ROUND(IF(OR(AND($D1016=LataProjekcji,$F1016&gt;0),AND($D1016=LataProjekcji,$F1016=0,$E1017&lt;=10)),$F1017,IF($D1016&lt;LataProjekcji,IF((SUM($K1018:Z1018)+$D1018)&lt;$D1017,$D1018,$D1017-SUM($K1018:Z1018)),0)),0)</f>
        <v>0</v>
      </c>
      <c r="AB1018" s="247">
        <f ca="1">ROUND(IF(OR(AND($D1016=LataProjekcji,$F1016&gt;0),AND($D1016=LataProjekcji,$F1016=0,$E1017&lt;=10)),$F1017,IF($D1016&lt;LataProjekcji,IF((SUM($K1018:AA1018)+$D1018)&lt;$D1017,$D1018,$D1017-SUM($K1018:AA1018)),0)),0)</f>
        <v>0</v>
      </c>
      <c r="AC1018" s="247">
        <f ca="1">ROUND(IF(OR(AND($D1016=LataProjekcji,$F1016&gt;0),AND($D1016=LataProjekcji,$F1016=0,$E1017&lt;=10)),$F1017,IF($D1016&lt;LataProjekcji,IF((SUM($K1018:AB1018)+$D1018)&lt;$D1017,$D1018,$D1017-SUM($K1018:AB1018)),0)),0)</f>
        <v>0</v>
      </c>
      <c r="AD1018" s="247">
        <f ca="1">ROUND(IF(OR(AND($D1016=LataProjekcji,$F1016&gt;0),AND($D1016=LataProjekcji,$F1016=0,$E1017&lt;=10)),$F1017,IF($D1016&lt;LataProjekcji,IF((SUM($K1018:AC1018)+$D1018)&lt;$D1017,$D1018,$D1017-SUM($K1018:AC1018)),0)),0)</f>
        <v>0</v>
      </c>
      <c r="AE1018" s="247">
        <f ca="1">ROUND(IF(OR(AND($D1016=LataProjekcji,$F1016&gt;0),AND($D1016=LataProjekcji,$F1016=0,$E1017&lt;=10)),$F1017,IF($D1016&lt;LataProjekcji,IF((SUM($K1018:AD1018)+$D1018)&lt;$D1017,$D1018,$D1017-SUM($K1018:AD1018)),0)),0)</f>
        <v>0</v>
      </c>
    </row>
    <row r="1019" spans="1:31" hidden="1">
      <c r="A1019" s="326"/>
      <c r="B1019" s="21" t="s">
        <v>397</v>
      </c>
      <c r="C1019" s="21"/>
      <c r="D1019" s="22"/>
      <c r="E1019" s="21"/>
      <c r="F1019" s="21"/>
      <c r="G1019" s="21"/>
      <c r="H1019" s="21"/>
      <c r="I1019" s="21"/>
      <c r="J1019" s="21"/>
      <c r="K1019" s="22">
        <f ca="1">ROUND(K1018,0)</f>
        <v>0</v>
      </c>
      <c r="L1019" s="22">
        <f t="shared" ref="L1019:Y1019" ca="1" si="1292">ROUND(K1019+L1018,0)</f>
        <v>0</v>
      </c>
      <c r="M1019" s="22">
        <f t="shared" ca="1" si="1292"/>
        <v>0</v>
      </c>
      <c r="N1019" s="22">
        <f t="shared" ca="1" si="1292"/>
        <v>0</v>
      </c>
      <c r="O1019" s="22">
        <f t="shared" ca="1" si="1292"/>
        <v>0</v>
      </c>
      <c r="P1019" s="22">
        <f t="shared" ca="1" si="1292"/>
        <v>0</v>
      </c>
      <c r="Q1019" s="22">
        <f t="shared" ca="1" si="1292"/>
        <v>0</v>
      </c>
      <c r="R1019" s="22">
        <f t="shared" ca="1" si="1292"/>
        <v>0</v>
      </c>
      <c r="S1019" s="22">
        <f t="shared" ca="1" si="1292"/>
        <v>0</v>
      </c>
      <c r="T1019" s="22">
        <f t="shared" ca="1" si="1292"/>
        <v>0</v>
      </c>
      <c r="U1019" s="22">
        <f t="shared" ca="1" si="1292"/>
        <v>0</v>
      </c>
      <c r="V1019" s="22">
        <f t="shared" ca="1" si="1292"/>
        <v>0</v>
      </c>
      <c r="W1019" s="22">
        <f t="shared" ca="1" si="1292"/>
        <v>0</v>
      </c>
      <c r="X1019" s="22">
        <f t="shared" ca="1" si="1292"/>
        <v>0</v>
      </c>
      <c r="Y1019" s="22">
        <f t="shared" ca="1" si="1292"/>
        <v>0</v>
      </c>
      <c r="Z1019" s="22">
        <f t="shared" ref="Z1019" ca="1" si="1293">ROUND(Y1019+Z1018,0)</f>
        <v>0</v>
      </c>
      <c r="AA1019" s="22">
        <f t="shared" ref="AA1019" ca="1" si="1294">ROUND(Z1019+AA1018,0)</f>
        <v>0</v>
      </c>
      <c r="AB1019" s="22">
        <f t="shared" ref="AB1019" ca="1" si="1295">ROUND(AA1019+AB1018,0)</f>
        <v>0</v>
      </c>
      <c r="AC1019" s="22">
        <f t="shared" ref="AC1019" ca="1" si="1296">ROUND(AB1019+AC1018,0)</f>
        <v>0</v>
      </c>
      <c r="AD1019" s="22">
        <f t="shared" ref="AD1019" ca="1" si="1297">ROUND(AC1019+AD1018,0)</f>
        <v>0</v>
      </c>
      <c r="AE1019" s="22">
        <f t="shared" ref="AE1019" ca="1" si="1298">ROUND(AD1019+AE1018,0)</f>
        <v>0</v>
      </c>
    </row>
    <row r="1020" spans="1:31" hidden="1">
      <c r="A1020" s="326"/>
      <c r="B1020" s="21" t="s">
        <v>388</v>
      </c>
      <c r="C1020" s="21"/>
      <c r="D1020" s="22"/>
      <c r="E1020" s="21"/>
      <c r="F1020" s="21"/>
      <c r="G1020" s="21"/>
      <c r="H1020" s="21"/>
      <c r="I1020" s="21"/>
      <c r="J1020" s="429">
        <f ca="1">OFFSET($C$96,D1015,0)</f>
        <v>0</v>
      </c>
      <c r="K1020" s="76">
        <f ca="1">IF($D1016=LataProjekcji,ROUND($D1017-K1019,0),ROUND(IF(K1018=0,0,$D1017-K1019),0))</f>
        <v>0</v>
      </c>
      <c r="L1020" s="253">
        <f t="shared" ref="L1020:W1020" ca="1" si="1299">IF($D1016=LataProjekcji,ROUND($D1017-L1019,0),ROUND(IF(AND(L1018=0,K1020&gt;0),$D1017-L1019,IF(L1018=0,0,$D1017-L1019)),0))</f>
        <v>0</v>
      </c>
      <c r="M1020" s="253">
        <f t="shared" ca="1" si="1299"/>
        <v>0</v>
      </c>
      <c r="N1020" s="253">
        <f t="shared" ca="1" si="1299"/>
        <v>0</v>
      </c>
      <c r="O1020" s="253">
        <f t="shared" ca="1" si="1299"/>
        <v>0</v>
      </c>
      <c r="P1020" s="253">
        <f t="shared" ca="1" si="1299"/>
        <v>0</v>
      </c>
      <c r="Q1020" s="253">
        <f t="shared" ca="1" si="1299"/>
        <v>0</v>
      </c>
      <c r="R1020" s="253">
        <f t="shared" ca="1" si="1299"/>
        <v>0</v>
      </c>
      <c r="S1020" s="253">
        <f t="shared" ca="1" si="1299"/>
        <v>0</v>
      </c>
      <c r="T1020" s="253">
        <f t="shared" ca="1" si="1299"/>
        <v>0</v>
      </c>
      <c r="U1020" s="253">
        <f t="shared" ca="1" si="1299"/>
        <v>0</v>
      </c>
      <c r="V1020" s="253">
        <f t="shared" ca="1" si="1299"/>
        <v>0</v>
      </c>
      <c r="W1020" s="253">
        <f t="shared" ca="1" si="1299"/>
        <v>0</v>
      </c>
      <c r="X1020" s="253">
        <f t="shared" ref="X1020:AA1020" ca="1" si="1300">IF($D1016=LataProjekcji,ROUND($D1017-X1019,0),ROUND(IF(AND(X1018=0,W1020&gt;0),$D1017-X1019,IF(X1018=0,0,$D1017-X1019)),0))</f>
        <v>0</v>
      </c>
      <c r="Y1020" s="253">
        <f t="shared" ca="1" si="1300"/>
        <v>0</v>
      </c>
      <c r="Z1020" s="253">
        <f t="shared" ca="1" si="1300"/>
        <v>0</v>
      </c>
      <c r="AA1020" s="253">
        <f t="shared" ca="1" si="1300"/>
        <v>0</v>
      </c>
      <c r="AB1020" s="253">
        <f t="shared" ref="AB1020" ca="1" si="1301">IF($D1016=LataProjekcji,ROUND($D1017-AB1019,0),ROUND(IF(AND(AB1018=0,AA1020&gt;0),$D1017-AB1019,IF(AB1018=0,0,$D1017-AB1019)),0))</f>
        <v>0</v>
      </c>
      <c r="AC1020" s="253">
        <f t="shared" ref="AC1020" ca="1" si="1302">IF($D1016=LataProjekcji,ROUND($D1017-AC1019,0),ROUND(IF(AND(AC1018=0,AB1020&gt;0),$D1017-AC1019,IF(AC1018=0,0,$D1017-AC1019)),0))</f>
        <v>0</v>
      </c>
      <c r="AD1020" s="253">
        <f t="shared" ref="AD1020" ca="1" si="1303">IF($D1016=LataProjekcji,ROUND($D1017-AD1019,0),ROUND(IF(AND(AD1018=0,AC1020&gt;0),$D1017-AD1019,IF(AD1018=0,0,$D1017-AD1019)),0))</f>
        <v>0</v>
      </c>
      <c r="AE1020" s="253">
        <f t="shared" ref="AE1020" ca="1" si="1304">IF($D1016=LataProjekcji,ROUND($D1017-AE1019,0),ROUND(IF(AND(AE1018=0,AD1020&gt;0),$D1017-AE1019,IF(AE1018=0,0,$D1017-AE1019)),0))</f>
        <v>0</v>
      </c>
    </row>
    <row r="1021" spans="1:31" hidden="1">
      <c r="A1021" s="326"/>
      <c r="B1021" s="20">
        <f ca="1">OFFSET($B$96,D1021,0)</f>
        <v>0</v>
      </c>
      <c r="C1021" s="20"/>
      <c r="D1021" s="21">
        <f>D1015+1</f>
        <v>24</v>
      </c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326"/>
      <c r="B1022" s="164" t="s">
        <v>402</v>
      </c>
      <c r="C1022" s="164"/>
      <c r="D1022" s="164">
        <f ca="1">YEAR(OFFSET($E$96,D1021,0))</f>
        <v>1900</v>
      </c>
      <c r="E1022" s="164">
        <f ca="1">MONTH(OFFSET($E$96,D1021,0))</f>
        <v>1</v>
      </c>
      <c r="F1022" s="527" cm="1">
        <f t="array" aca="1" ref="F1022" ca="1">IleMiesiecyDoKoncaRokuST</f>
        <v>11</v>
      </c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326"/>
      <c r="B1023" s="21" t="s">
        <v>388</v>
      </c>
      <c r="C1023" s="21"/>
      <c r="D1023" s="374">
        <f ca="1">IF(E1023&lt;0,0,ROUND(E1023,0))</f>
        <v>0</v>
      </c>
      <c r="E1023" s="248">
        <f ca="1">OFFSET($D$96,D1021,0)</f>
        <v>0</v>
      </c>
      <c r="F1023" s="374">
        <f ca="1">IF(E1023&gt;10,ROUND(($D1024/12)*$F1022,0),$D1023)</f>
        <v>0</v>
      </c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326"/>
      <c r="B1024" s="21" t="s">
        <v>396</v>
      </c>
      <c r="C1024" s="420" t="e">
        <f ca="1">VLOOKUP(OFFSET($C$96,D1021,0),Założenia!$J$46:$K$53,2,FALSE)</f>
        <v>#N/A</v>
      </c>
      <c r="D1024" s="374">
        <f ca="1">IF(ISBLANK(OFFSET($E$96,D1021,0)),0,IF(E1023&gt;10,ROUND(D1023*C1024,0),IF(D1023&lt;0,0,D1023)))</f>
        <v>0</v>
      </c>
      <c r="E1024" s="21"/>
      <c r="F1024" s="21"/>
      <c r="G1024" s="21"/>
      <c r="H1024" s="21"/>
      <c r="I1024" s="21"/>
      <c r="J1024" s="21"/>
      <c r="K1024" s="74">
        <f ca="1">ROUND(IF($D1022=LataProjekcji,$F1023,IF($D1022=LataProjekcji,$D1024,0)),0)</f>
        <v>0</v>
      </c>
      <c r="L1024" s="247">
        <f ca="1">ROUND(IF(OR(AND($D1022=LataProjekcji,$F1022&gt;0),AND($D1022=LataProjekcji,$F1022=0,$E1023&lt;=10)),$F1023,IF($D1022&lt;LataProjekcji,IF((SUM($K1024:K1024)+$D1024)&lt;$D1023,$D1024,$D1023-SUM($K1024:K1024)),0)),0)</f>
        <v>0</v>
      </c>
      <c r="M1024" s="247">
        <f ca="1">ROUND(IF(OR(AND($D1022=LataProjekcji,$F1022&gt;0),AND($D1022=LataProjekcji,$F1022=0,$E1023&lt;=10)),$F1023,IF($D1022&lt;LataProjekcji,IF((SUM($K1024:L1024)+$D1024)&lt;$D1023,$D1024,$D1023-SUM($K1024:L1024)),0)),0)</f>
        <v>0</v>
      </c>
      <c r="N1024" s="247">
        <f ca="1">ROUND(IF(OR(AND($D1022=LataProjekcji,$F1022&gt;0),AND($D1022=LataProjekcji,$F1022=0,$E1023&lt;=10)),$F1023,IF($D1022&lt;LataProjekcji,IF((SUM($K1024:M1024)+$D1024)&lt;$D1023,$D1024,$D1023-SUM($K1024:M1024)),0)),0)</f>
        <v>0</v>
      </c>
      <c r="O1024" s="247">
        <f ca="1">ROUND(IF(OR(AND($D1022=LataProjekcji,$F1022&gt;0),AND($D1022=LataProjekcji,$F1022=0,$E1023&lt;=10)),$F1023,IF($D1022&lt;LataProjekcji,IF((SUM($K1024:N1024)+$D1024)&lt;$D1023,$D1024,$D1023-SUM($K1024:N1024)),0)),0)</f>
        <v>0</v>
      </c>
      <c r="P1024" s="247">
        <f ca="1">ROUND(IF(OR(AND($D1022=LataProjekcji,$F1022&gt;0),AND($D1022=LataProjekcji,$F1022=0,$E1023&lt;=10)),$F1023,IF($D1022&lt;LataProjekcji,IF((SUM($K1024:O1024)+$D1024)&lt;$D1023,$D1024,$D1023-SUM($K1024:O1024)),0)),0)</f>
        <v>0</v>
      </c>
      <c r="Q1024" s="247">
        <f ca="1">ROUND(IF(OR(AND($D1022=LataProjekcji,$F1022&gt;0),AND($D1022=LataProjekcji,$F1022=0,$E1023&lt;=10)),$F1023,IF($D1022&lt;LataProjekcji,IF((SUM($K1024:P1024)+$D1024)&lt;$D1023,$D1024,$D1023-SUM($K1024:P1024)),0)),0)</f>
        <v>0</v>
      </c>
      <c r="R1024" s="247">
        <f ca="1">ROUND(IF(OR(AND($D1022=LataProjekcji,$F1022&gt;0),AND($D1022=LataProjekcji,$F1022=0,$E1023&lt;=10)),$F1023,IF($D1022&lt;LataProjekcji,IF((SUM($K1024:Q1024)+$D1024)&lt;$D1023,$D1024,$D1023-SUM($K1024:Q1024)),0)),0)</f>
        <v>0</v>
      </c>
      <c r="S1024" s="247">
        <f ca="1">ROUND(IF(OR(AND($D1022=LataProjekcji,$F1022&gt;0),AND($D1022=LataProjekcji,$F1022=0,$E1023&lt;=10)),$F1023,IF($D1022&lt;LataProjekcji,IF((SUM($K1024:R1024)+$D1024)&lt;$D1023,$D1024,$D1023-SUM($K1024:R1024)),0)),0)</f>
        <v>0</v>
      </c>
      <c r="T1024" s="247">
        <f ca="1">ROUND(IF(OR(AND($D1022=LataProjekcji,$F1022&gt;0),AND($D1022=LataProjekcji,$F1022=0,$E1023&lt;=10)),$F1023,IF($D1022&lt;LataProjekcji,IF((SUM($K1024:S1024)+$D1024)&lt;$D1023,$D1024,$D1023-SUM($K1024:S1024)),0)),0)</f>
        <v>0</v>
      </c>
      <c r="U1024" s="247">
        <f ca="1">ROUND(IF(OR(AND($D1022=LataProjekcji,$F1022&gt;0),AND($D1022=LataProjekcji,$F1022=0,$E1023&lt;=10)),$F1023,IF($D1022&lt;LataProjekcji,IF((SUM($K1024:T1024)+$D1024)&lt;$D1023,$D1024,$D1023-SUM($K1024:T1024)),0)),0)</f>
        <v>0</v>
      </c>
      <c r="V1024" s="247">
        <f ca="1">ROUND(IF(OR(AND($D1022=LataProjekcji,$F1022&gt;0),AND($D1022=LataProjekcji,$F1022=0,$E1023&lt;=10)),$F1023,IF($D1022&lt;LataProjekcji,IF((SUM($K1024:U1024)+$D1024)&lt;$D1023,$D1024,$D1023-SUM($K1024:U1024)),0)),0)</f>
        <v>0</v>
      </c>
      <c r="W1024" s="247">
        <f ca="1">ROUND(IF(OR(AND($D1022=LataProjekcji,$F1022&gt;0),AND($D1022=LataProjekcji,$F1022=0,$E1023&lt;=10)),$F1023,IF($D1022&lt;LataProjekcji,IF((SUM($K1024:V1024)+$D1024)&lt;$D1023,$D1024,$D1023-SUM($K1024:V1024)),0)),0)</f>
        <v>0</v>
      </c>
      <c r="X1024" s="247">
        <f ca="1">ROUND(IF(OR(AND($D1022=LataProjekcji,$F1022&gt;0),AND($D1022=LataProjekcji,$F1022=0,$E1023&lt;=10)),$F1023,IF($D1022&lt;LataProjekcji,IF((SUM($K1024:W1024)+$D1024)&lt;$D1023,$D1024,$D1023-SUM($K1024:W1024)),0)),0)</f>
        <v>0</v>
      </c>
      <c r="Y1024" s="247">
        <f ca="1">ROUND(IF(OR(AND($D1022=LataProjekcji,$F1022&gt;0),AND($D1022=LataProjekcji,$F1022=0,$E1023&lt;=10)),$F1023,IF($D1022&lt;LataProjekcji,IF((SUM($K1024:X1024)+$D1024)&lt;$D1023,$D1024,$D1023-SUM($K1024:X1024)),0)),0)</f>
        <v>0</v>
      </c>
      <c r="Z1024" s="247">
        <f ca="1">ROUND(IF(OR(AND($D1022=LataProjekcji,$F1022&gt;0),AND($D1022=LataProjekcji,$F1022=0,$E1023&lt;=10)),$F1023,IF($D1022&lt;LataProjekcji,IF((SUM($K1024:Y1024)+$D1024)&lt;$D1023,$D1024,$D1023-SUM($K1024:Y1024)),0)),0)</f>
        <v>0</v>
      </c>
      <c r="AA1024" s="247">
        <f ca="1">ROUND(IF(OR(AND($D1022=LataProjekcji,$F1022&gt;0),AND($D1022=LataProjekcji,$F1022=0,$E1023&lt;=10)),$F1023,IF($D1022&lt;LataProjekcji,IF((SUM($K1024:Z1024)+$D1024)&lt;$D1023,$D1024,$D1023-SUM($K1024:Z1024)),0)),0)</f>
        <v>0</v>
      </c>
      <c r="AB1024" s="247">
        <f ca="1">ROUND(IF(OR(AND($D1022=LataProjekcji,$F1022&gt;0),AND($D1022=LataProjekcji,$F1022=0,$E1023&lt;=10)),$F1023,IF($D1022&lt;LataProjekcji,IF((SUM($K1024:AA1024)+$D1024)&lt;$D1023,$D1024,$D1023-SUM($K1024:AA1024)),0)),0)</f>
        <v>0</v>
      </c>
      <c r="AC1024" s="247">
        <f ca="1">ROUND(IF(OR(AND($D1022=LataProjekcji,$F1022&gt;0),AND($D1022=LataProjekcji,$F1022=0,$E1023&lt;=10)),$F1023,IF($D1022&lt;LataProjekcji,IF((SUM($K1024:AB1024)+$D1024)&lt;$D1023,$D1024,$D1023-SUM($K1024:AB1024)),0)),0)</f>
        <v>0</v>
      </c>
      <c r="AD1024" s="247">
        <f ca="1">ROUND(IF(OR(AND($D1022=LataProjekcji,$F1022&gt;0),AND($D1022=LataProjekcji,$F1022=0,$E1023&lt;=10)),$F1023,IF($D1022&lt;LataProjekcji,IF((SUM($K1024:AC1024)+$D1024)&lt;$D1023,$D1024,$D1023-SUM($K1024:AC1024)),0)),0)</f>
        <v>0</v>
      </c>
      <c r="AE1024" s="247">
        <f ca="1">ROUND(IF(OR(AND($D1022=LataProjekcji,$F1022&gt;0),AND($D1022=LataProjekcji,$F1022=0,$E1023&lt;=10)),$F1023,IF($D1022&lt;LataProjekcji,IF((SUM($K1024:AD1024)+$D1024)&lt;$D1023,$D1024,$D1023-SUM($K1024:AD1024)),0)),0)</f>
        <v>0</v>
      </c>
    </row>
    <row r="1025" spans="1:31" hidden="1">
      <c r="A1025" s="326"/>
      <c r="B1025" s="21" t="s">
        <v>397</v>
      </c>
      <c r="C1025" s="21"/>
      <c r="D1025" s="22"/>
      <c r="E1025" s="21"/>
      <c r="F1025" s="21"/>
      <c r="G1025" s="21"/>
      <c r="H1025" s="21"/>
      <c r="I1025" s="21"/>
      <c r="J1025" s="21"/>
      <c r="K1025" s="22">
        <f ca="1">ROUND(K1024,0)</f>
        <v>0</v>
      </c>
      <c r="L1025" s="22">
        <f t="shared" ref="L1025:Y1025" ca="1" si="1305">ROUND(K1025+L1024,0)</f>
        <v>0</v>
      </c>
      <c r="M1025" s="22">
        <f t="shared" ca="1" si="1305"/>
        <v>0</v>
      </c>
      <c r="N1025" s="22">
        <f t="shared" ca="1" si="1305"/>
        <v>0</v>
      </c>
      <c r="O1025" s="22">
        <f t="shared" ca="1" si="1305"/>
        <v>0</v>
      </c>
      <c r="P1025" s="22">
        <f t="shared" ca="1" si="1305"/>
        <v>0</v>
      </c>
      <c r="Q1025" s="22">
        <f t="shared" ca="1" si="1305"/>
        <v>0</v>
      </c>
      <c r="R1025" s="22">
        <f t="shared" ca="1" si="1305"/>
        <v>0</v>
      </c>
      <c r="S1025" s="22">
        <f t="shared" ca="1" si="1305"/>
        <v>0</v>
      </c>
      <c r="T1025" s="22">
        <f t="shared" ca="1" si="1305"/>
        <v>0</v>
      </c>
      <c r="U1025" s="22">
        <f t="shared" ca="1" si="1305"/>
        <v>0</v>
      </c>
      <c r="V1025" s="22">
        <f t="shared" ca="1" si="1305"/>
        <v>0</v>
      </c>
      <c r="W1025" s="22">
        <f t="shared" ca="1" si="1305"/>
        <v>0</v>
      </c>
      <c r="X1025" s="22">
        <f t="shared" ca="1" si="1305"/>
        <v>0</v>
      </c>
      <c r="Y1025" s="22">
        <f t="shared" ca="1" si="1305"/>
        <v>0</v>
      </c>
      <c r="Z1025" s="22">
        <f t="shared" ref="Z1025" ca="1" si="1306">ROUND(Y1025+Z1024,0)</f>
        <v>0</v>
      </c>
      <c r="AA1025" s="22">
        <f t="shared" ref="AA1025" ca="1" si="1307">ROUND(Z1025+AA1024,0)</f>
        <v>0</v>
      </c>
      <c r="AB1025" s="22">
        <f t="shared" ref="AB1025" ca="1" si="1308">ROUND(AA1025+AB1024,0)</f>
        <v>0</v>
      </c>
      <c r="AC1025" s="22">
        <f t="shared" ref="AC1025" ca="1" si="1309">ROUND(AB1025+AC1024,0)</f>
        <v>0</v>
      </c>
      <c r="AD1025" s="22">
        <f t="shared" ref="AD1025" ca="1" si="1310">ROUND(AC1025+AD1024,0)</f>
        <v>0</v>
      </c>
      <c r="AE1025" s="22">
        <f t="shared" ref="AE1025" ca="1" si="1311">ROUND(AD1025+AE1024,0)</f>
        <v>0</v>
      </c>
    </row>
    <row r="1026" spans="1:31" hidden="1">
      <c r="A1026" s="326"/>
      <c r="B1026" s="21" t="s">
        <v>388</v>
      </c>
      <c r="C1026" s="21"/>
      <c r="D1026" s="22"/>
      <c r="E1026" s="21"/>
      <c r="F1026" s="21"/>
      <c r="G1026" s="21"/>
      <c r="H1026" s="21"/>
      <c r="I1026" s="21"/>
      <c r="J1026" s="429">
        <f ca="1">OFFSET($C$96,D1021,0)</f>
        <v>0</v>
      </c>
      <c r="K1026" s="76">
        <f ca="1">IF($D1022=LataProjekcji,ROUND($D1023-K1025,0),ROUND(IF(K1024=0,0,$D1023-K1025),0))</f>
        <v>0</v>
      </c>
      <c r="L1026" s="253">
        <f t="shared" ref="L1026:W1026" ca="1" si="1312">IF($D1022=LataProjekcji,ROUND($D1023-L1025,0),ROUND(IF(AND(L1024=0,K1026&gt;0),$D1023-L1025,IF(L1024=0,0,$D1023-L1025)),0))</f>
        <v>0</v>
      </c>
      <c r="M1026" s="253">
        <f t="shared" ca="1" si="1312"/>
        <v>0</v>
      </c>
      <c r="N1026" s="253">
        <f t="shared" ca="1" si="1312"/>
        <v>0</v>
      </c>
      <c r="O1026" s="253">
        <f t="shared" ca="1" si="1312"/>
        <v>0</v>
      </c>
      <c r="P1026" s="253">
        <f t="shared" ca="1" si="1312"/>
        <v>0</v>
      </c>
      <c r="Q1026" s="253">
        <f t="shared" ca="1" si="1312"/>
        <v>0</v>
      </c>
      <c r="R1026" s="253">
        <f t="shared" ca="1" si="1312"/>
        <v>0</v>
      </c>
      <c r="S1026" s="253">
        <f t="shared" ca="1" si="1312"/>
        <v>0</v>
      </c>
      <c r="T1026" s="253">
        <f t="shared" ca="1" si="1312"/>
        <v>0</v>
      </c>
      <c r="U1026" s="253">
        <f t="shared" ca="1" si="1312"/>
        <v>0</v>
      </c>
      <c r="V1026" s="253">
        <f t="shared" ca="1" si="1312"/>
        <v>0</v>
      </c>
      <c r="W1026" s="253">
        <f t="shared" ca="1" si="1312"/>
        <v>0</v>
      </c>
      <c r="X1026" s="253">
        <f t="shared" ref="X1026:AA1026" ca="1" si="1313">IF($D1022=LataProjekcji,ROUND($D1023-X1025,0),ROUND(IF(AND(X1024=0,W1026&gt;0),$D1023-X1025,IF(X1024=0,0,$D1023-X1025)),0))</f>
        <v>0</v>
      </c>
      <c r="Y1026" s="253">
        <f t="shared" ca="1" si="1313"/>
        <v>0</v>
      </c>
      <c r="Z1026" s="253">
        <f t="shared" ca="1" si="1313"/>
        <v>0</v>
      </c>
      <c r="AA1026" s="253">
        <f t="shared" ca="1" si="1313"/>
        <v>0</v>
      </c>
      <c r="AB1026" s="253">
        <f t="shared" ref="AB1026" ca="1" si="1314">IF($D1022=LataProjekcji,ROUND($D1023-AB1025,0),ROUND(IF(AND(AB1024=0,AA1026&gt;0),$D1023-AB1025,IF(AB1024=0,0,$D1023-AB1025)),0))</f>
        <v>0</v>
      </c>
      <c r="AC1026" s="253">
        <f t="shared" ref="AC1026" ca="1" si="1315">IF($D1022=LataProjekcji,ROUND($D1023-AC1025,0),ROUND(IF(AND(AC1024=0,AB1026&gt;0),$D1023-AC1025,IF(AC1024=0,0,$D1023-AC1025)),0))</f>
        <v>0</v>
      </c>
      <c r="AD1026" s="253">
        <f t="shared" ref="AD1026" ca="1" si="1316">IF($D1022=LataProjekcji,ROUND($D1023-AD1025,0),ROUND(IF(AND(AD1024=0,AC1026&gt;0),$D1023-AD1025,IF(AD1024=0,0,$D1023-AD1025)),0))</f>
        <v>0</v>
      </c>
      <c r="AE1026" s="253">
        <f t="shared" ref="AE1026" ca="1" si="1317">IF($D1022=LataProjekcji,ROUND($D1023-AE1025,0),ROUND(IF(AND(AE1024=0,AD1026&gt;0),$D1023-AE1025,IF(AE1024=0,0,$D1023-AE1025)),0))</f>
        <v>0</v>
      </c>
    </row>
    <row r="1027" spans="1:31" hidden="1">
      <c r="A1027" s="326"/>
      <c r="B1027" s="20">
        <f ca="1">OFFSET($B$96,D1027,0)</f>
        <v>0</v>
      </c>
      <c r="C1027" s="20"/>
      <c r="D1027" s="21">
        <f>D1021+1</f>
        <v>25</v>
      </c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</row>
    <row r="1028" spans="1:31" hidden="1">
      <c r="A1028" s="326"/>
      <c r="B1028" s="164" t="s">
        <v>402</v>
      </c>
      <c r="C1028" s="164"/>
      <c r="D1028" s="164">
        <f ca="1">YEAR(OFFSET($E$96,D1027,0))</f>
        <v>1900</v>
      </c>
      <c r="E1028" s="164">
        <f ca="1">MONTH(OFFSET($E$96,D1027,0))</f>
        <v>1</v>
      </c>
      <c r="F1028" s="527" cm="1">
        <f t="array" aca="1" ref="F1028" ca="1">IleMiesiecyDoKoncaRokuST</f>
        <v>11</v>
      </c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326"/>
      <c r="B1029" s="21" t="s">
        <v>388</v>
      </c>
      <c r="C1029" s="21"/>
      <c r="D1029" s="374">
        <f ca="1">IF(E1029&lt;0,0,ROUND(E1029,0))</f>
        <v>0</v>
      </c>
      <c r="E1029" s="248">
        <f ca="1">OFFSET($D$96,D1027,0)</f>
        <v>0</v>
      </c>
      <c r="F1029" s="374">
        <f ca="1">IF(E1029&gt;10,ROUND(($D1030/12)*$F1028,0),$D1029)</f>
        <v>0</v>
      </c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326"/>
      <c r="B1030" s="21" t="s">
        <v>396</v>
      </c>
      <c r="C1030" s="420" t="e">
        <f ca="1">VLOOKUP(OFFSET($C$96,D1027,0),Założenia!$J$46:$K$53,2,FALSE)</f>
        <v>#N/A</v>
      </c>
      <c r="D1030" s="374">
        <f ca="1">IF(ISBLANK(OFFSET($E$96,D1027,0)),0,IF(E1029&gt;10,ROUND(D1029*C1030,0),IF(D1029&lt;0,0,D1029)))</f>
        <v>0</v>
      </c>
      <c r="E1030" s="21"/>
      <c r="F1030" s="21"/>
      <c r="G1030" s="21"/>
      <c r="H1030" s="21"/>
      <c r="I1030" s="21"/>
      <c r="J1030" s="21"/>
      <c r="K1030" s="74">
        <f ca="1">ROUND(IF($D1028=LataProjekcji,$F1029,IF($D1028=LataProjekcji,$D1030,0)),0)</f>
        <v>0</v>
      </c>
      <c r="L1030" s="247">
        <f ca="1">ROUND(IF(OR(AND($D1028=LataProjekcji,$F1028&gt;0),AND($D1028=LataProjekcji,$F1028=0,$E1029&lt;=10)),$F1029,IF($D1028&lt;LataProjekcji,IF((SUM($K1030:K1030)+$D1030)&lt;$D1029,$D1030,$D1029-SUM($K1030:K1030)),0)),0)</f>
        <v>0</v>
      </c>
      <c r="M1030" s="247">
        <f ca="1">ROUND(IF(OR(AND($D1028=LataProjekcji,$F1028&gt;0),AND($D1028=LataProjekcji,$F1028=0,$E1029&lt;=10)),$F1029,IF($D1028&lt;LataProjekcji,IF((SUM($K1030:L1030)+$D1030)&lt;$D1029,$D1030,$D1029-SUM($K1030:L1030)),0)),0)</f>
        <v>0</v>
      </c>
      <c r="N1030" s="247">
        <f ca="1">ROUND(IF(OR(AND($D1028=LataProjekcji,$F1028&gt;0),AND($D1028=LataProjekcji,$F1028=0,$E1029&lt;=10)),$F1029,IF($D1028&lt;LataProjekcji,IF((SUM($K1030:M1030)+$D1030)&lt;$D1029,$D1030,$D1029-SUM($K1030:M1030)),0)),0)</f>
        <v>0</v>
      </c>
      <c r="O1030" s="247">
        <f ca="1">ROUND(IF(OR(AND($D1028=LataProjekcji,$F1028&gt;0),AND($D1028=LataProjekcji,$F1028=0,$E1029&lt;=10)),$F1029,IF($D1028&lt;LataProjekcji,IF((SUM($K1030:N1030)+$D1030)&lt;$D1029,$D1030,$D1029-SUM($K1030:N1030)),0)),0)</f>
        <v>0</v>
      </c>
      <c r="P1030" s="247">
        <f ca="1">ROUND(IF(OR(AND($D1028=LataProjekcji,$F1028&gt;0),AND($D1028=LataProjekcji,$F1028=0,$E1029&lt;=10)),$F1029,IF($D1028&lt;LataProjekcji,IF((SUM($K1030:O1030)+$D1030)&lt;$D1029,$D1030,$D1029-SUM($K1030:O1030)),0)),0)</f>
        <v>0</v>
      </c>
      <c r="Q1030" s="247">
        <f ca="1">ROUND(IF(OR(AND($D1028=LataProjekcji,$F1028&gt;0),AND($D1028=LataProjekcji,$F1028=0,$E1029&lt;=10)),$F1029,IF($D1028&lt;LataProjekcji,IF((SUM($K1030:P1030)+$D1030)&lt;$D1029,$D1030,$D1029-SUM($K1030:P1030)),0)),0)</f>
        <v>0</v>
      </c>
      <c r="R1030" s="247">
        <f ca="1">ROUND(IF(OR(AND($D1028=LataProjekcji,$F1028&gt;0),AND($D1028=LataProjekcji,$F1028=0,$E1029&lt;=10)),$F1029,IF($D1028&lt;LataProjekcji,IF((SUM($K1030:Q1030)+$D1030)&lt;$D1029,$D1030,$D1029-SUM($K1030:Q1030)),0)),0)</f>
        <v>0</v>
      </c>
      <c r="S1030" s="247">
        <f ca="1">ROUND(IF(OR(AND($D1028=LataProjekcji,$F1028&gt;0),AND($D1028=LataProjekcji,$F1028=0,$E1029&lt;=10)),$F1029,IF($D1028&lt;LataProjekcji,IF((SUM($K1030:R1030)+$D1030)&lt;$D1029,$D1030,$D1029-SUM($K1030:R1030)),0)),0)</f>
        <v>0</v>
      </c>
      <c r="T1030" s="247">
        <f ca="1">ROUND(IF(OR(AND($D1028=LataProjekcji,$F1028&gt;0),AND($D1028=LataProjekcji,$F1028=0,$E1029&lt;=10)),$F1029,IF($D1028&lt;LataProjekcji,IF((SUM($K1030:S1030)+$D1030)&lt;$D1029,$D1030,$D1029-SUM($K1030:S1030)),0)),0)</f>
        <v>0</v>
      </c>
      <c r="U1030" s="247">
        <f ca="1">ROUND(IF(OR(AND($D1028=LataProjekcji,$F1028&gt;0),AND($D1028=LataProjekcji,$F1028=0,$E1029&lt;=10)),$F1029,IF($D1028&lt;LataProjekcji,IF((SUM($K1030:T1030)+$D1030)&lt;$D1029,$D1030,$D1029-SUM($K1030:T1030)),0)),0)</f>
        <v>0</v>
      </c>
      <c r="V1030" s="247">
        <f ca="1">ROUND(IF(OR(AND($D1028=LataProjekcji,$F1028&gt;0),AND($D1028=LataProjekcji,$F1028=0,$E1029&lt;=10)),$F1029,IF($D1028&lt;LataProjekcji,IF((SUM($K1030:U1030)+$D1030)&lt;$D1029,$D1030,$D1029-SUM($K1030:U1030)),0)),0)</f>
        <v>0</v>
      </c>
      <c r="W1030" s="247">
        <f ca="1">ROUND(IF(OR(AND($D1028=LataProjekcji,$F1028&gt;0),AND($D1028=LataProjekcji,$F1028=0,$E1029&lt;=10)),$F1029,IF($D1028&lt;LataProjekcji,IF((SUM($K1030:V1030)+$D1030)&lt;$D1029,$D1030,$D1029-SUM($K1030:V1030)),0)),0)</f>
        <v>0</v>
      </c>
      <c r="X1030" s="247">
        <f ca="1">ROUND(IF(OR(AND($D1028=LataProjekcji,$F1028&gt;0),AND($D1028=LataProjekcji,$F1028=0,$E1029&lt;=10)),$F1029,IF($D1028&lt;LataProjekcji,IF((SUM($K1030:W1030)+$D1030)&lt;$D1029,$D1030,$D1029-SUM($K1030:W1030)),0)),0)</f>
        <v>0</v>
      </c>
      <c r="Y1030" s="247">
        <f ca="1">ROUND(IF(OR(AND($D1028=LataProjekcji,$F1028&gt;0),AND($D1028=LataProjekcji,$F1028=0,$E1029&lt;=10)),$F1029,IF($D1028&lt;LataProjekcji,IF((SUM($K1030:X1030)+$D1030)&lt;$D1029,$D1030,$D1029-SUM($K1030:X1030)),0)),0)</f>
        <v>0</v>
      </c>
      <c r="Z1030" s="247">
        <f ca="1">ROUND(IF(OR(AND($D1028=LataProjekcji,$F1028&gt;0),AND($D1028=LataProjekcji,$F1028=0,$E1029&lt;=10)),$F1029,IF($D1028&lt;LataProjekcji,IF((SUM($K1030:Y1030)+$D1030)&lt;$D1029,$D1030,$D1029-SUM($K1030:Y1030)),0)),0)</f>
        <v>0</v>
      </c>
      <c r="AA1030" s="247">
        <f ca="1">ROUND(IF(OR(AND($D1028=LataProjekcji,$F1028&gt;0),AND($D1028=LataProjekcji,$F1028=0,$E1029&lt;=10)),$F1029,IF($D1028&lt;LataProjekcji,IF((SUM($K1030:Z1030)+$D1030)&lt;$D1029,$D1030,$D1029-SUM($K1030:Z1030)),0)),0)</f>
        <v>0</v>
      </c>
      <c r="AB1030" s="247">
        <f ca="1">ROUND(IF(OR(AND($D1028=LataProjekcji,$F1028&gt;0),AND($D1028=LataProjekcji,$F1028=0,$E1029&lt;=10)),$F1029,IF($D1028&lt;LataProjekcji,IF((SUM($K1030:AA1030)+$D1030)&lt;$D1029,$D1030,$D1029-SUM($K1030:AA1030)),0)),0)</f>
        <v>0</v>
      </c>
      <c r="AC1030" s="247">
        <f ca="1">ROUND(IF(OR(AND($D1028=LataProjekcji,$F1028&gt;0),AND($D1028=LataProjekcji,$F1028=0,$E1029&lt;=10)),$F1029,IF($D1028&lt;LataProjekcji,IF((SUM($K1030:AB1030)+$D1030)&lt;$D1029,$D1030,$D1029-SUM($K1030:AB1030)),0)),0)</f>
        <v>0</v>
      </c>
      <c r="AD1030" s="247">
        <f ca="1">ROUND(IF(OR(AND($D1028=LataProjekcji,$F1028&gt;0),AND($D1028=LataProjekcji,$F1028=0,$E1029&lt;=10)),$F1029,IF($D1028&lt;LataProjekcji,IF((SUM($K1030:AC1030)+$D1030)&lt;$D1029,$D1030,$D1029-SUM($K1030:AC1030)),0)),0)</f>
        <v>0</v>
      </c>
      <c r="AE1030" s="247">
        <f ca="1">ROUND(IF(OR(AND($D1028=LataProjekcji,$F1028&gt;0),AND($D1028=LataProjekcji,$F1028=0,$E1029&lt;=10)),$F1029,IF($D1028&lt;LataProjekcji,IF((SUM($K1030:AD1030)+$D1030)&lt;$D1029,$D1030,$D1029-SUM($K1030:AD1030)),0)),0)</f>
        <v>0</v>
      </c>
    </row>
    <row r="1031" spans="1:31" hidden="1">
      <c r="A1031" s="326"/>
      <c r="B1031" s="21" t="s">
        <v>397</v>
      </c>
      <c r="C1031" s="21"/>
      <c r="D1031" s="22"/>
      <c r="E1031" s="21"/>
      <c r="F1031" s="21"/>
      <c r="G1031" s="21"/>
      <c r="H1031" s="21"/>
      <c r="I1031" s="21"/>
      <c r="J1031" s="21"/>
      <c r="K1031" s="22">
        <f ca="1">ROUND(K1030,0)</f>
        <v>0</v>
      </c>
      <c r="L1031" s="22">
        <f t="shared" ref="L1031:Y1031" ca="1" si="1318">ROUND(K1031+L1030,0)</f>
        <v>0</v>
      </c>
      <c r="M1031" s="22">
        <f t="shared" ca="1" si="1318"/>
        <v>0</v>
      </c>
      <c r="N1031" s="22">
        <f t="shared" ca="1" si="1318"/>
        <v>0</v>
      </c>
      <c r="O1031" s="22">
        <f t="shared" ca="1" si="1318"/>
        <v>0</v>
      </c>
      <c r="P1031" s="22">
        <f t="shared" ca="1" si="1318"/>
        <v>0</v>
      </c>
      <c r="Q1031" s="22">
        <f t="shared" ca="1" si="1318"/>
        <v>0</v>
      </c>
      <c r="R1031" s="22">
        <f t="shared" ca="1" si="1318"/>
        <v>0</v>
      </c>
      <c r="S1031" s="22">
        <f t="shared" ca="1" si="1318"/>
        <v>0</v>
      </c>
      <c r="T1031" s="22">
        <f t="shared" ca="1" si="1318"/>
        <v>0</v>
      </c>
      <c r="U1031" s="22">
        <f t="shared" ca="1" si="1318"/>
        <v>0</v>
      </c>
      <c r="V1031" s="22">
        <f t="shared" ca="1" si="1318"/>
        <v>0</v>
      </c>
      <c r="W1031" s="22">
        <f t="shared" ca="1" si="1318"/>
        <v>0</v>
      </c>
      <c r="X1031" s="22">
        <f t="shared" ca="1" si="1318"/>
        <v>0</v>
      </c>
      <c r="Y1031" s="22">
        <f t="shared" ca="1" si="1318"/>
        <v>0</v>
      </c>
      <c r="Z1031" s="22">
        <f t="shared" ref="Z1031" ca="1" si="1319">ROUND(Y1031+Z1030,0)</f>
        <v>0</v>
      </c>
      <c r="AA1031" s="22">
        <f t="shared" ref="AA1031" ca="1" si="1320">ROUND(Z1031+AA1030,0)</f>
        <v>0</v>
      </c>
      <c r="AB1031" s="22">
        <f t="shared" ref="AB1031" ca="1" si="1321">ROUND(AA1031+AB1030,0)</f>
        <v>0</v>
      </c>
      <c r="AC1031" s="22">
        <f t="shared" ref="AC1031" ca="1" si="1322">ROUND(AB1031+AC1030,0)</f>
        <v>0</v>
      </c>
      <c r="AD1031" s="22">
        <f t="shared" ref="AD1031" ca="1" si="1323">ROUND(AC1031+AD1030,0)</f>
        <v>0</v>
      </c>
      <c r="AE1031" s="22">
        <f t="shared" ref="AE1031" ca="1" si="1324">ROUND(AD1031+AE1030,0)</f>
        <v>0</v>
      </c>
    </row>
    <row r="1032" spans="1:31" hidden="1">
      <c r="A1032" s="326"/>
      <c r="B1032" s="21" t="s">
        <v>388</v>
      </c>
      <c r="C1032" s="21"/>
      <c r="D1032" s="22"/>
      <c r="E1032" s="21"/>
      <c r="F1032" s="21"/>
      <c r="G1032" s="21"/>
      <c r="H1032" s="21"/>
      <c r="I1032" s="21"/>
      <c r="J1032" s="429">
        <f ca="1">OFFSET($C$96,D1027,0)</f>
        <v>0</v>
      </c>
      <c r="K1032" s="76">
        <f ca="1">IF($D1028=LataProjekcji,ROUND($D1029-K1031,0),ROUND(IF(K1030=0,0,$D1029-K1031),0))</f>
        <v>0</v>
      </c>
      <c r="L1032" s="253">
        <f t="shared" ref="L1032:W1032" ca="1" si="1325">IF($D1028=LataProjekcji,ROUND($D1029-L1031,0),ROUND(IF(AND(L1030=0,K1032&gt;0),$D1029-L1031,IF(L1030=0,0,$D1029-L1031)),0))</f>
        <v>0</v>
      </c>
      <c r="M1032" s="253">
        <f t="shared" ca="1" si="1325"/>
        <v>0</v>
      </c>
      <c r="N1032" s="253">
        <f t="shared" ca="1" si="1325"/>
        <v>0</v>
      </c>
      <c r="O1032" s="253">
        <f t="shared" ca="1" si="1325"/>
        <v>0</v>
      </c>
      <c r="P1032" s="253">
        <f t="shared" ca="1" si="1325"/>
        <v>0</v>
      </c>
      <c r="Q1032" s="253">
        <f t="shared" ca="1" si="1325"/>
        <v>0</v>
      </c>
      <c r="R1032" s="253">
        <f t="shared" ca="1" si="1325"/>
        <v>0</v>
      </c>
      <c r="S1032" s="253">
        <f t="shared" ca="1" si="1325"/>
        <v>0</v>
      </c>
      <c r="T1032" s="253">
        <f t="shared" ca="1" si="1325"/>
        <v>0</v>
      </c>
      <c r="U1032" s="253">
        <f t="shared" ca="1" si="1325"/>
        <v>0</v>
      </c>
      <c r="V1032" s="253">
        <f t="shared" ca="1" si="1325"/>
        <v>0</v>
      </c>
      <c r="W1032" s="253">
        <f t="shared" ca="1" si="1325"/>
        <v>0</v>
      </c>
      <c r="X1032" s="253">
        <f t="shared" ref="X1032:AA1032" ca="1" si="1326">IF($D1028=LataProjekcji,ROUND($D1029-X1031,0),ROUND(IF(AND(X1030=0,W1032&gt;0),$D1029-X1031,IF(X1030=0,0,$D1029-X1031)),0))</f>
        <v>0</v>
      </c>
      <c r="Y1032" s="253">
        <f t="shared" ca="1" si="1326"/>
        <v>0</v>
      </c>
      <c r="Z1032" s="253">
        <f t="shared" ca="1" si="1326"/>
        <v>0</v>
      </c>
      <c r="AA1032" s="253">
        <f t="shared" ca="1" si="1326"/>
        <v>0</v>
      </c>
      <c r="AB1032" s="253">
        <f t="shared" ref="AB1032" ca="1" si="1327">IF($D1028=LataProjekcji,ROUND($D1029-AB1031,0),ROUND(IF(AND(AB1030=0,AA1032&gt;0),$D1029-AB1031,IF(AB1030=0,0,$D1029-AB1031)),0))</f>
        <v>0</v>
      </c>
      <c r="AC1032" s="253">
        <f t="shared" ref="AC1032" ca="1" si="1328">IF($D1028=LataProjekcji,ROUND($D1029-AC1031,0),ROUND(IF(AND(AC1030=0,AB1032&gt;0),$D1029-AC1031,IF(AC1030=0,0,$D1029-AC1031)),0))</f>
        <v>0</v>
      </c>
      <c r="AD1032" s="253">
        <f t="shared" ref="AD1032" ca="1" si="1329">IF($D1028=LataProjekcji,ROUND($D1029-AD1031,0),ROUND(IF(AND(AD1030=0,AC1032&gt;0),$D1029-AD1031,IF(AD1030=0,0,$D1029-AD1031)),0))</f>
        <v>0</v>
      </c>
      <c r="AE1032" s="253">
        <f t="shared" ref="AE1032" ca="1" si="1330">IF($D1028=LataProjekcji,ROUND($D1029-AE1031,0),ROUND(IF(AND(AE1030=0,AD1032&gt;0),$D1029-AE1031,IF(AE1030=0,0,$D1029-AE1031)),0))</f>
        <v>0</v>
      </c>
    </row>
    <row r="1033" spans="1:31" hidden="1">
      <c r="A1033" s="326"/>
      <c r="B1033" s="20">
        <f ca="1">OFFSET($B$96,D1033,0)</f>
        <v>0</v>
      </c>
      <c r="C1033" s="20"/>
      <c r="D1033" s="21">
        <f>D1027+1</f>
        <v>26</v>
      </c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</row>
    <row r="1034" spans="1:31" hidden="1">
      <c r="A1034" s="326"/>
      <c r="B1034" s="164" t="s">
        <v>402</v>
      </c>
      <c r="C1034" s="164"/>
      <c r="D1034" s="164">
        <f ca="1">YEAR(OFFSET($E$96,D1033,0))</f>
        <v>1900</v>
      </c>
      <c r="E1034" s="164">
        <f ca="1">MONTH(OFFSET($E$96,D1033,0))</f>
        <v>1</v>
      </c>
      <c r="F1034" s="527" cm="1">
        <f t="array" aca="1" ref="F1034" ca="1">IleMiesiecyDoKoncaRokuST</f>
        <v>11</v>
      </c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</row>
    <row r="1035" spans="1:31" hidden="1">
      <c r="A1035" s="326"/>
      <c r="B1035" s="21" t="s">
        <v>388</v>
      </c>
      <c r="C1035" s="21"/>
      <c r="D1035" s="374">
        <f ca="1">IF(E1035&lt;0,0,ROUND(E1035,0))</f>
        <v>0</v>
      </c>
      <c r="E1035" s="248">
        <f ca="1">OFFSET($D$96,D1033,0)</f>
        <v>0</v>
      </c>
      <c r="F1035" s="374">
        <f ca="1">IF(E1035&gt;10,ROUND(($D1036/12)*$F1034,0),$D1035)</f>
        <v>0</v>
      </c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326"/>
      <c r="B1036" s="21" t="s">
        <v>396</v>
      </c>
      <c r="C1036" s="420" t="e">
        <f ca="1">VLOOKUP(OFFSET($C$96,D1033,0),Założenia!$J$46:$K$53,2,FALSE)</f>
        <v>#N/A</v>
      </c>
      <c r="D1036" s="374">
        <f ca="1">IF(ISBLANK(OFFSET($E$96,D1033,0)),0,IF(E1035&gt;10,ROUND(D1035*C1036,0),IF(D1035&lt;0,0,D1035)))</f>
        <v>0</v>
      </c>
      <c r="E1036" s="21"/>
      <c r="F1036" s="21"/>
      <c r="G1036" s="21"/>
      <c r="H1036" s="21"/>
      <c r="I1036" s="21"/>
      <c r="J1036" s="21"/>
      <c r="K1036" s="74">
        <f ca="1">ROUND(IF($D1034=LataProjekcji,$F1035,IF($D1034=LataProjekcji,$D1036,0)),0)</f>
        <v>0</v>
      </c>
      <c r="L1036" s="247">
        <f ca="1">ROUND(IF(OR(AND($D1034=LataProjekcji,$F1034&gt;0),AND($D1034=LataProjekcji,$F1034=0,$E1035&lt;=10)),$F1035,IF($D1034&lt;LataProjekcji,IF((SUM($K1036:K1036)+$D1036)&lt;$D1035,$D1036,$D1035-SUM($K1036:K1036)),0)),0)</f>
        <v>0</v>
      </c>
      <c r="M1036" s="247">
        <f ca="1">ROUND(IF(OR(AND($D1034=LataProjekcji,$F1034&gt;0),AND($D1034=LataProjekcji,$F1034=0,$E1035&lt;=10)),$F1035,IF($D1034&lt;LataProjekcji,IF((SUM($K1036:L1036)+$D1036)&lt;$D1035,$D1036,$D1035-SUM($K1036:L1036)),0)),0)</f>
        <v>0</v>
      </c>
      <c r="N1036" s="247">
        <f ca="1">ROUND(IF(OR(AND($D1034=LataProjekcji,$F1034&gt;0),AND($D1034=LataProjekcji,$F1034=0,$E1035&lt;=10)),$F1035,IF($D1034&lt;LataProjekcji,IF((SUM($K1036:M1036)+$D1036)&lt;$D1035,$D1036,$D1035-SUM($K1036:M1036)),0)),0)</f>
        <v>0</v>
      </c>
      <c r="O1036" s="247">
        <f ca="1">ROUND(IF(OR(AND($D1034=LataProjekcji,$F1034&gt;0),AND($D1034=LataProjekcji,$F1034=0,$E1035&lt;=10)),$F1035,IF($D1034&lt;LataProjekcji,IF((SUM($K1036:N1036)+$D1036)&lt;$D1035,$D1036,$D1035-SUM($K1036:N1036)),0)),0)</f>
        <v>0</v>
      </c>
      <c r="P1036" s="247">
        <f ca="1">ROUND(IF(OR(AND($D1034=LataProjekcji,$F1034&gt;0),AND($D1034=LataProjekcji,$F1034=0,$E1035&lt;=10)),$F1035,IF($D1034&lt;LataProjekcji,IF((SUM($K1036:O1036)+$D1036)&lt;$D1035,$D1036,$D1035-SUM($K1036:O1036)),0)),0)</f>
        <v>0</v>
      </c>
      <c r="Q1036" s="247">
        <f ca="1">ROUND(IF(OR(AND($D1034=LataProjekcji,$F1034&gt;0),AND($D1034=LataProjekcji,$F1034=0,$E1035&lt;=10)),$F1035,IF($D1034&lt;LataProjekcji,IF((SUM($K1036:P1036)+$D1036)&lt;$D1035,$D1036,$D1035-SUM($K1036:P1036)),0)),0)</f>
        <v>0</v>
      </c>
      <c r="R1036" s="247">
        <f ca="1">ROUND(IF(OR(AND($D1034=LataProjekcji,$F1034&gt;0),AND($D1034=LataProjekcji,$F1034=0,$E1035&lt;=10)),$F1035,IF($D1034&lt;LataProjekcji,IF((SUM($K1036:Q1036)+$D1036)&lt;$D1035,$D1036,$D1035-SUM($K1036:Q1036)),0)),0)</f>
        <v>0</v>
      </c>
      <c r="S1036" s="247">
        <f ca="1">ROUND(IF(OR(AND($D1034=LataProjekcji,$F1034&gt;0),AND($D1034=LataProjekcji,$F1034=0,$E1035&lt;=10)),$F1035,IF($D1034&lt;LataProjekcji,IF((SUM($K1036:R1036)+$D1036)&lt;$D1035,$D1036,$D1035-SUM($K1036:R1036)),0)),0)</f>
        <v>0</v>
      </c>
      <c r="T1036" s="247">
        <f ca="1">ROUND(IF(OR(AND($D1034=LataProjekcji,$F1034&gt;0),AND($D1034=LataProjekcji,$F1034=0,$E1035&lt;=10)),$F1035,IF($D1034&lt;LataProjekcji,IF((SUM($K1036:S1036)+$D1036)&lt;$D1035,$D1036,$D1035-SUM($K1036:S1036)),0)),0)</f>
        <v>0</v>
      </c>
      <c r="U1036" s="247">
        <f ca="1">ROUND(IF(OR(AND($D1034=LataProjekcji,$F1034&gt;0),AND($D1034=LataProjekcji,$F1034=0,$E1035&lt;=10)),$F1035,IF($D1034&lt;LataProjekcji,IF((SUM($K1036:T1036)+$D1036)&lt;$D1035,$D1036,$D1035-SUM($K1036:T1036)),0)),0)</f>
        <v>0</v>
      </c>
      <c r="V1036" s="247">
        <f ca="1">ROUND(IF(OR(AND($D1034=LataProjekcji,$F1034&gt;0),AND($D1034=LataProjekcji,$F1034=0,$E1035&lt;=10)),$F1035,IF($D1034&lt;LataProjekcji,IF((SUM($K1036:U1036)+$D1036)&lt;$D1035,$D1036,$D1035-SUM($K1036:U1036)),0)),0)</f>
        <v>0</v>
      </c>
      <c r="W1036" s="247">
        <f ca="1">ROUND(IF(OR(AND($D1034=LataProjekcji,$F1034&gt;0),AND($D1034=LataProjekcji,$F1034=0,$E1035&lt;=10)),$F1035,IF($D1034&lt;LataProjekcji,IF((SUM($K1036:V1036)+$D1036)&lt;$D1035,$D1036,$D1035-SUM($K1036:V1036)),0)),0)</f>
        <v>0</v>
      </c>
      <c r="X1036" s="247">
        <f ca="1">ROUND(IF(OR(AND($D1034=LataProjekcji,$F1034&gt;0),AND($D1034=LataProjekcji,$F1034=0,$E1035&lt;=10)),$F1035,IF($D1034&lt;LataProjekcji,IF((SUM($K1036:W1036)+$D1036)&lt;$D1035,$D1036,$D1035-SUM($K1036:W1036)),0)),0)</f>
        <v>0</v>
      </c>
      <c r="Y1036" s="247">
        <f ca="1">ROUND(IF(OR(AND($D1034=LataProjekcji,$F1034&gt;0),AND($D1034=LataProjekcji,$F1034=0,$E1035&lt;=10)),$F1035,IF($D1034&lt;LataProjekcji,IF((SUM($K1036:X1036)+$D1036)&lt;$D1035,$D1036,$D1035-SUM($K1036:X1036)),0)),0)</f>
        <v>0</v>
      </c>
      <c r="Z1036" s="247">
        <f ca="1">ROUND(IF(OR(AND($D1034=LataProjekcji,$F1034&gt;0),AND($D1034=LataProjekcji,$F1034=0,$E1035&lt;=10)),$F1035,IF($D1034&lt;LataProjekcji,IF((SUM($K1036:Y1036)+$D1036)&lt;$D1035,$D1036,$D1035-SUM($K1036:Y1036)),0)),0)</f>
        <v>0</v>
      </c>
      <c r="AA1036" s="247">
        <f ca="1">ROUND(IF(OR(AND($D1034=LataProjekcji,$F1034&gt;0),AND($D1034=LataProjekcji,$F1034=0,$E1035&lt;=10)),$F1035,IF($D1034&lt;LataProjekcji,IF((SUM($K1036:Z1036)+$D1036)&lt;$D1035,$D1036,$D1035-SUM($K1036:Z1036)),0)),0)</f>
        <v>0</v>
      </c>
      <c r="AB1036" s="247">
        <f ca="1">ROUND(IF(OR(AND($D1034=LataProjekcji,$F1034&gt;0),AND($D1034=LataProjekcji,$F1034=0,$E1035&lt;=10)),$F1035,IF($D1034&lt;LataProjekcji,IF((SUM($K1036:AA1036)+$D1036)&lt;$D1035,$D1036,$D1035-SUM($K1036:AA1036)),0)),0)</f>
        <v>0</v>
      </c>
      <c r="AC1036" s="247">
        <f ca="1">ROUND(IF(OR(AND($D1034=LataProjekcji,$F1034&gt;0),AND($D1034=LataProjekcji,$F1034=0,$E1035&lt;=10)),$F1035,IF($D1034&lt;LataProjekcji,IF((SUM($K1036:AB1036)+$D1036)&lt;$D1035,$D1036,$D1035-SUM($K1036:AB1036)),0)),0)</f>
        <v>0</v>
      </c>
      <c r="AD1036" s="247">
        <f ca="1">ROUND(IF(OR(AND($D1034=LataProjekcji,$F1034&gt;0),AND($D1034=LataProjekcji,$F1034=0,$E1035&lt;=10)),$F1035,IF($D1034&lt;LataProjekcji,IF((SUM($K1036:AC1036)+$D1036)&lt;$D1035,$D1036,$D1035-SUM($K1036:AC1036)),0)),0)</f>
        <v>0</v>
      </c>
      <c r="AE1036" s="247">
        <f ca="1">ROUND(IF(OR(AND($D1034=LataProjekcji,$F1034&gt;0),AND($D1034=LataProjekcji,$F1034=0,$E1035&lt;=10)),$F1035,IF($D1034&lt;LataProjekcji,IF((SUM($K1036:AD1036)+$D1036)&lt;$D1035,$D1036,$D1035-SUM($K1036:AD1036)),0)),0)</f>
        <v>0</v>
      </c>
    </row>
    <row r="1037" spans="1:31" hidden="1">
      <c r="A1037" s="326"/>
      <c r="B1037" s="21" t="s">
        <v>397</v>
      </c>
      <c r="C1037" s="21"/>
      <c r="D1037" s="22"/>
      <c r="E1037" s="21"/>
      <c r="F1037" s="21"/>
      <c r="G1037" s="21"/>
      <c r="H1037" s="21"/>
      <c r="I1037" s="21"/>
      <c r="J1037" s="21"/>
      <c r="K1037" s="22">
        <f ca="1">ROUND(K1036,0)</f>
        <v>0</v>
      </c>
      <c r="L1037" s="22">
        <f t="shared" ref="L1037:Y1037" ca="1" si="1331">ROUND(K1037+L1036,0)</f>
        <v>0</v>
      </c>
      <c r="M1037" s="22">
        <f t="shared" ca="1" si="1331"/>
        <v>0</v>
      </c>
      <c r="N1037" s="22">
        <f t="shared" ca="1" si="1331"/>
        <v>0</v>
      </c>
      <c r="O1037" s="22">
        <f t="shared" ca="1" si="1331"/>
        <v>0</v>
      </c>
      <c r="P1037" s="22">
        <f t="shared" ca="1" si="1331"/>
        <v>0</v>
      </c>
      <c r="Q1037" s="22">
        <f t="shared" ca="1" si="1331"/>
        <v>0</v>
      </c>
      <c r="R1037" s="22">
        <f t="shared" ca="1" si="1331"/>
        <v>0</v>
      </c>
      <c r="S1037" s="22">
        <f t="shared" ca="1" si="1331"/>
        <v>0</v>
      </c>
      <c r="T1037" s="22">
        <f t="shared" ca="1" si="1331"/>
        <v>0</v>
      </c>
      <c r="U1037" s="22">
        <f t="shared" ca="1" si="1331"/>
        <v>0</v>
      </c>
      <c r="V1037" s="22">
        <f t="shared" ca="1" si="1331"/>
        <v>0</v>
      </c>
      <c r="W1037" s="22">
        <f t="shared" ca="1" si="1331"/>
        <v>0</v>
      </c>
      <c r="X1037" s="22">
        <f t="shared" ca="1" si="1331"/>
        <v>0</v>
      </c>
      <c r="Y1037" s="22">
        <f t="shared" ca="1" si="1331"/>
        <v>0</v>
      </c>
      <c r="Z1037" s="22">
        <f t="shared" ref="Z1037" ca="1" si="1332">ROUND(Y1037+Z1036,0)</f>
        <v>0</v>
      </c>
      <c r="AA1037" s="22">
        <f t="shared" ref="AA1037" ca="1" si="1333">ROUND(Z1037+AA1036,0)</f>
        <v>0</v>
      </c>
      <c r="AB1037" s="22">
        <f t="shared" ref="AB1037" ca="1" si="1334">ROUND(AA1037+AB1036,0)</f>
        <v>0</v>
      </c>
      <c r="AC1037" s="22">
        <f t="shared" ref="AC1037" ca="1" si="1335">ROUND(AB1037+AC1036,0)</f>
        <v>0</v>
      </c>
      <c r="AD1037" s="22">
        <f t="shared" ref="AD1037" ca="1" si="1336">ROUND(AC1037+AD1036,0)</f>
        <v>0</v>
      </c>
      <c r="AE1037" s="22">
        <f t="shared" ref="AE1037" ca="1" si="1337">ROUND(AD1037+AE1036,0)</f>
        <v>0</v>
      </c>
    </row>
    <row r="1038" spans="1:31" hidden="1">
      <c r="A1038" s="326"/>
      <c r="B1038" s="21" t="s">
        <v>388</v>
      </c>
      <c r="C1038" s="21"/>
      <c r="D1038" s="22"/>
      <c r="E1038" s="21"/>
      <c r="F1038" s="21"/>
      <c r="G1038" s="21"/>
      <c r="H1038" s="21"/>
      <c r="I1038" s="21"/>
      <c r="J1038" s="429">
        <f ca="1">OFFSET($C$96,D1033,0)</f>
        <v>0</v>
      </c>
      <c r="K1038" s="76">
        <f ca="1">IF($D1034=LataProjekcji,ROUND($D1035-K1037,0),ROUND(IF(K1036=0,0,$D1035-K1037),0))</f>
        <v>0</v>
      </c>
      <c r="L1038" s="253">
        <f t="shared" ref="L1038:W1038" ca="1" si="1338">IF($D1034=LataProjekcji,ROUND($D1035-L1037,0),ROUND(IF(AND(L1036=0,K1038&gt;0),$D1035-L1037,IF(L1036=0,0,$D1035-L1037)),0))</f>
        <v>0</v>
      </c>
      <c r="M1038" s="253">
        <f t="shared" ca="1" si="1338"/>
        <v>0</v>
      </c>
      <c r="N1038" s="253">
        <f t="shared" ca="1" si="1338"/>
        <v>0</v>
      </c>
      <c r="O1038" s="253">
        <f t="shared" ca="1" si="1338"/>
        <v>0</v>
      </c>
      <c r="P1038" s="253">
        <f t="shared" ca="1" si="1338"/>
        <v>0</v>
      </c>
      <c r="Q1038" s="253">
        <f t="shared" ca="1" si="1338"/>
        <v>0</v>
      </c>
      <c r="R1038" s="253">
        <f t="shared" ca="1" si="1338"/>
        <v>0</v>
      </c>
      <c r="S1038" s="253">
        <f t="shared" ca="1" si="1338"/>
        <v>0</v>
      </c>
      <c r="T1038" s="253">
        <f t="shared" ca="1" si="1338"/>
        <v>0</v>
      </c>
      <c r="U1038" s="253">
        <f t="shared" ca="1" si="1338"/>
        <v>0</v>
      </c>
      <c r="V1038" s="253">
        <f t="shared" ca="1" si="1338"/>
        <v>0</v>
      </c>
      <c r="W1038" s="253">
        <f t="shared" ca="1" si="1338"/>
        <v>0</v>
      </c>
      <c r="X1038" s="253">
        <f t="shared" ref="X1038:AA1038" ca="1" si="1339">IF($D1034=LataProjekcji,ROUND($D1035-X1037,0),ROUND(IF(AND(X1036=0,W1038&gt;0),$D1035-X1037,IF(X1036=0,0,$D1035-X1037)),0))</f>
        <v>0</v>
      </c>
      <c r="Y1038" s="253">
        <f t="shared" ca="1" si="1339"/>
        <v>0</v>
      </c>
      <c r="Z1038" s="253">
        <f t="shared" ca="1" si="1339"/>
        <v>0</v>
      </c>
      <c r="AA1038" s="253">
        <f t="shared" ca="1" si="1339"/>
        <v>0</v>
      </c>
      <c r="AB1038" s="253">
        <f t="shared" ref="AB1038" ca="1" si="1340">IF($D1034=LataProjekcji,ROUND($D1035-AB1037,0),ROUND(IF(AND(AB1036=0,AA1038&gt;0),$D1035-AB1037,IF(AB1036=0,0,$D1035-AB1037)),0))</f>
        <v>0</v>
      </c>
      <c r="AC1038" s="253">
        <f t="shared" ref="AC1038" ca="1" si="1341">IF($D1034=LataProjekcji,ROUND($D1035-AC1037,0),ROUND(IF(AND(AC1036=0,AB1038&gt;0),$D1035-AC1037,IF(AC1036=0,0,$D1035-AC1037)),0))</f>
        <v>0</v>
      </c>
      <c r="AD1038" s="253">
        <f t="shared" ref="AD1038" ca="1" si="1342">IF($D1034=LataProjekcji,ROUND($D1035-AD1037,0),ROUND(IF(AND(AD1036=0,AC1038&gt;0),$D1035-AD1037,IF(AD1036=0,0,$D1035-AD1037)),0))</f>
        <v>0</v>
      </c>
      <c r="AE1038" s="253">
        <f t="shared" ref="AE1038" ca="1" si="1343">IF($D1034=LataProjekcji,ROUND($D1035-AE1037,0),ROUND(IF(AND(AE1036=0,AD1038&gt;0),$D1035-AE1037,IF(AE1036=0,0,$D1035-AE1037)),0))</f>
        <v>0</v>
      </c>
    </row>
    <row r="1039" spans="1:31" hidden="1">
      <c r="A1039" s="326"/>
      <c r="B1039" s="20">
        <f ca="1">OFFSET($B$96,D1039,0)</f>
        <v>0</v>
      </c>
      <c r="C1039" s="20"/>
      <c r="D1039" s="21">
        <f>D1033+1</f>
        <v>27</v>
      </c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</row>
    <row r="1040" spans="1:31" hidden="1">
      <c r="A1040" s="326"/>
      <c r="B1040" s="164" t="s">
        <v>402</v>
      </c>
      <c r="C1040" s="164"/>
      <c r="D1040" s="164">
        <f ca="1">YEAR(OFFSET($E$96,D1039,0))</f>
        <v>1900</v>
      </c>
      <c r="E1040" s="164">
        <f ca="1">MONTH(OFFSET($E$96,D1039,0))</f>
        <v>1</v>
      </c>
      <c r="F1040" s="527" cm="1">
        <f t="array" aca="1" ref="F1040" ca="1">IleMiesiecyDoKoncaRokuST</f>
        <v>11</v>
      </c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</row>
    <row r="1041" spans="1:31" hidden="1">
      <c r="A1041" s="326"/>
      <c r="B1041" s="21" t="s">
        <v>388</v>
      </c>
      <c r="C1041" s="21"/>
      <c r="D1041" s="374">
        <f ca="1">IF(E1041&lt;0,0,ROUND(E1041,0))</f>
        <v>0</v>
      </c>
      <c r="E1041" s="248">
        <f ca="1">OFFSET($D$96,D1039,0)</f>
        <v>0</v>
      </c>
      <c r="F1041" s="374">
        <f ca="1">IF(E1041&gt;10,ROUND(($D1042/12)*$F1040,0),$D1041)</f>
        <v>0</v>
      </c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</row>
    <row r="1042" spans="1:31" hidden="1">
      <c r="A1042" s="326"/>
      <c r="B1042" s="21" t="s">
        <v>396</v>
      </c>
      <c r="C1042" s="420" t="e">
        <f ca="1">VLOOKUP(OFFSET($C$96,D1039,0),Założenia!$J$46:$K$53,2,FALSE)</f>
        <v>#N/A</v>
      </c>
      <c r="D1042" s="374">
        <f ca="1">IF(ISBLANK(OFFSET($E$96,D1039,0)),0,IF(E1041&gt;10,ROUND(D1041*C1042,0),IF(D1041&lt;0,0,D1041)))</f>
        <v>0</v>
      </c>
      <c r="E1042" s="21"/>
      <c r="F1042" s="21"/>
      <c r="G1042" s="21"/>
      <c r="H1042" s="21"/>
      <c r="I1042" s="21"/>
      <c r="J1042" s="21"/>
      <c r="K1042" s="74">
        <f ca="1">ROUND(IF($D1040=LataProjekcji,$F1041,IF($D1040=LataProjekcji,$D1042,0)),0)</f>
        <v>0</v>
      </c>
      <c r="L1042" s="247">
        <f ca="1">ROUND(IF(OR(AND($D1040=LataProjekcji,$F1040&gt;0),AND($D1040=LataProjekcji,$F1040=0,$E1041&lt;=10)),$F1041,IF($D1040&lt;LataProjekcji,IF((SUM($K1042:K1042)+$D1042)&lt;$D1041,$D1042,$D1041-SUM($K1042:K1042)),0)),0)</f>
        <v>0</v>
      </c>
      <c r="M1042" s="247">
        <f ca="1">ROUND(IF(OR(AND($D1040=LataProjekcji,$F1040&gt;0),AND($D1040=LataProjekcji,$F1040=0,$E1041&lt;=10)),$F1041,IF($D1040&lt;LataProjekcji,IF((SUM($K1042:L1042)+$D1042)&lt;$D1041,$D1042,$D1041-SUM($K1042:L1042)),0)),0)</f>
        <v>0</v>
      </c>
      <c r="N1042" s="247">
        <f ca="1">ROUND(IF(OR(AND($D1040=LataProjekcji,$F1040&gt;0),AND($D1040=LataProjekcji,$F1040=0,$E1041&lt;=10)),$F1041,IF($D1040&lt;LataProjekcji,IF((SUM($K1042:M1042)+$D1042)&lt;$D1041,$D1042,$D1041-SUM($K1042:M1042)),0)),0)</f>
        <v>0</v>
      </c>
      <c r="O1042" s="247">
        <f ca="1">ROUND(IF(OR(AND($D1040=LataProjekcji,$F1040&gt;0),AND($D1040=LataProjekcji,$F1040=0,$E1041&lt;=10)),$F1041,IF($D1040&lt;LataProjekcji,IF((SUM($K1042:N1042)+$D1042)&lt;$D1041,$D1042,$D1041-SUM($K1042:N1042)),0)),0)</f>
        <v>0</v>
      </c>
      <c r="P1042" s="247">
        <f ca="1">ROUND(IF(OR(AND($D1040=LataProjekcji,$F1040&gt;0),AND($D1040=LataProjekcji,$F1040=0,$E1041&lt;=10)),$F1041,IF($D1040&lt;LataProjekcji,IF((SUM($K1042:O1042)+$D1042)&lt;$D1041,$D1042,$D1041-SUM($K1042:O1042)),0)),0)</f>
        <v>0</v>
      </c>
      <c r="Q1042" s="247">
        <f ca="1">ROUND(IF(OR(AND($D1040=LataProjekcji,$F1040&gt;0),AND($D1040=LataProjekcji,$F1040=0,$E1041&lt;=10)),$F1041,IF($D1040&lt;LataProjekcji,IF((SUM($K1042:P1042)+$D1042)&lt;$D1041,$D1042,$D1041-SUM($K1042:P1042)),0)),0)</f>
        <v>0</v>
      </c>
      <c r="R1042" s="247">
        <f ca="1">ROUND(IF(OR(AND($D1040=LataProjekcji,$F1040&gt;0),AND($D1040=LataProjekcji,$F1040=0,$E1041&lt;=10)),$F1041,IF($D1040&lt;LataProjekcji,IF((SUM($K1042:Q1042)+$D1042)&lt;$D1041,$D1042,$D1041-SUM($K1042:Q1042)),0)),0)</f>
        <v>0</v>
      </c>
      <c r="S1042" s="247">
        <f ca="1">ROUND(IF(OR(AND($D1040=LataProjekcji,$F1040&gt;0),AND($D1040=LataProjekcji,$F1040=0,$E1041&lt;=10)),$F1041,IF($D1040&lt;LataProjekcji,IF((SUM($K1042:R1042)+$D1042)&lt;$D1041,$D1042,$D1041-SUM($K1042:R1042)),0)),0)</f>
        <v>0</v>
      </c>
      <c r="T1042" s="247">
        <f ca="1">ROUND(IF(OR(AND($D1040=LataProjekcji,$F1040&gt;0),AND($D1040=LataProjekcji,$F1040=0,$E1041&lt;=10)),$F1041,IF($D1040&lt;LataProjekcji,IF((SUM($K1042:S1042)+$D1042)&lt;$D1041,$D1042,$D1041-SUM($K1042:S1042)),0)),0)</f>
        <v>0</v>
      </c>
      <c r="U1042" s="247">
        <f ca="1">ROUND(IF(OR(AND($D1040=LataProjekcji,$F1040&gt;0),AND($D1040=LataProjekcji,$F1040=0,$E1041&lt;=10)),$F1041,IF($D1040&lt;LataProjekcji,IF((SUM($K1042:T1042)+$D1042)&lt;$D1041,$D1042,$D1041-SUM($K1042:T1042)),0)),0)</f>
        <v>0</v>
      </c>
      <c r="V1042" s="247">
        <f ca="1">ROUND(IF(OR(AND($D1040=LataProjekcji,$F1040&gt;0),AND($D1040=LataProjekcji,$F1040=0,$E1041&lt;=10)),$F1041,IF($D1040&lt;LataProjekcji,IF((SUM($K1042:U1042)+$D1042)&lt;$D1041,$D1042,$D1041-SUM($K1042:U1042)),0)),0)</f>
        <v>0</v>
      </c>
      <c r="W1042" s="247">
        <f ca="1">ROUND(IF(OR(AND($D1040=LataProjekcji,$F1040&gt;0),AND($D1040=LataProjekcji,$F1040=0,$E1041&lt;=10)),$F1041,IF($D1040&lt;LataProjekcji,IF((SUM($K1042:V1042)+$D1042)&lt;$D1041,$D1042,$D1041-SUM($K1042:V1042)),0)),0)</f>
        <v>0</v>
      </c>
      <c r="X1042" s="247">
        <f ca="1">ROUND(IF(OR(AND($D1040=LataProjekcji,$F1040&gt;0),AND($D1040=LataProjekcji,$F1040=0,$E1041&lt;=10)),$F1041,IF($D1040&lt;LataProjekcji,IF((SUM($K1042:W1042)+$D1042)&lt;$D1041,$D1042,$D1041-SUM($K1042:W1042)),0)),0)</f>
        <v>0</v>
      </c>
      <c r="Y1042" s="247">
        <f ca="1">ROUND(IF(OR(AND($D1040=LataProjekcji,$F1040&gt;0),AND($D1040=LataProjekcji,$F1040=0,$E1041&lt;=10)),$F1041,IF($D1040&lt;LataProjekcji,IF((SUM($K1042:X1042)+$D1042)&lt;$D1041,$D1042,$D1041-SUM($K1042:X1042)),0)),0)</f>
        <v>0</v>
      </c>
      <c r="Z1042" s="247">
        <f ca="1">ROUND(IF(OR(AND($D1040=LataProjekcji,$F1040&gt;0),AND($D1040=LataProjekcji,$F1040=0,$E1041&lt;=10)),$F1041,IF($D1040&lt;LataProjekcji,IF((SUM($K1042:Y1042)+$D1042)&lt;$D1041,$D1042,$D1041-SUM($K1042:Y1042)),0)),0)</f>
        <v>0</v>
      </c>
      <c r="AA1042" s="247">
        <f ca="1">ROUND(IF(OR(AND($D1040=LataProjekcji,$F1040&gt;0),AND($D1040=LataProjekcji,$F1040=0,$E1041&lt;=10)),$F1041,IF($D1040&lt;LataProjekcji,IF((SUM($K1042:Z1042)+$D1042)&lt;$D1041,$D1042,$D1041-SUM($K1042:Z1042)),0)),0)</f>
        <v>0</v>
      </c>
      <c r="AB1042" s="247">
        <f ca="1">ROUND(IF(OR(AND($D1040=LataProjekcji,$F1040&gt;0),AND($D1040=LataProjekcji,$F1040=0,$E1041&lt;=10)),$F1041,IF($D1040&lt;LataProjekcji,IF((SUM($K1042:AA1042)+$D1042)&lt;$D1041,$D1042,$D1041-SUM($K1042:AA1042)),0)),0)</f>
        <v>0</v>
      </c>
      <c r="AC1042" s="247">
        <f ca="1">ROUND(IF(OR(AND($D1040=LataProjekcji,$F1040&gt;0),AND($D1040=LataProjekcji,$F1040=0,$E1041&lt;=10)),$F1041,IF($D1040&lt;LataProjekcji,IF((SUM($K1042:AB1042)+$D1042)&lt;$D1041,$D1042,$D1041-SUM($K1042:AB1042)),0)),0)</f>
        <v>0</v>
      </c>
      <c r="AD1042" s="247">
        <f ca="1">ROUND(IF(OR(AND($D1040=LataProjekcji,$F1040&gt;0),AND($D1040=LataProjekcji,$F1040=0,$E1041&lt;=10)),$F1041,IF($D1040&lt;LataProjekcji,IF((SUM($K1042:AC1042)+$D1042)&lt;$D1041,$D1042,$D1041-SUM($K1042:AC1042)),0)),0)</f>
        <v>0</v>
      </c>
      <c r="AE1042" s="247">
        <f ca="1">ROUND(IF(OR(AND($D1040=LataProjekcji,$F1040&gt;0),AND($D1040=LataProjekcji,$F1040=0,$E1041&lt;=10)),$F1041,IF($D1040&lt;LataProjekcji,IF((SUM($K1042:AD1042)+$D1042)&lt;$D1041,$D1042,$D1041-SUM($K1042:AD1042)),0)),0)</f>
        <v>0</v>
      </c>
    </row>
    <row r="1043" spans="1:31" hidden="1">
      <c r="A1043" s="326"/>
      <c r="B1043" s="21" t="s">
        <v>397</v>
      </c>
      <c r="C1043" s="21"/>
      <c r="D1043" s="22"/>
      <c r="E1043" s="21"/>
      <c r="F1043" s="21"/>
      <c r="G1043" s="21"/>
      <c r="H1043" s="21"/>
      <c r="I1043" s="21"/>
      <c r="J1043" s="21"/>
      <c r="K1043" s="22">
        <f ca="1">ROUND(K1042,0)</f>
        <v>0</v>
      </c>
      <c r="L1043" s="22">
        <f t="shared" ref="L1043:Y1043" ca="1" si="1344">ROUND(K1043+L1042,0)</f>
        <v>0</v>
      </c>
      <c r="M1043" s="22">
        <f t="shared" ca="1" si="1344"/>
        <v>0</v>
      </c>
      <c r="N1043" s="22">
        <f t="shared" ca="1" si="1344"/>
        <v>0</v>
      </c>
      <c r="O1043" s="22">
        <f t="shared" ca="1" si="1344"/>
        <v>0</v>
      </c>
      <c r="P1043" s="22">
        <f t="shared" ca="1" si="1344"/>
        <v>0</v>
      </c>
      <c r="Q1043" s="22">
        <f t="shared" ca="1" si="1344"/>
        <v>0</v>
      </c>
      <c r="R1043" s="22">
        <f t="shared" ca="1" si="1344"/>
        <v>0</v>
      </c>
      <c r="S1043" s="22">
        <f t="shared" ca="1" si="1344"/>
        <v>0</v>
      </c>
      <c r="T1043" s="22">
        <f t="shared" ca="1" si="1344"/>
        <v>0</v>
      </c>
      <c r="U1043" s="22">
        <f t="shared" ca="1" si="1344"/>
        <v>0</v>
      </c>
      <c r="V1043" s="22">
        <f t="shared" ca="1" si="1344"/>
        <v>0</v>
      </c>
      <c r="W1043" s="22">
        <f t="shared" ca="1" si="1344"/>
        <v>0</v>
      </c>
      <c r="X1043" s="22">
        <f t="shared" ca="1" si="1344"/>
        <v>0</v>
      </c>
      <c r="Y1043" s="22">
        <f t="shared" ca="1" si="1344"/>
        <v>0</v>
      </c>
      <c r="Z1043" s="22">
        <f t="shared" ref="Z1043" ca="1" si="1345">ROUND(Y1043+Z1042,0)</f>
        <v>0</v>
      </c>
      <c r="AA1043" s="22">
        <f t="shared" ref="AA1043" ca="1" si="1346">ROUND(Z1043+AA1042,0)</f>
        <v>0</v>
      </c>
      <c r="AB1043" s="22">
        <f t="shared" ref="AB1043" ca="1" si="1347">ROUND(AA1043+AB1042,0)</f>
        <v>0</v>
      </c>
      <c r="AC1043" s="22">
        <f t="shared" ref="AC1043" ca="1" si="1348">ROUND(AB1043+AC1042,0)</f>
        <v>0</v>
      </c>
      <c r="AD1043" s="22">
        <f t="shared" ref="AD1043" ca="1" si="1349">ROUND(AC1043+AD1042,0)</f>
        <v>0</v>
      </c>
      <c r="AE1043" s="22">
        <f t="shared" ref="AE1043" ca="1" si="1350">ROUND(AD1043+AE1042,0)</f>
        <v>0</v>
      </c>
    </row>
    <row r="1044" spans="1:31" hidden="1">
      <c r="A1044" s="326"/>
      <c r="B1044" s="21" t="s">
        <v>388</v>
      </c>
      <c r="C1044" s="21"/>
      <c r="D1044" s="22"/>
      <c r="E1044" s="21"/>
      <c r="F1044" s="21"/>
      <c r="G1044" s="21"/>
      <c r="H1044" s="21"/>
      <c r="I1044" s="21"/>
      <c r="J1044" s="429">
        <f ca="1">OFFSET($C$96,D1039,0)</f>
        <v>0</v>
      </c>
      <c r="K1044" s="76">
        <f ca="1">IF($D1040=LataProjekcji,ROUND($D1041-K1043,0),ROUND(IF(K1042=0,0,$D1041-K1043),0))</f>
        <v>0</v>
      </c>
      <c r="L1044" s="253">
        <f t="shared" ref="L1044:W1044" ca="1" si="1351">IF($D1040=LataProjekcji,ROUND($D1041-L1043,0),ROUND(IF(AND(L1042=0,K1044&gt;0),$D1041-L1043,IF(L1042=0,0,$D1041-L1043)),0))</f>
        <v>0</v>
      </c>
      <c r="M1044" s="253">
        <f t="shared" ca="1" si="1351"/>
        <v>0</v>
      </c>
      <c r="N1044" s="253">
        <f t="shared" ca="1" si="1351"/>
        <v>0</v>
      </c>
      <c r="O1044" s="253">
        <f t="shared" ca="1" si="1351"/>
        <v>0</v>
      </c>
      <c r="P1044" s="253">
        <f t="shared" ca="1" si="1351"/>
        <v>0</v>
      </c>
      <c r="Q1044" s="253">
        <f t="shared" ca="1" si="1351"/>
        <v>0</v>
      </c>
      <c r="R1044" s="253">
        <f t="shared" ca="1" si="1351"/>
        <v>0</v>
      </c>
      <c r="S1044" s="253">
        <f t="shared" ca="1" si="1351"/>
        <v>0</v>
      </c>
      <c r="T1044" s="253">
        <f t="shared" ca="1" si="1351"/>
        <v>0</v>
      </c>
      <c r="U1044" s="253">
        <f t="shared" ca="1" si="1351"/>
        <v>0</v>
      </c>
      <c r="V1044" s="253">
        <f t="shared" ca="1" si="1351"/>
        <v>0</v>
      </c>
      <c r="W1044" s="253">
        <f t="shared" ca="1" si="1351"/>
        <v>0</v>
      </c>
      <c r="X1044" s="253">
        <f t="shared" ref="X1044:AA1044" ca="1" si="1352">IF($D1040=LataProjekcji,ROUND($D1041-X1043,0),ROUND(IF(AND(X1042=0,W1044&gt;0),$D1041-X1043,IF(X1042=0,0,$D1041-X1043)),0))</f>
        <v>0</v>
      </c>
      <c r="Y1044" s="253">
        <f t="shared" ca="1" si="1352"/>
        <v>0</v>
      </c>
      <c r="Z1044" s="253">
        <f t="shared" ca="1" si="1352"/>
        <v>0</v>
      </c>
      <c r="AA1044" s="253">
        <f t="shared" ca="1" si="1352"/>
        <v>0</v>
      </c>
      <c r="AB1044" s="253">
        <f t="shared" ref="AB1044" ca="1" si="1353">IF($D1040=LataProjekcji,ROUND($D1041-AB1043,0),ROUND(IF(AND(AB1042=0,AA1044&gt;0),$D1041-AB1043,IF(AB1042=0,0,$D1041-AB1043)),0))</f>
        <v>0</v>
      </c>
      <c r="AC1044" s="253">
        <f t="shared" ref="AC1044" ca="1" si="1354">IF($D1040=LataProjekcji,ROUND($D1041-AC1043,0),ROUND(IF(AND(AC1042=0,AB1044&gt;0),$D1041-AC1043,IF(AC1042=0,0,$D1041-AC1043)),0))</f>
        <v>0</v>
      </c>
      <c r="AD1044" s="253">
        <f t="shared" ref="AD1044" ca="1" si="1355">IF($D1040=LataProjekcji,ROUND($D1041-AD1043,0),ROUND(IF(AND(AD1042=0,AC1044&gt;0),$D1041-AD1043,IF(AD1042=0,0,$D1041-AD1043)),0))</f>
        <v>0</v>
      </c>
      <c r="AE1044" s="253">
        <f t="shared" ref="AE1044" ca="1" si="1356">IF($D1040=LataProjekcji,ROUND($D1041-AE1043,0),ROUND(IF(AND(AE1042=0,AD1044&gt;0),$D1041-AE1043,IF(AE1042=0,0,$D1041-AE1043)),0))</f>
        <v>0</v>
      </c>
    </row>
    <row r="1045" spans="1:31" hidden="1">
      <c r="A1045" s="326"/>
      <c r="B1045" s="20">
        <f ca="1">OFFSET($B$96,D1045,0)</f>
        <v>0</v>
      </c>
      <c r="C1045" s="20"/>
      <c r="D1045" s="21">
        <f>D1039+1</f>
        <v>28</v>
      </c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326"/>
      <c r="B1046" s="164" t="s">
        <v>402</v>
      </c>
      <c r="C1046" s="164"/>
      <c r="D1046" s="164">
        <f ca="1">YEAR(OFFSET($E$96,D1045,0))</f>
        <v>1900</v>
      </c>
      <c r="E1046" s="164">
        <f ca="1">MONTH(OFFSET($E$96,D1045,0))</f>
        <v>1</v>
      </c>
      <c r="F1046" s="527" cm="1">
        <f t="array" aca="1" ref="F1046" ca="1">IleMiesiecyDoKoncaRokuST</f>
        <v>11</v>
      </c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</row>
    <row r="1047" spans="1:31" hidden="1">
      <c r="A1047" s="326"/>
      <c r="B1047" s="21" t="s">
        <v>388</v>
      </c>
      <c r="C1047" s="21"/>
      <c r="D1047" s="374">
        <f ca="1">IF(E1047&lt;0,0,ROUND(E1047,0))</f>
        <v>0</v>
      </c>
      <c r="E1047" s="248">
        <f ca="1">OFFSET($D$96,D1045,0)</f>
        <v>0</v>
      </c>
      <c r="F1047" s="374">
        <f ca="1">IF(E1047&gt;10,ROUND(($D1048/12)*$F1046,0),$D1047)</f>
        <v>0</v>
      </c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</row>
    <row r="1048" spans="1:31" hidden="1">
      <c r="A1048" s="326"/>
      <c r="B1048" s="21" t="s">
        <v>396</v>
      </c>
      <c r="C1048" s="420" t="e">
        <f ca="1">VLOOKUP(OFFSET($C$96,D1045,0),Założenia!$J$46:$K$53,2,FALSE)</f>
        <v>#N/A</v>
      </c>
      <c r="D1048" s="374">
        <f ca="1">IF(ISBLANK(OFFSET($E$96,D1045,0)),0,IF(E1047&gt;10,ROUND(D1047*C1048,0),IF(D1047&lt;0,0,D1047)))</f>
        <v>0</v>
      </c>
      <c r="E1048" s="21"/>
      <c r="F1048" s="21"/>
      <c r="G1048" s="21"/>
      <c r="H1048" s="21"/>
      <c r="I1048" s="21"/>
      <c r="J1048" s="21"/>
      <c r="K1048" s="74">
        <f ca="1">ROUND(IF($D1046=LataProjekcji,$F1047,IF($D1046=LataProjekcji,$D1048,0)),0)</f>
        <v>0</v>
      </c>
      <c r="L1048" s="247">
        <f ca="1">ROUND(IF(OR(AND($D1046=LataProjekcji,$F1046&gt;0),AND($D1046=LataProjekcji,$F1046=0,$E1047&lt;=10)),$F1047,IF($D1046&lt;LataProjekcji,IF((SUM($K1048:K1048)+$D1048)&lt;$D1047,$D1048,$D1047-SUM($K1048:K1048)),0)),0)</f>
        <v>0</v>
      </c>
      <c r="M1048" s="247">
        <f ca="1">ROUND(IF(OR(AND($D1046=LataProjekcji,$F1046&gt;0),AND($D1046=LataProjekcji,$F1046=0,$E1047&lt;=10)),$F1047,IF($D1046&lt;LataProjekcji,IF((SUM($K1048:L1048)+$D1048)&lt;$D1047,$D1048,$D1047-SUM($K1048:L1048)),0)),0)</f>
        <v>0</v>
      </c>
      <c r="N1048" s="247">
        <f ca="1">ROUND(IF(OR(AND($D1046=LataProjekcji,$F1046&gt;0),AND($D1046=LataProjekcji,$F1046=0,$E1047&lt;=10)),$F1047,IF($D1046&lt;LataProjekcji,IF((SUM($K1048:M1048)+$D1048)&lt;$D1047,$D1048,$D1047-SUM($K1048:M1048)),0)),0)</f>
        <v>0</v>
      </c>
      <c r="O1048" s="247">
        <f ca="1">ROUND(IF(OR(AND($D1046=LataProjekcji,$F1046&gt;0),AND($D1046=LataProjekcji,$F1046=0,$E1047&lt;=10)),$F1047,IF($D1046&lt;LataProjekcji,IF((SUM($K1048:N1048)+$D1048)&lt;$D1047,$D1048,$D1047-SUM($K1048:N1048)),0)),0)</f>
        <v>0</v>
      </c>
      <c r="P1048" s="247">
        <f ca="1">ROUND(IF(OR(AND($D1046=LataProjekcji,$F1046&gt;0),AND($D1046=LataProjekcji,$F1046=0,$E1047&lt;=10)),$F1047,IF($D1046&lt;LataProjekcji,IF((SUM($K1048:O1048)+$D1048)&lt;$D1047,$D1048,$D1047-SUM($K1048:O1048)),0)),0)</f>
        <v>0</v>
      </c>
      <c r="Q1048" s="247">
        <f ca="1">ROUND(IF(OR(AND($D1046=LataProjekcji,$F1046&gt;0),AND($D1046=LataProjekcji,$F1046=0,$E1047&lt;=10)),$F1047,IF($D1046&lt;LataProjekcji,IF((SUM($K1048:P1048)+$D1048)&lt;$D1047,$D1048,$D1047-SUM($K1048:P1048)),0)),0)</f>
        <v>0</v>
      </c>
      <c r="R1048" s="247">
        <f ca="1">ROUND(IF(OR(AND($D1046=LataProjekcji,$F1046&gt;0),AND($D1046=LataProjekcji,$F1046=0,$E1047&lt;=10)),$F1047,IF($D1046&lt;LataProjekcji,IF((SUM($K1048:Q1048)+$D1048)&lt;$D1047,$D1048,$D1047-SUM($K1048:Q1048)),0)),0)</f>
        <v>0</v>
      </c>
      <c r="S1048" s="247">
        <f ca="1">ROUND(IF(OR(AND($D1046=LataProjekcji,$F1046&gt;0),AND($D1046=LataProjekcji,$F1046=0,$E1047&lt;=10)),$F1047,IF($D1046&lt;LataProjekcji,IF((SUM($K1048:R1048)+$D1048)&lt;$D1047,$D1048,$D1047-SUM($K1048:R1048)),0)),0)</f>
        <v>0</v>
      </c>
      <c r="T1048" s="247">
        <f ca="1">ROUND(IF(OR(AND($D1046=LataProjekcji,$F1046&gt;0),AND($D1046=LataProjekcji,$F1046=0,$E1047&lt;=10)),$F1047,IF($D1046&lt;LataProjekcji,IF((SUM($K1048:S1048)+$D1048)&lt;$D1047,$D1048,$D1047-SUM($K1048:S1048)),0)),0)</f>
        <v>0</v>
      </c>
      <c r="U1048" s="247">
        <f ca="1">ROUND(IF(OR(AND($D1046=LataProjekcji,$F1046&gt;0),AND($D1046=LataProjekcji,$F1046=0,$E1047&lt;=10)),$F1047,IF($D1046&lt;LataProjekcji,IF((SUM($K1048:T1048)+$D1048)&lt;$D1047,$D1048,$D1047-SUM($K1048:T1048)),0)),0)</f>
        <v>0</v>
      </c>
      <c r="V1048" s="247">
        <f ca="1">ROUND(IF(OR(AND($D1046=LataProjekcji,$F1046&gt;0),AND($D1046=LataProjekcji,$F1046=0,$E1047&lt;=10)),$F1047,IF($D1046&lt;LataProjekcji,IF((SUM($K1048:U1048)+$D1048)&lt;$D1047,$D1048,$D1047-SUM($K1048:U1048)),0)),0)</f>
        <v>0</v>
      </c>
      <c r="W1048" s="247">
        <f ca="1">ROUND(IF(OR(AND($D1046=LataProjekcji,$F1046&gt;0),AND($D1046=LataProjekcji,$F1046=0,$E1047&lt;=10)),$F1047,IF($D1046&lt;LataProjekcji,IF((SUM($K1048:V1048)+$D1048)&lt;$D1047,$D1048,$D1047-SUM($K1048:V1048)),0)),0)</f>
        <v>0</v>
      </c>
      <c r="X1048" s="247">
        <f ca="1">ROUND(IF(OR(AND($D1046=LataProjekcji,$F1046&gt;0),AND($D1046=LataProjekcji,$F1046=0,$E1047&lt;=10)),$F1047,IF($D1046&lt;LataProjekcji,IF((SUM($K1048:W1048)+$D1048)&lt;$D1047,$D1048,$D1047-SUM($K1048:W1048)),0)),0)</f>
        <v>0</v>
      </c>
      <c r="Y1048" s="247">
        <f ca="1">ROUND(IF(OR(AND($D1046=LataProjekcji,$F1046&gt;0),AND($D1046=LataProjekcji,$F1046=0,$E1047&lt;=10)),$F1047,IF($D1046&lt;LataProjekcji,IF((SUM($K1048:X1048)+$D1048)&lt;$D1047,$D1048,$D1047-SUM($K1048:X1048)),0)),0)</f>
        <v>0</v>
      </c>
      <c r="Z1048" s="247">
        <f ca="1">ROUND(IF(OR(AND($D1046=LataProjekcji,$F1046&gt;0),AND($D1046=LataProjekcji,$F1046=0,$E1047&lt;=10)),$F1047,IF($D1046&lt;LataProjekcji,IF((SUM($K1048:Y1048)+$D1048)&lt;$D1047,$D1048,$D1047-SUM($K1048:Y1048)),0)),0)</f>
        <v>0</v>
      </c>
      <c r="AA1048" s="247">
        <f ca="1">ROUND(IF(OR(AND($D1046=LataProjekcji,$F1046&gt;0),AND($D1046=LataProjekcji,$F1046=0,$E1047&lt;=10)),$F1047,IF($D1046&lt;LataProjekcji,IF((SUM($K1048:Z1048)+$D1048)&lt;$D1047,$D1048,$D1047-SUM($K1048:Z1048)),0)),0)</f>
        <v>0</v>
      </c>
      <c r="AB1048" s="247">
        <f ca="1">ROUND(IF(OR(AND($D1046=LataProjekcji,$F1046&gt;0),AND($D1046=LataProjekcji,$F1046=0,$E1047&lt;=10)),$F1047,IF($D1046&lt;LataProjekcji,IF((SUM($K1048:AA1048)+$D1048)&lt;$D1047,$D1048,$D1047-SUM($K1048:AA1048)),0)),0)</f>
        <v>0</v>
      </c>
      <c r="AC1048" s="247">
        <f ca="1">ROUND(IF(OR(AND($D1046=LataProjekcji,$F1046&gt;0),AND($D1046=LataProjekcji,$F1046=0,$E1047&lt;=10)),$F1047,IF($D1046&lt;LataProjekcji,IF((SUM($K1048:AB1048)+$D1048)&lt;$D1047,$D1048,$D1047-SUM($K1048:AB1048)),0)),0)</f>
        <v>0</v>
      </c>
      <c r="AD1048" s="247">
        <f ca="1">ROUND(IF(OR(AND($D1046=LataProjekcji,$F1046&gt;0),AND($D1046=LataProjekcji,$F1046=0,$E1047&lt;=10)),$F1047,IF($D1046&lt;LataProjekcji,IF((SUM($K1048:AC1048)+$D1048)&lt;$D1047,$D1048,$D1047-SUM($K1048:AC1048)),0)),0)</f>
        <v>0</v>
      </c>
      <c r="AE1048" s="247">
        <f ca="1">ROUND(IF(OR(AND($D1046=LataProjekcji,$F1046&gt;0),AND($D1046=LataProjekcji,$F1046=0,$E1047&lt;=10)),$F1047,IF($D1046&lt;LataProjekcji,IF((SUM($K1048:AD1048)+$D1048)&lt;$D1047,$D1048,$D1047-SUM($K1048:AD1048)),0)),0)</f>
        <v>0</v>
      </c>
    </row>
    <row r="1049" spans="1:31" hidden="1">
      <c r="A1049" s="326"/>
      <c r="B1049" s="21" t="s">
        <v>397</v>
      </c>
      <c r="C1049" s="21"/>
      <c r="D1049" s="22"/>
      <c r="E1049" s="21"/>
      <c r="F1049" s="21"/>
      <c r="G1049" s="21"/>
      <c r="H1049" s="21"/>
      <c r="I1049" s="21"/>
      <c r="J1049" s="21"/>
      <c r="K1049" s="22">
        <f ca="1">ROUND(K1048,0)</f>
        <v>0</v>
      </c>
      <c r="L1049" s="22">
        <f t="shared" ref="L1049:Y1049" ca="1" si="1357">ROUND(K1049+L1048,0)</f>
        <v>0</v>
      </c>
      <c r="M1049" s="22">
        <f t="shared" ca="1" si="1357"/>
        <v>0</v>
      </c>
      <c r="N1049" s="22">
        <f t="shared" ca="1" si="1357"/>
        <v>0</v>
      </c>
      <c r="O1049" s="22">
        <f t="shared" ca="1" si="1357"/>
        <v>0</v>
      </c>
      <c r="P1049" s="22">
        <f t="shared" ca="1" si="1357"/>
        <v>0</v>
      </c>
      <c r="Q1049" s="22">
        <f t="shared" ca="1" si="1357"/>
        <v>0</v>
      </c>
      <c r="R1049" s="22">
        <f t="shared" ca="1" si="1357"/>
        <v>0</v>
      </c>
      <c r="S1049" s="22">
        <f t="shared" ca="1" si="1357"/>
        <v>0</v>
      </c>
      <c r="T1049" s="22">
        <f t="shared" ca="1" si="1357"/>
        <v>0</v>
      </c>
      <c r="U1049" s="22">
        <f t="shared" ca="1" si="1357"/>
        <v>0</v>
      </c>
      <c r="V1049" s="22">
        <f t="shared" ca="1" si="1357"/>
        <v>0</v>
      </c>
      <c r="W1049" s="22">
        <f t="shared" ca="1" si="1357"/>
        <v>0</v>
      </c>
      <c r="X1049" s="22">
        <f t="shared" ca="1" si="1357"/>
        <v>0</v>
      </c>
      <c r="Y1049" s="22">
        <f t="shared" ca="1" si="1357"/>
        <v>0</v>
      </c>
      <c r="Z1049" s="22">
        <f t="shared" ref="Z1049" ca="1" si="1358">ROUND(Y1049+Z1048,0)</f>
        <v>0</v>
      </c>
      <c r="AA1049" s="22">
        <f t="shared" ref="AA1049" ca="1" si="1359">ROUND(Z1049+AA1048,0)</f>
        <v>0</v>
      </c>
      <c r="AB1049" s="22">
        <f t="shared" ref="AB1049" ca="1" si="1360">ROUND(AA1049+AB1048,0)</f>
        <v>0</v>
      </c>
      <c r="AC1049" s="22">
        <f t="shared" ref="AC1049" ca="1" si="1361">ROUND(AB1049+AC1048,0)</f>
        <v>0</v>
      </c>
      <c r="AD1049" s="22">
        <f t="shared" ref="AD1049" ca="1" si="1362">ROUND(AC1049+AD1048,0)</f>
        <v>0</v>
      </c>
      <c r="AE1049" s="22">
        <f t="shared" ref="AE1049" ca="1" si="1363">ROUND(AD1049+AE1048,0)</f>
        <v>0</v>
      </c>
    </row>
    <row r="1050" spans="1:31" hidden="1">
      <c r="A1050" s="326"/>
      <c r="B1050" s="21" t="s">
        <v>388</v>
      </c>
      <c r="C1050" s="21"/>
      <c r="D1050" s="22"/>
      <c r="E1050" s="21"/>
      <c r="F1050" s="21"/>
      <c r="G1050" s="21"/>
      <c r="H1050" s="21"/>
      <c r="I1050" s="21"/>
      <c r="J1050" s="429">
        <f ca="1">OFFSET($C$96,D1045,0)</f>
        <v>0</v>
      </c>
      <c r="K1050" s="76">
        <f ca="1">IF($D1046=LataProjekcji,ROUND($D1047-K1049,0),ROUND(IF(K1048=0,0,$D1047-K1049),0))</f>
        <v>0</v>
      </c>
      <c r="L1050" s="253">
        <f t="shared" ref="L1050:W1050" ca="1" si="1364">IF($D1046=LataProjekcji,ROUND($D1047-L1049,0),ROUND(IF(AND(L1048=0,K1050&gt;0),$D1047-L1049,IF(L1048=0,0,$D1047-L1049)),0))</f>
        <v>0</v>
      </c>
      <c r="M1050" s="253">
        <f t="shared" ca="1" si="1364"/>
        <v>0</v>
      </c>
      <c r="N1050" s="253">
        <f t="shared" ca="1" si="1364"/>
        <v>0</v>
      </c>
      <c r="O1050" s="253">
        <f t="shared" ca="1" si="1364"/>
        <v>0</v>
      </c>
      <c r="P1050" s="253">
        <f t="shared" ca="1" si="1364"/>
        <v>0</v>
      </c>
      <c r="Q1050" s="253">
        <f t="shared" ca="1" si="1364"/>
        <v>0</v>
      </c>
      <c r="R1050" s="253">
        <f t="shared" ca="1" si="1364"/>
        <v>0</v>
      </c>
      <c r="S1050" s="253">
        <f t="shared" ca="1" si="1364"/>
        <v>0</v>
      </c>
      <c r="T1050" s="253">
        <f t="shared" ca="1" si="1364"/>
        <v>0</v>
      </c>
      <c r="U1050" s="253">
        <f t="shared" ca="1" si="1364"/>
        <v>0</v>
      </c>
      <c r="V1050" s="253">
        <f t="shared" ca="1" si="1364"/>
        <v>0</v>
      </c>
      <c r="W1050" s="253">
        <f t="shared" ca="1" si="1364"/>
        <v>0</v>
      </c>
      <c r="X1050" s="253">
        <f t="shared" ref="X1050:AA1050" ca="1" si="1365">IF($D1046=LataProjekcji,ROUND($D1047-X1049,0),ROUND(IF(AND(X1048=0,W1050&gt;0),$D1047-X1049,IF(X1048=0,0,$D1047-X1049)),0))</f>
        <v>0</v>
      </c>
      <c r="Y1050" s="253">
        <f t="shared" ca="1" si="1365"/>
        <v>0</v>
      </c>
      <c r="Z1050" s="253">
        <f t="shared" ca="1" si="1365"/>
        <v>0</v>
      </c>
      <c r="AA1050" s="253">
        <f t="shared" ca="1" si="1365"/>
        <v>0</v>
      </c>
      <c r="AB1050" s="253">
        <f t="shared" ref="AB1050" ca="1" si="1366">IF($D1046=LataProjekcji,ROUND($D1047-AB1049,0),ROUND(IF(AND(AB1048=0,AA1050&gt;0),$D1047-AB1049,IF(AB1048=0,0,$D1047-AB1049)),0))</f>
        <v>0</v>
      </c>
      <c r="AC1050" s="253">
        <f t="shared" ref="AC1050" ca="1" si="1367">IF($D1046=LataProjekcji,ROUND($D1047-AC1049,0),ROUND(IF(AND(AC1048=0,AB1050&gt;0),$D1047-AC1049,IF(AC1048=0,0,$D1047-AC1049)),0))</f>
        <v>0</v>
      </c>
      <c r="AD1050" s="253">
        <f t="shared" ref="AD1050" ca="1" si="1368">IF($D1046=LataProjekcji,ROUND($D1047-AD1049,0),ROUND(IF(AND(AD1048=0,AC1050&gt;0),$D1047-AD1049,IF(AD1048=0,0,$D1047-AD1049)),0))</f>
        <v>0</v>
      </c>
      <c r="AE1050" s="253">
        <f t="shared" ref="AE1050" ca="1" si="1369">IF($D1046=LataProjekcji,ROUND($D1047-AE1049,0),ROUND(IF(AND(AE1048=0,AD1050&gt;0),$D1047-AE1049,IF(AE1048=0,0,$D1047-AE1049)),0))</f>
        <v>0</v>
      </c>
    </row>
    <row r="1051" spans="1:31" hidden="1">
      <c r="A1051" s="326"/>
      <c r="B1051" s="20">
        <f ca="1">OFFSET($B$96,D1051,0)</f>
        <v>0</v>
      </c>
      <c r="C1051" s="20"/>
      <c r="D1051" s="21">
        <f>D1045+1</f>
        <v>29</v>
      </c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326"/>
      <c r="B1052" s="164" t="s">
        <v>402</v>
      </c>
      <c r="C1052" s="164"/>
      <c r="D1052" s="164">
        <f ca="1">YEAR(OFFSET($E$96,D1051,0))</f>
        <v>1900</v>
      </c>
      <c r="E1052" s="164">
        <f ca="1">MONTH(OFFSET($E$96,D1051,0))</f>
        <v>1</v>
      </c>
      <c r="F1052" s="527" cm="1">
        <f t="array" aca="1" ref="F1052" ca="1">IleMiesiecyDoKoncaRokuST</f>
        <v>11</v>
      </c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326"/>
      <c r="B1053" s="21" t="s">
        <v>388</v>
      </c>
      <c r="C1053" s="21"/>
      <c r="D1053" s="374">
        <f ca="1">IF(E1053&lt;0,0,ROUND(E1053,0))</f>
        <v>0</v>
      </c>
      <c r="E1053" s="248">
        <f ca="1">OFFSET($D$96,D1051,0)</f>
        <v>0</v>
      </c>
      <c r="F1053" s="374">
        <f ca="1">IF(E1053&gt;10,ROUND(($D1054/12)*$F1052,0),$D1053)</f>
        <v>0</v>
      </c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</row>
    <row r="1054" spans="1:31" hidden="1">
      <c r="A1054" s="326"/>
      <c r="B1054" s="21" t="s">
        <v>396</v>
      </c>
      <c r="C1054" s="420" t="e">
        <f ca="1">VLOOKUP(OFFSET($C$96,D1051,0),Założenia!$J$46:$K$53,2,FALSE)</f>
        <v>#N/A</v>
      </c>
      <c r="D1054" s="374">
        <f ca="1">IF(ISBLANK(OFFSET($E$96,D1051,0)),0,IF(E1053&gt;10,ROUND(D1053*C1054,0),IF(D1053&lt;0,0,D1053)))</f>
        <v>0</v>
      </c>
      <c r="E1054" s="21"/>
      <c r="F1054" s="21"/>
      <c r="G1054" s="21"/>
      <c r="H1054" s="21"/>
      <c r="I1054" s="21"/>
      <c r="J1054" s="21"/>
      <c r="K1054" s="74">
        <f ca="1">ROUND(IF($D1052=LataProjekcji,$F1053,IF($D1052=LataProjekcji,$D1054,0)),0)</f>
        <v>0</v>
      </c>
      <c r="L1054" s="247">
        <f ca="1">ROUND(IF(OR(AND($D1052=LataProjekcji,$F1052&gt;0),AND($D1052=LataProjekcji,$F1052=0,$E1053&lt;=10)),$F1053,IF($D1052&lt;LataProjekcji,IF((SUM($K1054:K1054)+$D1054)&lt;$D1053,$D1054,$D1053-SUM($K1054:K1054)),0)),0)</f>
        <v>0</v>
      </c>
      <c r="M1054" s="247">
        <f ca="1">ROUND(IF(OR(AND($D1052=LataProjekcji,$F1052&gt;0),AND($D1052=LataProjekcji,$F1052=0,$E1053&lt;=10)),$F1053,IF($D1052&lt;LataProjekcji,IF((SUM($K1054:L1054)+$D1054)&lt;$D1053,$D1054,$D1053-SUM($K1054:L1054)),0)),0)</f>
        <v>0</v>
      </c>
      <c r="N1054" s="247">
        <f ca="1">ROUND(IF(OR(AND($D1052=LataProjekcji,$F1052&gt;0),AND($D1052=LataProjekcji,$F1052=0,$E1053&lt;=10)),$F1053,IF($D1052&lt;LataProjekcji,IF((SUM($K1054:M1054)+$D1054)&lt;$D1053,$D1054,$D1053-SUM($K1054:M1054)),0)),0)</f>
        <v>0</v>
      </c>
      <c r="O1054" s="247">
        <f ca="1">ROUND(IF(OR(AND($D1052=LataProjekcji,$F1052&gt;0),AND($D1052=LataProjekcji,$F1052=0,$E1053&lt;=10)),$F1053,IF($D1052&lt;LataProjekcji,IF((SUM($K1054:N1054)+$D1054)&lt;$D1053,$D1054,$D1053-SUM($K1054:N1054)),0)),0)</f>
        <v>0</v>
      </c>
      <c r="P1054" s="247">
        <f ca="1">ROUND(IF(OR(AND($D1052=LataProjekcji,$F1052&gt;0),AND($D1052=LataProjekcji,$F1052=0,$E1053&lt;=10)),$F1053,IF($D1052&lt;LataProjekcji,IF((SUM($K1054:O1054)+$D1054)&lt;$D1053,$D1054,$D1053-SUM($K1054:O1054)),0)),0)</f>
        <v>0</v>
      </c>
      <c r="Q1054" s="247">
        <f ca="1">ROUND(IF(OR(AND($D1052=LataProjekcji,$F1052&gt;0),AND($D1052=LataProjekcji,$F1052=0,$E1053&lt;=10)),$F1053,IF($D1052&lt;LataProjekcji,IF((SUM($K1054:P1054)+$D1054)&lt;$D1053,$D1054,$D1053-SUM($K1054:P1054)),0)),0)</f>
        <v>0</v>
      </c>
      <c r="R1054" s="247">
        <f ca="1">ROUND(IF(OR(AND($D1052=LataProjekcji,$F1052&gt;0),AND($D1052=LataProjekcji,$F1052=0,$E1053&lt;=10)),$F1053,IF($D1052&lt;LataProjekcji,IF((SUM($K1054:Q1054)+$D1054)&lt;$D1053,$D1054,$D1053-SUM($K1054:Q1054)),0)),0)</f>
        <v>0</v>
      </c>
      <c r="S1054" s="247">
        <f ca="1">ROUND(IF(OR(AND($D1052=LataProjekcji,$F1052&gt;0),AND($D1052=LataProjekcji,$F1052=0,$E1053&lt;=10)),$F1053,IF($D1052&lt;LataProjekcji,IF((SUM($K1054:R1054)+$D1054)&lt;$D1053,$D1054,$D1053-SUM($K1054:R1054)),0)),0)</f>
        <v>0</v>
      </c>
      <c r="T1054" s="247">
        <f ca="1">ROUND(IF(OR(AND($D1052=LataProjekcji,$F1052&gt;0),AND($D1052=LataProjekcji,$F1052=0,$E1053&lt;=10)),$F1053,IF($D1052&lt;LataProjekcji,IF((SUM($K1054:S1054)+$D1054)&lt;$D1053,$D1054,$D1053-SUM($K1054:S1054)),0)),0)</f>
        <v>0</v>
      </c>
      <c r="U1054" s="247">
        <f ca="1">ROUND(IF(OR(AND($D1052=LataProjekcji,$F1052&gt;0),AND($D1052=LataProjekcji,$F1052=0,$E1053&lt;=10)),$F1053,IF($D1052&lt;LataProjekcji,IF((SUM($K1054:T1054)+$D1054)&lt;$D1053,$D1054,$D1053-SUM($K1054:T1054)),0)),0)</f>
        <v>0</v>
      </c>
      <c r="V1054" s="247">
        <f ca="1">ROUND(IF(OR(AND($D1052=LataProjekcji,$F1052&gt;0),AND($D1052=LataProjekcji,$F1052=0,$E1053&lt;=10)),$F1053,IF($D1052&lt;LataProjekcji,IF((SUM($K1054:U1054)+$D1054)&lt;$D1053,$D1054,$D1053-SUM($K1054:U1054)),0)),0)</f>
        <v>0</v>
      </c>
      <c r="W1054" s="247">
        <f ca="1">ROUND(IF(OR(AND($D1052=LataProjekcji,$F1052&gt;0),AND($D1052=LataProjekcji,$F1052=0,$E1053&lt;=10)),$F1053,IF($D1052&lt;LataProjekcji,IF((SUM($K1054:V1054)+$D1054)&lt;$D1053,$D1054,$D1053-SUM($K1054:V1054)),0)),0)</f>
        <v>0</v>
      </c>
      <c r="X1054" s="247">
        <f ca="1">ROUND(IF(OR(AND($D1052=LataProjekcji,$F1052&gt;0),AND($D1052=LataProjekcji,$F1052=0,$E1053&lt;=10)),$F1053,IF($D1052&lt;LataProjekcji,IF((SUM($K1054:W1054)+$D1054)&lt;$D1053,$D1054,$D1053-SUM($K1054:W1054)),0)),0)</f>
        <v>0</v>
      </c>
      <c r="Y1054" s="247">
        <f ca="1">ROUND(IF(OR(AND($D1052=LataProjekcji,$F1052&gt;0),AND($D1052=LataProjekcji,$F1052=0,$E1053&lt;=10)),$F1053,IF($D1052&lt;LataProjekcji,IF((SUM($K1054:X1054)+$D1054)&lt;$D1053,$D1054,$D1053-SUM($K1054:X1054)),0)),0)</f>
        <v>0</v>
      </c>
      <c r="Z1054" s="247">
        <f ca="1">ROUND(IF(OR(AND($D1052=LataProjekcji,$F1052&gt;0),AND($D1052=LataProjekcji,$F1052=0,$E1053&lt;=10)),$F1053,IF($D1052&lt;LataProjekcji,IF((SUM($K1054:Y1054)+$D1054)&lt;$D1053,$D1054,$D1053-SUM($K1054:Y1054)),0)),0)</f>
        <v>0</v>
      </c>
      <c r="AA1054" s="247">
        <f ca="1">ROUND(IF(OR(AND($D1052=LataProjekcji,$F1052&gt;0),AND($D1052=LataProjekcji,$F1052=0,$E1053&lt;=10)),$F1053,IF($D1052&lt;LataProjekcji,IF((SUM($K1054:Z1054)+$D1054)&lt;$D1053,$D1054,$D1053-SUM($K1054:Z1054)),0)),0)</f>
        <v>0</v>
      </c>
      <c r="AB1054" s="247">
        <f ca="1">ROUND(IF(OR(AND($D1052=LataProjekcji,$F1052&gt;0),AND($D1052=LataProjekcji,$F1052=0,$E1053&lt;=10)),$F1053,IF($D1052&lt;LataProjekcji,IF((SUM($K1054:AA1054)+$D1054)&lt;$D1053,$D1054,$D1053-SUM($K1054:AA1054)),0)),0)</f>
        <v>0</v>
      </c>
      <c r="AC1054" s="247">
        <f ca="1">ROUND(IF(OR(AND($D1052=LataProjekcji,$F1052&gt;0),AND($D1052=LataProjekcji,$F1052=0,$E1053&lt;=10)),$F1053,IF($D1052&lt;LataProjekcji,IF((SUM($K1054:AB1054)+$D1054)&lt;$D1053,$D1054,$D1053-SUM($K1054:AB1054)),0)),0)</f>
        <v>0</v>
      </c>
      <c r="AD1054" s="247">
        <f ca="1">ROUND(IF(OR(AND($D1052=LataProjekcji,$F1052&gt;0),AND($D1052=LataProjekcji,$F1052=0,$E1053&lt;=10)),$F1053,IF($D1052&lt;LataProjekcji,IF((SUM($K1054:AC1054)+$D1054)&lt;$D1053,$D1054,$D1053-SUM($K1054:AC1054)),0)),0)</f>
        <v>0</v>
      </c>
      <c r="AE1054" s="247">
        <f ca="1">ROUND(IF(OR(AND($D1052=LataProjekcji,$F1052&gt;0),AND($D1052=LataProjekcji,$F1052=0,$E1053&lt;=10)),$F1053,IF($D1052&lt;LataProjekcji,IF((SUM($K1054:AD1054)+$D1054)&lt;$D1053,$D1054,$D1053-SUM($K1054:AD1054)),0)),0)</f>
        <v>0</v>
      </c>
    </row>
    <row r="1055" spans="1:31" hidden="1">
      <c r="A1055" s="326"/>
      <c r="B1055" s="21" t="s">
        <v>397</v>
      </c>
      <c r="C1055" s="21"/>
      <c r="D1055" s="22"/>
      <c r="E1055" s="21"/>
      <c r="F1055" s="21"/>
      <c r="G1055" s="21"/>
      <c r="H1055" s="21"/>
      <c r="I1055" s="21"/>
      <c r="J1055" s="21"/>
      <c r="K1055" s="22">
        <f ca="1">ROUND(K1054,0)</f>
        <v>0</v>
      </c>
      <c r="L1055" s="22">
        <f t="shared" ref="L1055:Y1055" ca="1" si="1370">ROUND(K1055+L1054,0)</f>
        <v>0</v>
      </c>
      <c r="M1055" s="22">
        <f t="shared" ca="1" si="1370"/>
        <v>0</v>
      </c>
      <c r="N1055" s="22">
        <f t="shared" ca="1" si="1370"/>
        <v>0</v>
      </c>
      <c r="O1055" s="22">
        <f t="shared" ca="1" si="1370"/>
        <v>0</v>
      </c>
      <c r="P1055" s="22">
        <f t="shared" ca="1" si="1370"/>
        <v>0</v>
      </c>
      <c r="Q1055" s="22">
        <f t="shared" ca="1" si="1370"/>
        <v>0</v>
      </c>
      <c r="R1055" s="22">
        <f t="shared" ca="1" si="1370"/>
        <v>0</v>
      </c>
      <c r="S1055" s="22">
        <f t="shared" ca="1" si="1370"/>
        <v>0</v>
      </c>
      <c r="T1055" s="22">
        <f t="shared" ca="1" si="1370"/>
        <v>0</v>
      </c>
      <c r="U1055" s="22">
        <f t="shared" ca="1" si="1370"/>
        <v>0</v>
      </c>
      <c r="V1055" s="22">
        <f t="shared" ca="1" si="1370"/>
        <v>0</v>
      </c>
      <c r="W1055" s="22">
        <f t="shared" ca="1" si="1370"/>
        <v>0</v>
      </c>
      <c r="X1055" s="22">
        <f t="shared" ca="1" si="1370"/>
        <v>0</v>
      </c>
      <c r="Y1055" s="22">
        <f t="shared" ca="1" si="1370"/>
        <v>0</v>
      </c>
      <c r="Z1055" s="22">
        <f t="shared" ref="Z1055" ca="1" si="1371">ROUND(Y1055+Z1054,0)</f>
        <v>0</v>
      </c>
      <c r="AA1055" s="22">
        <f t="shared" ref="AA1055" ca="1" si="1372">ROUND(Z1055+AA1054,0)</f>
        <v>0</v>
      </c>
      <c r="AB1055" s="22">
        <f t="shared" ref="AB1055" ca="1" si="1373">ROUND(AA1055+AB1054,0)</f>
        <v>0</v>
      </c>
      <c r="AC1055" s="22">
        <f t="shared" ref="AC1055" ca="1" si="1374">ROUND(AB1055+AC1054,0)</f>
        <v>0</v>
      </c>
      <c r="AD1055" s="22">
        <f t="shared" ref="AD1055" ca="1" si="1375">ROUND(AC1055+AD1054,0)</f>
        <v>0</v>
      </c>
      <c r="AE1055" s="22">
        <f t="shared" ref="AE1055" ca="1" si="1376">ROUND(AD1055+AE1054,0)</f>
        <v>0</v>
      </c>
    </row>
    <row r="1056" spans="1:31" hidden="1">
      <c r="A1056" s="326"/>
      <c r="B1056" s="21" t="s">
        <v>388</v>
      </c>
      <c r="C1056" s="21"/>
      <c r="D1056" s="22"/>
      <c r="E1056" s="21"/>
      <c r="F1056" s="21"/>
      <c r="G1056" s="21"/>
      <c r="H1056" s="21"/>
      <c r="I1056" s="21"/>
      <c r="J1056" s="429">
        <f ca="1">OFFSET($C$96,D1051,0)</f>
        <v>0</v>
      </c>
      <c r="K1056" s="76">
        <f ca="1">IF($D1052=LataProjekcji,ROUND($D1053-K1055,0),ROUND(IF(K1054=0,0,$D1053-K1055),0))</f>
        <v>0</v>
      </c>
      <c r="L1056" s="253">
        <f t="shared" ref="L1056:W1056" ca="1" si="1377">IF($D1052=LataProjekcji,ROUND($D1053-L1055,0),ROUND(IF(AND(L1054=0,K1056&gt;0),$D1053-L1055,IF(L1054=0,0,$D1053-L1055)),0))</f>
        <v>0</v>
      </c>
      <c r="M1056" s="253">
        <f t="shared" ca="1" si="1377"/>
        <v>0</v>
      </c>
      <c r="N1056" s="253">
        <f t="shared" ca="1" si="1377"/>
        <v>0</v>
      </c>
      <c r="O1056" s="253">
        <f t="shared" ca="1" si="1377"/>
        <v>0</v>
      </c>
      <c r="P1056" s="253">
        <f t="shared" ca="1" si="1377"/>
        <v>0</v>
      </c>
      <c r="Q1056" s="253">
        <f t="shared" ca="1" si="1377"/>
        <v>0</v>
      </c>
      <c r="R1056" s="253">
        <f t="shared" ca="1" si="1377"/>
        <v>0</v>
      </c>
      <c r="S1056" s="253">
        <f t="shared" ca="1" si="1377"/>
        <v>0</v>
      </c>
      <c r="T1056" s="253">
        <f t="shared" ca="1" si="1377"/>
        <v>0</v>
      </c>
      <c r="U1056" s="253">
        <f t="shared" ca="1" si="1377"/>
        <v>0</v>
      </c>
      <c r="V1056" s="253">
        <f t="shared" ca="1" si="1377"/>
        <v>0</v>
      </c>
      <c r="W1056" s="253">
        <f t="shared" ca="1" si="1377"/>
        <v>0</v>
      </c>
      <c r="X1056" s="253">
        <f t="shared" ref="X1056:AA1056" ca="1" si="1378">IF($D1052=LataProjekcji,ROUND($D1053-X1055,0),ROUND(IF(AND(X1054=0,W1056&gt;0),$D1053-X1055,IF(X1054=0,0,$D1053-X1055)),0))</f>
        <v>0</v>
      </c>
      <c r="Y1056" s="253">
        <f t="shared" ca="1" si="1378"/>
        <v>0</v>
      </c>
      <c r="Z1056" s="253">
        <f t="shared" ca="1" si="1378"/>
        <v>0</v>
      </c>
      <c r="AA1056" s="253">
        <f t="shared" ca="1" si="1378"/>
        <v>0</v>
      </c>
      <c r="AB1056" s="253">
        <f t="shared" ref="AB1056" ca="1" si="1379">IF($D1052=LataProjekcji,ROUND($D1053-AB1055,0),ROUND(IF(AND(AB1054=0,AA1056&gt;0),$D1053-AB1055,IF(AB1054=0,0,$D1053-AB1055)),0))</f>
        <v>0</v>
      </c>
      <c r="AC1056" s="253">
        <f t="shared" ref="AC1056" ca="1" si="1380">IF($D1052=LataProjekcji,ROUND($D1053-AC1055,0),ROUND(IF(AND(AC1054=0,AB1056&gt;0),$D1053-AC1055,IF(AC1054=0,0,$D1053-AC1055)),0))</f>
        <v>0</v>
      </c>
      <c r="AD1056" s="253">
        <f t="shared" ref="AD1056" ca="1" si="1381">IF($D1052=LataProjekcji,ROUND($D1053-AD1055,0),ROUND(IF(AND(AD1054=0,AC1056&gt;0),$D1053-AD1055,IF(AD1054=0,0,$D1053-AD1055)),0))</f>
        <v>0</v>
      </c>
      <c r="AE1056" s="253">
        <f t="shared" ref="AE1056" ca="1" si="1382">IF($D1052=LataProjekcji,ROUND($D1053-AE1055,0),ROUND(IF(AND(AE1054=0,AD1056&gt;0),$D1053-AE1055,IF(AE1054=0,0,$D1053-AE1055)),0))</f>
        <v>0</v>
      </c>
    </row>
    <row r="1057" spans="1:31" hidden="1">
      <c r="A1057" s="326"/>
      <c r="B1057" s="20">
        <f ca="1">OFFSET($B$96,D1057,0)</f>
        <v>0</v>
      </c>
      <c r="C1057" s="20"/>
      <c r="D1057" s="21">
        <f>D1051+1</f>
        <v>30</v>
      </c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326"/>
      <c r="B1058" s="164" t="s">
        <v>402</v>
      </c>
      <c r="C1058" s="164"/>
      <c r="D1058" s="164">
        <f ca="1">YEAR(OFFSET($E$96,D1057,0))</f>
        <v>1900</v>
      </c>
      <c r="E1058" s="164">
        <f ca="1">MONTH(OFFSET($E$96,D1057,0))</f>
        <v>1</v>
      </c>
      <c r="F1058" s="527" cm="1">
        <f t="array" aca="1" ref="F1058" ca="1">IleMiesiecyDoKoncaRokuST</f>
        <v>11</v>
      </c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326"/>
      <c r="B1059" s="21" t="s">
        <v>388</v>
      </c>
      <c r="C1059" s="21"/>
      <c r="D1059" s="372">
        <f ca="1">IF(E1059&lt;0,0,ROUND(E1059,0))</f>
        <v>0</v>
      </c>
      <c r="E1059" s="248">
        <f ca="1">OFFSET($D$96,D1057,0)</f>
        <v>0</v>
      </c>
      <c r="F1059" s="372">
        <f ca="1">IF(E1059&gt;10,ROUND(($D1060/12)*$F1058,0),$D1059)</f>
        <v>0</v>
      </c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326"/>
      <c r="B1060" s="21" t="s">
        <v>396</v>
      </c>
      <c r="C1060" s="420" t="e">
        <f ca="1">VLOOKUP(OFFSET($C$96,D1057,0),Założenia!$J$46:$K$53,2,FALSE)</f>
        <v>#N/A</v>
      </c>
      <c r="D1060" s="372">
        <f ca="1">IF(ISBLANK(OFFSET($E$96,D1057,0)),0,IF(E1059&gt;10,ROUND(D1059*C1060,0),IF(D1059&lt;0,0,D1059)))</f>
        <v>0</v>
      </c>
      <c r="E1060" s="21"/>
      <c r="F1060" s="21"/>
      <c r="G1060" s="21"/>
      <c r="H1060" s="21"/>
      <c r="I1060" s="21"/>
      <c r="J1060" s="21"/>
      <c r="K1060" s="74">
        <f ca="1">ROUND(IF($D1058=LataProjekcji,$F1059,IF($D1058=LataProjekcji,$D1060,0)),0)</f>
        <v>0</v>
      </c>
      <c r="L1060" s="247">
        <f ca="1">ROUND(IF(OR(AND($D1058=LataProjekcji,$F1058&gt;0),AND($D1058=LataProjekcji,$F1058=0,$E1059&lt;=10)),$F1059,IF($D1058&lt;LataProjekcji,IF((SUM($K1060:K1060)+$D1060)&lt;$D1059,$D1060,$D1059-SUM($K1060:K1060)),0)),0)</f>
        <v>0</v>
      </c>
      <c r="M1060" s="247">
        <f ca="1">ROUND(IF(OR(AND($D1058=LataProjekcji,$F1058&gt;0),AND($D1058=LataProjekcji,$F1058=0,$E1059&lt;=10)),$F1059,IF($D1058&lt;LataProjekcji,IF((SUM($K1060:L1060)+$D1060)&lt;$D1059,$D1060,$D1059-SUM($K1060:L1060)),0)),0)</f>
        <v>0</v>
      </c>
      <c r="N1060" s="247">
        <f ca="1">ROUND(IF(OR(AND($D1058=LataProjekcji,$F1058&gt;0),AND($D1058=LataProjekcji,$F1058=0,$E1059&lt;=10)),$F1059,IF($D1058&lt;LataProjekcji,IF((SUM($K1060:M1060)+$D1060)&lt;$D1059,$D1060,$D1059-SUM($K1060:M1060)),0)),0)</f>
        <v>0</v>
      </c>
      <c r="O1060" s="247">
        <f ca="1">ROUND(IF(OR(AND($D1058=LataProjekcji,$F1058&gt;0),AND($D1058=LataProjekcji,$F1058=0,$E1059&lt;=10)),$F1059,IF($D1058&lt;LataProjekcji,IF((SUM($K1060:N1060)+$D1060)&lt;$D1059,$D1060,$D1059-SUM($K1060:N1060)),0)),0)</f>
        <v>0</v>
      </c>
      <c r="P1060" s="247">
        <f ca="1">ROUND(IF(OR(AND($D1058=LataProjekcji,$F1058&gt;0),AND($D1058=LataProjekcji,$F1058=0,$E1059&lt;=10)),$F1059,IF($D1058&lt;LataProjekcji,IF((SUM($K1060:O1060)+$D1060)&lt;$D1059,$D1060,$D1059-SUM($K1060:O1060)),0)),0)</f>
        <v>0</v>
      </c>
      <c r="Q1060" s="247">
        <f ca="1">ROUND(IF(OR(AND($D1058=LataProjekcji,$F1058&gt;0),AND($D1058=LataProjekcji,$F1058=0,$E1059&lt;=10)),$F1059,IF($D1058&lt;LataProjekcji,IF((SUM($K1060:P1060)+$D1060)&lt;$D1059,$D1060,$D1059-SUM($K1060:P1060)),0)),0)</f>
        <v>0</v>
      </c>
      <c r="R1060" s="247">
        <f ca="1">ROUND(IF(OR(AND($D1058=LataProjekcji,$F1058&gt;0),AND($D1058=LataProjekcji,$F1058=0,$E1059&lt;=10)),$F1059,IF($D1058&lt;LataProjekcji,IF((SUM($K1060:Q1060)+$D1060)&lt;$D1059,$D1060,$D1059-SUM($K1060:Q1060)),0)),0)</f>
        <v>0</v>
      </c>
      <c r="S1060" s="247">
        <f ca="1">ROUND(IF(OR(AND($D1058=LataProjekcji,$F1058&gt;0),AND($D1058=LataProjekcji,$F1058=0,$E1059&lt;=10)),$F1059,IF($D1058&lt;LataProjekcji,IF((SUM($K1060:R1060)+$D1060)&lt;$D1059,$D1060,$D1059-SUM($K1060:R1060)),0)),0)</f>
        <v>0</v>
      </c>
      <c r="T1060" s="247">
        <f ca="1">ROUND(IF(OR(AND($D1058=LataProjekcji,$F1058&gt;0),AND($D1058=LataProjekcji,$F1058=0,$E1059&lt;=10)),$F1059,IF($D1058&lt;LataProjekcji,IF((SUM($K1060:S1060)+$D1060)&lt;$D1059,$D1060,$D1059-SUM($K1060:S1060)),0)),0)</f>
        <v>0</v>
      </c>
      <c r="U1060" s="247">
        <f ca="1">ROUND(IF(OR(AND($D1058=LataProjekcji,$F1058&gt;0),AND($D1058=LataProjekcji,$F1058=0,$E1059&lt;=10)),$F1059,IF($D1058&lt;LataProjekcji,IF((SUM($K1060:T1060)+$D1060)&lt;$D1059,$D1060,$D1059-SUM($K1060:T1060)),0)),0)</f>
        <v>0</v>
      </c>
      <c r="V1060" s="247">
        <f ca="1">ROUND(IF(OR(AND($D1058=LataProjekcji,$F1058&gt;0),AND($D1058=LataProjekcji,$F1058=0,$E1059&lt;=10)),$F1059,IF($D1058&lt;LataProjekcji,IF((SUM($K1060:U1060)+$D1060)&lt;$D1059,$D1060,$D1059-SUM($K1060:U1060)),0)),0)</f>
        <v>0</v>
      </c>
      <c r="W1060" s="247">
        <f ca="1">ROUND(IF(OR(AND($D1058=LataProjekcji,$F1058&gt;0),AND($D1058=LataProjekcji,$F1058=0,$E1059&lt;=10)),$F1059,IF($D1058&lt;LataProjekcji,IF((SUM($K1060:V1060)+$D1060)&lt;$D1059,$D1060,$D1059-SUM($K1060:V1060)),0)),0)</f>
        <v>0</v>
      </c>
      <c r="X1060" s="247">
        <f ca="1">ROUND(IF(OR(AND($D1058=LataProjekcji,$F1058&gt;0),AND($D1058=LataProjekcji,$F1058=0,$E1059&lt;=10)),$F1059,IF($D1058&lt;LataProjekcji,IF((SUM($K1060:W1060)+$D1060)&lt;$D1059,$D1060,$D1059-SUM($K1060:W1060)),0)),0)</f>
        <v>0</v>
      </c>
      <c r="Y1060" s="247">
        <f ca="1">ROUND(IF(OR(AND($D1058=LataProjekcji,$F1058&gt;0),AND($D1058=LataProjekcji,$F1058=0,$E1059&lt;=10)),$F1059,IF($D1058&lt;LataProjekcji,IF((SUM($K1060:X1060)+$D1060)&lt;$D1059,$D1060,$D1059-SUM($K1060:X1060)),0)),0)</f>
        <v>0</v>
      </c>
      <c r="Z1060" s="247">
        <f ca="1">ROUND(IF(OR(AND($D1058=LataProjekcji,$F1058&gt;0),AND($D1058=LataProjekcji,$F1058=0,$E1059&lt;=10)),$F1059,IF($D1058&lt;LataProjekcji,IF((SUM($K1060:Y1060)+$D1060)&lt;$D1059,$D1060,$D1059-SUM($K1060:Y1060)),0)),0)</f>
        <v>0</v>
      </c>
      <c r="AA1060" s="247">
        <f ca="1">ROUND(IF(OR(AND($D1058=LataProjekcji,$F1058&gt;0),AND($D1058=LataProjekcji,$F1058=0,$E1059&lt;=10)),$F1059,IF($D1058&lt;LataProjekcji,IF((SUM($K1060:Z1060)+$D1060)&lt;$D1059,$D1060,$D1059-SUM($K1060:Z1060)),0)),0)</f>
        <v>0</v>
      </c>
      <c r="AB1060" s="247">
        <f ca="1">ROUND(IF(OR(AND($D1058=LataProjekcji,$F1058&gt;0),AND($D1058=LataProjekcji,$F1058=0,$E1059&lt;=10)),$F1059,IF($D1058&lt;LataProjekcji,IF((SUM($K1060:AA1060)+$D1060)&lt;$D1059,$D1060,$D1059-SUM($K1060:AA1060)),0)),0)</f>
        <v>0</v>
      </c>
      <c r="AC1060" s="247">
        <f ca="1">ROUND(IF(OR(AND($D1058=LataProjekcji,$F1058&gt;0),AND($D1058=LataProjekcji,$F1058=0,$E1059&lt;=10)),$F1059,IF($D1058&lt;LataProjekcji,IF((SUM($K1060:AB1060)+$D1060)&lt;$D1059,$D1060,$D1059-SUM($K1060:AB1060)),0)),0)</f>
        <v>0</v>
      </c>
      <c r="AD1060" s="247">
        <f ca="1">ROUND(IF(OR(AND($D1058=LataProjekcji,$F1058&gt;0),AND($D1058=LataProjekcji,$F1058=0,$E1059&lt;=10)),$F1059,IF($D1058&lt;LataProjekcji,IF((SUM($K1060:AC1060)+$D1060)&lt;$D1059,$D1060,$D1059-SUM($K1060:AC1060)),0)),0)</f>
        <v>0</v>
      </c>
      <c r="AE1060" s="247">
        <f ca="1">ROUND(IF(OR(AND($D1058=LataProjekcji,$F1058&gt;0),AND($D1058=LataProjekcji,$F1058=0,$E1059&lt;=10)),$F1059,IF($D1058&lt;LataProjekcji,IF((SUM($K1060:AD1060)+$D1060)&lt;$D1059,$D1060,$D1059-SUM($K1060:AD1060)),0)),0)</f>
        <v>0</v>
      </c>
    </row>
    <row r="1061" spans="1:31" hidden="1">
      <c r="A1061" s="326"/>
      <c r="B1061" s="21" t="s">
        <v>397</v>
      </c>
      <c r="C1061" s="21"/>
      <c r="D1061" s="22"/>
      <c r="E1061" s="21"/>
      <c r="F1061" s="21"/>
      <c r="G1061" s="21"/>
      <c r="H1061" s="21"/>
      <c r="I1061" s="21"/>
      <c r="J1061" s="21"/>
      <c r="K1061" s="22">
        <f ca="1">ROUND(K1060,0)</f>
        <v>0</v>
      </c>
      <c r="L1061" s="22">
        <f t="shared" ref="L1061:Y1061" ca="1" si="1383">ROUND(K1061+L1060,0)</f>
        <v>0</v>
      </c>
      <c r="M1061" s="22">
        <f t="shared" ca="1" si="1383"/>
        <v>0</v>
      </c>
      <c r="N1061" s="22">
        <f t="shared" ca="1" si="1383"/>
        <v>0</v>
      </c>
      <c r="O1061" s="22">
        <f t="shared" ca="1" si="1383"/>
        <v>0</v>
      </c>
      <c r="P1061" s="22">
        <f t="shared" ca="1" si="1383"/>
        <v>0</v>
      </c>
      <c r="Q1061" s="22">
        <f t="shared" ca="1" si="1383"/>
        <v>0</v>
      </c>
      <c r="R1061" s="22">
        <f t="shared" ca="1" si="1383"/>
        <v>0</v>
      </c>
      <c r="S1061" s="22">
        <f t="shared" ca="1" si="1383"/>
        <v>0</v>
      </c>
      <c r="T1061" s="22">
        <f t="shared" ca="1" si="1383"/>
        <v>0</v>
      </c>
      <c r="U1061" s="22">
        <f t="shared" ca="1" si="1383"/>
        <v>0</v>
      </c>
      <c r="V1061" s="22">
        <f t="shared" ca="1" si="1383"/>
        <v>0</v>
      </c>
      <c r="W1061" s="22">
        <f t="shared" ca="1" si="1383"/>
        <v>0</v>
      </c>
      <c r="X1061" s="22">
        <f t="shared" ca="1" si="1383"/>
        <v>0</v>
      </c>
      <c r="Y1061" s="22">
        <f t="shared" ca="1" si="1383"/>
        <v>0</v>
      </c>
      <c r="Z1061" s="22">
        <f t="shared" ref="Z1061" ca="1" si="1384">ROUND(Y1061+Z1060,0)</f>
        <v>0</v>
      </c>
      <c r="AA1061" s="22">
        <f t="shared" ref="AA1061" ca="1" si="1385">ROUND(Z1061+AA1060,0)</f>
        <v>0</v>
      </c>
      <c r="AB1061" s="22">
        <f t="shared" ref="AB1061" ca="1" si="1386">ROUND(AA1061+AB1060,0)</f>
        <v>0</v>
      </c>
      <c r="AC1061" s="22">
        <f t="shared" ref="AC1061" ca="1" si="1387">ROUND(AB1061+AC1060,0)</f>
        <v>0</v>
      </c>
      <c r="AD1061" s="22">
        <f t="shared" ref="AD1061" ca="1" si="1388">ROUND(AC1061+AD1060,0)</f>
        <v>0</v>
      </c>
      <c r="AE1061" s="22">
        <f t="shared" ref="AE1061" ca="1" si="1389">ROUND(AD1061+AE1060,0)</f>
        <v>0</v>
      </c>
    </row>
    <row r="1062" spans="1:31" hidden="1">
      <c r="A1062" s="326"/>
      <c r="B1062" s="21" t="s">
        <v>388</v>
      </c>
      <c r="C1062" s="21"/>
      <c r="D1062" s="22"/>
      <c r="E1062" s="21"/>
      <c r="F1062" s="21"/>
      <c r="G1062" s="21"/>
      <c r="H1062" s="21"/>
      <c r="I1062" s="21"/>
      <c r="J1062" s="429">
        <f ca="1">OFFSET($C$96,D1057,0)</f>
        <v>0</v>
      </c>
      <c r="K1062" s="76">
        <f ca="1">IF($D1058=LataProjekcji,ROUND($D1059-K1061,0),ROUND(IF(K1060=0,0,$D1059-K1061),0))</f>
        <v>0</v>
      </c>
      <c r="L1062" s="253">
        <f t="shared" ref="L1062:W1062" ca="1" si="1390">IF($D1058=LataProjekcji,ROUND($D1059-L1061,0),ROUND(IF(AND(L1060=0,K1062&gt;0),$D1059-L1061,IF(L1060=0,0,$D1059-L1061)),0))</f>
        <v>0</v>
      </c>
      <c r="M1062" s="253">
        <f t="shared" ca="1" si="1390"/>
        <v>0</v>
      </c>
      <c r="N1062" s="253">
        <f t="shared" ca="1" si="1390"/>
        <v>0</v>
      </c>
      <c r="O1062" s="253">
        <f t="shared" ca="1" si="1390"/>
        <v>0</v>
      </c>
      <c r="P1062" s="253">
        <f t="shared" ca="1" si="1390"/>
        <v>0</v>
      </c>
      <c r="Q1062" s="253">
        <f t="shared" ca="1" si="1390"/>
        <v>0</v>
      </c>
      <c r="R1062" s="253">
        <f t="shared" ca="1" si="1390"/>
        <v>0</v>
      </c>
      <c r="S1062" s="253">
        <f t="shared" ca="1" si="1390"/>
        <v>0</v>
      </c>
      <c r="T1062" s="253">
        <f t="shared" ca="1" si="1390"/>
        <v>0</v>
      </c>
      <c r="U1062" s="253">
        <f t="shared" ca="1" si="1390"/>
        <v>0</v>
      </c>
      <c r="V1062" s="253">
        <f t="shared" ca="1" si="1390"/>
        <v>0</v>
      </c>
      <c r="W1062" s="253">
        <f t="shared" ca="1" si="1390"/>
        <v>0</v>
      </c>
      <c r="X1062" s="253">
        <f t="shared" ref="X1062:AA1062" ca="1" si="1391">IF($D1058=LataProjekcji,ROUND($D1059-X1061,0),ROUND(IF(AND(X1060=0,W1062&gt;0),$D1059-X1061,IF(X1060=0,0,$D1059-X1061)),0))</f>
        <v>0</v>
      </c>
      <c r="Y1062" s="253">
        <f t="shared" ca="1" si="1391"/>
        <v>0</v>
      </c>
      <c r="Z1062" s="253">
        <f t="shared" ca="1" si="1391"/>
        <v>0</v>
      </c>
      <c r="AA1062" s="253">
        <f t="shared" ca="1" si="1391"/>
        <v>0</v>
      </c>
      <c r="AB1062" s="253">
        <f t="shared" ref="AB1062" ca="1" si="1392">IF($D1058=LataProjekcji,ROUND($D1059-AB1061,0),ROUND(IF(AND(AB1060=0,AA1062&gt;0),$D1059-AB1061,IF(AB1060=0,0,$D1059-AB1061)),0))</f>
        <v>0</v>
      </c>
      <c r="AC1062" s="253">
        <f t="shared" ref="AC1062" ca="1" si="1393">IF($D1058=LataProjekcji,ROUND($D1059-AC1061,0),ROUND(IF(AND(AC1060=0,AB1062&gt;0),$D1059-AC1061,IF(AC1060=0,0,$D1059-AC1061)),0))</f>
        <v>0</v>
      </c>
      <c r="AD1062" s="253">
        <f t="shared" ref="AD1062" ca="1" si="1394">IF($D1058=LataProjekcji,ROUND($D1059-AD1061,0),ROUND(IF(AND(AD1060=0,AC1062&gt;0),$D1059-AD1061,IF(AD1060=0,0,$D1059-AD1061)),0))</f>
        <v>0</v>
      </c>
      <c r="AE1062" s="253">
        <f t="shared" ref="AE1062" ca="1" si="1395">IF($D1058=LataProjekcji,ROUND($D1059-AE1061,0),ROUND(IF(AND(AE1060=0,AD1062&gt;0),$D1059-AE1061,IF(AE1060=0,0,$D1059-AE1061)),0))</f>
        <v>0</v>
      </c>
    </row>
    <row r="1063" spans="1:31" hidden="1">
      <c r="A1063" s="326"/>
      <c r="B1063" s="20">
        <f ca="1">OFFSET($B$96,D1063,0)</f>
        <v>0</v>
      </c>
      <c r="C1063" s="20"/>
      <c r="D1063" s="21">
        <f>D1057+1</f>
        <v>31</v>
      </c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326"/>
      <c r="B1064" s="164" t="s">
        <v>402</v>
      </c>
      <c r="C1064" s="164"/>
      <c r="D1064" s="164">
        <f ca="1">YEAR(OFFSET($E$96,D1063,0))</f>
        <v>1900</v>
      </c>
      <c r="E1064" s="164">
        <f ca="1">MONTH(OFFSET($E$96,D1063,0))</f>
        <v>1</v>
      </c>
      <c r="F1064" s="527" cm="1">
        <f t="array" aca="1" ref="F1064" ca="1">IleMiesiecyDoKoncaRokuST</f>
        <v>11</v>
      </c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326"/>
      <c r="B1065" s="21" t="s">
        <v>388</v>
      </c>
      <c r="C1065" s="21"/>
      <c r="D1065" s="373">
        <f ca="1">IF(E1065&lt;0,0,ROUND(E1065,0))</f>
        <v>0</v>
      </c>
      <c r="E1065" s="248">
        <f ca="1">OFFSET($D$96,D1063,0)</f>
        <v>0</v>
      </c>
      <c r="F1065" s="373">
        <f ca="1">IF(E1065&gt;10,ROUND(($D1066/12)*$F1064,0),$D1065)</f>
        <v>0</v>
      </c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326"/>
      <c r="B1066" s="21" t="s">
        <v>396</v>
      </c>
      <c r="C1066" s="420" t="e">
        <f ca="1">VLOOKUP(OFFSET($C$96,D1063,0),Założenia!$J$46:$K$53,2,FALSE)</f>
        <v>#N/A</v>
      </c>
      <c r="D1066" s="373">
        <f ca="1">IF(ISBLANK(OFFSET($E$96,D1063,0)),0,IF(E1065&gt;10,ROUND(D1065*C1066,0),IF(D1065&lt;0,0,D1065)))</f>
        <v>0</v>
      </c>
      <c r="E1066" s="21"/>
      <c r="F1066" s="21"/>
      <c r="G1066" s="21"/>
      <c r="H1066" s="21"/>
      <c r="I1066" s="21"/>
      <c r="J1066" s="21"/>
      <c r="K1066" s="74">
        <f ca="1">ROUND(IF($D1064=LataProjekcji,$F1065,IF($D1064=LataProjekcji,$D1066,0)),0)</f>
        <v>0</v>
      </c>
      <c r="L1066" s="247">
        <f ca="1">ROUND(IF(OR(AND($D1064=LataProjekcji,$F1064&gt;0),AND($D1064=LataProjekcji,$F1064=0,$E1065&lt;=10)),$F1065,IF($D1064&lt;LataProjekcji,IF((SUM($K1066:K1066)+$D1066)&lt;$D1065,$D1066,$D1065-SUM($K1066:K1066)),0)),0)</f>
        <v>0</v>
      </c>
      <c r="M1066" s="247">
        <f ca="1">ROUND(IF(OR(AND($D1064=LataProjekcji,$F1064&gt;0),AND($D1064=LataProjekcji,$F1064=0,$E1065&lt;=10)),$F1065,IF($D1064&lt;LataProjekcji,IF((SUM($K1066:L1066)+$D1066)&lt;$D1065,$D1066,$D1065-SUM($K1066:L1066)),0)),0)</f>
        <v>0</v>
      </c>
      <c r="N1066" s="247">
        <f ca="1">ROUND(IF(OR(AND($D1064=LataProjekcji,$F1064&gt;0),AND($D1064=LataProjekcji,$F1064=0,$E1065&lt;=10)),$F1065,IF($D1064&lt;LataProjekcji,IF((SUM($K1066:M1066)+$D1066)&lt;$D1065,$D1066,$D1065-SUM($K1066:M1066)),0)),0)</f>
        <v>0</v>
      </c>
      <c r="O1066" s="247">
        <f ca="1">ROUND(IF(OR(AND($D1064=LataProjekcji,$F1064&gt;0),AND($D1064=LataProjekcji,$F1064=0,$E1065&lt;=10)),$F1065,IF($D1064&lt;LataProjekcji,IF((SUM($K1066:N1066)+$D1066)&lt;$D1065,$D1066,$D1065-SUM($K1066:N1066)),0)),0)</f>
        <v>0</v>
      </c>
      <c r="P1066" s="247">
        <f ca="1">ROUND(IF(OR(AND($D1064=LataProjekcji,$F1064&gt;0),AND($D1064=LataProjekcji,$F1064=0,$E1065&lt;=10)),$F1065,IF($D1064&lt;LataProjekcji,IF((SUM($K1066:O1066)+$D1066)&lt;$D1065,$D1066,$D1065-SUM($K1066:O1066)),0)),0)</f>
        <v>0</v>
      </c>
      <c r="Q1066" s="247">
        <f ca="1">ROUND(IF(OR(AND($D1064=LataProjekcji,$F1064&gt;0),AND($D1064=LataProjekcji,$F1064=0,$E1065&lt;=10)),$F1065,IF($D1064&lt;LataProjekcji,IF((SUM($K1066:P1066)+$D1066)&lt;$D1065,$D1066,$D1065-SUM($K1066:P1066)),0)),0)</f>
        <v>0</v>
      </c>
      <c r="R1066" s="247">
        <f ca="1">ROUND(IF(OR(AND($D1064=LataProjekcji,$F1064&gt;0),AND($D1064=LataProjekcji,$F1064=0,$E1065&lt;=10)),$F1065,IF($D1064&lt;LataProjekcji,IF((SUM($K1066:Q1066)+$D1066)&lt;$D1065,$D1066,$D1065-SUM($K1066:Q1066)),0)),0)</f>
        <v>0</v>
      </c>
      <c r="S1066" s="247">
        <f ca="1">ROUND(IF(OR(AND($D1064=LataProjekcji,$F1064&gt;0),AND($D1064=LataProjekcji,$F1064=0,$E1065&lt;=10)),$F1065,IF($D1064&lt;LataProjekcji,IF((SUM($K1066:R1066)+$D1066)&lt;$D1065,$D1066,$D1065-SUM($K1066:R1066)),0)),0)</f>
        <v>0</v>
      </c>
      <c r="T1066" s="247">
        <f ca="1">ROUND(IF(OR(AND($D1064=LataProjekcji,$F1064&gt;0),AND($D1064=LataProjekcji,$F1064=0,$E1065&lt;=10)),$F1065,IF($D1064&lt;LataProjekcji,IF((SUM($K1066:S1066)+$D1066)&lt;$D1065,$D1066,$D1065-SUM($K1066:S1066)),0)),0)</f>
        <v>0</v>
      </c>
      <c r="U1066" s="247">
        <f ca="1">ROUND(IF(OR(AND($D1064=LataProjekcji,$F1064&gt;0),AND($D1064=LataProjekcji,$F1064=0,$E1065&lt;=10)),$F1065,IF($D1064&lt;LataProjekcji,IF((SUM($K1066:T1066)+$D1066)&lt;$D1065,$D1066,$D1065-SUM($K1066:T1066)),0)),0)</f>
        <v>0</v>
      </c>
      <c r="V1066" s="247">
        <f ca="1">ROUND(IF(OR(AND($D1064=LataProjekcji,$F1064&gt;0),AND($D1064=LataProjekcji,$F1064=0,$E1065&lt;=10)),$F1065,IF($D1064&lt;LataProjekcji,IF((SUM($K1066:U1066)+$D1066)&lt;$D1065,$D1066,$D1065-SUM($K1066:U1066)),0)),0)</f>
        <v>0</v>
      </c>
      <c r="W1066" s="247">
        <f ca="1">ROUND(IF(OR(AND($D1064=LataProjekcji,$F1064&gt;0),AND($D1064=LataProjekcji,$F1064=0,$E1065&lt;=10)),$F1065,IF($D1064&lt;LataProjekcji,IF((SUM($K1066:V1066)+$D1066)&lt;$D1065,$D1066,$D1065-SUM($K1066:V1066)),0)),0)</f>
        <v>0</v>
      </c>
      <c r="X1066" s="247">
        <f ca="1">ROUND(IF(OR(AND($D1064=LataProjekcji,$F1064&gt;0),AND($D1064=LataProjekcji,$F1064=0,$E1065&lt;=10)),$F1065,IF($D1064&lt;LataProjekcji,IF((SUM($K1066:W1066)+$D1066)&lt;$D1065,$D1066,$D1065-SUM($K1066:W1066)),0)),0)</f>
        <v>0</v>
      </c>
      <c r="Y1066" s="247">
        <f ca="1">ROUND(IF(OR(AND($D1064=LataProjekcji,$F1064&gt;0),AND($D1064=LataProjekcji,$F1064=0,$E1065&lt;=10)),$F1065,IF($D1064&lt;LataProjekcji,IF((SUM($K1066:X1066)+$D1066)&lt;$D1065,$D1066,$D1065-SUM($K1066:X1066)),0)),0)</f>
        <v>0</v>
      </c>
      <c r="Z1066" s="247">
        <f ca="1">ROUND(IF(OR(AND($D1064=LataProjekcji,$F1064&gt;0),AND($D1064=LataProjekcji,$F1064=0,$E1065&lt;=10)),$F1065,IF($D1064&lt;LataProjekcji,IF((SUM($K1066:Y1066)+$D1066)&lt;$D1065,$D1066,$D1065-SUM($K1066:Y1066)),0)),0)</f>
        <v>0</v>
      </c>
      <c r="AA1066" s="247">
        <f ca="1">ROUND(IF(OR(AND($D1064=LataProjekcji,$F1064&gt;0),AND($D1064=LataProjekcji,$F1064=0,$E1065&lt;=10)),$F1065,IF($D1064&lt;LataProjekcji,IF((SUM($K1066:Z1066)+$D1066)&lt;$D1065,$D1066,$D1065-SUM($K1066:Z1066)),0)),0)</f>
        <v>0</v>
      </c>
      <c r="AB1066" s="247">
        <f ca="1">ROUND(IF(OR(AND($D1064=LataProjekcji,$F1064&gt;0),AND($D1064=LataProjekcji,$F1064=0,$E1065&lt;=10)),$F1065,IF($D1064&lt;LataProjekcji,IF((SUM($K1066:AA1066)+$D1066)&lt;$D1065,$D1066,$D1065-SUM($K1066:AA1066)),0)),0)</f>
        <v>0</v>
      </c>
      <c r="AC1066" s="247">
        <f ca="1">ROUND(IF(OR(AND($D1064=LataProjekcji,$F1064&gt;0),AND($D1064=LataProjekcji,$F1064=0,$E1065&lt;=10)),$F1065,IF($D1064&lt;LataProjekcji,IF((SUM($K1066:AB1066)+$D1066)&lt;$D1065,$D1066,$D1065-SUM($K1066:AB1066)),0)),0)</f>
        <v>0</v>
      </c>
      <c r="AD1066" s="247">
        <f ca="1">ROUND(IF(OR(AND($D1064=LataProjekcji,$F1064&gt;0),AND($D1064=LataProjekcji,$F1064=0,$E1065&lt;=10)),$F1065,IF($D1064&lt;LataProjekcji,IF((SUM($K1066:AC1066)+$D1066)&lt;$D1065,$D1066,$D1065-SUM($K1066:AC1066)),0)),0)</f>
        <v>0</v>
      </c>
      <c r="AE1066" s="247">
        <f ca="1">ROUND(IF(OR(AND($D1064=LataProjekcji,$F1064&gt;0),AND($D1064=LataProjekcji,$F1064=0,$E1065&lt;=10)),$F1065,IF($D1064&lt;LataProjekcji,IF((SUM($K1066:AD1066)+$D1066)&lt;$D1065,$D1066,$D1065-SUM($K1066:AD1066)),0)),0)</f>
        <v>0</v>
      </c>
    </row>
    <row r="1067" spans="1:31" hidden="1">
      <c r="A1067" s="326"/>
      <c r="B1067" s="21" t="s">
        <v>397</v>
      </c>
      <c r="C1067" s="21"/>
      <c r="D1067" s="22"/>
      <c r="E1067" s="21"/>
      <c r="F1067" s="21"/>
      <c r="G1067" s="21"/>
      <c r="H1067" s="21"/>
      <c r="I1067" s="21"/>
      <c r="J1067" s="21"/>
      <c r="K1067" s="22">
        <f ca="1">ROUND(K1066,0)</f>
        <v>0</v>
      </c>
      <c r="L1067" s="22">
        <f t="shared" ref="L1067:Y1067" ca="1" si="1396">ROUND(K1067+L1066,0)</f>
        <v>0</v>
      </c>
      <c r="M1067" s="22">
        <f t="shared" ca="1" si="1396"/>
        <v>0</v>
      </c>
      <c r="N1067" s="22">
        <f t="shared" ca="1" si="1396"/>
        <v>0</v>
      </c>
      <c r="O1067" s="22">
        <f t="shared" ca="1" si="1396"/>
        <v>0</v>
      </c>
      <c r="P1067" s="22">
        <f t="shared" ca="1" si="1396"/>
        <v>0</v>
      </c>
      <c r="Q1067" s="22">
        <f t="shared" ca="1" si="1396"/>
        <v>0</v>
      </c>
      <c r="R1067" s="22">
        <f t="shared" ca="1" si="1396"/>
        <v>0</v>
      </c>
      <c r="S1067" s="22">
        <f t="shared" ca="1" si="1396"/>
        <v>0</v>
      </c>
      <c r="T1067" s="22">
        <f t="shared" ca="1" si="1396"/>
        <v>0</v>
      </c>
      <c r="U1067" s="22">
        <f t="shared" ca="1" si="1396"/>
        <v>0</v>
      </c>
      <c r="V1067" s="22">
        <f t="shared" ca="1" si="1396"/>
        <v>0</v>
      </c>
      <c r="W1067" s="22">
        <f t="shared" ca="1" si="1396"/>
        <v>0</v>
      </c>
      <c r="X1067" s="22">
        <f t="shared" ca="1" si="1396"/>
        <v>0</v>
      </c>
      <c r="Y1067" s="22">
        <f t="shared" ca="1" si="1396"/>
        <v>0</v>
      </c>
      <c r="Z1067" s="22">
        <f t="shared" ref="Z1067" ca="1" si="1397">ROUND(Y1067+Z1066,0)</f>
        <v>0</v>
      </c>
      <c r="AA1067" s="22">
        <f t="shared" ref="AA1067" ca="1" si="1398">ROUND(Z1067+AA1066,0)</f>
        <v>0</v>
      </c>
      <c r="AB1067" s="22">
        <f t="shared" ref="AB1067" ca="1" si="1399">ROUND(AA1067+AB1066,0)</f>
        <v>0</v>
      </c>
      <c r="AC1067" s="22">
        <f t="shared" ref="AC1067" ca="1" si="1400">ROUND(AB1067+AC1066,0)</f>
        <v>0</v>
      </c>
      <c r="AD1067" s="22">
        <f t="shared" ref="AD1067" ca="1" si="1401">ROUND(AC1067+AD1066,0)</f>
        <v>0</v>
      </c>
      <c r="AE1067" s="22">
        <f t="shared" ref="AE1067" ca="1" si="1402">ROUND(AD1067+AE1066,0)</f>
        <v>0</v>
      </c>
    </row>
    <row r="1068" spans="1:31" hidden="1">
      <c r="A1068" s="326"/>
      <c r="B1068" s="21" t="s">
        <v>388</v>
      </c>
      <c r="C1068" s="21"/>
      <c r="D1068" s="22"/>
      <c r="E1068" s="21"/>
      <c r="F1068" s="21"/>
      <c r="G1068" s="21"/>
      <c r="H1068" s="21"/>
      <c r="I1068" s="21"/>
      <c r="J1068" s="429">
        <f ca="1">OFFSET($C$96,D1063,0)</f>
        <v>0</v>
      </c>
      <c r="K1068" s="76">
        <f ca="1">IF($D1064=LataProjekcji,ROUND($D1065-K1067,0),ROUND(IF(K1066=0,0,$D1065-K1067),0))</f>
        <v>0</v>
      </c>
      <c r="L1068" s="253">
        <f t="shared" ref="L1068:W1068" ca="1" si="1403">IF($D1064=LataProjekcji,ROUND($D1065-L1067,0),ROUND(IF(AND(L1066=0,K1068&gt;0),$D1065-L1067,IF(L1066=0,0,$D1065-L1067)),0))</f>
        <v>0</v>
      </c>
      <c r="M1068" s="253">
        <f t="shared" ca="1" si="1403"/>
        <v>0</v>
      </c>
      <c r="N1068" s="253">
        <f t="shared" ca="1" si="1403"/>
        <v>0</v>
      </c>
      <c r="O1068" s="253">
        <f t="shared" ca="1" si="1403"/>
        <v>0</v>
      </c>
      <c r="P1068" s="253">
        <f t="shared" ca="1" si="1403"/>
        <v>0</v>
      </c>
      <c r="Q1068" s="253">
        <f t="shared" ca="1" si="1403"/>
        <v>0</v>
      </c>
      <c r="R1068" s="253">
        <f t="shared" ca="1" si="1403"/>
        <v>0</v>
      </c>
      <c r="S1068" s="253">
        <f t="shared" ca="1" si="1403"/>
        <v>0</v>
      </c>
      <c r="T1068" s="253">
        <f t="shared" ca="1" si="1403"/>
        <v>0</v>
      </c>
      <c r="U1068" s="253">
        <f t="shared" ca="1" si="1403"/>
        <v>0</v>
      </c>
      <c r="V1068" s="253">
        <f t="shared" ca="1" si="1403"/>
        <v>0</v>
      </c>
      <c r="W1068" s="253">
        <f t="shared" ca="1" si="1403"/>
        <v>0</v>
      </c>
      <c r="X1068" s="253">
        <f t="shared" ref="X1068:AA1068" ca="1" si="1404">IF($D1064=LataProjekcji,ROUND($D1065-X1067,0),ROUND(IF(AND(X1066=0,W1068&gt;0),$D1065-X1067,IF(X1066=0,0,$D1065-X1067)),0))</f>
        <v>0</v>
      </c>
      <c r="Y1068" s="253">
        <f t="shared" ca="1" si="1404"/>
        <v>0</v>
      </c>
      <c r="Z1068" s="253">
        <f t="shared" ca="1" si="1404"/>
        <v>0</v>
      </c>
      <c r="AA1068" s="253">
        <f t="shared" ca="1" si="1404"/>
        <v>0</v>
      </c>
      <c r="AB1068" s="253">
        <f t="shared" ref="AB1068" ca="1" si="1405">IF($D1064=LataProjekcji,ROUND($D1065-AB1067,0),ROUND(IF(AND(AB1066=0,AA1068&gt;0),$D1065-AB1067,IF(AB1066=0,0,$D1065-AB1067)),0))</f>
        <v>0</v>
      </c>
      <c r="AC1068" s="253">
        <f t="shared" ref="AC1068" ca="1" si="1406">IF($D1064=LataProjekcji,ROUND($D1065-AC1067,0),ROUND(IF(AND(AC1066=0,AB1068&gt;0),$D1065-AC1067,IF(AC1066=0,0,$D1065-AC1067)),0))</f>
        <v>0</v>
      </c>
      <c r="AD1068" s="253">
        <f t="shared" ref="AD1068" ca="1" si="1407">IF($D1064=LataProjekcji,ROUND($D1065-AD1067,0),ROUND(IF(AND(AD1066=0,AC1068&gt;0),$D1065-AD1067,IF(AD1066=0,0,$D1065-AD1067)),0))</f>
        <v>0</v>
      </c>
      <c r="AE1068" s="253">
        <f t="shared" ref="AE1068" ca="1" si="1408">IF($D1064=LataProjekcji,ROUND($D1065-AE1067,0),ROUND(IF(AND(AE1066=0,AD1068&gt;0),$D1065-AE1067,IF(AE1066=0,0,$D1065-AE1067)),0))</f>
        <v>0</v>
      </c>
    </row>
    <row r="1069" spans="1:31" hidden="1">
      <c r="A1069" s="326"/>
      <c r="B1069" s="20">
        <f ca="1">OFFSET($B$96,D1069,0)</f>
        <v>0</v>
      </c>
      <c r="C1069" s="20"/>
      <c r="D1069" s="21">
        <f>D1063+1</f>
        <v>32</v>
      </c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</row>
    <row r="1070" spans="1:31" hidden="1">
      <c r="A1070" s="326"/>
      <c r="B1070" s="164" t="s">
        <v>402</v>
      </c>
      <c r="C1070" s="164"/>
      <c r="D1070" s="164">
        <f ca="1">YEAR(OFFSET($E$96,D1069,0))</f>
        <v>1900</v>
      </c>
      <c r="E1070" s="164">
        <f ca="1">MONTH(OFFSET($E$96,D1069,0))</f>
        <v>1</v>
      </c>
      <c r="F1070" s="527" cm="1">
        <f t="array" aca="1" ref="F1070" ca="1">IleMiesiecyDoKoncaRokuST</f>
        <v>11</v>
      </c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326"/>
      <c r="B1071" s="21" t="s">
        <v>388</v>
      </c>
      <c r="C1071" s="21"/>
      <c r="D1071" s="374">
        <f ca="1">IF(E1071&lt;0,0,ROUND(E1071,0))</f>
        <v>0</v>
      </c>
      <c r="E1071" s="248">
        <f ca="1">OFFSET($D$96,D1069,0)</f>
        <v>0</v>
      </c>
      <c r="F1071" s="374">
        <f ca="1">IF(E1071&gt;10,ROUND(($D1072/12)*$F1070,0),$D1071)</f>
        <v>0</v>
      </c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326"/>
      <c r="B1072" s="21" t="s">
        <v>396</v>
      </c>
      <c r="C1072" s="420" t="e">
        <f ca="1">VLOOKUP(OFFSET($C$96,D1069,0),Założenia!$J$46:$K$53,2,FALSE)</f>
        <v>#N/A</v>
      </c>
      <c r="D1072" s="374">
        <f ca="1">IF(ISBLANK(OFFSET($E$96,D1069,0)),0,IF(E1071&gt;10,ROUND(D1071*C1072,0),IF(D1071&lt;0,0,D1071)))</f>
        <v>0</v>
      </c>
      <c r="E1072" s="21"/>
      <c r="F1072" s="21"/>
      <c r="G1072" s="21"/>
      <c r="H1072" s="21"/>
      <c r="I1072" s="21"/>
      <c r="J1072" s="21"/>
      <c r="K1072" s="74">
        <f ca="1">ROUND(IF($D1070=LataProjekcji,$F1071,IF($D1070=LataProjekcji,$D1072,0)),0)</f>
        <v>0</v>
      </c>
      <c r="L1072" s="247">
        <f ca="1">ROUND(IF(OR(AND($D1070=LataProjekcji,$F1070&gt;0),AND($D1070=LataProjekcji,$F1070=0,$E1071&lt;=10)),$F1071,IF($D1070&lt;LataProjekcji,IF((SUM($K1072:K1072)+$D1072)&lt;$D1071,$D1072,$D1071-SUM($K1072:K1072)),0)),0)</f>
        <v>0</v>
      </c>
      <c r="M1072" s="247">
        <f ca="1">ROUND(IF(OR(AND($D1070=LataProjekcji,$F1070&gt;0),AND($D1070=LataProjekcji,$F1070=0,$E1071&lt;=10)),$F1071,IF($D1070&lt;LataProjekcji,IF((SUM($K1072:L1072)+$D1072)&lt;$D1071,$D1072,$D1071-SUM($K1072:L1072)),0)),0)</f>
        <v>0</v>
      </c>
      <c r="N1072" s="247">
        <f ca="1">ROUND(IF(OR(AND($D1070=LataProjekcji,$F1070&gt;0),AND($D1070=LataProjekcji,$F1070=0,$E1071&lt;=10)),$F1071,IF($D1070&lt;LataProjekcji,IF((SUM($K1072:M1072)+$D1072)&lt;$D1071,$D1072,$D1071-SUM($K1072:M1072)),0)),0)</f>
        <v>0</v>
      </c>
      <c r="O1072" s="247">
        <f ca="1">ROUND(IF(OR(AND($D1070=LataProjekcji,$F1070&gt;0),AND($D1070=LataProjekcji,$F1070=0,$E1071&lt;=10)),$F1071,IF($D1070&lt;LataProjekcji,IF((SUM($K1072:N1072)+$D1072)&lt;$D1071,$D1072,$D1071-SUM($K1072:N1072)),0)),0)</f>
        <v>0</v>
      </c>
      <c r="P1072" s="247">
        <f ca="1">ROUND(IF(OR(AND($D1070=LataProjekcji,$F1070&gt;0),AND($D1070=LataProjekcji,$F1070=0,$E1071&lt;=10)),$F1071,IF($D1070&lt;LataProjekcji,IF((SUM($K1072:O1072)+$D1072)&lt;$D1071,$D1072,$D1071-SUM($K1072:O1072)),0)),0)</f>
        <v>0</v>
      </c>
      <c r="Q1072" s="247">
        <f ca="1">ROUND(IF(OR(AND($D1070=LataProjekcji,$F1070&gt;0),AND($D1070=LataProjekcji,$F1070=0,$E1071&lt;=10)),$F1071,IF($D1070&lt;LataProjekcji,IF((SUM($K1072:P1072)+$D1072)&lt;$D1071,$D1072,$D1071-SUM($K1072:P1072)),0)),0)</f>
        <v>0</v>
      </c>
      <c r="R1072" s="247">
        <f ca="1">ROUND(IF(OR(AND($D1070=LataProjekcji,$F1070&gt;0),AND($D1070=LataProjekcji,$F1070=0,$E1071&lt;=10)),$F1071,IF($D1070&lt;LataProjekcji,IF((SUM($K1072:Q1072)+$D1072)&lt;$D1071,$D1072,$D1071-SUM($K1072:Q1072)),0)),0)</f>
        <v>0</v>
      </c>
      <c r="S1072" s="247">
        <f ca="1">ROUND(IF(OR(AND($D1070=LataProjekcji,$F1070&gt;0),AND($D1070=LataProjekcji,$F1070=0,$E1071&lt;=10)),$F1071,IF($D1070&lt;LataProjekcji,IF((SUM($K1072:R1072)+$D1072)&lt;$D1071,$D1072,$D1071-SUM($K1072:R1072)),0)),0)</f>
        <v>0</v>
      </c>
      <c r="T1072" s="247">
        <f ca="1">ROUND(IF(OR(AND($D1070=LataProjekcji,$F1070&gt;0),AND($D1070=LataProjekcji,$F1070=0,$E1071&lt;=10)),$F1071,IF($D1070&lt;LataProjekcji,IF((SUM($K1072:S1072)+$D1072)&lt;$D1071,$D1072,$D1071-SUM($K1072:S1072)),0)),0)</f>
        <v>0</v>
      </c>
      <c r="U1072" s="247">
        <f ca="1">ROUND(IF(OR(AND($D1070=LataProjekcji,$F1070&gt;0),AND($D1070=LataProjekcji,$F1070=0,$E1071&lt;=10)),$F1071,IF($D1070&lt;LataProjekcji,IF((SUM($K1072:T1072)+$D1072)&lt;$D1071,$D1072,$D1071-SUM($K1072:T1072)),0)),0)</f>
        <v>0</v>
      </c>
      <c r="V1072" s="247">
        <f ca="1">ROUND(IF(OR(AND($D1070=LataProjekcji,$F1070&gt;0),AND($D1070=LataProjekcji,$F1070=0,$E1071&lt;=10)),$F1071,IF($D1070&lt;LataProjekcji,IF((SUM($K1072:U1072)+$D1072)&lt;$D1071,$D1072,$D1071-SUM($K1072:U1072)),0)),0)</f>
        <v>0</v>
      </c>
      <c r="W1072" s="247">
        <f ca="1">ROUND(IF(OR(AND($D1070=LataProjekcji,$F1070&gt;0),AND($D1070=LataProjekcji,$F1070=0,$E1071&lt;=10)),$F1071,IF($D1070&lt;LataProjekcji,IF((SUM($K1072:V1072)+$D1072)&lt;$D1071,$D1072,$D1071-SUM($K1072:V1072)),0)),0)</f>
        <v>0</v>
      </c>
      <c r="X1072" s="247">
        <f ca="1">ROUND(IF(OR(AND($D1070=LataProjekcji,$F1070&gt;0),AND($D1070=LataProjekcji,$F1070=0,$E1071&lt;=10)),$F1071,IF($D1070&lt;LataProjekcji,IF((SUM($K1072:W1072)+$D1072)&lt;$D1071,$D1072,$D1071-SUM($K1072:W1072)),0)),0)</f>
        <v>0</v>
      </c>
      <c r="Y1072" s="247">
        <f ca="1">ROUND(IF(OR(AND($D1070=LataProjekcji,$F1070&gt;0),AND($D1070=LataProjekcji,$F1070=0,$E1071&lt;=10)),$F1071,IF($D1070&lt;LataProjekcji,IF((SUM($K1072:X1072)+$D1072)&lt;$D1071,$D1072,$D1071-SUM($K1072:X1072)),0)),0)</f>
        <v>0</v>
      </c>
      <c r="Z1072" s="247">
        <f ca="1">ROUND(IF(OR(AND($D1070=LataProjekcji,$F1070&gt;0),AND($D1070=LataProjekcji,$F1070=0,$E1071&lt;=10)),$F1071,IF($D1070&lt;LataProjekcji,IF((SUM($K1072:Y1072)+$D1072)&lt;$D1071,$D1072,$D1071-SUM($K1072:Y1072)),0)),0)</f>
        <v>0</v>
      </c>
      <c r="AA1072" s="247">
        <f ca="1">ROUND(IF(OR(AND($D1070=LataProjekcji,$F1070&gt;0),AND($D1070=LataProjekcji,$F1070=0,$E1071&lt;=10)),$F1071,IF($D1070&lt;LataProjekcji,IF((SUM($K1072:Z1072)+$D1072)&lt;$D1071,$D1072,$D1071-SUM($K1072:Z1072)),0)),0)</f>
        <v>0</v>
      </c>
      <c r="AB1072" s="247">
        <f ca="1">ROUND(IF(OR(AND($D1070=LataProjekcji,$F1070&gt;0),AND($D1070=LataProjekcji,$F1070=0,$E1071&lt;=10)),$F1071,IF($D1070&lt;LataProjekcji,IF((SUM($K1072:AA1072)+$D1072)&lt;$D1071,$D1072,$D1071-SUM($K1072:AA1072)),0)),0)</f>
        <v>0</v>
      </c>
      <c r="AC1072" s="247">
        <f ca="1">ROUND(IF(OR(AND($D1070=LataProjekcji,$F1070&gt;0),AND($D1070=LataProjekcji,$F1070=0,$E1071&lt;=10)),$F1071,IF($D1070&lt;LataProjekcji,IF((SUM($K1072:AB1072)+$D1072)&lt;$D1071,$D1072,$D1071-SUM($K1072:AB1072)),0)),0)</f>
        <v>0</v>
      </c>
      <c r="AD1072" s="247">
        <f ca="1">ROUND(IF(OR(AND($D1070=LataProjekcji,$F1070&gt;0),AND($D1070=LataProjekcji,$F1070=0,$E1071&lt;=10)),$F1071,IF($D1070&lt;LataProjekcji,IF((SUM($K1072:AC1072)+$D1072)&lt;$D1071,$D1072,$D1071-SUM($K1072:AC1072)),0)),0)</f>
        <v>0</v>
      </c>
      <c r="AE1072" s="247">
        <f ca="1">ROUND(IF(OR(AND($D1070=LataProjekcji,$F1070&gt;0),AND($D1070=LataProjekcji,$F1070=0,$E1071&lt;=10)),$F1071,IF($D1070&lt;LataProjekcji,IF((SUM($K1072:AD1072)+$D1072)&lt;$D1071,$D1072,$D1071-SUM($K1072:AD1072)),0)),0)</f>
        <v>0</v>
      </c>
    </row>
    <row r="1073" spans="1:31" hidden="1">
      <c r="A1073" s="326"/>
      <c r="B1073" s="21" t="s">
        <v>397</v>
      </c>
      <c r="C1073" s="21"/>
      <c r="D1073" s="22"/>
      <c r="E1073" s="21"/>
      <c r="F1073" s="21"/>
      <c r="G1073" s="21"/>
      <c r="H1073" s="21"/>
      <c r="I1073" s="21"/>
      <c r="J1073" s="21"/>
      <c r="K1073" s="22">
        <f ca="1">ROUND(K1072,0)</f>
        <v>0</v>
      </c>
      <c r="L1073" s="22">
        <f t="shared" ref="L1073:Y1073" ca="1" si="1409">ROUND(K1073+L1072,0)</f>
        <v>0</v>
      </c>
      <c r="M1073" s="22">
        <f t="shared" ca="1" si="1409"/>
        <v>0</v>
      </c>
      <c r="N1073" s="22">
        <f t="shared" ca="1" si="1409"/>
        <v>0</v>
      </c>
      <c r="O1073" s="22">
        <f t="shared" ca="1" si="1409"/>
        <v>0</v>
      </c>
      <c r="P1073" s="22">
        <f t="shared" ca="1" si="1409"/>
        <v>0</v>
      </c>
      <c r="Q1073" s="22">
        <f t="shared" ca="1" si="1409"/>
        <v>0</v>
      </c>
      <c r="R1073" s="22">
        <f t="shared" ca="1" si="1409"/>
        <v>0</v>
      </c>
      <c r="S1073" s="22">
        <f t="shared" ca="1" si="1409"/>
        <v>0</v>
      </c>
      <c r="T1073" s="22">
        <f t="shared" ca="1" si="1409"/>
        <v>0</v>
      </c>
      <c r="U1073" s="22">
        <f t="shared" ca="1" si="1409"/>
        <v>0</v>
      </c>
      <c r="V1073" s="22">
        <f t="shared" ca="1" si="1409"/>
        <v>0</v>
      </c>
      <c r="W1073" s="22">
        <f t="shared" ca="1" si="1409"/>
        <v>0</v>
      </c>
      <c r="X1073" s="22">
        <f t="shared" ca="1" si="1409"/>
        <v>0</v>
      </c>
      <c r="Y1073" s="22">
        <f t="shared" ca="1" si="1409"/>
        <v>0</v>
      </c>
      <c r="Z1073" s="22">
        <f t="shared" ref="Z1073" ca="1" si="1410">ROUND(Y1073+Z1072,0)</f>
        <v>0</v>
      </c>
      <c r="AA1073" s="22">
        <f t="shared" ref="AA1073" ca="1" si="1411">ROUND(Z1073+AA1072,0)</f>
        <v>0</v>
      </c>
      <c r="AB1073" s="22">
        <f t="shared" ref="AB1073" ca="1" si="1412">ROUND(AA1073+AB1072,0)</f>
        <v>0</v>
      </c>
      <c r="AC1073" s="22">
        <f t="shared" ref="AC1073" ca="1" si="1413">ROUND(AB1073+AC1072,0)</f>
        <v>0</v>
      </c>
      <c r="AD1073" s="22">
        <f t="shared" ref="AD1073" ca="1" si="1414">ROUND(AC1073+AD1072,0)</f>
        <v>0</v>
      </c>
      <c r="AE1073" s="22">
        <f t="shared" ref="AE1073" ca="1" si="1415">ROUND(AD1073+AE1072,0)</f>
        <v>0</v>
      </c>
    </row>
    <row r="1074" spans="1:31" hidden="1">
      <c r="A1074" s="326"/>
      <c r="B1074" s="21" t="s">
        <v>388</v>
      </c>
      <c r="C1074" s="21"/>
      <c r="D1074" s="22"/>
      <c r="E1074" s="21"/>
      <c r="F1074" s="21"/>
      <c r="G1074" s="21"/>
      <c r="H1074" s="21"/>
      <c r="I1074" s="21"/>
      <c r="J1074" s="429">
        <f ca="1">OFFSET($C$96,D1069,0)</f>
        <v>0</v>
      </c>
      <c r="K1074" s="76">
        <f ca="1">IF($D1070=LataProjekcji,ROUND($D1071-K1073,0),ROUND(IF(K1072=0,0,$D1071-K1073),0))</f>
        <v>0</v>
      </c>
      <c r="L1074" s="253">
        <f t="shared" ref="L1074:W1074" ca="1" si="1416">IF($D1070=LataProjekcji,ROUND($D1071-L1073,0),ROUND(IF(AND(L1072=0,K1074&gt;0),$D1071-L1073,IF(L1072=0,0,$D1071-L1073)),0))</f>
        <v>0</v>
      </c>
      <c r="M1074" s="253">
        <f t="shared" ca="1" si="1416"/>
        <v>0</v>
      </c>
      <c r="N1074" s="253">
        <f t="shared" ca="1" si="1416"/>
        <v>0</v>
      </c>
      <c r="O1074" s="253">
        <f t="shared" ca="1" si="1416"/>
        <v>0</v>
      </c>
      <c r="P1074" s="253">
        <f t="shared" ca="1" si="1416"/>
        <v>0</v>
      </c>
      <c r="Q1074" s="253">
        <f t="shared" ca="1" si="1416"/>
        <v>0</v>
      </c>
      <c r="R1074" s="253">
        <f t="shared" ca="1" si="1416"/>
        <v>0</v>
      </c>
      <c r="S1074" s="253">
        <f t="shared" ca="1" si="1416"/>
        <v>0</v>
      </c>
      <c r="T1074" s="253">
        <f t="shared" ca="1" si="1416"/>
        <v>0</v>
      </c>
      <c r="U1074" s="253">
        <f t="shared" ca="1" si="1416"/>
        <v>0</v>
      </c>
      <c r="V1074" s="253">
        <f t="shared" ca="1" si="1416"/>
        <v>0</v>
      </c>
      <c r="W1074" s="253">
        <f t="shared" ca="1" si="1416"/>
        <v>0</v>
      </c>
      <c r="X1074" s="253">
        <f t="shared" ref="X1074:AA1074" ca="1" si="1417">IF($D1070=LataProjekcji,ROUND($D1071-X1073,0),ROUND(IF(AND(X1072=0,W1074&gt;0),$D1071-X1073,IF(X1072=0,0,$D1071-X1073)),0))</f>
        <v>0</v>
      </c>
      <c r="Y1074" s="253">
        <f t="shared" ca="1" si="1417"/>
        <v>0</v>
      </c>
      <c r="Z1074" s="253">
        <f t="shared" ca="1" si="1417"/>
        <v>0</v>
      </c>
      <c r="AA1074" s="253">
        <f t="shared" ca="1" si="1417"/>
        <v>0</v>
      </c>
      <c r="AB1074" s="253">
        <f t="shared" ref="AB1074" ca="1" si="1418">IF($D1070=LataProjekcji,ROUND($D1071-AB1073,0),ROUND(IF(AND(AB1072=0,AA1074&gt;0),$D1071-AB1073,IF(AB1072=0,0,$D1071-AB1073)),0))</f>
        <v>0</v>
      </c>
      <c r="AC1074" s="253">
        <f t="shared" ref="AC1074" ca="1" si="1419">IF($D1070=LataProjekcji,ROUND($D1071-AC1073,0),ROUND(IF(AND(AC1072=0,AB1074&gt;0),$D1071-AC1073,IF(AC1072=0,0,$D1071-AC1073)),0))</f>
        <v>0</v>
      </c>
      <c r="AD1074" s="253">
        <f t="shared" ref="AD1074" ca="1" si="1420">IF($D1070=LataProjekcji,ROUND($D1071-AD1073,0),ROUND(IF(AND(AD1072=0,AC1074&gt;0),$D1071-AD1073,IF(AD1072=0,0,$D1071-AD1073)),0))</f>
        <v>0</v>
      </c>
      <c r="AE1074" s="253">
        <f t="shared" ref="AE1074" ca="1" si="1421">IF($D1070=LataProjekcji,ROUND($D1071-AE1073,0),ROUND(IF(AND(AE1072=0,AD1074&gt;0),$D1071-AE1073,IF(AE1072=0,0,$D1071-AE1073)),0))</f>
        <v>0</v>
      </c>
    </row>
    <row r="1075" spans="1:31" hidden="1">
      <c r="A1075" s="326"/>
      <c r="B1075" s="20">
        <f ca="1">OFFSET($B$96,D1075,0)</f>
        <v>0</v>
      </c>
      <c r="C1075" s="20"/>
      <c r="D1075" s="21">
        <f>D1069+1</f>
        <v>33</v>
      </c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</row>
    <row r="1076" spans="1:31" hidden="1">
      <c r="A1076" s="326"/>
      <c r="B1076" s="164" t="s">
        <v>402</v>
      </c>
      <c r="C1076" s="164"/>
      <c r="D1076" s="164">
        <f ca="1">YEAR(OFFSET($E$96,D1075,0))</f>
        <v>1900</v>
      </c>
      <c r="E1076" s="164">
        <f ca="1">MONTH(OFFSET($E$96,D1075,0))</f>
        <v>1</v>
      </c>
      <c r="F1076" s="527" cm="1">
        <f t="array" aca="1" ref="F1076" ca="1">IleMiesiecyDoKoncaRokuST</f>
        <v>11</v>
      </c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</row>
    <row r="1077" spans="1:31" hidden="1">
      <c r="A1077" s="326"/>
      <c r="B1077" s="21" t="s">
        <v>388</v>
      </c>
      <c r="C1077" s="21"/>
      <c r="D1077" s="374">
        <f ca="1">IF(E1077&lt;0,0,ROUND(E1077,0))</f>
        <v>0</v>
      </c>
      <c r="E1077" s="248">
        <f ca="1">OFFSET($D$96,D1075,0)</f>
        <v>0</v>
      </c>
      <c r="F1077" s="374">
        <f ca="1">IF(E1077&gt;10,ROUND(($D1078/12)*$F1076,0),$D1077)</f>
        <v>0</v>
      </c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326"/>
      <c r="B1078" s="21" t="s">
        <v>396</v>
      </c>
      <c r="C1078" s="420" t="e">
        <f ca="1">VLOOKUP(OFFSET($C$96,D1075,0),Założenia!$J$46:$K$53,2,FALSE)</f>
        <v>#N/A</v>
      </c>
      <c r="D1078" s="374">
        <f ca="1">IF(ISBLANK(OFFSET($E$96,D1075,0)),0,IF(E1077&gt;10,ROUND(D1077*C1078,0),IF(D1077&lt;0,0,D1077)))</f>
        <v>0</v>
      </c>
      <c r="E1078" s="21"/>
      <c r="F1078" s="21"/>
      <c r="G1078" s="21"/>
      <c r="H1078" s="21"/>
      <c r="I1078" s="21"/>
      <c r="J1078" s="21"/>
      <c r="K1078" s="74">
        <f ca="1">ROUND(IF($D1076=LataProjekcji,$F1077,IF($D1076=LataProjekcji,$D1078,0)),0)</f>
        <v>0</v>
      </c>
      <c r="L1078" s="247">
        <f ca="1">ROUND(IF(OR(AND($D1076=LataProjekcji,$F1076&gt;0),AND($D1076=LataProjekcji,$F1076=0,$E1077&lt;=10)),$F1077,IF($D1076&lt;LataProjekcji,IF((SUM($K1078:K1078)+$D1078)&lt;$D1077,$D1078,$D1077-SUM($K1078:K1078)),0)),0)</f>
        <v>0</v>
      </c>
      <c r="M1078" s="247">
        <f ca="1">ROUND(IF(OR(AND($D1076=LataProjekcji,$F1076&gt;0),AND($D1076=LataProjekcji,$F1076=0,$E1077&lt;=10)),$F1077,IF($D1076&lt;LataProjekcji,IF((SUM($K1078:L1078)+$D1078)&lt;$D1077,$D1078,$D1077-SUM($K1078:L1078)),0)),0)</f>
        <v>0</v>
      </c>
      <c r="N1078" s="247">
        <f ca="1">ROUND(IF(OR(AND($D1076=LataProjekcji,$F1076&gt;0),AND($D1076=LataProjekcji,$F1076=0,$E1077&lt;=10)),$F1077,IF($D1076&lt;LataProjekcji,IF((SUM($K1078:M1078)+$D1078)&lt;$D1077,$D1078,$D1077-SUM($K1078:M1078)),0)),0)</f>
        <v>0</v>
      </c>
      <c r="O1078" s="247">
        <f ca="1">ROUND(IF(OR(AND($D1076=LataProjekcji,$F1076&gt;0),AND($D1076=LataProjekcji,$F1076=0,$E1077&lt;=10)),$F1077,IF($D1076&lt;LataProjekcji,IF((SUM($K1078:N1078)+$D1078)&lt;$D1077,$D1078,$D1077-SUM($K1078:N1078)),0)),0)</f>
        <v>0</v>
      </c>
      <c r="P1078" s="247">
        <f ca="1">ROUND(IF(OR(AND($D1076=LataProjekcji,$F1076&gt;0),AND($D1076=LataProjekcji,$F1076=0,$E1077&lt;=10)),$F1077,IF($D1076&lt;LataProjekcji,IF((SUM($K1078:O1078)+$D1078)&lt;$D1077,$D1078,$D1077-SUM($K1078:O1078)),0)),0)</f>
        <v>0</v>
      </c>
      <c r="Q1078" s="247">
        <f ca="1">ROUND(IF(OR(AND($D1076=LataProjekcji,$F1076&gt;0),AND($D1076=LataProjekcji,$F1076=0,$E1077&lt;=10)),$F1077,IF($D1076&lt;LataProjekcji,IF((SUM($K1078:P1078)+$D1078)&lt;$D1077,$D1078,$D1077-SUM($K1078:P1078)),0)),0)</f>
        <v>0</v>
      </c>
      <c r="R1078" s="247">
        <f ca="1">ROUND(IF(OR(AND($D1076=LataProjekcji,$F1076&gt;0),AND($D1076=LataProjekcji,$F1076=0,$E1077&lt;=10)),$F1077,IF($D1076&lt;LataProjekcji,IF((SUM($K1078:Q1078)+$D1078)&lt;$D1077,$D1078,$D1077-SUM($K1078:Q1078)),0)),0)</f>
        <v>0</v>
      </c>
      <c r="S1078" s="247">
        <f ca="1">ROUND(IF(OR(AND($D1076=LataProjekcji,$F1076&gt;0),AND($D1076=LataProjekcji,$F1076=0,$E1077&lt;=10)),$F1077,IF($D1076&lt;LataProjekcji,IF((SUM($K1078:R1078)+$D1078)&lt;$D1077,$D1078,$D1077-SUM($K1078:R1078)),0)),0)</f>
        <v>0</v>
      </c>
      <c r="T1078" s="247">
        <f ca="1">ROUND(IF(OR(AND($D1076=LataProjekcji,$F1076&gt;0),AND($D1076=LataProjekcji,$F1076=0,$E1077&lt;=10)),$F1077,IF($D1076&lt;LataProjekcji,IF((SUM($K1078:S1078)+$D1078)&lt;$D1077,$D1078,$D1077-SUM($K1078:S1078)),0)),0)</f>
        <v>0</v>
      </c>
      <c r="U1078" s="247">
        <f ca="1">ROUND(IF(OR(AND($D1076=LataProjekcji,$F1076&gt;0),AND($D1076=LataProjekcji,$F1076=0,$E1077&lt;=10)),$F1077,IF($D1076&lt;LataProjekcji,IF((SUM($K1078:T1078)+$D1078)&lt;$D1077,$D1078,$D1077-SUM($K1078:T1078)),0)),0)</f>
        <v>0</v>
      </c>
      <c r="V1078" s="247">
        <f ca="1">ROUND(IF(OR(AND($D1076=LataProjekcji,$F1076&gt;0),AND($D1076=LataProjekcji,$F1076=0,$E1077&lt;=10)),$F1077,IF($D1076&lt;LataProjekcji,IF((SUM($K1078:U1078)+$D1078)&lt;$D1077,$D1078,$D1077-SUM($K1078:U1078)),0)),0)</f>
        <v>0</v>
      </c>
      <c r="W1078" s="247">
        <f ca="1">ROUND(IF(OR(AND($D1076=LataProjekcji,$F1076&gt;0),AND($D1076=LataProjekcji,$F1076=0,$E1077&lt;=10)),$F1077,IF($D1076&lt;LataProjekcji,IF((SUM($K1078:V1078)+$D1078)&lt;$D1077,$D1078,$D1077-SUM($K1078:V1078)),0)),0)</f>
        <v>0</v>
      </c>
      <c r="X1078" s="247">
        <f ca="1">ROUND(IF(OR(AND($D1076=LataProjekcji,$F1076&gt;0),AND($D1076=LataProjekcji,$F1076=0,$E1077&lt;=10)),$F1077,IF($D1076&lt;LataProjekcji,IF((SUM($K1078:W1078)+$D1078)&lt;$D1077,$D1078,$D1077-SUM($K1078:W1078)),0)),0)</f>
        <v>0</v>
      </c>
      <c r="Y1078" s="247">
        <f ca="1">ROUND(IF(OR(AND($D1076=LataProjekcji,$F1076&gt;0),AND($D1076=LataProjekcji,$F1076=0,$E1077&lt;=10)),$F1077,IF($D1076&lt;LataProjekcji,IF((SUM($K1078:X1078)+$D1078)&lt;$D1077,$D1078,$D1077-SUM($K1078:X1078)),0)),0)</f>
        <v>0</v>
      </c>
      <c r="Z1078" s="247">
        <f ca="1">ROUND(IF(OR(AND($D1076=LataProjekcji,$F1076&gt;0),AND($D1076=LataProjekcji,$F1076=0,$E1077&lt;=10)),$F1077,IF($D1076&lt;LataProjekcji,IF((SUM($K1078:Y1078)+$D1078)&lt;$D1077,$D1078,$D1077-SUM($K1078:Y1078)),0)),0)</f>
        <v>0</v>
      </c>
      <c r="AA1078" s="247">
        <f ca="1">ROUND(IF(OR(AND($D1076=LataProjekcji,$F1076&gt;0),AND($D1076=LataProjekcji,$F1076=0,$E1077&lt;=10)),$F1077,IF($D1076&lt;LataProjekcji,IF((SUM($K1078:Z1078)+$D1078)&lt;$D1077,$D1078,$D1077-SUM($K1078:Z1078)),0)),0)</f>
        <v>0</v>
      </c>
      <c r="AB1078" s="247">
        <f ca="1">ROUND(IF(OR(AND($D1076=LataProjekcji,$F1076&gt;0),AND($D1076=LataProjekcji,$F1076=0,$E1077&lt;=10)),$F1077,IF($D1076&lt;LataProjekcji,IF((SUM($K1078:AA1078)+$D1078)&lt;$D1077,$D1078,$D1077-SUM($K1078:AA1078)),0)),0)</f>
        <v>0</v>
      </c>
      <c r="AC1078" s="247">
        <f ca="1">ROUND(IF(OR(AND($D1076=LataProjekcji,$F1076&gt;0),AND($D1076=LataProjekcji,$F1076=0,$E1077&lt;=10)),$F1077,IF($D1076&lt;LataProjekcji,IF((SUM($K1078:AB1078)+$D1078)&lt;$D1077,$D1078,$D1077-SUM($K1078:AB1078)),0)),0)</f>
        <v>0</v>
      </c>
      <c r="AD1078" s="247">
        <f ca="1">ROUND(IF(OR(AND($D1076=LataProjekcji,$F1076&gt;0),AND($D1076=LataProjekcji,$F1076=0,$E1077&lt;=10)),$F1077,IF($D1076&lt;LataProjekcji,IF((SUM($K1078:AC1078)+$D1078)&lt;$D1077,$D1078,$D1077-SUM($K1078:AC1078)),0)),0)</f>
        <v>0</v>
      </c>
      <c r="AE1078" s="247">
        <f ca="1">ROUND(IF(OR(AND($D1076=LataProjekcji,$F1076&gt;0),AND($D1076=LataProjekcji,$F1076=0,$E1077&lt;=10)),$F1077,IF($D1076&lt;LataProjekcji,IF((SUM($K1078:AD1078)+$D1078)&lt;$D1077,$D1078,$D1077-SUM($K1078:AD1078)),0)),0)</f>
        <v>0</v>
      </c>
    </row>
    <row r="1079" spans="1:31" hidden="1">
      <c r="A1079" s="326"/>
      <c r="B1079" s="21" t="s">
        <v>397</v>
      </c>
      <c r="C1079" s="21"/>
      <c r="D1079" s="22"/>
      <c r="E1079" s="21"/>
      <c r="F1079" s="21"/>
      <c r="G1079" s="21"/>
      <c r="H1079" s="21"/>
      <c r="I1079" s="21"/>
      <c r="J1079" s="21"/>
      <c r="K1079" s="22">
        <f ca="1">ROUND(K1078,0)</f>
        <v>0</v>
      </c>
      <c r="L1079" s="22">
        <f t="shared" ref="L1079:Y1079" ca="1" si="1422">ROUND(K1079+L1078,0)</f>
        <v>0</v>
      </c>
      <c r="M1079" s="22">
        <f t="shared" ca="1" si="1422"/>
        <v>0</v>
      </c>
      <c r="N1079" s="22">
        <f t="shared" ca="1" si="1422"/>
        <v>0</v>
      </c>
      <c r="O1079" s="22">
        <f t="shared" ca="1" si="1422"/>
        <v>0</v>
      </c>
      <c r="P1079" s="22">
        <f t="shared" ca="1" si="1422"/>
        <v>0</v>
      </c>
      <c r="Q1079" s="22">
        <f t="shared" ca="1" si="1422"/>
        <v>0</v>
      </c>
      <c r="R1079" s="22">
        <f t="shared" ca="1" si="1422"/>
        <v>0</v>
      </c>
      <c r="S1079" s="22">
        <f t="shared" ca="1" si="1422"/>
        <v>0</v>
      </c>
      <c r="T1079" s="22">
        <f t="shared" ca="1" si="1422"/>
        <v>0</v>
      </c>
      <c r="U1079" s="22">
        <f t="shared" ca="1" si="1422"/>
        <v>0</v>
      </c>
      <c r="V1079" s="22">
        <f t="shared" ca="1" si="1422"/>
        <v>0</v>
      </c>
      <c r="W1079" s="22">
        <f t="shared" ca="1" si="1422"/>
        <v>0</v>
      </c>
      <c r="X1079" s="22">
        <f t="shared" ca="1" si="1422"/>
        <v>0</v>
      </c>
      <c r="Y1079" s="22">
        <f t="shared" ca="1" si="1422"/>
        <v>0</v>
      </c>
      <c r="Z1079" s="22">
        <f t="shared" ref="Z1079" ca="1" si="1423">ROUND(Y1079+Z1078,0)</f>
        <v>0</v>
      </c>
      <c r="AA1079" s="22">
        <f t="shared" ref="AA1079" ca="1" si="1424">ROUND(Z1079+AA1078,0)</f>
        <v>0</v>
      </c>
      <c r="AB1079" s="22">
        <f t="shared" ref="AB1079" ca="1" si="1425">ROUND(AA1079+AB1078,0)</f>
        <v>0</v>
      </c>
      <c r="AC1079" s="22">
        <f t="shared" ref="AC1079" ca="1" si="1426">ROUND(AB1079+AC1078,0)</f>
        <v>0</v>
      </c>
      <c r="AD1079" s="22">
        <f t="shared" ref="AD1079" ca="1" si="1427">ROUND(AC1079+AD1078,0)</f>
        <v>0</v>
      </c>
      <c r="AE1079" s="22">
        <f t="shared" ref="AE1079" ca="1" si="1428">ROUND(AD1079+AE1078,0)</f>
        <v>0</v>
      </c>
    </row>
    <row r="1080" spans="1:31" hidden="1">
      <c r="A1080" s="326"/>
      <c r="B1080" s="21" t="s">
        <v>388</v>
      </c>
      <c r="C1080" s="21"/>
      <c r="D1080" s="22"/>
      <c r="E1080" s="21"/>
      <c r="F1080" s="21"/>
      <c r="G1080" s="21"/>
      <c r="H1080" s="21"/>
      <c r="I1080" s="21"/>
      <c r="J1080" s="429">
        <f ca="1">OFFSET($C$96,D1075,0)</f>
        <v>0</v>
      </c>
      <c r="K1080" s="76">
        <f ca="1">IF($D1076=LataProjekcji,ROUND($D1077-K1079,0),ROUND(IF(K1078=0,0,$D1077-K1079),0))</f>
        <v>0</v>
      </c>
      <c r="L1080" s="253">
        <f t="shared" ref="L1080:W1080" ca="1" si="1429">IF($D1076=LataProjekcji,ROUND($D1077-L1079,0),ROUND(IF(AND(L1078=0,K1080&gt;0),$D1077-L1079,IF(L1078=0,0,$D1077-L1079)),0))</f>
        <v>0</v>
      </c>
      <c r="M1080" s="253">
        <f t="shared" ca="1" si="1429"/>
        <v>0</v>
      </c>
      <c r="N1080" s="253">
        <f t="shared" ca="1" si="1429"/>
        <v>0</v>
      </c>
      <c r="O1080" s="253">
        <f t="shared" ca="1" si="1429"/>
        <v>0</v>
      </c>
      <c r="P1080" s="253">
        <f t="shared" ca="1" si="1429"/>
        <v>0</v>
      </c>
      <c r="Q1080" s="253">
        <f t="shared" ca="1" si="1429"/>
        <v>0</v>
      </c>
      <c r="R1080" s="253">
        <f t="shared" ca="1" si="1429"/>
        <v>0</v>
      </c>
      <c r="S1080" s="253">
        <f t="shared" ca="1" si="1429"/>
        <v>0</v>
      </c>
      <c r="T1080" s="253">
        <f t="shared" ca="1" si="1429"/>
        <v>0</v>
      </c>
      <c r="U1080" s="253">
        <f t="shared" ca="1" si="1429"/>
        <v>0</v>
      </c>
      <c r="V1080" s="253">
        <f t="shared" ca="1" si="1429"/>
        <v>0</v>
      </c>
      <c r="W1080" s="253">
        <f t="shared" ca="1" si="1429"/>
        <v>0</v>
      </c>
      <c r="X1080" s="253">
        <f t="shared" ref="X1080:AA1080" ca="1" si="1430">IF($D1076=LataProjekcji,ROUND($D1077-X1079,0),ROUND(IF(AND(X1078=0,W1080&gt;0),$D1077-X1079,IF(X1078=0,0,$D1077-X1079)),0))</f>
        <v>0</v>
      </c>
      <c r="Y1080" s="253">
        <f t="shared" ca="1" si="1430"/>
        <v>0</v>
      </c>
      <c r="Z1080" s="253">
        <f t="shared" ca="1" si="1430"/>
        <v>0</v>
      </c>
      <c r="AA1080" s="253">
        <f t="shared" ca="1" si="1430"/>
        <v>0</v>
      </c>
      <c r="AB1080" s="253">
        <f t="shared" ref="AB1080" ca="1" si="1431">IF($D1076=LataProjekcji,ROUND($D1077-AB1079,0),ROUND(IF(AND(AB1078=0,AA1080&gt;0),$D1077-AB1079,IF(AB1078=0,0,$D1077-AB1079)),0))</f>
        <v>0</v>
      </c>
      <c r="AC1080" s="253">
        <f t="shared" ref="AC1080" ca="1" si="1432">IF($D1076=LataProjekcji,ROUND($D1077-AC1079,0),ROUND(IF(AND(AC1078=0,AB1080&gt;0),$D1077-AC1079,IF(AC1078=0,0,$D1077-AC1079)),0))</f>
        <v>0</v>
      </c>
      <c r="AD1080" s="253">
        <f t="shared" ref="AD1080" ca="1" si="1433">IF($D1076=LataProjekcji,ROUND($D1077-AD1079,0),ROUND(IF(AND(AD1078=0,AC1080&gt;0),$D1077-AD1079,IF(AD1078=0,0,$D1077-AD1079)),0))</f>
        <v>0</v>
      </c>
      <c r="AE1080" s="253">
        <f t="shared" ref="AE1080" ca="1" si="1434">IF($D1076=LataProjekcji,ROUND($D1077-AE1079,0),ROUND(IF(AND(AE1078=0,AD1080&gt;0),$D1077-AE1079,IF(AE1078=0,0,$D1077-AE1079)),0))</f>
        <v>0</v>
      </c>
    </row>
    <row r="1081" spans="1:31" hidden="1">
      <c r="A1081" s="326"/>
      <c r="B1081" s="20">
        <f ca="1">OFFSET($B$96,D1081,0)</f>
        <v>0</v>
      </c>
      <c r="C1081" s="20"/>
      <c r="D1081" s="21">
        <f>D1075+1</f>
        <v>34</v>
      </c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326"/>
      <c r="B1082" s="164" t="s">
        <v>402</v>
      </c>
      <c r="C1082" s="164"/>
      <c r="D1082" s="164">
        <f ca="1">YEAR(OFFSET($E$96,D1081,0))</f>
        <v>1900</v>
      </c>
      <c r="E1082" s="164">
        <f ca="1">MONTH(OFFSET($E$96,D1081,0))</f>
        <v>1</v>
      </c>
      <c r="F1082" s="527" cm="1">
        <f t="array" aca="1" ref="F1082" ca="1">IleMiesiecyDoKoncaRokuST</f>
        <v>11</v>
      </c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326"/>
      <c r="B1083" s="21" t="s">
        <v>388</v>
      </c>
      <c r="C1083" s="21"/>
      <c r="D1083" s="374">
        <f ca="1">IF(E1083&lt;0,0,ROUND(E1083,0))</f>
        <v>0</v>
      </c>
      <c r="E1083" s="248">
        <f ca="1">OFFSET($D$96,D1081,0)</f>
        <v>0</v>
      </c>
      <c r="F1083" s="374">
        <f ca="1">IF(E1083&gt;10,ROUND(($D1084/12)*$F1082,0),$D1083)</f>
        <v>0</v>
      </c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326"/>
      <c r="B1084" s="21" t="s">
        <v>396</v>
      </c>
      <c r="C1084" s="420" t="e">
        <f ca="1">VLOOKUP(OFFSET($C$96,D1081,0),Założenia!$J$46:$K$53,2,FALSE)</f>
        <v>#N/A</v>
      </c>
      <c r="D1084" s="374">
        <f ca="1">IF(ISBLANK(OFFSET($E$96,D1081,0)),0,IF(E1083&gt;10,ROUND(D1083*C1084,0),IF(D1083&lt;0,0,D1083)))</f>
        <v>0</v>
      </c>
      <c r="E1084" s="21"/>
      <c r="F1084" s="21"/>
      <c r="G1084" s="21"/>
      <c r="H1084" s="21"/>
      <c r="I1084" s="21"/>
      <c r="J1084" s="21"/>
      <c r="K1084" s="74">
        <f ca="1">ROUND(IF($D1082=LataProjekcji,$F1083,IF($D1082=LataProjekcji,$D1084,0)),0)</f>
        <v>0</v>
      </c>
      <c r="L1084" s="247">
        <f ca="1">ROUND(IF(OR(AND($D1082=LataProjekcji,$F1082&gt;0),AND($D1082=LataProjekcji,$F1082=0,$E1083&lt;=10)),$F1083,IF($D1082&lt;LataProjekcji,IF((SUM($K1084:K1084)+$D1084)&lt;$D1083,$D1084,$D1083-SUM($K1084:K1084)),0)),0)</f>
        <v>0</v>
      </c>
      <c r="M1084" s="247">
        <f ca="1">ROUND(IF(OR(AND($D1082=LataProjekcji,$F1082&gt;0),AND($D1082=LataProjekcji,$F1082=0,$E1083&lt;=10)),$F1083,IF($D1082&lt;LataProjekcji,IF((SUM($K1084:L1084)+$D1084)&lt;$D1083,$D1084,$D1083-SUM($K1084:L1084)),0)),0)</f>
        <v>0</v>
      </c>
      <c r="N1084" s="247">
        <f ca="1">ROUND(IF(OR(AND($D1082=LataProjekcji,$F1082&gt;0),AND($D1082=LataProjekcji,$F1082=0,$E1083&lt;=10)),$F1083,IF($D1082&lt;LataProjekcji,IF((SUM($K1084:M1084)+$D1084)&lt;$D1083,$D1084,$D1083-SUM($K1084:M1084)),0)),0)</f>
        <v>0</v>
      </c>
      <c r="O1084" s="247">
        <f ca="1">ROUND(IF(OR(AND($D1082=LataProjekcji,$F1082&gt;0),AND($D1082=LataProjekcji,$F1082=0,$E1083&lt;=10)),$F1083,IF($D1082&lt;LataProjekcji,IF((SUM($K1084:N1084)+$D1084)&lt;$D1083,$D1084,$D1083-SUM($K1084:N1084)),0)),0)</f>
        <v>0</v>
      </c>
      <c r="P1084" s="247">
        <f ca="1">ROUND(IF(OR(AND($D1082=LataProjekcji,$F1082&gt;0),AND($D1082=LataProjekcji,$F1082=0,$E1083&lt;=10)),$F1083,IF($D1082&lt;LataProjekcji,IF((SUM($K1084:O1084)+$D1084)&lt;$D1083,$D1084,$D1083-SUM($K1084:O1084)),0)),0)</f>
        <v>0</v>
      </c>
      <c r="Q1084" s="247">
        <f ca="1">ROUND(IF(OR(AND($D1082=LataProjekcji,$F1082&gt;0),AND($D1082=LataProjekcji,$F1082=0,$E1083&lt;=10)),$F1083,IF($D1082&lt;LataProjekcji,IF((SUM($K1084:P1084)+$D1084)&lt;$D1083,$D1084,$D1083-SUM($K1084:P1084)),0)),0)</f>
        <v>0</v>
      </c>
      <c r="R1084" s="247">
        <f ca="1">ROUND(IF(OR(AND($D1082=LataProjekcji,$F1082&gt;0),AND($D1082=LataProjekcji,$F1082=0,$E1083&lt;=10)),$F1083,IF($D1082&lt;LataProjekcji,IF((SUM($K1084:Q1084)+$D1084)&lt;$D1083,$D1084,$D1083-SUM($K1084:Q1084)),0)),0)</f>
        <v>0</v>
      </c>
      <c r="S1084" s="247">
        <f ca="1">ROUND(IF(OR(AND($D1082=LataProjekcji,$F1082&gt;0),AND($D1082=LataProjekcji,$F1082=0,$E1083&lt;=10)),$F1083,IF($D1082&lt;LataProjekcji,IF((SUM($K1084:R1084)+$D1084)&lt;$D1083,$D1084,$D1083-SUM($K1084:R1084)),0)),0)</f>
        <v>0</v>
      </c>
      <c r="T1084" s="247">
        <f ca="1">ROUND(IF(OR(AND($D1082=LataProjekcji,$F1082&gt;0),AND($D1082=LataProjekcji,$F1082=0,$E1083&lt;=10)),$F1083,IF($D1082&lt;LataProjekcji,IF((SUM($K1084:S1084)+$D1084)&lt;$D1083,$D1084,$D1083-SUM($K1084:S1084)),0)),0)</f>
        <v>0</v>
      </c>
      <c r="U1084" s="247">
        <f ca="1">ROUND(IF(OR(AND($D1082=LataProjekcji,$F1082&gt;0),AND($D1082=LataProjekcji,$F1082=0,$E1083&lt;=10)),$F1083,IF($D1082&lt;LataProjekcji,IF((SUM($K1084:T1084)+$D1084)&lt;$D1083,$D1084,$D1083-SUM($K1084:T1084)),0)),0)</f>
        <v>0</v>
      </c>
      <c r="V1084" s="247">
        <f ca="1">ROUND(IF(OR(AND($D1082=LataProjekcji,$F1082&gt;0),AND($D1082=LataProjekcji,$F1082=0,$E1083&lt;=10)),$F1083,IF($D1082&lt;LataProjekcji,IF((SUM($K1084:U1084)+$D1084)&lt;$D1083,$D1084,$D1083-SUM($K1084:U1084)),0)),0)</f>
        <v>0</v>
      </c>
      <c r="W1084" s="247">
        <f ca="1">ROUND(IF(OR(AND($D1082=LataProjekcji,$F1082&gt;0),AND($D1082=LataProjekcji,$F1082=0,$E1083&lt;=10)),$F1083,IF($D1082&lt;LataProjekcji,IF((SUM($K1084:V1084)+$D1084)&lt;$D1083,$D1084,$D1083-SUM($K1084:V1084)),0)),0)</f>
        <v>0</v>
      </c>
      <c r="X1084" s="247">
        <f ca="1">ROUND(IF(OR(AND($D1082=LataProjekcji,$F1082&gt;0),AND($D1082=LataProjekcji,$F1082=0,$E1083&lt;=10)),$F1083,IF($D1082&lt;LataProjekcji,IF((SUM($K1084:W1084)+$D1084)&lt;$D1083,$D1084,$D1083-SUM($K1084:W1084)),0)),0)</f>
        <v>0</v>
      </c>
      <c r="Y1084" s="247">
        <f ca="1">ROUND(IF(OR(AND($D1082=LataProjekcji,$F1082&gt;0),AND($D1082=LataProjekcji,$F1082=0,$E1083&lt;=10)),$F1083,IF($D1082&lt;LataProjekcji,IF((SUM($K1084:X1084)+$D1084)&lt;$D1083,$D1084,$D1083-SUM($K1084:X1084)),0)),0)</f>
        <v>0</v>
      </c>
      <c r="Z1084" s="247">
        <f ca="1">ROUND(IF(OR(AND($D1082=LataProjekcji,$F1082&gt;0),AND($D1082=LataProjekcji,$F1082=0,$E1083&lt;=10)),$F1083,IF($D1082&lt;LataProjekcji,IF((SUM($K1084:Y1084)+$D1084)&lt;$D1083,$D1084,$D1083-SUM($K1084:Y1084)),0)),0)</f>
        <v>0</v>
      </c>
      <c r="AA1084" s="247">
        <f ca="1">ROUND(IF(OR(AND($D1082=LataProjekcji,$F1082&gt;0),AND($D1082=LataProjekcji,$F1082=0,$E1083&lt;=10)),$F1083,IF($D1082&lt;LataProjekcji,IF((SUM($K1084:Z1084)+$D1084)&lt;$D1083,$D1084,$D1083-SUM($K1084:Z1084)),0)),0)</f>
        <v>0</v>
      </c>
      <c r="AB1084" s="247">
        <f ca="1">ROUND(IF(OR(AND($D1082=LataProjekcji,$F1082&gt;0),AND($D1082=LataProjekcji,$F1082=0,$E1083&lt;=10)),$F1083,IF($D1082&lt;LataProjekcji,IF((SUM($K1084:AA1084)+$D1084)&lt;$D1083,$D1084,$D1083-SUM($K1084:AA1084)),0)),0)</f>
        <v>0</v>
      </c>
      <c r="AC1084" s="247">
        <f ca="1">ROUND(IF(OR(AND($D1082=LataProjekcji,$F1082&gt;0),AND($D1082=LataProjekcji,$F1082=0,$E1083&lt;=10)),$F1083,IF($D1082&lt;LataProjekcji,IF((SUM($K1084:AB1084)+$D1084)&lt;$D1083,$D1084,$D1083-SUM($K1084:AB1084)),0)),0)</f>
        <v>0</v>
      </c>
      <c r="AD1084" s="247">
        <f ca="1">ROUND(IF(OR(AND($D1082=LataProjekcji,$F1082&gt;0),AND($D1082=LataProjekcji,$F1082=0,$E1083&lt;=10)),$F1083,IF($D1082&lt;LataProjekcji,IF((SUM($K1084:AC1084)+$D1084)&lt;$D1083,$D1084,$D1083-SUM($K1084:AC1084)),0)),0)</f>
        <v>0</v>
      </c>
      <c r="AE1084" s="247">
        <f ca="1">ROUND(IF(OR(AND($D1082=LataProjekcji,$F1082&gt;0),AND($D1082=LataProjekcji,$F1082=0,$E1083&lt;=10)),$F1083,IF($D1082&lt;LataProjekcji,IF((SUM($K1084:AD1084)+$D1084)&lt;$D1083,$D1084,$D1083-SUM($K1084:AD1084)),0)),0)</f>
        <v>0</v>
      </c>
    </row>
    <row r="1085" spans="1:31" hidden="1">
      <c r="A1085" s="326"/>
      <c r="B1085" s="21" t="s">
        <v>397</v>
      </c>
      <c r="C1085" s="21"/>
      <c r="D1085" s="22"/>
      <c r="E1085" s="21"/>
      <c r="F1085" s="21"/>
      <c r="G1085" s="21"/>
      <c r="H1085" s="21"/>
      <c r="I1085" s="21"/>
      <c r="J1085" s="21"/>
      <c r="K1085" s="22">
        <f ca="1">ROUND(K1084,0)</f>
        <v>0</v>
      </c>
      <c r="L1085" s="22">
        <f t="shared" ref="L1085:Y1085" ca="1" si="1435">ROUND(K1085+L1084,0)</f>
        <v>0</v>
      </c>
      <c r="M1085" s="22">
        <f t="shared" ca="1" si="1435"/>
        <v>0</v>
      </c>
      <c r="N1085" s="22">
        <f t="shared" ca="1" si="1435"/>
        <v>0</v>
      </c>
      <c r="O1085" s="22">
        <f t="shared" ca="1" si="1435"/>
        <v>0</v>
      </c>
      <c r="P1085" s="22">
        <f t="shared" ca="1" si="1435"/>
        <v>0</v>
      </c>
      <c r="Q1085" s="22">
        <f t="shared" ca="1" si="1435"/>
        <v>0</v>
      </c>
      <c r="R1085" s="22">
        <f t="shared" ca="1" si="1435"/>
        <v>0</v>
      </c>
      <c r="S1085" s="22">
        <f t="shared" ca="1" si="1435"/>
        <v>0</v>
      </c>
      <c r="T1085" s="22">
        <f t="shared" ca="1" si="1435"/>
        <v>0</v>
      </c>
      <c r="U1085" s="22">
        <f t="shared" ca="1" si="1435"/>
        <v>0</v>
      </c>
      <c r="V1085" s="22">
        <f t="shared" ca="1" si="1435"/>
        <v>0</v>
      </c>
      <c r="W1085" s="22">
        <f t="shared" ca="1" si="1435"/>
        <v>0</v>
      </c>
      <c r="X1085" s="22">
        <f t="shared" ca="1" si="1435"/>
        <v>0</v>
      </c>
      <c r="Y1085" s="22">
        <f t="shared" ca="1" si="1435"/>
        <v>0</v>
      </c>
      <c r="Z1085" s="22">
        <f t="shared" ref="Z1085" ca="1" si="1436">ROUND(Y1085+Z1084,0)</f>
        <v>0</v>
      </c>
      <c r="AA1085" s="22">
        <f t="shared" ref="AA1085" ca="1" si="1437">ROUND(Z1085+AA1084,0)</f>
        <v>0</v>
      </c>
      <c r="AB1085" s="22">
        <f t="shared" ref="AB1085" ca="1" si="1438">ROUND(AA1085+AB1084,0)</f>
        <v>0</v>
      </c>
      <c r="AC1085" s="22">
        <f t="shared" ref="AC1085" ca="1" si="1439">ROUND(AB1085+AC1084,0)</f>
        <v>0</v>
      </c>
      <c r="AD1085" s="22">
        <f t="shared" ref="AD1085" ca="1" si="1440">ROUND(AC1085+AD1084,0)</f>
        <v>0</v>
      </c>
      <c r="AE1085" s="22">
        <f t="shared" ref="AE1085" ca="1" si="1441">ROUND(AD1085+AE1084,0)</f>
        <v>0</v>
      </c>
    </row>
    <row r="1086" spans="1:31" hidden="1">
      <c r="A1086" s="326"/>
      <c r="B1086" s="21" t="s">
        <v>388</v>
      </c>
      <c r="C1086" s="21"/>
      <c r="D1086" s="22"/>
      <c r="E1086" s="21"/>
      <c r="F1086" s="21"/>
      <c r="G1086" s="21"/>
      <c r="H1086" s="21"/>
      <c r="I1086" s="21"/>
      <c r="J1086" s="429">
        <f ca="1">OFFSET($C$96,D1081,0)</f>
        <v>0</v>
      </c>
      <c r="K1086" s="76">
        <f ca="1">IF($D1082=LataProjekcji,ROUND($D1083-K1085,0),ROUND(IF(K1084=0,0,$D1083-K1085),0))</f>
        <v>0</v>
      </c>
      <c r="L1086" s="253">
        <f t="shared" ref="L1086:W1086" ca="1" si="1442">IF($D1082=LataProjekcji,ROUND($D1083-L1085,0),ROUND(IF(AND(L1084=0,K1086&gt;0),$D1083-L1085,IF(L1084=0,0,$D1083-L1085)),0))</f>
        <v>0</v>
      </c>
      <c r="M1086" s="253">
        <f t="shared" ca="1" si="1442"/>
        <v>0</v>
      </c>
      <c r="N1086" s="253">
        <f t="shared" ca="1" si="1442"/>
        <v>0</v>
      </c>
      <c r="O1086" s="253">
        <f t="shared" ca="1" si="1442"/>
        <v>0</v>
      </c>
      <c r="P1086" s="253">
        <f t="shared" ca="1" si="1442"/>
        <v>0</v>
      </c>
      <c r="Q1086" s="253">
        <f t="shared" ca="1" si="1442"/>
        <v>0</v>
      </c>
      <c r="R1086" s="253">
        <f t="shared" ca="1" si="1442"/>
        <v>0</v>
      </c>
      <c r="S1086" s="253">
        <f t="shared" ca="1" si="1442"/>
        <v>0</v>
      </c>
      <c r="T1086" s="253">
        <f t="shared" ca="1" si="1442"/>
        <v>0</v>
      </c>
      <c r="U1086" s="253">
        <f t="shared" ca="1" si="1442"/>
        <v>0</v>
      </c>
      <c r="V1086" s="253">
        <f t="shared" ca="1" si="1442"/>
        <v>0</v>
      </c>
      <c r="W1086" s="253">
        <f t="shared" ca="1" si="1442"/>
        <v>0</v>
      </c>
      <c r="X1086" s="253">
        <f t="shared" ref="X1086:AA1086" ca="1" si="1443">IF($D1082=LataProjekcji,ROUND($D1083-X1085,0),ROUND(IF(AND(X1084=0,W1086&gt;0),$D1083-X1085,IF(X1084=0,0,$D1083-X1085)),0))</f>
        <v>0</v>
      </c>
      <c r="Y1086" s="253">
        <f t="shared" ca="1" si="1443"/>
        <v>0</v>
      </c>
      <c r="Z1086" s="253">
        <f t="shared" ca="1" si="1443"/>
        <v>0</v>
      </c>
      <c r="AA1086" s="253">
        <f t="shared" ca="1" si="1443"/>
        <v>0</v>
      </c>
      <c r="AB1086" s="253">
        <f t="shared" ref="AB1086" ca="1" si="1444">IF($D1082=LataProjekcji,ROUND($D1083-AB1085,0),ROUND(IF(AND(AB1084=0,AA1086&gt;0),$D1083-AB1085,IF(AB1084=0,0,$D1083-AB1085)),0))</f>
        <v>0</v>
      </c>
      <c r="AC1086" s="253">
        <f t="shared" ref="AC1086" ca="1" si="1445">IF($D1082=LataProjekcji,ROUND($D1083-AC1085,0),ROUND(IF(AND(AC1084=0,AB1086&gt;0),$D1083-AC1085,IF(AC1084=0,0,$D1083-AC1085)),0))</f>
        <v>0</v>
      </c>
      <c r="AD1086" s="253">
        <f t="shared" ref="AD1086" ca="1" si="1446">IF($D1082=LataProjekcji,ROUND($D1083-AD1085,0),ROUND(IF(AND(AD1084=0,AC1086&gt;0),$D1083-AD1085,IF(AD1084=0,0,$D1083-AD1085)),0))</f>
        <v>0</v>
      </c>
      <c r="AE1086" s="253">
        <f t="shared" ref="AE1086" ca="1" si="1447">IF($D1082=LataProjekcji,ROUND($D1083-AE1085,0),ROUND(IF(AND(AE1084=0,AD1086&gt;0),$D1083-AE1085,IF(AE1084=0,0,$D1083-AE1085)),0))</f>
        <v>0</v>
      </c>
    </row>
    <row r="1087" spans="1:31" hidden="1">
      <c r="A1087" s="326"/>
      <c r="B1087" s="20">
        <f ca="1">OFFSET($B$96,D1087,0)</f>
        <v>0</v>
      </c>
      <c r="C1087" s="20"/>
      <c r="D1087" s="21">
        <f>D1081+1</f>
        <v>35</v>
      </c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326"/>
      <c r="B1088" s="164" t="s">
        <v>402</v>
      </c>
      <c r="C1088" s="164"/>
      <c r="D1088" s="164">
        <f ca="1">YEAR(OFFSET($E$96,D1087,0))</f>
        <v>1900</v>
      </c>
      <c r="E1088" s="164">
        <f ca="1">MONTH(OFFSET($E$96,D1087,0))</f>
        <v>1</v>
      </c>
      <c r="F1088" s="527" cm="1">
        <f t="array" aca="1" ref="F1088" ca="1">IleMiesiecyDoKoncaRokuST</f>
        <v>11</v>
      </c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326"/>
      <c r="B1089" s="21" t="s">
        <v>388</v>
      </c>
      <c r="C1089" s="21"/>
      <c r="D1089" s="374">
        <f ca="1">IF(E1089&lt;0,0,ROUND(E1089,0))</f>
        <v>0</v>
      </c>
      <c r="E1089" s="248">
        <f ca="1">OFFSET($D$96,D1087,0)</f>
        <v>0</v>
      </c>
      <c r="F1089" s="374">
        <f ca="1">IF(E1089&gt;10,ROUND(($D1090/12)*$F1088,0),$D1089)</f>
        <v>0</v>
      </c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326"/>
      <c r="B1090" s="21" t="s">
        <v>396</v>
      </c>
      <c r="C1090" s="420" t="e">
        <f ca="1">VLOOKUP(OFFSET($C$96,D1087,0),Założenia!$J$46:$K$53,2,FALSE)</f>
        <v>#N/A</v>
      </c>
      <c r="D1090" s="374">
        <f ca="1">IF(ISBLANK(OFFSET($E$96,D1087,0)),0,IF(E1089&gt;10,ROUND(D1089*C1090,0),IF(D1089&lt;0,0,D1089)))</f>
        <v>0</v>
      </c>
      <c r="E1090" s="21"/>
      <c r="F1090" s="21"/>
      <c r="G1090" s="21"/>
      <c r="H1090" s="21"/>
      <c r="I1090" s="21"/>
      <c r="J1090" s="21"/>
      <c r="K1090" s="74">
        <f ca="1">ROUND(IF($D1088=LataProjekcji,$F1089,IF($D1088=LataProjekcji,$D1090,0)),0)</f>
        <v>0</v>
      </c>
      <c r="L1090" s="247">
        <f ca="1">ROUND(IF(OR(AND($D1088=LataProjekcji,$F1088&gt;0),AND($D1088=LataProjekcji,$F1088=0,$E1089&lt;=10)),$F1089,IF($D1088&lt;LataProjekcji,IF((SUM($K1090:K1090)+$D1090)&lt;$D1089,$D1090,$D1089-SUM($K1090:K1090)),0)),0)</f>
        <v>0</v>
      </c>
      <c r="M1090" s="247">
        <f ca="1">ROUND(IF(OR(AND($D1088=LataProjekcji,$F1088&gt;0),AND($D1088=LataProjekcji,$F1088=0,$E1089&lt;=10)),$F1089,IF($D1088&lt;LataProjekcji,IF((SUM($K1090:L1090)+$D1090)&lt;$D1089,$D1090,$D1089-SUM($K1090:L1090)),0)),0)</f>
        <v>0</v>
      </c>
      <c r="N1090" s="247">
        <f ca="1">ROUND(IF(OR(AND($D1088=LataProjekcji,$F1088&gt;0),AND($D1088=LataProjekcji,$F1088=0,$E1089&lt;=10)),$F1089,IF($D1088&lt;LataProjekcji,IF((SUM($K1090:M1090)+$D1090)&lt;$D1089,$D1090,$D1089-SUM($K1090:M1090)),0)),0)</f>
        <v>0</v>
      </c>
      <c r="O1090" s="247">
        <f ca="1">ROUND(IF(OR(AND($D1088=LataProjekcji,$F1088&gt;0),AND($D1088=LataProjekcji,$F1088=0,$E1089&lt;=10)),$F1089,IF($D1088&lt;LataProjekcji,IF((SUM($K1090:N1090)+$D1090)&lt;$D1089,$D1090,$D1089-SUM($K1090:N1090)),0)),0)</f>
        <v>0</v>
      </c>
      <c r="P1090" s="247">
        <f ca="1">ROUND(IF(OR(AND($D1088=LataProjekcji,$F1088&gt;0),AND($D1088=LataProjekcji,$F1088=0,$E1089&lt;=10)),$F1089,IF($D1088&lt;LataProjekcji,IF((SUM($K1090:O1090)+$D1090)&lt;$D1089,$D1090,$D1089-SUM($K1090:O1090)),0)),0)</f>
        <v>0</v>
      </c>
      <c r="Q1090" s="247">
        <f ca="1">ROUND(IF(OR(AND($D1088=LataProjekcji,$F1088&gt;0),AND($D1088=LataProjekcji,$F1088=0,$E1089&lt;=10)),$F1089,IF($D1088&lt;LataProjekcji,IF((SUM($K1090:P1090)+$D1090)&lt;$D1089,$D1090,$D1089-SUM($K1090:P1090)),0)),0)</f>
        <v>0</v>
      </c>
      <c r="R1090" s="247">
        <f ca="1">ROUND(IF(OR(AND($D1088=LataProjekcji,$F1088&gt;0),AND($D1088=LataProjekcji,$F1088=0,$E1089&lt;=10)),$F1089,IF($D1088&lt;LataProjekcji,IF((SUM($K1090:Q1090)+$D1090)&lt;$D1089,$D1090,$D1089-SUM($K1090:Q1090)),0)),0)</f>
        <v>0</v>
      </c>
      <c r="S1090" s="247">
        <f ca="1">ROUND(IF(OR(AND($D1088=LataProjekcji,$F1088&gt;0),AND($D1088=LataProjekcji,$F1088=0,$E1089&lt;=10)),$F1089,IF($D1088&lt;LataProjekcji,IF((SUM($K1090:R1090)+$D1090)&lt;$D1089,$D1090,$D1089-SUM($K1090:R1090)),0)),0)</f>
        <v>0</v>
      </c>
      <c r="T1090" s="247">
        <f ca="1">ROUND(IF(OR(AND($D1088=LataProjekcji,$F1088&gt;0),AND($D1088=LataProjekcji,$F1088=0,$E1089&lt;=10)),$F1089,IF($D1088&lt;LataProjekcji,IF((SUM($K1090:S1090)+$D1090)&lt;$D1089,$D1090,$D1089-SUM($K1090:S1090)),0)),0)</f>
        <v>0</v>
      </c>
      <c r="U1090" s="247">
        <f ca="1">ROUND(IF(OR(AND($D1088=LataProjekcji,$F1088&gt;0),AND($D1088=LataProjekcji,$F1088=0,$E1089&lt;=10)),$F1089,IF($D1088&lt;LataProjekcji,IF((SUM($K1090:T1090)+$D1090)&lt;$D1089,$D1090,$D1089-SUM($K1090:T1090)),0)),0)</f>
        <v>0</v>
      </c>
      <c r="V1090" s="247">
        <f ca="1">ROUND(IF(OR(AND($D1088=LataProjekcji,$F1088&gt;0),AND($D1088=LataProjekcji,$F1088=0,$E1089&lt;=10)),$F1089,IF($D1088&lt;LataProjekcji,IF((SUM($K1090:U1090)+$D1090)&lt;$D1089,$D1090,$D1089-SUM($K1090:U1090)),0)),0)</f>
        <v>0</v>
      </c>
      <c r="W1090" s="247">
        <f ca="1">ROUND(IF(OR(AND($D1088=LataProjekcji,$F1088&gt;0),AND($D1088=LataProjekcji,$F1088=0,$E1089&lt;=10)),$F1089,IF($D1088&lt;LataProjekcji,IF((SUM($K1090:V1090)+$D1090)&lt;$D1089,$D1090,$D1089-SUM($K1090:V1090)),0)),0)</f>
        <v>0</v>
      </c>
      <c r="X1090" s="247">
        <f ca="1">ROUND(IF(OR(AND($D1088=LataProjekcji,$F1088&gt;0),AND($D1088=LataProjekcji,$F1088=0,$E1089&lt;=10)),$F1089,IF($D1088&lt;LataProjekcji,IF((SUM($K1090:W1090)+$D1090)&lt;$D1089,$D1090,$D1089-SUM($K1090:W1090)),0)),0)</f>
        <v>0</v>
      </c>
      <c r="Y1090" s="247">
        <f ca="1">ROUND(IF(OR(AND($D1088=LataProjekcji,$F1088&gt;0),AND($D1088=LataProjekcji,$F1088=0,$E1089&lt;=10)),$F1089,IF($D1088&lt;LataProjekcji,IF((SUM($K1090:X1090)+$D1090)&lt;$D1089,$D1090,$D1089-SUM($K1090:X1090)),0)),0)</f>
        <v>0</v>
      </c>
      <c r="Z1090" s="247">
        <f ca="1">ROUND(IF(OR(AND($D1088=LataProjekcji,$F1088&gt;0),AND($D1088=LataProjekcji,$F1088=0,$E1089&lt;=10)),$F1089,IF($D1088&lt;LataProjekcji,IF((SUM($K1090:Y1090)+$D1090)&lt;$D1089,$D1090,$D1089-SUM($K1090:Y1090)),0)),0)</f>
        <v>0</v>
      </c>
      <c r="AA1090" s="247">
        <f ca="1">ROUND(IF(OR(AND($D1088=LataProjekcji,$F1088&gt;0),AND($D1088=LataProjekcji,$F1088=0,$E1089&lt;=10)),$F1089,IF($D1088&lt;LataProjekcji,IF((SUM($K1090:Z1090)+$D1090)&lt;$D1089,$D1090,$D1089-SUM($K1090:Z1090)),0)),0)</f>
        <v>0</v>
      </c>
      <c r="AB1090" s="247">
        <f ca="1">ROUND(IF(OR(AND($D1088=LataProjekcji,$F1088&gt;0),AND($D1088=LataProjekcji,$F1088=0,$E1089&lt;=10)),$F1089,IF($D1088&lt;LataProjekcji,IF((SUM($K1090:AA1090)+$D1090)&lt;$D1089,$D1090,$D1089-SUM($K1090:AA1090)),0)),0)</f>
        <v>0</v>
      </c>
      <c r="AC1090" s="247">
        <f ca="1">ROUND(IF(OR(AND($D1088=LataProjekcji,$F1088&gt;0),AND($D1088=LataProjekcji,$F1088=0,$E1089&lt;=10)),$F1089,IF($D1088&lt;LataProjekcji,IF((SUM($K1090:AB1090)+$D1090)&lt;$D1089,$D1090,$D1089-SUM($K1090:AB1090)),0)),0)</f>
        <v>0</v>
      </c>
      <c r="AD1090" s="247">
        <f ca="1">ROUND(IF(OR(AND($D1088=LataProjekcji,$F1088&gt;0),AND($D1088=LataProjekcji,$F1088=0,$E1089&lt;=10)),$F1089,IF($D1088&lt;LataProjekcji,IF((SUM($K1090:AC1090)+$D1090)&lt;$D1089,$D1090,$D1089-SUM($K1090:AC1090)),0)),0)</f>
        <v>0</v>
      </c>
      <c r="AE1090" s="247">
        <f ca="1">ROUND(IF(OR(AND($D1088=LataProjekcji,$F1088&gt;0),AND($D1088=LataProjekcji,$F1088=0,$E1089&lt;=10)),$F1089,IF($D1088&lt;LataProjekcji,IF((SUM($K1090:AD1090)+$D1090)&lt;$D1089,$D1090,$D1089-SUM($K1090:AD1090)),0)),0)</f>
        <v>0</v>
      </c>
    </row>
    <row r="1091" spans="1:31" hidden="1">
      <c r="A1091" s="326"/>
      <c r="B1091" s="21" t="s">
        <v>397</v>
      </c>
      <c r="C1091" s="21"/>
      <c r="D1091" s="22"/>
      <c r="E1091" s="21"/>
      <c r="F1091" s="21"/>
      <c r="G1091" s="21"/>
      <c r="H1091" s="21"/>
      <c r="I1091" s="21"/>
      <c r="J1091" s="21"/>
      <c r="K1091" s="22">
        <f ca="1">ROUND(K1090,0)</f>
        <v>0</v>
      </c>
      <c r="L1091" s="22">
        <f t="shared" ref="L1091:Y1091" ca="1" si="1448">ROUND(K1091+L1090,0)</f>
        <v>0</v>
      </c>
      <c r="M1091" s="22">
        <f t="shared" ca="1" si="1448"/>
        <v>0</v>
      </c>
      <c r="N1091" s="22">
        <f t="shared" ca="1" si="1448"/>
        <v>0</v>
      </c>
      <c r="O1091" s="22">
        <f t="shared" ca="1" si="1448"/>
        <v>0</v>
      </c>
      <c r="P1091" s="22">
        <f t="shared" ca="1" si="1448"/>
        <v>0</v>
      </c>
      <c r="Q1091" s="22">
        <f t="shared" ca="1" si="1448"/>
        <v>0</v>
      </c>
      <c r="R1091" s="22">
        <f t="shared" ca="1" si="1448"/>
        <v>0</v>
      </c>
      <c r="S1091" s="22">
        <f t="shared" ca="1" si="1448"/>
        <v>0</v>
      </c>
      <c r="T1091" s="22">
        <f t="shared" ca="1" si="1448"/>
        <v>0</v>
      </c>
      <c r="U1091" s="22">
        <f t="shared" ca="1" si="1448"/>
        <v>0</v>
      </c>
      <c r="V1091" s="22">
        <f t="shared" ca="1" si="1448"/>
        <v>0</v>
      </c>
      <c r="W1091" s="22">
        <f t="shared" ca="1" si="1448"/>
        <v>0</v>
      </c>
      <c r="X1091" s="22">
        <f t="shared" ca="1" si="1448"/>
        <v>0</v>
      </c>
      <c r="Y1091" s="22">
        <f t="shared" ca="1" si="1448"/>
        <v>0</v>
      </c>
      <c r="Z1091" s="22">
        <f t="shared" ref="Z1091" ca="1" si="1449">ROUND(Y1091+Z1090,0)</f>
        <v>0</v>
      </c>
      <c r="AA1091" s="22">
        <f t="shared" ref="AA1091" ca="1" si="1450">ROUND(Z1091+AA1090,0)</f>
        <v>0</v>
      </c>
      <c r="AB1091" s="22">
        <f t="shared" ref="AB1091" ca="1" si="1451">ROUND(AA1091+AB1090,0)</f>
        <v>0</v>
      </c>
      <c r="AC1091" s="22">
        <f t="shared" ref="AC1091" ca="1" si="1452">ROUND(AB1091+AC1090,0)</f>
        <v>0</v>
      </c>
      <c r="AD1091" s="22">
        <f t="shared" ref="AD1091" ca="1" si="1453">ROUND(AC1091+AD1090,0)</f>
        <v>0</v>
      </c>
      <c r="AE1091" s="22">
        <f t="shared" ref="AE1091" ca="1" si="1454">ROUND(AD1091+AE1090,0)</f>
        <v>0</v>
      </c>
    </row>
    <row r="1092" spans="1:31" hidden="1">
      <c r="A1092" s="326"/>
      <c r="B1092" s="21" t="s">
        <v>388</v>
      </c>
      <c r="C1092" s="21"/>
      <c r="D1092" s="22"/>
      <c r="E1092" s="21"/>
      <c r="F1092" s="21"/>
      <c r="G1092" s="21"/>
      <c r="H1092" s="21"/>
      <c r="I1092" s="21"/>
      <c r="J1092" s="429">
        <f ca="1">OFFSET($C$96,D1087,0)</f>
        <v>0</v>
      </c>
      <c r="K1092" s="76">
        <f ca="1">IF($D1088=LataProjekcji,ROUND($D1089-K1091,0),ROUND(IF(K1090=0,0,$D1089-K1091),0))</f>
        <v>0</v>
      </c>
      <c r="L1092" s="253">
        <f t="shared" ref="L1092:W1092" ca="1" si="1455">IF($D1088=LataProjekcji,ROUND($D1089-L1091,0),ROUND(IF(AND(L1090=0,K1092&gt;0),$D1089-L1091,IF(L1090=0,0,$D1089-L1091)),0))</f>
        <v>0</v>
      </c>
      <c r="M1092" s="253">
        <f t="shared" ca="1" si="1455"/>
        <v>0</v>
      </c>
      <c r="N1092" s="253">
        <f t="shared" ca="1" si="1455"/>
        <v>0</v>
      </c>
      <c r="O1092" s="253">
        <f t="shared" ca="1" si="1455"/>
        <v>0</v>
      </c>
      <c r="P1092" s="253">
        <f t="shared" ca="1" si="1455"/>
        <v>0</v>
      </c>
      <c r="Q1092" s="253">
        <f t="shared" ca="1" si="1455"/>
        <v>0</v>
      </c>
      <c r="R1092" s="253">
        <f t="shared" ca="1" si="1455"/>
        <v>0</v>
      </c>
      <c r="S1092" s="253">
        <f t="shared" ca="1" si="1455"/>
        <v>0</v>
      </c>
      <c r="T1092" s="253">
        <f t="shared" ca="1" si="1455"/>
        <v>0</v>
      </c>
      <c r="U1092" s="253">
        <f t="shared" ca="1" si="1455"/>
        <v>0</v>
      </c>
      <c r="V1092" s="253">
        <f t="shared" ca="1" si="1455"/>
        <v>0</v>
      </c>
      <c r="W1092" s="253">
        <f t="shared" ca="1" si="1455"/>
        <v>0</v>
      </c>
      <c r="X1092" s="253">
        <f t="shared" ref="X1092:AA1092" ca="1" si="1456">IF($D1088=LataProjekcji,ROUND($D1089-X1091,0),ROUND(IF(AND(X1090=0,W1092&gt;0),$D1089-X1091,IF(X1090=0,0,$D1089-X1091)),0))</f>
        <v>0</v>
      </c>
      <c r="Y1092" s="253">
        <f t="shared" ca="1" si="1456"/>
        <v>0</v>
      </c>
      <c r="Z1092" s="253">
        <f t="shared" ca="1" si="1456"/>
        <v>0</v>
      </c>
      <c r="AA1092" s="253">
        <f t="shared" ca="1" si="1456"/>
        <v>0</v>
      </c>
      <c r="AB1092" s="253">
        <f t="shared" ref="AB1092" ca="1" si="1457">IF($D1088=LataProjekcji,ROUND($D1089-AB1091,0),ROUND(IF(AND(AB1090=0,AA1092&gt;0),$D1089-AB1091,IF(AB1090=0,0,$D1089-AB1091)),0))</f>
        <v>0</v>
      </c>
      <c r="AC1092" s="253">
        <f t="shared" ref="AC1092" ca="1" si="1458">IF($D1088=LataProjekcji,ROUND($D1089-AC1091,0),ROUND(IF(AND(AC1090=0,AB1092&gt;0),$D1089-AC1091,IF(AC1090=0,0,$D1089-AC1091)),0))</f>
        <v>0</v>
      </c>
      <c r="AD1092" s="253">
        <f t="shared" ref="AD1092" ca="1" si="1459">IF($D1088=LataProjekcji,ROUND($D1089-AD1091,0),ROUND(IF(AND(AD1090=0,AC1092&gt;0),$D1089-AD1091,IF(AD1090=0,0,$D1089-AD1091)),0))</f>
        <v>0</v>
      </c>
      <c r="AE1092" s="253">
        <f t="shared" ref="AE1092" ca="1" si="1460">IF($D1088=LataProjekcji,ROUND($D1089-AE1091,0),ROUND(IF(AND(AE1090=0,AD1092&gt;0),$D1089-AE1091,IF(AE1090=0,0,$D1089-AE1091)),0))</f>
        <v>0</v>
      </c>
    </row>
    <row r="1093" spans="1:31" hidden="1">
      <c r="A1093" s="326"/>
      <c r="B1093" s="20">
        <f ca="1">OFFSET($B$96,D1093,0)</f>
        <v>0</v>
      </c>
      <c r="C1093" s="20"/>
      <c r="D1093" s="21">
        <f>D1087+1</f>
        <v>36</v>
      </c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326"/>
      <c r="B1094" s="164" t="s">
        <v>402</v>
      </c>
      <c r="C1094" s="164"/>
      <c r="D1094" s="164">
        <f ca="1">YEAR(OFFSET($E$96,D1093,0))</f>
        <v>1900</v>
      </c>
      <c r="E1094" s="164">
        <f ca="1">MONTH(OFFSET($E$96,D1093,0))</f>
        <v>1</v>
      </c>
      <c r="F1094" s="527" cm="1">
        <f t="array" aca="1" ref="F1094" ca="1">IleMiesiecyDoKoncaRokuST</f>
        <v>11</v>
      </c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326"/>
      <c r="B1095" s="21" t="s">
        <v>388</v>
      </c>
      <c r="C1095" s="21"/>
      <c r="D1095" s="374">
        <f ca="1">IF(E1095&lt;0,0,ROUND(E1095,0))</f>
        <v>0</v>
      </c>
      <c r="E1095" s="248">
        <f ca="1">OFFSET($D$96,D1093,0)</f>
        <v>0</v>
      </c>
      <c r="F1095" s="374">
        <f ca="1">IF(E1095&gt;10,ROUND(($D1096/12)*$F1094,0),$D1095)</f>
        <v>0</v>
      </c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326"/>
      <c r="B1096" s="21" t="s">
        <v>396</v>
      </c>
      <c r="C1096" s="420" t="e">
        <f ca="1">VLOOKUP(OFFSET($C$96,D1093,0),Założenia!$J$46:$K$53,2,FALSE)</f>
        <v>#N/A</v>
      </c>
      <c r="D1096" s="374">
        <f ca="1">IF(ISBLANK(OFFSET($E$96,D1093,0)),0,IF(E1095&gt;10,ROUND(D1095*C1096,0),IF(D1095&lt;0,0,D1095)))</f>
        <v>0</v>
      </c>
      <c r="E1096" s="21"/>
      <c r="F1096" s="21"/>
      <c r="G1096" s="21"/>
      <c r="H1096" s="21"/>
      <c r="I1096" s="21"/>
      <c r="J1096" s="21"/>
      <c r="K1096" s="74">
        <f ca="1">ROUND(IF($D1094=LataProjekcji,$F1095,IF($D1094=LataProjekcji,$D1096,0)),0)</f>
        <v>0</v>
      </c>
      <c r="L1096" s="247">
        <f ca="1">ROUND(IF(OR(AND($D1094=LataProjekcji,$F1094&gt;0),AND($D1094=LataProjekcji,$F1094=0,$E1095&lt;=10)),$F1095,IF($D1094&lt;LataProjekcji,IF((SUM($K1096:K1096)+$D1096)&lt;$D1095,$D1096,$D1095-SUM($K1096:K1096)),0)),0)</f>
        <v>0</v>
      </c>
      <c r="M1096" s="247">
        <f ca="1">ROUND(IF(OR(AND($D1094=LataProjekcji,$F1094&gt;0),AND($D1094=LataProjekcji,$F1094=0,$E1095&lt;=10)),$F1095,IF($D1094&lt;LataProjekcji,IF((SUM($K1096:L1096)+$D1096)&lt;$D1095,$D1096,$D1095-SUM($K1096:L1096)),0)),0)</f>
        <v>0</v>
      </c>
      <c r="N1096" s="247">
        <f ca="1">ROUND(IF(OR(AND($D1094=LataProjekcji,$F1094&gt;0),AND($D1094=LataProjekcji,$F1094=0,$E1095&lt;=10)),$F1095,IF($D1094&lt;LataProjekcji,IF((SUM($K1096:M1096)+$D1096)&lt;$D1095,$D1096,$D1095-SUM($K1096:M1096)),0)),0)</f>
        <v>0</v>
      </c>
      <c r="O1096" s="247">
        <f ca="1">ROUND(IF(OR(AND($D1094=LataProjekcji,$F1094&gt;0),AND($D1094=LataProjekcji,$F1094=0,$E1095&lt;=10)),$F1095,IF($D1094&lt;LataProjekcji,IF((SUM($K1096:N1096)+$D1096)&lt;$D1095,$D1096,$D1095-SUM($K1096:N1096)),0)),0)</f>
        <v>0</v>
      </c>
      <c r="P1096" s="247">
        <f ca="1">ROUND(IF(OR(AND($D1094=LataProjekcji,$F1094&gt;0),AND($D1094=LataProjekcji,$F1094=0,$E1095&lt;=10)),$F1095,IF($D1094&lt;LataProjekcji,IF((SUM($K1096:O1096)+$D1096)&lt;$D1095,$D1096,$D1095-SUM($K1096:O1096)),0)),0)</f>
        <v>0</v>
      </c>
      <c r="Q1096" s="247">
        <f ca="1">ROUND(IF(OR(AND($D1094=LataProjekcji,$F1094&gt;0),AND($D1094=LataProjekcji,$F1094=0,$E1095&lt;=10)),$F1095,IF($D1094&lt;LataProjekcji,IF((SUM($K1096:P1096)+$D1096)&lt;$D1095,$D1096,$D1095-SUM($K1096:P1096)),0)),0)</f>
        <v>0</v>
      </c>
      <c r="R1096" s="247">
        <f ca="1">ROUND(IF(OR(AND($D1094=LataProjekcji,$F1094&gt;0),AND($D1094=LataProjekcji,$F1094=0,$E1095&lt;=10)),$F1095,IF($D1094&lt;LataProjekcji,IF((SUM($K1096:Q1096)+$D1096)&lt;$D1095,$D1096,$D1095-SUM($K1096:Q1096)),0)),0)</f>
        <v>0</v>
      </c>
      <c r="S1096" s="247">
        <f ca="1">ROUND(IF(OR(AND($D1094=LataProjekcji,$F1094&gt;0),AND($D1094=LataProjekcji,$F1094=0,$E1095&lt;=10)),$F1095,IF($D1094&lt;LataProjekcji,IF((SUM($K1096:R1096)+$D1096)&lt;$D1095,$D1096,$D1095-SUM($K1096:R1096)),0)),0)</f>
        <v>0</v>
      </c>
      <c r="T1096" s="247">
        <f ca="1">ROUND(IF(OR(AND($D1094=LataProjekcji,$F1094&gt;0),AND($D1094=LataProjekcji,$F1094=0,$E1095&lt;=10)),$F1095,IF($D1094&lt;LataProjekcji,IF((SUM($K1096:S1096)+$D1096)&lt;$D1095,$D1096,$D1095-SUM($K1096:S1096)),0)),0)</f>
        <v>0</v>
      </c>
      <c r="U1096" s="247">
        <f ca="1">ROUND(IF(OR(AND($D1094=LataProjekcji,$F1094&gt;0),AND($D1094=LataProjekcji,$F1094=0,$E1095&lt;=10)),$F1095,IF($D1094&lt;LataProjekcji,IF((SUM($K1096:T1096)+$D1096)&lt;$D1095,$D1096,$D1095-SUM($K1096:T1096)),0)),0)</f>
        <v>0</v>
      </c>
      <c r="V1096" s="247">
        <f ca="1">ROUND(IF(OR(AND($D1094=LataProjekcji,$F1094&gt;0),AND($D1094=LataProjekcji,$F1094=0,$E1095&lt;=10)),$F1095,IF($D1094&lt;LataProjekcji,IF((SUM($K1096:U1096)+$D1096)&lt;$D1095,$D1096,$D1095-SUM($K1096:U1096)),0)),0)</f>
        <v>0</v>
      </c>
      <c r="W1096" s="247">
        <f ca="1">ROUND(IF(OR(AND($D1094=LataProjekcji,$F1094&gt;0),AND($D1094=LataProjekcji,$F1094=0,$E1095&lt;=10)),$F1095,IF($D1094&lt;LataProjekcji,IF((SUM($K1096:V1096)+$D1096)&lt;$D1095,$D1096,$D1095-SUM($K1096:V1096)),0)),0)</f>
        <v>0</v>
      </c>
      <c r="X1096" s="247">
        <f ca="1">ROUND(IF(OR(AND($D1094=LataProjekcji,$F1094&gt;0),AND($D1094=LataProjekcji,$F1094=0,$E1095&lt;=10)),$F1095,IF($D1094&lt;LataProjekcji,IF((SUM($K1096:W1096)+$D1096)&lt;$D1095,$D1096,$D1095-SUM($K1096:W1096)),0)),0)</f>
        <v>0</v>
      </c>
      <c r="Y1096" s="247">
        <f ca="1">ROUND(IF(OR(AND($D1094=LataProjekcji,$F1094&gt;0),AND($D1094=LataProjekcji,$F1094=0,$E1095&lt;=10)),$F1095,IF($D1094&lt;LataProjekcji,IF((SUM($K1096:X1096)+$D1096)&lt;$D1095,$D1096,$D1095-SUM($K1096:X1096)),0)),0)</f>
        <v>0</v>
      </c>
      <c r="Z1096" s="247">
        <f ca="1">ROUND(IF(OR(AND($D1094=LataProjekcji,$F1094&gt;0),AND($D1094=LataProjekcji,$F1094=0,$E1095&lt;=10)),$F1095,IF($D1094&lt;LataProjekcji,IF((SUM($K1096:Y1096)+$D1096)&lt;$D1095,$D1096,$D1095-SUM($K1096:Y1096)),0)),0)</f>
        <v>0</v>
      </c>
      <c r="AA1096" s="247">
        <f ca="1">ROUND(IF(OR(AND($D1094=LataProjekcji,$F1094&gt;0),AND($D1094=LataProjekcji,$F1094=0,$E1095&lt;=10)),$F1095,IF($D1094&lt;LataProjekcji,IF((SUM($K1096:Z1096)+$D1096)&lt;$D1095,$D1096,$D1095-SUM($K1096:Z1096)),0)),0)</f>
        <v>0</v>
      </c>
      <c r="AB1096" s="247">
        <f ca="1">ROUND(IF(OR(AND($D1094=LataProjekcji,$F1094&gt;0),AND($D1094=LataProjekcji,$F1094=0,$E1095&lt;=10)),$F1095,IF($D1094&lt;LataProjekcji,IF((SUM($K1096:AA1096)+$D1096)&lt;$D1095,$D1096,$D1095-SUM($K1096:AA1096)),0)),0)</f>
        <v>0</v>
      </c>
      <c r="AC1096" s="247">
        <f ca="1">ROUND(IF(OR(AND($D1094=LataProjekcji,$F1094&gt;0),AND($D1094=LataProjekcji,$F1094=0,$E1095&lt;=10)),$F1095,IF($D1094&lt;LataProjekcji,IF((SUM($K1096:AB1096)+$D1096)&lt;$D1095,$D1096,$D1095-SUM($K1096:AB1096)),0)),0)</f>
        <v>0</v>
      </c>
      <c r="AD1096" s="247">
        <f ca="1">ROUND(IF(OR(AND($D1094=LataProjekcji,$F1094&gt;0),AND($D1094=LataProjekcji,$F1094=0,$E1095&lt;=10)),$F1095,IF($D1094&lt;LataProjekcji,IF((SUM($K1096:AC1096)+$D1096)&lt;$D1095,$D1096,$D1095-SUM($K1096:AC1096)),0)),0)</f>
        <v>0</v>
      </c>
      <c r="AE1096" s="247">
        <f ca="1">ROUND(IF(OR(AND($D1094=LataProjekcji,$F1094&gt;0),AND($D1094=LataProjekcji,$F1094=0,$E1095&lt;=10)),$F1095,IF($D1094&lt;LataProjekcji,IF((SUM($K1096:AD1096)+$D1096)&lt;$D1095,$D1096,$D1095-SUM($K1096:AD1096)),0)),0)</f>
        <v>0</v>
      </c>
    </row>
    <row r="1097" spans="1:31" hidden="1">
      <c r="A1097" s="326"/>
      <c r="B1097" s="21" t="s">
        <v>397</v>
      </c>
      <c r="C1097" s="21"/>
      <c r="D1097" s="22"/>
      <c r="E1097" s="21"/>
      <c r="F1097" s="21"/>
      <c r="G1097" s="21"/>
      <c r="H1097" s="21"/>
      <c r="I1097" s="21"/>
      <c r="J1097" s="21"/>
      <c r="K1097" s="22">
        <f ca="1">ROUND(K1096,0)</f>
        <v>0</v>
      </c>
      <c r="L1097" s="22">
        <f t="shared" ref="L1097:Y1097" ca="1" si="1461">ROUND(K1097+L1096,0)</f>
        <v>0</v>
      </c>
      <c r="M1097" s="22">
        <f t="shared" ca="1" si="1461"/>
        <v>0</v>
      </c>
      <c r="N1097" s="22">
        <f t="shared" ca="1" si="1461"/>
        <v>0</v>
      </c>
      <c r="O1097" s="22">
        <f t="shared" ca="1" si="1461"/>
        <v>0</v>
      </c>
      <c r="P1097" s="22">
        <f t="shared" ca="1" si="1461"/>
        <v>0</v>
      </c>
      <c r="Q1097" s="22">
        <f t="shared" ca="1" si="1461"/>
        <v>0</v>
      </c>
      <c r="R1097" s="22">
        <f t="shared" ca="1" si="1461"/>
        <v>0</v>
      </c>
      <c r="S1097" s="22">
        <f t="shared" ca="1" si="1461"/>
        <v>0</v>
      </c>
      <c r="T1097" s="22">
        <f t="shared" ca="1" si="1461"/>
        <v>0</v>
      </c>
      <c r="U1097" s="22">
        <f t="shared" ca="1" si="1461"/>
        <v>0</v>
      </c>
      <c r="V1097" s="22">
        <f t="shared" ca="1" si="1461"/>
        <v>0</v>
      </c>
      <c r="W1097" s="22">
        <f t="shared" ca="1" si="1461"/>
        <v>0</v>
      </c>
      <c r="X1097" s="22">
        <f t="shared" ca="1" si="1461"/>
        <v>0</v>
      </c>
      <c r="Y1097" s="22">
        <f t="shared" ca="1" si="1461"/>
        <v>0</v>
      </c>
      <c r="Z1097" s="22">
        <f t="shared" ref="Z1097" ca="1" si="1462">ROUND(Y1097+Z1096,0)</f>
        <v>0</v>
      </c>
      <c r="AA1097" s="22">
        <f t="shared" ref="AA1097" ca="1" si="1463">ROUND(Z1097+AA1096,0)</f>
        <v>0</v>
      </c>
      <c r="AB1097" s="22">
        <f t="shared" ref="AB1097" ca="1" si="1464">ROUND(AA1097+AB1096,0)</f>
        <v>0</v>
      </c>
      <c r="AC1097" s="22">
        <f t="shared" ref="AC1097" ca="1" si="1465">ROUND(AB1097+AC1096,0)</f>
        <v>0</v>
      </c>
      <c r="AD1097" s="22">
        <f t="shared" ref="AD1097" ca="1" si="1466">ROUND(AC1097+AD1096,0)</f>
        <v>0</v>
      </c>
      <c r="AE1097" s="22">
        <f t="shared" ref="AE1097" ca="1" si="1467">ROUND(AD1097+AE1096,0)</f>
        <v>0</v>
      </c>
    </row>
    <row r="1098" spans="1:31" hidden="1">
      <c r="A1098" s="326"/>
      <c r="B1098" s="21" t="s">
        <v>388</v>
      </c>
      <c r="C1098" s="21"/>
      <c r="D1098" s="22"/>
      <c r="E1098" s="21"/>
      <c r="F1098" s="21"/>
      <c r="G1098" s="21"/>
      <c r="H1098" s="21"/>
      <c r="I1098" s="21"/>
      <c r="J1098" s="429">
        <f ca="1">OFFSET($C$96,D1093,0)</f>
        <v>0</v>
      </c>
      <c r="K1098" s="76">
        <f ca="1">IF($D1094=LataProjekcji,ROUND($D1095-K1097,0),ROUND(IF(K1096=0,0,$D1095-K1097),0))</f>
        <v>0</v>
      </c>
      <c r="L1098" s="253">
        <f t="shared" ref="L1098:W1098" ca="1" si="1468">IF($D1094=LataProjekcji,ROUND($D1095-L1097,0),ROUND(IF(AND(L1096=0,K1098&gt;0),$D1095-L1097,IF(L1096=0,0,$D1095-L1097)),0))</f>
        <v>0</v>
      </c>
      <c r="M1098" s="253">
        <f t="shared" ca="1" si="1468"/>
        <v>0</v>
      </c>
      <c r="N1098" s="253">
        <f t="shared" ca="1" si="1468"/>
        <v>0</v>
      </c>
      <c r="O1098" s="253">
        <f t="shared" ca="1" si="1468"/>
        <v>0</v>
      </c>
      <c r="P1098" s="253">
        <f t="shared" ca="1" si="1468"/>
        <v>0</v>
      </c>
      <c r="Q1098" s="253">
        <f t="shared" ca="1" si="1468"/>
        <v>0</v>
      </c>
      <c r="R1098" s="253">
        <f t="shared" ca="1" si="1468"/>
        <v>0</v>
      </c>
      <c r="S1098" s="253">
        <f t="shared" ca="1" si="1468"/>
        <v>0</v>
      </c>
      <c r="T1098" s="253">
        <f t="shared" ca="1" si="1468"/>
        <v>0</v>
      </c>
      <c r="U1098" s="253">
        <f t="shared" ca="1" si="1468"/>
        <v>0</v>
      </c>
      <c r="V1098" s="253">
        <f t="shared" ca="1" si="1468"/>
        <v>0</v>
      </c>
      <c r="W1098" s="253">
        <f t="shared" ca="1" si="1468"/>
        <v>0</v>
      </c>
      <c r="X1098" s="253">
        <f t="shared" ref="X1098:AA1098" ca="1" si="1469">IF($D1094=LataProjekcji,ROUND($D1095-X1097,0),ROUND(IF(AND(X1096=0,W1098&gt;0),$D1095-X1097,IF(X1096=0,0,$D1095-X1097)),0))</f>
        <v>0</v>
      </c>
      <c r="Y1098" s="253">
        <f t="shared" ca="1" si="1469"/>
        <v>0</v>
      </c>
      <c r="Z1098" s="253">
        <f t="shared" ca="1" si="1469"/>
        <v>0</v>
      </c>
      <c r="AA1098" s="253">
        <f t="shared" ca="1" si="1469"/>
        <v>0</v>
      </c>
      <c r="AB1098" s="253">
        <f t="shared" ref="AB1098" ca="1" si="1470">IF($D1094=LataProjekcji,ROUND($D1095-AB1097,0),ROUND(IF(AND(AB1096=0,AA1098&gt;0),$D1095-AB1097,IF(AB1096=0,0,$D1095-AB1097)),0))</f>
        <v>0</v>
      </c>
      <c r="AC1098" s="253">
        <f t="shared" ref="AC1098" ca="1" si="1471">IF($D1094=LataProjekcji,ROUND($D1095-AC1097,0),ROUND(IF(AND(AC1096=0,AB1098&gt;0),$D1095-AC1097,IF(AC1096=0,0,$D1095-AC1097)),0))</f>
        <v>0</v>
      </c>
      <c r="AD1098" s="253">
        <f t="shared" ref="AD1098" ca="1" si="1472">IF($D1094=LataProjekcji,ROUND($D1095-AD1097,0),ROUND(IF(AND(AD1096=0,AC1098&gt;0),$D1095-AD1097,IF(AD1096=0,0,$D1095-AD1097)),0))</f>
        <v>0</v>
      </c>
      <c r="AE1098" s="253">
        <f t="shared" ref="AE1098" ca="1" si="1473">IF($D1094=LataProjekcji,ROUND($D1095-AE1097,0),ROUND(IF(AND(AE1096=0,AD1098&gt;0),$D1095-AE1097,IF(AE1096=0,0,$D1095-AE1097)),0))</f>
        <v>0</v>
      </c>
    </row>
    <row r="1099" spans="1:31" hidden="1">
      <c r="A1099" s="326"/>
      <c r="B1099" s="20">
        <f ca="1">OFFSET($B$96,D1099,0)</f>
        <v>0</v>
      </c>
      <c r="C1099" s="20"/>
      <c r="D1099" s="21">
        <f>D1093+1</f>
        <v>37</v>
      </c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326"/>
      <c r="B1100" s="164" t="s">
        <v>402</v>
      </c>
      <c r="C1100" s="164"/>
      <c r="D1100" s="164">
        <f ca="1">YEAR(OFFSET($E$96,D1099,0))</f>
        <v>1900</v>
      </c>
      <c r="E1100" s="164">
        <f ca="1">MONTH(OFFSET($E$96,D1099,0))</f>
        <v>1</v>
      </c>
      <c r="F1100" s="527" cm="1">
        <f t="array" aca="1" ref="F1100" ca="1">IleMiesiecyDoKoncaRokuST</f>
        <v>11</v>
      </c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326"/>
      <c r="B1101" s="21" t="s">
        <v>388</v>
      </c>
      <c r="C1101" s="21"/>
      <c r="D1101" s="374">
        <f ca="1">IF(E1101&lt;0,0,ROUND(E1101,0))</f>
        <v>0</v>
      </c>
      <c r="E1101" s="248">
        <f ca="1">OFFSET($D$96,D1099,0)</f>
        <v>0</v>
      </c>
      <c r="F1101" s="374">
        <f ca="1">IF(E1101&gt;10,ROUND(($D1102/12)*$F1100,0),$D1101)</f>
        <v>0</v>
      </c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326"/>
      <c r="B1102" s="21" t="s">
        <v>396</v>
      </c>
      <c r="C1102" s="420" t="e">
        <f ca="1">VLOOKUP(OFFSET($C$96,D1099,0),Założenia!$J$46:$K$53,2,FALSE)</f>
        <v>#N/A</v>
      </c>
      <c r="D1102" s="374">
        <f ca="1">IF(ISBLANK(OFFSET($E$96,D1099,0)),0,IF(E1101&gt;10,ROUND(D1101*C1102,0),IF(D1101&lt;0,0,D1101)))</f>
        <v>0</v>
      </c>
      <c r="E1102" s="21"/>
      <c r="F1102" s="21"/>
      <c r="G1102" s="21"/>
      <c r="H1102" s="21"/>
      <c r="I1102" s="21"/>
      <c r="J1102" s="21"/>
      <c r="K1102" s="74">
        <f ca="1">ROUND(IF($D1100=LataProjekcji,$F1101,IF($D1100=LataProjekcji,$D1102,0)),0)</f>
        <v>0</v>
      </c>
      <c r="L1102" s="247">
        <f ca="1">ROUND(IF(OR(AND($D1100=LataProjekcji,$F1100&gt;0),AND($D1100=LataProjekcji,$F1100=0,$E1101&lt;=10)),$F1101,IF($D1100&lt;LataProjekcji,IF((SUM($K1102:K1102)+$D1102)&lt;$D1101,$D1102,$D1101-SUM($K1102:K1102)),0)),0)</f>
        <v>0</v>
      </c>
      <c r="M1102" s="247">
        <f ca="1">ROUND(IF(OR(AND($D1100=LataProjekcji,$F1100&gt;0),AND($D1100=LataProjekcji,$F1100=0,$E1101&lt;=10)),$F1101,IF($D1100&lt;LataProjekcji,IF((SUM($K1102:L1102)+$D1102)&lt;$D1101,$D1102,$D1101-SUM($K1102:L1102)),0)),0)</f>
        <v>0</v>
      </c>
      <c r="N1102" s="247">
        <f ca="1">ROUND(IF(OR(AND($D1100=LataProjekcji,$F1100&gt;0),AND($D1100=LataProjekcji,$F1100=0,$E1101&lt;=10)),$F1101,IF($D1100&lt;LataProjekcji,IF((SUM($K1102:M1102)+$D1102)&lt;$D1101,$D1102,$D1101-SUM($K1102:M1102)),0)),0)</f>
        <v>0</v>
      </c>
      <c r="O1102" s="247">
        <f ca="1">ROUND(IF(OR(AND($D1100=LataProjekcji,$F1100&gt;0),AND($D1100=LataProjekcji,$F1100=0,$E1101&lt;=10)),$F1101,IF($D1100&lt;LataProjekcji,IF((SUM($K1102:N1102)+$D1102)&lt;$D1101,$D1102,$D1101-SUM($K1102:N1102)),0)),0)</f>
        <v>0</v>
      </c>
      <c r="P1102" s="247">
        <f ca="1">ROUND(IF(OR(AND($D1100=LataProjekcji,$F1100&gt;0),AND($D1100=LataProjekcji,$F1100=0,$E1101&lt;=10)),$F1101,IF($D1100&lt;LataProjekcji,IF((SUM($K1102:O1102)+$D1102)&lt;$D1101,$D1102,$D1101-SUM($K1102:O1102)),0)),0)</f>
        <v>0</v>
      </c>
      <c r="Q1102" s="247">
        <f ca="1">ROUND(IF(OR(AND($D1100=LataProjekcji,$F1100&gt;0),AND($D1100=LataProjekcji,$F1100=0,$E1101&lt;=10)),$F1101,IF($D1100&lt;LataProjekcji,IF((SUM($K1102:P1102)+$D1102)&lt;$D1101,$D1102,$D1101-SUM($K1102:P1102)),0)),0)</f>
        <v>0</v>
      </c>
      <c r="R1102" s="247">
        <f ca="1">ROUND(IF(OR(AND($D1100=LataProjekcji,$F1100&gt;0),AND($D1100=LataProjekcji,$F1100=0,$E1101&lt;=10)),$F1101,IF($D1100&lt;LataProjekcji,IF((SUM($K1102:Q1102)+$D1102)&lt;$D1101,$D1102,$D1101-SUM($K1102:Q1102)),0)),0)</f>
        <v>0</v>
      </c>
      <c r="S1102" s="247">
        <f ca="1">ROUND(IF(OR(AND($D1100=LataProjekcji,$F1100&gt;0),AND($D1100=LataProjekcji,$F1100=0,$E1101&lt;=10)),$F1101,IF($D1100&lt;LataProjekcji,IF((SUM($K1102:R1102)+$D1102)&lt;$D1101,$D1102,$D1101-SUM($K1102:R1102)),0)),0)</f>
        <v>0</v>
      </c>
      <c r="T1102" s="247">
        <f ca="1">ROUND(IF(OR(AND($D1100=LataProjekcji,$F1100&gt;0),AND($D1100=LataProjekcji,$F1100=0,$E1101&lt;=10)),$F1101,IF($D1100&lt;LataProjekcji,IF((SUM($K1102:S1102)+$D1102)&lt;$D1101,$D1102,$D1101-SUM($K1102:S1102)),0)),0)</f>
        <v>0</v>
      </c>
      <c r="U1102" s="247">
        <f ca="1">ROUND(IF(OR(AND($D1100=LataProjekcji,$F1100&gt;0),AND($D1100=LataProjekcji,$F1100=0,$E1101&lt;=10)),$F1101,IF($D1100&lt;LataProjekcji,IF((SUM($K1102:T1102)+$D1102)&lt;$D1101,$D1102,$D1101-SUM($K1102:T1102)),0)),0)</f>
        <v>0</v>
      </c>
      <c r="V1102" s="247">
        <f ca="1">ROUND(IF(OR(AND($D1100=LataProjekcji,$F1100&gt;0),AND($D1100=LataProjekcji,$F1100=0,$E1101&lt;=10)),$F1101,IF($D1100&lt;LataProjekcji,IF((SUM($K1102:U1102)+$D1102)&lt;$D1101,$D1102,$D1101-SUM($K1102:U1102)),0)),0)</f>
        <v>0</v>
      </c>
      <c r="W1102" s="247">
        <f ca="1">ROUND(IF(OR(AND($D1100=LataProjekcji,$F1100&gt;0),AND($D1100=LataProjekcji,$F1100=0,$E1101&lt;=10)),$F1101,IF($D1100&lt;LataProjekcji,IF((SUM($K1102:V1102)+$D1102)&lt;$D1101,$D1102,$D1101-SUM($K1102:V1102)),0)),0)</f>
        <v>0</v>
      </c>
      <c r="X1102" s="247">
        <f ca="1">ROUND(IF(OR(AND($D1100=LataProjekcji,$F1100&gt;0),AND($D1100=LataProjekcji,$F1100=0,$E1101&lt;=10)),$F1101,IF($D1100&lt;LataProjekcji,IF((SUM($K1102:W1102)+$D1102)&lt;$D1101,$D1102,$D1101-SUM($K1102:W1102)),0)),0)</f>
        <v>0</v>
      </c>
      <c r="Y1102" s="247">
        <f ca="1">ROUND(IF(OR(AND($D1100=LataProjekcji,$F1100&gt;0),AND($D1100=LataProjekcji,$F1100=0,$E1101&lt;=10)),$F1101,IF($D1100&lt;LataProjekcji,IF((SUM($K1102:X1102)+$D1102)&lt;$D1101,$D1102,$D1101-SUM($K1102:X1102)),0)),0)</f>
        <v>0</v>
      </c>
      <c r="Z1102" s="247">
        <f ca="1">ROUND(IF(OR(AND($D1100=LataProjekcji,$F1100&gt;0),AND($D1100=LataProjekcji,$F1100=0,$E1101&lt;=10)),$F1101,IF($D1100&lt;LataProjekcji,IF((SUM($K1102:Y1102)+$D1102)&lt;$D1101,$D1102,$D1101-SUM($K1102:Y1102)),0)),0)</f>
        <v>0</v>
      </c>
      <c r="AA1102" s="247">
        <f ca="1">ROUND(IF(OR(AND($D1100=LataProjekcji,$F1100&gt;0),AND($D1100=LataProjekcji,$F1100=0,$E1101&lt;=10)),$F1101,IF($D1100&lt;LataProjekcji,IF((SUM($K1102:Z1102)+$D1102)&lt;$D1101,$D1102,$D1101-SUM($K1102:Z1102)),0)),0)</f>
        <v>0</v>
      </c>
      <c r="AB1102" s="247">
        <f ca="1">ROUND(IF(OR(AND($D1100=LataProjekcji,$F1100&gt;0),AND($D1100=LataProjekcji,$F1100=0,$E1101&lt;=10)),$F1101,IF($D1100&lt;LataProjekcji,IF((SUM($K1102:AA1102)+$D1102)&lt;$D1101,$D1102,$D1101-SUM($K1102:AA1102)),0)),0)</f>
        <v>0</v>
      </c>
      <c r="AC1102" s="247">
        <f ca="1">ROUND(IF(OR(AND($D1100=LataProjekcji,$F1100&gt;0),AND($D1100=LataProjekcji,$F1100=0,$E1101&lt;=10)),$F1101,IF($D1100&lt;LataProjekcji,IF((SUM($K1102:AB1102)+$D1102)&lt;$D1101,$D1102,$D1101-SUM($K1102:AB1102)),0)),0)</f>
        <v>0</v>
      </c>
      <c r="AD1102" s="247">
        <f ca="1">ROUND(IF(OR(AND($D1100=LataProjekcji,$F1100&gt;0),AND($D1100=LataProjekcji,$F1100=0,$E1101&lt;=10)),$F1101,IF($D1100&lt;LataProjekcji,IF((SUM($K1102:AC1102)+$D1102)&lt;$D1101,$D1102,$D1101-SUM($K1102:AC1102)),0)),0)</f>
        <v>0</v>
      </c>
      <c r="AE1102" s="247">
        <f ca="1">ROUND(IF(OR(AND($D1100=LataProjekcji,$F1100&gt;0),AND($D1100=LataProjekcji,$F1100=0,$E1101&lt;=10)),$F1101,IF($D1100&lt;LataProjekcji,IF((SUM($K1102:AD1102)+$D1102)&lt;$D1101,$D1102,$D1101-SUM($K1102:AD1102)),0)),0)</f>
        <v>0</v>
      </c>
    </row>
    <row r="1103" spans="1:31" hidden="1">
      <c r="A1103" s="326"/>
      <c r="B1103" s="21" t="s">
        <v>397</v>
      </c>
      <c r="C1103" s="21"/>
      <c r="D1103" s="22"/>
      <c r="E1103" s="21"/>
      <c r="F1103" s="21"/>
      <c r="G1103" s="21"/>
      <c r="H1103" s="21"/>
      <c r="I1103" s="21"/>
      <c r="J1103" s="21"/>
      <c r="K1103" s="22">
        <f ca="1">ROUND(K1102,0)</f>
        <v>0</v>
      </c>
      <c r="L1103" s="22">
        <f t="shared" ref="L1103:Y1103" ca="1" si="1474">ROUND(K1103+L1102,0)</f>
        <v>0</v>
      </c>
      <c r="M1103" s="22">
        <f t="shared" ca="1" si="1474"/>
        <v>0</v>
      </c>
      <c r="N1103" s="22">
        <f t="shared" ca="1" si="1474"/>
        <v>0</v>
      </c>
      <c r="O1103" s="22">
        <f t="shared" ca="1" si="1474"/>
        <v>0</v>
      </c>
      <c r="P1103" s="22">
        <f t="shared" ca="1" si="1474"/>
        <v>0</v>
      </c>
      <c r="Q1103" s="22">
        <f t="shared" ca="1" si="1474"/>
        <v>0</v>
      </c>
      <c r="R1103" s="22">
        <f t="shared" ca="1" si="1474"/>
        <v>0</v>
      </c>
      <c r="S1103" s="22">
        <f t="shared" ca="1" si="1474"/>
        <v>0</v>
      </c>
      <c r="T1103" s="22">
        <f t="shared" ca="1" si="1474"/>
        <v>0</v>
      </c>
      <c r="U1103" s="22">
        <f t="shared" ca="1" si="1474"/>
        <v>0</v>
      </c>
      <c r="V1103" s="22">
        <f t="shared" ca="1" si="1474"/>
        <v>0</v>
      </c>
      <c r="W1103" s="22">
        <f t="shared" ca="1" si="1474"/>
        <v>0</v>
      </c>
      <c r="X1103" s="22">
        <f t="shared" ca="1" si="1474"/>
        <v>0</v>
      </c>
      <c r="Y1103" s="22">
        <f t="shared" ca="1" si="1474"/>
        <v>0</v>
      </c>
      <c r="Z1103" s="22">
        <f t="shared" ref="Z1103" ca="1" si="1475">ROUND(Y1103+Z1102,0)</f>
        <v>0</v>
      </c>
      <c r="AA1103" s="22">
        <f t="shared" ref="AA1103" ca="1" si="1476">ROUND(Z1103+AA1102,0)</f>
        <v>0</v>
      </c>
      <c r="AB1103" s="22">
        <f t="shared" ref="AB1103" ca="1" si="1477">ROUND(AA1103+AB1102,0)</f>
        <v>0</v>
      </c>
      <c r="AC1103" s="22">
        <f t="shared" ref="AC1103" ca="1" si="1478">ROUND(AB1103+AC1102,0)</f>
        <v>0</v>
      </c>
      <c r="AD1103" s="22">
        <f t="shared" ref="AD1103" ca="1" si="1479">ROUND(AC1103+AD1102,0)</f>
        <v>0</v>
      </c>
      <c r="AE1103" s="22">
        <f t="shared" ref="AE1103" ca="1" si="1480">ROUND(AD1103+AE1102,0)</f>
        <v>0</v>
      </c>
    </row>
    <row r="1104" spans="1:31" hidden="1">
      <c r="A1104" s="326"/>
      <c r="B1104" s="21" t="s">
        <v>388</v>
      </c>
      <c r="C1104" s="21"/>
      <c r="D1104" s="22"/>
      <c r="E1104" s="21"/>
      <c r="F1104" s="21"/>
      <c r="G1104" s="21"/>
      <c r="H1104" s="21"/>
      <c r="I1104" s="21"/>
      <c r="J1104" s="429">
        <f ca="1">OFFSET($C$96,D1099,0)</f>
        <v>0</v>
      </c>
      <c r="K1104" s="76">
        <f ca="1">IF($D1100=LataProjekcji,ROUND($D1101-K1103,0),ROUND(IF(K1102=0,0,$D1101-K1103),0))</f>
        <v>0</v>
      </c>
      <c r="L1104" s="253">
        <f t="shared" ref="L1104:W1104" ca="1" si="1481">IF($D1100=LataProjekcji,ROUND($D1101-L1103,0),ROUND(IF(AND(L1102=0,K1104&gt;0),$D1101-L1103,IF(L1102=0,0,$D1101-L1103)),0))</f>
        <v>0</v>
      </c>
      <c r="M1104" s="253">
        <f t="shared" ca="1" si="1481"/>
        <v>0</v>
      </c>
      <c r="N1104" s="253">
        <f t="shared" ca="1" si="1481"/>
        <v>0</v>
      </c>
      <c r="O1104" s="253">
        <f t="shared" ca="1" si="1481"/>
        <v>0</v>
      </c>
      <c r="P1104" s="253">
        <f t="shared" ca="1" si="1481"/>
        <v>0</v>
      </c>
      <c r="Q1104" s="253">
        <f t="shared" ca="1" si="1481"/>
        <v>0</v>
      </c>
      <c r="R1104" s="253">
        <f t="shared" ca="1" si="1481"/>
        <v>0</v>
      </c>
      <c r="S1104" s="253">
        <f t="shared" ca="1" si="1481"/>
        <v>0</v>
      </c>
      <c r="T1104" s="253">
        <f t="shared" ca="1" si="1481"/>
        <v>0</v>
      </c>
      <c r="U1104" s="253">
        <f t="shared" ca="1" si="1481"/>
        <v>0</v>
      </c>
      <c r="V1104" s="253">
        <f t="shared" ca="1" si="1481"/>
        <v>0</v>
      </c>
      <c r="W1104" s="253">
        <f t="shared" ca="1" si="1481"/>
        <v>0</v>
      </c>
      <c r="X1104" s="253">
        <f t="shared" ref="X1104:AA1104" ca="1" si="1482">IF($D1100=LataProjekcji,ROUND($D1101-X1103,0),ROUND(IF(AND(X1102=0,W1104&gt;0),$D1101-X1103,IF(X1102=0,0,$D1101-X1103)),0))</f>
        <v>0</v>
      </c>
      <c r="Y1104" s="253">
        <f t="shared" ca="1" si="1482"/>
        <v>0</v>
      </c>
      <c r="Z1104" s="253">
        <f t="shared" ca="1" si="1482"/>
        <v>0</v>
      </c>
      <c r="AA1104" s="253">
        <f t="shared" ca="1" si="1482"/>
        <v>0</v>
      </c>
      <c r="AB1104" s="253">
        <f t="shared" ref="AB1104" ca="1" si="1483">IF($D1100=LataProjekcji,ROUND($D1101-AB1103,0),ROUND(IF(AND(AB1102=0,AA1104&gt;0),$D1101-AB1103,IF(AB1102=0,0,$D1101-AB1103)),0))</f>
        <v>0</v>
      </c>
      <c r="AC1104" s="253">
        <f t="shared" ref="AC1104" ca="1" si="1484">IF($D1100=LataProjekcji,ROUND($D1101-AC1103,0),ROUND(IF(AND(AC1102=0,AB1104&gt;0),$D1101-AC1103,IF(AC1102=0,0,$D1101-AC1103)),0))</f>
        <v>0</v>
      </c>
      <c r="AD1104" s="253">
        <f t="shared" ref="AD1104" ca="1" si="1485">IF($D1100=LataProjekcji,ROUND($D1101-AD1103,0),ROUND(IF(AND(AD1102=0,AC1104&gt;0),$D1101-AD1103,IF(AD1102=0,0,$D1101-AD1103)),0))</f>
        <v>0</v>
      </c>
      <c r="AE1104" s="253">
        <f t="shared" ref="AE1104" ca="1" si="1486">IF($D1100=LataProjekcji,ROUND($D1101-AE1103,0),ROUND(IF(AND(AE1102=0,AD1104&gt;0),$D1101-AE1103,IF(AE1102=0,0,$D1101-AE1103)),0))</f>
        <v>0</v>
      </c>
    </row>
    <row r="1105" spans="1:31" hidden="1">
      <c r="A1105" s="326"/>
      <c r="B1105" s="20">
        <f ca="1">OFFSET($B$96,D1105,0)</f>
        <v>0</v>
      </c>
      <c r="C1105" s="20"/>
      <c r="D1105" s="21">
        <f>D1099+1</f>
        <v>38</v>
      </c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</row>
    <row r="1106" spans="1:31" hidden="1">
      <c r="A1106" s="326"/>
      <c r="B1106" s="164" t="s">
        <v>402</v>
      </c>
      <c r="C1106" s="164"/>
      <c r="D1106" s="164">
        <f ca="1">YEAR(OFFSET($E$96,D1105,0))</f>
        <v>1900</v>
      </c>
      <c r="E1106" s="164">
        <f ca="1">MONTH(OFFSET($E$96,D1105,0))</f>
        <v>1</v>
      </c>
      <c r="F1106" s="527" cm="1">
        <f t="array" aca="1" ref="F1106" ca="1">IleMiesiecyDoKoncaRokuST</f>
        <v>11</v>
      </c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</row>
    <row r="1107" spans="1:31" hidden="1">
      <c r="A1107" s="326"/>
      <c r="B1107" s="21" t="s">
        <v>388</v>
      </c>
      <c r="C1107" s="21"/>
      <c r="D1107" s="374">
        <f ca="1">IF(E1107&lt;0,0,ROUND(E1107,0))</f>
        <v>0</v>
      </c>
      <c r="E1107" s="248">
        <f ca="1">OFFSET($D$96,D1105,0)</f>
        <v>0</v>
      </c>
      <c r="F1107" s="374">
        <f ca="1">IF(E1107&gt;10,ROUND(($D1108/12)*$F1106,0),$D1107)</f>
        <v>0</v>
      </c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</row>
    <row r="1108" spans="1:31" hidden="1">
      <c r="A1108" s="326"/>
      <c r="B1108" s="21" t="s">
        <v>396</v>
      </c>
      <c r="C1108" s="420" t="e">
        <f ca="1">VLOOKUP(OFFSET($C$96,D1105,0),Założenia!$J$46:$K$53,2,FALSE)</f>
        <v>#N/A</v>
      </c>
      <c r="D1108" s="374">
        <f ca="1">IF(ISBLANK(OFFSET($E$96,D1105,0)),0,IF(E1107&gt;10,ROUND(D1107*C1108,0),IF(D1107&lt;0,0,D1107)))</f>
        <v>0</v>
      </c>
      <c r="E1108" s="21"/>
      <c r="F1108" s="21"/>
      <c r="G1108" s="21"/>
      <c r="H1108" s="21"/>
      <c r="I1108" s="21"/>
      <c r="J1108" s="21"/>
      <c r="K1108" s="74">
        <f ca="1">ROUND(IF($D1106=LataProjekcji,$F1107,IF($D1106=LataProjekcji,$D1108,0)),0)</f>
        <v>0</v>
      </c>
      <c r="L1108" s="247">
        <f ca="1">ROUND(IF(OR(AND($D1106=LataProjekcji,$F1106&gt;0),AND($D1106=LataProjekcji,$F1106=0,$E1107&lt;=10)),$F1107,IF($D1106&lt;LataProjekcji,IF((SUM($K1108:K1108)+$D1108)&lt;$D1107,$D1108,$D1107-SUM($K1108:K1108)),0)),0)</f>
        <v>0</v>
      </c>
      <c r="M1108" s="247">
        <f ca="1">ROUND(IF(OR(AND($D1106=LataProjekcji,$F1106&gt;0),AND($D1106=LataProjekcji,$F1106=0,$E1107&lt;=10)),$F1107,IF($D1106&lt;LataProjekcji,IF((SUM($K1108:L1108)+$D1108)&lt;$D1107,$D1108,$D1107-SUM($K1108:L1108)),0)),0)</f>
        <v>0</v>
      </c>
      <c r="N1108" s="247">
        <f ca="1">ROUND(IF(OR(AND($D1106=LataProjekcji,$F1106&gt;0),AND($D1106=LataProjekcji,$F1106=0,$E1107&lt;=10)),$F1107,IF($D1106&lt;LataProjekcji,IF((SUM($K1108:M1108)+$D1108)&lt;$D1107,$D1108,$D1107-SUM($K1108:M1108)),0)),0)</f>
        <v>0</v>
      </c>
      <c r="O1108" s="247">
        <f ca="1">ROUND(IF(OR(AND($D1106=LataProjekcji,$F1106&gt;0),AND($D1106=LataProjekcji,$F1106=0,$E1107&lt;=10)),$F1107,IF($D1106&lt;LataProjekcji,IF((SUM($K1108:N1108)+$D1108)&lt;$D1107,$D1108,$D1107-SUM($K1108:N1108)),0)),0)</f>
        <v>0</v>
      </c>
      <c r="P1108" s="247">
        <f ca="1">ROUND(IF(OR(AND($D1106=LataProjekcji,$F1106&gt;0),AND($D1106=LataProjekcji,$F1106=0,$E1107&lt;=10)),$F1107,IF($D1106&lt;LataProjekcji,IF((SUM($K1108:O1108)+$D1108)&lt;$D1107,$D1108,$D1107-SUM($K1108:O1108)),0)),0)</f>
        <v>0</v>
      </c>
      <c r="Q1108" s="247">
        <f ca="1">ROUND(IF(OR(AND($D1106=LataProjekcji,$F1106&gt;0),AND($D1106=LataProjekcji,$F1106=0,$E1107&lt;=10)),$F1107,IF($D1106&lt;LataProjekcji,IF((SUM($K1108:P1108)+$D1108)&lt;$D1107,$D1108,$D1107-SUM($K1108:P1108)),0)),0)</f>
        <v>0</v>
      </c>
      <c r="R1108" s="247">
        <f ca="1">ROUND(IF(OR(AND($D1106=LataProjekcji,$F1106&gt;0),AND($D1106=LataProjekcji,$F1106=0,$E1107&lt;=10)),$F1107,IF($D1106&lt;LataProjekcji,IF((SUM($K1108:Q1108)+$D1108)&lt;$D1107,$D1108,$D1107-SUM($K1108:Q1108)),0)),0)</f>
        <v>0</v>
      </c>
      <c r="S1108" s="247">
        <f ca="1">ROUND(IF(OR(AND($D1106=LataProjekcji,$F1106&gt;0),AND($D1106=LataProjekcji,$F1106=0,$E1107&lt;=10)),$F1107,IF($D1106&lt;LataProjekcji,IF((SUM($K1108:R1108)+$D1108)&lt;$D1107,$D1108,$D1107-SUM($K1108:R1108)),0)),0)</f>
        <v>0</v>
      </c>
      <c r="T1108" s="247">
        <f ca="1">ROUND(IF(OR(AND($D1106=LataProjekcji,$F1106&gt;0),AND($D1106=LataProjekcji,$F1106=0,$E1107&lt;=10)),$F1107,IF($D1106&lt;LataProjekcji,IF((SUM($K1108:S1108)+$D1108)&lt;$D1107,$D1108,$D1107-SUM($K1108:S1108)),0)),0)</f>
        <v>0</v>
      </c>
      <c r="U1108" s="247">
        <f ca="1">ROUND(IF(OR(AND($D1106=LataProjekcji,$F1106&gt;0),AND($D1106=LataProjekcji,$F1106=0,$E1107&lt;=10)),$F1107,IF($D1106&lt;LataProjekcji,IF((SUM($K1108:T1108)+$D1108)&lt;$D1107,$D1108,$D1107-SUM($K1108:T1108)),0)),0)</f>
        <v>0</v>
      </c>
      <c r="V1108" s="247">
        <f ca="1">ROUND(IF(OR(AND($D1106=LataProjekcji,$F1106&gt;0),AND($D1106=LataProjekcji,$F1106=0,$E1107&lt;=10)),$F1107,IF($D1106&lt;LataProjekcji,IF((SUM($K1108:U1108)+$D1108)&lt;$D1107,$D1108,$D1107-SUM($K1108:U1108)),0)),0)</f>
        <v>0</v>
      </c>
      <c r="W1108" s="247">
        <f ca="1">ROUND(IF(OR(AND($D1106=LataProjekcji,$F1106&gt;0),AND($D1106=LataProjekcji,$F1106=0,$E1107&lt;=10)),$F1107,IF($D1106&lt;LataProjekcji,IF((SUM($K1108:V1108)+$D1108)&lt;$D1107,$D1108,$D1107-SUM($K1108:V1108)),0)),0)</f>
        <v>0</v>
      </c>
      <c r="X1108" s="247">
        <f ca="1">ROUND(IF(OR(AND($D1106=LataProjekcji,$F1106&gt;0),AND($D1106=LataProjekcji,$F1106=0,$E1107&lt;=10)),$F1107,IF($D1106&lt;LataProjekcji,IF((SUM($K1108:W1108)+$D1108)&lt;$D1107,$D1108,$D1107-SUM($K1108:W1108)),0)),0)</f>
        <v>0</v>
      </c>
      <c r="Y1108" s="247">
        <f ca="1">ROUND(IF(OR(AND($D1106=LataProjekcji,$F1106&gt;0),AND($D1106=LataProjekcji,$F1106=0,$E1107&lt;=10)),$F1107,IF($D1106&lt;LataProjekcji,IF((SUM($K1108:X1108)+$D1108)&lt;$D1107,$D1108,$D1107-SUM($K1108:X1108)),0)),0)</f>
        <v>0</v>
      </c>
      <c r="Z1108" s="247">
        <f ca="1">ROUND(IF(OR(AND($D1106=LataProjekcji,$F1106&gt;0),AND($D1106=LataProjekcji,$F1106=0,$E1107&lt;=10)),$F1107,IF($D1106&lt;LataProjekcji,IF((SUM($K1108:Y1108)+$D1108)&lt;$D1107,$D1108,$D1107-SUM($K1108:Y1108)),0)),0)</f>
        <v>0</v>
      </c>
      <c r="AA1108" s="247">
        <f ca="1">ROUND(IF(OR(AND($D1106=LataProjekcji,$F1106&gt;0),AND($D1106=LataProjekcji,$F1106=0,$E1107&lt;=10)),$F1107,IF($D1106&lt;LataProjekcji,IF((SUM($K1108:Z1108)+$D1108)&lt;$D1107,$D1108,$D1107-SUM($K1108:Z1108)),0)),0)</f>
        <v>0</v>
      </c>
      <c r="AB1108" s="247">
        <f ca="1">ROUND(IF(OR(AND($D1106=LataProjekcji,$F1106&gt;0),AND($D1106=LataProjekcji,$F1106=0,$E1107&lt;=10)),$F1107,IF($D1106&lt;LataProjekcji,IF((SUM($K1108:AA1108)+$D1108)&lt;$D1107,$D1108,$D1107-SUM($K1108:AA1108)),0)),0)</f>
        <v>0</v>
      </c>
      <c r="AC1108" s="247">
        <f ca="1">ROUND(IF(OR(AND($D1106=LataProjekcji,$F1106&gt;0),AND($D1106=LataProjekcji,$F1106=0,$E1107&lt;=10)),$F1107,IF($D1106&lt;LataProjekcji,IF((SUM($K1108:AB1108)+$D1108)&lt;$D1107,$D1108,$D1107-SUM($K1108:AB1108)),0)),0)</f>
        <v>0</v>
      </c>
      <c r="AD1108" s="247">
        <f ca="1">ROUND(IF(OR(AND($D1106=LataProjekcji,$F1106&gt;0),AND($D1106=LataProjekcji,$F1106=0,$E1107&lt;=10)),$F1107,IF($D1106&lt;LataProjekcji,IF((SUM($K1108:AC1108)+$D1108)&lt;$D1107,$D1108,$D1107-SUM($K1108:AC1108)),0)),0)</f>
        <v>0</v>
      </c>
      <c r="AE1108" s="247">
        <f ca="1">ROUND(IF(OR(AND($D1106=LataProjekcji,$F1106&gt;0),AND($D1106=LataProjekcji,$F1106=0,$E1107&lt;=10)),$F1107,IF($D1106&lt;LataProjekcji,IF((SUM($K1108:AD1108)+$D1108)&lt;$D1107,$D1108,$D1107-SUM($K1108:AD1108)),0)),0)</f>
        <v>0</v>
      </c>
    </row>
    <row r="1109" spans="1:31" hidden="1">
      <c r="A1109" s="326"/>
      <c r="B1109" s="21" t="s">
        <v>397</v>
      </c>
      <c r="C1109" s="21"/>
      <c r="D1109" s="22"/>
      <c r="E1109" s="21"/>
      <c r="F1109" s="21"/>
      <c r="G1109" s="21"/>
      <c r="H1109" s="21"/>
      <c r="I1109" s="21"/>
      <c r="J1109" s="21"/>
      <c r="K1109" s="22">
        <f ca="1">ROUND(K1108,0)</f>
        <v>0</v>
      </c>
      <c r="L1109" s="22">
        <f t="shared" ref="L1109:Y1109" ca="1" si="1487">ROUND(K1109+L1108,0)</f>
        <v>0</v>
      </c>
      <c r="M1109" s="22">
        <f t="shared" ca="1" si="1487"/>
        <v>0</v>
      </c>
      <c r="N1109" s="22">
        <f t="shared" ca="1" si="1487"/>
        <v>0</v>
      </c>
      <c r="O1109" s="22">
        <f t="shared" ca="1" si="1487"/>
        <v>0</v>
      </c>
      <c r="P1109" s="22">
        <f t="shared" ca="1" si="1487"/>
        <v>0</v>
      </c>
      <c r="Q1109" s="22">
        <f t="shared" ca="1" si="1487"/>
        <v>0</v>
      </c>
      <c r="R1109" s="22">
        <f t="shared" ca="1" si="1487"/>
        <v>0</v>
      </c>
      <c r="S1109" s="22">
        <f t="shared" ca="1" si="1487"/>
        <v>0</v>
      </c>
      <c r="T1109" s="22">
        <f t="shared" ca="1" si="1487"/>
        <v>0</v>
      </c>
      <c r="U1109" s="22">
        <f t="shared" ca="1" si="1487"/>
        <v>0</v>
      </c>
      <c r="V1109" s="22">
        <f t="shared" ca="1" si="1487"/>
        <v>0</v>
      </c>
      <c r="W1109" s="22">
        <f t="shared" ca="1" si="1487"/>
        <v>0</v>
      </c>
      <c r="X1109" s="22">
        <f t="shared" ca="1" si="1487"/>
        <v>0</v>
      </c>
      <c r="Y1109" s="22">
        <f t="shared" ca="1" si="1487"/>
        <v>0</v>
      </c>
      <c r="Z1109" s="22">
        <f t="shared" ref="Z1109" ca="1" si="1488">ROUND(Y1109+Z1108,0)</f>
        <v>0</v>
      </c>
      <c r="AA1109" s="22">
        <f t="shared" ref="AA1109" ca="1" si="1489">ROUND(Z1109+AA1108,0)</f>
        <v>0</v>
      </c>
      <c r="AB1109" s="22">
        <f t="shared" ref="AB1109" ca="1" si="1490">ROUND(AA1109+AB1108,0)</f>
        <v>0</v>
      </c>
      <c r="AC1109" s="22">
        <f t="shared" ref="AC1109" ca="1" si="1491">ROUND(AB1109+AC1108,0)</f>
        <v>0</v>
      </c>
      <c r="AD1109" s="22">
        <f t="shared" ref="AD1109" ca="1" si="1492">ROUND(AC1109+AD1108,0)</f>
        <v>0</v>
      </c>
      <c r="AE1109" s="22">
        <f t="shared" ref="AE1109" ca="1" si="1493">ROUND(AD1109+AE1108,0)</f>
        <v>0</v>
      </c>
    </row>
    <row r="1110" spans="1:31" hidden="1">
      <c r="A1110" s="326"/>
      <c r="B1110" s="21" t="s">
        <v>388</v>
      </c>
      <c r="C1110" s="21"/>
      <c r="D1110" s="22"/>
      <c r="E1110" s="21"/>
      <c r="F1110" s="21"/>
      <c r="G1110" s="21"/>
      <c r="H1110" s="21"/>
      <c r="I1110" s="21"/>
      <c r="J1110" s="429">
        <f ca="1">OFFSET($C$96,D1105,0)</f>
        <v>0</v>
      </c>
      <c r="K1110" s="76">
        <f ca="1">IF($D1106=LataProjekcji,ROUND($D1107-K1109,0),ROUND(IF(K1108=0,0,$D1107-K1109),0))</f>
        <v>0</v>
      </c>
      <c r="L1110" s="253">
        <f t="shared" ref="L1110:W1110" ca="1" si="1494">IF($D1106=LataProjekcji,ROUND($D1107-L1109,0),ROUND(IF(AND(L1108=0,K1110&gt;0),$D1107-L1109,IF(L1108=0,0,$D1107-L1109)),0))</f>
        <v>0</v>
      </c>
      <c r="M1110" s="253">
        <f t="shared" ca="1" si="1494"/>
        <v>0</v>
      </c>
      <c r="N1110" s="253">
        <f t="shared" ca="1" si="1494"/>
        <v>0</v>
      </c>
      <c r="O1110" s="253">
        <f t="shared" ca="1" si="1494"/>
        <v>0</v>
      </c>
      <c r="P1110" s="253">
        <f t="shared" ca="1" si="1494"/>
        <v>0</v>
      </c>
      <c r="Q1110" s="253">
        <f t="shared" ca="1" si="1494"/>
        <v>0</v>
      </c>
      <c r="R1110" s="253">
        <f t="shared" ca="1" si="1494"/>
        <v>0</v>
      </c>
      <c r="S1110" s="253">
        <f t="shared" ca="1" si="1494"/>
        <v>0</v>
      </c>
      <c r="T1110" s="253">
        <f t="shared" ca="1" si="1494"/>
        <v>0</v>
      </c>
      <c r="U1110" s="253">
        <f t="shared" ca="1" si="1494"/>
        <v>0</v>
      </c>
      <c r="V1110" s="253">
        <f t="shared" ca="1" si="1494"/>
        <v>0</v>
      </c>
      <c r="W1110" s="253">
        <f t="shared" ca="1" si="1494"/>
        <v>0</v>
      </c>
      <c r="X1110" s="253">
        <f t="shared" ref="X1110:AA1110" ca="1" si="1495">IF($D1106=LataProjekcji,ROUND($D1107-X1109,0),ROUND(IF(AND(X1108=0,W1110&gt;0),$D1107-X1109,IF(X1108=0,0,$D1107-X1109)),0))</f>
        <v>0</v>
      </c>
      <c r="Y1110" s="253">
        <f t="shared" ca="1" si="1495"/>
        <v>0</v>
      </c>
      <c r="Z1110" s="253">
        <f t="shared" ca="1" si="1495"/>
        <v>0</v>
      </c>
      <c r="AA1110" s="253">
        <f t="shared" ca="1" si="1495"/>
        <v>0</v>
      </c>
      <c r="AB1110" s="253">
        <f t="shared" ref="AB1110" ca="1" si="1496">IF($D1106=LataProjekcji,ROUND($D1107-AB1109,0),ROUND(IF(AND(AB1108=0,AA1110&gt;0),$D1107-AB1109,IF(AB1108=0,0,$D1107-AB1109)),0))</f>
        <v>0</v>
      </c>
      <c r="AC1110" s="253">
        <f t="shared" ref="AC1110" ca="1" si="1497">IF($D1106=LataProjekcji,ROUND($D1107-AC1109,0),ROUND(IF(AND(AC1108=0,AB1110&gt;0),$D1107-AC1109,IF(AC1108=0,0,$D1107-AC1109)),0))</f>
        <v>0</v>
      </c>
      <c r="AD1110" s="253">
        <f t="shared" ref="AD1110" ca="1" si="1498">IF($D1106=LataProjekcji,ROUND($D1107-AD1109,0),ROUND(IF(AND(AD1108=0,AC1110&gt;0),$D1107-AD1109,IF(AD1108=0,0,$D1107-AD1109)),0))</f>
        <v>0</v>
      </c>
      <c r="AE1110" s="253">
        <f t="shared" ref="AE1110" ca="1" si="1499">IF($D1106=LataProjekcji,ROUND($D1107-AE1109,0),ROUND(IF(AND(AE1108=0,AD1110&gt;0),$D1107-AE1109,IF(AE1108=0,0,$D1107-AE1109)),0))</f>
        <v>0</v>
      </c>
    </row>
    <row r="1111" spans="1:31" hidden="1">
      <c r="A1111" s="326"/>
      <c r="B1111" s="20">
        <f ca="1">OFFSET($B$96,D1111,0)</f>
        <v>0</v>
      </c>
      <c r="C1111" s="20"/>
      <c r="D1111" s="21">
        <f>D1105+1</f>
        <v>39</v>
      </c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326"/>
      <c r="B1112" s="164" t="s">
        <v>402</v>
      </c>
      <c r="C1112" s="164"/>
      <c r="D1112" s="164">
        <f ca="1">YEAR(OFFSET($E$96,D1111,0))</f>
        <v>1900</v>
      </c>
      <c r="E1112" s="164">
        <f ca="1">MONTH(OFFSET($E$96,D1111,0))</f>
        <v>1</v>
      </c>
      <c r="F1112" s="527" cm="1">
        <f t="array" aca="1" ref="F1112" ca="1">IleMiesiecyDoKoncaRokuST</f>
        <v>11</v>
      </c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</row>
    <row r="1113" spans="1:31" hidden="1">
      <c r="A1113" s="326"/>
      <c r="B1113" s="21" t="s">
        <v>388</v>
      </c>
      <c r="C1113" s="21"/>
      <c r="D1113" s="374">
        <f ca="1">IF(E1113&lt;0,0,ROUND(E1113,0))</f>
        <v>0</v>
      </c>
      <c r="E1113" s="248">
        <f ca="1">OFFSET($D$96,D1111,0)</f>
        <v>0</v>
      </c>
      <c r="F1113" s="374">
        <f ca="1">IF(E1113&gt;10,ROUND(($D1114/12)*$F1112,0),$D1113)</f>
        <v>0</v>
      </c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</row>
    <row r="1114" spans="1:31" hidden="1">
      <c r="A1114" s="326"/>
      <c r="B1114" s="21" t="s">
        <v>396</v>
      </c>
      <c r="C1114" s="420" t="e">
        <f ca="1">VLOOKUP(OFFSET($C$96,D1111,0),Założenia!$J$46:$K$53,2,FALSE)</f>
        <v>#N/A</v>
      </c>
      <c r="D1114" s="374">
        <f ca="1">IF(ISBLANK(OFFSET($E$96,D1111,0)),0,IF(E1113&gt;10,ROUND(D1113*C1114,0),IF(D1113&lt;0,0,D1113)))</f>
        <v>0</v>
      </c>
      <c r="E1114" s="21"/>
      <c r="F1114" s="21"/>
      <c r="G1114" s="21"/>
      <c r="H1114" s="21"/>
      <c r="I1114" s="21"/>
      <c r="J1114" s="21"/>
      <c r="K1114" s="74">
        <f ca="1">ROUND(IF($D1112=LataProjekcji,$F1113,IF($D1112=LataProjekcji,$D1114,0)),0)</f>
        <v>0</v>
      </c>
      <c r="L1114" s="247">
        <f ca="1">ROUND(IF(OR(AND($D1112=LataProjekcji,$F1112&gt;0),AND($D1112=LataProjekcji,$F1112=0,$E1113&lt;=10)),$F1113,IF($D1112&lt;LataProjekcji,IF((SUM($K1114:K1114)+$D1114)&lt;$D1113,$D1114,$D1113-SUM($K1114:K1114)),0)),0)</f>
        <v>0</v>
      </c>
      <c r="M1114" s="247">
        <f ca="1">ROUND(IF(OR(AND($D1112=LataProjekcji,$F1112&gt;0),AND($D1112=LataProjekcji,$F1112=0,$E1113&lt;=10)),$F1113,IF($D1112&lt;LataProjekcji,IF((SUM($K1114:L1114)+$D1114)&lt;$D1113,$D1114,$D1113-SUM($K1114:L1114)),0)),0)</f>
        <v>0</v>
      </c>
      <c r="N1114" s="247">
        <f ca="1">ROUND(IF(OR(AND($D1112=LataProjekcji,$F1112&gt;0),AND($D1112=LataProjekcji,$F1112=0,$E1113&lt;=10)),$F1113,IF($D1112&lt;LataProjekcji,IF((SUM($K1114:M1114)+$D1114)&lt;$D1113,$D1114,$D1113-SUM($K1114:M1114)),0)),0)</f>
        <v>0</v>
      </c>
      <c r="O1114" s="247">
        <f ca="1">ROUND(IF(OR(AND($D1112=LataProjekcji,$F1112&gt;0),AND($D1112=LataProjekcji,$F1112=0,$E1113&lt;=10)),$F1113,IF($D1112&lt;LataProjekcji,IF((SUM($K1114:N1114)+$D1114)&lt;$D1113,$D1114,$D1113-SUM($K1114:N1114)),0)),0)</f>
        <v>0</v>
      </c>
      <c r="P1114" s="247">
        <f ca="1">ROUND(IF(OR(AND($D1112=LataProjekcji,$F1112&gt;0),AND($D1112=LataProjekcji,$F1112=0,$E1113&lt;=10)),$F1113,IF($D1112&lt;LataProjekcji,IF((SUM($K1114:O1114)+$D1114)&lt;$D1113,$D1114,$D1113-SUM($K1114:O1114)),0)),0)</f>
        <v>0</v>
      </c>
      <c r="Q1114" s="247">
        <f ca="1">ROUND(IF(OR(AND($D1112=LataProjekcji,$F1112&gt;0),AND($D1112=LataProjekcji,$F1112=0,$E1113&lt;=10)),$F1113,IF($D1112&lt;LataProjekcji,IF((SUM($K1114:P1114)+$D1114)&lt;$D1113,$D1114,$D1113-SUM($K1114:P1114)),0)),0)</f>
        <v>0</v>
      </c>
      <c r="R1114" s="247">
        <f ca="1">ROUND(IF(OR(AND($D1112=LataProjekcji,$F1112&gt;0),AND($D1112=LataProjekcji,$F1112=0,$E1113&lt;=10)),$F1113,IF($D1112&lt;LataProjekcji,IF((SUM($K1114:Q1114)+$D1114)&lt;$D1113,$D1114,$D1113-SUM($K1114:Q1114)),0)),0)</f>
        <v>0</v>
      </c>
      <c r="S1114" s="247">
        <f ca="1">ROUND(IF(OR(AND($D1112=LataProjekcji,$F1112&gt;0),AND($D1112=LataProjekcji,$F1112=0,$E1113&lt;=10)),$F1113,IF($D1112&lt;LataProjekcji,IF((SUM($K1114:R1114)+$D1114)&lt;$D1113,$D1114,$D1113-SUM($K1114:R1114)),0)),0)</f>
        <v>0</v>
      </c>
      <c r="T1114" s="247">
        <f ca="1">ROUND(IF(OR(AND($D1112=LataProjekcji,$F1112&gt;0),AND($D1112=LataProjekcji,$F1112=0,$E1113&lt;=10)),$F1113,IF($D1112&lt;LataProjekcji,IF((SUM($K1114:S1114)+$D1114)&lt;$D1113,$D1114,$D1113-SUM($K1114:S1114)),0)),0)</f>
        <v>0</v>
      </c>
      <c r="U1114" s="247">
        <f ca="1">ROUND(IF(OR(AND($D1112=LataProjekcji,$F1112&gt;0),AND($D1112=LataProjekcji,$F1112=0,$E1113&lt;=10)),$F1113,IF($D1112&lt;LataProjekcji,IF((SUM($K1114:T1114)+$D1114)&lt;$D1113,$D1114,$D1113-SUM($K1114:T1114)),0)),0)</f>
        <v>0</v>
      </c>
      <c r="V1114" s="247">
        <f ca="1">ROUND(IF(OR(AND($D1112=LataProjekcji,$F1112&gt;0),AND($D1112=LataProjekcji,$F1112=0,$E1113&lt;=10)),$F1113,IF($D1112&lt;LataProjekcji,IF((SUM($K1114:U1114)+$D1114)&lt;$D1113,$D1114,$D1113-SUM($K1114:U1114)),0)),0)</f>
        <v>0</v>
      </c>
      <c r="W1114" s="247">
        <f ca="1">ROUND(IF(OR(AND($D1112=LataProjekcji,$F1112&gt;0),AND($D1112=LataProjekcji,$F1112=0,$E1113&lt;=10)),$F1113,IF($D1112&lt;LataProjekcji,IF((SUM($K1114:V1114)+$D1114)&lt;$D1113,$D1114,$D1113-SUM($K1114:V1114)),0)),0)</f>
        <v>0</v>
      </c>
      <c r="X1114" s="247">
        <f ca="1">ROUND(IF(OR(AND($D1112=LataProjekcji,$F1112&gt;0),AND($D1112=LataProjekcji,$F1112=0,$E1113&lt;=10)),$F1113,IF($D1112&lt;LataProjekcji,IF((SUM($K1114:W1114)+$D1114)&lt;$D1113,$D1114,$D1113-SUM($K1114:W1114)),0)),0)</f>
        <v>0</v>
      </c>
      <c r="Y1114" s="247">
        <f ca="1">ROUND(IF(OR(AND($D1112=LataProjekcji,$F1112&gt;0),AND($D1112=LataProjekcji,$F1112=0,$E1113&lt;=10)),$F1113,IF($D1112&lt;LataProjekcji,IF((SUM($K1114:X1114)+$D1114)&lt;$D1113,$D1114,$D1113-SUM($K1114:X1114)),0)),0)</f>
        <v>0</v>
      </c>
      <c r="Z1114" s="247">
        <f ca="1">ROUND(IF(OR(AND($D1112=LataProjekcji,$F1112&gt;0),AND($D1112=LataProjekcji,$F1112=0,$E1113&lt;=10)),$F1113,IF($D1112&lt;LataProjekcji,IF((SUM($K1114:Y1114)+$D1114)&lt;$D1113,$D1114,$D1113-SUM($K1114:Y1114)),0)),0)</f>
        <v>0</v>
      </c>
      <c r="AA1114" s="247">
        <f ca="1">ROUND(IF(OR(AND($D1112=LataProjekcji,$F1112&gt;0),AND($D1112=LataProjekcji,$F1112=0,$E1113&lt;=10)),$F1113,IF($D1112&lt;LataProjekcji,IF((SUM($K1114:Z1114)+$D1114)&lt;$D1113,$D1114,$D1113-SUM($K1114:Z1114)),0)),0)</f>
        <v>0</v>
      </c>
      <c r="AB1114" s="247">
        <f ca="1">ROUND(IF(OR(AND($D1112=LataProjekcji,$F1112&gt;0),AND($D1112=LataProjekcji,$F1112=0,$E1113&lt;=10)),$F1113,IF($D1112&lt;LataProjekcji,IF((SUM($K1114:AA1114)+$D1114)&lt;$D1113,$D1114,$D1113-SUM($K1114:AA1114)),0)),0)</f>
        <v>0</v>
      </c>
      <c r="AC1114" s="247">
        <f ca="1">ROUND(IF(OR(AND($D1112=LataProjekcji,$F1112&gt;0),AND($D1112=LataProjekcji,$F1112=0,$E1113&lt;=10)),$F1113,IF($D1112&lt;LataProjekcji,IF((SUM($K1114:AB1114)+$D1114)&lt;$D1113,$D1114,$D1113-SUM($K1114:AB1114)),0)),0)</f>
        <v>0</v>
      </c>
      <c r="AD1114" s="247">
        <f ca="1">ROUND(IF(OR(AND($D1112=LataProjekcji,$F1112&gt;0),AND($D1112=LataProjekcji,$F1112=0,$E1113&lt;=10)),$F1113,IF($D1112&lt;LataProjekcji,IF((SUM($K1114:AC1114)+$D1114)&lt;$D1113,$D1114,$D1113-SUM($K1114:AC1114)),0)),0)</f>
        <v>0</v>
      </c>
      <c r="AE1114" s="247">
        <f ca="1">ROUND(IF(OR(AND($D1112=LataProjekcji,$F1112&gt;0),AND($D1112=LataProjekcji,$F1112=0,$E1113&lt;=10)),$F1113,IF($D1112&lt;LataProjekcji,IF((SUM($K1114:AD1114)+$D1114)&lt;$D1113,$D1114,$D1113-SUM($K1114:AD1114)),0)),0)</f>
        <v>0</v>
      </c>
    </row>
    <row r="1115" spans="1:31" hidden="1">
      <c r="A1115" s="326"/>
      <c r="B1115" s="21" t="s">
        <v>397</v>
      </c>
      <c r="C1115" s="21"/>
      <c r="D1115" s="22"/>
      <c r="E1115" s="21"/>
      <c r="F1115" s="21"/>
      <c r="G1115" s="21"/>
      <c r="H1115" s="21"/>
      <c r="I1115" s="21"/>
      <c r="J1115" s="21"/>
      <c r="K1115" s="22">
        <f ca="1">ROUND(K1114,0)</f>
        <v>0</v>
      </c>
      <c r="L1115" s="22">
        <f t="shared" ref="L1115:Y1115" ca="1" si="1500">ROUND(K1115+L1114,0)</f>
        <v>0</v>
      </c>
      <c r="M1115" s="22">
        <f t="shared" ca="1" si="1500"/>
        <v>0</v>
      </c>
      <c r="N1115" s="22">
        <f t="shared" ca="1" si="1500"/>
        <v>0</v>
      </c>
      <c r="O1115" s="22">
        <f t="shared" ca="1" si="1500"/>
        <v>0</v>
      </c>
      <c r="P1115" s="22">
        <f t="shared" ca="1" si="1500"/>
        <v>0</v>
      </c>
      <c r="Q1115" s="22">
        <f t="shared" ca="1" si="1500"/>
        <v>0</v>
      </c>
      <c r="R1115" s="22">
        <f t="shared" ca="1" si="1500"/>
        <v>0</v>
      </c>
      <c r="S1115" s="22">
        <f t="shared" ca="1" si="1500"/>
        <v>0</v>
      </c>
      <c r="T1115" s="22">
        <f t="shared" ca="1" si="1500"/>
        <v>0</v>
      </c>
      <c r="U1115" s="22">
        <f t="shared" ca="1" si="1500"/>
        <v>0</v>
      </c>
      <c r="V1115" s="22">
        <f t="shared" ca="1" si="1500"/>
        <v>0</v>
      </c>
      <c r="W1115" s="22">
        <f t="shared" ca="1" si="1500"/>
        <v>0</v>
      </c>
      <c r="X1115" s="22">
        <f t="shared" ca="1" si="1500"/>
        <v>0</v>
      </c>
      <c r="Y1115" s="22">
        <f t="shared" ca="1" si="1500"/>
        <v>0</v>
      </c>
      <c r="Z1115" s="22">
        <f t="shared" ref="Z1115" ca="1" si="1501">ROUND(Y1115+Z1114,0)</f>
        <v>0</v>
      </c>
      <c r="AA1115" s="22">
        <f t="shared" ref="AA1115" ca="1" si="1502">ROUND(Z1115+AA1114,0)</f>
        <v>0</v>
      </c>
      <c r="AB1115" s="22">
        <f t="shared" ref="AB1115" ca="1" si="1503">ROUND(AA1115+AB1114,0)</f>
        <v>0</v>
      </c>
      <c r="AC1115" s="22">
        <f t="shared" ref="AC1115" ca="1" si="1504">ROUND(AB1115+AC1114,0)</f>
        <v>0</v>
      </c>
      <c r="AD1115" s="22">
        <f t="shared" ref="AD1115" ca="1" si="1505">ROUND(AC1115+AD1114,0)</f>
        <v>0</v>
      </c>
      <c r="AE1115" s="22">
        <f t="shared" ref="AE1115" ca="1" si="1506">ROUND(AD1115+AE1114,0)</f>
        <v>0</v>
      </c>
    </row>
    <row r="1116" spans="1:31" hidden="1">
      <c r="A1116" s="326"/>
      <c r="B1116" s="21" t="s">
        <v>388</v>
      </c>
      <c r="C1116" s="21"/>
      <c r="D1116" s="22"/>
      <c r="E1116" s="21"/>
      <c r="F1116" s="21"/>
      <c r="G1116" s="21"/>
      <c r="H1116" s="21"/>
      <c r="I1116" s="21"/>
      <c r="J1116" s="429">
        <f ca="1">OFFSET($C$96,D1111,0)</f>
        <v>0</v>
      </c>
      <c r="K1116" s="76">
        <f ca="1">IF($D1112=LataProjekcji,ROUND($D1113-K1115,0),ROUND(IF(K1114=0,0,$D1113-K1115),0))</f>
        <v>0</v>
      </c>
      <c r="L1116" s="253">
        <f t="shared" ref="L1116:W1116" ca="1" si="1507">IF($D1112=LataProjekcji,ROUND($D1113-L1115,0),ROUND(IF(AND(L1114=0,K1116&gt;0),$D1113-L1115,IF(L1114=0,0,$D1113-L1115)),0))</f>
        <v>0</v>
      </c>
      <c r="M1116" s="253">
        <f t="shared" ca="1" si="1507"/>
        <v>0</v>
      </c>
      <c r="N1116" s="253">
        <f t="shared" ca="1" si="1507"/>
        <v>0</v>
      </c>
      <c r="O1116" s="253">
        <f t="shared" ca="1" si="1507"/>
        <v>0</v>
      </c>
      <c r="P1116" s="253">
        <f t="shared" ca="1" si="1507"/>
        <v>0</v>
      </c>
      <c r="Q1116" s="253">
        <f t="shared" ca="1" si="1507"/>
        <v>0</v>
      </c>
      <c r="R1116" s="253">
        <f t="shared" ca="1" si="1507"/>
        <v>0</v>
      </c>
      <c r="S1116" s="253">
        <f t="shared" ca="1" si="1507"/>
        <v>0</v>
      </c>
      <c r="T1116" s="253">
        <f t="shared" ca="1" si="1507"/>
        <v>0</v>
      </c>
      <c r="U1116" s="253">
        <f t="shared" ca="1" si="1507"/>
        <v>0</v>
      </c>
      <c r="V1116" s="253">
        <f t="shared" ca="1" si="1507"/>
        <v>0</v>
      </c>
      <c r="W1116" s="253">
        <f t="shared" ca="1" si="1507"/>
        <v>0</v>
      </c>
      <c r="X1116" s="253">
        <f t="shared" ref="X1116:AA1116" ca="1" si="1508">IF($D1112=LataProjekcji,ROUND($D1113-X1115,0),ROUND(IF(AND(X1114=0,W1116&gt;0),$D1113-X1115,IF(X1114=0,0,$D1113-X1115)),0))</f>
        <v>0</v>
      </c>
      <c r="Y1116" s="253">
        <f t="shared" ca="1" si="1508"/>
        <v>0</v>
      </c>
      <c r="Z1116" s="253">
        <f t="shared" ca="1" si="1508"/>
        <v>0</v>
      </c>
      <c r="AA1116" s="253">
        <f t="shared" ca="1" si="1508"/>
        <v>0</v>
      </c>
      <c r="AB1116" s="253">
        <f t="shared" ref="AB1116" ca="1" si="1509">IF($D1112=LataProjekcji,ROUND($D1113-AB1115,0),ROUND(IF(AND(AB1114=0,AA1116&gt;0),$D1113-AB1115,IF(AB1114=0,0,$D1113-AB1115)),0))</f>
        <v>0</v>
      </c>
      <c r="AC1116" s="253">
        <f t="shared" ref="AC1116" ca="1" si="1510">IF($D1112=LataProjekcji,ROUND($D1113-AC1115,0),ROUND(IF(AND(AC1114=0,AB1116&gt;0),$D1113-AC1115,IF(AC1114=0,0,$D1113-AC1115)),0))</f>
        <v>0</v>
      </c>
      <c r="AD1116" s="253">
        <f t="shared" ref="AD1116" ca="1" si="1511">IF($D1112=LataProjekcji,ROUND($D1113-AD1115,0),ROUND(IF(AND(AD1114=0,AC1116&gt;0),$D1113-AD1115,IF(AD1114=0,0,$D1113-AD1115)),0))</f>
        <v>0</v>
      </c>
      <c r="AE1116" s="253">
        <f t="shared" ref="AE1116" ca="1" si="1512">IF($D1112=LataProjekcji,ROUND($D1113-AE1115,0),ROUND(IF(AND(AE1114=0,AD1116&gt;0),$D1113-AE1115,IF(AE1114=0,0,$D1113-AE1115)),0))</f>
        <v>0</v>
      </c>
    </row>
    <row r="1117" spans="1:31" hidden="1">
      <c r="A1117" s="326"/>
      <c r="B1117" s="21"/>
      <c r="C1117" s="21"/>
      <c r="D1117" s="22"/>
      <c r="E1117" s="21"/>
      <c r="F1117" s="21"/>
      <c r="G1117" s="21"/>
      <c r="H1117" s="21"/>
      <c r="I1117" s="21"/>
      <c r="J1117" s="21"/>
      <c r="K1117" s="76"/>
      <c r="L1117" s="76"/>
      <c r="M1117" s="76"/>
      <c r="N1117" s="76"/>
      <c r="O1117" s="76"/>
      <c r="P1117" s="76"/>
      <c r="Q1117" s="76"/>
      <c r="R1117" s="76"/>
      <c r="S1117" s="76"/>
      <c r="T1117" s="76"/>
      <c r="U1117" s="76"/>
      <c r="V1117" s="76"/>
      <c r="W1117" s="76"/>
      <c r="X1117" s="76"/>
      <c r="Y1117" s="76"/>
      <c r="Z1117" s="76"/>
      <c r="AA1117" s="76"/>
      <c r="AB1117" s="76"/>
      <c r="AC1117" s="76"/>
      <c r="AD1117" s="76"/>
      <c r="AE1117" s="76"/>
    </row>
    <row r="1118" spans="1:31" hidden="1">
      <c r="A1118" s="326"/>
    </row>
    <row r="1119" spans="1:31" hidden="1">
      <c r="A1119" s="326"/>
    </row>
    <row r="1120" spans="1:31" hidden="1">
      <c r="A1120" s="326"/>
    </row>
    <row r="1121" spans="1:31" hidden="1">
      <c r="A1121" s="326"/>
    </row>
    <row r="1122" spans="1:31" ht="12.5" hidden="1" thickBot="1">
      <c r="A1122" s="326"/>
      <c r="B1122" s="446" t="s">
        <v>724</v>
      </c>
    </row>
    <row r="1123" spans="1:31" ht="12.5" hidden="1" thickBot="1">
      <c r="A1123" s="326"/>
      <c r="B1123" s="20" t="str">
        <f ca="1">OFFSET($B$195,D1123,0)</f>
        <v>koszty zakończonych prac rozwojowych</v>
      </c>
      <c r="C1123" s="20"/>
      <c r="D1123" s="249">
        <v>0</v>
      </c>
      <c r="E1123" s="21"/>
      <c r="F1123" s="21" t="s">
        <v>392</v>
      </c>
      <c r="G1123" s="48"/>
      <c r="H1123" s="50" t="s">
        <v>393</v>
      </c>
      <c r="I1123" s="21" t="s">
        <v>394</v>
      </c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326"/>
      <c r="B1124" s="21" t="s">
        <v>395</v>
      </c>
      <c r="C1124" s="21"/>
      <c r="D1124" s="164">
        <f ca="1">IFERROR(YEAR(OFFSET($E$195,D1123,0)),0)</f>
        <v>0</v>
      </c>
      <c r="E1124" s="164">
        <f ca="1">IFERROR(MONTH(OFFSET($E$195,D1123,0)),0)</f>
        <v>0</v>
      </c>
      <c r="F1124" s="527" cm="1">
        <f t="array" aca="1" ref="F1124" ca="1">IleMiesiecyDoKoncaRokuST</f>
        <v>0</v>
      </c>
      <c r="G1124" s="49"/>
      <c r="H1124" s="51">
        <f>D217-G1124</f>
        <v>0</v>
      </c>
      <c r="I1124" s="22">
        <f>D217-G1124-H1124</f>
        <v>0</v>
      </c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326"/>
      <c r="B1125" s="21" t="s">
        <v>388</v>
      </c>
      <c r="C1125" s="21"/>
      <c r="D1125" s="246">
        <f ca="1">IF(E1125&lt;0,0,ROUND(E1125,0))</f>
        <v>0</v>
      </c>
      <c r="E1125" s="248">
        <f ca="1">OFFSET($D$195,D1123,0)</f>
        <v>0</v>
      </c>
      <c r="F1125" s="246">
        <f ca="1">IF(E1125&gt;10,ROUND(($D1126/12)*$F1124,0),$D1125)</f>
        <v>0</v>
      </c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326"/>
      <c r="B1126" s="21" t="s">
        <v>396</v>
      </c>
      <c r="C1126" s="21"/>
      <c r="D1126" s="246">
        <f ca="1">IF(ISBLANK(OFFSET($E$195,D1123,0)),0,IF(E1125&gt;10,ROUND(D1125*am_prace_rozwojowe,0),IF(D1125&lt;0,0,D1125)))</f>
        <v>0</v>
      </c>
      <c r="E1126" s="21"/>
      <c r="F1126" s="21"/>
      <c r="G1126" s="21"/>
      <c r="H1126" s="21"/>
      <c r="I1126" s="21"/>
      <c r="J1126" s="21"/>
      <c r="K1126" s="74">
        <f ca="1">ROUND(IF(($D1124+1)=K$192,$D1126,0),0)</f>
        <v>0</v>
      </c>
      <c r="L1126" s="247">
        <f ca="1">ROUND(IF(OR(AND($D1124=LataProjekcji,$F1124&gt;0),AND($D1124=LataProjekcji,$F1124=0,$E1125&lt;=10)),$F1125,IF($D1124&lt;LataProjekcji,IF((SUM($K1126:K1126)+$D1126)&lt;$D1125,$D1126,$D1125-SUM($K1126:K1126)),0)),0)</f>
        <v>0</v>
      </c>
      <c r="M1126" s="247">
        <f ca="1">ROUND(IF(OR(AND($D1124=LataProjekcji,$F1124&gt;0),AND($D1124=LataProjekcji,$F1124=0,$E1125&lt;=10)),$F1125,IF($D1124&lt;LataProjekcji,IF((SUM($K1126:L1126)+$D1126)&lt;$D1125,$D1126,$D1125-SUM($K1126:L1126)),0)),0)</f>
        <v>0</v>
      </c>
      <c r="N1126" s="247">
        <f ca="1">ROUND(IF(OR(AND($D1124=LataProjekcji,$F1124&gt;0),AND($D1124=LataProjekcji,$F1124=0,$E1125&lt;=10)),$F1125,IF($D1124&lt;LataProjekcji,IF((SUM($K1126:M1126)+$D1126)&lt;$D1125,$D1126,$D1125-SUM($K1126:M1126)),0)),0)</f>
        <v>0</v>
      </c>
      <c r="O1126" s="247">
        <f ca="1">ROUND(IF(OR(AND($D1124=LataProjekcji,$F1124&gt;0),AND($D1124=LataProjekcji,$F1124=0,$E1125&lt;=10)),$F1125,IF($D1124&lt;LataProjekcji,IF((SUM($K1126:N1126)+$D1126)&lt;$D1125,$D1126,$D1125-SUM($K1126:N1126)),0)),0)</f>
        <v>0</v>
      </c>
      <c r="P1126" s="247">
        <f ca="1">ROUND(IF(OR(AND($D1124=LataProjekcji,$F1124&gt;0),AND($D1124=LataProjekcji,$F1124=0,$E1125&lt;=10)),$F1125,IF($D1124&lt;LataProjekcji,IF((SUM($K1126:O1126)+$D1126)&lt;$D1125,$D1126,$D1125-SUM($K1126:O1126)),0)),0)</f>
        <v>0</v>
      </c>
      <c r="Q1126" s="247">
        <f ca="1">ROUND(IF(OR(AND($D1124=LataProjekcji,$F1124&gt;0),AND($D1124=LataProjekcji,$F1124=0,$E1125&lt;=10)),$F1125,IF($D1124&lt;LataProjekcji,IF((SUM($K1126:P1126)+$D1126)&lt;$D1125,$D1126,$D1125-SUM($K1126:P1126)),0)),0)</f>
        <v>0</v>
      </c>
      <c r="R1126" s="247">
        <f ca="1">ROUND(IF(OR(AND($D1124=LataProjekcji,$F1124&gt;0),AND($D1124=LataProjekcji,$F1124=0,$E1125&lt;=10)),$F1125,IF($D1124&lt;LataProjekcji,IF((SUM($K1126:Q1126)+$D1126)&lt;$D1125,$D1126,$D1125-SUM($K1126:Q1126)),0)),0)</f>
        <v>0</v>
      </c>
      <c r="S1126" s="247">
        <f ca="1">ROUND(IF(OR(AND($D1124=LataProjekcji,$F1124&gt;0),AND($D1124=LataProjekcji,$F1124=0,$E1125&lt;=10)),$F1125,IF($D1124&lt;LataProjekcji,IF((SUM($K1126:R1126)+$D1126)&lt;$D1125,$D1126,$D1125-SUM($K1126:R1126)),0)),0)</f>
        <v>0</v>
      </c>
      <c r="T1126" s="247">
        <f ca="1">ROUND(IF(OR(AND($D1124=LataProjekcji,$F1124&gt;0),AND($D1124=LataProjekcji,$F1124=0,$E1125&lt;=10)),$F1125,IF($D1124&lt;LataProjekcji,IF((SUM($K1126:S1126)+$D1126)&lt;$D1125,$D1126,$D1125-SUM($K1126:S1126)),0)),0)</f>
        <v>0</v>
      </c>
      <c r="U1126" s="247">
        <f ca="1">ROUND(IF(OR(AND($D1124=LataProjekcji,$F1124&gt;0),AND($D1124=LataProjekcji,$F1124=0,$E1125&lt;=10)),$F1125,IF($D1124&lt;LataProjekcji,IF((SUM($K1126:T1126)+$D1126)&lt;$D1125,$D1126,$D1125-SUM($K1126:T1126)),0)),0)</f>
        <v>0</v>
      </c>
      <c r="V1126" s="247">
        <f ca="1">ROUND(IF(OR(AND($D1124=LataProjekcji,$F1124&gt;0),AND($D1124=LataProjekcji,$F1124=0,$E1125&lt;=10)),$F1125,IF($D1124&lt;LataProjekcji,IF((SUM($K1126:U1126)+$D1126)&lt;$D1125,$D1126,$D1125-SUM($K1126:U1126)),0)),0)</f>
        <v>0</v>
      </c>
      <c r="W1126" s="247">
        <f ca="1">ROUND(IF(OR(AND($D1124=LataProjekcji,$F1124&gt;0),AND($D1124=LataProjekcji,$F1124=0,$E1125&lt;=10)),$F1125,IF($D1124&lt;LataProjekcji,IF((SUM($K1126:V1126)+$D1126)&lt;$D1125,$D1126,$D1125-SUM($K1126:V1126)),0)),0)</f>
        <v>0</v>
      </c>
      <c r="X1126" s="247">
        <f ca="1">ROUND(IF(OR(AND($D1124=LataProjekcji,$F1124&gt;0),AND($D1124=LataProjekcji,$F1124=0,$E1125&lt;=10)),$F1125,IF($D1124&lt;LataProjekcji,IF((SUM($K1126:W1126)+$D1126)&lt;$D1125,$D1126,$D1125-SUM($K1126:W1126)),0)),0)</f>
        <v>0</v>
      </c>
      <c r="Y1126" s="247">
        <f ca="1">ROUND(IF(OR(AND($D1124=LataProjekcji,$F1124&gt;0),AND($D1124=LataProjekcji,$F1124=0,$E1125&lt;=10)),$F1125,IF($D1124&lt;LataProjekcji,IF((SUM($K1126:X1126)+$D1126)&lt;$D1125,$D1126,$D1125-SUM($K1126:X1126)),0)),0)</f>
        <v>0</v>
      </c>
      <c r="Z1126" s="247">
        <f ca="1">ROUND(IF(OR(AND($D1124=LataProjekcji,$F1124&gt;0),AND($D1124=LataProjekcji,$F1124=0,$E1125&lt;=10)),$F1125,IF($D1124&lt;LataProjekcji,IF((SUM($K1126:Y1126)+$D1126)&lt;$D1125,$D1126,$D1125-SUM($K1126:Y1126)),0)),0)</f>
        <v>0</v>
      </c>
      <c r="AA1126" s="247">
        <f ca="1">ROUND(IF(OR(AND($D1124=LataProjekcji,$F1124&gt;0),AND($D1124=LataProjekcji,$F1124=0,$E1125&lt;=10)),$F1125,IF($D1124&lt;LataProjekcji,IF((SUM($K1126:Z1126)+$D1126)&lt;$D1125,$D1126,$D1125-SUM($K1126:Z1126)),0)),0)</f>
        <v>0</v>
      </c>
      <c r="AB1126" s="247">
        <f ca="1">ROUND(IF(OR(AND($D1124=LataProjekcji,$F1124&gt;0),AND($D1124=LataProjekcji,$F1124=0,$E1125&lt;=10)),$F1125,IF($D1124&lt;LataProjekcji,IF((SUM($K1126:AA1126)+$D1126)&lt;$D1125,$D1126,$D1125-SUM($K1126:AA1126)),0)),0)</f>
        <v>0</v>
      </c>
      <c r="AC1126" s="247">
        <f ca="1">ROUND(IF(OR(AND($D1124=LataProjekcji,$F1124&gt;0),AND($D1124=LataProjekcji,$F1124=0,$E1125&lt;=10)),$F1125,IF($D1124&lt;LataProjekcji,IF((SUM($K1126:AB1126)+$D1126)&lt;$D1125,$D1126,$D1125-SUM($K1126:AB1126)),0)),0)</f>
        <v>0</v>
      </c>
      <c r="AD1126" s="247">
        <f ca="1">ROUND(IF(OR(AND($D1124=LataProjekcji,$F1124&gt;0),AND($D1124=LataProjekcji,$F1124=0,$E1125&lt;=10)),$F1125,IF($D1124&lt;LataProjekcji,IF((SUM($K1126:AC1126)+$D1126)&lt;$D1125,$D1126,$D1125-SUM($K1126:AC1126)),0)),0)</f>
        <v>0</v>
      </c>
      <c r="AE1126" s="247">
        <f ca="1">ROUND(IF(OR(AND($D1124=LataProjekcji,$F1124&gt;0),AND($D1124=LataProjekcji,$F1124=0,$E1125&lt;=10)),$F1125,IF($D1124&lt;LataProjekcji,IF((SUM($K1126:AD1126)+$D1126)&lt;$D1125,$D1126,$D1125-SUM($K1126:AD1126)),0)),0)</f>
        <v>0</v>
      </c>
    </row>
    <row r="1127" spans="1:31" hidden="1">
      <c r="A1127" s="326"/>
      <c r="B1127" s="21" t="s">
        <v>397</v>
      </c>
      <c r="C1127" s="21"/>
      <c r="D1127" s="22"/>
      <c r="E1127" s="21"/>
      <c r="F1127" s="21"/>
      <c r="G1127" s="21"/>
      <c r="H1127" s="21"/>
      <c r="I1127" s="21"/>
      <c r="J1127" s="21"/>
      <c r="K1127" s="22">
        <f ca="1">ROUND(K1126,0)</f>
        <v>0</v>
      </c>
      <c r="L1127" s="22">
        <f t="shared" ref="L1127:W1127" ca="1" si="1513">ROUND(K1127+L1126,0)</f>
        <v>0</v>
      </c>
      <c r="M1127" s="22">
        <f t="shared" ca="1" si="1513"/>
        <v>0</v>
      </c>
      <c r="N1127" s="22">
        <f t="shared" ca="1" si="1513"/>
        <v>0</v>
      </c>
      <c r="O1127" s="22">
        <f t="shared" ca="1" si="1513"/>
        <v>0</v>
      </c>
      <c r="P1127" s="22">
        <f t="shared" ca="1" si="1513"/>
        <v>0</v>
      </c>
      <c r="Q1127" s="22">
        <f t="shared" ca="1" si="1513"/>
        <v>0</v>
      </c>
      <c r="R1127" s="22">
        <f t="shared" ca="1" si="1513"/>
        <v>0</v>
      </c>
      <c r="S1127" s="22">
        <f t="shared" ca="1" si="1513"/>
        <v>0</v>
      </c>
      <c r="T1127" s="22">
        <f t="shared" ca="1" si="1513"/>
        <v>0</v>
      </c>
      <c r="U1127" s="22">
        <f t="shared" ca="1" si="1513"/>
        <v>0</v>
      </c>
      <c r="V1127" s="22">
        <f t="shared" ca="1" si="1513"/>
        <v>0</v>
      </c>
      <c r="W1127" s="22">
        <f t="shared" ca="1" si="1513"/>
        <v>0</v>
      </c>
      <c r="X1127" s="22">
        <f ca="1">ROUND(W1127+X1126,0)</f>
        <v>0</v>
      </c>
      <c r="Y1127" s="22">
        <f ca="1">ROUND(X1127+Y1126,0)</f>
        <v>0</v>
      </c>
      <c r="Z1127" s="22">
        <f t="shared" ref="Z1127:AA1127" ca="1" si="1514">ROUND(Y1127+Z1126,0)</f>
        <v>0</v>
      </c>
      <c r="AA1127" s="22">
        <f t="shared" ca="1" si="1514"/>
        <v>0</v>
      </c>
      <c r="AB1127" s="22">
        <f t="shared" ref="AB1127" ca="1" si="1515">ROUND(AA1127+AB1126,0)</f>
        <v>0</v>
      </c>
      <c r="AC1127" s="22">
        <f t="shared" ref="AC1127" ca="1" si="1516">ROUND(AB1127+AC1126,0)</f>
        <v>0</v>
      </c>
      <c r="AD1127" s="22">
        <f t="shared" ref="AD1127" ca="1" si="1517">ROUND(AC1127+AD1126,0)</f>
        <v>0</v>
      </c>
      <c r="AE1127" s="22">
        <f t="shared" ref="AE1127" ca="1" si="1518">ROUND(AD1127+AE1126,0)</f>
        <v>0</v>
      </c>
    </row>
    <row r="1128" spans="1:31" hidden="1">
      <c r="A1128" s="326"/>
      <c r="B1128" s="21" t="s">
        <v>388</v>
      </c>
      <c r="C1128" s="21"/>
      <c r="D1128" s="22"/>
      <c r="E1128" s="21"/>
      <c r="F1128" s="250"/>
      <c r="G1128" s="21"/>
      <c r="H1128" s="21"/>
      <c r="I1128" s="21"/>
      <c r="J1128" s="21"/>
      <c r="K1128" s="76">
        <f ca="1">IF($D1124=LataProjekcji,ROUND($D1125-K1127,0),ROUND(IF(K1126=0,0,$D1125-K1127),0))</f>
        <v>0</v>
      </c>
      <c r="L1128" s="253">
        <f t="shared" ref="L1128:W1128" ca="1" si="1519">IF($D1124=LataProjekcji,ROUND($D1125-L1127,0),ROUND(IF(AND(L1126=0,K1128&gt;0),$D1125-L1127,IF(L1126=0,0,$D1125-L1127)),0))</f>
        <v>0</v>
      </c>
      <c r="M1128" s="253">
        <f t="shared" ca="1" si="1519"/>
        <v>0</v>
      </c>
      <c r="N1128" s="253">
        <f ca="1">IF($D1124=LataProjekcji,ROUND($D1125-N1127,0),ROUND(IF(AND(N1126=0,M1128&gt;0),$D1125-N1127,IF(N1126=0,0,$D1125-N1127)),0))</f>
        <v>0</v>
      </c>
      <c r="O1128" s="253">
        <f t="shared" ca="1" si="1519"/>
        <v>0</v>
      </c>
      <c r="P1128" s="253">
        <f t="shared" ca="1" si="1519"/>
        <v>0</v>
      </c>
      <c r="Q1128" s="253">
        <f t="shared" ca="1" si="1519"/>
        <v>0</v>
      </c>
      <c r="R1128" s="253">
        <f t="shared" ca="1" si="1519"/>
        <v>0</v>
      </c>
      <c r="S1128" s="253">
        <f t="shared" ca="1" si="1519"/>
        <v>0</v>
      </c>
      <c r="T1128" s="253">
        <f t="shared" ca="1" si="1519"/>
        <v>0</v>
      </c>
      <c r="U1128" s="253">
        <f t="shared" ca="1" si="1519"/>
        <v>0</v>
      </c>
      <c r="V1128" s="253">
        <f t="shared" ca="1" si="1519"/>
        <v>0</v>
      </c>
      <c r="W1128" s="253">
        <f t="shared" ca="1" si="1519"/>
        <v>0</v>
      </c>
      <c r="X1128" s="253">
        <f t="shared" ref="X1128:AA1128" ca="1" si="1520">IF($D1124=LataProjekcji,ROUND($D1125-X1127,0),ROUND(IF(AND(X1126=0,W1128&gt;0),$D1125-X1127,IF(X1126=0,0,$D1125-X1127)),0))</f>
        <v>0</v>
      </c>
      <c r="Y1128" s="253">
        <f t="shared" ca="1" si="1520"/>
        <v>0</v>
      </c>
      <c r="Z1128" s="253">
        <f t="shared" ca="1" si="1520"/>
        <v>0</v>
      </c>
      <c r="AA1128" s="253">
        <f t="shared" ca="1" si="1520"/>
        <v>0</v>
      </c>
      <c r="AB1128" s="253">
        <f t="shared" ref="AB1128" ca="1" si="1521">IF($D1124=LataProjekcji,ROUND($D1125-AB1127,0),ROUND(IF(AND(AB1126=0,AA1128&gt;0),$D1125-AB1127,IF(AB1126=0,0,$D1125-AB1127)),0))</f>
        <v>0</v>
      </c>
      <c r="AC1128" s="253">
        <f t="shared" ref="AC1128" ca="1" si="1522">IF($D1124=LataProjekcji,ROUND($D1125-AC1127,0),ROUND(IF(AND(AC1126=0,AB1128&gt;0),$D1125-AC1127,IF(AC1126=0,0,$D1125-AC1127)),0))</f>
        <v>0</v>
      </c>
      <c r="AD1128" s="253">
        <f t="shared" ref="AD1128" ca="1" si="1523">IF($D1124=LataProjekcji,ROUND($D1125-AD1127,0),ROUND(IF(AND(AD1126=0,AC1128&gt;0),$D1125-AD1127,IF(AD1126=0,0,$D1125-AD1127)),0))</f>
        <v>0</v>
      </c>
      <c r="AE1128" s="253">
        <f t="shared" ref="AE1128" ca="1" si="1524">IF($D1124=LataProjekcji,ROUND($D1125-AE1127,0),ROUND(IF(AND(AE1126=0,AD1128&gt;0),$D1125-AE1127,IF(AE1126=0,0,$D1125-AE1127)),0))</f>
        <v>0</v>
      </c>
    </row>
    <row r="1129" spans="1:31" hidden="1">
      <c r="A1129" s="326"/>
      <c r="B1129" s="21"/>
      <c r="C1129" s="21"/>
      <c r="D1129" s="22"/>
      <c r="E1129" s="21"/>
      <c r="F1129" s="250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326"/>
      <c r="B1130" s="20" t="str">
        <f ca="1">OFFSET($B$195,D1130,0)</f>
        <v>koszty zakończonych prac rozwojowych</v>
      </c>
      <c r="C1130" s="20"/>
      <c r="D1130" s="21">
        <f>D1123+1</f>
        <v>1</v>
      </c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326"/>
      <c r="B1131" s="21" t="s">
        <v>395</v>
      </c>
      <c r="C1131" s="21"/>
      <c r="D1131" s="164">
        <f ca="1">IFERROR(YEAR(OFFSET($E$195,D1130,0)),0)</f>
        <v>0</v>
      </c>
      <c r="E1131" s="164">
        <f ca="1">IFERROR(MONTH(OFFSET($E$195,D1130,0)),0)</f>
        <v>0</v>
      </c>
      <c r="F1131" s="527" cm="1">
        <f t="array" aca="1" ref="F1131" ca="1">IleMiesiecyDoKoncaRokuST</f>
        <v>0</v>
      </c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326"/>
      <c r="B1132" s="21" t="s">
        <v>388</v>
      </c>
      <c r="C1132" s="21"/>
      <c r="D1132" s="246">
        <f ca="1">IF(E1132&lt;0,0,ROUND(E1132,0))</f>
        <v>0</v>
      </c>
      <c r="E1132" s="248">
        <f ca="1">OFFSET($D$195,D1130,0)</f>
        <v>0</v>
      </c>
      <c r="F1132" s="246">
        <f ca="1">IF(E1132&gt;10,ROUND(($D1133/12)*$F1131,0),$D1132)</f>
        <v>0</v>
      </c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6"/>
      <c r="B1133" s="21" t="s">
        <v>396</v>
      </c>
      <c r="C1133" s="21"/>
      <c r="D1133" s="246">
        <f ca="1">IF(ISBLANK(OFFSET($E$195,D1130,0)),0,IF(E1132&gt;10,ROUND(D1132*am_prace_rozwojowe,0),IF(D1132&lt;0,0,D1132)))</f>
        <v>0</v>
      </c>
      <c r="E1133" s="21"/>
      <c r="F1133" s="21"/>
      <c r="G1133" s="21"/>
      <c r="H1133" s="21"/>
      <c r="I1133" s="21"/>
      <c r="J1133" s="21"/>
      <c r="K1133" s="74">
        <f ca="1">ROUND(IF(($D1131+1)=K$192,$D1133,0),0)</f>
        <v>0</v>
      </c>
      <c r="L1133" s="247">
        <f ca="1">ROUND(IF(OR(AND($D1131=LataProjekcji,$F1131&gt;0),AND($D1131=LataProjekcji,$F1131=0,$E1132&lt;=10)),$F1132,IF($D1131&lt;LataProjekcji,IF((SUM($K1133:K1133)+$D1133)&lt;$D1132,$D1133,$D1132-SUM($K1133:K1133)),0)),0)</f>
        <v>0</v>
      </c>
      <c r="M1133" s="247">
        <f ca="1">ROUND(IF(OR(AND($D1131=LataProjekcji,$F1131&gt;0),AND($D1131=LataProjekcji,$F1131=0,$E1132&lt;=10)),$F1132,IF($D1131&lt;LataProjekcji,IF((SUM($K1133:L1133)+$D1133)&lt;$D1132,$D1133,$D1132-SUM($K1133:L1133)),0)),0)</f>
        <v>0</v>
      </c>
      <c r="N1133" s="247">
        <f ca="1">ROUND(IF(OR(AND($D1131=LataProjekcji,$F1131&gt;0),AND($D1131=LataProjekcji,$F1131=0,$E1132&lt;=10)),$F1132,IF($D1131&lt;LataProjekcji,IF((SUM($K1133:M1133)+$D1133)&lt;$D1132,$D1133,$D1132-SUM($K1133:M1133)),0)),0)</f>
        <v>0</v>
      </c>
      <c r="O1133" s="247">
        <f ca="1">ROUND(IF(OR(AND($D1131=LataProjekcji,$F1131&gt;0),AND($D1131=LataProjekcji,$F1131=0,$E1132&lt;=10)),$F1132,IF($D1131&lt;LataProjekcji,IF((SUM($K1133:N1133)+$D1133)&lt;$D1132,$D1133,$D1132-SUM($K1133:N1133)),0)),0)</f>
        <v>0</v>
      </c>
      <c r="P1133" s="247">
        <f ca="1">ROUND(IF(OR(AND($D1131=LataProjekcji,$F1131&gt;0),AND($D1131=LataProjekcji,$F1131=0,$E1132&lt;=10)),$F1132,IF($D1131&lt;LataProjekcji,IF((SUM($K1133:O1133)+$D1133)&lt;$D1132,$D1133,$D1132-SUM($K1133:O1133)),0)),0)</f>
        <v>0</v>
      </c>
      <c r="Q1133" s="247">
        <f ca="1">ROUND(IF(OR(AND($D1131=LataProjekcji,$F1131&gt;0),AND($D1131=LataProjekcji,$F1131=0,$E1132&lt;=10)),$F1132,IF($D1131&lt;LataProjekcji,IF((SUM($K1133:P1133)+$D1133)&lt;$D1132,$D1133,$D1132-SUM($K1133:P1133)),0)),0)</f>
        <v>0</v>
      </c>
      <c r="R1133" s="247">
        <f ca="1">ROUND(IF(OR(AND($D1131=LataProjekcji,$F1131&gt;0),AND($D1131=LataProjekcji,$F1131=0,$E1132&lt;=10)),$F1132,IF($D1131&lt;LataProjekcji,IF((SUM($K1133:Q1133)+$D1133)&lt;$D1132,$D1133,$D1132-SUM($K1133:Q1133)),0)),0)</f>
        <v>0</v>
      </c>
      <c r="S1133" s="247">
        <f ca="1">ROUND(IF(OR(AND($D1131=LataProjekcji,$F1131&gt;0),AND($D1131=LataProjekcji,$F1131=0,$E1132&lt;=10)),$F1132,IF($D1131&lt;LataProjekcji,IF((SUM($K1133:R1133)+$D1133)&lt;$D1132,$D1133,$D1132-SUM($K1133:R1133)),0)),0)</f>
        <v>0</v>
      </c>
      <c r="T1133" s="247">
        <f ca="1">ROUND(IF(OR(AND($D1131=LataProjekcji,$F1131&gt;0),AND($D1131=LataProjekcji,$F1131=0,$E1132&lt;=10)),$F1132,IF($D1131&lt;LataProjekcji,IF((SUM($K1133:S1133)+$D1133)&lt;$D1132,$D1133,$D1132-SUM($K1133:S1133)),0)),0)</f>
        <v>0</v>
      </c>
      <c r="U1133" s="247">
        <f ca="1">ROUND(IF(OR(AND($D1131=LataProjekcji,$F1131&gt;0),AND($D1131=LataProjekcji,$F1131=0,$E1132&lt;=10)),$F1132,IF($D1131&lt;LataProjekcji,IF((SUM($K1133:T1133)+$D1133)&lt;$D1132,$D1133,$D1132-SUM($K1133:T1133)),0)),0)</f>
        <v>0</v>
      </c>
      <c r="V1133" s="247">
        <f ca="1">ROUND(IF(OR(AND($D1131=LataProjekcji,$F1131&gt;0),AND($D1131=LataProjekcji,$F1131=0,$E1132&lt;=10)),$F1132,IF($D1131&lt;LataProjekcji,IF((SUM($K1133:U1133)+$D1133)&lt;$D1132,$D1133,$D1132-SUM($K1133:U1133)),0)),0)</f>
        <v>0</v>
      </c>
      <c r="W1133" s="247">
        <f ca="1">ROUND(IF(OR(AND($D1131=LataProjekcji,$F1131&gt;0),AND($D1131=LataProjekcji,$F1131=0,$E1132&lt;=10)),$F1132,IF($D1131&lt;LataProjekcji,IF((SUM($K1133:V1133)+$D1133)&lt;$D1132,$D1133,$D1132-SUM($K1133:V1133)),0)),0)</f>
        <v>0</v>
      </c>
      <c r="X1133" s="247">
        <f ca="1">ROUND(IF(OR(AND($D1131=LataProjekcji,$F1131&gt;0),AND($D1131=LataProjekcji,$F1131=0,$E1132&lt;=10)),$F1132,IF($D1131&lt;LataProjekcji,IF((SUM($K1133:W1133)+$D1133)&lt;$D1132,$D1133,$D1132-SUM($K1133:W1133)),0)),0)</f>
        <v>0</v>
      </c>
      <c r="Y1133" s="247">
        <f ca="1">ROUND(IF(OR(AND($D1131=LataProjekcji,$F1131&gt;0),AND($D1131=LataProjekcji,$F1131=0,$E1132&lt;=10)),$F1132,IF($D1131&lt;LataProjekcji,IF((SUM($K1133:X1133)+$D1133)&lt;$D1132,$D1133,$D1132-SUM($K1133:X1133)),0)),0)</f>
        <v>0</v>
      </c>
      <c r="Z1133" s="247">
        <f ca="1">ROUND(IF(OR(AND($D1131=LataProjekcji,$F1131&gt;0),AND($D1131=LataProjekcji,$F1131=0,$E1132&lt;=10)),$F1132,IF($D1131&lt;LataProjekcji,IF((SUM($K1133:Y1133)+$D1133)&lt;$D1132,$D1133,$D1132-SUM($K1133:Y1133)),0)),0)</f>
        <v>0</v>
      </c>
      <c r="AA1133" s="247">
        <f ca="1">ROUND(IF(OR(AND($D1131=LataProjekcji,$F1131&gt;0),AND($D1131=LataProjekcji,$F1131=0,$E1132&lt;=10)),$F1132,IF($D1131&lt;LataProjekcji,IF((SUM($K1133:Z1133)+$D1133)&lt;$D1132,$D1133,$D1132-SUM($K1133:Z1133)),0)),0)</f>
        <v>0</v>
      </c>
      <c r="AB1133" s="247">
        <f ca="1">ROUND(IF(OR(AND($D1131=LataProjekcji,$F1131&gt;0),AND($D1131=LataProjekcji,$F1131=0,$E1132&lt;=10)),$F1132,IF($D1131&lt;LataProjekcji,IF((SUM($K1133:AA1133)+$D1133)&lt;$D1132,$D1133,$D1132-SUM($K1133:AA1133)),0)),0)</f>
        <v>0</v>
      </c>
      <c r="AC1133" s="247">
        <f ca="1">ROUND(IF(OR(AND($D1131=LataProjekcji,$F1131&gt;0),AND($D1131=LataProjekcji,$F1131=0,$E1132&lt;=10)),$F1132,IF($D1131&lt;LataProjekcji,IF((SUM($K1133:AB1133)+$D1133)&lt;$D1132,$D1133,$D1132-SUM($K1133:AB1133)),0)),0)</f>
        <v>0</v>
      </c>
      <c r="AD1133" s="247">
        <f ca="1">ROUND(IF(OR(AND($D1131=LataProjekcji,$F1131&gt;0),AND($D1131=LataProjekcji,$F1131=0,$E1132&lt;=10)),$F1132,IF($D1131&lt;LataProjekcji,IF((SUM($K1133:AC1133)+$D1133)&lt;$D1132,$D1133,$D1132-SUM($K1133:AC1133)),0)),0)</f>
        <v>0</v>
      </c>
      <c r="AE1133" s="247">
        <f ca="1">ROUND(IF(OR(AND($D1131=LataProjekcji,$F1131&gt;0),AND($D1131=LataProjekcji,$F1131=0,$E1132&lt;=10)),$F1132,IF($D1131&lt;LataProjekcji,IF((SUM($K1133:AD1133)+$D1133)&lt;$D1132,$D1133,$D1132-SUM($K1133:AD1133)),0)),0)</f>
        <v>0</v>
      </c>
    </row>
    <row r="1134" spans="1:31" hidden="1">
      <c r="A1134" s="326"/>
      <c r="B1134" s="21" t="s">
        <v>397</v>
      </c>
      <c r="C1134" s="21"/>
      <c r="D1134" s="22"/>
      <c r="E1134" s="21"/>
      <c r="F1134" s="21"/>
      <c r="G1134" s="21"/>
      <c r="H1134" s="21"/>
      <c r="I1134" s="21"/>
      <c r="J1134" s="21"/>
      <c r="K1134" s="22">
        <f ca="1">ROUND(K1133,0)</f>
        <v>0</v>
      </c>
      <c r="L1134" s="22">
        <f t="shared" ref="L1134:W1134" ca="1" si="1525">ROUND(K1134+L1133,0)</f>
        <v>0</v>
      </c>
      <c r="M1134" s="22">
        <f t="shared" ca="1" si="1525"/>
        <v>0</v>
      </c>
      <c r="N1134" s="22">
        <f t="shared" ca="1" si="1525"/>
        <v>0</v>
      </c>
      <c r="O1134" s="22">
        <f t="shared" ca="1" si="1525"/>
        <v>0</v>
      </c>
      <c r="P1134" s="22">
        <f t="shared" ca="1" si="1525"/>
        <v>0</v>
      </c>
      <c r="Q1134" s="22">
        <f t="shared" ca="1" si="1525"/>
        <v>0</v>
      </c>
      <c r="R1134" s="22">
        <f t="shared" ca="1" si="1525"/>
        <v>0</v>
      </c>
      <c r="S1134" s="22">
        <f t="shared" ca="1" si="1525"/>
        <v>0</v>
      </c>
      <c r="T1134" s="22">
        <f t="shared" ca="1" si="1525"/>
        <v>0</v>
      </c>
      <c r="U1134" s="22">
        <f t="shared" ca="1" si="1525"/>
        <v>0</v>
      </c>
      <c r="V1134" s="22">
        <f t="shared" ca="1" si="1525"/>
        <v>0</v>
      </c>
      <c r="W1134" s="22">
        <f t="shared" ca="1" si="1525"/>
        <v>0</v>
      </c>
      <c r="X1134" s="22">
        <f ca="1">ROUND(W1134+X1133,0)</f>
        <v>0</v>
      </c>
      <c r="Y1134" s="22">
        <f ca="1">ROUND(X1134+Y1133,0)</f>
        <v>0</v>
      </c>
      <c r="Z1134" s="22">
        <f t="shared" ref="Z1134:AA1134" ca="1" si="1526">ROUND(Y1134+Z1133,0)</f>
        <v>0</v>
      </c>
      <c r="AA1134" s="22">
        <f t="shared" ca="1" si="1526"/>
        <v>0</v>
      </c>
      <c r="AB1134" s="22">
        <f t="shared" ref="AB1134" ca="1" si="1527">ROUND(AA1134+AB1133,0)</f>
        <v>0</v>
      </c>
      <c r="AC1134" s="22">
        <f t="shared" ref="AC1134" ca="1" si="1528">ROUND(AB1134+AC1133,0)</f>
        <v>0</v>
      </c>
      <c r="AD1134" s="22">
        <f t="shared" ref="AD1134" ca="1" si="1529">ROUND(AC1134+AD1133,0)</f>
        <v>0</v>
      </c>
      <c r="AE1134" s="22">
        <f t="shared" ref="AE1134" ca="1" si="1530">ROUND(AD1134+AE1133,0)</f>
        <v>0</v>
      </c>
    </row>
    <row r="1135" spans="1:31" hidden="1">
      <c r="A1135" s="326"/>
      <c r="B1135" s="21" t="s">
        <v>388</v>
      </c>
      <c r="C1135" s="21"/>
      <c r="D1135" s="22"/>
      <c r="E1135" s="21"/>
      <c r="F1135" s="21"/>
      <c r="G1135" s="21"/>
      <c r="H1135" s="21"/>
      <c r="I1135" s="21"/>
      <c r="J1135" s="21"/>
      <c r="K1135" s="76">
        <f ca="1">IF($D1131=LataProjekcji,ROUND($D1132-K1134,0),ROUND(IF(K1133=0,0,$D1132-K1134),0))</f>
        <v>0</v>
      </c>
      <c r="L1135" s="253">
        <f t="shared" ref="L1135:W1135" ca="1" si="1531">IF($D1131=LataProjekcji,ROUND($D1132-L1134,0),ROUND(IF(AND(L1133=0,K1135&gt;0),$D1132-L1134,IF(L1133=0,0,$D1132-L1134)),0))</f>
        <v>0</v>
      </c>
      <c r="M1135" s="253">
        <f t="shared" ca="1" si="1531"/>
        <v>0</v>
      </c>
      <c r="N1135" s="253">
        <f t="shared" ca="1" si="1531"/>
        <v>0</v>
      </c>
      <c r="O1135" s="253">
        <f t="shared" ca="1" si="1531"/>
        <v>0</v>
      </c>
      <c r="P1135" s="253">
        <f t="shared" ca="1" si="1531"/>
        <v>0</v>
      </c>
      <c r="Q1135" s="253">
        <f t="shared" ca="1" si="1531"/>
        <v>0</v>
      </c>
      <c r="R1135" s="253">
        <f t="shared" ca="1" si="1531"/>
        <v>0</v>
      </c>
      <c r="S1135" s="253">
        <f t="shared" ca="1" si="1531"/>
        <v>0</v>
      </c>
      <c r="T1135" s="253">
        <f t="shared" ca="1" si="1531"/>
        <v>0</v>
      </c>
      <c r="U1135" s="253">
        <f t="shared" ca="1" si="1531"/>
        <v>0</v>
      </c>
      <c r="V1135" s="253">
        <f t="shared" ca="1" si="1531"/>
        <v>0</v>
      </c>
      <c r="W1135" s="253">
        <f t="shared" ca="1" si="1531"/>
        <v>0</v>
      </c>
      <c r="X1135" s="253">
        <f t="shared" ref="X1135:AA1135" ca="1" si="1532">IF($D1131=LataProjekcji,ROUND($D1132-X1134,0),ROUND(IF(AND(X1133=0,W1135&gt;0),$D1132-X1134,IF(X1133=0,0,$D1132-X1134)),0))</f>
        <v>0</v>
      </c>
      <c r="Y1135" s="253">
        <f t="shared" ca="1" si="1532"/>
        <v>0</v>
      </c>
      <c r="Z1135" s="253">
        <f t="shared" ca="1" si="1532"/>
        <v>0</v>
      </c>
      <c r="AA1135" s="253">
        <f t="shared" ca="1" si="1532"/>
        <v>0</v>
      </c>
      <c r="AB1135" s="253">
        <f t="shared" ref="AB1135" ca="1" si="1533">IF($D1131=LataProjekcji,ROUND($D1132-AB1134,0),ROUND(IF(AND(AB1133=0,AA1135&gt;0),$D1132-AB1134,IF(AB1133=0,0,$D1132-AB1134)),0))</f>
        <v>0</v>
      </c>
      <c r="AC1135" s="253">
        <f t="shared" ref="AC1135" ca="1" si="1534">IF($D1131=LataProjekcji,ROUND($D1132-AC1134,0),ROUND(IF(AND(AC1133=0,AB1135&gt;0),$D1132-AC1134,IF(AC1133=0,0,$D1132-AC1134)),0))</f>
        <v>0</v>
      </c>
      <c r="AD1135" s="253">
        <f t="shared" ref="AD1135" ca="1" si="1535">IF($D1131=LataProjekcji,ROUND($D1132-AD1134,0),ROUND(IF(AND(AD1133=0,AC1135&gt;0),$D1132-AD1134,IF(AD1133=0,0,$D1132-AD1134)),0))</f>
        <v>0</v>
      </c>
      <c r="AE1135" s="253">
        <f t="shared" ref="AE1135" ca="1" si="1536">IF($D1131=LataProjekcji,ROUND($D1132-AE1134,0),ROUND(IF(AND(AE1133=0,AD1135&gt;0),$D1132-AE1134,IF(AE1133=0,0,$D1132-AE1134)),0))</f>
        <v>0</v>
      </c>
    </row>
    <row r="1136" spans="1:31" hidden="1">
      <c r="A1136" s="326"/>
      <c r="B1136" s="20"/>
      <c r="C1136" s="20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326"/>
      <c r="B1137" s="20">
        <f ca="1">OFFSET($B$195,D1137,0)</f>
        <v>0</v>
      </c>
      <c r="C1137" s="20"/>
      <c r="D1137" s="21">
        <f>D1130+1</f>
        <v>2</v>
      </c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326"/>
      <c r="B1138" s="21" t="s">
        <v>395</v>
      </c>
      <c r="C1138" s="21"/>
      <c r="D1138" s="164">
        <f ca="1">YEAR(OFFSET($E$195,D1137,0))</f>
        <v>1900</v>
      </c>
      <c r="E1138" s="164">
        <f ca="1">MONTH(OFFSET($E$195,D1137,0))</f>
        <v>1</v>
      </c>
      <c r="F1138" s="527" cm="1">
        <f t="array" aca="1" ref="F1138" ca="1">IleMiesiecyDoKoncaRokuST</f>
        <v>11</v>
      </c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6"/>
      <c r="B1139" s="21" t="s">
        <v>388</v>
      </c>
      <c r="C1139" s="21"/>
      <c r="D1139" s="246">
        <f ca="1">IF(E1139&lt;0,0,ROUND(E1139,0))</f>
        <v>0</v>
      </c>
      <c r="E1139" s="248">
        <f ca="1">OFFSET($D$195,D1137,0)</f>
        <v>0</v>
      </c>
      <c r="F1139" s="246">
        <f ca="1">IF(E1139&gt;10,ROUND(($D1140/12)*$F1138,0),$D1139)</f>
        <v>0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6"/>
      <c r="B1140" s="21" t="s">
        <v>396</v>
      </c>
      <c r="C1140" s="21"/>
      <c r="D1140" s="246">
        <f ca="1">IF(ISBLANK(OFFSET($E$195,D1137,0)),0,IF(E1139&gt;10,ROUND(D1139*am_prace_rozwojowe,0),IF(D1139&lt;0,0,D1139)))</f>
        <v>0</v>
      </c>
      <c r="E1140" s="21"/>
      <c r="F1140" s="21"/>
      <c r="G1140" s="21"/>
      <c r="H1140" s="21"/>
      <c r="I1140" s="21"/>
      <c r="J1140" s="21"/>
      <c r="K1140" s="74">
        <f ca="1">ROUND(IF(($D1138+1)=K$192,$D1140,0),0)</f>
        <v>0</v>
      </c>
      <c r="L1140" s="247">
        <f ca="1">ROUND(IF(OR(AND($D1138=LataProjekcji,$F1138&gt;0),AND($D1138=LataProjekcji,$F1138=0,$E1139&lt;=10)),$F1139,IF($D1138&lt;LataProjekcji,IF((SUM($K1140:K1140)+$D1140)&lt;$D1139,$D1140,$D1139-SUM($K1140:K1140)),0)),0)</f>
        <v>0</v>
      </c>
      <c r="M1140" s="247">
        <f ca="1">ROUND(IF(OR(AND($D1138=LataProjekcji,$F1138&gt;0),AND($D1138=LataProjekcji,$F1138=0,$E1139&lt;=10)),$F1139,IF($D1138&lt;LataProjekcji,IF((SUM($K1140:L1140)+$D1140)&lt;$D1139,$D1140,$D1139-SUM($K1140:L1140)),0)),0)</f>
        <v>0</v>
      </c>
      <c r="N1140" s="247">
        <f ca="1">ROUND(IF(OR(AND($D1138=LataProjekcji,$F1138&gt;0),AND($D1138=LataProjekcji,$F1138=0,$E1139&lt;=10)),$F1139,IF($D1138&lt;LataProjekcji,IF((SUM($K1140:M1140)+$D1140)&lt;$D1139,$D1140,$D1139-SUM($K1140:M1140)),0)),0)</f>
        <v>0</v>
      </c>
      <c r="O1140" s="247">
        <f ca="1">ROUND(IF(OR(AND($D1138=LataProjekcji,$F1138&gt;0),AND($D1138=LataProjekcji,$F1138=0,$E1139&lt;=10)),$F1139,IF($D1138&lt;LataProjekcji,IF((SUM($K1140:N1140)+$D1140)&lt;$D1139,$D1140,$D1139-SUM($K1140:N1140)),0)),0)</f>
        <v>0</v>
      </c>
      <c r="P1140" s="247">
        <f ca="1">ROUND(IF(OR(AND($D1138=LataProjekcji,$F1138&gt;0),AND($D1138=LataProjekcji,$F1138=0,$E1139&lt;=10)),$F1139,IF($D1138&lt;LataProjekcji,IF((SUM($K1140:O1140)+$D1140)&lt;$D1139,$D1140,$D1139-SUM($K1140:O1140)),0)),0)</f>
        <v>0</v>
      </c>
      <c r="Q1140" s="247">
        <f ca="1">ROUND(IF(OR(AND($D1138=LataProjekcji,$F1138&gt;0),AND($D1138=LataProjekcji,$F1138=0,$E1139&lt;=10)),$F1139,IF($D1138&lt;LataProjekcji,IF((SUM($K1140:P1140)+$D1140)&lt;$D1139,$D1140,$D1139-SUM($K1140:P1140)),0)),0)</f>
        <v>0</v>
      </c>
      <c r="R1140" s="247">
        <f ca="1">ROUND(IF(OR(AND($D1138=LataProjekcji,$F1138&gt;0),AND($D1138=LataProjekcji,$F1138=0,$E1139&lt;=10)),$F1139,IF($D1138&lt;LataProjekcji,IF((SUM($K1140:Q1140)+$D1140)&lt;$D1139,$D1140,$D1139-SUM($K1140:Q1140)),0)),0)</f>
        <v>0</v>
      </c>
      <c r="S1140" s="247">
        <f ca="1">ROUND(IF(OR(AND($D1138=LataProjekcji,$F1138&gt;0),AND($D1138=LataProjekcji,$F1138=0,$E1139&lt;=10)),$F1139,IF($D1138&lt;LataProjekcji,IF((SUM($K1140:R1140)+$D1140)&lt;$D1139,$D1140,$D1139-SUM($K1140:R1140)),0)),0)</f>
        <v>0</v>
      </c>
      <c r="T1140" s="247">
        <f ca="1">ROUND(IF(OR(AND($D1138=LataProjekcji,$F1138&gt;0),AND($D1138=LataProjekcji,$F1138=0,$E1139&lt;=10)),$F1139,IF($D1138&lt;LataProjekcji,IF((SUM($K1140:S1140)+$D1140)&lt;$D1139,$D1140,$D1139-SUM($K1140:S1140)),0)),0)</f>
        <v>0</v>
      </c>
      <c r="U1140" s="247">
        <f ca="1">ROUND(IF(OR(AND($D1138=LataProjekcji,$F1138&gt;0),AND($D1138=LataProjekcji,$F1138=0,$E1139&lt;=10)),$F1139,IF($D1138&lt;LataProjekcji,IF((SUM($K1140:T1140)+$D1140)&lt;$D1139,$D1140,$D1139-SUM($K1140:T1140)),0)),0)</f>
        <v>0</v>
      </c>
      <c r="V1140" s="247">
        <f ca="1">ROUND(IF(OR(AND($D1138=LataProjekcji,$F1138&gt;0),AND($D1138=LataProjekcji,$F1138=0,$E1139&lt;=10)),$F1139,IF($D1138&lt;LataProjekcji,IF((SUM($K1140:U1140)+$D1140)&lt;$D1139,$D1140,$D1139-SUM($K1140:U1140)),0)),0)</f>
        <v>0</v>
      </c>
      <c r="W1140" s="247">
        <f ca="1">ROUND(IF(OR(AND($D1138=LataProjekcji,$F1138&gt;0),AND($D1138=LataProjekcji,$F1138=0,$E1139&lt;=10)),$F1139,IF($D1138&lt;LataProjekcji,IF((SUM($K1140:V1140)+$D1140)&lt;$D1139,$D1140,$D1139-SUM($K1140:V1140)),0)),0)</f>
        <v>0</v>
      </c>
      <c r="X1140" s="247">
        <f ca="1">ROUND(IF(OR(AND($D1138=LataProjekcji,$F1138&gt;0),AND($D1138=LataProjekcji,$F1138=0,$E1139&lt;=10)),$F1139,IF($D1138&lt;LataProjekcji,IF((SUM($K1140:W1140)+$D1140)&lt;$D1139,$D1140,$D1139-SUM($K1140:W1140)),0)),0)</f>
        <v>0</v>
      </c>
      <c r="Y1140" s="247">
        <f ca="1">ROUND(IF(OR(AND($D1138=LataProjekcji,$F1138&gt;0),AND($D1138=LataProjekcji,$F1138=0,$E1139&lt;=10)),$F1139,IF($D1138&lt;LataProjekcji,IF((SUM($K1140:X1140)+$D1140)&lt;$D1139,$D1140,$D1139-SUM($K1140:X1140)),0)),0)</f>
        <v>0</v>
      </c>
      <c r="Z1140" s="247">
        <f ca="1">ROUND(IF(OR(AND($D1138=LataProjekcji,$F1138&gt;0),AND($D1138=LataProjekcji,$F1138=0,$E1139&lt;=10)),$F1139,IF($D1138&lt;LataProjekcji,IF((SUM($K1140:Y1140)+$D1140)&lt;$D1139,$D1140,$D1139-SUM($K1140:Y1140)),0)),0)</f>
        <v>0</v>
      </c>
      <c r="AA1140" s="247">
        <f ca="1">ROUND(IF(OR(AND($D1138=LataProjekcji,$F1138&gt;0),AND($D1138=LataProjekcji,$F1138=0,$E1139&lt;=10)),$F1139,IF($D1138&lt;LataProjekcji,IF((SUM($K1140:Z1140)+$D1140)&lt;$D1139,$D1140,$D1139-SUM($K1140:Z1140)),0)),0)</f>
        <v>0</v>
      </c>
      <c r="AB1140" s="247">
        <f ca="1">ROUND(IF(OR(AND($D1138=LataProjekcji,$F1138&gt;0),AND($D1138=LataProjekcji,$F1138=0,$E1139&lt;=10)),$F1139,IF($D1138&lt;LataProjekcji,IF((SUM($K1140:AA1140)+$D1140)&lt;$D1139,$D1140,$D1139-SUM($K1140:AA1140)),0)),0)</f>
        <v>0</v>
      </c>
      <c r="AC1140" s="247">
        <f ca="1">ROUND(IF(OR(AND($D1138=LataProjekcji,$F1138&gt;0),AND($D1138=LataProjekcji,$F1138=0,$E1139&lt;=10)),$F1139,IF($D1138&lt;LataProjekcji,IF((SUM($K1140:AB1140)+$D1140)&lt;$D1139,$D1140,$D1139-SUM($K1140:AB1140)),0)),0)</f>
        <v>0</v>
      </c>
      <c r="AD1140" s="247">
        <f ca="1">ROUND(IF(OR(AND($D1138=LataProjekcji,$F1138&gt;0),AND($D1138=LataProjekcji,$F1138=0,$E1139&lt;=10)),$F1139,IF($D1138&lt;LataProjekcji,IF((SUM($K1140:AC1140)+$D1140)&lt;$D1139,$D1140,$D1139-SUM($K1140:AC1140)),0)),0)</f>
        <v>0</v>
      </c>
      <c r="AE1140" s="247">
        <f ca="1">ROUND(IF(OR(AND($D1138=LataProjekcji,$F1138&gt;0),AND($D1138=LataProjekcji,$F1138=0,$E1139&lt;=10)),$F1139,IF($D1138&lt;LataProjekcji,IF((SUM($K1140:AD1140)+$D1140)&lt;$D1139,$D1140,$D1139-SUM($K1140:AD1140)),0)),0)</f>
        <v>0</v>
      </c>
    </row>
    <row r="1141" spans="1:31" hidden="1">
      <c r="A1141" s="326"/>
      <c r="B1141" s="21" t="s">
        <v>397</v>
      </c>
      <c r="C1141" s="21"/>
      <c r="D1141" s="22"/>
      <c r="E1141" s="21"/>
      <c r="F1141" s="21"/>
      <c r="G1141" s="21"/>
      <c r="H1141" s="21"/>
      <c r="I1141" s="21"/>
      <c r="J1141" s="21"/>
      <c r="K1141" s="22">
        <f ca="1">ROUND(K1140,0)</f>
        <v>0</v>
      </c>
      <c r="L1141" s="22">
        <f t="shared" ref="L1141:W1141" ca="1" si="1537">ROUND(K1141+L1140,0)</f>
        <v>0</v>
      </c>
      <c r="M1141" s="22">
        <f t="shared" ca="1" si="1537"/>
        <v>0</v>
      </c>
      <c r="N1141" s="22">
        <f t="shared" ca="1" si="1537"/>
        <v>0</v>
      </c>
      <c r="O1141" s="22">
        <f t="shared" ca="1" si="1537"/>
        <v>0</v>
      </c>
      <c r="P1141" s="22">
        <f t="shared" ca="1" si="1537"/>
        <v>0</v>
      </c>
      <c r="Q1141" s="22">
        <f t="shared" ca="1" si="1537"/>
        <v>0</v>
      </c>
      <c r="R1141" s="22">
        <f t="shared" ca="1" si="1537"/>
        <v>0</v>
      </c>
      <c r="S1141" s="22">
        <f t="shared" ca="1" si="1537"/>
        <v>0</v>
      </c>
      <c r="T1141" s="22">
        <f t="shared" ca="1" si="1537"/>
        <v>0</v>
      </c>
      <c r="U1141" s="22">
        <f t="shared" ca="1" si="1537"/>
        <v>0</v>
      </c>
      <c r="V1141" s="22">
        <f t="shared" ca="1" si="1537"/>
        <v>0</v>
      </c>
      <c r="W1141" s="22">
        <f t="shared" ca="1" si="1537"/>
        <v>0</v>
      </c>
      <c r="X1141" s="22">
        <f ca="1">ROUND(W1141+X1140,0)</f>
        <v>0</v>
      </c>
      <c r="Y1141" s="22">
        <f ca="1">ROUND(X1141+Y1140,0)</f>
        <v>0</v>
      </c>
      <c r="Z1141" s="22">
        <f t="shared" ref="Z1141:AA1141" ca="1" si="1538">ROUND(Y1141+Z1140,0)</f>
        <v>0</v>
      </c>
      <c r="AA1141" s="22">
        <f t="shared" ca="1" si="1538"/>
        <v>0</v>
      </c>
      <c r="AB1141" s="22">
        <f t="shared" ref="AB1141" ca="1" si="1539">ROUND(AA1141+AB1140,0)</f>
        <v>0</v>
      </c>
      <c r="AC1141" s="22">
        <f t="shared" ref="AC1141" ca="1" si="1540">ROUND(AB1141+AC1140,0)</f>
        <v>0</v>
      </c>
      <c r="AD1141" s="22">
        <f t="shared" ref="AD1141" ca="1" si="1541">ROUND(AC1141+AD1140,0)</f>
        <v>0</v>
      </c>
      <c r="AE1141" s="22">
        <f t="shared" ref="AE1141" ca="1" si="1542">ROUND(AD1141+AE1140,0)</f>
        <v>0</v>
      </c>
    </row>
    <row r="1142" spans="1:31" hidden="1">
      <c r="A1142" s="326"/>
      <c r="B1142" s="21" t="s">
        <v>388</v>
      </c>
      <c r="C1142" s="21"/>
      <c r="D1142" s="22"/>
      <c r="E1142" s="21"/>
      <c r="F1142" s="21"/>
      <c r="G1142" s="21"/>
      <c r="H1142" s="21"/>
      <c r="I1142" s="21"/>
      <c r="J1142" s="21"/>
      <c r="K1142" s="76">
        <f ca="1">IF($D1138=LataProjekcji,ROUND($D1139-K1141,0),ROUND(IF(K1140=0,0,$D1139-K1141),0))</f>
        <v>0</v>
      </c>
      <c r="L1142" s="253">
        <f t="shared" ref="L1142:W1142" ca="1" si="1543">IF($D1138=LataProjekcji,ROUND($D1139-L1141,0),ROUND(IF(AND(L1140=0,K1142&gt;0),$D1139-L1141,IF(L1140=0,0,$D1139-L1141)),0))</f>
        <v>0</v>
      </c>
      <c r="M1142" s="253">
        <f t="shared" ca="1" si="1543"/>
        <v>0</v>
      </c>
      <c r="N1142" s="253">
        <f t="shared" ca="1" si="1543"/>
        <v>0</v>
      </c>
      <c r="O1142" s="253">
        <f t="shared" ca="1" si="1543"/>
        <v>0</v>
      </c>
      <c r="P1142" s="253">
        <f t="shared" ca="1" si="1543"/>
        <v>0</v>
      </c>
      <c r="Q1142" s="253">
        <f t="shared" ca="1" si="1543"/>
        <v>0</v>
      </c>
      <c r="R1142" s="253">
        <f t="shared" ca="1" si="1543"/>
        <v>0</v>
      </c>
      <c r="S1142" s="253">
        <f t="shared" ca="1" si="1543"/>
        <v>0</v>
      </c>
      <c r="T1142" s="253">
        <f t="shared" ca="1" si="1543"/>
        <v>0</v>
      </c>
      <c r="U1142" s="253">
        <f t="shared" ca="1" si="1543"/>
        <v>0</v>
      </c>
      <c r="V1142" s="253">
        <f t="shared" ca="1" si="1543"/>
        <v>0</v>
      </c>
      <c r="W1142" s="253">
        <f t="shared" ca="1" si="1543"/>
        <v>0</v>
      </c>
      <c r="X1142" s="253">
        <f t="shared" ref="X1142:AA1142" ca="1" si="1544">IF($D1138=LataProjekcji,ROUND($D1139-X1141,0),ROUND(IF(AND(X1140=0,W1142&gt;0),$D1139-X1141,IF(X1140=0,0,$D1139-X1141)),0))</f>
        <v>0</v>
      </c>
      <c r="Y1142" s="253">
        <f t="shared" ca="1" si="1544"/>
        <v>0</v>
      </c>
      <c r="Z1142" s="253">
        <f t="shared" ca="1" si="1544"/>
        <v>0</v>
      </c>
      <c r="AA1142" s="253">
        <f t="shared" ca="1" si="1544"/>
        <v>0</v>
      </c>
      <c r="AB1142" s="253">
        <f t="shared" ref="AB1142" ca="1" si="1545">IF($D1138=LataProjekcji,ROUND($D1139-AB1141,0),ROUND(IF(AND(AB1140=0,AA1142&gt;0),$D1139-AB1141,IF(AB1140=0,0,$D1139-AB1141)),0))</f>
        <v>0</v>
      </c>
      <c r="AC1142" s="253">
        <f t="shared" ref="AC1142" ca="1" si="1546">IF($D1138=LataProjekcji,ROUND($D1139-AC1141,0),ROUND(IF(AND(AC1140=0,AB1142&gt;0),$D1139-AC1141,IF(AC1140=0,0,$D1139-AC1141)),0))</f>
        <v>0</v>
      </c>
      <c r="AD1142" s="253">
        <f t="shared" ref="AD1142" ca="1" si="1547">IF($D1138=LataProjekcji,ROUND($D1139-AD1141,0),ROUND(IF(AND(AD1140=0,AC1142&gt;0),$D1139-AD1141,IF(AD1140=0,0,$D1139-AD1141)),0))</f>
        <v>0</v>
      </c>
      <c r="AE1142" s="253">
        <f t="shared" ref="AE1142" ca="1" si="1548">IF($D1138=LataProjekcji,ROUND($D1139-AE1141,0),ROUND(IF(AND(AE1140=0,AD1142&gt;0),$D1139-AE1141,IF(AE1140=0,0,$D1139-AE1141)),0))</f>
        <v>0</v>
      </c>
    </row>
    <row r="1143" spans="1:31" hidden="1">
      <c r="A1143" s="326"/>
      <c r="B1143" s="21"/>
      <c r="C1143" s="21"/>
      <c r="D1143" s="22"/>
      <c r="E1143" s="21"/>
      <c r="F1143" s="21"/>
      <c r="G1143" s="21"/>
      <c r="H1143" s="388">
        <v>0</v>
      </c>
      <c r="I1143" s="458" cm="1">
        <f t="array" aca="1" ref="I1143" ca="1">OFFSET('Środki trwałe'!$C$197,H1143,,)</f>
        <v>0</v>
      </c>
      <c r="J1143" s="388" t="s">
        <v>404</v>
      </c>
      <c r="K1143" s="389">
        <f t="shared" ref="K1143:W1143" ca="1" si="1549">IF(AND(OFFSET($F$195,$D1137,0)="tak",OFFSET($G$195,$D1137,0)="tak",OFFSET($J$195,$D1137,0)="ok",LataProjekcji&lt;=Koniec_Projekt),ROUND(K1140*OFFSET($K$223,$H1143,(COLUMN()-11)),0),0)</f>
        <v>0</v>
      </c>
      <c r="L1143" s="389">
        <f t="shared" ca="1" si="1549"/>
        <v>0</v>
      </c>
      <c r="M1143" s="389">
        <f t="shared" ca="1" si="1549"/>
        <v>0</v>
      </c>
      <c r="N1143" s="389">
        <f t="shared" ca="1" si="1549"/>
        <v>0</v>
      </c>
      <c r="O1143" s="389">
        <f t="shared" ca="1" si="1549"/>
        <v>0</v>
      </c>
      <c r="P1143" s="389">
        <f t="shared" ca="1" si="1549"/>
        <v>0</v>
      </c>
      <c r="Q1143" s="389">
        <f t="shared" ca="1" si="1549"/>
        <v>0</v>
      </c>
      <c r="R1143" s="389">
        <f t="shared" ca="1" si="1549"/>
        <v>0</v>
      </c>
      <c r="S1143" s="389">
        <f t="shared" ca="1" si="1549"/>
        <v>0</v>
      </c>
      <c r="T1143" s="389">
        <f t="shared" ca="1" si="1549"/>
        <v>0</v>
      </c>
      <c r="U1143" s="389">
        <f t="shared" ca="1" si="1549"/>
        <v>0</v>
      </c>
      <c r="V1143" s="389">
        <f t="shared" ca="1" si="1549"/>
        <v>0</v>
      </c>
      <c r="W1143" s="389">
        <f t="shared" ca="1" si="1549"/>
        <v>0</v>
      </c>
      <c r="X1143" s="389">
        <f t="shared" ref="X1143:AA1143" ca="1" si="1550">IF(AND(OFFSET($F$195,$D1137,0)="tak",OFFSET($G$195,$D1137,0)="tak",OFFSET($J$195,$D1137,0)="ok",LataProjekcji&lt;=Koniec_Projekt),ROUND(X1140*OFFSET($K$223,$H1143,(COLUMN()-11)),0),0)</f>
        <v>0</v>
      </c>
      <c r="Y1143" s="389">
        <f t="shared" ca="1" si="1550"/>
        <v>0</v>
      </c>
      <c r="Z1143" s="389">
        <f t="shared" ca="1" si="1550"/>
        <v>0</v>
      </c>
      <c r="AA1143" s="389">
        <f t="shared" ca="1" si="1550"/>
        <v>0</v>
      </c>
      <c r="AB1143" s="389">
        <f t="shared" ref="AB1143:AE1143" ca="1" si="1551">IF(AND(OFFSET($F$195,$D1137,0)="tak",OFFSET($G$195,$D1137,0)="tak",OFFSET($J$195,$D1137,0)="ok",LataProjekcji&lt;=Koniec_Projekt),ROUND(AB1140*OFFSET($K$223,$H1143,(COLUMN()-11)),0),0)</f>
        <v>0</v>
      </c>
      <c r="AC1143" s="389">
        <f t="shared" ca="1" si="1551"/>
        <v>0</v>
      </c>
      <c r="AD1143" s="389">
        <f t="shared" ca="1" si="1551"/>
        <v>0</v>
      </c>
      <c r="AE1143" s="389">
        <f t="shared" ca="1" si="1551"/>
        <v>0</v>
      </c>
    </row>
    <row r="1144" spans="1:31" hidden="1">
      <c r="A1144" s="326"/>
      <c r="B1144" s="20">
        <f ca="1">OFFSET($B$195,D1144,0)</f>
        <v>0</v>
      </c>
      <c r="C1144" s="20"/>
      <c r="D1144" s="21">
        <f>D1137+1</f>
        <v>3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6"/>
      <c r="B1145" s="21" t="s">
        <v>395</v>
      </c>
      <c r="C1145" s="21"/>
      <c r="D1145" s="164">
        <f ca="1">YEAR(OFFSET($E$195,D1144,0))</f>
        <v>1900</v>
      </c>
      <c r="E1145" s="164">
        <f ca="1">MONTH(OFFSET($E$195,D1144,0))</f>
        <v>1</v>
      </c>
      <c r="F1145" s="527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6"/>
      <c r="B1146" s="21" t="s">
        <v>388</v>
      </c>
      <c r="C1146" s="21"/>
      <c r="D1146" s="246">
        <f ca="1">IF(E1146&lt;0,0,ROUND(E1146,0))</f>
        <v>0</v>
      </c>
      <c r="E1146" s="248">
        <f ca="1">OFFSET($D$195,D1144,0)</f>
        <v>0</v>
      </c>
      <c r="F1146" s="246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6"/>
      <c r="B1147" s="21" t="s">
        <v>396</v>
      </c>
      <c r="C1147" s="21"/>
      <c r="D1147" s="246">
        <f ca="1">IF(ISBLANK(OFFSET($E$195,D1144,0)),0,IF(E1146&gt;10,ROUND(D1146*am_prace_rozwojowe,0),IF(D1146&lt;0,0,D1146)))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ROUND(IF(($D1145+1)=K$192,$D1147,0),0)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6"/>
      <c r="B1148" s="21" t="s">
        <v>397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W1148" ca="1" si="1552">ROUND(K1148+L1147,0)</f>
        <v>0</v>
      </c>
      <c r="M1148" s="22">
        <f t="shared" ca="1" si="1552"/>
        <v>0</v>
      </c>
      <c r="N1148" s="22">
        <f t="shared" ca="1" si="1552"/>
        <v>0</v>
      </c>
      <c r="O1148" s="22">
        <f t="shared" ca="1" si="1552"/>
        <v>0</v>
      </c>
      <c r="P1148" s="22">
        <f t="shared" ca="1" si="1552"/>
        <v>0</v>
      </c>
      <c r="Q1148" s="22">
        <f t="shared" ca="1" si="1552"/>
        <v>0</v>
      </c>
      <c r="R1148" s="22">
        <f t="shared" ca="1" si="1552"/>
        <v>0</v>
      </c>
      <c r="S1148" s="22">
        <f t="shared" ca="1" si="1552"/>
        <v>0</v>
      </c>
      <c r="T1148" s="22">
        <f t="shared" ca="1" si="1552"/>
        <v>0</v>
      </c>
      <c r="U1148" s="22">
        <f t="shared" ca="1" si="1552"/>
        <v>0</v>
      </c>
      <c r="V1148" s="22">
        <f t="shared" ca="1" si="1552"/>
        <v>0</v>
      </c>
      <c r="W1148" s="22">
        <f t="shared" ca="1" si="1552"/>
        <v>0</v>
      </c>
      <c r="X1148" s="22">
        <f ca="1">ROUND(W1148+X1147,0)</f>
        <v>0</v>
      </c>
      <c r="Y1148" s="22">
        <f ca="1">ROUND(X1148+Y1147,0)</f>
        <v>0</v>
      </c>
      <c r="Z1148" s="22">
        <f t="shared" ref="Z1148:AA1148" ca="1" si="1553">ROUND(Y1148+Z1147,0)</f>
        <v>0</v>
      </c>
      <c r="AA1148" s="22">
        <f t="shared" ca="1" si="1553"/>
        <v>0</v>
      </c>
      <c r="AB1148" s="22">
        <f t="shared" ref="AB1148" ca="1" si="1554">ROUND(AA1148+AB1147,0)</f>
        <v>0</v>
      </c>
      <c r="AC1148" s="22">
        <f t="shared" ref="AC1148" ca="1" si="1555">ROUND(AB1148+AC1147,0)</f>
        <v>0</v>
      </c>
      <c r="AD1148" s="22">
        <f t="shared" ref="AD1148" ca="1" si="1556">ROUND(AC1148+AD1147,0)</f>
        <v>0</v>
      </c>
      <c r="AE1148" s="22">
        <f t="shared" ref="AE1148" ca="1" si="1557">ROUND(AD1148+AE1147,0)</f>
        <v>0</v>
      </c>
    </row>
    <row r="1149" spans="1:31" hidden="1">
      <c r="A1149" s="326"/>
      <c r="B1149" s="21" t="s">
        <v>388</v>
      </c>
      <c r="C1149" s="21"/>
      <c r="D1149" s="22"/>
      <c r="E1149" s="21"/>
      <c r="F1149" s="21"/>
      <c r="G1149" s="21"/>
      <c r="H1149" s="21"/>
      <c r="I1149" s="21"/>
      <c r="J1149" s="21"/>
      <c r="K1149" s="76">
        <f ca="1">IF($D1145=LataProjekcji,ROUND($D1146-K1148,0),ROUND(IF(K1147=0,0,$D1146-K1148),0))</f>
        <v>0</v>
      </c>
      <c r="L1149" s="253">
        <f t="shared" ref="L1149:W1149" ca="1" si="1558">IF($D1145=LataProjekcji,ROUND($D1146-L1148,0),ROUND(IF(AND(L1147=0,K1149&gt;0),$D1146-L1148,IF(L1147=0,0,$D1146-L1148)),0))</f>
        <v>0</v>
      </c>
      <c r="M1149" s="253">
        <f t="shared" ca="1" si="1558"/>
        <v>0</v>
      </c>
      <c r="N1149" s="253">
        <f t="shared" ca="1" si="1558"/>
        <v>0</v>
      </c>
      <c r="O1149" s="253">
        <f t="shared" ca="1" si="1558"/>
        <v>0</v>
      </c>
      <c r="P1149" s="253">
        <f t="shared" ca="1" si="1558"/>
        <v>0</v>
      </c>
      <c r="Q1149" s="253">
        <f t="shared" ca="1" si="1558"/>
        <v>0</v>
      </c>
      <c r="R1149" s="253">
        <f t="shared" ca="1" si="1558"/>
        <v>0</v>
      </c>
      <c r="S1149" s="253">
        <f t="shared" ca="1" si="1558"/>
        <v>0</v>
      </c>
      <c r="T1149" s="253">
        <f t="shared" ca="1" si="1558"/>
        <v>0</v>
      </c>
      <c r="U1149" s="253">
        <f t="shared" ca="1" si="1558"/>
        <v>0</v>
      </c>
      <c r="V1149" s="253">
        <f t="shared" ca="1" si="1558"/>
        <v>0</v>
      </c>
      <c r="W1149" s="253">
        <f t="shared" ca="1" si="1558"/>
        <v>0</v>
      </c>
      <c r="X1149" s="253">
        <f t="shared" ref="X1149:AA1149" ca="1" si="1559">IF($D1145=LataProjekcji,ROUND($D1146-X1148,0),ROUND(IF(AND(X1147=0,W1149&gt;0),$D1146-X1148,IF(X1147=0,0,$D1146-X1148)),0))</f>
        <v>0</v>
      </c>
      <c r="Y1149" s="253">
        <f t="shared" ca="1" si="1559"/>
        <v>0</v>
      </c>
      <c r="Z1149" s="253">
        <f t="shared" ca="1" si="1559"/>
        <v>0</v>
      </c>
      <c r="AA1149" s="253">
        <f t="shared" ca="1" si="1559"/>
        <v>0</v>
      </c>
      <c r="AB1149" s="253">
        <f t="shared" ref="AB1149" ca="1" si="1560">IF($D1145=LataProjekcji,ROUND($D1146-AB1148,0),ROUND(IF(AND(AB1147=0,AA1149&gt;0),$D1146-AB1148,IF(AB1147=0,0,$D1146-AB1148)),0))</f>
        <v>0</v>
      </c>
      <c r="AC1149" s="253">
        <f t="shared" ref="AC1149" ca="1" si="1561">IF($D1145=LataProjekcji,ROUND($D1146-AC1148,0),ROUND(IF(AND(AC1147=0,AB1149&gt;0),$D1146-AC1148,IF(AC1147=0,0,$D1146-AC1148)),0))</f>
        <v>0</v>
      </c>
      <c r="AD1149" s="253">
        <f t="shared" ref="AD1149" ca="1" si="1562">IF($D1145=LataProjekcji,ROUND($D1146-AD1148,0),ROUND(IF(AND(AD1147=0,AC1149&gt;0),$D1146-AD1148,IF(AD1147=0,0,$D1146-AD1148)),0))</f>
        <v>0</v>
      </c>
      <c r="AE1149" s="253">
        <f t="shared" ref="AE1149" ca="1" si="1563">IF($D1145=LataProjekcji,ROUND($D1146-AE1148,0),ROUND(IF(AND(AE1147=0,AD1149&gt;0),$D1146-AE1148,IF(AE1147=0,0,$D1146-AE1148)),0))</f>
        <v>0</v>
      </c>
    </row>
    <row r="1150" spans="1:31" hidden="1">
      <c r="A1150" s="326"/>
      <c r="B1150" s="21"/>
      <c r="C1150" s="21"/>
      <c r="D1150" s="21"/>
      <c r="E1150" s="21"/>
      <c r="F1150" s="21"/>
      <c r="G1150" s="21"/>
      <c r="H1150" s="388">
        <f>H1143+1</f>
        <v>1</v>
      </c>
      <c r="I1150" s="458" cm="1">
        <f t="array" aca="1" ref="I1150" ca="1">OFFSET('Środki trwałe'!$C$197,H1150,,)</f>
        <v>0</v>
      </c>
      <c r="J1150" s="388" t="s">
        <v>404</v>
      </c>
      <c r="K1150" s="389">
        <f t="shared" ref="K1150:W1150" ca="1" si="1564">IF(AND(OFFSET($F$195,$D1144,0)="tak",OFFSET($G$195,$D1144,0)="tak",OFFSET($J$195,$D1144,0)="ok",LataProjekcji&lt;=Koniec_Projekt),ROUND(K1147*OFFSET($K$223,$H1150,(COLUMN()-11)),0),0)</f>
        <v>0</v>
      </c>
      <c r="L1150" s="389">
        <f t="shared" ca="1" si="1564"/>
        <v>0</v>
      </c>
      <c r="M1150" s="389">
        <f t="shared" ca="1" si="1564"/>
        <v>0</v>
      </c>
      <c r="N1150" s="389">
        <f t="shared" ca="1" si="1564"/>
        <v>0</v>
      </c>
      <c r="O1150" s="389">
        <f t="shared" ca="1" si="1564"/>
        <v>0</v>
      </c>
      <c r="P1150" s="389">
        <f t="shared" ca="1" si="1564"/>
        <v>0</v>
      </c>
      <c r="Q1150" s="389">
        <f t="shared" ca="1" si="1564"/>
        <v>0</v>
      </c>
      <c r="R1150" s="389">
        <f t="shared" ca="1" si="1564"/>
        <v>0</v>
      </c>
      <c r="S1150" s="389">
        <f t="shared" ca="1" si="1564"/>
        <v>0</v>
      </c>
      <c r="T1150" s="389">
        <f t="shared" ca="1" si="1564"/>
        <v>0</v>
      </c>
      <c r="U1150" s="389">
        <f t="shared" ca="1" si="1564"/>
        <v>0</v>
      </c>
      <c r="V1150" s="389">
        <f t="shared" ca="1" si="1564"/>
        <v>0</v>
      </c>
      <c r="W1150" s="389">
        <f t="shared" ca="1" si="1564"/>
        <v>0</v>
      </c>
      <c r="X1150" s="389">
        <f t="shared" ref="X1150:AA1150" ca="1" si="1565">IF(AND(OFFSET($F$195,$D1144,0)="tak",OFFSET($G$195,$D1144,0)="tak",OFFSET($J$195,$D1144,0)="ok",LataProjekcji&lt;=Koniec_Projekt),ROUND(X1147*OFFSET($K$223,$H1150,(COLUMN()-11)),0),0)</f>
        <v>0</v>
      </c>
      <c r="Y1150" s="389">
        <f t="shared" ca="1" si="1565"/>
        <v>0</v>
      </c>
      <c r="Z1150" s="389">
        <f t="shared" ca="1" si="1565"/>
        <v>0</v>
      </c>
      <c r="AA1150" s="389">
        <f t="shared" ca="1" si="1565"/>
        <v>0</v>
      </c>
      <c r="AB1150" s="389">
        <f t="shared" ref="AB1150:AE1150" ca="1" si="1566">IF(AND(OFFSET($F$195,$D1144,0)="tak",OFFSET($G$195,$D1144,0)="tak",OFFSET($J$195,$D1144,0)="ok",LataProjekcji&lt;=Koniec_Projekt),ROUND(AB1147*OFFSET($K$223,$H1150,(COLUMN()-11)),0),0)</f>
        <v>0</v>
      </c>
      <c r="AC1150" s="389">
        <f t="shared" ca="1" si="1566"/>
        <v>0</v>
      </c>
      <c r="AD1150" s="389">
        <f t="shared" ca="1" si="1566"/>
        <v>0</v>
      </c>
      <c r="AE1150" s="389">
        <f t="shared" ca="1" si="1566"/>
        <v>0</v>
      </c>
    </row>
    <row r="1151" spans="1:31" hidden="1">
      <c r="A1151" s="326"/>
      <c r="B1151" s="20">
        <f ca="1">OFFSET($B$195,D1151,0)</f>
        <v>0</v>
      </c>
      <c r="C1151" s="20"/>
      <c r="D1151" s="21">
        <f>D1144+1</f>
        <v>4</v>
      </c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6"/>
      <c r="B1152" s="21" t="s">
        <v>395</v>
      </c>
      <c r="C1152" s="21"/>
      <c r="D1152" s="164">
        <f ca="1">YEAR(OFFSET($E$195,D1151,0))</f>
        <v>1900</v>
      </c>
      <c r="E1152" s="164">
        <f ca="1">MONTH(OFFSET($E$195,D1151,0))</f>
        <v>1</v>
      </c>
      <c r="F1152" s="527" cm="1">
        <f t="array" aca="1" ref="F1152" ca="1">IleMiesiecyDoKoncaRokuST</f>
        <v>11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6"/>
      <c r="B1153" s="21" t="s">
        <v>388</v>
      </c>
      <c r="C1153" s="21"/>
      <c r="D1153" s="246">
        <f ca="1">IF(E1153&lt;0,0,ROUND(E1153,0))</f>
        <v>0</v>
      </c>
      <c r="E1153" s="248">
        <f ca="1">OFFSET($D$195,D1151,0)</f>
        <v>0</v>
      </c>
      <c r="F1153" s="246">
        <f ca="1">IF(E1153&gt;10,ROUND(($D1154/12)*$F1152,0),$D1153)</f>
        <v>0</v>
      </c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326"/>
      <c r="B1154" s="21" t="s">
        <v>396</v>
      </c>
      <c r="C1154" s="21"/>
      <c r="D1154" s="246">
        <f ca="1">IF(ISBLANK(OFFSET($E$195,D1151,0)),0,IF(E1153&gt;10,ROUND(D1153*am_prace_rozwojowe,0),IF(D1153&lt;0,0,D1153)))</f>
        <v>0</v>
      </c>
      <c r="E1154" s="21"/>
      <c r="F1154" s="21"/>
      <c r="G1154" s="21"/>
      <c r="H1154" s="21"/>
      <c r="I1154" s="21"/>
      <c r="J1154" s="21"/>
      <c r="K1154" s="74">
        <f ca="1">ROUND(IF(($D1152+1)=K$192,$D1154,0),0)</f>
        <v>0</v>
      </c>
      <c r="L1154" s="247">
        <f ca="1">ROUND(IF(OR(AND($D1152=LataProjekcji,$F1152&gt;0),AND($D1152=LataProjekcji,$F1152=0,$E1153&lt;=10)),$F1153,IF($D1152&lt;LataProjekcji,IF((SUM($K1154:K1154)+$D1154)&lt;$D1153,$D1154,$D1153-SUM($K1154:K1154)),0)),0)</f>
        <v>0</v>
      </c>
      <c r="M1154" s="247">
        <f ca="1">ROUND(IF(OR(AND($D1152=LataProjekcji,$F1152&gt;0),AND($D1152=LataProjekcji,$F1152=0,$E1153&lt;=10)),$F1153,IF($D1152&lt;LataProjekcji,IF((SUM($K1154:L1154)+$D1154)&lt;$D1153,$D1154,$D1153-SUM($K1154:L1154)),0)),0)</f>
        <v>0</v>
      </c>
      <c r="N1154" s="247">
        <f ca="1">ROUND(IF(OR(AND($D1152=LataProjekcji,$F1152&gt;0),AND($D1152=LataProjekcji,$F1152=0,$E1153&lt;=10)),$F1153,IF($D1152&lt;LataProjekcji,IF((SUM($K1154:M1154)+$D1154)&lt;$D1153,$D1154,$D1153-SUM($K1154:M1154)),0)),0)</f>
        <v>0</v>
      </c>
      <c r="O1154" s="247">
        <f ca="1">ROUND(IF(OR(AND($D1152=LataProjekcji,$F1152&gt;0),AND($D1152=LataProjekcji,$F1152=0,$E1153&lt;=10)),$F1153,IF($D1152&lt;LataProjekcji,IF((SUM($K1154:N1154)+$D1154)&lt;$D1153,$D1154,$D1153-SUM($K1154:N1154)),0)),0)</f>
        <v>0</v>
      </c>
      <c r="P1154" s="247">
        <f ca="1">ROUND(IF(OR(AND($D1152=LataProjekcji,$F1152&gt;0),AND($D1152=LataProjekcji,$F1152=0,$E1153&lt;=10)),$F1153,IF($D1152&lt;LataProjekcji,IF((SUM($K1154:O1154)+$D1154)&lt;$D1153,$D1154,$D1153-SUM($K1154:O1154)),0)),0)</f>
        <v>0</v>
      </c>
      <c r="Q1154" s="247">
        <f ca="1">ROUND(IF(OR(AND($D1152=LataProjekcji,$F1152&gt;0),AND($D1152=LataProjekcji,$F1152=0,$E1153&lt;=10)),$F1153,IF($D1152&lt;LataProjekcji,IF((SUM($K1154:P1154)+$D1154)&lt;$D1153,$D1154,$D1153-SUM($K1154:P1154)),0)),0)</f>
        <v>0</v>
      </c>
      <c r="R1154" s="247">
        <f ca="1">ROUND(IF(OR(AND($D1152=LataProjekcji,$F1152&gt;0),AND($D1152=LataProjekcji,$F1152=0,$E1153&lt;=10)),$F1153,IF($D1152&lt;LataProjekcji,IF((SUM($K1154:Q1154)+$D1154)&lt;$D1153,$D1154,$D1153-SUM($K1154:Q1154)),0)),0)</f>
        <v>0</v>
      </c>
      <c r="S1154" s="247">
        <f ca="1">ROUND(IF(OR(AND($D1152=LataProjekcji,$F1152&gt;0),AND($D1152=LataProjekcji,$F1152=0,$E1153&lt;=10)),$F1153,IF($D1152&lt;LataProjekcji,IF((SUM($K1154:R1154)+$D1154)&lt;$D1153,$D1154,$D1153-SUM($K1154:R1154)),0)),0)</f>
        <v>0</v>
      </c>
      <c r="T1154" s="247">
        <f ca="1">ROUND(IF(OR(AND($D1152=LataProjekcji,$F1152&gt;0),AND($D1152=LataProjekcji,$F1152=0,$E1153&lt;=10)),$F1153,IF($D1152&lt;LataProjekcji,IF((SUM($K1154:S1154)+$D1154)&lt;$D1153,$D1154,$D1153-SUM($K1154:S1154)),0)),0)</f>
        <v>0</v>
      </c>
      <c r="U1154" s="247">
        <f ca="1">ROUND(IF(OR(AND($D1152=LataProjekcji,$F1152&gt;0),AND($D1152=LataProjekcji,$F1152=0,$E1153&lt;=10)),$F1153,IF($D1152&lt;LataProjekcji,IF((SUM($K1154:T1154)+$D1154)&lt;$D1153,$D1154,$D1153-SUM($K1154:T1154)),0)),0)</f>
        <v>0</v>
      </c>
      <c r="V1154" s="247">
        <f ca="1">ROUND(IF(OR(AND($D1152=LataProjekcji,$F1152&gt;0),AND($D1152=LataProjekcji,$F1152=0,$E1153&lt;=10)),$F1153,IF($D1152&lt;LataProjekcji,IF((SUM($K1154:U1154)+$D1154)&lt;$D1153,$D1154,$D1153-SUM($K1154:U1154)),0)),0)</f>
        <v>0</v>
      </c>
      <c r="W1154" s="247">
        <f ca="1">ROUND(IF(OR(AND($D1152=LataProjekcji,$F1152&gt;0),AND($D1152=LataProjekcji,$F1152=0,$E1153&lt;=10)),$F1153,IF($D1152&lt;LataProjekcji,IF((SUM($K1154:V1154)+$D1154)&lt;$D1153,$D1154,$D1153-SUM($K1154:V1154)),0)),0)</f>
        <v>0</v>
      </c>
      <c r="X1154" s="247">
        <f ca="1">ROUND(IF(OR(AND($D1152=LataProjekcji,$F1152&gt;0),AND($D1152=LataProjekcji,$F1152=0,$E1153&lt;=10)),$F1153,IF($D1152&lt;LataProjekcji,IF((SUM($K1154:W1154)+$D1154)&lt;$D1153,$D1154,$D1153-SUM($K1154:W1154)),0)),0)</f>
        <v>0</v>
      </c>
      <c r="Y1154" s="247">
        <f ca="1">ROUND(IF(OR(AND($D1152=LataProjekcji,$F1152&gt;0),AND($D1152=LataProjekcji,$F1152=0,$E1153&lt;=10)),$F1153,IF($D1152&lt;LataProjekcji,IF((SUM($K1154:X1154)+$D1154)&lt;$D1153,$D1154,$D1153-SUM($K1154:X1154)),0)),0)</f>
        <v>0</v>
      </c>
      <c r="Z1154" s="247">
        <f ca="1">ROUND(IF(OR(AND($D1152=LataProjekcji,$F1152&gt;0),AND($D1152=LataProjekcji,$F1152=0,$E1153&lt;=10)),$F1153,IF($D1152&lt;LataProjekcji,IF((SUM($K1154:Y1154)+$D1154)&lt;$D1153,$D1154,$D1153-SUM($K1154:Y1154)),0)),0)</f>
        <v>0</v>
      </c>
      <c r="AA1154" s="247">
        <f ca="1">ROUND(IF(OR(AND($D1152=LataProjekcji,$F1152&gt;0),AND($D1152=LataProjekcji,$F1152=0,$E1153&lt;=10)),$F1153,IF($D1152&lt;LataProjekcji,IF((SUM($K1154:Z1154)+$D1154)&lt;$D1153,$D1154,$D1153-SUM($K1154:Z1154)),0)),0)</f>
        <v>0</v>
      </c>
      <c r="AB1154" s="247">
        <f ca="1">ROUND(IF(OR(AND($D1152=LataProjekcji,$F1152&gt;0),AND($D1152=LataProjekcji,$F1152=0,$E1153&lt;=10)),$F1153,IF($D1152&lt;LataProjekcji,IF((SUM($K1154:AA1154)+$D1154)&lt;$D1153,$D1154,$D1153-SUM($K1154:AA1154)),0)),0)</f>
        <v>0</v>
      </c>
      <c r="AC1154" s="247">
        <f ca="1">ROUND(IF(OR(AND($D1152=LataProjekcji,$F1152&gt;0),AND($D1152=LataProjekcji,$F1152=0,$E1153&lt;=10)),$F1153,IF($D1152&lt;LataProjekcji,IF((SUM($K1154:AB1154)+$D1154)&lt;$D1153,$D1154,$D1153-SUM($K1154:AB1154)),0)),0)</f>
        <v>0</v>
      </c>
      <c r="AD1154" s="247">
        <f ca="1">ROUND(IF(OR(AND($D1152=LataProjekcji,$F1152&gt;0),AND($D1152=LataProjekcji,$F1152=0,$E1153&lt;=10)),$F1153,IF($D1152&lt;LataProjekcji,IF((SUM($K1154:AC1154)+$D1154)&lt;$D1153,$D1154,$D1153-SUM($K1154:AC1154)),0)),0)</f>
        <v>0</v>
      </c>
      <c r="AE1154" s="247">
        <f ca="1">ROUND(IF(OR(AND($D1152=LataProjekcji,$F1152&gt;0),AND($D1152=LataProjekcji,$F1152=0,$E1153&lt;=10)),$F1153,IF($D1152&lt;LataProjekcji,IF((SUM($K1154:AD1154)+$D1154)&lt;$D1153,$D1154,$D1153-SUM($K1154:AD1154)),0)),0)</f>
        <v>0</v>
      </c>
    </row>
    <row r="1155" spans="1:31" hidden="1">
      <c r="A1155" s="326"/>
      <c r="B1155" s="21" t="s">
        <v>397</v>
      </c>
      <c r="C1155" s="21"/>
      <c r="D1155" s="22"/>
      <c r="E1155" s="21"/>
      <c r="F1155" s="21"/>
      <c r="G1155" s="21"/>
      <c r="H1155" s="21"/>
      <c r="I1155" s="21"/>
      <c r="J1155" s="21"/>
      <c r="K1155" s="22">
        <f ca="1">ROUND(K1154,0)</f>
        <v>0</v>
      </c>
      <c r="L1155" s="22">
        <f t="shared" ref="L1155:Y1155" ca="1" si="1567">ROUND(K1155+L1154,0)</f>
        <v>0</v>
      </c>
      <c r="M1155" s="22">
        <f t="shared" ca="1" si="1567"/>
        <v>0</v>
      </c>
      <c r="N1155" s="22">
        <f t="shared" ca="1" si="1567"/>
        <v>0</v>
      </c>
      <c r="O1155" s="22">
        <f t="shared" ca="1" si="1567"/>
        <v>0</v>
      </c>
      <c r="P1155" s="22">
        <f t="shared" ca="1" si="1567"/>
        <v>0</v>
      </c>
      <c r="Q1155" s="22">
        <f t="shared" ca="1" si="1567"/>
        <v>0</v>
      </c>
      <c r="R1155" s="22">
        <f t="shared" ca="1" si="1567"/>
        <v>0</v>
      </c>
      <c r="S1155" s="22">
        <f t="shared" ca="1" si="1567"/>
        <v>0</v>
      </c>
      <c r="T1155" s="22">
        <f t="shared" ca="1" si="1567"/>
        <v>0</v>
      </c>
      <c r="U1155" s="22">
        <f t="shared" ca="1" si="1567"/>
        <v>0</v>
      </c>
      <c r="V1155" s="22">
        <f t="shared" ca="1" si="1567"/>
        <v>0</v>
      </c>
      <c r="W1155" s="22">
        <f t="shared" ca="1" si="1567"/>
        <v>0</v>
      </c>
      <c r="X1155" s="22">
        <f t="shared" ca="1" si="1567"/>
        <v>0</v>
      </c>
      <c r="Y1155" s="22">
        <f t="shared" ca="1" si="1567"/>
        <v>0</v>
      </c>
      <c r="Z1155" s="22">
        <f t="shared" ref="Z1155" ca="1" si="1568">ROUND(Y1155+Z1154,0)</f>
        <v>0</v>
      </c>
      <c r="AA1155" s="22">
        <f t="shared" ref="AA1155" ca="1" si="1569">ROUND(Z1155+AA1154,0)</f>
        <v>0</v>
      </c>
      <c r="AB1155" s="22">
        <f t="shared" ref="AB1155" ca="1" si="1570">ROUND(AA1155+AB1154,0)</f>
        <v>0</v>
      </c>
      <c r="AC1155" s="22">
        <f t="shared" ref="AC1155" ca="1" si="1571">ROUND(AB1155+AC1154,0)</f>
        <v>0</v>
      </c>
      <c r="AD1155" s="22">
        <f t="shared" ref="AD1155" ca="1" si="1572">ROUND(AC1155+AD1154,0)</f>
        <v>0</v>
      </c>
      <c r="AE1155" s="22">
        <f t="shared" ref="AE1155" ca="1" si="1573">ROUND(AD1155+AE1154,0)</f>
        <v>0</v>
      </c>
    </row>
    <row r="1156" spans="1:31" hidden="1">
      <c r="A1156" s="326"/>
      <c r="B1156" s="21" t="s">
        <v>388</v>
      </c>
      <c r="C1156" s="21"/>
      <c r="D1156" s="22"/>
      <c r="E1156" s="21"/>
      <c r="F1156" s="21"/>
      <c r="G1156" s="21"/>
      <c r="H1156" s="21"/>
      <c r="I1156" s="21"/>
      <c r="J1156" s="21"/>
      <c r="K1156" s="76">
        <f ca="1">IF($D1152=LataProjekcji,ROUND($D1153-K1155,0),ROUND(IF(K1154=0,0,$D1153-K1155),0))</f>
        <v>0</v>
      </c>
      <c r="L1156" s="253">
        <f t="shared" ref="L1156:W1156" ca="1" si="1574">IF($D1152=LataProjekcji,ROUND($D1153-L1155,0),ROUND(IF(AND(L1154=0,K1156&gt;0),$D1153-L1155,IF(L1154=0,0,$D1153-L1155)),0))</f>
        <v>0</v>
      </c>
      <c r="M1156" s="253">
        <f t="shared" ca="1" si="1574"/>
        <v>0</v>
      </c>
      <c r="N1156" s="253">
        <f t="shared" ca="1" si="1574"/>
        <v>0</v>
      </c>
      <c r="O1156" s="253">
        <f t="shared" ca="1" si="1574"/>
        <v>0</v>
      </c>
      <c r="P1156" s="253">
        <f t="shared" ca="1" si="1574"/>
        <v>0</v>
      </c>
      <c r="Q1156" s="253">
        <f t="shared" ca="1" si="1574"/>
        <v>0</v>
      </c>
      <c r="R1156" s="253">
        <f t="shared" ca="1" si="1574"/>
        <v>0</v>
      </c>
      <c r="S1156" s="253">
        <f t="shared" ca="1" si="1574"/>
        <v>0</v>
      </c>
      <c r="T1156" s="253">
        <f t="shared" ca="1" si="1574"/>
        <v>0</v>
      </c>
      <c r="U1156" s="253">
        <f t="shared" ca="1" si="1574"/>
        <v>0</v>
      </c>
      <c r="V1156" s="253">
        <f t="shared" ca="1" si="1574"/>
        <v>0</v>
      </c>
      <c r="W1156" s="253">
        <f t="shared" ca="1" si="1574"/>
        <v>0</v>
      </c>
      <c r="X1156" s="253">
        <f t="shared" ref="X1156:AA1156" ca="1" si="1575">IF($D1152=LataProjekcji,ROUND($D1153-X1155,0),ROUND(IF(AND(X1154=0,W1156&gt;0),$D1153-X1155,IF(X1154=0,0,$D1153-X1155)),0))</f>
        <v>0</v>
      </c>
      <c r="Y1156" s="253">
        <f t="shared" ca="1" si="1575"/>
        <v>0</v>
      </c>
      <c r="Z1156" s="253">
        <f t="shared" ca="1" si="1575"/>
        <v>0</v>
      </c>
      <c r="AA1156" s="253">
        <f t="shared" ca="1" si="1575"/>
        <v>0</v>
      </c>
      <c r="AB1156" s="253">
        <f t="shared" ref="AB1156" ca="1" si="1576">IF($D1152=LataProjekcji,ROUND($D1153-AB1155,0),ROUND(IF(AND(AB1154=0,AA1156&gt;0),$D1153-AB1155,IF(AB1154=0,0,$D1153-AB1155)),0))</f>
        <v>0</v>
      </c>
      <c r="AC1156" s="253">
        <f t="shared" ref="AC1156" ca="1" si="1577">IF($D1152=LataProjekcji,ROUND($D1153-AC1155,0),ROUND(IF(AND(AC1154=0,AB1156&gt;0),$D1153-AC1155,IF(AC1154=0,0,$D1153-AC1155)),0))</f>
        <v>0</v>
      </c>
      <c r="AD1156" s="253">
        <f t="shared" ref="AD1156" ca="1" si="1578">IF($D1152=LataProjekcji,ROUND($D1153-AD1155,0),ROUND(IF(AND(AD1154=0,AC1156&gt;0),$D1153-AD1155,IF(AD1154=0,0,$D1153-AD1155)),0))</f>
        <v>0</v>
      </c>
      <c r="AE1156" s="253">
        <f t="shared" ref="AE1156" ca="1" si="1579">IF($D1152=LataProjekcji,ROUND($D1153-AE1155,0),ROUND(IF(AND(AE1154=0,AD1156&gt;0),$D1153-AE1155,IF(AE1154=0,0,$D1153-AE1155)),0))</f>
        <v>0</v>
      </c>
    </row>
    <row r="1157" spans="1:31" hidden="1">
      <c r="A1157" s="326"/>
      <c r="B1157" s="21"/>
      <c r="C1157" s="21"/>
      <c r="D1157" s="22"/>
      <c r="E1157" s="21"/>
      <c r="F1157" s="21"/>
      <c r="G1157" s="21"/>
      <c r="H1157" s="388">
        <f>H1150+1</f>
        <v>2</v>
      </c>
      <c r="I1157" s="458" cm="1">
        <f t="array" aca="1" ref="I1157" ca="1">OFFSET('Środki trwałe'!$C$197,H1157,,)</f>
        <v>0</v>
      </c>
      <c r="J1157" s="388" t="s">
        <v>404</v>
      </c>
      <c r="K1157" s="389">
        <f t="shared" ref="K1157:W1157" ca="1" si="1580">IF(AND(OFFSET($F$195,$D1151,0)="tak",OFFSET($G$195,$D1151,0)="tak",OFFSET($J$195,$D1151,0)="ok",LataProjekcji&lt;=Koniec_Projekt),ROUND(K1154*OFFSET($K$223,$H1157,(COLUMN()-11)),0),0)</f>
        <v>0</v>
      </c>
      <c r="L1157" s="389">
        <f t="shared" ca="1" si="1580"/>
        <v>0</v>
      </c>
      <c r="M1157" s="389">
        <f t="shared" ca="1" si="1580"/>
        <v>0</v>
      </c>
      <c r="N1157" s="389">
        <f t="shared" ca="1" si="1580"/>
        <v>0</v>
      </c>
      <c r="O1157" s="389">
        <f t="shared" ca="1" si="1580"/>
        <v>0</v>
      </c>
      <c r="P1157" s="389">
        <f t="shared" ca="1" si="1580"/>
        <v>0</v>
      </c>
      <c r="Q1157" s="389">
        <f t="shared" ca="1" si="1580"/>
        <v>0</v>
      </c>
      <c r="R1157" s="389">
        <f t="shared" ca="1" si="1580"/>
        <v>0</v>
      </c>
      <c r="S1157" s="389">
        <f t="shared" ca="1" si="1580"/>
        <v>0</v>
      </c>
      <c r="T1157" s="389">
        <f t="shared" ca="1" si="1580"/>
        <v>0</v>
      </c>
      <c r="U1157" s="389">
        <f t="shared" ca="1" si="1580"/>
        <v>0</v>
      </c>
      <c r="V1157" s="389">
        <f t="shared" ca="1" si="1580"/>
        <v>0</v>
      </c>
      <c r="W1157" s="389">
        <f t="shared" ca="1" si="1580"/>
        <v>0</v>
      </c>
      <c r="X1157" s="389">
        <f t="shared" ref="X1157:AA1157" ca="1" si="1581">IF(AND(OFFSET($F$195,$D1151,0)="tak",OFFSET($G$195,$D1151,0)="tak",OFFSET($J$195,$D1151,0)="ok",LataProjekcji&lt;=Koniec_Projekt),ROUND(X1154*OFFSET($K$223,$H1157,(COLUMN()-11)),0),0)</f>
        <v>0</v>
      </c>
      <c r="Y1157" s="389">
        <f t="shared" ca="1" si="1581"/>
        <v>0</v>
      </c>
      <c r="Z1157" s="389">
        <f t="shared" ca="1" si="1581"/>
        <v>0</v>
      </c>
      <c r="AA1157" s="389">
        <f t="shared" ca="1" si="1581"/>
        <v>0</v>
      </c>
      <c r="AB1157" s="389">
        <f t="shared" ref="AB1157:AE1157" ca="1" si="1582">IF(AND(OFFSET($F$195,$D1151,0)="tak",OFFSET($G$195,$D1151,0)="tak",OFFSET($J$195,$D1151,0)="ok",LataProjekcji&lt;=Koniec_Projekt),ROUND(AB1154*OFFSET($K$223,$H1157,(COLUMN()-11)),0),0)</f>
        <v>0</v>
      </c>
      <c r="AC1157" s="389">
        <f t="shared" ca="1" si="1582"/>
        <v>0</v>
      </c>
      <c r="AD1157" s="389">
        <f t="shared" ca="1" si="1582"/>
        <v>0</v>
      </c>
      <c r="AE1157" s="389">
        <f t="shared" ca="1" si="1582"/>
        <v>0</v>
      </c>
    </row>
    <row r="1158" spans="1:31" hidden="1">
      <c r="A1158" s="326"/>
      <c r="B1158" s="20">
        <f ca="1">OFFSET($B$195,D1158,0)</f>
        <v>0</v>
      </c>
      <c r="C1158" s="20"/>
      <c r="D1158" s="21">
        <f>D1151+1</f>
        <v>5</v>
      </c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6"/>
      <c r="B1159" s="21" t="s">
        <v>395</v>
      </c>
      <c r="C1159" s="21"/>
      <c r="D1159" s="164">
        <f ca="1">YEAR(OFFSET($E$195,D1158,0))</f>
        <v>1900</v>
      </c>
      <c r="E1159" s="164">
        <f ca="1">MONTH(OFFSET($E$195,D1158,0))</f>
        <v>1</v>
      </c>
      <c r="F1159" s="527" cm="1">
        <f t="array" aca="1" ref="F1159" ca="1">IleMiesiecyDoKoncaRokuST</f>
        <v>11</v>
      </c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326"/>
      <c r="B1160" s="21" t="s">
        <v>388</v>
      </c>
      <c r="C1160" s="21"/>
      <c r="D1160" s="246">
        <f ca="1">IF(E1160&lt;0,0,ROUND(E1160,0))</f>
        <v>0</v>
      </c>
      <c r="E1160" s="248">
        <f ca="1">OFFSET($D$195,D1158,0)</f>
        <v>0</v>
      </c>
      <c r="F1160" s="246">
        <f ca="1">IF(E1160&gt;10,ROUND(($D1161/12)*$F1159,0),$D1160)</f>
        <v>0</v>
      </c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326"/>
      <c r="B1161" s="21" t="s">
        <v>396</v>
      </c>
      <c r="C1161" s="21"/>
      <c r="D1161" s="246">
        <f ca="1">IF(ISBLANK(OFFSET($E$195,D1158,0)),0,IF(E1160&gt;10,ROUND(D1160*am_prace_rozwojowe,0),IF(D1160&lt;0,0,D1160)))</f>
        <v>0</v>
      </c>
      <c r="E1161" s="21"/>
      <c r="F1161" s="21"/>
      <c r="G1161" s="21"/>
      <c r="H1161" s="21"/>
      <c r="I1161" s="21"/>
      <c r="J1161" s="21"/>
      <c r="K1161" s="74">
        <f ca="1">ROUND(IF(($D1159+1)=K$192,$D1161,0),0)</f>
        <v>0</v>
      </c>
      <c r="L1161" s="247">
        <f ca="1">ROUND(IF(OR(AND($D1159=LataProjekcji,$F1159&gt;0),AND($D1159=LataProjekcji,$F1159=0,$E1160&lt;=10)),$F1160,IF($D1159&lt;LataProjekcji,IF((SUM($K1161:K1161)+$D1161)&lt;$D1160,$D1161,$D1160-SUM($K1161:K1161)),0)),0)</f>
        <v>0</v>
      </c>
      <c r="M1161" s="247">
        <f ca="1">ROUND(IF(OR(AND($D1159=LataProjekcji,$F1159&gt;0),AND($D1159=LataProjekcji,$F1159=0,$E1160&lt;=10)),$F1160,IF($D1159&lt;LataProjekcji,IF((SUM($K1161:L1161)+$D1161)&lt;$D1160,$D1161,$D1160-SUM($K1161:L1161)),0)),0)</f>
        <v>0</v>
      </c>
      <c r="N1161" s="247">
        <f ca="1">ROUND(IF(OR(AND($D1159=LataProjekcji,$F1159&gt;0),AND($D1159=LataProjekcji,$F1159=0,$E1160&lt;=10)),$F1160,IF($D1159&lt;LataProjekcji,IF((SUM($K1161:M1161)+$D1161)&lt;$D1160,$D1161,$D1160-SUM($K1161:M1161)),0)),0)</f>
        <v>0</v>
      </c>
      <c r="O1161" s="247">
        <f ca="1">ROUND(IF(OR(AND($D1159=LataProjekcji,$F1159&gt;0),AND($D1159=LataProjekcji,$F1159=0,$E1160&lt;=10)),$F1160,IF($D1159&lt;LataProjekcji,IF((SUM($K1161:N1161)+$D1161)&lt;$D1160,$D1161,$D1160-SUM($K1161:N1161)),0)),0)</f>
        <v>0</v>
      </c>
      <c r="P1161" s="247">
        <f ca="1">ROUND(IF(OR(AND($D1159=LataProjekcji,$F1159&gt;0),AND($D1159=LataProjekcji,$F1159=0,$E1160&lt;=10)),$F1160,IF($D1159&lt;LataProjekcji,IF((SUM($K1161:O1161)+$D1161)&lt;$D1160,$D1161,$D1160-SUM($K1161:O1161)),0)),0)</f>
        <v>0</v>
      </c>
      <c r="Q1161" s="247">
        <f ca="1">ROUND(IF(OR(AND($D1159=LataProjekcji,$F1159&gt;0),AND($D1159=LataProjekcji,$F1159=0,$E1160&lt;=10)),$F1160,IF($D1159&lt;LataProjekcji,IF((SUM($K1161:P1161)+$D1161)&lt;$D1160,$D1161,$D1160-SUM($K1161:P1161)),0)),0)</f>
        <v>0</v>
      </c>
      <c r="R1161" s="247">
        <f ca="1">ROUND(IF(OR(AND($D1159=LataProjekcji,$F1159&gt;0),AND($D1159=LataProjekcji,$F1159=0,$E1160&lt;=10)),$F1160,IF($D1159&lt;LataProjekcji,IF((SUM($K1161:Q1161)+$D1161)&lt;$D1160,$D1161,$D1160-SUM($K1161:Q1161)),0)),0)</f>
        <v>0</v>
      </c>
      <c r="S1161" s="247">
        <f ca="1">ROUND(IF(OR(AND($D1159=LataProjekcji,$F1159&gt;0),AND($D1159=LataProjekcji,$F1159=0,$E1160&lt;=10)),$F1160,IF($D1159&lt;LataProjekcji,IF((SUM($K1161:R1161)+$D1161)&lt;$D1160,$D1161,$D1160-SUM($K1161:R1161)),0)),0)</f>
        <v>0</v>
      </c>
      <c r="T1161" s="247">
        <f ca="1">ROUND(IF(OR(AND($D1159=LataProjekcji,$F1159&gt;0),AND($D1159=LataProjekcji,$F1159=0,$E1160&lt;=10)),$F1160,IF($D1159&lt;LataProjekcji,IF((SUM($K1161:S1161)+$D1161)&lt;$D1160,$D1161,$D1160-SUM($K1161:S1161)),0)),0)</f>
        <v>0</v>
      </c>
      <c r="U1161" s="247">
        <f ca="1">ROUND(IF(OR(AND($D1159=LataProjekcji,$F1159&gt;0),AND($D1159=LataProjekcji,$F1159=0,$E1160&lt;=10)),$F1160,IF($D1159&lt;LataProjekcji,IF((SUM($K1161:T1161)+$D1161)&lt;$D1160,$D1161,$D1160-SUM($K1161:T1161)),0)),0)</f>
        <v>0</v>
      </c>
      <c r="V1161" s="247">
        <f ca="1">ROUND(IF(OR(AND($D1159=LataProjekcji,$F1159&gt;0),AND($D1159=LataProjekcji,$F1159=0,$E1160&lt;=10)),$F1160,IF($D1159&lt;LataProjekcji,IF((SUM($K1161:U1161)+$D1161)&lt;$D1160,$D1161,$D1160-SUM($K1161:U1161)),0)),0)</f>
        <v>0</v>
      </c>
      <c r="W1161" s="247">
        <f ca="1">ROUND(IF(OR(AND($D1159=LataProjekcji,$F1159&gt;0),AND($D1159=LataProjekcji,$F1159=0,$E1160&lt;=10)),$F1160,IF($D1159&lt;LataProjekcji,IF((SUM($K1161:V1161)+$D1161)&lt;$D1160,$D1161,$D1160-SUM($K1161:V1161)),0)),0)</f>
        <v>0</v>
      </c>
      <c r="X1161" s="247">
        <f ca="1">ROUND(IF(OR(AND($D1159=LataProjekcji,$F1159&gt;0),AND($D1159=LataProjekcji,$F1159=0,$E1160&lt;=10)),$F1160,IF($D1159&lt;LataProjekcji,IF((SUM($K1161:W1161)+$D1161)&lt;$D1160,$D1161,$D1160-SUM($K1161:W1161)),0)),0)</f>
        <v>0</v>
      </c>
      <c r="Y1161" s="247">
        <f ca="1">ROUND(IF(OR(AND($D1159=LataProjekcji,$F1159&gt;0),AND($D1159=LataProjekcji,$F1159=0,$E1160&lt;=10)),$F1160,IF($D1159&lt;LataProjekcji,IF((SUM($K1161:X1161)+$D1161)&lt;$D1160,$D1161,$D1160-SUM($K1161:X1161)),0)),0)</f>
        <v>0</v>
      </c>
      <c r="Z1161" s="247">
        <f ca="1">ROUND(IF(OR(AND($D1159=LataProjekcji,$F1159&gt;0),AND($D1159=LataProjekcji,$F1159=0,$E1160&lt;=10)),$F1160,IF($D1159&lt;LataProjekcji,IF((SUM($K1161:Y1161)+$D1161)&lt;$D1160,$D1161,$D1160-SUM($K1161:Y1161)),0)),0)</f>
        <v>0</v>
      </c>
      <c r="AA1161" s="247">
        <f ca="1">ROUND(IF(OR(AND($D1159=LataProjekcji,$F1159&gt;0),AND($D1159=LataProjekcji,$F1159=0,$E1160&lt;=10)),$F1160,IF($D1159&lt;LataProjekcji,IF((SUM($K1161:Z1161)+$D1161)&lt;$D1160,$D1161,$D1160-SUM($K1161:Z1161)),0)),0)</f>
        <v>0</v>
      </c>
      <c r="AB1161" s="247">
        <f ca="1">ROUND(IF(OR(AND($D1159=LataProjekcji,$F1159&gt;0),AND($D1159=LataProjekcji,$F1159=0,$E1160&lt;=10)),$F1160,IF($D1159&lt;LataProjekcji,IF((SUM($K1161:AA1161)+$D1161)&lt;$D1160,$D1161,$D1160-SUM($K1161:AA1161)),0)),0)</f>
        <v>0</v>
      </c>
      <c r="AC1161" s="247">
        <f ca="1">ROUND(IF(OR(AND($D1159=LataProjekcji,$F1159&gt;0),AND($D1159=LataProjekcji,$F1159=0,$E1160&lt;=10)),$F1160,IF($D1159&lt;LataProjekcji,IF((SUM($K1161:AB1161)+$D1161)&lt;$D1160,$D1161,$D1160-SUM($K1161:AB1161)),0)),0)</f>
        <v>0</v>
      </c>
      <c r="AD1161" s="247">
        <f ca="1">ROUND(IF(OR(AND($D1159=LataProjekcji,$F1159&gt;0),AND($D1159=LataProjekcji,$F1159=0,$E1160&lt;=10)),$F1160,IF($D1159&lt;LataProjekcji,IF((SUM($K1161:AC1161)+$D1161)&lt;$D1160,$D1161,$D1160-SUM($K1161:AC1161)),0)),0)</f>
        <v>0</v>
      </c>
      <c r="AE1161" s="247">
        <f ca="1">ROUND(IF(OR(AND($D1159=LataProjekcji,$F1159&gt;0),AND($D1159=LataProjekcji,$F1159=0,$E1160&lt;=10)),$F1160,IF($D1159&lt;LataProjekcji,IF((SUM($K1161:AD1161)+$D1161)&lt;$D1160,$D1161,$D1160-SUM($K1161:AD1161)),0)),0)</f>
        <v>0</v>
      </c>
    </row>
    <row r="1162" spans="1:31" hidden="1">
      <c r="A1162" s="326"/>
      <c r="B1162" s="21" t="s">
        <v>397</v>
      </c>
      <c r="C1162" s="21"/>
      <c r="D1162" s="22"/>
      <c r="E1162" s="21"/>
      <c r="F1162" s="21"/>
      <c r="G1162" s="21"/>
      <c r="H1162" s="21"/>
      <c r="I1162" s="21"/>
      <c r="J1162" s="21"/>
      <c r="K1162" s="22">
        <f ca="1">ROUND(K1161,0)</f>
        <v>0</v>
      </c>
      <c r="L1162" s="22">
        <f t="shared" ref="L1162:Y1162" ca="1" si="1583">ROUND(K1162+L1161,0)</f>
        <v>0</v>
      </c>
      <c r="M1162" s="22">
        <f t="shared" ca="1" si="1583"/>
        <v>0</v>
      </c>
      <c r="N1162" s="22">
        <f t="shared" ca="1" si="1583"/>
        <v>0</v>
      </c>
      <c r="O1162" s="22">
        <f t="shared" ca="1" si="1583"/>
        <v>0</v>
      </c>
      <c r="P1162" s="22">
        <f t="shared" ca="1" si="1583"/>
        <v>0</v>
      </c>
      <c r="Q1162" s="22">
        <f t="shared" ca="1" si="1583"/>
        <v>0</v>
      </c>
      <c r="R1162" s="22">
        <f t="shared" ca="1" si="1583"/>
        <v>0</v>
      </c>
      <c r="S1162" s="22">
        <f t="shared" ca="1" si="1583"/>
        <v>0</v>
      </c>
      <c r="T1162" s="22">
        <f t="shared" ca="1" si="1583"/>
        <v>0</v>
      </c>
      <c r="U1162" s="22">
        <f t="shared" ca="1" si="1583"/>
        <v>0</v>
      </c>
      <c r="V1162" s="22">
        <f t="shared" ca="1" si="1583"/>
        <v>0</v>
      </c>
      <c r="W1162" s="22">
        <f t="shared" ca="1" si="1583"/>
        <v>0</v>
      </c>
      <c r="X1162" s="22">
        <f t="shared" ca="1" si="1583"/>
        <v>0</v>
      </c>
      <c r="Y1162" s="22">
        <f t="shared" ca="1" si="1583"/>
        <v>0</v>
      </c>
      <c r="Z1162" s="22">
        <f t="shared" ref="Z1162" ca="1" si="1584">ROUND(Y1162+Z1161,0)</f>
        <v>0</v>
      </c>
      <c r="AA1162" s="22">
        <f t="shared" ref="AA1162" ca="1" si="1585">ROUND(Z1162+AA1161,0)</f>
        <v>0</v>
      </c>
      <c r="AB1162" s="22">
        <f t="shared" ref="AB1162" ca="1" si="1586">ROUND(AA1162+AB1161,0)</f>
        <v>0</v>
      </c>
      <c r="AC1162" s="22">
        <f t="shared" ref="AC1162" ca="1" si="1587">ROUND(AB1162+AC1161,0)</f>
        <v>0</v>
      </c>
      <c r="AD1162" s="22">
        <f t="shared" ref="AD1162" ca="1" si="1588">ROUND(AC1162+AD1161,0)</f>
        <v>0</v>
      </c>
      <c r="AE1162" s="22">
        <f t="shared" ref="AE1162" ca="1" si="1589">ROUND(AD1162+AE1161,0)</f>
        <v>0</v>
      </c>
    </row>
    <row r="1163" spans="1:31" hidden="1">
      <c r="A1163" s="326"/>
      <c r="B1163" s="21" t="s">
        <v>388</v>
      </c>
      <c r="C1163" s="21"/>
      <c r="D1163" s="22"/>
      <c r="E1163" s="21"/>
      <c r="F1163" s="21"/>
      <c r="G1163" s="21"/>
      <c r="H1163" s="21"/>
      <c r="I1163" s="21"/>
      <c r="J1163" s="21"/>
      <c r="K1163" s="76">
        <f ca="1">IF($D1159=LataProjekcji,ROUND($D1160-K1162,0),ROUND(IF(K1161=0,0,$D1160-K1162),0))</f>
        <v>0</v>
      </c>
      <c r="L1163" s="253">
        <f t="shared" ref="L1163:W1163" ca="1" si="1590">IF($D1159=LataProjekcji,ROUND($D1160-L1162,0),ROUND(IF(AND(L1161=0,K1163&gt;0),$D1160-L1162,IF(L1161=0,0,$D1160-L1162)),0))</f>
        <v>0</v>
      </c>
      <c r="M1163" s="253">
        <f t="shared" ca="1" si="1590"/>
        <v>0</v>
      </c>
      <c r="N1163" s="253">
        <f t="shared" ca="1" si="1590"/>
        <v>0</v>
      </c>
      <c r="O1163" s="253">
        <f t="shared" ca="1" si="1590"/>
        <v>0</v>
      </c>
      <c r="P1163" s="253">
        <f t="shared" ca="1" si="1590"/>
        <v>0</v>
      </c>
      <c r="Q1163" s="253">
        <f t="shared" ca="1" si="1590"/>
        <v>0</v>
      </c>
      <c r="R1163" s="253">
        <f t="shared" ca="1" si="1590"/>
        <v>0</v>
      </c>
      <c r="S1163" s="253">
        <f t="shared" ca="1" si="1590"/>
        <v>0</v>
      </c>
      <c r="T1163" s="253">
        <f t="shared" ca="1" si="1590"/>
        <v>0</v>
      </c>
      <c r="U1163" s="253">
        <f t="shared" ca="1" si="1590"/>
        <v>0</v>
      </c>
      <c r="V1163" s="253">
        <f t="shared" ca="1" si="1590"/>
        <v>0</v>
      </c>
      <c r="W1163" s="253">
        <f t="shared" ca="1" si="1590"/>
        <v>0</v>
      </c>
      <c r="X1163" s="253">
        <f t="shared" ref="X1163:AA1163" ca="1" si="1591">IF($D1159=LataProjekcji,ROUND($D1160-X1162,0),ROUND(IF(AND(X1161=0,W1163&gt;0),$D1160-X1162,IF(X1161=0,0,$D1160-X1162)),0))</f>
        <v>0</v>
      </c>
      <c r="Y1163" s="253">
        <f t="shared" ca="1" si="1591"/>
        <v>0</v>
      </c>
      <c r="Z1163" s="253">
        <f t="shared" ca="1" si="1591"/>
        <v>0</v>
      </c>
      <c r="AA1163" s="253">
        <f t="shared" ca="1" si="1591"/>
        <v>0</v>
      </c>
      <c r="AB1163" s="253">
        <f t="shared" ref="AB1163" ca="1" si="1592">IF($D1159=LataProjekcji,ROUND($D1160-AB1162,0),ROUND(IF(AND(AB1161=0,AA1163&gt;0),$D1160-AB1162,IF(AB1161=0,0,$D1160-AB1162)),0))</f>
        <v>0</v>
      </c>
      <c r="AC1163" s="253">
        <f t="shared" ref="AC1163" ca="1" si="1593">IF($D1159=LataProjekcji,ROUND($D1160-AC1162,0),ROUND(IF(AND(AC1161=0,AB1163&gt;0),$D1160-AC1162,IF(AC1161=0,0,$D1160-AC1162)),0))</f>
        <v>0</v>
      </c>
      <c r="AD1163" s="253">
        <f t="shared" ref="AD1163" ca="1" si="1594">IF($D1159=LataProjekcji,ROUND($D1160-AD1162,0),ROUND(IF(AND(AD1161=0,AC1163&gt;0),$D1160-AD1162,IF(AD1161=0,0,$D1160-AD1162)),0))</f>
        <v>0</v>
      </c>
      <c r="AE1163" s="253">
        <f t="shared" ref="AE1163" ca="1" si="1595">IF($D1159=LataProjekcji,ROUND($D1160-AE1162,0),ROUND(IF(AND(AE1161=0,AD1163&gt;0),$D1160-AE1162,IF(AE1161=0,0,$D1160-AE1162)),0))</f>
        <v>0</v>
      </c>
    </row>
    <row r="1164" spans="1:31" hidden="1">
      <c r="A1164" s="326"/>
      <c r="B1164" s="21"/>
      <c r="C1164" s="21"/>
      <c r="D1164" s="21"/>
      <c r="E1164" s="21"/>
      <c r="F1164" s="21"/>
      <c r="G1164" s="21"/>
      <c r="H1164" s="388">
        <f>H1157+1</f>
        <v>3</v>
      </c>
      <c r="I1164" s="458" cm="1">
        <f t="array" aca="1" ref="I1164" ca="1">OFFSET('Środki trwałe'!$C$197,H1164,,)</f>
        <v>0</v>
      </c>
      <c r="J1164" s="388" t="s">
        <v>404</v>
      </c>
      <c r="K1164" s="389">
        <f t="shared" ref="K1164:W1164" ca="1" si="1596">IF(AND(OFFSET($F$195,$D1158,0)="tak",OFFSET($G$195,$D1158,0)="tak",OFFSET($J$195,$D1158,0)="ok",LataProjekcji&lt;=Koniec_Projekt),ROUND(K1161*OFFSET($K$223,$H1164,(COLUMN()-11)),0),0)</f>
        <v>0</v>
      </c>
      <c r="L1164" s="389">
        <f t="shared" ca="1" si="1596"/>
        <v>0</v>
      </c>
      <c r="M1164" s="389">
        <f t="shared" ca="1" si="1596"/>
        <v>0</v>
      </c>
      <c r="N1164" s="389">
        <f t="shared" ca="1" si="1596"/>
        <v>0</v>
      </c>
      <c r="O1164" s="389">
        <f t="shared" ca="1" si="1596"/>
        <v>0</v>
      </c>
      <c r="P1164" s="389">
        <f t="shared" ca="1" si="1596"/>
        <v>0</v>
      </c>
      <c r="Q1164" s="389">
        <f t="shared" ca="1" si="1596"/>
        <v>0</v>
      </c>
      <c r="R1164" s="389">
        <f t="shared" ca="1" si="1596"/>
        <v>0</v>
      </c>
      <c r="S1164" s="389">
        <f t="shared" ca="1" si="1596"/>
        <v>0</v>
      </c>
      <c r="T1164" s="389">
        <f t="shared" ca="1" si="1596"/>
        <v>0</v>
      </c>
      <c r="U1164" s="389">
        <f t="shared" ca="1" si="1596"/>
        <v>0</v>
      </c>
      <c r="V1164" s="389">
        <f t="shared" ca="1" si="1596"/>
        <v>0</v>
      </c>
      <c r="W1164" s="389">
        <f t="shared" ca="1" si="1596"/>
        <v>0</v>
      </c>
      <c r="X1164" s="389">
        <f t="shared" ref="X1164:AA1164" ca="1" si="1597">IF(AND(OFFSET($F$195,$D1158,0)="tak",OFFSET($G$195,$D1158,0)="tak",OFFSET($J$195,$D1158,0)="ok",LataProjekcji&lt;=Koniec_Projekt),ROUND(X1161*OFFSET($K$223,$H1164,(COLUMN()-11)),0),0)</f>
        <v>0</v>
      </c>
      <c r="Y1164" s="389">
        <f t="shared" ca="1" si="1597"/>
        <v>0</v>
      </c>
      <c r="Z1164" s="389">
        <f t="shared" ca="1" si="1597"/>
        <v>0</v>
      </c>
      <c r="AA1164" s="389">
        <f t="shared" ca="1" si="1597"/>
        <v>0</v>
      </c>
      <c r="AB1164" s="389">
        <f t="shared" ref="AB1164:AE1164" ca="1" si="1598">IF(AND(OFFSET($F$195,$D1158,0)="tak",OFFSET($G$195,$D1158,0)="tak",OFFSET($J$195,$D1158,0)="ok",LataProjekcji&lt;=Koniec_Projekt),ROUND(AB1161*OFFSET($K$223,$H1164,(COLUMN()-11)),0),0)</f>
        <v>0</v>
      </c>
      <c r="AC1164" s="389">
        <f t="shared" ca="1" si="1598"/>
        <v>0</v>
      </c>
      <c r="AD1164" s="389">
        <f t="shared" ca="1" si="1598"/>
        <v>0</v>
      </c>
      <c r="AE1164" s="389">
        <f t="shared" ca="1" si="1598"/>
        <v>0</v>
      </c>
    </row>
    <row r="1165" spans="1:31" hidden="1">
      <c r="A1165" s="326"/>
      <c r="B1165" s="20">
        <f ca="1">OFFSET($B$195,D1165,0)</f>
        <v>0</v>
      </c>
      <c r="C1165" s="20"/>
      <c r="D1165" s="21">
        <f>D1158+1</f>
        <v>6</v>
      </c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326"/>
      <c r="B1166" s="21" t="s">
        <v>395</v>
      </c>
      <c r="C1166" s="21"/>
      <c r="D1166" s="164">
        <f ca="1">YEAR(OFFSET($E$195,D1165,0))</f>
        <v>1900</v>
      </c>
      <c r="E1166" s="164">
        <f ca="1">MONTH(OFFSET($E$195,D1165,0))</f>
        <v>1</v>
      </c>
      <c r="F1166" s="527" cm="1">
        <f t="array" aca="1" ref="F1166" ca="1">IleMiesiecyDoKoncaRokuST</f>
        <v>11</v>
      </c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326"/>
      <c r="B1167" s="21" t="s">
        <v>388</v>
      </c>
      <c r="C1167" s="21"/>
      <c r="D1167" s="246">
        <f ca="1">IF(E1167&lt;0,0,ROUND(E1167,0))</f>
        <v>0</v>
      </c>
      <c r="E1167" s="248">
        <f ca="1">OFFSET($D$195,D1165,0)</f>
        <v>0</v>
      </c>
      <c r="F1167" s="246">
        <f ca="1">IF(E1167&gt;10,ROUND(($D1168/12)*$F1166,0),$D1167)</f>
        <v>0</v>
      </c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326"/>
      <c r="B1168" s="21" t="s">
        <v>396</v>
      </c>
      <c r="C1168" s="21"/>
      <c r="D1168" s="246">
        <f ca="1">IF(ISBLANK(OFFSET($E$195,D1165,0)),0,IF(E1167&gt;10,ROUND(D1167*am_prace_rozwojowe,0),IF(D1167&lt;0,0,D1167)))</f>
        <v>0</v>
      </c>
      <c r="E1168" s="21"/>
      <c r="F1168" s="21"/>
      <c r="G1168" s="21"/>
      <c r="H1168" s="21"/>
      <c r="I1168" s="21"/>
      <c r="J1168" s="21"/>
      <c r="K1168" s="74">
        <f ca="1">ROUND(IF(($D1166+1)=K$192,$D1168,0),0)</f>
        <v>0</v>
      </c>
      <c r="L1168" s="247">
        <f ca="1">ROUND(IF(OR(AND($D1166=LataProjekcji,$F1166&gt;0),AND($D1166=LataProjekcji,$F1166=0,$E1167&lt;=10)),$F1167,IF($D1166&lt;LataProjekcji,IF((SUM($K1168:K1168)+$D1168)&lt;$D1167,$D1168,$D1167-SUM($K1168:K1168)),0)),0)</f>
        <v>0</v>
      </c>
      <c r="M1168" s="247">
        <f ca="1">ROUND(IF(OR(AND($D1166=LataProjekcji,$F1166&gt;0),AND($D1166=LataProjekcji,$F1166=0,$E1167&lt;=10)),$F1167,IF($D1166&lt;LataProjekcji,IF((SUM($K1168:L1168)+$D1168)&lt;$D1167,$D1168,$D1167-SUM($K1168:L1168)),0)),0)</f>
        <v>0</v>
      </c>
      <c r="N1168" s="247">
        <f ca="1">ROUND(IF(OR(AND($D1166=LataProjekcji,$F1166&gt;0),AND($D1166=LataProjekcji,$F1166=0,$E1167&lt;=10)),$F1167,IF($D1166&lt;LataProjekcji,IF((SUM($K1168:M1168)+$D1168)&lt;$D1167,$D1168,$D1167-SUM($K1168:M1168)),0)),0)</f>
        <v>0</v>
      </c>
      <c r="O1168" s="247">
        <f ca="1">ROUND(IF(OR(AND($D1166=LataProjekcji,$F1166&gt;0),AND($D1166=LataProjekcji,$F1166=0,$E1167&lt;=10)),$F1167,IF($D1166&lt;LataProjekcji,IF((SUM($K1168:N1168)+$D1168)&lt;$D1167,$D1168,$D1167-SUM($K1168:N1168)),0)),0)</f>
        <v>0</v>
      </c>
      <c r="P1168" s="247">
        <f ca="1">ROUND(IF(OR(AND($D1166=LataProjekcji,$F1166&gt;0),AND($D1166=LataProjekcji,$F1166=0,$E1167&lt;=10)),$F1167,IF($D1166&lt;LataProjekcji,IF((SUM($K1168:O1168)+$D1168)&lt;$D1167,$D1168,$D1167-SUM($K1168:O1168)),0)),0)</f>
        <v>0</v>
      </c>
      <c r="Q1168" s="247">
        <f ca="1">ROUND(IF(OR(AND($D1166=LataProjekcji,$F1166&gt;0),AND($D1166=LataProjekcji,$F1166=0,$E1167&lt;=10)),$F1167,IF($D1166&lt;LataProjekcji,IF((SUM($K1168:P1168)+$D1168)&lt;$D1167,$D1168,$D1167-SUM($K1168:P1168)),0)),0)</f>
        <v>0</v>
      </c>
      <c r="R1168" s="247">
        <f ca="1">ROUND(IF(OR(AND($D1166=LataProjekcji,$F1166&gt;0),AND($D1166=LataProjekcji,$F1166=0,$E1167&lt;=10)),$F1167,IF($D1166&lt;LataProjekcji,IF((SUM($K1168:Q1168)+$D1168)&lt;$D1167,$D1168,$D1167-SUM($K1168:Q1168)),0)),0)</f>
        <v>0</v>
      </c>
      <c r="S1168" s="247">
        <f ca="1">ROUND(IF(OR(AND($D1166=LataProjekcji,$F1166&gt;0),AND($D1166=LataProjekcji,$F1166=0,$E1167&lt;=10)),$F1167,IF($D1166&lt;LataProjekcji,IF((SUM($K1168:R1168)+$D1168)&lt;$D1167,$D1168,$D1167-SUM($K1168:R1168)),0)),0)</f>
        <v>0</v>
      </c>
      <c r="T1168" s="247">
        <f ca="1">ROUND(IF(OR(AND($D1166=LataProjekcji,$F1166&gt;0),AND($D1166=LataProjekcji,$F1166=0,$E1167&lt;=10)),$F1167,IF($D1166&lt;LataProjekcji,IF((SUM($K1168:S1168)+$D1168)&lt;$D1167,$D1168,$D1167-SUM($K1168:S1168)),0)),0)</f>
        <v>0</v>
      </c>
      <c r="U1168" s="247">
        <f ca="1">ROUND(IF(OR(AND($D1166=LataProjekcji,$F1166&gt;0),AND($D1166=LataProjekcji,$F1166=0,$E1167&lt;=10)),$F1167,IF($D1166&lt;LataProjekcji,IF((SUM($K1168:T1168)+$D1168)&lt;$D1167,$D1168,$D1167-SUM($K1168:T1168)),0)),0)</f>
        <v>0</v>
      </c>
      <c r="V1168" s="247">
        <f ca="1">ROUND(IF(OR(AND($D1166=LataProjekcji,$F1166&gt;0),AND($D1166=LataProjekcji,$F1166=0,$E1167&lt;=10)),$F1167,IF($D1166&lt;LataProjekcji,IF((SUM($K1168:U1168)+$D1168)&lt;$D1167,$D1168,$D1167-SUM($K1168:U1168)),0)),0)</f>
        <v>0</v>
      </c>
      <c r="W1168" s="247">
        <f ca="1">ROUND(IF(OR(AND($D1166=LataProjekcji,$F1166&gt;0),AND($D1166=LataProjekcji,$F1166=0,$E1167&lt;=10)),$F1167,IF($D1166&lt;LataProjekcji,IF((SUM($K1168:V1168)+$D1168)&lt;$D1167,$D1168,$D1167-SUM($K1168:V1168)),0)),0)</f>
        <v>0</v>
      </c>
      <c r="X1168" s="247">
        <f ca="1">ROUND(IF(OR(AND($D1166=LataProjekcji,$F1166&gt;0),AND($D1166=LataProjekcji,$F1166=0,$E1167&lt;=10)),$F1167,IF($D1166&lt;LataProjekcji,IF((SUM($K1168:W1168)+$D1168)&lt;$D1167,$D1168,$D1167-SUM($K1168:W1168)),0)),0)</f>
        <v>0</v>
      </c>
      <c r="Y1168" s="247">
        <f ca="1">ROUND(IF(OR(AND($D1166=LataProjekcji,$F1166&gt;0),AND($D1166=LataProjekcji,$F1166=0,$E1167&lt;=10)),$F1167,IF($D1166&lt;LataProjekcji,IF((SUM($K1168:X1168)+$D1168)&lt;$D1167,$D1168,$D1167-SUM($K1168:X1168)),0)),0)</f>
        <v>0</v>
      </c>
      <c r="Z1168" s="247">
        <f ca="1">ROUND(IF(OR(AND($D1166=LataProjekcji,$F1166&gt;0),AND($D1166=LataProjekcji,$F1166=0,$E1167&lt;=10)),$F1167,IF($D1166&lt;LataProjekcji,IF((SUM($K1168:Y1168)+$D1168)&lt;$D1167,$D1168,$D1167-SUM($K1168:Y1168)),0)),0)</f>
        <v>0</v>
      </c>
      <c r="AA1168" s="247">
        <f ca="1">ROUND(IF(OR(AND($D1166=LataProjekcji,$F1166&gt;0),AND($D1166=LataProjekcji,$F1166=0,$E1167&lt;=10)),$F1167,IF($D1166&lt;LataProjekcji,IF((SUM($K1168:Z1168)+$D1168)&lt;$D1167,$D1168,$D1167-SUM($K1168:Z1168)),0)),0)</f>
        <v>0</v>
      </c>
      <c r="AB1168" s="247">
        <f ca="1">ROUND(IF(OR(AND($D1166=LataProjekcji,$F1166&gt;0),AND($D1166=LataProjekcji,$F1166=0,$E1167&lt;=10)),$F1167,IF($D1166&lt;LataProjekcji,IF((SUM($K1168:AA1168)+$D1168)&lt;$D1167,$D1168,$D1167-SUM($K1168:AA1168)),0)),0)</f>
        <v>0</v>
      </c>
      <c r="AC1168" s="247">
        <f ca="1">ROUND(IF(OR(AND($D1166=LataProjekcji,$F1166&gt;0),AND($D1166=LataProjekcji,$F1166=0,$E1167&lt;=10)),$F1167,IF($D1166&lt;LataProjekcji,IF((SUM($K1168:AB1168)+$D1168)&lt;$D1167,$D1168,$D1167-SUM($K1168:AB1168)),0)),0)</f>
        <v>0</v>
      </c>
      <c r="AD1168" s="247">
        <f ca="1">ROUND(IF(OR(AND($D1166=LataProjekcji,$F1166&gt;0),AND($D1166=LataProjekcji,$F1166=0,$E1167&lt;=10)),$F1167,IF($D1166&lt;LataProjekcji,IF((SUM($K1168:AC1168)+$D1168)&lt;$D1167,$D1168,$D1167-SUM($K1168:AC1168)),0)),0)</f>
        <v>0</v>
      </c>
      <c r="AE1168" s="247">
        <f ca="1">ROUND(IF(OR(AND($D1166=LataProjekcji,$F1166&gt;0),AND($D1166=LataProjekcji,$F1166=0,$E1167&lt;=10)),$F1167,IF($D1166&lt;LataProjekcji,IF((SUM($K1168:AD1168)+$D1168)&lt;$D1167,$D1168,$D1167-SUM($K1168:AD1168)),0)),0)</f>
        <v>0</v>
      </c>
    </row>
    <row r="1169" spans="1:31" hidden="1">
      <c r="A1169" s="326"/>
      <c r="B1169" s="21" t="s">
        <v>397</v>
      </c>
      <c r="C1169" s="21"/>
      <c r="D1169" s="22"/>
      <c r="E1169" s="21"/>
      <c r="F1169" s="21"/>
      <c r="G1169" s="21"/>
      <c r="H1169" s="21"/>
      <c r="I1169" s="21"/>
      <c r="J1169" s="21"/>
      <c r="K1169" s="22">
        <f ca="1">ROUND(K1168,0)</f>
        <v>0</v>
      </c>
      <c r="L1169" s="22">
        <f t="shared" ref="L1169:Y1169" ca="1" si="1599">ROUND(K1169+L1168,0)</f>
        <v>0</v>
      </c>
      <c r="M1169" s="22">
        <f t="shared" ca="1" si="1599"/>
        <v>0</v>
      </c>
      <c r="N1169" s="22">
        <f t="shared" ca="1" si="1599"/>
        <v>0</v>
      </c>
      <c r="O1169" s="22">
        <f t="shared" ca="1" si="1599"/>
        <v>0</v>
      </c>
      <c r="P1169" s="22">
        <f t="shared" ca="1" si="1599"/>
        <v>0</v>
      </c>
      <c r="Q1169" s="22">
        <f t="shared" ca="1" si="1599"/>
        <v>0</v>
      </c>
      <c r="R1169" s="22">
        <f t="shared" ca="1" si="1599"/>
        <v>0</v>
      </c>
      <c r="S1169" s="22">
        <f t="shared" ca="1" si="1599"/>
        <v>0</v>
      </c>
      <c r="T1169" s="22">
        <f t="shared" ca="1" si="1599"/>
        <v>0</v>
      </c>
      <c r="U1169" s="22">
        <f t="shared" ca="1" si="1599"/>
        <v>0</v>
      </c>
      <c r="V1169" s="22">
        <f t="shared" ca="1" si="1599"/>
        <v>0</v>
      </c>
      <c r="W1169" s="22">
        <f t="shared" ca="1" si="1599"/>
        <v>0</v>
      </c>
      <c r="X1169" s="22">
        <f t="shared" ca="1" si="1599"/>
        <v>0</v>
      </c>
      <c r="Y1169" s="22">
        <f t="shared" ca="1" si="1599"/>
        <v>0</v>
      </c>
      <c r="Z1169" s="22">
        <f t="shared" ref="Z1169" ca="1" si="1600">ROUND(Y1169+Z1168,0)</f>
        <v>0</v>
      </c>
      <c r="AA1169" s="22">
        <f t="shared" ref="AA1169" ca="1" si="1601">ROUND(Z1169+AA1168,0)</f>
        <v>0</v>
      </c>
      <c r="AB1169" s="22">
        <f t="shared" ref="AB1169" ca="1" si="1602">ROUND(AA1169+AB1168,0)</f>
        <v>0</v>
      </c>
      <c r="AC1169" s="22">
        <f t="shared" ref="AC1169" ca="1" si="1603">ROUND(AB1169+AC1168,0)</f>
        <v>0</v>
      </c>
      <c r="AD1169" s="22">
        <f t="shared" ref="AD1169" ca="1" si="1604">ROUND(AC1169+AD1168,0)</f>
        <v>0</v>
      </c>
      <c r="AE1169" s="22">
        <f t="shared" ref="AE1169" ca="1" si="1605">ROUND(AD1169+AE1168,0)</f>
        <v>0</v>
      </c>
    </row>
    <row r="1170" spans="1:31" hidden="1">
      <c r="A1170" s="326"/>
      <c r="B1170" s="21" t="s">
        <v>388</v>
      </c>
      <c r="C1170" s="21"/>
      <c r="D1170" s="22"/>
      <c r="E1170" s="21"/>
      <c r="F1170" s="21"/>
      <c r="G1170" s="21"/>
      <c r="H1170" s="21"/>
      <c r="I1170" s="21"/>
      <c r="J1170" s="21"/>
      <c r="K1170" s="76">
        <f ca="1">IF($D1166=LataProjekcji,ROUND($D1167-K1169,0),ROUND(IF(K1168=0,0,$D1167-K1169),0))</f>
        <v>0</v>
      </c>
      <c r="L1170" s="253">
        <f t="shared" ref="L1170:W1170" ca="1" si="1606">IF($D1166=LataProjekcji,ROUND($D1167-L1169,0),ROUND(IF(AND(L1168=0,K1170&gt;0),$D1167-L1169,IF(L1168=0,0,$D1167-L1169)),0))</f>
        <v>0</v>
      </c>
      <c r="M1170" s="253">
        <f t="shared" ca="1" si="1606"/>
        <v>0</v>
      </c>
      <c r="N1170" s="253">
        <f t="shared" ca="1" si="1606"/>
        <v>0</v>
      </c>
      <c r="O1170" s="253">
        <f t="shared" ca="1" si="1606"/>
        <v>0</v>
      </c>
      <c r="P1170" s="253">
        <f t="shared" ca="1" si="1606"/>
        <v>0</v>
      </c>
      <c r="Q1170" s="253">
        <f t="shared" ca="1" si="1606"/>
        <v>0</v>
      </c>
      <c r="R1170" s="253">
        <f t="shared" ca="1" si="1606"/>
        <v>0</v>
      </c>
      <c r="S1170" s="253">
        <f t="shared" ca="1" si="1606"/>
        <v>0</v>
      </c>
      <c r="T1170" s="253">
        <f t="shared" ca="1" si="1606"/>
        <v>0</v>
      </c>
      <c r="U1170" s="253">
        <f t="shared" ca="1" si="1606"/>
        <v>0</v>
      </c>
      <c r="V1170" s="253">
        <f t="shared" ca="1" si="1606"/>
        <v>0</v>
      </c>
      <c r="W1170" s="253">
        <f t="shared" ca="1" si="1606"/>
        <v>0</v>
      </c>
      <c r="X1170" s="253">
        <f t="shared" ref="X1170:AA1170" ca="1" si="1607">IF($D1166=LataProjekcji,ROUND($D1167-X1169,0),ROUND(IF(AND(X1168=0,W1170&gt;0),$D1167-X1169,IF(X1168=0,0,$D1167-X1169)),0))</f>
        <v>0</v>
      </c>
      <c r="Y1170" s="253">
        <f t="shared" ca="1" si="1607"/>
        <v>0</v>
      </c>
      <c r="Z1170" s="253">
        <f t="shared" ca="1" si="1607"/>
        <v>0</v>
      </c>
      <c r="AA1170" s="253">
        <f t="shared" ca="1" si="1607"/>
        <v>0</v>
      </c>
      <c r="AB1170" s="253">
        <f t="shared" ref="AB1170" ca="1" si="1608">IF($D1166=LataProjekcji,ROUND($D1167-AB1169,0),ROUND(IF(AND(AB1168=0,AA1170&gt;0),$D1167-AB1169,IF(AB1168=0,0,$D1167-AB1169)),0))</f>
        <v>0</v>
      </c>
      <c r="AC1170" s="253">
        <f t="shared" ref="AC1170" ca="1" si="1609">IF($D1166=LataProjekcji,ROUND($D1167-AC1169,0),ROUND(IF(AND(AC1168=0,AB1170&gt;0),$D1167-AC1169,IF(AC1168=0,0,$D1167-AC1169)),0))</f>
        <v>0</v>
      </c>
      <c r="AD1170" s="253">
        <f t="shared" ref="AD1170" ca="1" si="1610">IF($D1166=LataProjekcji,ROUND($D1167-AD1169,0),ROUND(IF(AND(AD1168=0,AC1170&gt;0),$D1167-AD1169,IF(AD1168=0,0,$D1167-AD1169)),0))</f>
        <v>0</v>
      </c>
      <c r="AE1170" s="253">
        <f t="shared" ref="AE1170" ca="1" si="1611">IF($D1166=LataProjekcji,ROUND($D1167-AE1169,0),ROUND(IF(AND(AE1168=0,AD1170&gt;0),$D1167-AE1169,IF(AE1168=0,0,$D1167-AE1169)),0))</f>
        <v>0</v>
      </c>
    </row>
    <row r="1171" spans="1:31" hidden="1">
      <c r="A1171" s="326"/>
      <c r="B1171" s="21"/>
      <c r="C1171" s="21"/>
      <c r="D1171" s="22"/>
      <c r="E1171" s="21"/>
      <c r="F1171" s="21"/>
      <c r="G1171" s="21"/>
      <c r="H1171" s="388">
        <f>H1164+1</f>
        <v>4</v>
      </c>
      <c r="I1171" s="458" cm="1">
        <f t="array" aca="1" ref="I1171" ca="1">OFFSET('Środki trwałe'!$C$197,H1171,,)</f>
        <v>0</v>
      </c>
      <c r="J1171" s="388" t="s">
        <v>404</v>
      </c>
      <c r="K1171" s="389">
        <f t="shared" ref="K1171:W1171" ca="1" si="1612">IF(AND(OFFSET($F$195,$D1165,0)="tak",OFFSET($G$195,$D1165,0)="tak",OFFSET($J$195,$D1165,0)="ok",LataProjekcji&lt;=Koniec_Projekt),ROUND(K1168*OFFSET($K$223,$H1171,(COLUMN()-11)),0),0)</f>
        <v>0</v>
      </c>
      <c r="L1171" s="389">
        <f t="shared" ca="1" si="1612"/>
        <v>0</v>
      </c>
      <c r="M1171" s="389">
        <f t="shared" ca="1" si="1612"/>
        <v>0</v>
      </c>
      <c r="N1171" s="389">
        <f t="shared" ca="1" si="1612"/>
        <v>0</v>
      </c>
      <c r="O1171" s="389">
        <f t="shared" ca="1" si="1612"/>
        <v>0</v>
      </c>
      <c r="P1171" s="389">
        <f t="shared" ca="1" si="1612"/>
        <v>0</v>
      </c>
      <c r="Q1171" s="389">
        <f t="shared" ca="1" si="1612"/>
        <v>0</v>
      </c>
      <c r="R1171" s="389">
        <f t="shared" ca="1" si="1612"/>
        <v>0</v>
      </c>
      <c r="S1171" s="389">
        <f t="shared" ca="1" si="1612"/>
        <v>0</v>
      </c>
      <c r="T1171" s="389">
        <f t="shared" ca="1" si="1612"/>
        <v>0</v>
      </c>
      <c r="U1171" s="389">
        <f t="shared" ca="1" si="1612"/>
        <v>0</v>
      </c>
      <c r="V1171" s="389">
        <f t="shared" ca="1" si="1612"/>
        <v>0</v>
      </c>
      <c r="W1171" s="389">
        <f t="shared" ca="1" si="1612"/>
        <v>0</v>
      </c>
      <c r="X1171" s="389">
        <f t="shared" ref="X1171:AA1171" ca="1" si="1613">IF(AND(OFFSET($F$195,$D1165,0)="tak",OFFSET($G$195,$D1165,0)="tak",OFFSET($J$195,$D1165,0)="ok",LataProjekcji&lt;=Koniec_Projekt),ROUND(X1168*OFFSET($K$223,$H1171,(COLUMN()-11)),0),0)</f>
        <v>0</v>
      </c>
      <c r="Y1171" s="389">
        <f t="shared" ca="1" si="1613"/>
        <v>0</v>
      </c>
      <c r="Z1171" s="389">
        <f t="shared" ca="1" si="1613"/>
        <v>0</v>
      </c>
      <c r="AA1171" s="389">
        <f t="shared" ca="1" si="1613"/>
        <v>0</v>
      </c>
      <c r="AB1171" s="389">
        <f t="shared" ref="AB1171:AE1171" ca="1" si="1614">IF(AND(OFFSET($F$195,$D1165,0)="tak",OFFSET($G$195,$D1165,0)="tak",OFFSET($J$195,$D1165,0)="ok",LataProjekcji&lt;=Koniec_Projekt),ROUND(AB1168*OFFSET($K$223,$H1171,(COLUMN()-11)),0),0)</f>
        <v>0</v>
      </c>
      <c r="AC1171" s="389">
        <f t="shared" ca="1" si="1614"/>
        <v>0</v>
      </c>
      <c r="AD1171" s="389">
        <f t="shared" ca="1" si="1614"/>
        <v>0</v>
      </c>
      <c r="AE1171" s="389">
        <f t="shared" ca="1" si="1614"/>
        <v>0</v>
      </c>
    </row>
    <row r="1172" spans="1:31" hidden="1">
      <c r="A1172" s="326"/>
      <c r="B1172" s="20">
        <f ca="1">OFFSET($B$195,D1172,0)</f>
        <v>0</v>
      </c>
      <c r="C1172" s="20"/>
      <c r="D1172" s="21">
        <f>D1165+1</f>
        <v>7</v>
      </c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326"/>
      <c r="B1173" s="21" t="s">
        <v>395</v>
      </c>
      <c r="C1173" s="21"/>
      <c r="D1173" s="164">
        <f ca="1">YEAR(OFFSET($E$195,D1172,0))</f>
        <v>1900</v>
      </c>
      <c r="E1173" s="164">
        <f ca="1">MONTH(OFFSET($E$195,D1172,0))</f>
        <v>1</v>
      </c>
      <c r="F1173" s="527" cm="1">
        <f t="array" aca="1" ref="F1173" ca="1">IleMiesiecyDoKoncaRokuST</f>
        <v>11</v>
      </c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326"/>
      <c r="B1174" s="21" t="s">
        <v>388</v>
      </c>
      <c r="C1174" s="21"/>
      <c r="D1174" s="246">
        <f ca="1">IF(E1174&lt;0,0,ROUND(E1174,0))</f>
        <v>0</v>
      </c>
      <c r="E1174" s="248">
        <f ca="1">OFFSET($D$195,D1172,0)</f>
        <v>0</v>
      </c>
      <c r="F1174" s="246">
        <f ca="1">IF(E1174&gt;10,ROUND(($D1175/12)*$F1173,0),$D1174)</f>
        <v>0</v>
      </c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6"/>
      <c r="B1175" s="21" t="s">
        <v>396</v>
      </c>
      <c r="C1175" s="21"/>
      <c r="D1175" s="246">
        <f ca="1">IF(ISBLANK(OFFSET($E$195,D1172,0)),0,IF(E1174&gt;10,ROUND(D1174*am_prace_rozwojowe,0),IF(D1174&lt;0,0,D1174)))</f>
        <v>0</v>
      </c>
      <c r="E1175" s="21"/>
      <c r="F1175" s="21"/>
      <c r="G1175" s="21"/>
      <c r="H1175" s="21"/>
      <c r="I1175" s="21"/>
      <c r="J1175" s="21"/>
      <c r="K1175" s="74">
        <f ca="1">ROUND(IF(($D1173+1)=K$192,$D1175,0),0)</f>
        <v>0</v>
      </c>
      <c r="L1175" s="247">
        <f ca="1">ROUND(IF(OR(AND($D1173=LataProjekcji,$F1173&gt;0),AND($D1173=LataProjekcji,$F1173=0,$E1174&lt;=10)),$F1174,IF($D1173&lt;LataProjekcji,IF((SUM($K1175:K1175)+$D1175)&lt;$D1174,$D1175,$D1174-SUM($K1175:K1175)),0)),0)</f>
        <v>0</v>
      </c>
      <c r="M1175" s="247">
        <f ca="1">ROUND(IF(OR(AND($D1173=LataProjekcji,$F1173&gt;0),AND($D1173=LataProjekcji,$F1173=0,$E1174&lt;=10)),$F1174,IF($D1173&lt;LataProjekcji,IF((SUM($K1175:L1175)+$D1175)&lt;$D1174,$D1175,$D1174-SUM($K1175:L1175)),0)),0)</f>
        <v>0</v>
      </c>
      <c r="N1175" s="247">
        <f ca="1">ROUND(IF(OR(AND($D1173=LataProjekcji,$F1173&gt;0),AND($D1173=LataProjekcji,$F1173=0,$E1174&lt;=10)),$F1174,IF($D1173&lt;LataProjekcji,IF((SUM($K1175:M1175)+$D1175)&lt;$D1174,$D1175,$D1174-SUM($K1175:M1175)),0)),0)</f>
        <v>0</v>
      </c>
      <c r="O1175" s="247">
        <f ca="1">ROUND(IF(OR(AND($D1173=LataProjekcji,$F1173&gt;0),AND($D1173=LataProjekcji,$F1173=0,$E1174&lt;=10)),$F1174,IF($D1173&lt;LataProjekcji,IF((SUM($K1175:N1175)+$D1175)&lt;$D1174,$D1175,$D1174-SUM($K1175:N1175)),0)),0)</f>
        <v>0</v>
      </c>
      <c r="P1175" s="247">
        <f ca="1">ROUND(IF(OR(AND($D1173=LataProjekcji,$F1173&gt;0),AND($D1173=LataProjekcji,$F1173=0,$E1174&lt;=10)),$F1174,IF($D1173&lt;LataProjekcji,IF((SUM($K1175:O1175)+$D1175)&lt;$D1174,$D1175,$D1174-SUM($K1175:O1175)),0)),0)</f>
        <v>0</v>
      </c>
      <c r="Q1175" s="247">
        <f ca="1">ROUND(IF(OR(AND($D1173=LataProjekcji,$F1173&gt;0),AND($D1173=LataProjekcji,$F1173=0,$E1174&lt;=10)),$F1174,IF($D1173&lt;LataProjekcji,IF((SUM($K1175:P1175)+$D1175)&lt;$D1174,$D1175,$D1174-SUM($K1175:P1175)),0)),0)</f>
        <v>0</v>
      </c>
      <c r="R1175" s="247">
        <f ca="1">ROUND(IF(OR(AND($D1173=LataProjekcji,$F1173&gt;0),AND($D1173=LataProjekcji,$F1173=0,$E1174&lt;=10)),$F1174,IF($D1173&lt;LataProjekcji,IF((SUM($K1175:Q1175)+$D1175)&lt;$D1174,$D1175,$D1174-SUM($K1175:Q1175)),0)),0)</f>
        <v>0</v>
      </c>
      <c r="S1175" s="247">
        <f ca="1">ROUND(IF(OR(AND($D1173=LataProjekcji,$F1173&gt;0),AND($D1173=LataProjekcji,$F1173=0,$E1174&lt;=10)),$F1174,IF($D1173&lt;LataProjekcji,IF((SUM($K1175:R1175)+$D1175)&lt;$D1174,$D1175,$D1174-SUM($K1175:R1175)),0)),0)</f>
        <v>0</v>
      </c>
      <c r="T1175" s="247">
        <f ca="1">ROUND(IF(OR(AND($D1173=LataProjekcji,$F1173&gt;0),AND($D1173=LataProjekcji,$F1173=0,$E1174&lt;=10)),$F1174,IF($D1173&lt;LataProjekcji,IF((SUM($K1175:S1175)+$D1175)&lt;$D1174,$D1175,$D1174-SUM($K1175:S1175)),0)),0)</f>
        <v>0</v>
      </c>
      <c r="U1175" s="247">
        <f ca="1">ROUND(IF(OR(AND($D1173=LataProjekcji,$F1173&gt;0),AND($D1173=LataProjekcji,$F1173=0,$E1174&lt;=10)),$F1174,IF($D1173&lt;LataProjekcji,IF((SUM($K1175:T1175)+$D1175)&lt;$D1174,$D1175,$D1174-SUM($K1175:T1175)),0)),0)</f>
        <v>0</v>
      </c>
      <c r="V1175" s="247">
        <f ca="1">ROUND(IF(OR(AND($D1173=LataProjekcji,$F1173&gt;0),AND($D1173=LataProjekcji,$F1173=0,$E1174&lt;=10)),$F1174,IF($D1173&lt;LataProjekcji,IF((SUM($K1175:U1175)+$D1175)&lt;$D1174,$D1175,$D1174-SUM($K1175:U1175)),0)),0)</f>
        <v>0</v>
      </c>
      <c r="W1175" s="247">
        <f ca="1">ROUND(IF(OR(AND($D1173=LataProjekcji,$F1173&gt;0),AND($D1173=LataProjekcji,$F1173=0,$E1174&lt;=10)),$F1174,IF($D1173&lt;LataProjekcji,IF((SUM($K1175:V1175)+$D1175)&lt;$D1174,$D1175,$D1174-SUM($K1175:V1175)),0)),0)</f>
        <v>0</v>
      </c>
      <c r="X1175" s="247">
        <f ca="1">ROUND(IF(OR(AND($D1173=LataProjekcji,$F1173&gt;0),AND($D1173=LataProjekcji,$F1173=0,$E1174&lt;=10)),$F1174,IF($D1173&lt;LataProjekcji,IF((SUM($K1175:W1175)+$D1175)&lt;$D1174,$D1175,$D1174-SUM($K1175:W1175)),0)),0)</f>
        <v>0</v>
      </c>
      <c r="Y1175" s="247">
        <f ca="1">ROUND(IF(OR(AND($D1173=LataProjekcji,$F1173&gt;0),AND($D1173=LataProjekcji,$F1173=0,$E1174&lt;=10)),$F1174,IF($D1173&lt;LataProjekcji,IF((SUM($K1175:X1175)+$D1175)&lt;$D1174,$D1175,$D1174-SUM($K1175:X1175)),0)),0)</f>
        <v>0</v>
      </c>
      <c r="Z1175" s="247">
        <f ca="1">ROUND(IF(OR(AND($D1173=LataProjekcji,$F1173&gt;0),AND($D1173=LataProjekcji,$F1173=0,$E1174&lt;=10)),$F1174,IF($D1173&lt;LataProjekcji,IF((SUM($K1175:Y1175)+$D1175)&lt;$D1174,$D1175,$D1174-SUM($K1175:Y1175)),0)),0)</f>
        <v>0</v>
      </c>
      <c r="AA1175" s="247">
        <f ca="1">ROUND(IF(OR(AND($D1173=LataProjekcji,$F1173&gt;0),AND($D1173=LataProjekcji,$F1173=0,$E1174&lt;=10)),$F1174,IF($D1173&lt;LataProjekcji,IF((SUM($K1175:Z1175)+$D1175)&lt;$D1174,$D1175,$D1174-SUM($K1175:Z1175)),0)),0)</f>
        <v>0</v>
      </c>
      <c r="AB1175" s="247">
        <f ca="1">ROUND(IF(OR(AND($D1173=LataProjekcji,$F1173&gt;0),AND($D1173=LataProjekcji,$F1173=0,$E1174&lt;=10)),$F1174,IF($D1173&lt;LataProjekcji,IF((SUM($K1175:AA1175)+$D1175)&lt;$D1174,$D1175,$D1174-SUM($K1175:AA1175)),0)),0)</f>
        <v>0</v>
      </c>
      <c r="AC1175" s="247">
        <f ca="1">ROUND(IF(OR(AND($D1173=LataProjekcji,$F1173&gt;0),AND($D1173=LataProjekcji,$F1173=0,$E1174&lt;=10)),$F1174,IF($D1173&lt;LataProjekcji,IF((SUM($K1175:AB1175)+$D1175)&lt;$D1174,$D1175,$D1174-SUM($K1175:AB1175)),0)),0)</f>
        <v>0</v>
      </c>
      <c r="AD1175" s="247">
        <f ca="1">ROUND(IF(OR(AND($D1173=LataProjekcji,$F1173&gt;0),AND($D1173=LataProjekcji,$F1173=0,$E1174&lt;=10)),$F1174,IF($D1173&lt;LataProjekcji,IF((SUM($K1175:AC1175)+$D1175)&lt;$D1174,$D1175,$D1174-SUM($K1175:AC1175)),0)),0)</f>
        <v>0</v>
      </c>
      <c r="AE1175" s="247">
        <f ca="1">ROUND(IF(OR(AND($D1173=LataProjekcji,$F1173&gt;0),AND($D1173=LataProjekcji,$F1173=0,$E1174&lt;=10)),$F1174,IF($D1173&lt;LataProjekcji,IF((SUM($K1175:AD1175)+$D1175)&lt;$D1174,$D1175,$D1174-SUM($K1175:AD1175)),0)),0)</f>
        <v>0</v>
      </c>
    </row>
    <row r="1176" spans="1:31" hidden="1">
      <c r="A1176" s="326"/>
      <c r="B1176" s="21" t="s">
        <v>397</v>
      </c>
      <c r="C1176" s="21"/>
      <c r="D1176" s="22"/>
      <c r="E1176" s="21"/>
      <c r="F1176" s="21"/>
      <c r="G1176" s="21"/>
      <c r="H1176" s="21"/>
      <c r="I1176" s="21"/>
      <c r="J1176" s="21"/>
      <c r="K1176" s="22">
        <f ca="1">ROUND(K1175,0)</f>
        <v>0</v>
      </c>
      <c r="L1176" s="22">
        <f t="shared" ref="L1176:Y1176" ca="1" si="1615">ROUND(K1176+L1175,0)</f>
        <v>0</v>
      </c>
      <c r="M1176" s="22">
        <f t="shared" ca="1" si="1615"/>
        <v>0</v>
      </c>
      <c r="N1176" s="22">
        <f t="shared" ca="1" si="1615"/>
        <v>0</v>
      </c>
      <c r="O1176" s="22">
        <f t="shared" ca="1" si="1615"/>
        <v>0</v>
      </c>
      <c r="P1176" s="22">
        <f t="shared" ca="1" si="1615"/>
        <v>0</v>
      </c>
      <c r="Q1176" s="22">
        <f t="shared" ca="1" si="1615"/>
        <v>0</v>
      </c>
      <c r="R1176" s="22">
        <f t="shared" ca="1" si="1615"/>
        <v>0</v>
      </c>
      <c r="S1176" s="22">
        <f t="shared" ca="1" si="1615"/>
        <v>0</v>
      </c>
      <c r="T1176" s="22">
        <f t="shared" ca="1" si="1615"/>
        <v>0</v>
      </c>
      <c r="U1176" s="22">
        <f t="shared" ca="1" si="1615"/>
        <v>0</v>
      </c>
      <c r="V1176" s="22">
        <f t="shared" ca="1" si="1615"/>
        <v>0</v>
      </c>
      <c r="W1176" s="22">
        <f t="shared" ca="1" si="1615"/>
        <v>0</v>
      </c>
      <c r="X1176" s="22">
        <f t="shared" ca="1" si="1615"/>
        <v>0</v>
      </c>
      <c r="Y1176" s="22">
        <f t="shared" ca="1" si="1615"/>
        <v>0</v>
      </c>
      <c r="Z1176" s="22">
        <f t="shared" ref="Z1176" ca="1" si="1616">ROUND(Y1176+Z1175,0)</f>
        <v>0</v>
      </c>
      <c r="AA1176" s="22">
        <f t="shared" ref="AA1176" ca="1" si="1617">ROUND(Z1176+AA1175,0)</f>
        <v>0</v>
      </c>
      <c r="AB1176" s="22">
        <f t="shared" ref="AB1176" ca="1" si="1618">ROUND(AA1176+AB1175,0)</f>
        <v>0</v>
      </c>
      <c r="AC1176" s="22">
        <f t="shared" ref="AC1176" ca="1" si="1619">ROUND(AB1176+AC1175,0)</f>
        <v>0</v>
      </c>
      <c r="AD1176" s="22">
        <f t="shared" ref="AD1176" ca="1" si="1620">ROUND(AC1176+AD1175,0)</f>
        <v>0</v>
      </c>
      <c r="AE1176" s="22">
        <f t="shared" ref="AE1176" ca="1" si="1621">ROUND(AD1176+AE1175,0)</f>
        <v>0</v>
      </c>
    </row>
    <row r="1177" spans="1:31" hidden="1">
      <c r="A1177" s="326"/>
      <c r="B1177" s="21" t="s">
        <v>388</v>
      </c>
      <c r="C1177" s="21"/>
      <c r="D1177" s="22"/>
      <c r="E1177" s="21"/>
      <c r="F1177" s="21"/>
      <c r="G1177" s="21"/>
      <c r="H1177" s="21"/>
      <c r="I1177" s="21"/>
      <c r="J1177" s="21"/>
      <c r="K1177" s="76">
        <f ca="1">IF($D1173=LataProjekcji,ROUND($D1174-K1176,0),ROUND(IF(K1175=0,0,$D1174-K1176),0))</f>
        <v>0</v>
      </c>
      <c r="L1177" s="253">
        <f t="shared" ref="L1177:W1177" ca="1" si="1622">IF($D1173=LataProjekcji,ROUND($D1174-L1176,0),ROUND(IF(AND(L1175=0,K1177&gt;0),$D1174-L1176,IF(L1175=0,0,$D1174-L1176)),0))</f>
        <v>0</v>
      </c>
      <c r="M1177" s="253">
        <f t="shared" ca="1" si="1622"/>
        <v>0</v>
      </c>
      <c r="N1177" s="253">
        <f t="shared" ca="1" si="1622"/>
        <v>0</v>
      </c>
      <c r="O1177" s="253">
        <f t="shared" ca="1" si="1622"/>
        <v>0</v>
      </c>
      <c r="P1177" s="253">
        <f t="shared" ca="1" si="1622"/>
        <v>0</v>
      </c>
      <c r="Q1177" s="253">
        <f t="shared" ca="1" si="1622"/>
        <v>0</v>
      </c>
      <c r="R1177" s="253">
        <f t="shared" ca="1" si="1622"/>
        <v>0</v>
      </c>
      <c r="S1177" s="253">
        <f t="shared" ca="1" si="1622"/>
        <v>0</v>
      </c>
      <c r="T1177" s="253">
        <f t="shared" ca="1" si="1622"/>
        <v>0</v>
      </c>
      <c r="U1177" s="253">
        <f t="shared" ca="1" si="1622"/>
        <v>0</v>
      </c>
      <c r="V1177" s="253">
        <f t="shared" ca="1" si="1622"/>
        <v>0</v>
      </c>
      <c r="W1177" s="253">
        <f t="shared" ca="1" si="1622"/>
        <v>0</v>
      </c>
      <c r="X1177" s="253">
        <f t="shared" ref="X1177:AA1177" ca="1" si="1623">IF($D1173=LataProjekcji,ROUND($D1174-X1176,0),ROUND(IF(AND(X1175=0,W1177&gt;0),$D1174-X1176,IF(X1175=0,0,$D1174-X1176)),0))</f>
        <v>0</v>
      </c>
      <c r="Y1177" s="253">
        <f t="shared" ca="1" si="1623"/>
        <v>0</v>
      </c>
      <c r="Z1177" s="253">
        <f t="shared" ca="1" si="1623"/>
        <v>0</v>
      </c>
      <c r="AA1177" s="253">
        <f t="shared" ca="1" si="1623"/>
        <v>0</v>
      </c>
      <c r="AB1177" s="253">
        <f t="shared" ref="AB1177" ca="1" si="1624">IF($D1173=LataProjekcji,ROUND($D1174-AB1176,0),ROUND(IF(AND(AB1175=0,AA1177&gt;0),$D1174-AB1176,IF(AB1175=0,0,$D1174-AB1176)),0))</f>
        <v>0</v>
      </c>
      <c r="AC1177" s="253">
        <f t="shared" ref="AC1177" ca="1" si="1625">IF($D1173=LataProjekcji,ROUND($D1174-AC1176,0),ROUND(IF(AND(AC1175=0,AB1177&gt;0),$D1174-AC1176,IF(AC1175=0,0,$D1174-AC1176)),0))</f>
        <v>0</v>
      </c>
      <c r="AD1177" s="253">
        <f t="shared" ref="AD1177" ca="1" si="1626">IF($D1173=LataProjekcji,ROUND($D1174-AD1176,0),ROUND(IF(AND(AD1175=0,AC1177&gt;0),$D1174-AD1176,IF(AD1175=0,0,$D1174-AD1176)),0))</f>
        <v>0</v>
      </c>
      <c r="AE1177" s="253">
        <f t="shared" ref="AE1177" ca="1" si="1627">IF($D1173=LataProjekcji,ROUND($D1174-AE1176,0),ROUND(IF(AND(AE1175=0,AD1177&gt;0),$D1174-AE1176,IF(AE1175=0,0,$D1174-AE1176)),0))</f>
        <v>0</v>
      </c>
    </row>
    <row r="1178" spans="1:31" hidden="1">
      <c r="A1178" s="326"/>
      <c r="B1178" s="21"/>
      <c r="C1178" s="21"/>
      <c r="D1178" s="21"/>
      <c r="E1178" s="21"/>
      <c r="F1178" s="21"/>
      <c r="G1178" s="21"/>
      <c r="H1178" s="388">
        <f>H1171+1</f>
        <v>5</v>
      </c>
      <c r="I1178" s="458" cm="1">
        <f t="array" aca="1" ref="I1178" ca="1">OFFSET('Środki trwałe'!$C$197,H1178,,)</f>
        <v>0</v>
      </c>
      <c r="J1178" s="388" t="s">
        <v>404</v>
      </c>
      <c r="K1178" s="389">
        <f t="shared" ref="K1178:W1178" ca="1" si="1628">IF(AND(OFFSET($F$195,$D1172,0)="tak",OFFSET($G$195,$D1172,0)="tak",OFFSET($J$195,$D1172,0)="ok",LataProjekcji&lt;=Koniec_Projekt),ROUND(K1175*OFFSET($K$223,$H1178,(COLUMN()-11)),0),0)</f>
        <v>0</v>
      </c>
      <c r="L1178" s="389">
        <f t="shared" ca="1" si="1628"/>
        <v>0</v>
      </c>
      <c r="M1178" s="389">
        <f t="shared" ca="1" si="1628"/>
        <v>0</v>
      </c>
      <c r="N1178" s="389">
        <f t="shared" ca="1" si="1628"/>
        <v>0</v>
      </c>
      <c r="O1178" s="389">
        <f t="shared" ca="1" si="1628"/>
        <v>0</v>
      </c>
      <c r="P1178" s="389">
        <f t="shared" ca="1" si="1628"/>
        <v>0</v>
      </c>
      <c r="Q1178" s="389">
        <f t="shared" ca="1" si="1628"/>
        <v>0</v>
      </c>
      <c r="R1178" s="389">
        <f t="shared" ca="1" si="1628"/>
        <v>0</v>
      </c>
      <c r="S1178" s="389">
        <f t="shared" ca="1" si="1628"/>
        <v>0</v>
      </c>
      <c r="T1178" s="389">
        <f t="shared" ca="1" si="1628"/>
        <v>0</v>
      </c>
      <c r="U1178" s="389">
        <f t="shared" ca="1" si="1628"/>
        <v>0</v>
      </c>
      <c r="V1178" s="389">
        <f t="shared" ca="1" si="1628"/>
        <v>0</v>
      </c>
      <c r="W1178" s="389">
        <f t="shared" ca="1" si="1628"/>
        <v>0</v>
      </c>
      <c r="X1178" s="389">
        <f t="shared" ref="X1178:AA1178" ca="1" si="1629">IF(AND(OFFSET($F$195,$D1172,0)="tak",OFFSET($G$195,$D1172,0)="tak",OFFSET($J$195,$D1172,0)="ok",LataProjekcji&lt;=Koniec_Projekt),ROUND(X1175*OFFSET($K$223,$H1178,(COLUMN()-11)),0),0)</f>
        <v>0</v>
      </c>
      <c r="Y1178" s="389">
        <f t="shared" ca="1" si="1629"/>
        <v>0</v>
      </c>
      <c r="Z1178" s="389">
        <f t="shared" ca="1" si="1629"/>
        <v>0</v>
      </c>
      <c r="AA1178" s="389">
        <f t="shared" ca="1" si="1629"/>
        <v>0</v>
      </c>
      <c r="AB1178" s="389">
        <f t="shared" ref="AB1178:AE1178" ca="1" si="1630">IF(AND(OFFSET($F$195,$D1172,0)="tak",OFFSET($G$195,$D1172,0)="tak",OFFSET($J$195,$D1172,0)="ok",LataProjekcji&lt;=Koniec_Projekt),ROUND(AB1175*OFFSET($K$223,$H1178,(COLUMN()-11)),0),0)</f>
        <v>0</v>
      </c>
      <c r="AC1178" s="389">
        <f t="shared" ca="1" si="1630"/>
        <v>0</v>
      </c>
      <c r="AD1178" s="389">
        <f t="shared" ca="1" si="1630"/>
        <v>0</v>
      </c>
      <c r="AE1178" s="389">
        <f t="shared" ca="1" si="1630"/>
        <v>0</v>
      </c>
    </row>
    <row r="1179" spans="1:31" hidden="1">
      <c r="A1179" s="326"/>
      <c r="B1179" s="20">
        <f ca="1">OFFSET($B$195,D1179,0)</f>
        <v>0</v>
      </c>
      <c r="C1179" s="20"/>
      <c r="D1179" s="21">
        <f>D1172+1</f>
        <v>8</v>
      </c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</row>
    <row r="1180" spans="1:31" hidden="1">
      <c r="A1180" s="326"/>
      <c r="B1180" s="21" t="s">
        <v>395</v>
      </c>
      <c r="C1180" s="21"/>
      <c r="D1180" s="164">
        <f ca="1">YEAR(OFFSET($E$195,D1179,0))</f>
        <v>1900</v>
      </c>
      <c r="E1180" s="164">
        <f ca="1">MONTH(OFFSET($E$195,D1179,0))</f>
        <v>1</v>
      </c>
      <c r="F1180" s="527" cm="1">
        <f t="array" aca="1" ref="F1180" ca="1">IleMiesiecyDoKoncaRokuST</f>
        <v>11</v>
      </c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6"/>
      <c r="B1181" s="21" t="s">
        <v>388</v>
      </c>
      <c r="C1181" s="21"/>
      <c r="D1181" s="246">
        <f ca="1">IF(E1181&lt;0,0,ROUND(E1181,0))</f>
        <v>0</v>
      </c>
      <c r="E1181" s="248">
        <f ca="1">OFFSET($D$195,D1179,0)</f>
        <v>0</v>
      </c>
      <c r="F1181" s="246">
        <f ca="1">IF(E1181&gt;10,ROUND(($D1182/12)*$F1180,0),$D1181)</f>
        <v>0</v>
      </c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6"/>
      <c r="B1182" s="21" t="s">
        <v>396</v>
      </c>
      <c r="C1182" s="21"/>
      <c r="D1182" s="246">
        <f ca="1">IF(ISBLANK(OFFSET($E$195,D1179,0)),0,IF(E1181&gt;10,ROUND(D1181*am_prace_rozwojowe,0),IF(D1181&lt;0,0,D1181)))</f>
        <v>0</v>
      </c>
      <c r="E1182" s="21"/>
      <c r="F1182" s="21"/>
      <c r="G1182" s="21"/>
      <c r="H1182" s="21"/>
      <c r="I1182" s="21"/>
      <c r="J1182" s="21"/>
      <c r="K1182" s="74">
        <f ca="1">ROUND(IF(($D1180+1)=K$192,$D1182,0),0)</f>
        <v>0</v>
      </c>
      <c r="L1182" s="247">
        <f ca="1">ROUND(IF(OR(AND($D1180=LataProjekcji,$F1180&gt;0),AND($D1180=LataProjekcji,$F1180=0,$E1181&lt;=10)),$F1181,IF($D1180&lt;LataProjekcji,IF((SUM($K1182:K1182)+$D1182)&lt;$D1181,$D1182,$D1181-SUM($K1182:K1182)),0)),0)</f>
        <v>0</v>
      </c>
      <c r="M1182" s="247">
        <f ca="1">ROUND(IF(OR(AND($D1180=LataProjekcji,$F1180&gt;0),AND($D1180=LataProjekcji,$F1180=0,$E1181&lt;=10)),$F1181,IF($D1180&lt;LataProjekcji,IF((SUM($K1182:L1182)+$D1182)&lt;$D1181,$D1182,$D1181-SUM($K1182:L1182)),0)),0)</f>
        <v>0</v>
      </c>
      <c r="N1182" s="247">
        <f ca="1">ROUND(IF(OR(AND($D1180=LataProjekcji,$F1180&gt;0),AND($D1180=LataProjekcji,$F1180=0,$E1181&lt;=10)),$F1181,IF($D1180&lt;LataProjekcji,IF((SUM($K1182:M1182)+$D1182)&lt;$D1181,$D1182,$D1181-SUM($K1182:M1182)),0)),0)</f>
        <v>0</v>
      </c>
      <c r="O1182" s="247">
        <f ca="1">ROUND(IF(OR(AND($D1180=LataProjekcji,$F1180&gt;0),AND($D1180=LataProjekcji,$F1180=0,$E1181&lt;=10)),$F1181,IF($D1180&lt;LataProjekcji,IF((SUM($K1182:N1182)+$D1182)&lt;$D1181,$D1182,$D1181-SUM($K1182:N1182)),0)),0)</f>
        <v>0</v>
      </c>
      <c r="P1182" s="247">
        <f ca="1">ROUND(IF(OR(AND($D1180=LataProjekcji,$F1180&gt;0),AND($D1180=LataProjekcji,$F1180=0,$E1181&lt;=10)),$F1181,IF($D1180&lt;LataProjekcji,IF((SUM($K1182:O1182)+$D1182)&lt;$D1181,$D1182,$D1181-SUM($K1182:O1182)),0)),0)</f>
        <v>0</v>
      </c>
      <c r="Q1182" s="247">
        <f ca="1">ROUND(IF(OR(AND($D1180=LataProjekcji,$F1180&gt;0),AND($D1180=LataProjekcji,$F1180=0,$E1181&lt;=10)),$F1181,IF($D1180&lt;LataProjekcji,IF((SUM($K1182:P1182)+$D1182)&lt;$D1181,$D1182,$D1181-SUM($K1182:P1182)),0)),0)</f>
        <v>0</v>
      </c>
      <c r="R1182" s="247">
        <f ca="1">ROUND(IF(OR(AND($D1180=LataProjekcji,$F1180&gt;0),AND($D1180=LataProjekcji,$F1180=0,$E1181&lt;=10)),$F1181,IF($D1180&lt;LataProjekcji,IF((SUM($K1182:Q1182)+$D1182)&lt;$D1181,$D1182,$D1181-SUM($K1182:Q1182)),0)),0)</f>
        <v>0</v>
      </c>
      <c r="S1182" s="247">
        <f ca="1">ROUND(IF(OR(AND($D1180=LataProjekcji,$F1180&gt;0),AND($D1180=LataProjekcji,$F1180=0,$E1181&lt;=10)),$F1181,IF($D1180&lt;LataProjekcji,IF((SUM($K1182:R1182)+$D1182)&lt;$D1181,$D1182,$D1181-SUM($K1182:R1182)),0)),0)</f>
        <v>0</v>
      </c>
      <c r="T1182" s="247">
        <f ca="1">ROUND(IF(OR(AND($D1180=LataProjekcji,$F1180&gt;0),AND($D1180=LataProjekcji,$F1180=0,$E1181&lt;=10)),$F1181,IF($D1180&lt;LataProjekcji,IF((SUM($K1182:S1182)+$D1182)&lt;$D1181,$D1182,$D1181-SUM($K1182:S1182)),0)),0)</f>
        <v>0</v>
      </c>
      <c r="U1182" s="247">
        <f ca="1">ROUND(IF(OR(AND($D1180=LataProjekcji,$F1180&gt;0),AND($D1180=LataProjekcji,$F1180=0,$E1181&lt;=10)),$F1181,IF($D1180&lt;LataProjekcji,IF((SUM($K1182:T1182)+$D1182)&lt;$D1181,$D1182,$D1181-SUM($K1182:T1182)),0)),0)</f>
        <v>0</v>
      </c>
      <c r="V1182" s="247">
        <f ca="1">ROUND(IF(OR(AND($D1180=LataProjekcji,$F1180&gt;0),AND($D1180=LataProjekcji,$F1180=0,$E1181&lt;=10)),$F1181,IF($D1180&lt;LataProjekcji,IF((SUM($K1182:U1182)+$D1182)&lt;$D1181,$D1182,$D1181-SUM($K1182:U1182)),0)),0)</f>
        <v>0</v>
      </c>
      <c r="W1182" s="247">
        <f ca="1">ROUND(IF(OR(AND($D1180=LataProjekcji,$F1180&gt;0),AND($D1180=LataProjekcji,$F1180=0,$E1181&lt;=10)),$F1181,IF($D1180&lt;LataProjekcji,IF((SUM($K1182:V1182)+$D1182)&lt;$D1181,$D1182,$D1181-SUM($K1182:V1182)),0)),0)</f>
        <v>0</v>
      </c>
      <c r="X1182" s="247">
        <f ca="1">ROUND(IF(OR(AND($D1180=LataProjekcji,$F1180&gt;0),AND($D1180=LataProjekcji,$F1180=0,$E1181&lt;=10)),$F1181,IF($D1180&lt;LataProjekcji,IF((SUM($K1182:W1182)+$D1182)&lt;$D1181,$D1182,$D1181-SUM($K1182:W1182)),0)),0)</f>
        <v>0</v>
      </c>
      <c r="Y1182" s="247">
        <f ca="1">ROUND(IF(OR(AND($D1180=LataProjekcji,$F1180&gt;0),AND($D1180=LataProjekcji,$F1180=0,$E1181&lt;=10)),$F1181,IF($D1180&lt;LataProjekcji,IF((SUM($K1182:X1182)+$D1182)&lt;$D1181,$D1182,$D1181-SUM($K1182:X1182)),0)),0)</f>
        <v>0</v>
      </c>
      <c r="Z1182" s="247">
        <f ca="1">ROUND(IF(OR(AND($D1180=LataProjekcji,$F1180&gt;0),AND($D1180=LataProjekcji,$F1180=0,$E1181&lt;=10)),$F1181,IF($D1180&lt;LataProjekcji,IF((SUM($K1182:Y1182)+$D1182)&lt;$D1181,$D1182,$D1181-SUM($K1182:Y1182)),0)),0)</f>
        <v>0</v>
      </c>
      <c r="AA1182" s="247">
        <f ca="1">ROUND(IF(OR(AND($D1180=LataProjekcji,$F1180&gt;0),AND($D1180=LataProjekcji,$F1180=0,$E1181&lt;=10)),$F1181,IF($D1180&lt;LataProjekcji,IF((SUM($K1182:Z1182)+$D1182)&lt;$D1181,$D1182,$D1181-SUM($K1182:Z1182)),0)),0)</f>
        <v>0</v>
      </c>
      <c r="AB1182" s="247">
        <f ca="1">ROUND(IF(OR(AND($D1180=LataProjekcji,$F1180&gt;0),AND($D1180=LataProjekcji,$F1180=0,$E1181&lt;=10)),$F1181,IF($D1180&lt;LataProjekcji,IF((SUM($K1182:AA1182)+$D1182)&lt;$D1181,$D1182,$D1181-SUM($K1182:AA1182)),0)),0)</f>
        <v>0</v>
      </c>
      <c r="AC1182" s="247">
        <f ca="1">ROUND(IF(OR(AND($D1180=LataProjekcji,$F1180&gt;0),AND($D1180=LataProjekcji,$F1180=0,$E1181&lt;=10)),$F1181,IF($D1180&lt;LataProjekcji,IF((SUM($K1182:AB1182)+$D1182)&lt;$D1181,$D1182,$D1181-SUM($K1182:AB1182)),0)),0)</f>
        <v>0</v>
      </c>
      <c r="AD1182" s="247">
        <f ca="1">ROUND(IF(OR(AND($D1180=LataProjekcji,$F1180&gt;0),AND($D1180=LataProjekcji,$F1180=0,$E1181&lt;=10)),$F1181,IF($D1180&lt;LataProjekcji,IF((SUM($K1182:AC1182)+$D1182)&lt;$D1181,$D1182,$D1181-SUM($K1182:AC1182)),0)),0)</f>
        <v>0</v>
      </c>
      <c r="AE1182" s="247">
        <f ca="1">ROUND(IF(OR(AND($D1180=LataProjekcji,$F1180&gt;0),AND($D1180=LataProjekcji,$F1180=0,$E1181&lt;=10)),$F1181,IF($D1180&lt;LataProjekcji,IF((SUM($K1182:AD1182)+$D1182)&lt;$D1181,$D1182,$D1181-SUM($K1182:AD1182)),0)),0)</f>
        <v>0</v>
      </c>
    </row>
    <row r="1183" spans="1:31" hidden="1">
      <c r="A1183" s="326"/>
      <c r="B1183" s="21" t="s">
        <v>397</v>
      </c>
      <c r="C1183" s="21"/>
      <c r="D1183" s="22"/>
      <c r="E1183" s="21"/>
      <c r="F1183" s="21"/>
      <c r="G1183" s="21"/>
      <c r="H1183" s="21"/>
      <c r="I1183" s="21"/>
      <c r="J1183" s="21"/>
      <c r="K1183" s="22">
        <f ca="1">ROUND(K1182,0)</f>
        <v>0</v>
      </c>
      <c r="L1183" s="22">
        <f t="shared" ref="L1183:Y1183" ca="1" si="1631">ROUND(K1183+L1182,0)</f>
        <v>0</v>
      </c>
      <c r="M1183" s="22">
        <f t="shared" ca="1" si="1631"/>
        <v>0</v>
      </c>
      <c r="N1183" s="22">
        <f t="shared" ca="1" si="1631"/>
        <v>0</v>
      </c>
      <c r="O1183" s="22">
        <f t="shared" ca="1" si="1631"/>
        <v>0</v>
      </c>
      <c r="P1183" s="22">
        <f t="shared" ca="1" si="1631"/>
        <v>0</v>
      </c>
      <c r="Q1183" s="22">
        <f t="shared" ca="1" si="1631"/>
        <v>0</v>
      </c>
      <c r="R1183" s="22">
        <f t="shared" ca="1" si="1631"/>
        <v>0</v>
      </c>
      <c r="S1183" s="22">
        <f t="shared" ca="1" si="1631"/>
        <v>0</v>
      </c>
      <c r="T1183" s="22">
        <f t="shared" ca="1" si="1631"/>
        <v>0</v>
      </c>
      <c r="U1183" s="22">
        <f t="shared" ca="1" si="1631"/>
        <v>0</v>
      </c>
      <c r="V1183" s="22">
        <f t="shared" ca="1" si="1631"/>
        <v>0</v>
      </c>
      <c r="W1183" s="22">
        <f t="shared" ca="1" si="1631"/>
        <v>0</v>
      </c>
      <c r="X1183" s="22">
        <f t="shared" ca="1" si="1631"/>
        <v>0</v>
      </c>
      <c r="Y1183" s="22">
        <f t="shared" ca="1" si="1631"/>
        <v>0</v>
      </c>
      <c r="Z1183" s="22">
        <f t="shared" ref="Z1183" ca="1" si="1632">ROUND(Y1183+Z1182,0)</f>
        <v>0</v>
      </c>
      <c r="AA1183" s="22">
        <f t="shared" ref="AA1183" ca="1" si="1633">ROUND(Z1183+AA1182,0)</f>
        <v>0</v>
      </c>
      <c r="AB1183" s="22">
        <f t="shared" ref="AB1183" ca="1" si="1634">ROUND(AA1183+AB1182,0)</f>
        <v>0</v>
      </c>
      <c r="AC1183" s="22">
        <f t="shared" ref="AC1183" ca="1" si="1635">ROUND(AB1183+AC1182,0)</f>
        <v>0</v>
      </c>
      <c r="AD1183" s="22">
        <f t="shared" ref="AD1183" ca="1" si="1636">ROUND(AC1183+AD1182,0)</f>
        <v>0</v>
      </c>
      <c r="AE1183" s="22">
        <f t="shared" ref="AE1183" ca="1" si="1637">ROUND(AD1183+AE1182,0)</f>
        <v>0</v>
      </c>
    </row>
    <row r="1184" spans="1:31" hidden="1">
      <c r="A1184" s="326"/>
      <c r="B1184" s="21" t="s">
        <v>388</v>
      </c>
      <c r="C1184" s="21"/>
      <c r="D1184" s="22"/>
      <c r="E1184" s="21"/>
      <c r="F1184" s="21"/>
      <c r="G1184" s="21"/>
      <c r="H1184" s="21"/>
      <c r="I1184" s="21"/>
      <c r="J1184" s="21"/>
      <c r="K1184" s="76">
        <f ca="1">IF($D1180=LataProjekcji,ROUND($D1181-K1183,0),ROUND(IF(K1182=0,0,$D1181-K1183),0))</f>
        <v>0</v>
      </c>
      <c r="L1184" s="253">
        <f t="shared" ref="L1184:W1184" ca="1" si="1638">IF($D1180=LataProjekcji,ROUND($D1181-L1183,0),ROUND(IF(AND(L1182=0,K1184&gt;0),$D1181-L1183,IF(L1182=0,0,$D1181-L1183)),0))</f>
        <v>0</v>
      </c>
      <c r="M1184" s="253">
        <f t="shared" ca="1" si="1638"/>
        <v>0</v>
      </c>
      <c r="N1184" s="253">
        <f t="shared" ca="1" si="1638"/>
        <v>0</v>
      </c>
      <c r="O1184" s="253">
        <f t="shared" ca="1" si="1638"/>
        <v>0</v>
      </c>
      <c r="P1184" s="253">
        <f t="shared" ca="1" si="1638"/>
        <v>0</v>
      </c>
      <c r="Q1184" s="253">
        <f t="shared" ca="1" si="1638"/>
        <v>0</v>
      </c>
      <c r="R1184" s="253">
        <f t="shared" ca="1" si="1638"/>
        <v>0</v>
      </c>
      <c r="S1184" s="253">
        <f t="shared" ca="1" si="1638"/>
        <v>0</v>
      </c>
      <c r="T1184" s="253">
        <f t="shared" ca="1" si="1638"/>
        <v>0</v>
      </c>
      <c r="U1184" s="253">
        <f t="shared" ca="1" si="1638"/>
        <v>0</v>
      </c>
      <c r="V1184" s="253">
        <f t="shared" ca="1" si="1638"/>
        <v>0</v>
      </c>
      <c r="W1184" s="253">
        <f t="shared" ca="1" si="1638"/>
        <v>0</v>
      </c>
      <c r="X1184" s="253">
        <f t="shared" ref="X1184:AA1184" ca="1" si="1639">IF($D1180=LataProjekcji,ROUND($D1181-X1183,0),ROUND(IF(AND(X1182=0,W1184&gt;0),$D1181-X1183,IF(X1182=0,0,$D1181-X1183)),0))</f>
        <v>0</v>
      </c>
      <c r="Y1184" s="253">
        <f t="shared" ca="1" si="1639"/>
        <v>0</v>
      </c>
      <c r="Z1184" s="253">
        <f t="shared" ca="1" si="1639"/>
        <v>0</v>
      </c>
      <c r="AA1184" s="253">
        <f t="shared" ca="1" si="1639"/>
        <v>0</v>
      </c>
      <c r="AB1184" s="253">
        <f t="shared" ref="AB1184" ca="1" si="1640">IF($D1180=LataProjekcji,ROUND($D1181-AB1183,0),ROUND(IF(AND(AB1182=0,AA1184&gt;0),$D1181-AB1183,IF(AB1182=0,0,$D1181-AB1183)),0))</f>
        <v>0</v>
      </c>
      <c r="AC1184" s="253">
        <f t="shared" ref="AC1184" ca="1" si="1641">IF($D1180=LataProjekcji,ROUND($D1181-AC1183,0),ROUND(IF(AND(AC1182=0,AB1184&gt;0),$D1181-AC1183,IF(AC1182=0,0,$D1181-AC1183)),0))</f>
        <v>0</v>
      </c>
      <c r="AD1184" s="253">
        <f t="shared" ref="AD1184" ca="1" si="1642">IF($D1180=LataProjekcji,ROUND($D1181-AD1183,0),ROUND(IF(AND(AD1182=0,AC1184&gt;0),$D1181-AD1183,IF(AD1182=0,0,$D1181-AD1183)),0))</f>
        <v>0</v>
      </c>
      <c r="AE1184" s="253">
        <f t="shared" ref="AE1184" ca="1" si="1643">IF($D1180=LataProjekcji,ROUND($D1181-AE1183,0),ROUND(IF(AND(AE1182=0,AD1184&gt;0),$D1181-AE1183,IF(AE1182=0,0,$D1181-AE1183)),0))</f>
        <v>0</v>
      </c>
    </row>
    <row r="1185" spans="1:31" hidden="1">
      <c r="A1185" s="326"/>
      <c r="B1185" s="21"/>
      <c r="C1185" s="21"/>
      <c r="D1185" s="22"/>
      <c r="E1185" s="21"/>
      <c r="F1185" s="21"/>
      <c r="G1185" s="21"/>
      <c r="H1185" s="388">
        <f>H1178+1</f>
        <v>6</v>
      </c>
      <c r="I1185" s="458" cm="1">
        <f t="array" aca="1" ref="I1185" ca="1">OFFSET('Środki trwałe'!$C$197,H1185,,)</f>
        <v>0</v>
      </c>
      <c r="J1185" s="388" t="s">
        <v>404</v>
      </c>
      <c r="K1185" s="389">
        <f t="shared" ref="K1185:W1185" ca="1" si="1644">IF(AND(OFFSET($F$195,$D1179,0)="tak",OFFSET($G$195,$D1179,0)="tak",OFFSET($J$195,$D1179,0)="ok",LataProjekcji&lt;=Koniec_Projekt),ROUND(K1182*OFFSET($K$223,$H1185,(COLUMN()-11)),0),0)</f>
        <v>0</v>
      </c>
      <c r="L1185" s="389">
        <f t="shared" ca="1" si="1644"/>
        <v>0</v>
      </c>
      <c r="M1185" s="389">
        <f t="shared" ca="1" si="1644"/>
        <v>0</v>
      </c>
      <c r="N1185" s="389">
        <f t="shared" ca="1" si="1644"/>
        <v>0</v>
      </c>
      <c r="O1185" s="389">
        <f t="shared" ca="1" si="1644"/>
        <v>0</v>
      </c>
      <c r="P1185" s="389">
        <f t="shared" ca="1" si="1644"/>
        <v>0</v>
      </c>
      <c r="Q1185" s="389">
        <f t="shared" ca="1" si="1644"/>
        <v>0</v>
      </c>
      <c r="R1185" s="389">
        <f t="shared" ca="1" si="1644"/>
        <v>0</v>
      </c>
      <c r="S1185" s="389">
        <f t="shared" ca="1" si="1644"/>
        <v>0</v>
      </c>
      <c r="T1185" s="389">
        <f t="shared" ca="1" si="1644"/>
        <v>0</v>
      </c>
      <c r="U1185" s="389">
        <f t="shared" ca="1" si="1644"/>
        <v>0</v>
      </c>
      <c r="V1185" s="389">
        <f t="shared" ca="1" si="1644"/>
        <v>0</v>
      </c>
      <c r="W1185" s="389">
        <f t="shared" ca="1" si="1644"/>
        <v>0</v>
      </c>
      <c r="X1185" s="389">
        <f t="shared" ref="X1185:AA1185" ca="1" si="1645">IF(AND(OFFSET($F$195,$D1179,0)="tak",OFFSET($G$195,$D1179,0)="tak",OFFSET($J$195,$D1179,0)="ok",LataProjekcji&lt;=Koniec_Projekt),ROUND(X1182*OFFSET($K$223,$H1185,(COLUMN()-11)),0),0)</f>
        <v>0</v>
      </c>
      <c r="Y1185" s="389">
        <f t="shared" ca="1" si="1645"/>
        <v>0</v>
      </c>
      <c r="Z1185" s="389">
        <f t="shared" ca="1" si="1645"/>
        <v>0</v>
      </c>
      <c r="AA1185" s="389">
        <f t="shared" ca="1" si="1645"/>
        <v>0</v>
      </c>
      <c r="AB1185" s="389">
        <f t="shared" ref="AB1185:AE1185" ca="1" si="1646">IF(AND(OFFSET($F$195,$D1179,0)="tak",OFFSET($G$195,$D1179,0)="tak",OFFSET($J$195,$D1179,0)="ok",LataProjekcji&lt;=Koniec_Projekt),ROUND(AB1182*OFFSET($K$223,$H1185,(COLUMN()-11)),0),0)</f>
        <v>0</v>
      </c>
      <c r="AC1185" s="389">
        <f t="shared" ca="1" si="1646"/>
        <v>0</v>
      </c>
      <c r="AD1185" s="389">
        <f t="shared" ca="1" si="1646"/>
        <v>0</v>
      </c>
      <c r="AE1185" s="389">
        <f t="shared" ca="1" si="1646"/>
        <v>0</v>
      </c>
    </row>
    <row r="1186" spans="1:31" hidden="1">
      <c r="A1186" s="326"/>
      <c r="B1186" s="20">
        <f ca="1">OFFSET($B$195,D1186,0)</f>
        <v>0</v>
      </c>
      <c r="C1186" s="20"/>
      <c r="D1186" s="21">
        <f>D1179+1</f>
        <v>9</v>
      </c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</row>
    <row r="1187" spans="1:31" hidden="1">
      <c r="A1187" s="326"/>
      <c r="B1187" s="21" t="s">
        <v>395</v>
      </c>
      <c r="C1187" s="21"/>
      <c r="D1187" s="164">
        <f ca="1">YEAR(OFFSET($E$195,D1186,0))</f>
        <v>1900</v>
      </c>
      <c r="E1187" s="164">
        <f ca="1">MONTH(OFFSET($E$195,D1186,0))</f>
        <v>1</v>
      </c>
      <c r="F1187" s="527" cm="1">
        <f t="array" aca="1" ref="F1187" ca="1">IleMiesiecyDoKoncaRokuST</f>
        <v>11</v>
      </c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6"/>
      <c r="B1188" s="21" t="s">
        <v>388</v>
      </c>
      <c r="C1188" s="21"/>
      <c r="D1188" s="246">
        <f ca="1">IF(E1188&lt;0,0,ROUND(E1188,0))</f>
        <v>0</v>
      </c>
      <c r="E1188" s="248">
        <f ca="1">OFFSET($D$195,D1186,0)</f>
        <v>0</v>
      </c>
      <c r="F1188" s="246">
        <f ca="1">IF(E1188&gt;10,ROUND(($D1189/12)*$F1187,0),$D1188)</f>
        <v>0</v>
      </c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6"/>
      <c r="B1189" s="21" t="s">
        <v>396</v>
      </c>
      <c r="C1189" s="21"/>
      <c r="D1189" s="246">
        <f ca="1">IF(ISBLANK(OFFSET($E$195,D1186,0)),0,IF(E1188&gt;10,ROUND(D1188*am_prace_rozwojowe,0),IF(D1188&lt;0,0,D1188)))</f>
        <v>0</v>
      </c>
      <c r="E1189" s="21"/>
      <c r="F1189" s="21"/>
      <c r="G1189" s="21"/>
      <c r="H1189" s="21"/>
      <c r="I1189" s="21"/>
      <c r="J1189" s="21"/>
      <c r="K1189" s="74">
        <f ca="1">ROUND(IF(($D1187+1)=K$192,$D1189,0),0)</f>
        <v>0</v>
      </c>
      <c r="L1189" s="247">
        <f ca="1">ROUND(IF(OR(AND($D1187=LataProjekcji,$F1187&gt;0),AND($D1187=LataProjekcji,$F1187=0,$E1188&lt;=10)),$F1188,IF($D1187&lt;LataProjekcji,IF((SUM($K1189:K1189)+$D1189)&lt;$D1188,$D1189,$D1188-SUM($K1189:K1189)),0)),0)</f>
        <v>0</v>
      </c>
      <c r="M1189" s="247">
        <f ca="1">ROUND(IF(OR(AND($D1187=LataProjekcji,$F1187&gt;0),AND($D1187=LataProjekcji,$F1187=0,$E1188&lt;=10)),$F1188,IF($D1187&lt;LataProjekcji,IF((SUM($K1189:L1189)+$D1189)&lt;$D1188,$D1189,$D1188-SUM($K1189:L1189)),0)),0)</f>
        <v>0</v>
      </c>
      <c r="N1189" s="247">
        <f ca="1">ROUND(IF(OR(AND($D1187=LataProjekcji,$F1187&gt;0),AND($D1187=LataProjekcji,$F1187=0,$E1188&lt;=10)),$F1188,IF($D1187&lt;LataProjekcji,IF((SUM($K1189:M1189)+$D1189)&lt;$D1188,$D1189,$D1188-SUM($K1189:M1189)),0)),0)</f>
        <v>0</v>
      </c>
      <c r="O1189" s="247">
        <f ca="1">ROUND(IF(OR(AND($D1187=LataProjekcji,$F1187&gt;0),AND($D1187=LataProjekcji,$F1187=0,$E1188&lt;=10)),$F1188,IF($D1187&lt;LataProjekcji,IF((SUM($K1189:N1189)+$D1189)&lt;$D1188,$D1189,$D1188-SUM($K1189:N1189)),0)),0)</f>
        <v>0</v>
      </c>
      <c r="P1189" s="247">
        <f ca="1">ROUND(IF(OR(AND($D1187=LataProjekcji,$F1187&gt;0),AND($D1187=LataProjekcji,$F1187=0,$E1188&lt;=10)),$F1188,IF($D1187&lt;LataProjekcji,IF((SUM($K1189:O1189)+$D1189)&lt;$D1188,$D1189,$D1188-SUM($K1189:O1189)),0)),0)</f>
        <v>0</v>
      </c>
      <c r="Q1189" s="247">
        <f ca="1">ROUND(IF(OR(AND($D1187=LataProjekcji,$F1187&gt;0),AND($D1187=LataProjekcji,$F1187=0,$E1188&lt;=10)),$F1188,IF($D1187&lt;LataProjekcji,IF((SUM($K1189:P1189)+$D1189)&lt;$D1188,$D1189,$D1188-SUM($K1189:P1189)),0)),0)</f>
        <v>0</v>
      </c>
      <c r="R1189" s="247">
        <f ca="1">ROUND(IF(OR(AND($D1187=LataProjekcji,$F1187&gt;0),AND($D1187=LataProjekcji,$F1187=0,$E1188&lt;=10)),$F1188,IF($D1187&lt;LataProjekcji,IF((SUM($K1189:Q1189)+$D1189)&lt;$D1188,$D1189,$D1188-SUM($K1189:Q1189)),0)),0)</f>
        <v>0</v>
      </c>
      <c r="S1189" s="247">
        <f ca="1">ROUND(IF(OR(AND($D1187=LataProjekcji,$F1187&gt;0),AND($D1187=LataProjekcji,$F1187=0,$E1188&lt;=10)),$F1188,IF($D1187&lt;LataProjekcji,IF((SUM($K1189:R1189)+$D1189)&lt;$D1188,$D1189,$D1188-SUM($K1189:R1189)),0)),0)</f>
        <v>0</v>
      </c>
      <c r="T1189" s="247">
        <f ca="1">ROUND(IF(OR(AND($D1187=LataProjekcji,$F1187&gt;0),AND($D1187=LataProjekcji,$F1187=0,$E1188&lt;=10)),$F1188,IF($D1187&lt;LataProjekcji,IF((SUM($K1189:S1189)+$D1189)&lt;$D1188,$D1189,$D1188-SUM($K1189:S1189)),0)),0)</f>
        <v>0</v>
      </c>
      <c r="U1189" s="247">
        <f ca="1">ROUND(IF(OR(AND($D1187=LataProjekcji,$F1187&gt;0),AND($D1187=LataProjekcji,$F1187=0,$E1188&lt;=10)),$F1188,IF($D1187&lt;LataProjekcji,IF((SUM($K1189:T1189)+$D1189)&lt;$D1188,$D1189,$D1188-SUM($K1189:T1189)),0)),0)</f>
        <v>0</v>
      </c>
      <c r="V1189" s="247">
        <f ca="1">ROUND(IF(OR(AND($D1187=LataProjekcji,$F1187&gt;0),AND($D1187=LataProjekcji,$F1187=0,$E1188&lt;=10)),$F1188,IF($D1187&lt;LataProjekcji,IF((SUM($K1189:U1189)+$D1189)&lt;$D1188,$D1189,$D1188-SUM($K1189:U1189)),0)),0)</f>
        <v>0</v>
      </c>
      <c r="W1189" s="247">
        <f ca="1">ROUND(IF(OR(AND($D1187=LataProjekcji,$F1187&gt;0),AND($D1187=LataProjekcji,$F1187=0,$E1188&lt;=10)),$F1188,IF($D1187&lt;LataProjekcji,IF((SUM($K1189:V1189)+$D1189)&lt;$D1188,$D1189,$D1188-SUM($K1189:V1189)),0)),0)</f>
        <v>0</v>
      </c>
      <c r="X1189" s="247">
        <f ca="1">ROUND(IF(OR(AND($D1187=LataProjekcji,$F1187&gt;0),AND($D1187=LataProjekcji,$F1187=0,$E1188&lt;=10)),$F1188,IF($D1187&lt;LataProjekcji,IF((SUM($K1189:W1189)+$D1189)&lt;$D1188,$D1189,$D1188-SUM($K1189:W1189)),0)),0)</f>
        <v>0</v>
      </c>
      <c r="Y1189" s="247">
        <f ca="1">ROUND(IF(OR(AND($D1187=LataProjekcji,$F1187&gt;0),AND($D1187=LataProjekcji,$F1187=0,$E1188&lt;=10)),$F1188,IF($D1187&lt;LataProjekcji,IF((SUM($K1189:X1189)+$D1189)&lt;$D1188,$D1189,$D1188-SUM($K1189:X1189)),0)),0)</f>
        <v>0</v>
      </c>
      <c r="Z1189" s="247">
        <f ca="1">ROUND(IF(OR(AND($D1187=LataProjekcji,$F1187&gt;0),AND($D1187=LataProjekcji,$F1187=0,$E1188&lt;=10)),$F1188,IF($D1187&lt;LataProjekcji,IF((SUM($K1189:Y1189)+$D1189)&lt;$D1188,$D1189,$D1188-SUM($K1189:Y1189)),0)),0)</f>
        <v>0</v>
      </c>
      <c r="AA1189" s="247">
        <f ca="1">ROUND(IF(OR(AND($D1187=LataProjekcji,$F1187&gt;0),AND($D1187=LataProjekcji,$F1187=0,$E1188&lt;=10)),$F1188,IF($D1187&lt;LataProjekcji,IF((SUM($K1189:Z1189)+$D1189)&lt;$D1188,$D1189,$D1188-SUM($K1189:Z1189)),0)),0)</f>
        <v>0</v>
      </c>
      <c r="AB1189" s="247">
        <f ca="1">ROUND(IF(OR(AND($D1187=LataProjekcji,$F1187&gt;0),AND($D1187=LataProjekcji,$F1187=0,$E1188&lt;=10)),$F1188,IF($D1187&lt;LataProjekcji,IF((SUM($K1189:AA1189)+$D1189)&lt;$D1188,$D1189,$D1188-SUM($K1189:AA1189)),0)),0)</f>
        <v>0</v>
      </c>
      <c r="AC1189" s="247">
        <f ca="1">ROUND(IF(OR(AND($D1187=LataProjekcji,$F1187&gt;0),AND($D1187=LataProjekcji,$F1187=0,$E1188&lt;=10)),$F1188,IF($D1187&lt;LataProjekcji,IF((SUM($K1189:AB1189)+$D1189)&lt;$D1188,$D1189,$D1188-SUM($K1189:AB1189)),0)),0)</f>
        <v>0</v>
      </c>
      <c r="AD1189" s="247">
        <f ca="1">ROUND(IF(OR(AND($D1187=LataProjekcji,$F1187&gt;0),AND($D1187=LataProjekcji,$F1187=0,$E1188&lt;=10)),$F1188,IF($D1187&lt;LataProjekcji,IF((SUM($K1189:AC1189)+$D1189)&lt;$D1188,$D1189,$D1188-SUM($K1189:AC1189)),0)),0)</f>
        <v>0</v>
      </c>
      <c r="AE1189" s="247">
        <f ca="1">ROUND(IF(OR(AND($D1187=LataProjekcji,$F1187&gt;0),AND($D1187=LataProjekcji,$F1187=0,$E1188&lt;=10)),$F1188,IF($D1187&lt;LataProjekcji,IF((SUM($K1189:AD1189)+$D1189)&lt;$D1188,$D1189,$D1188-SUM($K1189:AD1189)),0)),0)</f>
        <v>0</v>
      </c>
    </row>
    <row r="1190" spans="1:31" hidden="1">
      <c r="A1190" s="326"/>
      <c r="B1190" s="21" t="s">
        <v>397</v>
      </c>
      <c r="C1190" s="21"/>
      <c r="D1190" s="22"/>
      <c r="E1190" s="21"/>
      <c r="F1190" s="21"/>
      <c r="G1190" s="21"/>
      <c r="H1190" s="21"/>
      <c r="I1190" s="21"/>
      <c r="J1190" s="21"/>
      <c r="K1190" s="22">
        <f ca="1">ROUND(K1189,0)</f>
        <v>0</v>
      </c>
      <c r="L1190" s="22">
        <f t="shared" ref="L1190:Y1190" ca="1" si="1647">ROUND(K1190+L1189,0)</f>
        <v>0</v>
      </c>
      <c r="M1190" s="22">
        <f t="shared" ca="1" si="1647"/>
        <v>0</v>
      </c>
      <c r="N1190" s="22">
        <f t="shared" ca="1" si="1647"/>
        <v>0</v>
      </c>
      <c r="O1190" s="22">
        <f t="shared" ca="1" si="1647"/>
        <v>0</v>
      </c>
      <c r="P1190" s="22">
        <f t="shared" ca="1" si="1647"/>
        <v>0</v>
      </c>
      <c r="Q1190" s="22">
        <f t="shared" ca="1" si="1647"/>
        <v>0</v>
      </c>
      <c r="R1190" s="22">
        <f t="shared" ca="1" si="1647"/>
        <v>0</v>
      </c>
      <c r="S1190" s="22">
        <f t="shared" ca="1" si="1647"/>
        <v>0</v>
      </c>
      <c r="T1190" s="22">
        <f t="shared" ca="1" si="1647"/>
        <v>0</v>
      </c>
      <c r="U1190" s="22">
        <f t="shared" ca="1" si="1647"/>
        <v>0</v>
      </c>
      <c r="V1190" s="22">
        <f t="shared" ca="1" si="1647"/>
        <v>0</v>
      </c>
      <c r="W1190" s="22">
        <f t="shared" ca="1" si="1647"/>
        <v>0</v>
      </c>
      <c r="X1190" s="22">
        <f t="shared" ca="1" si="1647"/>
        <v>0</v>
      </c>
      <c r="Y1190" s="22">
        <f t="shared" ca="1" si="1647"/>
        <v>0</v>
      </c>
      <c r="Z1190" s="22">
        <f t="shared" ref="Z1190" ca="1" si="1648">ROUND(Y1190+Z1189,0)</f>
        <v>0</v>
      </c>
      <c r="AA1190" s="22">
        <f t="shared" ref="AA1190" ca="1" si="1649">ROUND(Z1190+AA1189,0)</f>
        <v>0</v>
      </c>
      <c r="AB1190" s="22">
        <f t="shared" ref="AB1190" ca="1" si="1650">ROUND(AA1190+AB1189,0)</f>
        <v>0</v>
      </c>
      <c r="AC1190" s="22">
        <f t="shared" ref="AC1190" ca="1" si="1651">ROUND(AB1190+AC1189,0)</f>
        <v>0</v>
      </c>
      <c r="AD1190" s="22">
        <f t="shared" ref="AD1190" ca="1" si="1652">ROUND(AC1190+AD1189,0)</f>
        <v>0</v>
      </c>
      <c r="AE1190" s="22">
        <f t="shared" ref="AE1190" ca="1" si="1653">ROUND(AD1190+AE1189,0)</f>
        <v>0</v>
      </c>
    </row>
    <row r="1191" spans="1:31" hidden="1">
      <c r="A1191" s="326"/>
      <c r="B1191" s="21" t="s">
        <v>388</v>
      </c>
      <c r="C1191" s="21"/>
      <c r="D1191" s="22"/>
      <c r="E1191" s="21"/>
      <c r="F1191" s="21"/>
      <c r="G1191" s="21"/>
      <c r="H1191" s="21"/>
      <c r="I1191" s="21"/>
      <c r="J1191" s="21"/>
      <c r="K1191" s="76">
        <f ca="1">IF($D1187=LataProjekcji,ROUND($D1188-K1190,0),ROUND(IF(K1189=0,0,$D1188-K1190),0))</f>
        <v>0</v>
      </c>
      <c r="L1191" s="253">
        <f t="shared" ref="L1191:W1191" ca="1" si="1654">IF($D1187=LataProjekcji,ROUND($D1188-L1190,0),ROUND(IF(AND(L1189=0,K1191&gt;0),$D1188-L1190,IF(L1189=0,0,$D1188-L1190)),0))</f>
        <v>0</v>
      </c>
      <c r="M1191" s="253">
        <f t="shared" ca="1" si="1654"/>
        <v>0</v>
      </c>
      <c r="N1191" s="253">
        <f t="shared" ca="1" si="1654"/>
        <v>0</v>
      </c>
      <c r="O1191" s="253">
        <f t="shared" ca="1" si="1654"/>
        <v>0</v>
      </c>
      <c r="P1191" s="253">
        <f t="shared" ca="1" si="1654"/>
        <v>0</v>
      </c>
      <c r="Q1191" s="253">
        <f t="shared" ca="1" si="1654"/>
        <v>0</v>
      </c>
      <c r="R1191" s="253">
        <f t="shared" ca="1" si="1654"/>
        <v>0</v>
      </c>
      <c r="S1191" s="253">
        <f t="shared" ca="1" si="1654"/>
        <v>0</v>
      </c>
      <c r="T1191" s="253">
        <f t="shared" ca="1" si="1654"/>
        <v>0</v>
      </c>
      <c r="U1191" s="253">
        <f t="shared" ca="1" si="1654"/>
        <v>0</v>
      </c>
      <c r="V1191" s="253">
        <f t="shared" ca="1" si="1654"/>
        <v>0</v>
      </c>
      <c r="W1191" s="253">
        <f t="shared" ca="1" si="1654"/>
        <v>0</v>
      </c>
      <c r="X1191" s="253">
        <f t="shared" ref="X1191:AA1191" ca="1" si="1655">IF($D1187=LataProjekcji,ROUND($D1188-X1190,0),ROUND(IF(AND(X1189=0,W1191&gt;0),$D1188-X1190,IF(X1189=0,0,$D1188-X1190)),0))</f>
        <v>0</v>
      </c>
      <c r="Y1191" s="253">
        <f t="shared" ca="1" si="1655"/>
        <v>0</v>
      </c>
      <c r="Z1191" s="253">
        <f t="shared" ca="1" si="1655"/>
        <v>0</v>
      </c>
      <c r="AA1191" s="253">
        <f t="shared" ca="1" si="1655"/>
        <v>0</v>
      </c>
      <c r="AB1191" s="253">
        <f t="shared" ref="AB1191" ca="1" si="1656">IF($D1187=LataProjekcji,ROUND($D1188-AB1190,0),ROUND(IF(AND(AB1189=0,AA1191&gt;0),$D1188-AB1190,IF(AB1189=0,0,$D1188-AB1190)),0))</f>
        <v>0</v>
      </c>
      <c r="AC1191" s="253">
        <f t="shared" ref="AC1191" ca="1" si="1657">IF($D1187=LataProjekcji,ROUND($D1188-AC1190,0),ROUND(IF(AND(AC1189=0,AB1191&gt;0),$D1188-AC1190,IF(AC1189=0,0,$D1188-AC1190)),0))</f>
        <v>0</v>
      </c>
      <c r="AD1191" s="253">
        <f t="shared" ref="AD1191" ca="1" si="1658">IF($D1187=LataProjekcji,ROUND($D1188-AD1190,0),ROUND(IF(AND(AD1189=0,AC1191&gt;0),$D1188-AD1190,IF(AD1189=0,0,$D1188-AD1190)),0))</f>
        <v>0</v>
      </c>
      <c r="AE1191" s="253">
        <f t="shared" ref="AE1191" ca="1" si="1659">IF($D1187=LataProjekcji,ROUND($D1188-AE1190,0),ROUND(IF(AND(AE1189=0,AD1191&gt;0),$D1188-AE1190,IF(AE1189=0,0,$D1188-AE1190)),0))</f>
        <v>0</v>
      </c>
    </row>
    <row r="1192" spans="1:31" hidden="1">
      <c r="A1192" s="326"/>
      <c r="B1192" s="21"/>
      <c r="C1192" s="21"/>
      <c r="D1192" s="21"/>
      <c r="E1192" s="21"/>
      <c r="F1192" s="21"/>
      <c r="G1192" s="21"/>
      <c r="H1192" s="388">
        <f>H1185+1</f>
        <v>7</v>
      </c>
      <c r="I1192" s="458" cm="1">
        <f t="array" aca="1" ref="I1192" ca="1">OFFSET('Środki trwałe'!$C$197,H1192,,)</f>
        <v>0</v>
      </c>
      <c r="J1192" s="388" t="s">
        <v>404</v>
      </c>
      <c r="K1192" s="389">
        <f t="shared" ref="K1192:W1192" ca="1" si="1660">IF(AND(OFFSET($F$195,$D1186,0)="tak",OFFSET($G$195,$D1186,0)="tak",OFFSET($J$195,$D1186,0)="ok",LataProjekcji&lt;=Koniec_Projekt),ROUND(K1189*OFFSET($K$223,$H1192,(COLUMN()-11)),0),0)</f>
        <v>0</v>
      </c>
      <c r="L1192" s="389">
        <f t="shared" ca="1" si="1660"/>
        <v>0</v>
      </c>
      <c r="M1192" s="389">
        <f t="shared" ca="1" si="1660"/>
        <v>0</v>
      </c>
      <c r="N1192" s="389">
        <f t="shared" ca="1" si="1660"/>
        <v>0</v>
      </c>
      <c r="O1192" s="389">
        <f t="shared" ca="1" si="1660"/>
        <v>0</v>
      </c>
      <c r="P1192" s="389">
        <f t="shared" ca="1" si="1660"/>
        <v>0</v>
      </c>
      <c r="Q1192" s="389">
        <f t="shared" ca="1" si="1660"/>
        <v>0</v>
      </c>
      <c r="R1192" s="389">
        <f t="shared" ca="1" si="1660"/>
        <v>0</v>
      </c>
      <c r="S1192" s="389">
        <f t="shared" ca="1" si="1660"/>
        <v>0</v>
      </c>
      <c r="T1192" s="389">
        <f t="shared" ca="1" si="1660"/>
        <v>0</v>
      </c>
      <c r="U1192" s="389">
        <f t="shared" ca="1" si="1660"/>
        <v>0</v>
      </c>
      <c r="V1192" s="389">
        <f t="shared" ca="1" si="1660"/>
        <v>0</v>
      </c>
      <c r="W1192" s="389">
        <f t="shared" ca="1" si="1660"/>
        <v>0</v>
      </c>
      <c r="X1192" s="389">
        <f t="shared" ref="X1192:AA1192" ca="1" si="1661">IF(AND(OFFSET($F$195,$D1186,0)="tak",OFFSET($G$195,$D1186,0)="tak",OFFSET($J$195,$D1186,0)="ok",LataProjekcji&lt;=Koniec_Projekt),ROUND(X1189*OFFSET($K$223,$H1192,(COLUMN()-11)),0),0)</f>
        <v>0</v>
      </c>
      <c r="Y1192" s="389">
        <f t="shared" ca="1" si="1661"/>
        <v>0</v>
      </c>
      <c r="Z1192" s="389">
        <f t="shared" ca="1" si="1661"/>
        <v>0</v>
      </c>
      <c r="AA1192" s="389">
        <f t="shared" ca="1" si="1661"/>
        <v>0</v>
      </c>
      <c r="AB1192" s="389">
        <f t="shared" ref="AB1192:AE1192" ca="1" si="1662">IF(AND(OFFSET($F$195,$D1186,0)="tak",OFFSET($G$195,$D1186,0)="tak",OFFSET($J$195,$D1186,0)="ok",LataProjekcji&lt;=Koniec_Projekt),ROUND(AB1189*OFFSET($K$223,$H1192,(COLUMN()-11)),0),0)</f>
        <v>0</v>
      </c>
      <c r="AC1192" s="389">
        <f t="shared" ca="1" si="1662"/>
        <v>0</v>
      </c>
      <c r="AD1192" s="389">
        <f t="shared" ca="1" si="1662"/>
        <v>0</v>
      </c>
      <c r="AE1192" s="389">
        <f t="shared" ca="1" si="1662"/>
        <v>0</v>
      </c>
    </row>
    <row r="1193" spans="1:31" hidden="1">
      <c r="A1193" s="326"/>
      <c r="B1193" s="20">
        <f ca="1">OFFSET($B$195,D1193,0)</f>
        <v>0</v>
      </c>
      <c r="C1193" s="20"/>
      <c r="D1193" s="21">
        <f>D1186+1</f>
        <v>10</v>
      </c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</row>
    <row r="1194" spans="1:31" hidden="1">
      <c r="A1194" s="326"/>
      <c r="B1194" s="21" t="s">
        <v>395</v>
      </c>
      <c r="C1194" s="21"/>
      <c r="D1194" s="164">
        <f ca="1">YEAR(OFFSET($E$195,D1193,0))</f>
        <v>1900</v>
      </c>
      <c r="E1194" s="164">
        <f ca="1">MONTH(OFFSET($E$195,D1193,0))</f>
        <v>1</v>
      </c>
      <c r="F1194" s="527" cm="1">
        <f t="array" aca="1" ref="F1194" ca="1">IleMiesiecyDoKoncaRokuST</f>
        <v>11</v>
      </c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</row>
    <row r="1195" spans="1:31" hidden="1">
      <c r="A1195" s="326"/>
      <c r="B1195" s="21" t="s">
        <v>388</v>
      </c>
      <c r="C1195" s="21"/>
      <c r="D1195" s="246">
        <f ca="1">IF(E1195&lt;0,0,ROUND(E1195,0))</f>
        <v>0</v>
      </c>
      <c r="E1195" s="248">
        <f ca="1">OFFSET($D$195,D1193,0)</f>
        <v>0</v>
      </c>
      <c r="F1195" s="246">
        <f ca="1">IF(E1195&gt;10,ROUND(($D1196/12)*$F1194,0),$D1195)</f>
        <v>0</v>
      </c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6"/>
      <c r="B1196" s="21" t="s">
        <v>396</v>
      </c>
      <c r="C1196" s="21"/>
      <c r="D1196" s="246">
        <f ca="1">IF(ISBLANK(OFFSET($E$195,D1193,0)),0,IF(E1195&gt;10,ROUND(D1195*am_prace_rozwojowe,0),IF(D1195&lt;0,0,D1195)))</f>
        <v>0</v>
      </c>
      <c r="E1196" s="21"/>
      <c r="F1196" s="21"/>
      <c r="G1196" s="21"/>
      <c r="H1196" s="21"/>
      <c r="I1196" s="21"/>
      <c r="J1196" s="21"/>
      <c r="K1196" s="74">
        <f ca="1">ROUND(IF(($D1194+1)=K$192,$D1196,0),0)</f>
        <v>0</v>
      </c>
      <c r="L1196" s="247">
        <f ca="1">ROUND(IF(OR(AND($D1194=LataProjekcji,$F1194&gt;0),AND($D1194=LataProjekcji,$F1194=0,$E1195&lt;=10)),$F1195,IF($D1194&lt;LataProjekcji,IF((SUM($K1196:K1196)+$D1196)&lt;$D1195,$D1196,$D1195-SUM($K1196:K1196)),0)),0)</f>
        <v>0</v>
      </c>
      <c r="M1196" s="247">
        <f ca="1">ROUND(IF(OR(AND($D1194=LataProjekcji,$F1194&gt;0),AND($D1194=LataProjekcji,$F1194=0,$E1195&lt;=10)),$F1195,IF($D1194&lt;LataProjekcji,IF((SUM($K1196:L1196)+$D1196)&lt;$D1195,$D1196,$D1195-SUM($K1196:L1196)),0)),0)</f>
        <v>0</v>
      </c>
      <c r="N1196" s="247">
        <f ca="1">ROUND(IF(OR(AND($D1194=LataProjekcji,$F1194&gt;0),AND($D1194=LataProjekcji,$F1194=0,$E1195&lt;=10)),$F1195,IF($D1194&lt;LataProjekcji,IF((SUM($K1196:M1196)+$D1196)&lt;$D1195,$D1196,$D1195-SUM($K1196:M1196)),0)),0)</f>
        <v>0</v>
      </c>
      <c r="O1196" s="247">
        <f ca="1">ROUND(IF(OR(AND($D1194=LataProjekcji,$F1194&gt;0),AND($D1194=LataProjekcji,$F1194=0,$E1195&lt;=10)),$F1195,IF($D1194&lt;LataProjekcji,IF((SUM($K1196:N1196)+$D1196)&lt;$D1195,$D1196,$D1195-SUM($K1196:N1196)),0)),0)</f>
        <v>0</v>
      </c>
      <c r="P1196" s="247">
        <f ca="1">ROUND(IF(OR(AND($D1194=LataProjekcji,$F1194&gt;0),AND($D1194=LataProjekcji,$F1194=0,$E1195&lt;=10)),$F1195,IF($D1194&lt;LataProjekcji,IF((SUM($K1196:O1196)+$D1196)&lt;$D1195,$D1196,$D1195-SUM($K1196:O1196)),0)),0)</f>
        <v>0</v>
      </c>
      <c r="Q1196" s="247">
        <f ca="1">ROUND(IF(OR(AND($D1194=LataProjekcji,$F1194&gt;0),AND($D1194=LataProjekcji,$F1194=0,$E1195&lt;=10)),$F1195,IF($D1194&lt;LataProjekcji,IF((SUM($K1196:P1196)+$D1196)&lt;$D1195,$D1196,$D1195-SUM($K1196:P1196)),0)),0)</f>
        <v>0</v>
      </c>
      <c r="R1196" s="247">
        <f ca="1">ROUND(IF(OR(AND($D1194=LataProjekcji,$F1194&gt;0),AND($D1194=LataProjekcji,$F1194=0,$E1195&lt;=10)),$F1195,IF($D1194&lt;LataProjekcji,IF((SUM($K1196:Q1196)+$D1196)&lt;$D1195,$D1196,$D1195-SUM($K1196:Q1196)),0)),0)</f>
        <v>0</v>
      </c>
      <c r="S1196" s="247">
        <f ca="1">ROUND(IF(OR(AND($D1194=LataProjekcji,$F1194&gt;0),AND($D1194=LataProjekcji,$F1194=0,$E1195&lt;=10)),$F1195,IF($D1194&lt;LataProjekcji,IF((SUM($K1196:R1196)+$D1196)&lt;$D1195,$D1196,$D1195-SUM($K1196:R1196)),0)),0)</f>
        <v>0</v>
      </c>
      <c r="T1196" s="247">
        <f ca="1">ROUND(IF(OR(AND($D1194=LataProjekcji,$F1194&gt;0),AND($D1194=LataProjekcji,$F1194=0,$E1195&lt;=10)),$F1195,IF($D1194&lt;LataProjekcji,IF((SUM($K1196:S1196)+$D1196)&lt;$D1195,$D1196,$D1195-SUM($K1196:S1196)),0)),0)</f>
        <v>0</v>
      </c>
      <c r="U1196" s="247">
        <f ca="1">ROUND(IF(OR(AND($D1194=LataProjekcji,$F1194&gt;0),AND($D1194=LataProjekcji,$F1194=0,$E1195&lt;=10)),$F1195,IF($D1194&lt;LataProjekcji,IF((SUM($K1196:T1196)+$D1196)&lt;$D1195,$D1196,$D1195-SUM($K1196:T1196)),0)),0)</f>
        <v>0</v>
      </c>
      <c r="V1196" s="247">
        <f ca="1">ROUND(IF(OR(AND($D1194=LataProjekcji,$F1194&gt;0),AND($D1194=LataProjekcji,$F1194=0,$E1195&lt;=10)),$F1195,IF($D1194&lt;LataProjekcji,IF((SUM($K1196:U1196)+$D1196)&lt;$D1195,$D1196,$D1195-SUM($K1196:U1196)),0)),0)</f>
        <v>0</v>
      </c>
      <c r="W1196" s="247">
        <f ca="1">ROUND(IF(OR(AND($D1194=LataProjekcji,$F1194&gt;0),AND($D1194=LataProjekcji,$F1194=0,$E1195&lt;=10)),$F1195,IF($D1194&lt;LataProjekcji,IF((SUM($K1196:V1196)+$D1196)&lt;$D1195,$D1196,$D1195-SUM($K1196:V1196)),0)),0)</f>
        <v>0</v>
      </c>
      <c r="X1196" s="247">
        <f ca="1">ROUND(IF(OR(AND($D1194=LataProjekcji,$F1194&gt;0),AND($D1194=LataProjekcji,$F1194=0,$E1195&lt;=10)),$F1195,IF($D1194&lt;LataProjekcji,IF((SUM($K1196:W1196)+$D1196)&lt;$D1195,$D1196,$D1195-SUM($K1196:W1196)),0)),0)</f>
        <v>0</v>
      </c>
      <c r="Y1196" s="247">
        <f ca="1">ROUND(IF(OR(AND($D1194=LataProjekcji,$F1194&gt;0),AND($D1194=LataProjekcji,$F1194=0,$E1195&lt;=10)),$F1195,IF($D1194&lt;LataProjekcji,IF((SUM($K1196:X1196)+$D1196)&lt;$D1195,$D1196,$D1195-SUM($K1196:X1196)),0)),0)</f>
        <v>0</v>
      </c>
      <c r="Z1196" s="247">
        <f ca="1">ROUND(IF(OR(AND($D1194=LataProjekcji,$F1194&gt;0),AND($D1194=LataProjekcji,$F1194=0,$E1195&lt;=10)),$F1195,IF($D1194&lt;LataProjekcji,IF((SUM($K1196:Y1196)+$D1196)&lt;$D1195,$D1196,$D1195-SUM($K1196:Y1196)),0)),0)</f>
        <v>0</v>
      </c>
      <c r="AA1196" s="247">
        <f ca="1">ROUND(IF(OR(AND($D1194=LataProjekcji,$F1194&gt;0),AND($D1194=LataProjekcji,$F1194=0,$E1195&lt;=10)),$F1195,IF($D1194&lt;LataProjekcji,IF((SUM($K1196:Z1196)+$D1196)&lt;$D1195,$D1196,$D1195-SUM($K1196:Z1196)),0)),0)</f>
        <v>0</v>
      </c>
      <c r="AB1196" s="247">
        <f ca="1">ROUND(IF(OR(AND($D1194=LataProjekcji,$F1194&gt;0),AND($D1194=LataProjekcji,$F1194=0,$E1195&lt;=10)),$F1195,IF($D1194&lt;LataProjekcji,IF((SUM($K1196:AA1196)+$D1196)&lt;$D1195,$D1196,$D1195-SUM($K1196:AA1196)),0)),0)</f>
        <v>0</v>
      </c>
      <c r="AC1196" s="247">
        <f ca="1">ROUND(IF(OR(AND($D1194=LataProjekcji,$F1194&gt;0),AND($D1194=LataProjekcji,$F1194=0,$E1195&lt;=10)),$F1195,IF($D1194&lt;LataProjekcji,IF((SUM($K1196:AB1196)+$D1196)&lt;$D1195,$D1196,$D1195-SUM($K1196:AB1196)),0)),0)</f>
        <v>0</v>
      </c>
      <c r="AD1196" s="247">
        <f ca="1">ROUND(IF(OR(AND($D1194=LataProjekcji,$F1194&gt;0),AND($D1194=LataProjekcji,$F1194=0,$E1195&lt;=10)),$F1195,IF($D1194&lt;LataProjekcji,IF((SUM($K1196:AC1196)+$D1196)&lt;$D1195,$D1196,$D1195-SUM($K1196:AC1196)),0)),0)</f>
        <v>0</v>
      </c>
      <c r="AE1196" s="247">
        <f ca="1">ROUND(IF(OR(AND($D1194=LataProjekcji,$F1194&gt;0),AND($D1194=LataProjekcji,$F1194=0,$E1195&lt;=10)),$F1195,IF($D1194&lt;LataProjekcji,IF((SUM($K1196:AD1196)+$D1196)&lt;$D1195,$D1196,$D1195-SUM($K1196:AD1196)),0)),0)</f>
        <v>0</v>
      </c>
    </row>
    <row r="1197" spans="1:31" hidden="1">
      <c r="A1197" s="326"/>
      <c r="B1197" s="21" t="s">
        <v>397</v>
      </c>
      <c r="C1197" s="21"/>
      <c r="D1197" s="22"/>
      <c r="E1197" s="21"/>
      <c r="F1197" s="21"/>
      <c r="G1197" s="21"/>
      <c r="H1197" s="21"/>
      <c r="I1197" s="21"/>
      <c r="J1197" s="21"/>
      <c r="K1197" s="22">
        <f ca="1">ROUND(K1196,0)</f>
        <v>0</v>
      </c>
      <c r="L1197" s="22">
        <f t="shared" ref="L1197:Y1197" ca="1" si="1663">ROUND(K1197+L1196,0)</f>
        <v>0</v>
      </c>
      <c r="M1197" s="22">
        <f t="shared" ca="1" si="1663"/>
        <v>0</v>
      </c>
      <c r="N1197" s="22">
        <f t="shared" ca="1" si="1663"/>
        <v>0</v>
      </c>
      <c r="O1197" s="22">
        <f t="shared" ca="1" si="1663"/>
        <v>0</v>
      </c>
      <c r="P1197" s="22">
        <f t="shared" ca="1" si="1663"/>
        <v>0</v>
      </c>
      <c r="Q1197" s="22">
        <f t="shared" ca="1" si="1663"/>
        <v>0</v>
      </c>
      <c r="R1197" s="22">
        <f t="shared" ca="1" si="1663"/>
        <v>0</v>
      </c>
      <c r="S1197" s="22">
        <f t="shared" ca="1" si="1663"/>
        <v>0</v>
      </c>
      <c r="T1197" s="22">
        <f t="shared" ca="1" si="1663"/>
        <v>0</v>
      </c>
      <c r="U1197" s="22">
        <f t="shared" ca="1" si="1663"/>
        <v>0</v>
      </c>
      <c r="V1197" s="22">
        <f t="shared" ca="1" si="1663"/>
        <v>0</v>
      </c>
      <c r="W1197" s="22">
        <f t="shared" ca="1" si="1663"/>
        <v>0</v>
      </c>
      <c r="X1197" s="22">
        <f t="shared" ca="1" si="1663"/>
        <v>0</v>
      </c>
      <c r="Y1197" s="22">
        <f t="shared" ca="1" si="1663"/>
        <v>0</v>
      </c>
      <c r="Z1197" s="22">
        <f t="shared" ref="Z1197" ca="1" si="1664">ROUND(Y1197+Z1196,0)</f>
        <v>0</v>
      </c>
      <c r="AA1197" s="22">
        <f t="shared" ref="AA1197" ca="1" si="1665">ROUND(Z1197+AA1196,0)</f>
        <v>0</v>
      </c>
      <c r="AB1197" s="22">
        <f t="shared" ref="AB1197" ca="1" si="1666">ROUND(AA1197+AB1196,0)</f>
        <v>0</v>
      </c>
      <c r="AC1197" s="22">
        <f t="shared" ref="AC1197" ca="1" si="1667">ROUND(AB1197+AC1196,0)</f>
        <v>0</v>
      </c>
      <c r="AD1197" s="22">
        <f t="shared" ref="AD1197" ca="1" si="1668">ROUND(AC1197+AD1196,0)</f>
        <v>0</v>
      </c>
      <c r="AE1197" s="22">
        <f t="shared" ref="AE1197" ca="1" si="1669">ROUND(AD1197+AE1196,0)</f>
        <v>0</v>
      </c>
    </row>
    <row r="1198" spans="1:31" hidden="1">
      <c r="A1198" s="326"/>
      <c r="B1198" s="21" t="s">
        <v>388</v>
      </c>
      <c r="C1198" s="21"/>
      <c r="D1198" s="22"/>
      <c r="E1198" s="21"/>
      <c r="F1198" s="21"/>
      <c r="G1198" s="21"/>
      <c r="H1198" s="21"/>
      <c r="I1198" s="21"/>
      <c r="J1198" s="21"/>
      <c r="K1198" s="76">
        <f ca="1">IF($D1194=LataProjekcji,ROUND($D1195-K1197,0),ROUND(IF(K1196=0,0,$D1195-K1197),0))</f>
        <v>0</v>
      </c>
      <c r="L1198" s="253">
        <f t="shared" ref="L1198:W1198" ca="1" si="1670">IF($D1194=LataProjekcji,ROUND($D1195-L1197,0),ROUND(IF(AND(L1196=0,K1198&gt;0),$D1195-L1197,IF(L1196=0,0,$D1195-L1197)),0))</f>
        <v>0</v>
      </c>
      <c r="M1198" s="253">
        <f t="shared" ca="1" si="1670"/>
        <v>0</v>
      </c>
      <c r="N1198" s="253">
        <f t="shared" ca="1" si="1670"/>
        <v>0</v>
      </c>
      <c r="O1198" s="253">
        <f t="shared" ca="1" si="1670"/>
        <v>0</v>
      </c>
      <c r="P1198" s="253">
        <f t="shared" ca="1" si="1670"/>
        <v>0</v>
      </c>
      <c r="Q1198" s="253">
        <f t="shared" ca="1" si="1670"/>
        <v>0</v>
      </c>
      <c r="R1198" s="253">
        <f t="shared" ca="1" si="1670"/>
        <v>0</v>
      </c>
      <c r="S1198" s="253">
        <f t="shared" ca="1" si="1670"/>
        <v>0</v>
      </c>
      <c r="T1198" s="253">
        <f t="shared" ca="1" si="1670"/>
        <v>0</v>
      </c>
      <c r="U1198" s="253">
        <f t="shared" ca="1" si="1670"/>
        <v>0</v>
      </c>
      <c r="V1198" s="253">
        <f t="shared" ca="1" si="1670"/>
        <v>0</v>
      </c>
      <c r="W1198" s="253">
        <f t="shared" ca="1" si="1670"/>
        <v>0</v>
      </c>
      <c r="X1198" s="253">
        <f t="shared" ref="X1198:AA1198" ca="1" si="1671">IF($D1194=LataProjekcji,ROUND($D1195-X1197,0),ROUND(IF(AND(X1196=0,W1198&gt;0),$D1195-X1197,IF(X1196=0,0,$D1195-X1197)),0))</f>
        <v>0</v>
      </c>
      <c r="Y1198" s="253">
        <f t="shared" ca="1" si="1671"/>
        <v>0</v>
      </c>
      <c r="Z1198" s="253">
        <f t="shared" ca="1" si="1671"/>
        <v>0</v>
      </c>
      <c r="AA1198" s="253">
        <f t="shared" ca="1" si="1671"/>
        <v>0</v>
      </c>
      <c r="AB1198" s="253">
        <f t="shared" ref="AB1198" ca="1" si="1672">IF($D1194=LataProjekcji,ROUND($D1195-AB1197,0),ROUND(IF(AND(AB1196=0,AA1198&gt;0),$D1195-AB1197,IF(AB1196=0,0,$D1195-AB1197)),0))</f>
        <v>0</v>
      </c>
      <c r="AC1198" s="253">
        <f t="shared" ref="AC1198" ca="1" si="1673">IF($D1194=LataProjekcji,ROUND($D1195-AC1197,0),ROUND(IF(AND(AC1196=0,AB1198&gt;0),$D1195-AC1197,IF(AC1196=0,0,$D1195-AC1197)),0))</f>
        <v>0</v>
      </c>
      <c r="AD1198" s="253">
        <f t="shared" ref="AD1198" ca="1" si="1674">IF($D1194=LataProjekcji,ROUND($D1195-AD1197,0),ROUND(IF(AND(AD1196=0,AC1198&gt;0),$D1195-AD1197,IF(AD1196=0,0,$D1195-AD1197)),0))</f>
        <v>0</v>
      </c>
      <c r="AE1198" s="253">
        <f t="shared" ref="AE1198" ca="1" si="1675">IF($D1194=LataProjekcji,ROUND($D1195-AE1197,0),ROUND(IF(AND(AE1196=0,AD1198&gt;0),$D1195-AE1197,IF(AE1196=0,0,$D1195-AE1197)),0))</f>
        <v>0</v>
      </c>
    </row>
    <row r="1199" spans="1:31" hidden="1">
      <c r="A1199" s="326"/>
      <c r="B1199" s="21"/>
      <c r="C1199" s="21"/>
      <c r="D1199" s="22"/>
      <c r="E1199" s="21"/>
      <c r="F1199" s="21"/>
      <c r="G1199" s="21"/>
      <c r="H1199" s="388">
        <f>H1192+1</f>
        <v>8</v>
      </c>
      <c r="I1199" s="458" cm="1">
        <f t="array" aca="1" ref="I1199" ca="1">OFFSET('Środki trwałe'!$C$197,H1199,,)</f>
        <v>0</v>
      </c>
      <c r="J1199" s="388" t="s">
        <v>404</v>
      </c>
      <c r="K1199" s="389">
        <f t="shared" ref="K1199:W1199" ca="1" si="1676">IF(AND(OFFSET($F$195,$D1193,0)="tak",OFFSET($G$195,$D1193,0)="tak",OFFSET($J$195,$D1193,0)="ok",LataProjekcji&lt;=Koniec_Projekt),ROUND(K1196*OFFSET($K$223,$H1199,(COLUMN()-11)),0),0)</f>
        <v>0</v>
      </c>
      <c r="L1199" s="389">
        <f t="shared" ca="1" si="1676"/>
        <v>0</v>
      </c>
      <c r="M1199" s="389">
        <f t="shared" ca="1" si="1676"/>
        <v>0</v>
      </c>
      <c r="N1199" s="389">
        <f t="shared" ca="1" si="1676"/>
        <v>0</v>
      </c>
      <c r="O1199" s="389">
        <f t="shared" ca="1" si="1676"/>
        <v>0</v>
      </c>
      <c r="P1199" s="389">
        <f t="shared" ca="1" si="1676"/>
        <v>0</v>
      </c>
      <c r="Q1199" s="389">
        <f t="shared" ca="1" si="1676"/>
        <v>0</v>
      </c>
      <c r="R1199" s="389">
        <f t="shared" ca="1" si="1676"/>
        <v>0</v>
      </c>
      <c r="S1199" s="389">
        <f t="shared" ca="1" si="1676"/>
        <v>0</v>
      </c>
      <c r="T1199" s="389">
        <f t="shared" ca="1" si="1676"/>
        <v>0</v>
      </c>
      <c r="U1199" s="389">
        <f t="shared" ca="1" si="1676"/>
        <v>0</v>
      </c>
      <c r="V1199" s="389">
        <f t="shared" ca="1" si="1676"/>
        <v>0</v>
      </c>
      <c r="W1199" s="389">
        <f t="shared" ca="1" si="1676"/>
        <v>0</v>
      </c>
      <c r="X1199" s="389">
        <f t="shared" ref="X1199:AA1199" ca="1" si="1677">IF(AND(OFFSET($F$195,$D1193,0)="tak",OFFSET($G$195,$D1193,0)="tak",OFFSET($J$195,$D1193,0)="ok",LataProjekcji&lt;=Koniec_Projekt),ROUND(X1196*OFFSET($K$223,$H1199,(COLUMN()-11)),0),0)</f>
        <v>0</v>
      </c>
      <c r="Y1199" s="389">
        <f t="shared" ca="1" si="1677"/>
        <v>0</v>
      </c>
      <c r="Z1199" s="389">
        <f t="shared" ca="1" si="1677"/>
        <v>0</v>
      </c>
      <c r="AA1199" s="389">
        <f t="shared" ca="1" si="1677"/>
        <v>0</v>
      </c>
      <c r="AB1199" s="389">
        <f t="shared" ref="AB1199:AE1199" ca="1" si="1678">IF(AND(OFFSET($F$195,$D1193,0)="tak",OFFSET($G$195,$D1193,0)="tak",OFFSET($J$195,$D1193,0)="ok",LataProjekcji&lt;=Koniec_Projekt),ROUND(AB1196*OFFSET($K$223,$H1199,(COLUMN()-11)),0),0)</f>
        <v>0</v>
      </c>
      <c r="AC1199" s="389">
        <f t="shared" ca="1" si="1678"/>
        <v>0</v>
      </c>
      <c r="AD1199" s="389">
        <f t="shared" ca="1" si="1678"/>
        <v>0</v>
      </c>
      <c r="AE1199" s="389">
        <f t="shared" ca="1" si="1678"/>
        <v>0</v>
      </c>
    </row>
    <row r="1200" spans="1:31" hidden="1">
      <c r="A1200" s="326"/>
      <c r="B1200" s="20">
        <f ca="1">OFFSET($B$195,D1200,0)</f>
        <v>0</v>
      </c>
      <c r="C1200" s="20"/>
      <c r="D1200" s="21">
        <f>D1193+1</f>
        <v>11</v>
      </c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</row>
    <row r="1201" spans="1:31" hidden="1">
      <c r="A1201" s="326"/>
      <c r="B1201" s="21" t="s">
        <v>395</v>
      </c>
      <c r="C1201" s="21"/>
      <c r="D1201" s="164">
        <f ca="1">YEAR(OFFSET($E$195,D1200,0))</f>
        <v>1900</v>
      </c>
      <c r="E1201" s="164">
        <f ca="1">MONTH(OFFSET($E$195,D1200,0))</f>
        <v>1</v>
      </c>
      <c r="F1201" s="527" cm="1">
        <f t="array" aca="1" ref="F1201" ca="1">IleMiesiecyDoKoncaRokuST</f>
        <v>11</v>
      </c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</row>
    <row r="1202" spans="1:31" hidden="1">
      <c r="A1202" s="326"/>
      <c r="B1202" s="21" t="s">
        <v>388</v>
      </c>
      <c r="C1202" s="21"/>
      <c r="D1202" s="246">
        <f ca="1">IF(E1202&lt;0,0,ROUND(E1202,0))</f>
        <v>0</v>
      </c>
      <c r="E1202" s="248">
        <f ca="1">OFFSET($D$195,D1200,0)</f>
        <v>0</v>
      </c>
      <c r="F1202" s="246">
        <f ca="1">IF(E1202&gt;10,ROUND(($D1203/12)*$F1201,0),$D1202)</f>
        <v>0</v>
      </c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6"/>
      <c r="B1203" s="21" t="s">
        <v>396</v>
      </c>
      <c r="C1203" s="21"/>
      <c r="D1203" s="246">
        <f ca="1">IF(ISBLANK(OFFSET($E$195,D1200,0)),0,IF(E1202&gt;10,ROUND(D1202*am_prace_rozwojowe,0),IF(D1202&lt;0,0,D1202)))</f>
        <v>0</v>
      </c>
      <c r="E1203" s="21"/>
      <c r="F1203" s="21"/>
      <c r="G1203" s="21"/>
      <c r="H1203" s="21"/>
      <c r="I1203" s="21"/>
      <c r="J1203" s="21"/>
      <c r="K1203" s="74">
        <f ca="1">ROUND(IF(($D1201+1)=K$192,$D1203,0),0)</f>
        <v>0</v>
      </c>
      <c r="L1203" s="247">
        <f ca="1">ROUND(IF(OR(AND($D1201=LataProjekcji,$F1201&gt;0),AND($D1201=LataProjekcji,$F1201=0,$E1202&lt;=10)),$F1202,IF($D1201&lt;LataProjekcji,IF((SUM($K1203:K1203)+$D1203)&lt;$D1202,$D1203,$D1202-SUM($K1203:K1203)),0)),0)</f>
        <v>0</v>
      </c>
      <c r="M1203" s="247">
        <f ca="1">ROUND(IF(OR(AND($D1201=LataProjekcji,$F1201&gt;0),AND($D1201=LataProjekcji,$F1201=0,$E1202&lt;=10)),$F1202,IF($D1201&lt;LataProjekcji,IF((SUM($K1203:L1203)+$D1203)&lt;$D1202,$D1203,$D1202-SUM($K1203:L1203)),0)),0)</f>
        <v>0</v>
      </c>
      <c r="N1203" s="247">
        <f ca="1">ROUND(IF(OR(AND($D1201=LataProjekcji,$F1201&gt;0),AND($D1201=LataProjekcji,$F1201=0,$E1202&lt;=10)),$F1202,IF($D1201&lt;LataProjekcji,IF((SUM($K1203:M1203)+$D1203)&lt;$D1202,$D1203,$D1202-SUM($K1203:M1203)),0)),0)</f>
        <v>0</v>
      </c>
      <c r="O1203" s="247">
        <f ca="1">ROUND(IF(OR(AND($D1201=LataProjekcji,$F1201&gt;0),AND($D1201=LataProjekcji,$F1201=0,$E1202&lt;=10)),$F1202,IF($D1201&lt;LataProjekcji,IF((SUM($K1203:N1203)+$D1203)&lt;$D1202,$D1203,$D1202-SUM($K1203:N1203)),0)),0)</f>
        <v>0</v>
      </c>
      <c r="P1203" s="247">
        <f ca="1">ROUND(IF(OR(AND($D1201=LataProjekcji,$F1201&gt;0),AND($D1201=LataProjekcji,$F1201=0,$E1202&lt;=10)),$F1202,IF($D1201&lt;LataProjekcji,IF((SUM($K1203:O1203)+$D1203)&lt;$D1202,$D1203,$D1202-SUM($K1203:O1203)),0)),0)</f>
        <v>0</v>
      </c>
      <c r="Q1203" s="247">
        <f ca="1">ROUND(IF(OR(AND($D1201=LataProjekcji,$F1201&gt;0),AND($D1201=LataProjekcji,$F1201=0,$E1202&lt;=10)),$F1202,IF($D1201&lt;LataProjekcji,IF((SUM($K1203:P1203)+$D1203)&lt;$D1202,$D1203,$D1202-SUM($K1203:P1203)),0)),0)</f>
        <v>0</v>
      </c>
      <c r="R1203" s="247">
        <f ca="1">ROUND(IF(OR(AND($D1201=LataProjekcji,$F1201&gt;0),AND($D1201=LataProjekcji,$F1201=0,$E1202&lt;=10)),$F1202,IF($D1201&lt;LataProjekcji,IF((SUM($K1203:Q1203)+$D1203)&lt;$D1202,$D1203,$D1202-SUM($K1203:Q1203)),0)),0)</f>
        <v>0</v>
      </c>
      <c r="S1203" s="247">
        <f ca="1">ROUND(IF(OR(AND($D1201=LataProjekcji,$F1201&gt;0),AND($D1201=LataProjekcji,$F1201=0,$E1202&lt;=10)),$F1202,IF($D1201&lt;LataProjekcji,IF((SUM($K1203:R1203)+$D1203)&lt;$D1202,$D1203,$D1202-SUM($K1203:R1203)),0)),0)</f>
        <v>0</v>
      </c>
      <c r="T1203" s="247">
        <f ca="1">ROUND(IF(OR(AND($D1201=LataProjekcji,$F1201&gt;0),AND($D1201=LataProjekcji,$F1201=0,$E1202&lt;=10)),$F1202,IF($D1201&lt;LataProjekcji,IF((SUM($K1203:S1203)+$D1203)&lt;$D1202,$D1203,$D1202-SUM($K1203:S1203)),0)),0)</f>
        <v>0</v>
      </c>
      <c r="U1203" s="247">
        <f ca="1">ROUND(IF(OR(AND($D1201=LataProjekcji,$F1201&gt;0),AND($D1201=LataProjekcji,$F1201=0,$E1202&lt;=10)),$F1202,IF($D1201&lt;LataProjekcji,IF((SUM($K1203:T1203)+$D1203)&lt;$D1202,$D1203,$D1202-SUM($K1203:T1203)),0)),0)</f>
        <v>0</v>
      </c>
      <c r="V1203" s="247">
        <f ca="1">ROUND(IF(OR(AND($D1201=LataProjekcji,$F1201&gt;0),AND($D1201=LataProjekcji,$F1201=0,$E1202&lt;=10)),$F1202,IF($D1201&lt;LataProjekcji,IF((SUM($K1203:U1203)+$D1203)&lt;$D1202,$D1203,$D1202-SUM($K1203:U1203)),0)),0)</f>
        <v>0</v>
      </c>
      <c r="W1203" s="247">
        <f ca="1">ROUND(IF(OR(AND($D1201=LataProjekcji,$F1201&gt;0),AND($D1201=LataProjekcji,$F1201=0,$E1202&lt;=10)),$F1202,IF($D1201&lt;LataProjekcji,IF((SUM($K1203:V1203)+$D1203)&lt;$D1202,$D1203,$D1202-SUM($K1203:V1203)),0)),0)</f>
        <v>0</v>
      </c>
      <c r="X1203" s="247">
        <f ca="1">ROUND(IF(OR(AND($D1201=LataProjekcji,$F1201&gt;0),AND($D1201=LataProjekcji,$F1201=0,$E1202&lt;=10)),$F1202,IF($D1201&lt;LataProjekcji,IF((SUM($K1203:W1203)+$D1203)&lt;$D1202,$D1203,$D1202-SUM($K1203:W1203)),0)),0)</f>
        <v>0</v>
      </c>
      <c r="Y1203" s="247">
        <f ca="1">ROUND(IF(OR(AND($D1201=LataProjekcji,$F1201&gt;0),AND($D1201=LataProjekcji,$F1201=0,$E1202&lt;=10)),$F1202,IF($D1201&lt;LataProjekcji,IF((SUM($K1203:X1203)+$D1203)&lt;$D1202,$D1203,$D1202-SUM($K1203:X1203)),0)),0)</f>
        <v>0</v>
      </c>
      <c r="Z1203" s="247">
        <f ca="1">ROUND(IF(OR(AND($D1201=LataProjekcji,$F1201&gt;0),AND($D1201=LataProjekcji,$F1201=0,$E1202&lt;=10)),$F1202,IF($D1201&lt;LataProjekcji,IF((SUM($K1203:Y1203)+$D1203)&lt;$D1202,$D1203,$D1202-SUM($K1203:Y1203)),0)),0)</f>
        <v>0</v>
      </c>
      <c r="AA1203" s="247">
        <f ca="1">ROUND(IF(OR(AND($D1201=LataProjekcji,$F1201&gt;0),AND($D1201=LataProjekcji,$F1201=0,$E1202&lt;=10)),$F1202,IF($D1201&lt;LataProjekcji,IF((SUM($K1203:Z1203)+$D1203)&lt;$D1202,$D1203,$D1202-SUM($K1203:Z1203)),0)),0)</f>
        <v>0</v>
      </c>
      <c r="AB1203" s="247">
        <f ca="1">ROUND(IF(OR(AND($D1201=LataProjekcji,$F1201&gt;0),AND($D1201=LataProjekcji,$F1201=0,$E1202&lt;=10)),$F1202,IF($D1201&lt;LataProjekcji,IF((SUM($K1203:AA1203)+$D1203)&lt;$D1202,$D1203,$D1202-SUM($K1203:AA1203)),0)),0)</f>
        <v>0</v>
      </c>
      <c r="AC1203" s="247">
        <f ca="1">ROUND(IF(OR(AND($D1201=LataProjekcji,$F1201&gt;0),AND($D1201=LataProjekcji,$F1201=0,$E1202&lt;=10)),$F1202,IF($D1201&lt;LataProjekcji,IF((SUM($K1203:AB1203)+$D1203)&lt;$D1202,$D1203,$D1202-SUM($K1203:AB1203)),0)),0)</f>
        <v>0</v>
      </c>
      <c r="AD1203" s="247">
        <f ca="1">ROUND(IF(OR(AND($D1201=LataProjekcji,$F1201&gt;0),AND($D1201=LataProjekcji,$F1201=0,$E1202&lt;=10)),$F1202,IF($D1201&lt;LataProjekcji,IF((SUM($K1203:AC1203)+$D1203)&lt;$D1202,$D1203,$D1202-SUM($K1203:AC1203)),0)),0)</f>
        <v>0</v>
      </c>
      <c r="AE1203" s="247">
        <f ca="1">ROUND(IF(OR(AND($D1201=LataProjekcji,$F1201&gt;0),AND($D1201=LataProjekcji,$F1201=0,$E1202&lt;=10)),$F1202,IF($D1201&lt;LataProjekcji,IF((SUM($K1203:AD1203)+$D1203)&lt;$D1202,$D1203,$D1202-SUM($K1203:AD1203)),0)),0)</f>
        <v>0</v>
      </c>
    </row>
    <row r="1204" spans="1:31" hidden="1">
      <c r="A1204" s="326"/>
      <c r="B1204" s="21" t="s">
        <v>397</v>
      </c>
      <c r="C1204" s="21"/>
      <c r="D1204" s="22"/>
      <c r="E1204" s="21"/>
      <c r="F1204" s="21"/>
      <c r="G1204" s="21"/>
      <c r="H1204" s="21"/>
      <c r="I1204" s="21"/>
      <c r="J1204" s="21"/>
      <c r="K1204" s="22">
        <f ca="1">ROUND(K1203,0)</f>
        <v>0</v>
      </c>
      <c r="L1204" s="22">
        <f t="shared" ref="L1204:Y1204" ca="1" si="1679">ROUND(K1204+L1203,0)</f>
        <v>0</v>
      </c>
      <c r="M1204" s="22">
        <f t="shared" ca="1" si="1679"/>
        <v>0</v>
      </c>
      <c r="N1204" s="22">
        <f t="shared" ca="1" si="1679"/>
        <v>0</v>
      </c>
      <c r="O1204" s="22">
        <f t="shared" ca="1" si="1679"/>
        <v>0</v>
      </c>
      <c r="P1204" s="22">
        <f t="shared" ca="1" si="1679"/>
        <v>0</v>
      </c>
      <c r="Q1204" s="22">
        <f t="shared" ca="1" si="1679"/>
        <v>0</v>
      </c>
      <c r="R1204" s="22">
        <f t="shared" ca="1" si="1679"/>
        <v>0</v>
      </c>
      <c r="S1204" s="22">
        <f t="shared" ca="1" si="1679"/>
        <v>0</v>
      </c>
      <c r="T1204" s="22">
        <f t="shared" ca="1" si="1679"/>
        <v>0</v>
      </c>
      <c r="U1204" s="22">
        <f t="shared" ca="1" si="1679"/>
        <v>0</v>
      </c>
      <c r="V1204" s="22">
        <f t="shared" ca="1" si="1679"/>
        <v>0</v>
      </c>
      <c r="W1204" s="22">
        <f t="shared" ca="1" si="1679"/>
        <v>0</v>
      </c>
      <c r="X1204" s="22">
        <f t="shared" ca="1" si="1679"/>
        <v>0</v>
      </c>
      <c r="Y1204" s="22">
        <f t="shared" ca="1" si="1679"/>
        <v>0</v>
      </c>
      <c r="Z1204" s="22">
        <f t="shared" ref="Z1204" ca="1" si="1680">ROUND(Y1204+Z1203,0)</f>
        <v>0</v>
      </c>
      <c r="AA1204" s="22">
        <f t="shared" ref="AA1204" ca="1" si="1681">ROUND(Z1204+AA1203,0)</f>
        <v>0</v>
      </c>
      <c r="AB1204" s="22">
        <f t="shared" ref="AB1204" ca="1" si="1682">ROUND(AA1204+AB1203,0)</f>
        <v>0</v>
      </c>
      <c r="AC1204" s="22">
        <f t="shared" ref="AC1204" ca="1" si="1683">ROUND(AB1204+AC1203,0)</f>
        <v>0</v>
      </c>
      <c r="AD1204" s="22">
        <f t="shared" ref="AD1204" ca="1" si="1684">ROUND(AC1204+AD1203,0)</f>
        <v>0</v>
      </c>
      <c r="AE1204" s="22">
        <f t="shared" ref="AE1204" ca="1" si="1685">ROUND(AD1204+AE1203,0)</f>
        <v>0</v>
      </c>
    </row>
    <row r="1205" spans="1:31" hidden="1">
      <c r="A1205" s="326"/>
      <c r="B1205" s="21" t="s">
        <v>388</v>
      </c>
      <c r="C1205" s="21"/>
      <c r="D1205" s="22"/>
      <c r="E1205" s="21"/>
      <c r="F1205" s="21"/>
      <c r="G1205" s="21"/>
      <c r="H1205" s="21"/>
      <c r="I1205" s="21"/>
      <c r="J1205" s="21"/>
      <c r="K1205" s="76">
        <f ca="1">IF($D1201=LataProjekcji,ROUND($D1202-K1204,0),ROUND(IF(K1203=0,0,$D1202-K1204),0))</f>
        <v>0</v>
      </c>
      <c r="L1205" s="253">
        <f t="shared" ref="L1205:W1205" ca="1" si="1686">IF($D1201=LataProjekcji,ROUND($D1202-L1204,0),ROUND(IF(AND(L1203=0,K1205&gt;0),$D1202-L1204,IF(L1203=0,0,$D1202-L1204)),0))</f>
        <v>0</v>
      </c>
      <c r="M1205" s="253">
        <f t="shared" ca="1" si="1686"/>
        <v>0</v>
      </c>
      <c r="N1205" s="253">
        <f t="shared" ca="1" si="1686"/>
        <v>0</v>
      </c>
      <c r="O1205" s="253">
        <f t="shared" ca="1" si="1686"/>
        <v>0</v>
      </c>
      <c r="P1205" s="253">
        <f t="shared" ca="1" si="1686"/>
        <v>0</v>
      </c>
      <c r="Q1205" s="253">
        <f t="shared" ca="1" si="1686"/>
        <v>0</v>
      </c>
      <c r="R1205" s="253">
        <f t="shared" ca="1" si="1686"/>
        <v>0</v>
      </c>
      <c r="S1205" s="253">
        <f t="shared" ca="1" si="1686"/>
        <v>0</v>
      </c>
      <c r="T1205" s="253">
        <f t="shared" ca="1" si="1686"/>
        <v>0</v>
      </c>
      <c r="U1205" s="253">
        <f t="shared" ca="1" si="1686"/>
        <v>0</v>
      </c>
      <c r="V1205" s="253">
        <f t="shared" ca="1" si="1686"/>
        <v>0</v>
      </c>
      <c r="W1205" s="253">
        <f t="shared" ca="1" si="1686"/>
        <v>0</v>
      </c>
      <c r="X1205" s="253">
        <f t="shared" ref="X1205:AA1205" ca="1" si="1687">IF($D1201=LataProjekcji,ROUND($D1202-X1204,0),ROUND(IF(AND(X1203=0,W1205&gt;0),$D1202-X1204,IF(X1203=0,0,$D1202-X1204)),0))</f>
        <v>0</v>
      </c>
      <c r="Y1205" s="253">
        <f t="shared" ca="1" si="1687"/>
        <v>0</v>
      </c>
      <c r="Z1205" s="253">
        <f t="shared" ca="1" si="1687"/>
        <v>0</v>
      </c>
      <c r="AA1205" s="253">
        <f t="shared" ca="1" si="1687"/>
        <v>0</v>
      </c>
      <c r="AB1205" s="253">
        <f t="shared" ref="AB1205" ca="1" si="1688">IF($D1201=LataProjekcji,ROUND($D1202-AB1204,0),ROUND(IF(AND(AB1203=0,AA1205&gt;0),$D1202-AB1204,IF(AB1203=0,0,$D1202-AB1204)),0))</f>
        <v>0</v>
      </c>
      <c r="AC1205" s="253">
        <f t="shared" ref="AC1205" ca="1" si="1689">IF($D1201=LataProjekcji,ROUND($D1202-AC1204,0),ROUND(IF(AND(AC1203=0,AB1205&gt;0),$D1202-AC1204,IF(AC1203=0,0,$D1202-AC1204)),0))</f>
        <v>0</v>
      </c>
      <c r="AD1205" s="253">
        <f t="shared" ref="AD1205" ca="1" si="1690">IF($D1201=LataProjekcji,ROUND($D1202-AD1204,0),ROUND(IF(AND(AD1203=0,AC1205&gt;0),$D1202-AD1204,IF(AD1203=0,0,$D1202-AD1204)),0))</f>
        <v>0</v>
      </c>
      <c r="AE1205" s="253">
        <f t="shared" ref="AE1205" ca="1" si="1691">IF($D1201=LataProjekcji,ROUND($D1202-AE1204,0),ROUND(IF(AND(AE1203=0,AD1205&gt;0),$D1202-AE1204,IF(AE1203=0,0,$D1202-AE1204)),0))</f>
        <v>0</v>
      </c>
    </row>
    <row r="1206" spans="1:31" hidden="1">
      <c r="A1206" s="326"/>
      <c r="B1206" s="21"/>
      <c r="C1206" s="21"/>
      <c r="D1206" s="21"/>
      <c r="E1206" s="21"/>
      <c r="F1206" s="21"/>
      <c r="G1206" s="21"/>
      <c r="H1206" s="388">
        <f>H1199+1</f>
        <v>9</v>
      </c>
      <c r="I1206" s="458" cm="1">
        <f t="array" aca="1" ref="I1206" ca="1">OFFSET('Środki trwałe'!$C$197,H1206,,)</f>
        <v>0</v>
      </c>
      <c r="J1206" s="388" t="s">
        <v>404</v>
      </c>
      <c r="K1206" s="389">
        <f t="shared" ref="K1206:W1206" ca="1" si="1692">IF(AND(OFFSET($F$195,$D1200,0)="tak",OFFSET($G$195,$D1200,0)="tak",OFFSET($J$195,$D1200,0)="ok",LataProjekcji&lt;=Koniec_Projekt),ROUND(K1203*OFFSET($K$223,$H1206,(COLUMN()-11)),0),0)</f>
        <v>0</v>
      </c>
      <c r="L1206" s="389">
        <f t="shared" ca="1" si="1692"/>
        <v>0</v>
      </c>
      <c r="M1206" s="389">
        <f t="shared" ca="1" si="1692"/>
        <v>0</v>
      </c>
      <c r="N1206" s="389">
        <f t="shared" ca="1" si="1692"/>
        <v>0</v>
      </c>
      <c r="O1206" s="389">
        <f t="shared" ca="1" si="1692"/>
        <v>0</v>
      </c>
      <c r="P1206" s="389">
        <f t="shared" ca="1" si="1692"/>
        <v>0</v>
      </c>
      <c r="Q1206" s="389">
        <f t="shared" ca="1" si="1692"/>
        <v>0</v>
      </c>
      <c r="R1206" s="389">
        <f t="shared" ca="1" si="1692"/>
        <v>0</v>
      </c>
      <c r="S1206" s="389">
        <f t="shared" ca="1" si="1692"/>
        <v>0</v>
      </c>
      <c r="T1206" s="389">
        <f t="shared" ca="1" si="1692"/>
        <v>0</v>
      </c>
      <c r="U1206" s="389">
        <f t="shared" ca="1" si="1692"/>
        <v>0</v>
      </c>
      <c r="V1206" s="389">
        <f t="shared" ca="1" si="1692"/>
        <v>0</v>
      </c>
      <c r="W1206" s="389">
        <f t="shared" ca="1" si="1692"/>
        <v>0</v>
      </c>
      <c r="X1206" s="389">
        <f t="shared" ref="X1206:AA1206" ca="1" si="1693">IF(AND(OFFSET($F$195,$D1200,0)="tak",OFFSET($G$195,$D1200,0)="tak",OFFSET($J$195,$D1200,0)="ok",LataProjekcji&lt;=Koniec_Projekt),ROUND(X1203*OFFSET($K$223,$H1206,(COLUMN()-11)),0),0)</f>
        <v>0</v>
      </c>
      <c r="Y1206" s="389">
        <f t="shared" ca="1" si="1693"/>
        <v>0</v>
      </c>
      <c r="Z1206" s="389">
        <f t="shared" ca="1" si="1693"/>
        <v>0</v>
      </c>
      <c r="AA1206" s="389">
        <f t="shared" ca="1" si="1693"/>
        <v>0</v>
      </c>
      <c r="AB1206" s="389">
        <f t="shared" ref="AB1206:AE1206" ca="1" si="1694">IF(AND(OFFSET($F$195,$D1200,0)="tak",OFFSET($G$195,$D1200,0)="tak",OFFSET($J$195,$D1200,0)="ok",LataProjekcji&lt;=Koniec_Projekt),ROUND(AB1203*OFFSET($K$223,$H1206,(COLUMN()-11)),0),0)</f>
        <v>0</v>
      </c>
      <c r="AC1206" s="389">
        <f t="shared" ca="1" si="1694"/>
        <v>0</v>
      </c>
      <c r="AD1206" s="389">
        <f t="shared" ca="1" si="1694"/>
        <v>0</v>
      </c>
      <c r="AE1206" s="389">
        <f t="shared" ca="1" si="1694"/>
        <v>0</v>
      </c>
    </row>
    <row r="1207" spans="1:31" hidden="1">
      <c r="A1207" s="326"/>
      <c r="B1207" s="20">
        <f ca="1">OFFSET($B$195,D1207,0)</f>
        <v>0</v>
      </c>
      <c r="C1207" s="20"/>
      <c r="D1207" s="21">
        <f>D1200+1</f>
        <v>12</v>
      </c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</row>
    <row r="1208" spans="1:31" hidden="1">
      <c r="A1208" s="326"/>
      <c r="B1208" s="21" t="s">
        <v>395</v>
      </c>
      <c r="C1208" s="21"/>
      <c r="D1208" s="164">
        <f ca="1">YEAR(OFFSET($E$195,D1207,0))</f>
        <v>1900</v>
      </c>
      <c r="E1208" s="164">
        <f ca="1">MONTH(OFFSET($E$195,D1207,0))</f>
        <v>1</v>
      </c>
      <c r="F1208" s="527" cm="1">
        <f t="array" aca="1" ref="F1208" ca="1">IleMiesiecyDoKoncaRokuST</f>
        <v>11</v>
      </c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</row>
    <row r="1209" spans="1:31" hidden="1">
      <c r="A1209" s="326"/>
      <c r="B1209" s="21" t="s">
        <v>388</v>
      </c>
      <c r="C1209" s="21"/>
      <c r="D1209" s="246">
        <f ca="1">IF(E1209&lt;0,0,ROUND(E1209,0))</f>
        <v>0</v>
      </c>
      <c r="E1209" s="248">
        <f ca="1">OFFSET($D$195,D1207,0)</f>
        <v>0</v>
      </c>
      <c r="F1209" s="246">
        <f ca="1">IF(E1209&gt;10,ROUND(($D1210/12)*$F1208,0),$D1209)</f>
        <v>0</v>
      </c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6"/>
      <c r="B1210" s="21" t="s">
        <v>396</v>
      </c>
      <c r="C1210" s="21"/>
      <c r="D1210" s="246">
        <f ca="1">IF(ISBLANK(OFFSET($E$195,D1207,0)),0,IF(E1209&gt;10,ROUND(D1209*am_prace_rozwojowe,0),IF(D1209&lt;0,0,D1209)))</f>
        <v>0</v>
      </c>
      <c r="E1210" s="21"/>
      <c r="F1210" s="21"/>
      <c r="G1210" s="21"/>
      <c r="H1210" s="21"/>
      <c r="I1210" s="21"/>
      <c r="J1210" s="21"/>
      <c r="K1210" s="74">
        <f ca="1">ROUND(IF(($D1208+1)=K$192,$D1210,0),0)</f>
        <v>0</v>
      </c>
      <c r="L1210" s="247">
        <f ca="1">ROUND(IF(OR(AND($D1208=LataProjekcji,$F1208&gt;0),AND($D1208=LataProjekcji,$F1208=0,$E1209&lt;=10)),$F1209,IF($D1208&lt;LataProjekcji,IF((SUM($K1210:K1210)+$D1210)&lt;$D1209,$D1210,$D1209-SUM($K1210:K1210)),0)),0)</f>
        <v>0</v>
      </c>
      <c r="M1210" s="247">
        <f ca="1">ROUND(IF(OR(AND($D1208=LataProjekcji,$F1208&gt;0),AND($D1208=LataProjekcji,$F1208=0,$E1209&lt;=10)),$F1209,IF($D1208&lt;LataProjekcji,IF((SUM($K1210:L1210)+$D1210)&lt;$D1209,$D1210,$D1209-SUM($K1210:L1210)),0)),0)</f>
        <v>0</v>
      </c>
      <c r="N1210" s="247">
        <f ca="1">ROUND(IF(OR(AND($D1208=LataProjekcji,$F1208&gt;0),AND($D1208=LataProjekcji,$F1208=0,$E1209&lt;=10)),$F1209,IF($D1208&lt;LataProjekcji,IF((SUM($K1210:M1210)+$D1210)&lt;$D1209,$D1210,$D1209-SUM($K1210:M1210)),0)),0)</f>
        <v>0</v>
      </c>
      <c r="O1210" s="247">
        <f ca="1">ROUND(IF(OR(AND($D1208=LataProjekcji,$F1208&gt;0),AND($D1208=LataProjekcji,$F1208=0,$E1209&lt;=10)),$F1209,IF($D1208&lt;LataProjekcji,IF((SUM($K1210:N1210)+$D1210)&lt;$D1209,$D1210,$D1209-SUM($K1210:N1210)),0)),0)</f>
        <v>0</v>
      </c>
      <c r="P1210" s="247">
        <f ca="1">ROUND(IF(OR(AND($D1208=LataProjekcji,$F1208&gt;0),AND($D1208=LataProjekcji,$F1208=0,$E1209&lt;=10)),$F1209,IF($D1208&lt;LataProjekcji,IF((SUM($K1210:O1210)+$D1210)&lt;$D1209,$D1210,$D1209-SUM($K1210:O1210)),0)),0)</f>
        <v>0</v>
      </c>
      <c r="Q1210" s="247">
        <f ca="1">ROUND(IF(OR(AND($D1208=LataProjekcji,$F1208&gt;0),AND($D1208=LataProjekcji,$F1208=0,$E1209&lt;=10)),$F1209,IF($D1208&lt;LataProjekcji,IF((SUM($K1210:P1210)+$D1210)&lt;$D1209,$D1210,$D1209-SUM($K1210:P1210)),0)),0)</f>
        <v>0</v>
      </c>
      <c r="R1210" s="247">
        <f ca="1">ROUND(IF(OR(AND($D1208=LataProjekcji,$F1208&gt;0),AND($D1208=LataProjekcji,$F1208=0,$E1209&lt;=10)),$F1209,IF($D1208&lt;LataProjekcji,IF((SUM($K1210:Q1210)+$D1210)&lt;$D1209,$D1210,$D1209-SUM($K1210:Q1210)),0)),0)</f>
        <v>0</v>
      </c>
      <c r="S1210" s="247">
        <f ca="1">ROUND(IF(OR(AND($D1208=LataProjekcji,$F1208&gt;0),AND($D1208=LataProjekcji,$F1208=0,$E1209&lt;=10)),$F1209,IF($D1208&lt;LataProjekcji,IF((SUM($K1210:R1210)+$D1210)&lt;$D1209,$D1210,$D1209-SUM($K1210:R1210)),0)),0)</f>
        <v>0</v>
      </c>
      <c r="T1210" s="247">
        <f ca="1">ROUND(IF(OR(AND($D1208=LataProjekcji,$F1208&gt;0),AND($D1208=LataProjekcji,$F1208=0,$E1209&lt;=10)),$F1209,IF($D1208&lt;LataProjekcji,IF((SUM($K1210:S1210)+$D1210)&lt;$D1209,$D1210,$D1209-SUM($K1210:S1210)),0)),0)</f>
        <v>0</v>
      </c>
      <c r="U1210" s="247">
        <f ca="1">ROUND(IF(OR(AND($D1208=LataProjekcji,$F1208&gt;0),AND($D1208=LataProjekcji,$F1208=0,$E1209&lt;=10)),$F1209,IF($D1208&lt;LataProjekcji,IF((SUM($K1210:T1210)+$D1210)&lt;$D1209,$D1210,$D1209-SUM($K1210:T1210)),0)),0)</f>
        <v>0</v>
      </c>
      <c r="V1210" s="247">
        <f ca="1">ROUND(IF(OR(AND($D1208=LataProjekcji,$F1208&gt;0),AND($D1208=LataProjekcji,$F1208=0,$E1209&lt;=10)),$F1209,IF($D1208&lt;LataProjekcji,IF((SUM($K1210:U1210)+$D1210)&lt;$D1209,$D1210,$D1209-SUM($K1210:U1210)),0)),0)</f>
        <v>0</v>
      </c>
      <c r="W1210" s="247">
        <f ca="1">ROUND(IF(OR(AND($D1208=LataProjekcji,$F1208&gt;0),AND($D1208=LataProjekcji,$F1208=0,$E1209&lt;=10)),$F1209,IF($D1208&lt;LataProjekcji,IF((SUM($K1210:V1210)+$D1210)&lt;$D1209,$D1210,$D1209-SUM($K1210:V1210)),0)),0)</f>
        <v>0</v>
      </c>
      <c r="X1210" s="247">
        <f ca="1">ROUND(IF(OR(AND($D1208=LataProjekcji,$F1208&gt;0),AND($D1208=LataProjekcji,$F1208=0,$E1209&lt;=10)),$F1209,IF($D1208&lt;LataProjekcji,IF((SUM($K1210:W1210)+$D1210)&lt;$D1209,$D1210,$D1209-SUM($K1210:W1210)),0)),0)</f>
        <v>0</v>
      </c>
      <c r="Y1210" s="247">
        <f ca="1">ROUND(IF(OR(AND($D1208=LataProjekcji,$F1208&gt;0),AND($D1208=LataProjekcji,$F1208=0,$E1209&lt;=10)),$F1209,IF($D1208&lt;LataProjekcji,IF((SUM($K1210:X1210)+$D1210)&lt;$D1209,$D1210,$D1209-SUM($K1210:X1210)),0)),0)</f>
        <v>0</v>
      </c>
      <c r="Z1210" s="247">
        <f ca="1">ROUND(IF(OR(AND($D1208=LataProjekcji,$F1208&gt;0),AND($D1208=LataProjekcji,$F1208=0,$E1209&lt;=10)),$F1209,IF($D1208&lt;LataProjekcji,IF((SUM($K1210:Y1210)+$D1210)&lt;$D1209,$D1210,$D1209-SUM($K1210:Y1210)),0)),0)</f>
        <v>0</v>
      </c>
      <c r="AA1210" s="247">
        <f ca="1">ROUND(IF(OR(AND($D1208=LataProjekcji,$F1208&gt;0),AND($D1208=LataProjekcji,$F1208=0,$E1209&lt;=10)),$F1209,IF($D1208&lt;LataProjekcji,IF((SUM($K1210:Z1210)+$D1210)&lt;$D1209,$D1210,$D1209-SUM($K1210:Z1210)),0)),0)</f>
        <v>0</v>
      </c>
      <c r="AB1210" s="247">
        <f ca="1">ROUND(IF(OR(AND($D1208=LataProjekcji,$F1208&gt;0),AND($D1208=LataProjekcji,$F1208=0,$E1209&lt;=10)),$F1209,IF($D1208&lt;LataProjekcji,IF((SUM($K1210:AA1210)+$D1210)&lt;$D1209,$D1210,$D1209-SUM($K1210:AA1210)),0)),0)</f>
        <v>0</v>
      </c>
      <c r="AC1210" s="247">
        <f ca="1">ROUND(IF(OR(AND($D1208=LataProjekcji,$F1208&gt;0),AND($D1208=LataProjekcji,$F1208=0,$E1209&lt;=10)),$F1209,IF($D1208&lt;LataProjekcji,IF((SUM($K1210:AB1210)+$D1210)&lt;$D1209,$D1210,$D1209-SUM($K1210:AB1210)),0)),0)</f>
        <v>0</v>
      </c>
      <c r="AD1210" s="247">
        <f ca="1">ROUND(IF(OR(AND($D1208=LataProjekcji,$F1208&gt;0),AND($D1208=LataProjekcji,$F1208=0,$E1209&lt;=10)),$F1209,IF($D1208&lt;LataProjekcji,IF((SUM($K1210:AC1210)+$D1210)&lt;$D1209,$D1210,$D1209-SUM($K1210:AC1210)),0)),0)</f>
        <v>0</v>
      </c>
      <c r="AE1210" s="247">
        <f ca="1">ROUND(IF(OR(AND($D1208=LataProjekcji,$F1208&gt;0),AND($D1208=LataProjekcji,$F1208=0,$E1209&lt;=10)),$F1209,IF($D1208&lt;LataProjekcji,IF((SUM($K1210:AD1210)+$D1210)&lt;$D1209,$D1210,$D1209-SUM($K1210:AD1210)),0)),0)</f>
        <v>0</v>
      </c>
    </row>
    <row r="1211" spans="1:31" hidden="1">
      <c r="A1211" s="326"/>
      <c r="B1211" s="21" t="s">
        <v>397</v>
      </c>
      <c r="C1211" s="21"/>
      <c r="D1211" s="22"/>
      <c r="E1211" s="21"/>
      <c r="F1211" s="21"/>
      <c r="G1211" s="21"/>
      <c r="H1211" s="21"/>
      <c r="I1211" s="21"/>
      <c r="J1211" s="21"/>
      <c r="K1211" s="22">
        <f ca="1">ROUND(K1210,0)</f>
        <v>0</v>
      </c>
      <c r="L1211" s="22">
        <f t="shared" ref="L1211:Y1211" ca="1" si="1695">ROUND(K1211+L1210,0)</f>
        <v>0</v>
      </c>
      <c r="M1211" s="22">
        <f t="shared" ca="1" si="1695"/>
        <v>0</v>
      </c>
      <c r="N1211" s="22">
        <f t="shared" ca="1" si="1695"/>
        <v>0</v>
      </c>
      <c r="O1211" s="22">
        <f t="shared" ca="1" si="1695"/>
        <v>0</v>
      </c>
      <c r="P1211" s="22">
        <f t="shared" ca="1" si="1695"/>
        <v>0</v>
      </c>
      <c r="Q1211" s="22">
        <f t="shared" ca="1" si="1695"/>
        <v>0</v>
      </c>
      <c r="R1211" s="22">
        <f t="shared" ca="1" si="1695"/>
        <v>0</v>
      </c>
      <c r="S1211" s="22">
        <f t="shared" ca="1" si="1695"/>
        <v>0</v>
      </c>
      <c r="T1211" s="22">
        <f t="shared" ca="1" si="1695"/>
        <v>0</v>
      </c>
      <c r="U1211" s="22">
        <f t="shared" ca="1" si="1695"/>
        <v>0</v>
      </c>
      <c r="V1211" s="22">
        <f t="shared" ca="1" si="1695"/>
        <v>0</v>
      </c>
      <c r="W1211" s="22">
        <f t="shared" ca="1" si="1695"/>
        <v>0</v>
      </c>
      <c r="X1211" s="22">
        <f t="shared" ca="1" si="1695"/>
        <v>0</v>
      </c>
      <c r="Y1211" s="22">
        <f t="shared" ca="1" si="1695"/>
        <v>0</v>
      </c>
      <c r="Z1211" s="22">
        <f t="shared" ref="Z1211" ca="1" si="1696">ROUND(Y1211+Z1210,0)</f>
        <v>0</v>
      </c>
      <c r="AA1211" s="22">
        <f t="shared" ref="AA1211" ca="1" si="1697">ROUND(Z1211+AA1210,0)</f>
        <v>0</v>
      </c>
      <c r="AB1211" s="22">
        <f t="shared" ref="AB1211" ca="1" si="1698">ROUND(AA1211+AB1210,0)</f>
        <v>0</v>
      </c>
      <c r="AC1211" s="22">
        <f t="shared" ref="AC1211" ca="1" si="1699">ROUND(AB1211+AC1210,0)</f>
        <v>0</v>
      </c>
      <c r="AD1211" s="22">
        <f t="shared" ref="AD1211" ca="1" si="1700">ROUND(AC1211+AD1210,0)</f>
        <v>0</v>
      </c>
      <c r="AE1211" s="22">
        <f t="shared" ref="AE1211" ca="1" si="1701">ROUND(AD1211+AE1210,0)</f>
        <v>0</v>
      </c>
    </row>
    <row r="1212" spans="1:31" hidden="1">
      <c r="A1212" s="326"/>
      <c r="B1212" s="21" t="s">
        <v>388</v>
      </c>
      <c r="C1212" s="21"/>
      <c r="D1212" s="22"/>
      <c r="E1212" s="21"/>
      <c r="F1212" s="21"/>
      <c r="G1212" s="21"/>
      <c r="H1212" s="21"/>
      <c r="I1212" s="21"/>
      <c r="J1212" s="21"/>
      <c r="K1212" s="76">
        <f ca="1">IF($D1208=LataProjekcji,ROUND($D1209-K1211,0),ROUND(IF(K1210=0,0,$D1209-K1211),0))</f>
        <v>0</v>
      </c>
      <c r="L1212" s="253">
        <f t="shared" ref="L1212:W1212" ca="1" si="1702">IF($D1208=LataProjekcji,ROUND($D1209-L1211,0),ROUND(IF(AND(L1210=0,K1212&gt;0),$D1209-L1211,IF(L1210=0,0,$D1209-L1211)),0))</f>
        <v>0</v>
      </c>
      <c r="M1212" s="253">
        <f t="shared" ca="1" si="1702"/>
        <v>0</v>
      </c>
      <c r="N1212" s="253">
        <f t="shared" ca="1" si="1702"/>
        <v>0</v>
      </c>
      <c r="O1212" s="253">
        <f t="shared" ca="1" si="1702"/>
        <v>0</v>
      </c>
      <c r="P1212" s="253">
        <f t="shared" ca="1" si="1702"/>
        <v>0</v>
      </c>
      <c r="Q1212" s="253">
        <f t="shared" ca="1" si="1702"/>
        <v>0</v>
      </c>
      <c r="R1212" s="253">
        <f t="shared" ca="1" si="1702"/>
        <v>0</v>
      </c>
      <c r="S1212" s="253">
        <f t="shared" ca="1" si="1702"/>
        <v>0</v>
      </c>
      <c r="T1212" s="253">
        <f t="shared" ca="1" si="1702"/>
        <v>0</v>
      </c>
      <c r="U1212" s="253">
        <f t="shared" ca="1" si="1702"/>
        <v>0</v>
      </c>
      <c r="V1212" s="253">
        <f t="shared" ca="1" si="1702"/>
        <v>0</v>
      </c>
      <c r="W1212" s="253">
        <f t="shared" ca="1" si="1702"/>
        <v>0</v>
      </c>
      <c r="X1212" s="253">
        <f t="shared" ref="X1212:AA1212" ca="1" si="1703">IF($D1208=LataProjekcji,ROUND($D1209-X1211,0),ROUND(IF(AND(X1210=0,W1212&gt;0),$D1209-X1211,IF(X1210=0,0,$D1209-X1211)),0))</f>
        <v>0</v>
      </c>
      <c r="Y1212" s="253">
        <f t="shared" ca="1" si="1703"/>
        <v>0</v>
      </c>
      <c r="Z1212" s="253">
        <f t="shared" ca="1" si="1703"/>
        <v>0</v>
      </c>
      <c r="AA1212" s="253">
        <f t="shared" ca="1" si="1703"/>
        <v>0</v>
      </c>
      <c r="AB1212" s="253">
        <f t="shared" ref="AB1212" ca="1" si="1704">IF($D1208=LataProjekcji,ROUND($D1209-AB1211,0),ROUND(IF(AND(AB1210=0,AA1212&gt;0),$D1209-AB1211,IF(AB1210=0,0,$D1209-AB1211)),0))</f>
        <v>0</v>
      </c>
      <c r="AC1212" s="253">
        <f t="shared" ref="AC1212" ca="1" si="1705">IF($D1208=LataProjekcji,ROUND($D1209-AC1211,0),ROUND(IF(AND(AC1210=0,AB1212&gt;0),$D1209-AC1211,IF(AC1210=0,0,$D1209-AC1211)),0))</f>
        <v>0</v>
      </c>
      <c r="AD1212" s="253">
        <f t="shared" ref="AD1212" ca="1" si="1706">IF($D1208=LataProjekcji,ROUND($D1209-AD1211,0),ROUND(IF(AND(AD1210=0,AC1212&gt;0),$D1209-AD1211,IF(AD1210=0,0,$D1209-AD1211)),0))</f>
        <v>0</v>
      </c>
      <c r="AE1212" s="253">
        <f t="shared" ref="AE1212" ca="1" si="1707">IF($D1208=LataProjekcji,ROUND($D1209-AE1211,0),ROUND(IF(AND(AE1210=0,AD1212&gt;0),$D1209-AE1211,IF(AE1210=0,0,$D1209-AE1211)),0))</f>
        <v>0</v>
      </c>
    </row>
    <row r="1213" spans="1:31" hidden="1">
      <c r="A1213" s="326"/>
      <c r="B1213" s="21"/>
      <c r="C1213" s="21"/>
      <c r="D1213" s="22"/>
      <c r="E1213" s="21"/>
      <c r="F1213" s="21"/>
      <c r="G1213" s="21"/>
      <c r="H1213" s="388">
        <f>H1206+1</f>
        <v>10</v>
      </c>
      <c r="I1213" s="458" cm="1">
        <f t="array" aca="1" ref="I1213" ca="1">OFFSET('Środki trwałe'!$C$197,H1213,,)</f>
        <v>0</v>
      </c>
      <c r="J1213" s="388" t="s">
        <v>404</v>
      </c>
      <c r="K1213" s="389">
        <f t="shared" ref="K1213:W1213" ca="1" si="1708">IF(AND(OFFSET($F$195,$D1207,0)="tak",OFFSET($G$195,$D1207,0)="tak",OFFSET($J$195,$D1207,0)="ok",LataProjekcji&lt;=Koniec_Projekt),ROUND(K1210*OFFSET($K$223,$H1213,(COLUMN()-11)),0),0)</f>
        <v>0</v>
      </c>
      <c r="L1213" s="389">
        <f t="shared" ca="1" si="1708"/>
        <v>0</v>
      </c>
      <c r="M1213" s="389">
        <f t="shared" ca="1" si="1708"/>
        <v>0</v>
      </c>
      <c r="N1213" s="389">
        <f t="shared" ca="1" si="1708"/>
        <v>0</v>
      </c>
      <c r="O1213" s="389">
        <f t="shared" ca="1" si="1708"/>
        <v>0</v>
      </c>
      <c r="P1213" s="389">
        <f t="shared" ca="1" si="1708"/>
        <v>0</v>
      </c>
      <c r="Q1213" s="389">
        <f t="shared" ca="1" si="1708"/>
        <v>0</v>
      </c>
      <c r="R1213" s="389">
        <f t="shared" ca="1" si="1708"/>
        <v>0</v>
      </c>
      <c r="S1213" s="389">
        <f t="shared" ca="1" si="1708"/>
        <v>0</v>
      </c>
      <c r="T1213" s="389">
        <f t="shared" ca="1" si="1708"/>
        <v>0</v>
      </c>
      <c r="U1213" s="389">
        <f t="shared" ca="1" si="1708"/>
        <v>0</v>
      </c>
      <c r="V1213" s="389">
        <f t="shared" ca="1" si="1708"/>
        <v>0</v>
      </c>
      <c r="W1213" s="389">
        <f t="shared" ca="1" si="1708"/>
        <v>0</v>
      </c>
      <c r="X1213" s="389">
        <f t="shared" ref="X1213:AA1213" ca="1" si="1709">IF(AND(OFFSET($F$195,$D1207,0)="tak",OFFSET($G$195,$D1207,0)="tak",OFFSET($J$195,$D1207,0)="ok",LataProjekcji&lt;=Koniec_Projekt),ROUND(X1210*OFFSET($K$223,$H1213,(COLUMN()-11)),0),0)</f>
        <v>0</v>
      </c>
      <c r="Y1213" s="389">
        <f t="shared" ca="1" si="1709"/>
        <v>0</v>
      </c>
      <c r="Z1213" s="389">
        <f t="shared" ca="1" si="1709"/>
        <v>0</v>
      </c>
      <c r="AA1213" s="389">
        <f t="shared" ca="1" si="1709"/>
        <v>0</v>
      </c>
      <c r="AB1213" s="389">
        <f t="shared" ref="AB1213:AE1213" ca="1" si="1710">IF(AND(OFFSET($F$195,$D1207,0)="tak",OFFSET($G$195,$D1207,0)="tak",OFFSET($J$195,$D1207,0)="ok",LataProjekcji&lt;=Koniec_Projekt),ROUND(AB1210*OFFSET($K$223,$H1213,(COLUMN()-11)),0),0)</f>
        <v>0</v>
      </c>
      <c r="AC1213" s="389">
        <f t="shared" ca="1" si="1710"/>
        <v>0</v>
      </c>
      <c r="AD1213" s="389">
        <f t="shared" ca="1" si="1710"/>
        <v>0</v>
      </c>
      <c r="AE1213" s="389">
        <f t="shared" ca="1" si="1710"/>
        <v>0</v>
      </c>
    </row>
    <row r="1214" spans="1:31" hidden="1">
      <c r="A1214" s="326"/>
      <c r="B1214" s="20">
        <f ca="1">OFFSET($B$195,D1214,0)</f>
        <v>0</v>
      </c>
      <c r="C1214" s="20"/>
      <c r="D1214" s="21">
        <f>D1207+1</f>
        <v>13</v>
      </c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</row>
    <row r="1215" spans="1:31" hidden="1">
      <c r="A1215" s="326"/>
      <c r="B1215" s="21" t="s">
        <v>395</v>
      </c>
      <c r="C1215" s="21"/>
      <c r="D1215" s="164">
        <f ca="1">YEAR(OFFSET($E$195,D1214,0))</f>
        <v>1900</v>
      </c>
      <c r="E1215" s="164">
        <f ca="1">MONTH(OFFSET($E$195,D1214,0))</f>
        <v>1</v>
      </c>
      <c r="F1215" s="527" cm="1">
        <f t="array" aca="1" ref="F1215" ca="1">IleMiesiecyDoKoncaRokuST</f>
        <v>11</v>
      </c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</row>
    <row r="1216" spans="1:31" hidden="1">
      <c r="A1216" s="326"/>
      <c r="B1216" s="21" t="s">
        <v>388</v>
      </c>
      <c r="C1216" s="21"/>
      <c r="D1216" s="246">
        <f ca="1">IF(E1216&lt;0,0,ROUND(E1216,0))</f>
        <v>0</v>
      </c>
      <c r="E1216" s="248">
        <f ca="1">OFFSET($D$195,D1214,0)</f>
        <v>0</v>
      </c>
      <c r="F1216" s="246">
        <f ca="1">IF(E1216&gt;10,ROUND(($D1217/12)*$F1215,0),$D1216)</f>
        <v>0</v>
      </c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6"/>
      <c r="B1217" s="21" t="s">
        <v>396</v>
      </c>
      <c r="C1217" s="21"/>
      <c r="D1217" s="246">
        <f ca="1">IF(ISBLANK(OFFSET($E$195,D1214,0)),0,IF(E1216&gt;10,ROUND(D1216*am_prace_rozwojowe,0),IF(D1216&lt;0,0,D1216)))</f>
        <v>0</v>
      </c>
      <c r="E1217" s="21"/>
      <c r="F1217" s="21"/>
      <c r="G1217" s="21"/>
      <c r="H1217" s="21"/>
      <c r="I1217" s="21"/>
      <c r="J1217" s="21"/>
      <c r="K1217" s="74">
        <f ca="1">ROUND(IF(($D1215+1)=K$192,$D1217,0),0)</f>
        <v>0</v>
      </c>
      <c r="L1217" s="247">
        <f ca="1">ROUND(IF(OR(AND($D1215=LataProjekcji,$F1215&gt;0),AND($D1215=LataProjekcji,$F1215=0,$E1216&lt;=10)),$F1216,IF($D1215&lt;LataProjekcji,IF((SUM($K1217:K1217)+$D1217)&lt;$D1216,$D1217,$D1216-SUM($K1217:K1217)),0)),0)</f>
        <v>0</v>
      </c>
      <c r="M1217" s="247">
        <f ca="1">ROUND(IF(OR(AND($D1215=LataProjekcji,$F1215&gt;0),AND($D1215=LataProjekcji,$F1215=0,$E1216&lt;=10)),$F1216,IF($D1215&lt;LataProjekcji,IF((SUM($K1217:L1217)+$D1217)&lt;$D1216,$D1217,$D1216-SUM($K1217:L1217)),0)),0)</f>
        <v>0</v>
      </c>
      <c r="N1217" s="247">
        <f ca="1">ROUND(IF(OR(AND($D1215=LataProjekcji,$F1215&gt;0),AND($D1215=LataProjekcji,$F1215=0,$E1216&lt;=10)),$F1216,IF($D1215&lt;LataProjekcji,IF((SUM($K1217:M1217)+$D1217)&lt;$D1216,$D1217,$D1216-SUM($K1217:M1217)),0)),0)</f>
        <v>0</v>
      </c>
      <c r="O1217" s="247">
        <f ca="1">ROUND(IF(OR(AND($D1215=LataProjekcji,$F1215&gt;0),AND($D1215=LataProjekcji,$F1215=0,$E1216&lt;=10)),$F1216,IF($D1215&lt;LataProjekcji,IF((SUM($K1217:N1217)+$D1217)&lt;$D1216,$D1217,$D1216-SUM($K1217:N1217)),0)),0)</f>
        <v>0</v>
      </c>
      <c r="P1217" s="247">
        <f ca="1">ROUND(IF(OR(AND($D1215=LataProjekcji,$F1215&gt;0),AND($D1215=LataProjekcji,$F1215=0,$E1216&lt;=10)),$F1216,IF($D1215&lt;LataProjekcji,IF((SUM($K1217:O1217)+$D1217)&lt;$D1216,$D1217,$D1216-SUM($K1217:O1217)),0)),0)</f>
        <v>0</v>
      </c>
      <c r="Q1217" s="247">
        <f ca="1">ROUND(IF(OR(AND($D1215=LataProjekcji,$F1215&gt;0),AND($D1215=LataProjekcji,$F1215=0,$E1216&lt;=10)),$F1216,IF($D1215&lt;LataProjekcji,IF((SUM($K1217:P1217)+$D1217)&lt;$D1216,$D1217,$D1216-SUM($K1217:P1217)),0)),0)</f>
        <v>0</v>
      </c>
      <c r="R1217" s="247">
        <f ca="1">ROUND(IF(OR(AND($D1215=LataProjekcji,$F1215&gt;0),AND($D1215=LataProjekcji,$F1215=0,$E1216&lt;=10)),$F1216,IF($D1215&lt;LataProjekcji,IF((SUM($K1217:Q1217)+$D1217)&lt;$D1216,$D1217,$D1216-SUM($K1217:Q1217)),0)),0)</f>
        <v>0</v>
      </c>
      <c r="S1217" s="247">
        <f ca="1">ROUND(IF(OR(AND($D1215=LataProjekcji,$F1215&gt;0),AND($D1215=LataProjekcji,$F1215=0,$E1216&lt;=10)),$F1216,IF($D1215&lt;LataProjekcji,IF((SUM($K1217:R1217)+$D1217)&lt;$D1216,$D1217,$D1216-SUM($K1217:R1217)),0)),0)</f>
        <v>0</v>
      </c>
      <c r="T1217" s="247">
        <f ca="1">ROUND(IF(OR(AND($D1215=LataProjekcji,$F1215&gt;0),AND($D1215=LataProjekcji,$F1215=0,$E1216&lt;=10)),$F1216,IF($D1215&lt;LataProjekcji,IF((SUM($K1217:S1217)+$D1217)&lt;$D1216,$D1217,$D1216-SUM($K1217:S1217)),0)),0)</f>
        <v>0</v>
      </c>
      <c r="U1217" s="247">
        <f ca="1">ROUND(IF(OR(AND($D1215=LataProjekcji,$F1215&gt;0),AND($D1215=LataProjekcji,$F1215=0,$E1216&lt;=10)),$F1216,IF($D1215&lt;LataProjekcji,IF((SUM($K1217:T1217)+$D1217)&lt;$D1216,$D1217,$D1216-SUM($K1217:T1217)),0)),0)</f>
        <v>0</v>
      </c>
      <c r="V1217" s="247">
        <f ca="1">ROUND(IF(OR(AND($D1215=LataProjekcji,$F1215&gt;0),AND($D1215=LataProjekcji,$F1215=0,$E1216&lt;=10)),$F1216,IF($D1215&lt;LataProjekcji,IF((SUM($K1217:U1217)+$D1217)&lt;$D1216,$D1217,$D1216-SUM($K1217:U1217)),0)),0)</f>
        <v>0</v>
      </c>
      <c r="W1217" s="247">
        <f ca="1">ROUND(IF(OR(AND($D1215=LataProjekcji,$F1215&gt;0),AND($D1215=LataProjekcji,$F1215=0,$E1216&lt;=10)),$F1216,IF($D1215&lt;LataProjekcji,IF((SUM($K1217:V1217)+$D1217)&lt;$D1216,$D1217,$D1216-SUM($K1217:V1217)),0)),0)</f>
        <v>0</v>
      </c>
      <c r="X1217" s="247">
        <f ca="1">ROUND(IF(OR(AND($D1215=LataProjekcji,$F1215&gt;0),AND($D1215=LataProjekcji,$F1215=0,$E1216&lt;=10)),$F1216,IF($D1215&lt;LataProjekcji,IF((SUM($K1217:W1217)+$D1217)&lt;$D1216,$D1217,$D1216-SUM($K1217:W1217)),0)),0)</f>
        <v>0</v>
      </c>
      <c r="Y1217" s="247">
        <f ca="1">ROUND(IF(OR(AND($D1215=LataProjekcji,$F1215&gt;0),AND($D1215=LataProjekcji,$F1215=0,$E1216&lt;=10)),$F1216,IF($D1215&lt;LataProjekcji,IF((SUM($K1217:X1217)+$D1217)&lt;$D1216,$D1217,$D1216-SUM($K1217:X1217)),0)),0)</f>
        <v>0</v>
      </c>
      <c r="Z1217" s="247">
        <f ca="1">ROUND(IF(OR(AND($D1215=LataProjekcji,$F1215&gt;0),AND($D1215=LataProjekcji,$F1215=0,$E1216&lt;=10)),$F1216,IF($D1215&lt;LataProjekcji,IF((SUM($K1217:Y1217)+$D1217)&lt;$D1216,$D1217,$D1216-SUM($K1217:Y1217)),0)),0)</f>
        <v>0</v>
      </c>
      <c r="AA1217" s="247">
        <f ca="1">ROUND(IF(OR(AND($D1215=LataProjekcji,$F1215&gt;0),AND($D1215=LataProjekcji,$F1215=0,$E1216&lt;=10)),$F1216,IF($D1215&lt;LataProjekcji,IF((SUM($K1217:Z1217)+$D1217)&lt;$D1216,$D1217,$D1216-SUM($K1217:Z1217)),0)),0)</f>
        <v>0</v>
      </c>
      <c r="AB1217" s="247">
        <f ca="1">ROUND(IF(OR(AND($D1215=LataProjekcji,$F1215&gt;0),AND($D1215=LataProjekcji,$F1215=0,$E1216&lt;=10)),$F1216,IF($D1215&lt;LataProjekcji,IF((SUM($K1217:AA1217)+$D1217)&lt;$D1216,$D1217,$D1216-SUM($K1217:AA1217)),0)),0)</f>
        <v>0</v>
      </c>
      <c r="AC1217" s="247">
        <f ca="1">ROUND(IF(OR(AND($D1215=LataProjekcji,$F1215&gt;0),AND($D1215=LataProjekcji,$F1215=0,$E1216&lt;=10)),$F1216,IF($D1215&lt;LataProjekcji,IF((SUM($K1217:AB1217)+$D1217)&lt;$D1216,$D1217,$D1216-SUM($K1217:AB1217)),0)),0)</f>
        <v>0</v>
      </c>
      <c r="AD1217" s="247">
        <f ca="1">ROUND(IF(OR(AND($D1215=LataProjekcji,$F1215&gt;0),AND($D1215=LataProjekcji,$F1215=0,$E1216&lt;=10)),$F1216,IF($D1215&lt;LataProjekcji,IF((SUM($K1217:AC1217)+$D1217)&lt;$D1216,$D1217,$D1216-SUM($K1217:AC1217)),0)),0)</f>
        <v>0</v>
      </c>
      <c r="AE1217" s="247">
        <f ca="1">ROUND(IF(OR(AND($D1215=LataProjekcji,$F1215&gt;0),AND($D1215=LataProjekcji,$F1215=0,$E1216&lt;=10)),$F1216,IF($D1215&lt;LataProjekcji,IF((SUM($K1217:AD1217)+$D1217)&lt;$D1216,$D1217,$D1216-SUM($K1217:AD1217)),0)),0)</f>
        <v>0</v>
      </c>
    </row>
    <row r="1218" spans="1:31" hidden="1">
      <c r="A1218" s="326"/>
      <c r="B1218" s="21" t="s">
        <v>397</v>
      </c>
      <c r="C1218" s="21"/>
      <c r="D1218" s="22"/>
      <c r="E1218" s="21"/>
      <c r="F1218" s="21"/>
      <c r="G1218" s="21"/>
      <c r="H1218" s="21"/>
      <c r="I1218" s="21"/>
      <c r="J1218" s="21"/>
      <c r="K1218" s="22">
        <f ca="1">ROUND(K1217,0)</f>
        <v>0</v>
      </c>
      <c r="L1218" s="22">
        <f t="shared" ref="L1218:Y1218" ca="1" si="1711">ROUND(K1218+L1217,0)</f>
        <v>0</v>
      </c>
      <c r="M1218" s="22">
        <f t="shared" ca="1" si="1711"/>
        <v>0</v>
      </c>
      <c r="N1218" s="22">
        <f t="shared" ca="1" si="1711"/>
        <v>0</v>
      </c>
      <c r="O1218" s="22">
        <f t="shared" ca="1" si="1711"/>
        <v>0</v>
      </c>
      <c r="P1218" s="22">
        <f t="shared" ca="1" si="1711"/>
        <v>0</v>
      </c>
      <c r="Q1218" s="22">
        <f t="shared" ca="1" si="1711"/>
        <v>0</v>
      </c>
      <c r="R1218" s="22">
        <f t="shared" ca="1" si="1711"/>
        <v>0</v>
      </c>
      <c r="S1218" s="22">
        <f t="shared" ca="1" si="1711"/>
        <v>0</v>
      </c>
      <c r="T1218" s="22">
        <f t="shared" ca="1" si="1711"/>
        <v>0</v>
      </c>
      <c r="U1218" s="22">
        <f t="shared" ca="1" si="1711"/>
        <v>0</v>
      </c>
      <c r="V1218" s="22">
        <f t="shared" ca="1" si="1711"/>
        <v>0</v>
      </c>
      <c r="W1218" s="22">
        <f t="shared" ca="1" si="1711"/>
        <v>0</v>
      </c>
      <c r="X1218" s="22">
        <f t="shared" ca="1" si="1711"/>
        <v>0</v>
      </c>
      <c r="Y1218" s="22">
        <f t="shared" ca="1" si="1711"/>
        <v>0</v>
      </c>
      <c r="Z1218" s="22">
        <f t="shared" ref="Z1218" ca="1" si="1712">ROUND(Y1218+Z1217,0)</f>
        <v>0</v>
      </c>
      <c r="AA1218" s="22">
        <f t="shared" ref="AA1218" ca="1" si="1713">ROUND(Z1218+AA1217,0)</f>
        <v>0</v>
      </c>
      <c r="AB1218" s="22">
        <f t="shared" ref="AB1218" ca="1" si="1714">ROUND(AA1218+AB1217,0)</f>
        <v>0</v>
      </c>
      <c r="AC1218" s="22">
        <f t="shared" ref="AC1218" ca="1" si="1715">ROUND(AB1218+AC1217,0)</f>
        <v>0</v>
      </c>
      <c r="AD1218" s="22">
        <f t="shared" ref="AD1218" ca="1" si="1716">ROUND(AC1218+AD1217,0)</f>
        <v>0</v>
      </c>
      <c r="AE1218" s="22">
        <f t="shared" ref="AE1218" ca="1" si="1717">ROUND(AD1218+AE1217,0)</f>
        <v>0</v>
      </c>
    </row>
    <row r="1219" spans="1:31" hidden="1">
      <c r="A1219" s="326"/>
      <c r="B1219" s="21" t="s">
        <v>388</v>
      </c>
      <c r="C1219" s="21"/>
      <c r="D1219" s="22"/>
      <c r="E1219" s="21"/>
      <c r="F1219" s="21"/>
      <c r="G1219" s="21"/>
      <c r="H1219" s="21"/>
      <c r="I1219" s="21"/>
      <c r="J1219" s="21"/>
      <c r="K1219" s="76">
        <f ca="1">IF($D1215=LataProjekcji,ROUND($D1216-K1218,0),ROUND(IF(K1217=0,0,$D1216-K1218),0))</f>
        <v>0</v>
      </c>
      <c r="L1219" s="253">
        <f t="shared" ref="L1219:W1219" ca="1" si="1718">IF($D1215=LataProjekcji,ROUND($D1216-L1218,0),ROUND(IF(AND(L1217=0,K1219&gt;0),$D1216-L1218,IF(L1217=0,0,$D1216-L1218)),0))</f>
        <v>0</v>
      </c>
      <c r="M1219" s="253">
        <f t="shared" ca="1" si="1718"/>
        <v>0</v>
      </c>
      <c r="N1219" s="253">
        <f t="shared" ca="1" si="1718"/>
        <v>0</v>
      </c>
      <c r="O1219" s="253">
        <f t="shared" ca="1" si="1718"/>
        <v>0</v>
      </c>
      <c r="P1219" s="253">
        <f t="shared" ca="1" si="1718"/>
        <v>0</v>
      </c>
      <c r="Q1219" s="253">
        <f t="shared" ca="1" si="1718"/>
        <v>0</v>
      </c>
      <c r="R1219" s="253">
        <f t="shared" ca="1" si="1718"/>
        <v>0</v>
      </c>
      <c r="S1219" s="253">
        <f t="shared" ca="1" si="1718"/>
        <v>0</v>
      </c>
      <c r="T1219" s="253">
        <f t="shared" ca="1" si="1718"/>
        <v>0</v>
      </c>
      <c r="U1219" s="253">
        <f t="shared" ca="1" si="1718"/>
        <v>0</v>
      </c>
      <c r="V1219" s="253">
        <f t="shared" ca="1" si="1718"/>
        <v>0</v>
      </c>
      <c r="W1219" s="253">
        <f t="shared" ca="1" si="1718"/>
        <v>0</v>
      </c>
      <c r="X1219" s="253">
        <f t="shared" ref="X1219:AA1219" ca="1" si="1719">IF($D1215=LataProjekcji,ROUND($D1216-X1218,0),ROUND(IF(AND(X1217=0,W1219&gt;0),$D1216-X1218,IF(X1217=0,0,$D1216-X1218)),0))</f>
        <v>0</v>
      </c>
      <c r="Y1219" s="253">
        <f t="shared" ca="1" si="1719"/>
        <v>0</v>
      </c>
      <c r="Z1219" s="253">
        <f t="shared" ca="1" si="1719"/>
        <v>0</v>
      </c>
      <c r="AA1219" s="253">
        <f t="shared" ca="1" si="1719"/>
        <v>0</v>
      </c>
      <c r="AB1219" s="253">
        <f t="shared" ref="AB1219" ca="1" si="1720">IF($D1215=LataProjekcji,ROUND($D1216-AB1218,0),ROUND(IF(AND(AB1217=0,AA1219&gt;0),$D1216-AB1218,IF(AB1217=0,0,$D1216-AB1218)),0))</f>
        <v>0</v>
      </c>
      <c r="AC1219" s="253">
        <f t="shared" ref="AC1219" ca="1" si="1721">IF($D1215=LataProjekcji,ROUND($D1216-AC1218,0),ROUND(IF(AND(AC1217=0,AB1219&gt;0),$D1216-AC1218,IF(AC1217=0,0,$D1216-AC1218)),0))</f>
        <v>0</v>
      </c>
      <c r="AD1219" s="253">
        <f t="shared" ref="AD1219" ca="1" si="1722">IF($D1215=LataProjekcji,ROUND($D1216-AD1218,0),ROUND(IF(AND(AD1217=0,AC1219&gt;0),$D1216-AD1218,IF(AD1217=0,0,$D1216-AD1218)),0))</f>
        <v>0</v>
      </c>
      <c r="AE1219" s="253">
        <f t="shared" ref="AE1219" ca="1" si="1723">IF($D1215=LataProjekcji,ROUND($D1216-AE1218,0),ROUND(IF(AND(AE1217=0,AD1219&gt;0),$D1216-AE1218,IF(AE1217=0,0,$D1216-AE1218)),0))</f>
        <v>0</v>
      </c>
    </row>
    <row r="1220" spans="1:31" hidden="1">
      <c r="A1220" s="326"/>
      <c r="B1220" s="21"/>
      <c r="C1220" s="21"/>
      <c r="D1220" s="21"/>
      <c r="E1220" s="21"/>
      <c r="F1220" s="21"/>
      <c r="G1220" s="21"/>
      <c r="H1220" s="388">
        <f>H1213+1</f>
        <v>11</v>
      </c>
      <c r="I1220" s="458" cm="1">
        <f t="array" aca="1" ref="I1220" ca="1">OFFSET('Środki trwałe'!$C$197,H1220,,)</f>
        <v>0</v>
      </c>
      <c r="J1220" s="388" t="s">
        <v>404</v>
      </c>
      <c r="K1220" s="389">
        <f t="shared" ref="K1220:W1220" ca="1" si="1724">IF(AND(OFFSET($F$195,$D1214,0)="tak",OFFSET($G$195,$D1214,0)="tak",OFFSET($J$195,$D1214,0)="ok",LataProjekcji&lt;=Koniec_Projekt),ROUND(K1217*OFFSET($K$223,$H1220,(COLUMN()-11)),0),0)</f>
        <v>0</v>
      </c>
      <c r="L1220" s="389">
        <f t="shared" ca="1" si="1724"/>
        <v>0</v>
      </c>
      <c r="M1220" s="389">
        <f t="shared" ca="1" si="1724"/>
        <v>0</v>
      </c>
      <c r="N1220" s="389">
        <f t="shared" ca="1" si="1724"/>
        <v>0</v>
      </c>
      <c r="O1220" s="389">
        <f t="shared" ca="1" si="1724"/>
        <v>0</v>
      </c>
      <c r="P1220" s="389">
        <f t="shared" ca="1" si="1724"/>
        <v>0</v>
      </c>
      <c r="Q1220" s="389">
        <f t="shared" ca="1" si="1724"/>
        <v>0</v>
      </c>
      <c r="R1220" s="389">
        <f t="shared" ca="1" si="1724"/>
        <v>0</v>
      </c>
      <c r="S1220" s="389">
        <f t="shared" ca="1" si="1724"/>
        <v>0</v>
      </c>
      <c r="T1220" s="389">
        <f t="shared" ca="1" si="1724"/>
        <v>0</v>
      </c>
      <c r="U1220" s="389">
        <f t="shared" ca="1" si="1724"/>
        <v>0</v>
      </c>
      <c r="V1220" s="389">
        <f t="shared" ca="1" si="1724"/>
        <v>0</v>
      </c>
      <c r="W1220" s="389">
        <f t="shared" ca="1" si="1724"/>
        <v>0</v>
      </c>
      <c r="X1220" s="389">
        <f t="shared" ref="X1220:AA1220" ca="1" si="1725">IF(AND(OFFSET($F$195,$D1214,0)="tak",OFFSET($G$195,$D1214,0)="tak",OFFSET($J$195,$D1214,0)="ok",LataProjekcji&lt;=Koniec_Projekt),ROUND(X1217*OFFSET($K$223,$H1220,(COLUMN()-11)),0),0)</f>
        <v>0</v>
      </c>
      <c r="Y1220" s="389">
        <f t="shared" ca="1" si="1725"/>
        <v>0</v>
      </c>
      <c r="Z1220" s="389">
        <f t="shared" ca="1" si="1725"/>
        <v>0</v>
      </c>
      <c r="AA1220" s="389">
        <f t="shared" ca="1" si="1725"/>
        <v>0</v>
      </c>
      <c r="AB1220" s="389">
        <f t="shared" ref="AB1220:AE1220" ca="1" si="1726">IF(AND(OFFSET($F$195,$D1214,0)="tak",OFFSET($G$195,$D1214,0)="tak",OFFSET($J$195,$D1214,0)="ok",LataProjekcji&lt;=Koniec_Projekt),ROUND(AB1217*OFFSET($K$223,$H1220,(COLUMN()-11)),0),0)</f>
        <v>0</v>
      </c>
      <c r="AC1220" s="389">
        <f t="shared" ca="1" si="1726"/>
        <v>0</v>
      </c>
      <c r="AD1220" s="389">
        <f t="shared" ca="1" si="1726"/>
        <v>0</v>
      </c>
      <c r="AE1220" s="389">
        <f t="shared" ca="1" si="1726"/>
        <v>0</v>
      </c>
    </row>
    <row r="1221" spans="1:31" hidden="1">
      <c r="A1221" s="326"/>
      <c r="B1221" s="20">
        <f ca="1">OFFSET($B$195,D1221,0)</f>
        <v>0</v>
      </c>
      <c r="C1221" s="20"/>
      <c r="D1221" s="21">
        <f>D1214+1</f>
        <v>14</v>
      </c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</row>
    <row r="1222" spans="1:31" hidden="1">
      <c r="A1222" s="326"/>
      <c r="B1222" s="21" t="s">
        <v>395</v>
      </c>
      <c r="C1222" s="21"/>
      <c r="D1222" s="164">
        <f ca="1">YEAR(OFFSET($E$195,D1221,0))</f>
        <v>1900</v>
      </c>
      <c r="E1222" s="164">
        <f ca="1">MONTH(OFFSET($E$195,D1221,0))</f>
        <v>1</v>
      </c>
      <c r="F1222" s="527" cm="1">
        <f t="array" aca="1" ref="F1222" ca="1">IleMiesiecyDoKoncaRokuST</f>
        <v>11</v>
      </c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</row>
    <row r="1223" spans="1:31" hidden="1">
      <c r="A1223" s="326"/>
      <c r="B1223" s="21" t="s">
        <v>388</v>
      </c>
      <c r="C1223" s="21"/>
      <c r="D1223" s="246">
        <f ca="1">IF(E1223&lt;0,0,ROUND(E1223,0))</f>
        <v>0</v>
      </c>
      <c r="E1223" s="248">
        <f ca="1">OFFSET($D$195,D1221,0)</f>
        <v>0</v>
      </c>
      <c r="F1223" s="246">
        <f ca="1">IF(E1223&gt;10,ROUND(($D1224/12)*$F1222,0),$D1223)</f>
        <v>0</v>
      </c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6"/>
      <c r="B1224" s="21" t="s">
        <v>396</v>
      </c>
      <c r="C1224" s="21"/>
      <c r="D1224" s="246">
        <f ca="1">IF(ISBLANK(OFFSET($E$195,D1221,0)),0,IF(E1223&gt;10,ROUND(D1223*am_prace_rozwojowe,0),IF(D1223&lt;0,0,D1223)))</f>
        <v>0</v>
      </c>
      <c r="E1224" s="21"/>
      <c r="F1224" s="21"/>
      <c r="G1224" s="21"/>
      <c r="H1224" s="21"/>
      <c r="I1224" s="21"/>
      <c r="J1224" s="21"/>
      <c r="K1224" s="74">
        <f ca="1">ROUND(IF(($D1222+1)=K$192,$D1224,0),0)</f>
        <v>0</v>
      </c>
      <c r="L1224" s="247">
        <f ca="1">ROUND(IF(OR(AND($D1222=LataProjekcji,$F1222&gt;0),AND($D1222=LataProjekcji,$F1222=0,$E1223&lt;=10)),$F1223,IF($D1222&lt;LataProjekcji,IF((SUM($K1224:K1224)+$D1224)&lt;$D1223,$D1224,$D1223-SUM($K1224:K1224)),0)),0)</f>
        <v>0</v>
      </c>
      <c r="M1224" s="247">
        <f ca="1">ROUND(IF(OR(AND($D1222=LataProjekcji,$F1222&gt;0),AND($D1222=LataProjekcji,$F1222=0,$E1223&lt;=10)),$F1223,IF($D1222&lt;LataProjekcji,IF((SUM($K1224:L1224)+$D1224)&lt;$D1223,$D1224,$D1223-SUM($K1224:L1224)),0)),0)</f>
        <v>0</v>
      </c>
      <c r="N1224" s="247">
        <f ca="1">ROUND(IF(OR(AND($D1222=LataProjekcji,$F1222&gt;0),AND($D1222=LataProjekcji,$F1222=0,$E1223&lt;=10)),$F1223,IF($D1222&lt;LataProjekcji,IF((SUM($K1224:M1224)+$D1224)&lt;$D1223,$D1224,$D1223-SUM($K1224:M1224)),0)),0)</f>
        <v>0</v>
      </c>
      <c r="O1224" s="247">
        <f ca="1">ROUND(IF(OR(AND($D1222=LataProjekcji,$F1222&gt;0),AND($D1222=LataProjekcji,$F1222=0,$E1223&lt;=10)),$F1223,IF($D1222&lt;LataProjekcji,IF((SUM($K1224:N1224)+$D1224)&lt;$D1223,$D1224,$D1223-SUM($K1224:N1224)),0)),0)</f>
        <v>0</v>
      </c>
      <c r="P1224" s="247">
        <f ca="1">ROUND(IF(OR(AND($D1222=LataProjekcji,$F1222&gt;0),AND($D1222=LataProjekcji,$F1222=0,$E1223&lt;=10)),$F1223,IF($D1222&lt;LataProjekcji,IF((SUM($K1224:O1224)+$D1224)&lt;$D1223,$D1224,$D1223-SUM($K1224:O1224)),0)),0)</f>
        <v>0</v>
      </c>
      <c r="Q1224" s="247">
        <f ca="1">ROUND(IF(OR(AND($D1222=LataProjekcji,$F1222&gt;0),AND($D1222=LataProjekcji,$F1222=0,$E1223&lt;=10)),$F1223,IF($D1222&lt;LataProjekcji,IF((SUM($K1224:P1224)+$D1224)&lt;$D1223,$D1224,$D1223-SUM($K1224:P1224)),0)),0)</f>
        <v>0</v>
      </c>
      <c r="R1224" s="247">
        <f ca="1">ROUND(IF(OR(AND($D1222=LataProjekcji,$F1222&gt;0),AND($D1222=LataProjekcji,$F1222=0,$E1223&lt;=10)),$F1223,IF($D1222&lt;LataProjekcji,IF((SUM($K1224:Q1224)+$D1224)&lt;$D1223,$D1224,$D1223-SUM($K1224:Q1224)),0)),0)</f>
        <v>0</v>
      </c>
      <c r="S1224" s="247">
        <f ca="1">ROUND(IF(OR(AND($D1222=LataProjekcji,$F1222&gt;0),AND($D1222=LataProjekcji,$F1222=0,$E1223&lt;=10)),$F1223,IF($D1222&lt;LataProjekcji,IF((SUM($K1224:R1224)+$D1224)&lt;$D1223,$D1224,$D1223-SUM($K1224:R1224)),0)),0)</f>
        <v>0</v>
      </c>
      <c r="T1224" s="247">
        <f ca="1">ROUND(IF(OR(AND($D1222=LataProjekcji,$F1222&gt;0),AND($D1222=LataProjekcji,$F1222=0,$E1223&lt;=10)),$F1223,IF($D1222&lt;LataProjekcji,IF((SUM($K1224:S1224)+$D1224)&lt;$D1223,$D1224,$D1223-SUM($K1224:S1224)),0)),0)</f>
        <v>0</v>
      </c>
      <c r="U1224" s="247">
        <f ca="1">ROUND(IF(OR(AND($D1222=LataProjekcji,$F1222&gt;0),AND($D1222=LataProjekcji,$F1222=0,$E1223&lt;=10)),$F1223,IF($D1222&lt;LataProjekcji,IF((SUM($K1224:T1224)+$D1224)&lt;$D1223,$D1224,$D1223-SUM($K1224:T1224)),0)),0)</f>
        <v>0</v>
      </c>
      <c r="V1224" s="247">
        <f ca="1">ROUND(IF(OR(AND($D1222=LataProjekcji,$F1222&gt;0),AND($D1222=LataProjekcji,$F1222=0,$E1223&lt;=10)),$F1223,IF($D1222&lt;LataProjekcji,IF((SUM($K1224:U1224)+$D1224)&lt;$D1223,$D1224,$D1223-SUM($K1224:U1224)),0)),0)</f>
        <v>0</v>
      </c>
      <c r="W1224" s="247">
        <f ca="1">ROUND(IF(OR(AND($D1222=LataProjekcji,$F1222&gt;0),AND($D1222=LataProjekcji,$F1222=0,$E1223&lt;=10)),$F1223,IF($D1222&lt;LataProjekcji,IF((SUM($K1224:V1224)+$D1224)&lt;$D1223,$D1224,$D1223-SUM($K1224:V1224)),0)),0)</f>
        <v>0</v>
      </c>
      <c r="X1224" s="247">
        <f ca="1">ROUND(IF(OR(AND($D1222=LataProjekcji,$F1222&gt;0),AND($D1222=LataProjekcji,$F1222=0,$E1223&lt;=10)),$F1223,IF($D1222&lt;LataProjekcji,IF((SUM($K1224:W1224)+$D1224)&lt;$D1223,$D1224,$D1223-SUM($K1224:W1224)),0)),0)</f>
        <v>0</v>
      </c>
      <c r="Y1224" s="247">
        <f ca="1">ROUND(IF(OR(AND($D1222=LataProjekcji,$F1222&gt;0),AND($D1222=LataProjekcji,$F1222=0,$E1223&lt;=10)),$F1223,IF($D1222&lt;LataProjekcji,IF((SUM($K1224:X1224)+$D1224)&lt;$D1223,$D1224,$D1223-SUM($K1224:X1224)),0)),0)</f>
        <v>0</v>
      </c>
      <c r="Z1224" s="247">
        <f ca="1">ROUND(IF(OR(AND($D1222=LataProjekcji,$F1222&gt;0),AND($D1222=LataProjekcji,$F1222=0,$E1223&lt;=10)),$F1223,IF($D1222&lt;LataProjekcji,IF((SUM($K1224:Y1224)+$D1224)&lt;$D1223,$D1224,$D1223-SUM($K1224:Y1224)),0)),0)</f>
        <v>0</v>
      </c>
      <c r="AA1224" s="247">
        <f ca="1">ROUND(IF(OR(AND($D1222=LataProjekcji,$F1222&gt;0),AND($D1222=LataProjekcji,$F1222=0,$E1223&lt;=10)),$F1223,IF($D1222&lt;LataProjekcji,IF((SUM($K1224:Z1224)+$D1224)&lt;$D1223,$D1224,$D1223-SUM($K1224:Z1224)),0)),0)</f>
        <v>0</v>
      </c>
      <c r="AB1224" s="247">
        <f ca="1">ROUND(IF(OR(AND($D1222=LataProjekcji,$F1222&gt;0),AND($D1222=LataProjekcji,$F1222=0,$E1223&lt;=10)),$F1223,IF($D1222&lt;LataProjekcji,IF((SUM($K1224:AA1224)+$D1224)&lt;$D1223,$D1224,$D1223-SUM($K1224:AA1224)),0)),0)</f>
        <v>0</v>
      </c>
      <c r="AC1224" s="247">
        <f ca="1">ROUND(IF(OR(AND($D1222=LataProjekcji,$F1222&gt;0),AND($D1222=LataProjekcji,$F1222=0,$E1223&lt;=10)),$F1223,IF($D1222&lt;LataProjekcji,IF((SUM($K1224:AB1224)+$D1224)&lt;$D1223,$D1224,$D1223-SUM($K1224:AB1224)),0)),0)</f>
        <v>0</v>
      </c>
      <c r="AD1224" s="247">
        <f ca="1">ROUND(IF(OR(AND($D1222=LataProjekcji,$F1222&gt;0),AND($D1222=LataProjekcji,$F1222=0,$E1223&lt;=10)),$F1223,IF($D1222&lt;LataProjekcji,IF((SUM($K1224:AC1224)+$D1224)&lt;$D1223,$D1224,$D1223-SUM($K1224:AC1224)),0)),0)</f>
        <v>0</v>
      </c>
      <c r="AE1224" s="247">
        <f ca="1">ROUND(IF(OR(AND($D1222=LataProjekcji,$F1222&gt;0),AND($D1222=LataProjekcji,$F1222=0,$E1223&lt;=10)),$F1223,IF($D1222&lt;LataProjekcji,IF((SUM($K1224:AD1224)+$D1224)&lt;$D1223,$D1224,$D1223-SUM($K1224:AD1224)),0)),0)</f>
        <v>0</v>
      </c>
    </row>
    <row r="1225" spans="1:31" hidden="1">
      <c r="A1225" s="326"/>
      <c r="B1225" s="21" t="s">
        <v>397</v>
      </c>
      <c r="C1225" s="21"/>
      <c r="D1225" s="22"/>
      <c r="E1225" s="21"/>
      <c r="F1225" s="21"/>
      <c r="G1225" s="21"/>
      <c r="H1225" s="21"/>
      <c r="I1225" s="21"/>
      <c r="J1225" s="21"/>
      <c r="K1225" s="22">
        <f ca="1">ROUND(K1224,0)</f>
        <v>0</v>
      </c>
      <c r="L1225" s="22">
        <f t="shared" ref="L1225:Y1225" ca="1" si="1727">ROUND(K1225+L1224,0)</f>
        <v>0</v>
      </c>
      <c r="M1225" s="22">
        <f t="shared" ca="1" si="1727"/>
        <v>0</v>
      </c>
      <c r="N1225" s="22">
        <f t="shared" ca="1" si="1727"/>
        <v>0</v>
      </c>
      <c r="O1225" s="22">
        <f t="shared" ca="1" si="1727"/>
        <v>0</v>
      </c>
      <c r="P1225" s="22">
        <f t="shared" ca="1" si="1727"/>
        <v>0</v>
      </c>
      <c r="Q1225" s="22">
        <f t="shared" ca="1" si="1727"/>
        <v>0</v>
      </c>
      <c r="R1225" s="22">
        <f t="shared" ca="1" si="1727"/>
        <v>0</v>
      </c>
      <c r="S1225" s="22">
        <f t="shared" ca="1" si="1727"/>
        <v>0</v>
      </c>
      <c r="T1225" s="22">
        <f t="shared" ca="1" si="1727"/>
        <v>0</v>
      </c>
      <c r="U1225" s="22">
        <f t="shared" ca="1" si="1727"/>
        <v>0</v>
      </c>
      <c r="V1225" s="22">
        <f t="shared" ca="1" si="1727"/>
        <v>0</v>
      </c>
      <c r="W1225" s="22">
        <f t="shared" ca="1" si="1727"/>
        <v>0</v>
      </c>
      <c r="X1225" s="22">
        <f t="shared" ca="1" si="1727"/>
        <v>0</v>
      </c>
      <c r="Y1225" s="22">
        <f t="shared" ca="1" si="1727"/>
        <v>0</v>
      </c>
      <c r="Z1225" s="22">
        <f t="shared" ref="Z1225" ca="1" si="1728">ROUND(Y1225+Z1224,0)</f>
        <v>0</v>
      </c>
      <c r="AA1225" s="22">
        <f t="shared" ref="AA1225" ca="1" si="1729">ROUND(Z1225+AA1224,0)</f>
        <v>0</v>
      </c>
      <c r="AB1225" s="22">
        <f t="shared" ref="AB1225" ca="1" si="1730">ROUND(AA1225+AB1224,0)</f>
        <v>0</v>
      </c>
      <c r="AC1225" s="22">
        <f t="shared" ref="AC1225" ca="1" si="1731">ROUND(AB1225+AC1224,0)</f>
        <v>0</v>
      </c>
      <c r="AD1225" s="22">
        <f t="shared" ref="AD1225" ca="1" si="1732">ROUND(AC1225+AD1224,0)</f>
        <v>0</v>
      </c>
      <c r="AE1225" s="22">
        <f t="shared" ref="AE1225" ca="1" si="1733">ROUND(AD1225+AE1224,0)</f>
        <v>0</v>
      </c>
    </row>
    <row r="1226" spans="1:31" hidden="1">
      <c r="A1226" s="326"/>
      <c r="B1226" s="21" t="s">
        <v>388</v>
      </c>
      <c r="C1226" s="21"/>
      <c r="D1226" s="22"/>
      <c r="E1226" s="21"/>
      <c r="F1226" s="21"/>
      <c r="G1226" s="21"/>
      <c r="H1226" s="21"/>
      <c r="I1226" s="21"/>
      <c r="J1226" s="21"/>
      <c r="K1226" s="76">
        <f ca="1">IF($D1222=LataProjekcji,ROUND($D1223-K1225,0),ROUND(IF(K1224=0,0,$D1223-K1225),0))</f>
        <v>0</v>
      </c>
      <c r="L1226" s="253">
        <f t="shared" ref="L1226:W1226" ca="1" si="1734">IF($D1222=LataProjekcji,ROUND($D1223-L1225,0),ROUND(IF(AND(L1224=0,K1226&gt;0),$D1223-L1225,IF(L1224=0,0,$D1223-L1225)),0))</f>
        <v>0</v>
      </c>
      <c r="M1226" s="253">
        <f t="shared" ca="1" si="1734"/>
        <v>0</v>
      </c>
      <c r="N1226" s="253">
        <f t="shared" ca="1" si="1734"/>
        <v>0</v>
      </c>
      <c r="O1226" s="253">
        <f t="shared" ca="1" si="1734"/>
        <v>0</v>
      </c>
      <c r="P1226" s="253">
        <f t="shared" ca="1" si="1734"/>
        <v>0</v>
      </c>
      <c r="Q1226" s="253">
        <f t="shared" ca="1" si="1734"/>
        <v>0</v>
      </c>
      <c r="R1226" s="253">
        <f t="shared" ca="1" si="1734"/>
        <v>0</v>
      </c>
      <c r="S1226" s="253">
        <f t="shared" ca="1" si="1734"/>
        <v>0</v>
      </c>
      <c r="T1226" s="253">
        <f t="shared" ca="1" si="1734"/>
        <v>0</v>
      </c>
      <c r="U1226" s="253">
        <f t="shared" ca="1" si="1734"/>
        <v>0</v>
      </c>
      <c r="V1226" s="253">
        <f t="shared" ca="1" si="1734"/>
        <v>0</v>
      </c>
      <c r="W1226" s="253">
        <f t="shared" ca="1" si="1734"/>
        <v>0</v>
      </c>
      <c r="X1226" s="253">
        <f t="shared" ref="X1226:AA1226" ca="1" si="1735">IF($D1222=LataProjekcji,ROUND($D1223-X1225,0),ROUND(IF(AND(X1224=0,W1226&gt;0),$D1223-X1225,IF(X1224=0,0,$D1223-X1225)),0))</f>
        <v>0</v>
      </c>
      <c r="Y1226" s="253">
        <f t="shared" ca="1" si="1735"/>
        <v>0</v>
      </c>
      <c r="Z1226" s="253">
        <f t="shared" ca="1" si="1735"/>
        <v>0</v>
      </c>
      <c r="AA1226" s="253">
        <f t="shared" ca="1" si="1735"/>
        <v>0</v>
      </c>
      <c r="AB1226" s="253">
        <f t="shared" ref="AB1226" ca="1" si="1736">IF($D1222=LataProjekcji,ROUND($D1223-AB1225,0),ROUND(IF(AND(AB1224=0,AA1226&gt;0),$D1223-AB1225,IF(AB1224=0,0,$D1223-AB1225)),0))</f>
        <v>0</v>
      </c>
      <c r="AC1226" s="253">
        <f t="shared" ref="AC1226" ca="1" si="1737">IF($D1222=LataProjekcji,ROUND($D1223-AC1225,0),ROUND(IF(AND(AC1224=0,AB1226&gt;0),$D1223-AC1225,IF(AC1224=0,0,$D1223-AC1225)),0))</f>
        <v>0</v>
      </c>
      <c r="AD1226" s="253">
        <f t="shared" ref="AD1226" ca="1" si="1738">IF($D1222=LataProjekcji,ROUND($D1223-AD1225,0),ROUND(IF(AND(AD1224=0,AC1226&gt;0),$D1223-AD1225,IF(AD1224=0,0,$D1223-AD1225)),0))</f>
        <v>0</v>
      </c>
      <c r="AE1226" s="253">
        <f t="shared" ref="AE1226" ca="1" si="1739">IF($D1222=LataProjekcji,ROUND($D1223-AE1225,0),ROUND(IF(AND(AE1224=0,AD1226&gt;0),$D1223-AE1225,IF(AE1224=0,0,$D1223-AE1225)),0))</f>
        <v>0</v>
      </c>
    </row>
    <row r="1227" spans="1:31" hidden="1">
      <c r="A1227" s="326"/>
      <c r="B1227" s="21"/>
      <c r="C1227" s="21"/>
      <c r="D1227" s="22"/>
      <c r="E1227" s="21"/>
      <c r="F1227" s="21"/>
      <c r="G1227" s="21"/>
      <c r="H1227" s="388">
        <f>H1220+1</f>
        <v>12</v>
      </c>
      <c r="I1227" s="458" cm="1">
        <f t="array" aca="1" ref="I1227" ca="1">OFFSET('Środki trwałe'!$C$197,H1227,,)</f>
        <v>0</v>
      </c>
      <c r="J1227" s="388" t="s">
        <v>404</v>
      </c>
      <c r="K1227" s="389">
        <f t="shared" ref="K1227:W1227" ca="1" si="1740">IF(AND(OFFSET($F$195,$D1221,0)="tak",OFFSET($G$195,$D1221,0)="tak",OFFSET($J$195,$D1221,0)="ok",LataProjekcji&lt;=Koniec_Projekt),ROUND(K1224*OFFSET($K$223,$H1227,(COLUMN()-11)),0),0)</f>
        <v>0</v>
      </c>
      <c r="L1227" s="389">
        <f t="shared" ca="1" si="1740"/>
        <v>0</v>
      </c>
      <c r="M1227" s="389">
        <f t="shared" ca="1" si="1740"/>
        <v>0</v>
      </c>
      <c r="N1227" s="389">
        <f t="shared" ca="1" si="1740"/>
        <v>0</v>
      </c>
      <c r="O1227" s="389">
        <f t="shared" ca="1" si="1740"/>
        <v>0</v>
      </c>
      <c r="P1227" s="389">
        <f t="shared" ca="1" si="1740"/>
        <v>0</v>
      </c>
      <c r="Q1227" s="389">
        <f t="shared" ca="1" si="1740"/>
        <v>0</v>
      </c>
      <c r="R1227" s="389">
        <f t="shared" ca="1" si="1740"/>
        <v>0</v>
      </c>
      <c r="S1227" s="389">
        <f t="shared" ca="1" si="1740"/>
        <v>0</v>
      </c>
      <c r="T1227" s="389">
        <f t="shared" ca="1" si="1740"/>
        <v>0</v>
      </c>
      <c r="U1227" s="389">
        <f t="shared" ca="1" si="1740"/>
        <v>0</v>
      </c>
      <c r="V1227" s="389">
        <f t="shared" ca="1" si="1740"/>
        <v>0</v>
      </c>
      <c r="W1227" s="389">
        <f t="shared" ca="1" si="1740"/>
        <v>0</v>
      </c>
      <c r="X1227" s="389">
        <f t="shared" ref="X1227:AA1227" ca="1" si="1741">IF(AND(OFFSET($F$195,$D1221,0)="tak",OFFSET($G$195,$D1221,0)="tak",OFFSET($J$195,$D1221,0)="ok",LataProjekcji&lt;=Koniec_Projekt),ROUND(X1224*OFFSET($K$223,$H1227,(COLUMN()-11)),0),0)</f>
        <v>0</v>
      </c>
      <c r="Y1227" s="389">
        <f t="shared" ca="1" si="1741"/>
        <v>0</v>
      </c>
      <c r="Z1227" s="389">
        <f t="shared" ca="1" si="1741"/>
        <v>0</v>
      </c>
      <c r="AA1227" s="389">
        <f t="shared" ca="1" si="1741"/>
        <v>0</v>
      </c>
      <c r="AB1227" s="389">
        <f t="shared" ref="AB1227:AE1227" ca="1" si="1742">IF(AND(OFFSET($F$195,$D1221,0)="tak",OFFSET($G$195,$D1221,0)="tak",OFFSET($J$195,$D1221,0)="ok",LataProjekcji&lt;=Koniec_Projekt),ROUND(AB1224*OFFSET($K$223,$H1227,(COLUMN()-11)),0),0)</f>
        <v>0</v>
      </c>
      <c r="AC1227" s="389">
        <f t="shared" ca="1" si="1742"/>
        <v>0</v>
      </c>
      <c r="AD1227" s="389">
        <f t="shared" ca="1" si="1742"/>
        <v>0</v>
      </c>
      <c r="AE1227" s="389">
        <f t="shared" ca="1" si="1742"/>
        <v>0</v>
      </c>
    </row>
    <row r="1228" spans="1:31" hidden="1">
      <c r="A1228" s="326"/>
      <c r="B1228" s="20">
        <f ca="1">OFFSET($B$195,D1228,0)</f>
        <v>0</v>
      </c>
      <c r="C1228" s="20"/>
      <c r="D1228" s="21">
        <f>D1221+1</f>
        <v>15</v>
      </c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</row>
    <row r="1229" spans="1:31" hidden="1">
      <c r="A1229" s="326"/>
      <c r="B1229" s="21" t="s">
        <v>395</v>
      </c>
      <c r="C1229" s="21"/>
      <c r="D1229" s="164">
        <f ca="1">YEAR(OFFSET($E$195,D1228,0))</f>
        <v>1900</v>
      </c>
      <c r="E1229" s="164">
        <f ca="1">MONTH(OFFSET($E$195,D1228,0))</f>
        <v>1</v>
      </c>
      <c r="F1229" s="527" cm="1">
        <f t="array" aca="1" ref="F1229" ca="1">IleMiesiecyDoKoncaRokuST</f>
        <v>11</v>
      </c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</row>
    <row r="1230" spans="1:31" hidden="1">
      <c r="A1230" s="326"/>
      <c r="B1230" s="21" t="s">
        <v>388</v>
      </c>
      <c r="C1230" s="21"/>
      <c r="D1230" s="246">
        <f ca="1">IF(E1230&lt;0,0,ROUND(E1230,0))</f>
        <v>0</v>
      </c>
      <c r="E1230" s="248">
        <f ca="1">OFFSET($D$195,D1228,0)</f>
        <v>0</v>
      </c>
      <c r="F1230" s="246">
        <f ca="1">IF(E1230&gt;10,ROUND(($D1231/12)*$F1229,0),$D1230)</f>
        <v>0</v>
      </c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6"/>
      <c r="B1231" s="21" t="s">
        <v>396</v>
      </c>
      <c r="C1231" s="21"/>
      <c r="D1231" s="246">
        <f ca="1">IF(ISBLANK(OFFSET($E$195,D1228,0)),0,IF(E1230&gt;10,ROUND(D1230*am_prace_rozwojowe,0),IF(D1230&lt;0,0,D1230)))</f>
        <v>0</v>
      </c>
      <c r="E1231" s="21"/>
      <c r="F1231" s="21"/>
      <c r="G1231" s="21"/>
      <c r="H1231" s="21"/>
      <c r="I1231" s="21"/>
      <c r="J1231" s="21"/>
      <c r="K1231" s="74">
        <f ca="1">ROUND(IF(($D1229+1)=K$192,$D1231,0),0)</f>
        <v>0</v>
      </c>
      <c r="L1231" s="247">
        <f ca="1">ROUND(IF(OR(AND($D1229=LataProjekcji,$F1229&gt;0),AND($D1229=LataProjekcji,$F1229=0,$E1230&lt;=10)),$F1230,IF($D1229&lt;LataProjekcji,IF((SUM($K1231:K1231)+$D1231)&lt;$D1230,$D1231,$D1230-SUM($K1231:K1231)),0)),0)</f>
        <v>0</v>
      </c>
      <c r="M1231" s="247">
        <f ca="1">ROUND(IF(OR(AND($D1229=LataProjekcji,$F1229&gt;0),AND($D1229=LataProjekcji,$F1229=0,$E1230&lt;=10)),$F1230,IF($D1229&lt;LataProjekcji,IF((SUM($K1231:L1231)+$D1231)&lt;$D1230,$D1231,$D1230-SUM($K1231:L1231)),0)),0)</f>
        <v>0</v>
      </c>
      <c r="N1231" s="247">
        <f ca="1">ROUND(IF(OR(AND($D1229=LataProjekcji,$F1229&gt;0),AND($D1229=LataProjekcji,$F1229=0,$E1230&lt;=10)),$F1230,IF($D1229&lt;LataProjekcji,IF((SUM($K1231:M1231)+$D1231)&lt;$D1230,$D1231,$D1230-SUM($K1231:M1231)),0)),0)</f>
        <v>0</v>
      </c>
      <c r="O1231" s="247">
        <f ca="1">ROUND(IF(OR(AND($D1229=LataProjekcji,$F1229&gt;0),AND($D1229=LataProjekcji,$F1229=0,$E1230&lt;=10)),$F1230,IF($D1229&lt;LataProjekcji,IF((SUM($K1231:N1231)+$D1231)&lt;$D1230,$D1231,$D1230-SUM($K1231:N1231)),0)),0)</f>
        <v>0</v>
      </c>
      <c r="P1231" s="247">
        <f ca="1">ROUND(IF(OR(AND($D1229=LataProjekcji,$F1229&gt;0),AND($D1229=LataProjekcji,$F1229=0,$E1230&lt;=10)),$F1230,IF($D1229&lt;LataProjekcji,IF((SUM($K1231:O1231)+$D1231)&lt;$D1230,$D1231,$D1230-SUM($K1231:O1231)),0)),0)</f>
        <v>0</v>
      </c>
      <c r="Q1231" s="247">
        <f ca="1">ROUND(IF(OR(AND($D1229=LataProjekcji,$F1229&gt;0),AND($D1229=LataProjekcji,$F1229=0,$E1230&lt;=10)),$F1230,IF($D1229&lt;LataProjekcji,IF((SUM($K1231:P1231)+$D1231)&lt;$D1230,$D1231,$D1230-SUM($K1231:P1231)),0)),0)</f>
        <v>0</v>
      </c>
      <c r="R1231" s="247">
        <f ca="1">ROUND(IF(OR(AND($D1229=LataProjekcji,$F1229&gt;0),AND($D1229=LataProjekcji,$F1229=0,$E1230&lt;=10)),$F1230,IF($D1229&lt;LataProjekcji,IF((SUM($K1231:Q1231)+$D1231)&lt;$D1230,$D1231,$D1230-SUM($K1231:Q1231)),0)),0)</f>
        <v>0</v>
      </c>
      <c r="S1231" s="247">
        <f ca="1">ROUND(IF(OR(AND($D1229=LataProjekcji,$F1229&gt;0),AND($D1229=LataProjekcji,$F1229=0,$E1230&lt;=10)),$F1230,IF($D1229&lt;LataProjekcji,IF((SUM($K1231:R1231)+$D1231)&lt;$D1230,$D1231,$D1230-SUM($K1231:R1231)),0)),0)</f>
        <v>0</v>
      </c>
      <c r="T1231" s="247">
        <f ca="1">ROUND(IF(OR(AND($D1229=LataProjekcji,$F1229&gt;0),AND($D1229=LataProjekcji,$F1229=0,$E1230&lt;=10)),$F1230,IF($D1229&lt;LataProjekcji,IF((SUM($K1231:S1231)+$D1231)&lt;$D1230,$D1231,$D1230-SUM($K1231:S1231)),0)),0)</f>
        <v>0</v>
      </c>
      <c r="U1231" s="247">
        <f ca="1">ROUND(IF(OR(AND($D1229=LataProjekcji,$F1229&gt;0),AND($D1229=LataProjekcji,$F1229=0,$E1230&lt;=10)),$F1230,IF($D1229&lt;LataProjekcji,IF((SUM($K1231:T1231)+$D1231)&lt;$D1230,$D1231,$D1230-SUM($K1231:T1231)),0)),0)</f>
        <v>0</v>
      </c>
      <c r="V1231" s="247">
        <f ca="1">ROUND(IF(OR(AND($D1229=LataProjekcji,$F1229&gt;0),AND($D1229=LataProjekcji,$F1229=0,$E1230&lt;=10)),$F1230,IF($D1229&lt;LataProjekcji,IF((SUM($K1231:U1231)+$D1231)&lt;$D1230,$D1231,$D1230-SUM($K1231:U1231)),0)),0)</f>
        <v>0</v>
      </c>
      <c r="W1231" s="247">
        <f ca="1">ROUND(IF(OR(AND($D1229=LataProjekcji,$F1229&gt;0),AND($D1229=LataProjekcji,$F1229=0,$E1230&lt;=10)),$F1230,IF($D1229&lt;LataProjekcji,IF((SUM($K1231:V1231)+$D1231)&lt;$D1230,$D1231,$D1230-SUM($K1231:V1231)),0)),0)</f>
        <v>0</v>
      </c>
      <c r="X1231" s="247">
        <f ca="1">ROUND(IF(OR(AND($D1229=LataProjekcji,$F1229&gt;0),AND($D1229=LataProjekcji,$F1229=0,$E1230&lt;=10)),$F1230,IF($D1229&lt;LataProjekcji,IF((SUM($K1231:W1231)+$D1231)&lt;$D1230,$D1231,$D1230-SUM($K1231:W1231)),0)),0)</f>
        <v>0</v>
      </c>
      <c r="Y1231" s="247">
        <f ca="1">ROUND(IF(OR(AND($D1229=LataProjekcji,$F1229&gt;0),AND($D1229=LataProjekcji,$F1229=0,$E1230&lt;=10)),$F1230,IF($D1229&lt;LataProjekcji,IF((SUM($K1231:X1231)+$D1231)&lt;$D1230,$D1231,$D1230-SUM($K1231:X1231)),0)),0)</f>
        <v>0</v>
      </c>
      <c r="Z1231" s="247">
        <f ca="1">ROUND(IF(OR(AND($D1229=LataProjekcji,$F1229&gt;0),AND($D1229=LataProjekcji,$F1229=0,$E1230&lt;=10)),$F1230,IF($D1229&lt;LataProjekcji,IF((SUM($K1231:Y1231)+$D1231)&lt;$D1230,$D1231,$D1230-SUM($K1231:Y1231)),0)),0)</f>
        <v>0</v>
      </c>
      <c r="AA1231" s="247">
        <f ca="1">ROUND(IF(OR(AND($D1229=LataProjekcji,$F1229&gt;0),AND($D1229=LataProjekcji,$F1229=0,$E1230&lt;=10)),$F1230,IF($D1229&lt;LataProjekcji,IF((SUM($K1231:Z1231)+$D1231)&lt;$D1230,$D1231,$D1230-SUM($K1231:Z1231)),0)),0)</f>
        <v>0</v>
      </c>
      <c r="AB1231" s="247">
        <f ca="1">ROUND(IF(OR(AND($D1229=LataProjekcji,$F1229&gt;0),AND($D1229=LataProjekcji,$F1229=0,$E1230&lt;=10)),$F1230,IF($D1229&lt;LataProjekcji,IF((SUM($K1231:AA1231)+$D1231)&lt;$D1230,$D1231,$D1230-SUM($K1231:AA1231)),0)),0)</f>
        <v>0</v>
      </c>
      <c r="AC1231" s="247">
        <f ca="1">ROUND(IF(OR(AND($D1229=LataProjekcji,$F1229&gt;0),AND($D1229=LataProjekcji,$F1229=0,$E1230&lt;=10)),$F1230,IF($D1229&lt;LataProjekcji,IF((SUM($K1231:AB1231)+$D1231)&lt;$D1230,$D1231,$D1230-SUM($K1231:AB1231)),0)),0)</f>
        <v>0</v>
      </c>
      <c r="AD1231" s="247">
        <f ca="1">ROUND(IF(OR(AND($D1229=LataProjekcji,$F1229&gt;0),AND($D1229=LataProjekcji,$F1229=0,$E1230&lt;=10)),$F1230,IF($D1229&lt;LataProjekcji,IF((SUM($K1231:AC1231)+$D1231)&lt;$D1230,$D1231,$D1230-SUM($K1231:AC1231)),0)),0)</f>
        <v>0</v>
      </c>
      <c r="AE1231" s="247">
        <f ca="1">ROUND(IF(OR(AND($D1229=LataProjekcji,$F1229&gt;0),AND($D1229=LataProjekcji,$F1229=0,$E1230&lt;=10)),$F1230,IF($D1229&lt;LataProjekcji,IF((SUM($K1231:AD1231)+$D1231)&lt;$D1230,$D1231,$D1230-SUM($K1231:AD1231)),0)),0)</f>
        <v>0</v>
      </c>
    </row>
    <row r="1232" spans="1:31" hidden="1">
      <c r="A1232" s="326"/>
      <c r="B1232" s="21" t="s">
        <v>397</v>
      </c>
      <c r="C1232" s="21"/>
      <c r="D1232" s="22"/>
      <c r="E1232" s="21"/>
      <c r="F1232" s="21"/>
      <c r="G1232" s="21"/>
      <c r="H1232" s="21"/>
      <c r="I1232" s="21"/>
      <c r="J1232" s="21"/>
      <c r="K1232" s="22">
        <f ca="1">ROUND(K1231,0)</f>
        <v>0</v>
      </c>
      <c r="L1232" s="22">
        <f t="shared" ref="L1232:Y1232" ca="1" si="1743">ROUND(K1232+L1231,0)</f>
        <v>0</v>
      </c>
      <c r="M1232" s="22">
        <f t="shared" ca="1" si="1743"/>
        <v>0</v>
      </c>
      <c r="N1232" s="22">
        <f t="shared" ca="1" si="1743"/>
        <v>0</v>
      </c>
      <c r="O1232" s="22">
        <f t="shared" ca="1" si="1743"/>
        <v>0</v>
      </c>
      <c r="P1232" s="22">
        <f t="shared" ca="1" si="1743"/>
        <v>0</v>
      </c>
      <c r="Q1232" s="22">
        <f t="shared" ca="1" si="1743"/>
        <v>0</v>
      </c>
      <c r="R1232" s="22">
        <f t="shared" ca="1" si="1743"/>
        <v>0</v>
      </c>
      <c r="S1232" s="22">
        <f t="shared" ca="1" si="1743"/>
        <v>0</v>
      </c>
      <c r="T1232" s="22">
        <f t="shared" ca="1" si="1743"/>
        <v>0</v>
      </c>
      <c r="U1232" s="22">
        <f t="shared" ca="1" si="1743"/>
        <v>0</v>
      </c>
      <c r="V1232" s="22">
        <f t="shared" ca="1" si="1743"/>
        <v>0</v>
      </c>
      <c r="W1232" s="22">
        <f t="shared" ca="1" si="1743"/>
        <v>0</v>
      </c>
      <c r="X1232" s="22">
        <f t="shared" ca="1" si="1743"/>
        <v>0</v>
      </c>
      <c r="Y1232" s="22">
        <f t="shared" ca="1" si="1743"/>
        <v>0</v>
      </c>
      <c r="Z1232" s="22">
        <f t="shared" ref="Z1232" ca="1" si="1744">ROUND(Y1232+Z1231,0)</f>
        <v>0</v>
      </c>
      <c r="AA1232" s="22">
        <f t="shared" ref="AA1232" ca="1" si="1745">ROUND(Z1232+AA1231,0)</f>
        <v>0</v>
      </c>
      <c r="AB1232" s="22">
        <f t="shared" ref="AB1232" ca="1" si="1746">ROUND(AA1232+AB1231,0)</f>
        <v>0</v>
      </c>
      <c r="AC1232" s="22">
        <f t="shared" ref="AC1232" ca="1" si="1747">ROUND(AB1232+AC1231,0)</f>
        <v>0</v>
      </c>
      <c r="AD1232" s="22">
        <f t="shared" ref="AD1232" ca="1" si="1748">ROUND(AC1232+AD1231,0)</f>
        <v>0</v>
      </c>
      <c r="AE1232" s="22">
        <f t="shared" ref="AE1232" ca="1" si="1749">ROUND(AD1232+AE1231,0)</f>
        <v>0</v>
      </c>
    </row>
    <row r="1233" spans="1:31" hidden="1">
      <c r="A1233" s="326"/>
      <c r="B1233" s="21" t="s">
        <v>388</v>
      </c>
      <c r="C1233" s="21"/>
      <c r="D1233" s="22"/>
      <c r="E1233" s="21"/>
      <c r="F1233" s="21"/>
      <c r="G1233" s="21"/>
      <c r="H1233" s="21"/>
      <c r="I1233" s="21"/>
      <c r="J1233" s="21"/>
      <c r="K1233" s="76">
        <f ca="1">IF($D1229=LataProjekcji,ROUND($D1230-K1232,0),ROUND(IF(K1231=0,0,$D1230-K1232),0))</f>
        <v>0</v>
      </c>
      <c r="L1233" s="253">
        <f t="shared" ref="L1233:W1233" ca="1" si="1750">IF($D1229=LataProjekcji,ROUND($D1230-L1232,0),ROUND(IF(AND(L1231=0,K1233&gt;0),$D1230-L1232,IF(L1231=0,0,$D1230-L1232)),0))</f>
        <v>0</v>
      </c>
      <c r="M1233" s="253">
        <f t="shared" ca="1" si="1750"/>
        <v>0</v>
      </c>
      <c r="N1233" s="253">
        <f t="shared" ca="1" si="1750"/>
        <v>0</v>
      </c>
      <c r="O1233" s="253">
        <f t="shared" ca="1" si="1750"/>
        <v>0</v>
      </c>
      <c r="P1233" s="253">
        <f t="shared" ca="1" si="1750"/>
        <v>0</v>
      </c>
      <c r="Q1233" s="253">
        <f t="shared" ca="1" si="1750"/>
        <v>0</v>
      </c>
      <c r="R1233" s="253">
        <f t="shared" ca="1" si="1750"/>
        <v>0</v>
      </c>
      <c r="S1233" s="253">
        <f t="shared" ca="1" si="1750"/>
        <v>0</v>
      </c>
      <c r="T1233" s="253">
        <f t="shared" ca="1" si="1750"/>
        <v>0</v>
      </c>
      <c r="U1233" s="253">
        <f t="shared" ca="1" si="1750"/>
        <v>0</v>
      </c>
      <c r="V1233" s="253">
        <f t="shared" ca="1" si="1750"/>
        <v>0</v>
      </c>
      <c r="W1233" s="253">
        <f t="shared" ca="1" si="1750"/>
        <v>0</v>
      </c>
      <c r="X1233" s="253">
        <f t="shared" ref="X1233:AA1233" ca="1" si="1751">IF($D1229=LataProjekcji,ROUND($D1230-X1232,0),ROUND(IF(AND(X1231=0,W1233&gt;0),$D1230-X1232,IF(X1231=0,0,$D1230-X1232)),0))</f>
        <v>0</v>
      </c>
      <c r="Y1233" s="253">
        <f t="shared" ca="1" si="1751"/>
        <v>0</v>
      </c>
      <c r="Z1233" s="253">
        <f t="shared" ca="1" si="1751"/>
        <v>0</v>
      </c>
      <c r="AA1233" s="253">
        <f t="shared" ca="1" si="1751"/>
        <v>0</v>
      </c>
      <c r="AB1233" s="253">
        <f t="shared" ref="AB1233" ca="1" si="1752">IF($D1229=LataProjekcji,ROUND($D1230-AB1232,0),ROUND(IF(AND(AB1231=0,AA1233&gt;0),$D1230-AB1232,IF(AB1231=0,0,$D1230-AB1232)),0))</f>
        <v>0</v>
      </c>
      <c r="AC1233" s="253">
        <f t="shared" ref="AC1233" ca="1" si="1753">IF($D1229=LataProjekcji,ROUND($D1230-AC1232,0),ROUND(IF(AND(AC1231=0,AB1233&gt;0),$D1230-AC1232,IF(AC1231=0,0,$D1230-AC1232)),0))</f>
        <v>0</v>
      </c>
      <c r="AD1233" s="253">
        <f t="shared" ref="AD1233" ca="1" si="1754">IF($D1229=LataProjekcji,ROUND($D1230-AD1232,0),ROUND(IF(AND(AD1231=0,AC1233&gt;0),$D1230-AD1232,IF(AD1231=0,0,$D1230-AD1232)),0))</f>
        <v>0</v>
      </c>
      <c r="AE1233" s="253">
        <f t="shared" ref="AE1233" ca="1" si="1755">IF($D1229=LataProjekcji,ROUND($D1230-AE1232,0),ROUND(IF(AND(AE1231=0,AD1233&gt;0),$D1230-AE1232,IF(AE1231=0,0,$D1230-AE1232)),0))</f>
        <v>0</v>
      </c>
    </row>
    <row r="1234" spans="1:31" hidden="1">
      <c r="A1234" s="326"/>
      <c r="B1234" s="21"/>
      <c r="C1234" s="21"/>
      <c r="D1234" s="21"/>
      <c r="E1234" s="21"/>
      <c r="F1234" s="21"/>
      <c r="G1234" s="21"/>
      <c r="H1234" s="388">
        <f>H1227+1</f>
        <v>13</v>
      </c>
      <c r="I1234" s="458" cm="1">
        <f t="array" aca="1" ref="I1234" ca="1">OFFSET('Środki trwałe'!$C$197,H1234,,)</f>
        <v>0</v>
      </c>
      <c r="J1234" s="388" t="s">
        <v>404</v>
      </c>
      <c r="K1234" s="389">
        <f t="shared" ref="K1234:W1234" ca="1" si="1756">IF(AND(OFFSET($F$195,$D1228,0)="tak",OFFSET($G$195,$D1228,0)="tak",OFFSET($J$195,$D1228,0)="ok",LataProjekcji&lt;=Koniec_Projekt),ROUND(K1231*OFFSET($K$223,$H1234,(COLUMN()-11)),0),0)</f>
        <v>0</v>
      </c>
      <c r="L1234" s="389">
        <f t="shared" ca="1" si="1756"/>
        <v>0</v>
      </c>
      <c r="M1234" s="389">
        <f t="shared" ca="1" si="1756"/>
        <v>0</v>
      </c>
      <c r="N1234" s="389">
        <f t="shared" ca="1" si="1756"/>
        <v>0</v>
      </c>
      <c r="O1234" s="389">
        <f t="shared" ca="1" si="1756"/>
        <v>0</v>
      </c>
      <c r="P1234" s="389">
        <f t="shared" ca="1" si="1756"/>
        <v>0</v>
      </c>
      <c r="Q1234" s="389">
        <f t="shared" ca="1" si="1756"/>
        <v>0</v>
      </c>
      <c r="R1234" s="389">
        <f t="shared" ca="1" si="1756"/>
        <v>0</v>
      </c>
      <c r="S1234" s="389">
        <f t="shared" ca="1" si="1756"/>
        <v>0</v>
      </c>
      <c r="T1234" s="389">
        <f t="shared" ca="1" si="1756"/>
        <v>0</v>
      </c>
      <c r="U1234" s="389">
        <f t="shared" ca="1" si="1756"/>
        <v>0</v>
      </c>
      <c r="V1234" s="389">
        <f t="shared" ca="1" si="1756"/>
        <v>0</v>
      </c>
      <c r="W1234" s="389">
        <f t="shared" ca="1" si="1756"/>
        <v>0</v>
      </c>
      <c r="X1234" s="389">
        <f t="shared" ref="X1234:AA1234" ca="1" si="1757">IF(AND(OFFSET($F$195,$D1228,0)="tak",OFFSET($G$195,$D1228,0)="tak",OFFSET($J$195,$D1228,0)="ok",LataProjekcji&lt;=Koniec_Projekt),ROUND(X1231*OFFSET($K$223,$H1234,(COLUMN()-11)),0),0)</f>
        <v>0</v>
      </c>
      <c r="Y1234" s="389">
        <f t="shared" ca="1" si="1757"/>
        <v>0</v>
      </c>
      <c r="Z1234" s="389">
        <f t="shared" ca="1" si="1757"/>
        <v>0</v>
      </c>
      <c r="AA1234" s="389">
        <f t="shared" ca="1" si="1757"/>
        <v>0</v>
      </c>
      <c r="AB1234" s="389">
        <f t="shared" ref="AB1234:AE1234" ca="1" si="1758">IF(AND(OFFSET($F$195,$D1228,0)="tak",OFFSET($G$195,$D1228,0)="tak",OFFSET($J$195,$D1228,0)="ok",LataProjekcji&lt;=Koniec_Projekt),ROUND(AB1231*OFFSET($K$223,$H1234,(COLUMN()-11)),0),0)</f>
        <v>0</v>
      </c>
      <c r="AC1234" s="389">
        <f t="shared" ca="1" si="1758"/>
        <v>0</v>
      </c>
      <c r="AD1234" s="389">
        <f t="shared" ca="1" si="1758"/>
        <v>0</v>
      </c>
      <c r="AE1234" s="389">
        <f t="shared" ca="1" si="1758"/>
        <v>0</v>
      </c>
    </row>
    <row r="1235" spans="1:31" hidden="1">
      <c r="A1235" s="326"/>
      <c r="B1235" s="20">
        <f ca="1">OFFSET($B$195,D1235,0)</f>
        <v>0</v>
      </c>
      <c r="C1235" s="20"/>
      <c r="D1235" s="21">
        <f>D1228+1</f>
        <v>16</v>
      </c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</row>
    <row r="1236" spans="1:31" hidden="1">
      <c r="A1236" s="326"/>
      <c r="B1236" s="21" t="s">
        <v>395</v>
      </c>
      <c r="C1236" s="21"/>
      <c r="D1236" s="164">
        <f ca="1">YEAR(OFFSET($E$195,D1235,0))</f>
        <v>1900</v>
      </c>
      <c r="E1236" s="164">
        <f ca="1">MONTH(OFFSET($E$195,D1235,0))</f>
        <v>1</v>
      </c>
      <c r="F1236" s="527" cm="1">
        <f t="array" aca="1" ref="F1236" ca="1">IleMiesiecyDoKoncaRokuST</f>
        <v>11</v>
      </c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</row>
    <row r="1237" spans="1:31" hidden="1">
      <c r="A1237" s="326"/>
      <c r="B1237" s="21" t="s">
        <v>388</v>
      </c>
      <c r="C1237" s="21"/>
      <c r="D1237" s="246">
        <f ca="1">IF(E1237&lt;0,0,ROUND(E1237,0))</f>
        <v>0</v>
      </c>
      <c r="E1237" s="248">
        <f ca="1">OFFSET($D$195,D1235,0)</f>
        <v>0</v>
      </c>
      <c r="F1237" s="246">
        <f ca="1">IF(E1237&gt;10,ROUND(($D1238/12)*$F1236,0),$D1237)</f>
        <v>0</v>
      </c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6"/>
      <c r="B1238" s="21" t="s">
        <v>396</v>
      </c>
      <c r="C1238" s="21"/>
      <c r="D1238" s="246">
        <f ca="1">IF(ISBLANK(OFFSET($E$195,D1235,0)),0,IF(E1237&gt;10,ROUND(D1237*am_prace_rozwojowe,0),IF(D1237&lt;0,0,D1237)))</f>
        <v>0</v>
      </c>
      <c r="E1238" s="21"/>
      <c r="F1238" s="21"/>
      <c r="G1238" s="21"/>
      <c r="H1238" s="21"/>
      <c r="I1238" s="21"/>
      <c r="J1238" s="21"/>
      <c r="K1238" s="74">
        <f ca="1">ROUND(IF(($D1236+1)=K$192,$D1238,0),0)</f>
        <v>0</v>
      </c>
      <c r="L1238" s="247">
        <f ca="1">ROUND(IF(OR(AND($D1236=LataProjekcji,$F1236&gt;0),AND($D1236=LataProjekcji,$F1236=0,$E1237&lt;=10)),$F1237,IF($D1236&lt;LataProjekcji,IF((SUM($K1238:K1238)+$D1238)&lt;$D1237,$D1238,$D1237-SUM($K1238:K1238)),0)),0)</f>
        <v>0</v>
      </c>
      <c r="M1238" s="247">
        <f ca="1">ROUND(IF(OR(AND($D1236=LataProjekcji,$F1236&gt;0),AND($D1236=LataProjekcji,$F1236=0,$E1237&lt;=10)),$F1237,IF($D1236&lt;LataProjekcji,IF((SUM($K1238:L1238)+$D1238)&lt;$D1237,$D1238,$D1237-SUM($K1238:L1238)),0)),0)</f>
        <v>0</v>
      </c>
      <c r="N1238" s="247">
        <f ca="1">ROUND(IF(OR(AND($D1236=LataProjekcji,$F1236&gt;0),AND($D1236=LataProjekcji,$F1236=0,$E1237&lt;=10)),$F1237,IF($D1236&lt;LataProjekcji,IF((SUM($K1238:M1238)+$D1238)&lt;$D1237,$D1238,$D1237-SUM($K1238:M1238)),0)),0)</f>
        <v>0</v>
      </c>
      <c r="O1238" s="247">
        <f ca="1">ROUND(IF(OR(AND($D1236=LataProjekcji,$F1236&gt;0),AND($D1236=LataProjekcji,$F1236=0,$E1237&lt;=10)),$F1237,IF($D1236&lt;LataProjekcji,IF((SUM($K1238:N1238)+$D1238)&lt;$D1237,$D1238,$D1237-SUM($K1238:N1238)),0)),0)</f>
        <v>0</v>
      </c>
      <c r="P1238" s="247">
        <f ca="1">ROUND(IF(OR(AND($D1236=LataProjekcji,$F1236&gt;0),AND($D1236=LataProjekcji,$F1236=0,$E1237&lt;=10)),$F1237,IF($D1236&lt;LataProjekcji,IF((SUM($K1238:O1238)+$D1238)&lt;$D1237,$D1238,$D1237-SUM($K1238:O1238)),0)),0)</f>
        <v>0</v>
      </c>
      <c r="Q1238" s="247">
        <f ca="1">ROUND(IF(OR(AND($D1236=LataProjekcji,$F1236&gt;0),AND($D1236=LataProjekcji,$F1236=0,$E1237&lt;=10)),$F1237,IF($D1236&lt;LataProjekcji,IF((SUM($K1238:P1238)+$D1238)&lt;$D1237,$D1238,$D1237-SUM($K1238:P1238)),0)),0)</f>
        <v>0</v>
      </c>
      <c r="R1238" s="247">
        <f ca="1">ROUND(IF(OR(AND($D1236=LataProjekcji,$F1236&gt;0),AND($D1236=LataProjekcji,$F1236=0,$E1237&lt;=10)),$F1237,IF($D1236&lt;LataProjekcji,IF((SUM($K1238:Q1238)+$D1238)&lt;$D1237,$D1238,$D1237-SUM($K1238:Q1238)),0)),0)</f>
        <v>0</v>
      </c>
      <c r="S1238" s="247">
        <f ca="1">ROUND(IF(OR(AND($D1236=LataProjekcji,$F1236&gt;0),AND($D1236=LataProjekcji,$F1236=0,$E1237&lt;=10)),$F1237,IF($D1236&lt;LataProjekcji,IF((SUM($K1238:R1238)+$D1238)&lt;$D1237,$D1238,$D1237-SUM($K1238:R1238)),0)),0)</f>
        <v>0</v>
      </c>
      <c r="T1238" s="247">
        <f ca="1">ROUND(IF(OR(AND($D1236=LataProjekcji,$F1236&gt;0),AND($D1236=LataProjekcji,$F1236=0,$E1237&lt;=10)),$F1237,IF($D1236&lt;LataProjekcji,IF((SUM($K1238:S1238)+$D1238)&lt;$D1237,$D1238,$D1237-SUM($K1238:S1238)),0)),0)</f>
        <v>0</v>
      </c>
      <c r="U1238" s="247">
        <f ca="1">ROUND(IF(OR(AND($D1236=LataProjekcji,$F1236&gt;0),AND($D1236=LataProjekcji,$F1236=0,$E1237&lt;=10)),$F1237,IF($D1236&lt;LataProjekcji,IF((SUM($K1238:T1238)+$D1238)&lt;$D1237,$D1238,$D1237-SUM($K1238:T1238)),0)),0)</f>
        <v>0</v>
      </c>
      <c r="V1238" s="247">
        <f ca="1">ROUND(IF(OR(AND($D1236=LataProjekcji,$F1236&gt;0),AND($D1236=LataProjekcji,$F1236=0,$E1237&lt;=10)),$F1237,IF($D1236&lt;LataProjekcji,IF((SUM($K1238:U1238)+$D1238)&lt;$D1237,$D1238,$D1237-SUM($K1238:U1238)),0)),0)</f>
        <v>0</v>
      </c>
      <c r="W1238" s="247">
        <f ca="1">ROUND(IF(OR(AND($D1236=LataProjekcji,$F1236&gt;0),AND($D1236=LataProjekcji,$F1236=0,$E1237&lt;=10)),$F1237,IF($D1236&lt;LataProjekcji,IF((SUM($K1238:V1238)+$D1238)&lt;$D1237,$D1238,$D1237-SUM($K1238:V1238)),0)),0)</f>
        <v>0</v>
      </c>
      <c r="X1238" s="247">
        <f ca="1">ROUND(IF(OR(AND($D1236=LataProjekcji,$F1236&gt;0),AND($D1236=LataProjekcji,$F1236=0,$E1237&lt;=10)),$F1237,IF($D1236&lt;LataProjekcji,IF((SUM($K1238:W1238)+$D1238)&lt;$D1237,$D1238,$D1237-SUM($K1238:W1238)),0)),0)</f>
        <v>0</v>
      </c>
      <c r="Y1238" s="247">
        <f ca="1">ROUND(IF(OR(AND($D1236=LataProjekcji,$F1236&gt;0),AND($D1236=LataProjekcji,$F1236=0,$E1237&lt;=10)),$F1237,IF($D1236&lt;LataProjekcji,IF((SUM($K1238:X1238)+$D1238)&lt;$D1237,$D1238,$D1237-SUM($K1238:X1238)),0)),0)</f>
        <v>0</v>
      </c>
      <c r="Z1238" s="247">
        <f ca="1">ROUND(IF(OR(AND($D1236=LataProjekcji,$F1236&gt;0),AND($D1236=LataProjekcji,$F1236=0,$E1237&lt;=10)),$F1237,IF($D1236&lt;LataProjekcji,IF((SUM($K1238:Y1238)+$D1238)&lt;$D1237,$D1238,$D1237-SUM($K1238:Y1238)),0)),0)</f>
        <v>0</v>
      </c>
      <c r="AA1238" s="247">
        <f ca="1">ROUND(IF(OR(AND($D1236=LataProjekcji,$F1236&gt;0),AND($D1236=LataProjekcji,$F1236=0,$E1237&lt;=10)),$F1237,IF($D1236&lt;LataProjekcji,IF((SUM($K1238:Z1238)+$D1238)&lt;$D1237,$D1238,$D1237-SUM($K1238:Z1238)),0)),0)</f>
        <v>0</v>
      </c>
      <c r="AB1238" s="247">
        <f ca="1">ROUND(IF(OR(AND($D1236=LataProjekcji,$F1236&gt;0),AND($D1236=LataProjekcji,$F1236=0,$E1237&lt;=10)),$F1237,IF($D1236&lt;LataProjekcji,IF((SUM($K1238:AA1238)+$D1238)&lt;$D1237,$D1238,$D1237-SUM($K1238:AA1238)),0)),0)</f>
        <v>0</v>
      </c>
      <c r="AC1238" s="247">
        <f ca="1">ROUND(IF(OR(AND($D1236=LataProjekcji,$F1236&gt;0),AND($D1236=LataProjekcji,$F1236=0,$E1237&lt;=10)),$F1237,IF($D1236&lt;LataProjekcji,IF((SUM($K1238:AB1238)+$D1238)&lt;$D1237,$D1238,$D1237-SUM($K1238:AB1238)),0)),0)</f>
        <v>0</v>
      </c>
      <c r="AD1238" s="247">
        <f ca="1">ROUND(IF(OR(AND($D1236=LataProjekcji,$F1236&gt;0),AND($D1236=LataProjekcji,$F1236=0,$E1237&lt;=10)),$F1237,IF($D1236&lt;LataProjekcji,IF((SUM($K1238:AC1238)+$D1238)&lt;$D1237,$D1238,$D1237-SUM($K1238:AC1238)),0)),0)</f>
        <v>0</v>
      </c>
      <c r="AE1238" s="247">
        <f ca="1">ROUND(IF(OR(AND($D1236=LataProjekcji,$F1236&gt;0),AND($D1236=LataProjekcji,$F1236=0,$E1237&lt;=10)),$F1237,IF($D1236&lt;LataProjekcji,IF((SUM($K1238:AD1238)+$D1238)&lt;$D1237,$D1238,$D1237-SUM($K1238:AD1238)),0)),0)</f>
        <v>0</v>
      </c>
    </row>
    <row r="1239" spans="1:31" hidden="1">
      <c r="A1239" s="326"/>
      <c r="B1239" s="21" t="s">
        <v>397</v>
      </c>
      <c r="C1239" s="21"/>
      <c r="D1239" s="22"/>
      <c r="E1239" s="21"/>
      <c r="F1239" s="21"/>
      <c r="G1239" s="21"/>
      <c r="H1239" s="21"/>
      <c r="I1239" s="21"/>
      <c r="J1239" s="21"/>
      <c r="K1239" s="22">
        <f ca="1">ROUND(K1238,0)</f>
        <v>0</v>
      </c>
      <c r="L1239" s="22">
        <f t="shared" ref="L1239:Y1239" ca="1" si="1759">ROUND(K1239+L1238,0)</f>
        <v>0</v>
      </c>
      <c r="M1239" s="22">
        <f t="shared" ca="1" si="1759"/>
        <v>0</v>
      </c>
      <c r="N1239" s="22">
        <f t="shared" ca="1" si="1759"/>
        <v>0</v>
      </c>
      <c r="O1239" s="22">
        <f t="shared" ca="1" si="1759"/>
        <v>0</v>
      </c>
      <c r="P1239" s="22">
        <f t="shared" ca="1" si="1759"/>
        <v>0</v>
      </c>
      <c r="Q1239" s="22">
        <f t="shared" ca="1" si="1759"/>
        <v>0</v>
      </c>
      <c r="R1239" s="22">
        <f t="shared" ca="1" si="1759"/>
        <v>0</v>
      </c>
      <c r="S1239" s="22">
        <f t="shared" ca="1" si="1759"/>
        <v>0</v>
      </c>
      <c r="T1239" s="22">
        <f t="shared" ca="1" si="1759"/>
        <v>0</v>
      </c>
      <c r="U1239" s="22">
        <f t="shared" ca="1" si="1759"/>
        <v>0</v>
      </c>
      <c r="V1239" s="22">
        <f t="shared" ca="1" si="1759"/>
        <v>0</v>
      </c>
      <c r="W1239" s="22">
        <f t="shared" ca="1" si="1759"/>
        <v>0</v>
      </c>
      <c r="X1239" s="22">
        <f t="shared" ca="1" si="1759"/>
        <v>0</v>
      </c>
      <c r="Y1239" s="22">
        <f t="shared" ca="1" si="1759"/>
        <v>0</v>
      </c>
      <c r="Z1239" s="22">
        <f t="shared" ref="Z1239" ca="1" si="1760">ROUND(Y1239+Z1238,0)</f>
        <v>0</v>
      </c>
      <c r="AA1239" s="22">
        <f t="shared" ref="AA1239" ca="1" si="1761">ROUND(Z1239+AA1238,0)</f>
        <v>0</v>
      </c>
      <c r="AB1239" s="22">
        <f t="shared" ref="AB1239" ca="1" si="1762">ROUND(AA1239+AB1238,0)</f>
        <v>0</v>
      </c>
      <c r="AC1239" s="22">
        <f t="shared" ref="AC1239" ca="1" si="1763">ROUND(AB1239+AC1238,0)</f>
        <v>0</v>
      </c>
      <c r="AD1239" s="22">
        <f t="shared" ref="AD1239" ca="1" si="1764">ROUND(AC1239+AD1238,0)</f>
        <v>0</v>
      </c>
      <c r="AE1239" s="22">
        <f t="shared" ref="AE1239" ca="1" si="1765">ROUND(AD1239+AE1238,0)</f>
        <v>0</v>
      </c>
    </row>
    <row r="1240" spans="1:31" hidden="1">
      <c r="A1240" s="326"/>
      <c r="B1240" s="21" t="s">
        <v>388</v>
      </c>
      <c r="C1240" s="21"/>
      <c r="D1240" s="22"/>
      <c r="E1240" s="21"/>
      <c r="F1240" s="21"/>
      <c r="G1240" s="21"/>
      <c r="H1240" s="21"/>
      <c r="I1240" s="21"/>
      <c r="J1240" s="21"/>
      <c r="K1240" s="76">
        <f ca="1">IF($D1236=LataProjekcji,ROUND($D1237-K1239,0),ROUND(IF(K1238=0,0,$D1237-K1239),0))</f>
        <v>0</v>
      </c>
      <c r="L1240" s="253">
        <f t="shared" ref="L1240:W1240" ca="1" si="1766">IF($D1236=LataProjekcji,ROUND($D1237-L1239,0),ROUND(IF(AND(L1238=0,K1240&gt;0),$D1237-L1239,IF(L1238=0,0,$D1237-L1239)),0))</f>
        <v>0</v>
      </c>
      <c r="M1240" s="253">
        <f t="shared" ca="1" si="1766"/>
        <v>0</v>
      </c>
      <c r="N1240" s="253">
        <f t="shared" ca="1" si="1766"/>
        <v>0</v>
      </c>
      <c r="O1240" s="253">
        <f t="shared" ca="1" si="1766"/>
        <v>0</v>
      </c>
      <c r="P1240" s="253">
        <f t="shared" ca="1" si="1766"/>
        <v>0</v>
      </c>
      <c r="Q1240" s="253">
        <f t="shared" ca="1" si="1766"/>
        <v>0</v>
      </c>
      <c r="R1240" s="253">
        <f t="shared" ca="1" si="1766"/>
        <v>0</v>
      </c>
      <c r="S1240" s="253">
        <f t="shared" ca="1" si="1766"/>
        <v>0</v>
      </c>
      <c r="T1240" s="253">
        <f t="shared" ca="1" si="1766"/>
        <v>0</v>
      </c>
      <c r="U1240" s="253">
        <f t="shared" ca="1" si="1766"/>
        <v>0</v>
      </c>
      <c r="V1240" s="253">
        <f t="shared" ca="1" si="1766"/>
        <v>0</v>
      </c>
      <c r="W1240" s="253">
        <f t="shared" ca="1" si="1766"/>
        <v>0</v>
      </c>
      <c r="X1240" s="253">
        <f t="shared" ref="X1240:AA1240" ca="1" si="1767">IF($D1236=LataProjekcji,ROUND($D1237-X1239,0),ROUND(IF(AND(X1238=0,W1240&gt;0),$D1237-X1239,IF(X1238=0,0,$D1237-X1239)),0))</f>
        <v>0</v>
      </c>
      <c r="Y1240" s="253">
        <f t="shared" ca="1" si="1767"/>
        <v>0</v>
      </c>
      <c r="Z1240" s="253">
        <f t="shared" ca="1" si="1767"/>
        <v>0</v>
      </c>
      <c r="AA1240" s="253">
        <f t="shared" ca="1" si="1767"/>
        <v>0</v>
      </c>
      <c r="AB1240" s="253">
        <f t="shared" ref="AB1240" ca="1" si="1768">IF($D1236=LataProjekcji,ROUND($D1237-AB1239,0),ROUND(IF(AND(AB1238=0,AA1240&gt;0),$D1237-AB1239,IF(AB1238=0,0,$D1237-AB1239)),0))</f>
        <v>0</v>
      </c>
      <c r="AC1240" s="253">
        <f t="shared" ref="AC1240" ca="1" si="1769">IF($D1236=LataProjekcji,ROUND($D1237-AC1239,0),ROUND(IF(AND(AC1238=0,AB1240&gt;0),$D1237-AC1239,IF(AC1238=0,0,$D1237-AC1239)),0))</f>
        <v>0</v>
      </c>
      <c r="AD1240" s="253">
        <f t="shared" ref="AD1240" ca="1" si="1770">IF($D1236=LataProjekcji,ROUND($D1237-AD1239,0),ROUND(IF(AND(AD1238=0,AC1240&gt;0),$D1237-AD1239,IF(AD1238=0,0,$D1237-AD1239)),0))</f>
        <v>0</v>
      </c>
      <c r="AE1240" s="253">
        <f t="shared" ref="AE1240" ca="1" si="1771">IF($D1236=LataProjekcji,ROUND($D1237-AE1239,0),ROUND(IF(AND(AE1238=0,AD1240&gt;0),$D1237-AE1239,IF(AE1238=0,0,$D1237-AE1239)),0))</f>
        <v>0</v>
      </c>
    </row>
    <row r="1241" spans="1:31" hidden="1">
      <c r="A1241" s="326"/>
      <c r="B1241" s="21"/>
      <c r="C1241" s="21"/>
      <c r="D1241" s="22"/>
      <c r="E1241" s="21"/>
      <c r="F1241" s="21"/>
      <c r="G1241" s="21"/>
      <c r="H1241" s="388">
        <f>H1234+1</f>
        <v>14</v>
      </c>
      <c r="I1241" s="458" cm="1">
        <f t="array" aca="1" ref="I1241" ca="1">OFFSET('Środki trwałe'!$C$197,H1241,,)</f>
        <v>0</v>
      </c>
      <c r="J1241" s="388" t="s">
        <v>404</v>
      </c>
      <c r="K1241" s="389">
        <f t="shared" ref="K1241:W1241" ca="1" si="1772">IF(AND(OFFSET($F$195,$D1235,0)="tak",OFFSET($G$195,$D1235,0)="tak",OFFSET($J$195,$D1235,0)="ok",LataProjekcji&lt;=Koniec_Projekt),ROUND(K1238*OFFSET($K$223,$H1241,(COLUMN()-11)),0),0)</f>
        <v>0</v>
      </c>
      <c r="L1241" s="389">
        <f t="shared" ca="1" si="1772"/>
        <v>0</v>
      </c>
      <c r="M1241" s="389">
        <f t="shared" ca="1" si="1772"/>
        <v>0</v>
      </c>
      <c r="N1241" s="389">
        <f t="shared" ca="1" si="1772"/>
        <v>0</v>
      </c>
      <c r="O1241" s="389">
        <f t="shared" ca="1" si="1772"/>
        <v>0</v>
      </c>
      <c r="P1241" s="389">
        <f t="shared" ca="1" si="1772"/>
        <v>0</v>
      </c>
      <c r="Q1241" s="389">
        <f t="shared" ca="1" si="1772"/>
        <v>0</v>
      </c>
      <c r="R1241" s="389">
        <f t="shared" ca="1" si="1772"/>
        <v>0</v>
      </c>
      <c r="S1241" s="389">
        <f t="shared" ca="1" si="1772"/>
        <v>0</v>
      </c>
      <c r="T1241" s="389">
        <f t="shared" ca="1" si="1772"/>
        <v>0</v>
      </c>
      <c r="U1241" s="389">
        <f t="shared" ca="1" si="1772"/>
        <v>0</v>
      </c>
      <c r="V1241" s="389">
        <f t="shared" ca="1" si="1772"/>
        <v>0</v>
      </c>
      <c r="W1241" s="389">
        <f t="shared" ca="1" si="1772"/>
        <v>0</v>
      </c>
      <c r="X1241" s="389">
        <f t="shared" ref="X1241:AA1241" ca="1" si="1773">IF(AND(OFFSET($F$195,$D1235,0)="tak",OFFSET($G$195,$D1235,0)="tak",OFFSET($J$195,$D1235,0)="ok",LataProjekcji&lt;=Koniec_Projekt),ROUND(X1238*OFFSET($K$223,$H1241,(COLUMN()-11)),0),0)</f>
        <v>0</v>
      </c>
      <c r="Y1241" s="389">
        <f t="shared" ca="1" si="1773"/>
        <v>0</v>
      </c>
      <c r="Z1241" s="389">
        <f t="shared" ca="1" si="1773"/>
        <v>0</v>
      </c>
      <c r="AA1241" s="389">
        <f t="shared" ca="1" si="1773"/>
        <v>0</v>
      </c>
      <c r="AB1241" s="389">
        <f t="shared" ref="AB1241:AE1241" ca="1" si="1774">IF(AND(OFFSET($F$195,$D1235,0)="tak",OFFSET($G$195,$D1235,0)="tak",OFFSET($J$195,$D1235,0)="ok",LataProjekcji&lt;=Koniec_Projekt),ROUND(AB1238*OFFSET($K$223,$H1241,(COLUMN()-11)),0),0)</f>
        <v>0</v>
      </c>
      <c r="AC1241" s="389">
        <f t="shared" ca="1" si="1774"/>
        <v>0</v>
      </c>
      <c r="AD1241" s="389">
        <f t="shared" ca="1" si="1774"/>
        <v>0</v>
      </c>
      <c r="AE1241" s="389">
        <f t="shared" ca="1" si="1774"/>
        <v>0</v>
      </c>
    </row>
    <row r="1242" spans="1:31" hidden="1">
      <c r="A1242" s="326"/>
      <c r="B1242" s="20">
        <f ca="1">OFFSET($B$195,D1242,0)</f>
        <v>0</v>
      </c>
      <c r="C1242" s="20"/>
      <c r="D1242" s="21">
        <f>D1235+1</f>
        <v>17</v>
      </c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</row>
    <row r="1243" spans="1:31" hidden="1">
      <c r="A1243" s="326"/>
      <c r="B1243" s="21" t="s">
        <v>395</v>
      </c>
      <c r="C1243" s="21"/>
      <c r="D1243" s="164">
        <f ca="1">YEAR(OFFSET($E$195,D1242,0))</f>
        <v>1900</v>
      </c>
      <c r="E1243" s="164">
        <f ca="1">MONTH(OFFSET($E$195,D1242,0))</f>
        <v>1</v>
      </c>
      <c r="F1243" s="527" cm="1">
        <f t="array" aca="1" ref="F1243" ca="1">IleMiesiecyDoKoncaRokuST</f>
        <v>11</v>
      </c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</row>
    <row r="1244" spans="1:31" hidden="1">
      <c r="A1244" s="326"/>
      <c r="B1244" s="21" t="s">
        <v>388</v>
      </c>
      <c r="C1244" s="21"/>
      <c r="D1244" s="246">
        <f ca="1">IF(E1244&lt;0,0,ROUND(E1244,0))</f>
        <v>0</v>
      </c>
      <c r="E1244" s="248">
        <f ca="1">OFFSET($D$195,D1242,0)</f>
        <v>0</v>
      </c>
      <c r="F1244" s="246">
        <f ca="1">IF(E1244&gt;10,ROUND(($D1245/12)*$F1243,0),$D1244)</f>
        <v>0</v>
      </c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6"/>
      <c r="B1245" s="21" t="s">
        <v>396</v>
      </c>
      <c r="C1245" s="21"/>
      <c r="D1245" s="246">
        <f ca="1">IF(ISBLANK(OFFSET($E$195,D1242,0)),0,IF(E1244&gt;10,ROUND(D1244*am_prace_rozwojowe,0),IF(D1244&lt;0,0,D1244)))</f>
        <v>0</v>
      </c>
      <c r="E1245" s="21"/>
      <c r="F1245" s="21"/>
      <c r="G1245" s="21"/>
      <c r="H1245" s="21"/>
      <c r="I1245" s="21"/>
      <c r="J1245" s="21"/>
      <c r="K1245" s="74">
        <f ca="1">ROUND(IF(($D1243+1)=K$192,$D1245,0),0)</f>
        <v>0</v>
      </c>
      <c r="L1245" s="247">
        <f ca="1">ROUND(IF(OR(AND($D1243=LataProjekcji,$F1243&gt;0),AND($D1243=LataProjekcji,$F1243=0,$E1244&lt;=10)),$F1244,IF($D1243&lt;LataProjekcji,IF((SUM($K1245:K1245)+$D1245)&lt;$D1244,$D1245,$D1244-SUM($K1245:K1245)),0)),0)</f>
        <v>0</v>
      </c>
      <c r="M1245" s="247">
        <f ca="1">ROUND(IF(OR(AND($D1243=LataProjekcji,$F1243&gt;0),AND($D1243=LataProjekcji,$F1243=0,$E1244&lt;=10)),$F1244,IF($D1243&lt;LataProjekcji,IF((SUM($K1245:L1245)+$D1245)&lt;$D1244,$D1245,$D1244-SUM($K1245:L1245)),0)),0)</f>
        <v>0</v>
      </c>
      <c r="N1245" s="247">
        <f ca="1">ROUND(IF(OR(AND($D1243=LataProjekcji,$F1243&gt;0),AND($D1243=LataProjekcji,$F1243=0,$E1244&lt;=10)),$F1244,IF($D1243&lt;LataProjekcji,IF((SUM($K1245:M1245)+$D1245)&lt;$D1244,$D1245,$D1244-SUM($K1245:M1245)),0)),0)</f>
        <v>0</v>
      </c>
      <c r="O1245" s="247">
        <f ca="1">ROUND(IF(OR(AND($D1243=LataProjekcji,$F1243&gt;0),AND($D1243=LataProjekcji,$F1243=0,$E1244&lt;=10)),$F1244,IF($D1243&lt;LataProjekcji,IF((SUM($K1245:N1245)+$D1245)&lt;$D1244,$D1245,$D1244-SUM($K1245:N1245)),0)),0)</f>
        <v>0</v>
      </c>
      <c r="P1245" s="247">
        <f ca="1">ROUND(IF(OR(AND($D1243=LataProjekcji,$F1243&gt;0),AND($D1243=LataProjekcji,$F1243=0,$E1244&lt;=10)),$F1244,IF($D1243&lt;LataProjekcji,IF((SUM($K1245:O1245)+$D1245)&lt;$D1244,$D1245,$D1244-SUM($K1245:O1245)),0)),0)</f>
        <v>0</v>
      </c>
      <c r="Q1245" s="247">
        <f ca="1">ROUND(IF(OR(AND($D1243=LataProjekcji,$F1243&gt;0),AND($D1243=LataProjekcji,$F1243=0,$E1244&lt;=10)),$F1244,IF($D1243&lt;LataProjekcji,IF((SUM($K1245:P1245)+$D1245)&lt;$D1244,$D1245,$D1244-SUM($K1245:P1245)),0)),0)</f>
        <v>0</v>
      </c>
      <c r="R1245" s="247">
        <f ca="1">ROUND(IF(OR(AND($D1243=LataProjekcji,$F1243&gt;0),AND($D1243=LataProjekcji,$F1243=0,$E1244&lt;=10)),$F1244,IF($D1243&lt;LataProjekcji,IF((SUM($K1245:Q1245)+$D1245)&lt;$D1244,$D1245,$D1244-SUM($K1245:Q1245)),0)),0)</f>
        <v>0</v>
      </c>
      <c r="S1245" s="247">
        <f ca="1">ROUND(IF(OR(AND($D1243=LataProjekcji,$F1243&gt;0),AND($D1243=LataProjekcji,$F1243=0,$E1244&lt;=10)),$F1244,IF($D1243&lt;LataProjekcji,IF((SUM($K1245:R1245)+$D1245)&lt;$D1244,$D1245,$D1244-SUM($K1245:R1245)),0)),0)</f>
        <v>0</v>
      </c>
      <c r="T1245" s="247">
        <f ca="1">ROUND(IF(OR(AND($D1243=LataProjekcji,$F1243&gt;0),AND($D1243=LataProjekcji,$F1243=0,$E1244&lt;=10)),$F1244,IF($D1243&lt;LataProjekcji,IF((SUM($K1245:S1245)+$D1245)&lt;$D1244,$D1245,$D1244-SUM($K1245:S1245)),0)),0)</f>
        <v>0</v>
      </c>
      <c r="U1245" s="247">
        <f ca="1">ROUND(IF(OR(AND($D1243=LataProjekcji,$F1243&gt;0),AND($D1243=LataProjekcji,$F1243=0,$E1244&lt;=10)),$F1244,IF($D1243&lt;LataProjekcji,IF((SUM($K1245:T1245)+$D1245)&lt;$D1244,$D1245,$D1244-SUM($K1245:T1245)),0)),0)</f>
        <v>0</v>
      </c>
      <c r="V1245" s="247">
        <f ca="1">ROUND(IF(OR(AND($D1243=LataProjekcji,$F1243&gt;0),AND($D1243=LataProjekcji,$F1243=0,$E1244&lt;=10)),$F1244,IF($D1243&lt;LataProjekcji,IF((SUM($K1245:U1245)+$D1245)&lt;$D1244,$D1245,$D1244-SUM($K1245:U1245)),0)),0)</f>
        <v>0</v>
      </c>
      <c r="W1245" s="247">
        <f ca="1">ROUND(IF(OR(AND($D1243=LataProjekcji,$F1243&gt;0),AND($D1243=LataProjekcji,$F1243=0,$E1244&lt;=10)),$F1244,IF($D1243&lt;LataProjekcji,IF((SUM($K1245:V1245)+$D1245)&lt;$D1244,$D1245,$D1244-SUM($K1245:V1245)),0)),0)</f>
        <v>0</v>
      </c>
      <c r="X1245" s="247">
        <f ca="1">ROUND(IF(OR(AND($D1243=LataProjekcji,$F1243&gt;0),AND($D1243=LataProjekcji,$F1243=0,$E1244&lt;=10)),$F1244,IF($D1243&lt;LataProjekcji,IF((SUM($K1245:W1245)+$D1245)&lt;$D1244,$D1245,$D1244-SUM($K1245:W1245)),0)),0)</f>
        <v>0</v>
      </c>
      <c r="Y1245" s="247">
        <f ca="1">ROUND(IF(OR(AND($D1243=LataProjekcji,$F1243&gt;0),AND($D1243=LataProjekcji,$F1243=0,$E1244&lt;=10)),$F1244,IF($D1243&lt;LataProjekcji,IF((SUM($K1245:X1245)+$D1245)&lt;$D1244,$D1245,$D1244-SUM($K1245:X1245)),0)),0)</f>
        <v>0</v>
      </c>
      <c r="Z1245" s="247">
        <f ca="1">ROUND(IF(OR(AND($D1243=LataProjekcji,$F1243&gt;0),AND($D1243=LataProjekcji,$F1243=0,$E1244&lt;=10)),$F1244,IF($D1243&lt;LataProjekcji,IF((SUM($K1245:Y1245)+$D1245)&lt;$D1244,$D1245,$D1244-SUM($K1245:Y1245)),0)),0)</f>
        <v>0</v>
      </c>
      <c r="AA1245" s="247">
        <f ca="1">ROUND(IF(OR(AND($D1243=LataProjekcji,$F1243&gt;0),AND($D1243=LataProjekcji,$F1243=0,$E1244&lt;=10)),$F1244,IF($D1243&lt;LataProjekcji,IF((SUM($K1245:Z1245)+$D1245)&lt;$D1244,$D1245,$D1244-SUM($K1245:Z1245)),0)),0)</f>
        <v>0</v>
      </c>
      <c r="AB1245" s="247">
        <f ca="1">ROUND(IF(OR(AND($D1243=LataProjekcji,$F1243&gt;0),AND($D1243=LataProjekcji,$F1243=0,$E1244&lt;=10)),$F1244,IF($D1243&lt;LataProjekcji,IF((SUM($K1245:AA1245)+$D1245)&lt;$D1244,$D1245,$D1244-SUM($K1245:AA1245)),0)),0)</f>
        <v>0</v>
      </c>
      <c r="AC1245" s="247">
        <f ca="1">ROUND(IF(OR(AND($D1243=LataProjekcji,$F1243&gt;0),AND($D1243=LataProjekcji,$F1243=0,$E1244&lt;=10)),$F1244,IF($D1243&lt;LataProjekcji,IF((SUM($K1245:AB1245)+$D1245)&lt;$D1244,$D1245,$D1244-SUM($K1245:AB1245)),0)),0)</f>
        <v>0</v>
      </c>
      <c r="AD1245" s="247">
        <f ca="1">ROUND(IF(OR(AND($D1243=LataProjekcji,$F1243&gt;0),AND($D1243=LataProjekcji,$F1243=0,$E1244&lt;=10)),$F1244,IF($D1243&lt;LataProjekcji,IF((SUM($K1245:AC1245)+$D1245)&lt;$D1244,$D1245,$D1244-SUM($K1245:AC1245)),0)),0)</f>
        <v>0</v>
      </c>
      <c r="AE1245" s="247">
        <f ca="1">ROUND(IF(OR(AND($D1243=LataProjekcji,$F1243&gt;0),AND($D1243=LataProjekcji,$F1243=0,$E1244&lt;=10)),$F1244,IF($D1243&lt;LataProjekcji,IF((SUM($K1245:AD1245)+$D1245)&lt;$D1244,$D1245,$D1244-SUM($K1245:AD1245)),0)),0)</f>
        <v>0</v>
      </c>
    </row>
    <row r="1246" spans="1:31" hidden="1">
      <c r="A1246" s="326"/>
      <c r="B1246" s="21" t="s">
        <v>397</v>
      </c>
      <c r="C1246" s="21"/>
      <c r="D1246" s="22"/>
      <c r="E1246" s="21"/>
      <c r="F1246" s="21"/>
      <c r="G1246" s="21"/>
      <c r="H1246" s="21"/>
      <c r="I1246" s="21"/>
      <c r="J1246" s="21"/>
      <c r="K1246" s="22">
        <f ca="1">ROUND(K1245,0)</f>
        <v>0</v>
      </c>
      <c r="L1246" s="22">
        <f t="shared" ref="L1246:Y1246" ca="1" si="1775">ROUND(K1246+L1245,0)</f>
        <v>0</v>
      </c>
      <c r="M1246" s="22">
        <f t="shared" ca="1" si="1775"/>
        <v>0</v>
      </c>
      <c r="N1246" s="22">
        <f t="shared" ca="1" si="1775"/>
        <v>0</v>
      </c>
      <c r="O1246" s="22">
        <f t="shared" ca="1" si="1775"/>
        <v>0</v>
      </c>
      <c r="P1246" s="22">
        <f t="shared" ca="1" si="1775"/>
        <v>0</v>
      </c>
      <c r="Q1246" s="22">
        <f t="shared" ca="1" si="1775"/>
        <v>0</v>
      </c>
      <c r="R1246" s="22">
        <f t="shared" ca="1" si="1775"/>
        <v>0</v>
      </c>
      <c r="S1246" s="22">
        <f t="shared" ca="1" si="1775"/>
        <v>0</v>
      </c>
      <c r="T1246" s="22">
        <f t="shared" ca="1" si="1775"/>
        <v>0</v>
      </c>
      <c r="U1246" s="22">
        <f t="shared" ca="1" si="1775"/>
        <v>0</v>
      </c>
      <c r="V1246" s="22">
        <f t="shared" ca="1" si="1775"/>
        <v>0</v>
      </c>
      <c r="W1246" s="22">
        <f t="shared" ca="1" si="1775"/>
        <v>0</v>
      </c>
      <c r="X1246" s="22">
        <f t="shared" ca="1" si="1775"/>
        <v>0</v>
      </c>
      <c r="Y1246" s="22">
        <f t="shared" ca="1" si="1775"/>
        <v>0</v>
      </c>
      <c r="Z1246" s="22">
        <f t="shared" ref="Z1246" ca="1" si="1776">ROUND(Y1246+Z1245,0)</f>
        <v>0</v>
      </c>
      <c r="AA1246" s="22">
        <f t="shared" ref="AA1246" ca="1" si="1777">ROUND(Z1246+AA1245,0)</f>
        <v>0</v>
      </c>
      <c r="AB1246" s="22">
        <f t="shared" ref="AB1246" ca="1" si="1778">ROUND(AA1246+AB1245,0)</f>
        <v>0</v>
      </c>
      <c r="AC1246" s="22">
        <f t="shared" ref="AC1246" ca="1" si="1779">ROUND(AB1246+AC1245,0)</f>
        <v>0</v>
      </c>
      <c r="AD1246" s="22">
        <f t="shared" ref="AD1246" ca="1" si="1780">ROUND(AC1246+AD1245,0)</f>
        <v>0</v>
      </c>
      <c r="AE1246" s="22">
        <f t="shared" ref="AE1246" ca="1" si="1781">ROUND(AD1246+AE1245,0)</f>
        <v>0</v>
      </c>
    </row>
    <row r="1247" spans="1:31" hidden="1">
      <c r="A1247" s="326"/>
      <c r="B1247" s="21" t="s">
        <v>388</v>
      </c>
      <c r="C1247" s="21"/>
      <c r="D1247" s="22"/>
      <c r="E1247" s="21"/>
      <c r="F1247" s="21"/>
      <c r="G1247" s="21"/>
      <c r="H1247" s="21"/>
      <c r="I1247" s="21"/>
      <c r="J1247" s="21"/>
      <c r="K1247" s="76">
        <f ca="1">IF($D1243=LataProjekcji,ROUND($D1244-K1246,0),ROUND(IF(K1245=0,0,$D1244-K1246),0))</f>
        <v>0</v>
      </c>
      <c r="L1247" s="253">
        <f t="shared" ref="L1247:W1247" ca="1" si="1782">IF($D1243=LataProjekcji,ROUND($D1244-L1246,0),ROUND(IF(AND(L1245=0,K1247&gt;0),$D1244-L1246,IF(L1245=0,0,$D1244-L1246)),0))</f>
        <v>0</v>
      </c>
      <c r="M1247" s="253">
        <f t="shared" ca="1" si="1782"/>
        <v>0</v>
      </c>
      <c r="N1247" s="253">
        <f t="shared" ca="1" si="1782"/>
        <v>0</v>
      </c>
      <c r="O1247" s="253">
        <f t="shared" ca="1" si="1782"/>
        <v>0</v>
      </c>
      <c r="P1247" s="253">
        <f t="shared" ca="1" si="1782"/>
        <v>0</v>
      </c>
      <c r="Q1247" s="253">
        <f t="shared" ca="1" si="1782"/>
        <v>0</v>
      </c>
      <c r="R1247" s="253">
        <f t="shared" ca="1" si="1782"/>
        <v>0</v>
      </c>
      <c r="S1247" s="253">
        <f t="shared" ca="1" si="1782"/>
        <v>0</v>
      </c>
      <c r="T1247" s="253">
        <f t="shared" ca="1" si="1782"/>
        <v>0</v>
      </c>
      <c r="U1247" s="253">
        <f t="shared" ca="1" si="1782"/>
        <v>0</v>
      </c>
      <c r="V1247" s="253">
        <f t="shared" ca="1" si="1782"/>
        <v>0</v>
      </c>
      <c r="W1247" s="253">
        <f t="shared" ca="1" si="1782"/>
        <v>0</v>
      </c>
      <c r="X1247" s="253">
        <f t="shared" ref="X1247:AA1247" ca="1" si="1783">IF($D1243=LataProjekcji,ROUND($D1244-X1246,0),ROUND(IF(AND(X1245=0,W1247&gt;0),$D1244-X1246,IF(X1245=0,0,$D1244-X1246)),0))</f>
        <v>0</v>
      </c>
      <c r="Y1247" s="253">
        <f t="shared" ca="1" si="1783"/>
        <v>0</v>
      </c>
      <c r="Z1247" s="253">
        <f t="shared" ca="1" si="1783"/>
        <v>0</v>
      </c>
      <c r="AA1247" s="253">
        <f t="shared" ca="1" si="1783"/>
        <v>0</v>
      </c>
      <c r="AB1247" s="253">
        <f t="shared" ref="AB1247" ca="1" si="1784">IF($D1243=LataProjekcji,ROUND($D1244-AB1246,0),ROUND(IF(AND(AB1245=0,AA1247&gt;0),$D1244-AB1246,IF(AB1245=0,0,$D1244-AB1246)),0))</f>
        <v>0</v>
      </c>
      <c r="AC1247" s="253">
        <f t="shared" ref="AC1247" ca="1" si="1785">IF($D1243=LataProjekcji,ROUND($D1244-AC1246,0),ROUND(IF(AND(AC1245=0,AB1247&gt;0),$D1244-AC1246,IF(AC1245=0,0,$D1244-AC1246)),0))</f>
        <v>0</v>
      </c>
      <c r="AD1247" s="253">
        <f t="shared" ref="AD1247" ca="1" si="1786">IF($D1243=LataProjekcji,ROUND($D1244-AD1246,0),ROUND(IF(AND(AD1245=0,AC1247&gt;0),$D1244-AD1246,IF(AD1245=0,0,$D1244-AD1246)),0))</f>
        <v>0</v>
      </c>
      <c r="AE1247" s="253">
        <f t="shared" ref="AE1247" ca="1" si="1787">IF($D1243=LataProjekcji,ROUND($D1244-AE1246,0),ROUND(IF(AND(AE1245=0,AD1247&gt;0),$D1244-AE1246,IF(AE1245=0,0,$D1244-AE1246)),0))</f>
        <v>0</v>
      </c>
    </row>
    <row r="1248" spans="1:31" hidden="1">
      <c r="A1248" s="326"/>
      <c r="B1248" s="21"/>
      <c r="C1248" s="21"/>
      <c r="D1248" s="21"/>
      <c r="E1248" s="21"/>
      <c r="F1248" s="21"/>
      <c r="G1248" s="21"/>
      <c r="H1248" s="388">
        <f>H1241+1</f>
        <v>15</v>
      </c>
      <c r="I1248" s="458" cm="1">
        <f t="array" aca="1" ref="I1248" ca="1">OFFSET('Środki trwałe'!$C$197,H1248,,)</f>
        <v>0</v>
      </c>
      <c r="J1248" s="388" t="s">
        <v>404</v>
      </c>
      <c r="K1248" s="389">
        <f t="shared" ref="K1248:W1248" ca="1" si="1788">IF(AND(OFFSET($F$195,$D1242,0)="tak",OFFSET($G$195,$D1242,0)="tak",OFFSET($J$195,$D1242,0)="ok",LataProjekcji&lt;=Koniec_Projekt),ROUND(K1245*OFFSET($K$223,$H1248,(COLUMN()-11)),0),0)</f>
        <v>0</v>
      </c>
      <c r="L1248" s="389">
        <f t="shared" ca="1" si="1788"/>
        <v>0</v>
      </c>
      <c r="M1248" s="389">
        <f t="shared" ca="1" si="1788"/>
        <v>0</v>
      </c>
      <c r="N1248" s="389">
        <f t="shared" ca="1" si="1788"/>
        <v>0</v>
      </c>
      <c r="O1248" s="389">
        <f t="shared" ca="1" si="1788"/>
        <v>0</v>
      </c>
      <c r="P1248" s="389">
        <f t="shared" ca="1" si="1788"/>
        <v>0</v>
      </c>
      <c r="Q1248" s="389">
        <f t="shared" ca="1" si="1788"/>
        <v>0</v>
      </c>
      <c r="R1248" s="389">
        <f t="shared" ca="1" si="1788"/>
        <v>0</v>
      </c>
      <c r="S1248" s="389">
        <f t="shared" ca="1" si="1788"/>
        <v>0</v>
      </c>
      <c r="T1248" s="389">
        <f t="shared" ca="1" si="1788"/>
        <v>0</v>
      </c>
      <c r="U1248" s="389">
        <f t="shared" ca="1" si="1788"/>
        <v>0</v>
      </c>
      <c r="V1248" s="389">
        <f t="shared" ca="1" si="1788"/>
        <v>0</v>
      </c>
      <c r="W1248" s="389">
        <f t="shared" ca="1" si="1788"/>
        <v>0</v>
      </c>
      <c r="X1248" s="389">
        <f t="shared" ref="X1248:AA1248" ca="1" si="1789">IF(AND(OFFSET($F$195,$D1242,0)="tak",OFFSET($G$195,$D1242,0)="tak",OFFSET($J$195,$D1242,0)="ok",LataProjekcji&lt;=Koniec_Projekt),ROUND(X1245*OFFSET($K$223,$H1248,(COLUMN()-11)),0),0)</f>
        <v>0</v>
      </c>
      <c r="Y1248" s="389">
        <f t="shared" ca="1" si="1789"/>
        <v>0</v>
      </c>
      <c r="Z1248" s="389">
        <f t="shared" ca="1" si="1789"/>
        <v>0</v>
      </c>
      <c r="AA1248" s="389">
        <f t="shared" ca="1" si="1789"/>
        <v>0</v>
      </c>
      <c r="AB1248" s="389">
        <f t="shared" ref="AB1248:AE1248" ca="1" si="1790">IF(AND(OFFSET($F$195,$D1242,0)="tak",OFFSET($G$195,$D1242,0)="tak",OFFSET($J$195,$D1242,0)="ok",LataProjekcji&lt;=Koniec_Projekt),ROUND(AB1245*OFFSET($K$223,$H1248,(COLUMN()-11)),0),0)</f>
        <v>0</v>
      </c>
      <c r="AC1248" s="389">
        <f t="shared" ca="1" si="1790"/>
        <v>0</v>
      </c>
      <c r="AD1248" s="389">
        <f t="shared" ca="1" si="1790"/>
        <v>0</v>
      </c>
      <c r="AE1248" s="389">
        <f t="shared" ca="1" si="1790"/>
        <v>0</v>
      </c>
    </row>
    <row r="1249" spans="1:31" hidden="1">
      <c r="A1249" s="326"/>
      <c r="B1249" s="20">
        <f ca="1">OFFSET($B$195,D1249,0)</f>
        <v>0</v>
      </c>
      <c r="C1249" s="20"/>
      <c r="D1249" s="21">
        <f>D1242+1</f>
        <v>18</v>
      </c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</row>
    <row r="1250" spans="1:31" hidden="1">
      <c r="A1250" s="326"/>
      <c r="B1250" s="21" t="s">
        <v>395</v>
      </c>
      <c r="C1250" s="21"/>
      <c r="D1250" s="164">
        <f ca="1">YEAR(OFFSET($E$195,D1249,0))</f>
        <v>1900</v>
      </c>
      <c r="E1250" s="164">
        <f ca="1">MONTH(OFFSET($E$195,D1249,0))</f>
        <v>1</v>
      </c>
      <c r="F1250" s="527" cm="1">
        <f t="array" aca="1" ref="F1250" ca="1">IleMiesiecyDoKoncaRokuST</f>
        <v>11</v>
      </c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</row>
    <row r="1251" spans="1:31" hidden="1">
      <c r="A1251" s="326"/>
      <c r="B1251" s="21" t="s">
        <v>388</v>
      </c>
      <c r="C1251" s="21"/>
      <c r="D1251" s="246">
        <f ca="1">IF(E1251&lt;0,0,ROUND(E1251,0))</f>
        <v>0</v>
      </c>
      <c r="E1251" s="248">
        <f ca="1">OFFSET($D$195,D1249,0)</f>
        <v>0</v>
      </c>
      <c r="F1251" s="246">
        <f ca="1">IF(E1251&gt;10,ROUND(($D1252/12)*$F1250,0),$D1251)</f>
        <v>0</v>
      </c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6"/>
      <c r="B1252" s="21" t="s">
        <v>396</v>
      </c>
      <c r="C1252" s="21"/>
      <c r="D1252" s="246">
        <f ca="1">IF(ISBLANK(OFFSET($E$195,D1249,0)),0,IF(E1251&gt;10,ROUND(D1251*am_prace_rozwojowe,0),IF(D1251&lt;0,0,D1251)))</f>
        <v>0</v>
      </c>
      <c r="E1252" s="21"/>
      <c r="F1252" s="21"/>
      <c r="G1252" s="21"/>
      <c r="H1252" s="21"/>
      <c r="I1252" s="21"/>
      <c r="J1252" s="21"/>
      <c r="K1252" s="74">
        <f ca="1">ROUND(IF(($D1250+1)=K$192,$D1252,0),0)</f>
        <v>0</v>
      </c>
      <c r="L1252" s="247">
        <f ca="1">ROUND(IF(OR(AND($D1250=LataProjekcji,$F1250&gt;0),AND($D1250=LataProjekcji,$F1250=0,$E1251&lt;=10)),$F1251,IF($D1250&lt;LataProjekcji,IF((SUM($K1252:K1252)+$D1252)&lt;$D1251,$D1252,$D1251-SUM($K1252:K1252)),0)),0)</f>
        <v>0</v>
      </c>
      <c r="M1252" s="247">
        <f ca="1">ROUND(IF(OR(AND($D1250=LataProjekcji,$F1250&gt;0),AND($D1250=LataProjekcji,$F1250=0,$E1251&lt;=10)),$F1251,IF($D1250&lt;LataProjekcji,IF((SUM($K1252:L1252)+$D1252)&lt;$D1251,$D1252,$D1251-SUM($K1252:L1252)),0)),0)</f>
        <v>0</v>
      </c>
      <c r="N1252" s="247">
        <f ca="1">ROUND(IF(OR(AND($D1250=LataProjekcji,$F1250&gt;0),AND($D1250=LataProjekcji,$F1250=0,$E1251&lt;=10)),$F1251,IF($D1250&lt;LataProjekcji,IF((SUM($K1252:M1252)+$D1252)&lt;$D1251,$D1252,$D1251-SUM($K1252:M1252)),0)),0)</f>
        <v>0</v>
      </c>
      <c r="O1252" s="247">
        <f ca="1">ROUND(IF(OR(AND($D1250=LataProjekcji,$F1250&gt;0),AND($D1250=LataProjekcji,$F1250=0,$E1251&lt;=10)),$F1251,IF($D1250&lt;LataProjekcji,IF((SUM($K1252:N1252)+$D1252)&lt;$D1251,$D1252,$D1251-SUM($K1252:N1252)),0)),0)</f>
        <v>0</v>
      </c>
      <c r="P1252" s="247">
        <f ca="1">ROUND(IF(OR(AND($D1250=LataProjekcji,$F1250&gt;0),AND($D1250=LataProjekcji,$F1250=0,$E1251&lt;=10)),$F1251,IF($D1250&lt;LataProjekcji,IF((SUM($K1252:O1252)+$D1252)&lt;$D1251,$D1252,$D1251-SUM($K1252:O1252)),0)),0)</f>
        <v>0</v>
      </c>
      <c r="Q1252" s="247">
        <f ca="1">ROUND(IF(OR(AND($D1250=LataProjekcji,$F1250&gt;0),AND($D1250=LataProjekcji,$F1250=0,$E1251&lt;=10)),$F1251,IF($D1250&lt;LataProjekcji,IF((SUM($K1252:P1252)+$D1252)&lt;$D1251,$D1252,$D1251-SUM($K1252:P1252)),0)),0)</f>
        <v>0</v>
      </c>
      <c r="R1252" s="247">
        <f ca="1">ROUND(IF(OR(AND($D1250=LataProjekcji,$F1250&gt;0),AND($D1250=LataProjekcji,$F1250=0,$E1251&lt;=10)),$F1251,IF($D1250&lt;LataProjekcji,IF((SUM($K1252:Q1252)+$D1252)&lt;$D1251,$D1252,$D1251-SUM($K1252:Q1252)),0)),0)</f>
        <v>0</v>
      </c>
      <c r="S1252" s="247">
        <f ca="1">ROUND(IF(OR(AND($D1250=LataProjekcji,$F1250&gt;0),AND($D1250=LataProjekcji,$F1250=0,$E1251&lt;=10)),$F1251,IF($D1250&lt;LataProjekcji,IF((SUM($K1252:R1252)+$D1252)&lt;$D1251,$D1252,$D1251-SUM($K1252:R1252)),0)),0)</f>
        <v>0</v>
      </c>
      <c r="T1252" s="247">
        <f ca="1">ROUND(IF(OR(AND($D1250=LataProjekcji,$F1250&gt;0),AND($D1250=LataProjekcji,$F1250=0,$E1251&lt;=10)),$F1251,IF($D1250&lt;LataProjekcji,IF((SUM($K1252:S1252)+$D1252)&lt;$D1251,$D1252,$D1251-SUM($K1252:S1252)),0)),0)</f>
        <v>0</v>
      </c>
      <c r="U1252" s="247">
        <f ca="1">ROUND(IF(OR(AND($D1250=LataProjekcji,$F1250&gt;0),AND($D1250=LataProjekcji,$F1250=0,$E1251&lt;=10)),$F1251,IF($D1250&lt;LataProjekcji,IF((SUM($K1252:T1252)+$D1252)&lt;$D1251,$D1252,$D1251-SUM($K1252:T1252)),0)),0)</f>
        <v>0</v>
      </c>
      <c r="V1252" s="247">
        <f ca="1">ROUND(IF(OR(AND($D1250=LataProjekcji,$F1250&gt;0),AND($D1250=LataProjekcji,$F1250=0,$E1251&lt;=10)),$F1251,IF($D1250&lt;LataProjekcji,IF((SUM($K1252:U1252)+$D1252)&lt;$D1251,$D1252,$D1251-SUM($K1252:U1252)),0)),0)</f>
        <v>0</v>
      </c>
      <c r="W1252" s="247">
        <f ca="1">ROUND(IF(OR(AND($D1250=LataProjekcji,$F1250&gt;0),AND($D1250=LataProjekcji,$F1250=0,$E1251&lt;=10)),$F1251,IF($D1250&lt;LataProjekcji,IF((SUM($K1252:V1252)+$D1252)&lt;$D1251,$D1252,$D1251-SUM($K1252:V1252)),0)),0)</f>
        <v>0</v>
      </c>
      <c r="X1252" s="247">
        <f ca="1">ROUND(IF(OR(AND($D1250=LataProjekcji,$F1250&gt;0),AND($D1250=LataProjekcji,$F1250=0,$E1251&lt;=10)),$F1251,IF($D1250&lt;LataProjekcji,IF((SUM($K1252:W1252)+$D1252)&lt;$D1251,$D1252,$D1251-SUM($K1252:W1252)),0)),0)</f>
        <v>0</v>
      </c>
      <c r="Y1252" s="247">
        <f ca="1">ROUND(IF(OR(AND($D1250=LataProjekcji,$F1250&gt;0),AND($D1250=LataProjekcji,$F1250=0,$E1251&lt;=10)),$F1251,IF($D1250&lt;LataProjekcji,IF((SUM($K1252:X1252)+$D1252)&lt;$D1251,$D1252,$D1251-SUM($K1252:X1252)),0)),0)</f>
        <v>0</v>
      </c>
      <c r="Z1252" s="247">
        <f ca="1">ROUND(IF(OR(AND($D1250=LataProjekcji,$F1250&gt;0),AND($D1250=LataProjekcji,$F1250=0,$E1251&lt;=10)),$F1251,IF($D1250&lt;LataProjekcji,IF((SUM($K1252:Y1252)+$D1252)&lt;$D1251,$D1252,$D1251-SUM($K1252:Y1252)),0)),0)</f>
        <v>0</v>
      </c>
      <c r="AA1252" s="247">
        <f ca="1">ROUND(IF(OR(AND($D1250=LataProjekcji,$F1250&gt;0),AND($D1250=LataProjekcji,$F1250=0,$E1251&lt;=10)),$F1251,IF($D1250&lt;LataProjekcji,IF((SUM($K1252:Z1252)+$D1252)&lt;$D1251,$D1252,$D1251-SUM($K1252:Z1252)),0)),0)</f>
        <v>0</v>
      </c>
      <c r="AB1252" s="247">
        <f ca="1">ROUND(IF(OR(AND($D1250=LataProjekcji,$F1250&gt;0),AND($D1250=LataProjekcji,$F1250=0,$E1251&lt;=10)),$F1251,IF($D1250&lt;LataProjekcji,IF((SUM($K1252:AA1252)+$D1252)&lt;$D1251,$D1252,$D1251-SUM($K1252:AA1252)),0)),0)</f>
        <v>0</v>
      </c>
      <c r="AC1252" s="247">
        <f ca="1">ROUND(IF(OR(AND($D1250=LataProjekcji,$F1250&gt;0),AND($D1250=LataProjekcji,$F1250=0,$E1251&lt;=10)),$F1251,IF($D1250&lt;LataProjekcji,IF((SUM($K1252:AB1252)+$D1252)&lt;$D1251,$D1252,$D1251-SUM($K1252:AB1252)),0)),0)</f>
        <v>0</v>
      </c>
      <c r="AD1252" s="247">
        <f ca="1">ROUND(IF(OR(AND($D1250=LataProjekcji,$F1250&gt;0),AND($D1250=LataProjekcji,$F1250=0,$E1251&lt;=10)),$F1251,IF($D1250&lt;LataProjekcji,IF((SUM($K1252:AC1252)+$D1252)&lt;$D1251,$D1252,$D1251-SUM($K1252:AC1252)),0)),0)</f>
        <v>0</v>
      </c>
      <c r="AE1252" s="247">
        <f ca="1">ROUND(IF(OR(AND($D1250=LataProjekcji,$F1250&gt;0),AND($D1250=LataProjekcji,$F1250=0,$E1251&lt;=10)),$F1251,IF($D1250&lt;LataProjekcji,IF((SUM($K1252:AD1252)+$D1252)&lt;$D1251,$D1252,$D1251-SUM($K1252:AD1252)),0)),0)</f>
        <v>0</v>
      </c>
    </row>
    <row r="1253" spans="1:31" hidden="1">
      <c r="A1253" s="326"/>
      <c r="B1253" s="21" t="s">
        <v>397</v>
      </c>
      <c r="C1253" s="21"/>
      <c r="D1253" s="22"/>
      <c r="E1253" s="21"/>
      <c r="F1253" s="21"/>
      <c r="G1253" s="21"/>
      <c r="H1253" s="21"/>
      <c r="I1253" s="21"/>
      <c r="J1253" s="21"/>
      <c r="K1253" s="22">
        <f ca="1">ROUND(K1252,0)</f>
        <v>0</v>
      </c>
      <c r="L1253" s="22">
        <f t="shared" ref="L1253:Y1253" ca="1" si="1791">ROUND(K1253+L1252,0)</f>
        <v>0</v>
      </c>
      <c r="M1253" s="22">
        <f t="shared" ca="1" si="1791"/>
        <v>0</v>
      </c>
      <c r="N1253" s="22">
        <f t="shared" ca="1" si="1791"/>
        <v>0</v>
      </c>
      <c r="O1253" s="22">
        <f t="shared" ca="1" si="1791"/>
        <v>0</v>
      </c>
      <c r="P1253" s="22">
        <f t="shared" ca="1" si="1791"/>
        <v>0</v>
      </c>
      <c r="Q1253" s="22">
        <f t="shared" ca="1" si="1791"/>
        <v>0</v>
      </c>
      <c r="R1253" s="22">
        <f t="shared" ca="1" si="1791"/>
        <v>0</v>
      </c>
      <c r="S1253" s="22">
        <f t="shared" ca="1" si="1791"/>
        <v>0</v>
      </c>
      <c r="T1253" s="22">
        <f t="shared" ca="1" si="1791"/>
        <v>0</v>
      </c>
      <c r="U1253" s="22">
        <f t="shared" ca="1" si="1791"/>
        <v>0</v>
      </c>
      <c r="V1253" s="22">
        <f t="shared" ca="1" si="1791"/>
        <v>0</v>
      </c>
      <c r="W1253" s="22">
        <f t="shared" ca="1" si="1791"/>
        <v>0</v>
      </c>
      <c r="X1253" s="22">
        <f t="shared" ca="1" si="1791"/>
        <v>0</v>
      </c>
      <c r="Y1253" s="22">
        <f t="shared" ca="1" si="1791"/>
        <v>0</v>
      </c>
      <c r="Z1253" s="22">
        <f t="shared" ref="Z1253" ca="1" si="1792">ROUND(Y1253+Z1252,0)</f>
        <v>0</v>
      </c>
      <c r="AA1253" s="22">
        <f t="shared" ref="AA1253" ca="1" si="1793">ROUND(Z1253+AA1252,0)</f>
        <v>0</v>
      </c>
      <c r="AB1253" s="22">
        <f t="shared" ref="AB1253" ca="1" si="1794">ROUND(AA1253+AB1252,0)</f>
        <v>0</v>
      </c>
      <c r="AC1253" s="22">
        <f t="shared" ref="AC1253" ca="1" si="1795">ROUND(AB1253+AC1252,0)</f>
        <v>0</v>
      </c>
      <c r="AD1253" s="22">
        <f t="shared" ref="AD1253" ca="1" si="1796">ROUND(AC1253+AD1252,0)</f>
        <v>0</v>
      </c>
      <c r="AE1253" s="22">
        <f t="shared" ref="AE1253" ca="1" si="1797">ROUND(AD1253+AE1252,0)</f>
        <v>0</v>
      </c>
    </row>
    <row r="1254" spans="1:31" hidden="1">
      <c r="A1254" s="326"/>
      <c r="B1254" s="21" t="s">
        <v>388</v>
      </c>
      <c r="C1254" s="21"/>
      <c r="D1254" s="22"/>
      <c r="E1254" s="21"/>
      <c r="F1254" s="21"/>
      <c r="G1254" s="21"/>
      <c r="H1254" s="21"/>
      <c r="I1254" s="21"/>
      <c r="J1254" s="21"/>
      <c r="K1254" s="76">
        <f ca="1">IF($D1250=LataProjekcji,ROUND($D1251-K1253,0),ROUND(IF(K1252=0,0,$D1251-K1253),0))</f>
        <v>0</v>
      </c>
      <c r="L1254" s="253">
        <f t="shared" ref="L1254:W1254" ca="1" si="1798">IF($D1250=LataProjekcji,ROUND($D1251-L1253,0),ROUND(IF(AND(L1252=0,K1254&gt;0),$D1251-L1253,IF(L1252=0,0,$D1251-L1253)),0))</f>
        <v>0</v>
      </c>
      <c r="M1254" s="253">
        <f t="shared" ca="1" si="1798"/>
        <v>0</v>
      </c>
      <c r="N1254" s="253">
        <f t="shared" ca="1" si="1798"/>
        <v>0</v>
      </c>
      <c r="O1254" s="253">
        <f t="shared" ca="1" si="1798"/>
        <v>0</v>
      </c>
      <c r="P1254" s="253">
        <f t="shared" ca="1" si="1798"/>
        <v>0</v>
      </c>
      <c r="Q1254" s="253">
        <f t="shared" ca="1" si="1798"/>
        <v>0</v>
      </c>
      <c r="R1254" s="253">
        <f t="shared" ca="1" si="1798"/>
        <v>0</v>
      </c>
      <c r="S1254" s="253">
        <f t="shared" ca="1" si="1798"/>
        <v>0</v>
      </c>
      <c r="T1254" s="253">
        <f t="shared" ca="1" si="1798"/>
        <v>0</v>
      </c>
      <c r="U1254" s="253">
        <f t="shared" ca="1" si="1798"/>
        <v>0</v>
      </c>
      <c r="V1254" s="253">
        <f t="shared" ca="1" si="1798"/>
        <v>0</v>
      </c>
      <c r="W1254" s="253">
        <f t="shared" ca="1" si="1798"/>
        <v>0</v>
      </c>
      <c r="X1254" s="253">
        <f t="shared" ref="X1254:AA1254" ca="1" si="1799">IF($D1250=LataProjekcji,ROUND($D1251-X1253,0),ROUND(IF(AND(X1252=0,W1254&gt;0),$D1251-X1253,IF(X1252=0,0,$D1251-X1253)),0))</f>
        <v>0</v>
      </c>
      <c r="Y1254" s="253">
        <f t="shared" ca="1" si="1799"/>
        <v>0</v>
      </c>
      <c r="Z1254" s="253">
        <f t="shared" ca="1" si="1799"/>
        <v>0</v>
      </c>
      <c r="AA1254" s="253">
        <f t="shared" ca="1" si="1799"/>
        <v>0</v>
      </c>
      <c r="AB1254" s="253">
        <f t="shared" ref="AB1254" ca="1" si="1800">IF($D1250=LataProjekcji,ROUND($D1251-AB1253,0),ROUND(IF(AND(AB1252=0,AA1254&gt;0),$D1251-AB1253,IF(AB1252=0,0,$D1251-AB1253)),0))</f>
        <v>0</v>
      </c>
      <c r="AC1254" s="253">
        <f t="shared" ref="AC1254" ca="1" si="1801">IF($D1250=LataProjekcji,ROUND($D1251-AC1253,0),ROUND(IF(AND(AC1252=0,AB1254&gt;0),$D1251-AC1253,IF(AC1252=0,0,$D1251-AC1253)),0))</f>
        <v>0</v>
      </c>
      <c r="AD1254" s="253">
        <f t="shared" ref="AD1254" ca="1" si="1802">IF($D1250=LataProjekcji,ROUND($D1251-AD1253,0),ROUND(IF(AND(AD1252=0,AC1254&gt;0),$D1251-AD1253,IF(AD1252=0,0,$D1251-AD1253)),0))</f>
        <v>0</v>
      </c>
      <c r="AE1254" s="253">
        <f t="shared" ref="AE1254" ca="1" si="1803">IF($D1250=LataProjekcji,ROUND($D1251-AE1253,0),ROUND(IF(AND(AE1252=0,AD1254&gt;0),$D1251-AE1253,IF(AE1252=0,0,$D1251-AE1253)),0))</f>
        <v>0</v>
      </c>
    </row>
    <row r="1255" spans="1:31" hidden="1">
      <c r="A1255" s="326"/>
      <c r="B1255" s="21"/>
      <c r="C1255" s="21"/>
      <c r="D1255" s="22"/>
      <c r="E1255" s="21"/>
      <c r="F1255" s="21"/>
      <c r="G1255" s="21"/>
      <c r="H1255" s="388">
        <f>H1248+1</f>
        <v>16</v>
      </c>
      <c r="I1255" s="458" cm="1">
        <f t="array" aca="1" ref="I1255" ca="1">OFFSET('Środki trwałe'!$C$197,H1255,,)</f>
        <v>0</v>
      </c>
      <c r="J1255" s="388" t="s">
        <v>404</v>
      </c>
      <c r="K1255" s="389">
        <f t="shared" ref="K1255:W1255" ca="1" si="1804">IF(AND(OFFSET($F$195,$D1249,0)="tak",OFFSET($G$195,$D1249,0)="tak",OFFSET($J$195,$D1249,0)="ok",LataProjekcji&lt;=Koniec_Projekt),ROUND(K1252*OFFSET($K$223,$H1255,(COLUMN()-11)),0),0)</f>
        <v>0</v>
      </c>
      <c r="L1255" s="389">
        <f t="shared" ca="1" si="1804"/>
        <v>0</v>
      </c>
      <c r="M1255" s="389">
        <f t="shared" ca="1" si="1804"/>
        <v>0</v>
      </c>
      <c r="N1255" s="389">
        <f t="shared" ca="1" si="1804"/>
        <v>0</v>
      </c>
      <c r="O1255" s="389">
        <f t="shared" ca="1" si="1804"/>
        <v>0</v>
      </c>
      <c r="P1255" s="389">
        <f t="shared" ca="1" si="1804"/>
        <v>0</v>
      </c>
      <c r="Q1255" s="389">
        <f t="shared" ca="1" si="1804"/>
        <v>0</v>
      </c>
      <c r="R1255" s="389">
        <f t="shared" ca="1" si="1804"/>
        <v>0</v>
      </c>
      <c r="S1255" s="389">
        <f t="shared" ca="1" si="1804"/>
        <v>0</v>
      </c>
      <c r="T1255" s="389">
        <f t="shared" ca="1" si="1804"/>
        <v>0</v>
      </c>
      <c r="U1255" s="389">
        <f t="shared" ca="1" si="1804"/>
        <v>0</v>
      </c>
      <c r="V1255" s="389">
        <f t="shared" ca="1" si="1804"/>
        <v>0</v>
      </c>
      <c r="W1255" s="389">
        <f t="shared" ca="1" si="1804"/>
        <v>0</v>
      </c>
      <c r="X1255" s="389">
        <f t="shared" ref="X1255:AA1255" ca="1" si="1805">IF(AND(OFFSET($F$195,$D1249,0)="tak",OFFSET($G$195,$D1249,0)="tak",OFFSET($J$195,$D1249,0)="ok",LataProjekcji&lt;=Koniec_Projekt),ROUND(X1252*OFFSET($K$223,$H1255,(COLUMN()-11)),0),0)</f>
        <v>0</v>
      </c>
      <c r="Y1255" s="389">
        <f t="shared" ca="1" si="1805"/>
        <v>0</v>
      </c>
      <c r="Z1255" s="389">
        <f t="shared" ca="1" si="1805"/>
        <v>0</v>
      </c>
      <c r="AA1255" s="389">
        <f t="shared" ca="1" si="1805"/>
        <v>0</v>
      </c>
      <c r="AB1255" s="389">
        <f t="shared" ref="AB1255:AE1255" ca="1" si="1806">IF(AND(OFFSET($F$195,$D1249,0)="tak",OFFSET($G$195,$D1249,0)="tak",OFFSET($J$195,$D1249,0)="ok",LataProjekcji&lt;=Koniec_Projekt),ROUND(AB1252*OFFSET($K$223,$H1255,(COLUMN()-11)),0),0)</f>
        <v>0</v>
      </c>
      <c r="AC1255" s="389">
        <f t="shared" ca="1" si="1806"/>
        <v>0</v>
      </c>
      <c r="AD1255" s="389">
        <f t="shared" ca="1" si="1806"/>
        <v>0</v>
      </c>
      <c r="AE1255" s="389">
        <f t="shared" ca="1" si="1806"/>
        <v>0</v>
      </c>
    </row>
    <row r="1256" spans="1:31" hidden="1">
      <c r="A1256" s="326"/>
      <c r="B1256" s="20">
        <f ca="1">OFFSET($B$195,D1256,0)</f>
        <v>0</v>
      </c>
      <c r="C1256" s="20"/>
      <c r="D1256" s="21">
        <f>D1249+1</f>
        <v>19</v>
      </c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</row>
    <row r="1257" spans="1:31" hidden="1">
      <c r="A1257" s="326"/>
      <c r="B1257" s="21" t="s">
        <v>395</v>
      </c>
      <c r="C1257" s="21"/>
      <c r="D1257" s="164">
        <f ca="1">YEAR(OFFSET($E$195,D1256,0))</f>
        <v>1900</v>
      </c>
      <c r="E1257" s="164">
        <f ca="1">MONTH(OFFSET($E$195,D1256,0))</f>
        <v>1</v>
      </c>
      <c r="F1257" s="527" cm="1">
        <f t="array" aca="1" ref="F1257" ca="1">IleMiesiecyDoKoncaRokuST</f>
        <v>11</v>
      </c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</row>
    <row r="1258" spans="1:31" hidden="1">
      <c r="A1258" s="326"/>
      <c r="B1258" s="21" t="s">
        <v>388</v>
      </c>
      <c r="C1258" s="21"/>
      <c r="D1258" s="246">
        <f ca="1">IF(E1258&lt;0,0,ROUND(E1258,0))</f>
        <v>0</v>
      </c>
      <c r="E1258" s="248">
        <f ca="1">OFFSET($D$195,D1256,0)</f>
        <v>0</v>
      </c>
      <c r="F1258" s="246">
        <f ca="1">IF(E1258&gt;10,ROUND(($D1259/12)*$F1257,0),$D1258)</f>
        <v>0</v>
      </c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6"/>
      <c r="B1259" s="21" t="s">
        <v>396</v>
      </c>
      <c r="C1259" s="21"/>
      <c r="D1259" s="246">
        <f ca="1">IF(ISBLANK(OFFSET($E$195,D1256,0)),0,IF(E1258&gt;10,ROUND(D1258*am_prace_rozwojowe,0),IF(D1258&lt;0,0,D1258)))</f>
        <v>0</v>
      </c>
      <c r="E1259" s="21"/>
      <c r="F1259" s="21"/>
      <c r="G1259" s="21"/>
      <c r="H1259" s="21"/>
      <c r="I1259" s="21"/>
      <c r="J1259" s="21"/>
      <c r="K1259" s="74">
        <f ca="1">ROUND(IF(($D1257+1)=K$192,$D1259,0),0)</f>
        <v>0</v>
      </c>
      <c r="L1259" s="247">
        <f ca="1">ROUND(IF(OR(AND($D1257=LataProjekcji,$F1257&gt;0),AND($D1257=LataProjekcji,$F1257=0,$E1258&lt;=10)),$F1258,IF($D1257&lt;LataProjekcji,IF((SUM($K1259:K1259)+$D1259)&lt;$D1258,$D1259,$D1258-SUM($K1259:K1259)),0)),0)</f>
        <v>0</v>
      </c>
      <c r="M1259" s="247">
        <f ca="1">ROUND(IF(OR(AND($D1257=LataProjekcji,$F1257&gt;0),AND($D1257=LataProjekcji,$F1257=0,$E1258&lt;=10)),$F1258,IF($D1257&lt;LataProjekcji,IF((SUM($K1259:L1259)+$D1259)&lt;$D1258,$D1259,$D1258-SUM($K1259:L1259)),0)),0)</f>
        <v>0</v>
      </c>
      <c r="N1259" s="247">
        <f ca="1">ROUND(IF(OR(AND($D1257=LataProjekcji,$F1257&gt;0),AND($D1257=LataProjekcji,$F1257=0,$E1258&lt;=10)),$F1258,IF($D1257&lt;LataProjekcji,IF((SUM($K1259:M1259)+$D1259)&lt;$D1258,$D1259,$D1258-SUM($K1259:M1259)),0)),0)</f>
        <v>0</v>
      </c>
      <c r="O1259" s="247">
        <f ca="1">ROUND(IF(OR(AND($D1257=LataProjekcji,$F1257&gt;0),AND($D1257=LataProjekcji,$F1257=0,$E1258&lt;=10)),$F1258,IF($D1257&lt;LataProjekcji,IF((SUM($K1259:N1259)+$D1259)&lt;$D1258,$D1259,$D1258-SUM($K1259:N1259)),0)),0)</f>
        <v>0</v>
      </c>
      <c r="P1259" s="247">
        <f ca="1">ROUND(IF(OR(AND($D1257=LataProjekcji,$F1257&gt;0),AND($D1257=LataProjekcji,$F1257=0,$E1258&lt;=10)),$F1258,IF($D1257&lt;LataProjekcji,IF((SUM($K1259:O1259)+$D1259)&lt;$D1258,$D1259,$D1258-SUM($K1259:O1259)),0)),0)</f>
        <v>0</v>
      </c>
      <c r="Q1259" s="247">
        <f ca="1">ROUND(IF(OR(AND($D1257=LataProjekcji,$F1257&gt;0),AND($D1257=LataProjekcji,$F1257=0,$E1258&lt;=10)),$F1258,IF($D1257&lt;LataProjekcji,IF((SUM($K1259:P1259)+$D1259)&lt;$D1258,$D1259,$D1258-SUM($K1259:P1259)),0)),0)</f>
        <v>0</v>
      </c>
      <c r="R1259" s="247">
        <f ca="1">ROUND(IF(OR(AND($D1257=LataProjekcji,$F1257&gt;0),AND($D1257=LataProjekcji,$F1257=0,$E1258&lt;=10)),$F1258,IF($D1257&lt;LataProjekcji,IF((SUM($K1259:Q1259)+$D1259)&lt;$D1258,$D1259,$D1258-SUM($K1259:Q1259)),0)),0)</f>
        <v>0</v>
      </c>
      <c r="S1259" s="247">
        <f ca="1">ROUND(IF(OR(AND($D1257=LataProjekcji,$F1257&gt;0),AND($D1257=LataProjekcji,$F1257=0,$E1258&lt;=10)),$F1258,IF($D1257&lt;LataProjekcji,IF((SUM($K1259:R1259)+$D1259)&lt;$D1258,$D1259,$D1258-SUM($K1259:R1259)),0)),0)</f>
        <v>0</v>
      </c>
      <c r="T1259" s="247">
        <f ca="1">ROUND(IF(OR(AND($D1257=LataProjekcji,$F1257&gt;0),AND($D1257=LataProjekcji,$F1257=0,$E1258&lt;=10)),$F1258,IF($D1257&lt;LataProjekcji,IF((SUM($K1259:S1259)+$D1259)&lt;$D1258,$D1259,$D1258-SUM($K1259:S1259)),0)),0)</f>
        <v>0</v>
      </c>
      <c r="U1259" s="247">
        <f ca="1">ROUND(IF(OR(AND($D1257=LataProjekcji,$F1257&gt;0),AND($D1257=LataProjekcji,$F1257=0,$E1258&lt;=10)),$F1258,IF($D1257&lt;LataProjekcji,IF((SUM($K1259:T1259)+$D1259)&lt;$D1258,$D1259,$D1258-SUM($K1259:T1259)),0)),0)</f>
        <v>0</v>
      </c>
      <c r="V1259" s="247">
        <f ca="1">ROUND(IF(OR(AND($D1257=LataProjekcji,$F1257&gt;0),AND($D1257=LataProjekcji,$F1257=0,$E1258&lt;=10)),$F1258,IF($D1257&lt;LataProjekcji,IF((SUM($K1259:U1259)+$D1259)&lt;$D1258,$D1259,$D1258-SUM($K1259:U1259)),0)),0)</f>
        <v>0</v>
      </c>
      <c r="W1259" s="247">
        <f ca="1">ROUND(IF(OR(AND($D1257=LataProjekcji,$F1257&gt;0),AND($D1257=LataProjekcji,$F1257=0,$E1258&lt;=10)),$F1258,IF($D1257&lt;LataProjekcji,IF((SUM($K1259:V1259)+$D1259)&lt;$D1258,$D1259,$D1258-SUM($K1259:V1259)),0)),0)</f>
        <v>0</v>
      </c>
      <c r="X1259" s="247">
        <f ca="1">ROUND(IF(OR(AND($D1257=LataProjekcji,$F1257&gt;0),AND($D1257=LataProjekcji,$F1257=0,$E1258&lt;=10)),$F1258,IF($D1257&lt;LataProjekcji,IF((SUM($K1259:W1259)+$D1259)&lt;$D1258,$D1259,$D1258-SUM($K1259:W1259)),0)),0)</f>
        <v>0</v>
      </c>
      <c r="Y1259" s="247">
        <f ca="1">ROUND(IF(OR(AND($D1257=LataProjekcji,$F1257&gt;0),AND($D1257=LataProjekcji,$F1257=0,$E1258&lt;=10)),$F1258,IF($D1257&lt;LataProjekcji,IF((SUM($K1259:X1259)+$D1259)&lt;$D1258,$D1259,$D1258-SUM($K1259:X1259)),0)),0)</f>
        <v>0</v>
      </c>
      <c r="Z1259" s="247">
        <f ca="1">ROUND(IF(OR(AND($D1257=LataProjekcji,$F1257&gt;0),AND($D1257=LataProjekcji,$F1257=0,$E1258&lt;=10)),$F1258,IF($D1257&lt;LataProjekcji,IF((SUM($K1259:Y1259)+$D1259)&lt;$D1258,$D1259,$D1258-SUM($K1259:Y1259)),0)),0)</f>
        <v>0</v>
      </c>
      <c r="AA1259" s="247">
        <f ca="1">ROUND(IF(OR(AND($D1257=LataProjekcji,$F1257&gt;0),AND($D1257=LataProjekcji,$F1257=0,$E1258&lt;=10)),$F1258,IF($D1257&lt;LataProjekcji,IF((SUM($K1259:Z1259)+$D1259)&lt;$D1258,$D1259,$D1258-SUM($K1259:Z1259)),0)),0)</f>
        <v>0</v>
      </c>
      <c r="AB1259" s="247">
        <f ca="1">ROUND(IF(OR(AND($D1257=LataProjekcji,$F1257&gt;0),AND($D1257=LataProjekcji,$F1257=0,$E1258&lt;=10)),$F1258,IF($D1257&lt;LataProjekcji,IF((SUM($K1259:AA1259)+$D1259)&lt;$D1258,$D1259,$D1258-SUM($K1259:AA1259)),0)),0)</f>
        <v>0</v>
      </c>
      <c r="AC1259" s="247">
        <f ca="1">ROUND(IF(OR(AND($D1257=LataProjekcji,$F1257&gt;0),AND($D1257=LataProjekcji,$F1257=0,$E1258&lt;=10)),$F1258,IF($D1257&lt;LataProjekcji,IF((SUM($K1259:AB1259)+$D1259)&lt;$D1258,$D1259,$D1258-SUM($K1259:AB1259)),0)),0)</f>
        <v>0</v>
      </c>
      <c r="AD1259" s="247">
        <f ca="1">ROUND(IF(OR(AND($D1257=LataProjekcji,$F1257&gt;0),AND($D1257=LataProjekcji,$F1257=0,$E1258&lt;=10)),$F1258,IF($D1257&lt;LataProjekcji,IF((SUM($K1259:AC1259)+$D1259)&lt;$D1258,$D1259,$D1258-SUM($K1259:AC1259)),0)),0)</f>
        <v>0</v>
      </c>
      <c r="AE1259" s="247">
        <f ca="1">ROUND(IF(OR(AND($D1257=LataProjekcji,$F1257&gt;0),AND($D1257=LataProjekcji,$F1257=0,$E1258&lt;=10)),$F1258,IF($D1257&lt;LataProjekcji,IF((SUM($K1259:AD1259)+$D1259)&lt;$D1258,$D1259,$D1258-SUM($K1259:AD1259)),0)),0)</f>
        <v>0</v>
      </c>
    </row>
    <row r="1260" spans="1:31" hidden="1">
      <c r="A1260" s="326"/>
      <c r="B1260" s="21" t="s">
        <v>397</v>
      </c>
      <c r="C1260" s="21"/>
      <c r="D1260" s="22"/>
      <c r="E1260" s="21"/>
      <c r="F1260" s="21"/>
      <c r="G1260" s="21"/>
      <c r="H1260" s="21"/>
      <c r="I1260" s="21"/>
      <c r="J1260" s="21"/>
      <c r="K1260" s="22">
        <f ca="1">ROUND(K1259,0)</f>
        <v>0</v>
      </c>
      <c r="L1260" s="22">
        <f t="shared" ref="L1260:Y1260" ca="1" si="1807">ROUND(K1260+L1259,0)</f>
        <v>0</v>
      </c>
      <c r="M1260" s="22">
        <f t="shared" ca="1" si="1807"/>
        <v>0</v>
      </c>
      <c r="N1260" s="22">
        <f t="shared" ca="1" si="1807"/>
        <v>0</v>
      </c>
      <c r="O1260" s="22">
        <f t="shared" ca="1" si="1807"/>
        <v>0</v>
      </c>
      <c r="P1260" s="22">
        <f t="shared" ca="1" si="1807"/>
        <v>0</v>
      </c>
      <c r="Q1260" s="22">
        <f t="shared" ca="1" si="1807"/>
        <v>0</v>
      </c>
      <c r="R1260" s="22">
        <f t="shared" ca="1" si="1807"/>
        <v>0</v>
      </c>
      <c r="S1260" s="22">
        <f t="shared" ca="1" si="1807"/>
        <v>0</v>
      </c>
      <c r="T1260" s="22">
        <f t="shared" ca="1" si="1807"/>
        <v>0</v>
      </c>
      <c r="U1260" s="22">
        <f t="shared" ca="1" si="1807"/>
        <v>0</v>
      </c>
      <c r="V1260" s="22">
        <f t="shared" ca="1" si="1807"/>
        <v>0</v>
      </c>
      <c r="W1260" s="22">
        <f t="shared" ca="1" si="1807"/>
        <v>0</v>
      </c>
      <c r="X1260" s="22">
        <f t="shared" ca="1" si="1807"/>
        <v>0</v>
      </c>
      <c r="Y1260" s="22">
        <f t="shared" ca="1" si="1807"/>
        <v>0</v>
      </c>
      <c r="Z1260" s="22">
        <f t="shared" ref="Z1260" ca="1" si="1808">ROUND(Y1260+Z1259,0)</f>
        <v>0</v>
      </c>
      <c r="AA1260" s="22">
        <f t="shared" ref="AA1260" ca="1" si="1809">ROUND(Z1260+AA1259,0)</f>
        <v>0</v>
      </c>
      <c r="AB1260" s="22">
        <f t="shared" ref="AB1260" ca="1" si="1810">ROUND(AA1260+AB1259,0)</f>
        <v>0</v>
      </c>
      <c r="AC1260" s="22">
        <f t="shared" ref="AC1260" ca="1" si="1811">ROUND(AB1260+AC1259,0)</f>
        <v>0</v>
      </c>
      <c r="AD1260" s="22">
        <f t="shared" ref="AD1260" ca="1" si="1812">ROUND(AC1260+AD1259,0)</f>
        <v>0</v>
      </c>
      <c r="AE1260" s="22">
        <f t="shared" ref="AE1260" ca="1" si="1813">ROUND(AD1260+AE1259,0)</f>
        <v>0</v>
      </c>
    </row>
    <row r="1261" spans="1:31" hidden="1">
      <c r="A1261" s="326"/>
      <c r="B1261" s="21" t="s">
        <v>388</v>
      </c>
      <c r="C1261" s="21"/>
      <c r="D1261" s="22"/>
      <c r="E1261" s="21"/>
      <c r="F1261" s="21"/>
      <c r="G1261" s="21"/>
      <c r="H1261" s="21"/>
      <c r="I1261" s="21"/>
      <c r="J1261" s="21"/>
      <c r="K1261" s="76">
        <f ca="1">IF($D1257=LataProjekcji,ROUND($D1258-K1260,0),ROUND(IF(K1259=0,0,$D1258-K1260),0))</f>
        <v>0</v>
      </c>
      <c r="L1261" s="253">
        <f t="shared" ref="L1261:W1261" ca="1" si="1814">IF($D1257=LataProjekcji,ROUND($D1258-L1260,0),ROUND(IF(AND(L1259=0,K1261&gt;0),$D1258-L1260,IF(L1259=0,0,$D1258-L1260)),0))</f>
        <v>0</v>
      </c>
      <c r="M1261" s="253">
        <f t="shared" ca="1" si="1814"/>
        <v>0</v>
      </c>
      <c r="N1261" s="253">
        <f t="shared" ca="1" si="1814"/>
        <v>0</v>
      </c>
      <c r="O1261" s="253">
        <f t="shared" ca="1" si="1814"/>
        <v>0</v>
      </c>
      <c r="P1261" s="253">
        <f t="shared" ca="1" si="1814"/>
        <v>0</v>
      </c>
      <c r="Q1261" s="253">
        <f t="shared" ca="1" si="1814"/>
        <v>0</v>
      </c>
      <c r="R1261" s="253">
        <f t="shared" ca="1" si="1814"/>
        <v>0</v>
      </c>
      <c r="S1261" s="253">
        <f t="shared" ca="1" si="1814"/>
        <v>0</v>
      </c>
      <c r="T1261" s="253">
        <f t="shared" ca="1" si="1814"/>
        <v>0</v>
      </c>
      <c r="U1261" s="253">
        <f t="shared" ca="1" si="1814"/>
        <v>0</v>
      </c>
      <c r="V1261" s="253">
        <f t="shared" ca="1" si="1814"/>
        <v>0</v>
      </c>
      <c r="W1261" s="253">
        <f t="shared" ca="1" si="1814"/>
        <v>0</v>
      </c>
      <c r="X1261" s="253">
        <f t="shared" ref="X1261:AA1261" ca="1" si="1815">IF($D1257=LataProjekcji,ROUND($D1258-X1260,0),ROUND(IF(AND(X1259=0,W1261&gt;0),$D1258-X1260,IF(X1259=0,0,$D1258-X1260)),0))</f>
        <v>0</v>
      </c>
      <c r="Y1261" s="253">
        <f t="shared" ca="1" si="1815"/>
        <v>0</v>
      </c>
      <c r="Z1261" s="253">
        <f t="shared" ca="1" si="1815"/>
        <v>0</v>
      </c>
      <c r="AA1261" s="253">
        <f t="shared" ca="1" si="1815"/>
        <v>0</v>
      </c>
      <c r="AB1261" s="253">
        <f t="shared" ref="AB1261" ca="1" si="1816">IF($D1257=LataProjekcji,ROUND($D1258-AB1260,0),ROUND(IF(AND(AB1259=0,AA1261&gt;0),$D1258-AB1260,IF(AB1259=0,0,$D1258-AB1260)),0))</f>
        <v>0</v>
      </c>
      <c r="AC1261" s="253">
        <f t="shared" ref="AC1261" ca="1" si="1817">IF($D1257=LataProjekcji,ROUND($D1258-AC1260,0),ROUND(IF(AND(AC1259=0,AB1261&gt;0),$D1258-AC1260,IF(AC1259=0,0,$D1258-AC1260)),0))</f>
        <v>0</v>
      </c>
      <c r="AD1261" s="253">
        <f t="shared" ref="AD1261" ca="1" si="1818">IF($D1257=LataProjekcji,ROUND($D1258-AD1260,0),ROUND(IF(AND(AD1259=0,AC1261&gt;0),$D1258-AD1260,IF(AD1259=0,0,$D1258-AD1260)),0))</f>
        <v>0</v>
      </c>
      <c r="AE1261" s="253">
        <f t="shared" ref="AE1261" ca="1" si="1819">IF($D1257=LataProjekcji,ROUND($D1258-AE1260,0),ROUND(IF(AND(AE1259=0,AD1261&gt;0),$D1258-AE1260,IF(AE1259=0,0,$D1258-AE1260)),0))</f>
        <v>0</v>
      </c>
    </row>
    <row r="1262" spans="1:31" hidden="1">
      <c r="A1262" s="326"/>
      <c r="B1262" s="21"/>
      <c r="C1262" s="21"/>
      <c r="D1262" s="21"/>
      <c r="E1262" s="21"/>
      <c r="F1262" s="21"/>
      <c r="G1262" s="21"/>
      <c r="H1262" s="388">
        <f>H1255+1</f>
        <v>17</v>
      </c>
      <c r="I1262" s="458" cm="1">
        <f t="array" aca="1" ref="I1262" ca="1">OFFSET('Środki trwałe'!$C$197,H1262,,)</f>
        <v>0</v>
      </c>
      <c r="J1262" s="388" t="s">
        <v>404</v>
      </c>
      <c r="K1262" s="389">
        <f t="shared" ref="K1262:W1262" ca="1" si="1820">IF(AND(OFFSET($F$195,$D1256,0)="tak",OFFSET($G$195,$D1256,0)="tak",OFFSET($J$195,$D1256,0)="ok",LataProjekcji&lt;=Koniec_Projekt),ROUND(K1259*OFFSET($K$223,$H1262,(COLUMN()-11)),0),0)</f>
        <v>0</v>
      </c>
      <c r="L1262" s="389">
        <f t="shared" ca="1" si="1820"/>
        <v>0</v>
      </c>
      <c r="M1262" s="389">
        <f t="shared" ca="1" si="1820"/>
        <v>0</v>
      </c>
      <c r="N1262" s="389">
        <f t="shared" ca="1" si="1820"/>
        <v>0</v>
      </c>
      <c r="O1262" s="389">
        <f t="shared" ca="1" si="1820"/>
        <v>0</v>
      </c>
      <c r="P1262" s="389">
        <f t="shared" ca="1" si="1820"/>
        <v>0</v>
      </c>
      <c r="Q1262" s="389">
        <f t="shared" ca="1" si="1820"/>
        <v>0</v>
      </c>
      <c r="R1262" s="389">
        <f t="shared" ca="1" si="1820"/>
        <v>0</v>
      </c>
      <c r="S1262" s="389">
        <f t="shared" ca="1" si="1820"/>
        <v>0</v>
      </c>
      <c r="T1262" s="389">
        <f t="shared" ca="1" si="1820"/>
        <v>0</v>
      </c>
      <c r="U1262" s="389">
        <f t="shared" ca="1" si="1820"/>
        <v>0</v>
      </c>
      <c r="V1262" s="389">
        <f t="shared" ca="1" si="1820"/>
        <v>0</v>
      </c>
      <c r="W1262" s="389">
        <f t="shared" ca="1" si="1820"/>
        <v>0</v>
      </c>
      <c r="X1262" s="389">
        <f t="shared" ref="X1262:AA1262" ca="1" si="1821">IF(AND(OFFSET($F$195,$D1256,0)="tak",OFFSET($G$195,$D1256,0)="tak",OFFSET($J$195,$D1256,0)="ok",LataProjekcji&lt;=Koniec_Projekt),ROUND(X1259*OFFSET($K$223,$H1262,(COLUMN()-11)),0),0)</f>
        <v>0</v>
      </c>
      <c r="Y1262" s="389">
        <f t="shared" ca="1" si="1821"/>
        <v>0</v>
      </c>
      <c r="Z1262" s="389">
        <f t="shared" ca="1" si="1821"/>
        <v>0</v>
      </c>
      <c r="AA1262" s="389">
        <f t="shared" ca="1" si="1821"/>
        <v>0</v>
      </c>
      <c r="AB1262" s="389">
        <f t="shared" ref="AB1262:AE1262" ca="1" si="1822">IF(AND(OFFSET($F$195,$D1256,0)="tak",OFFSET($G$195,$D1256,0)="tak",OFFSET($J$195,$D1256,0)="ok",LataProjekcji&lt;=Koniec_Projekt),ROUND(AB1259*OFFSET($K$223,$H1262,(COLUMN()-11)),0),0)</f>
        <v>0</v>
      </c>
      <c r="AC1262" s="389">
        <f t="shared" ca="1" si="1822"/>
        <v>0</v>
      </c>
      <c r="AD1262" s="389">
        <f t="shared" ca="1" si="1822"/>
        <v>0</v>
      </c>
      <c r="AE1262" s="389">
        <f t="shared" ca="1" si="1822"/>
        <v>0</v>
      </c>
    </row>
    <row r="1263" spans="1:31" hidden="1">
      <c r="A1263" s="326"/>
      <c r="B1263" s="20">
        <f ca="1">OFFSET($B$195,D1263,0)</f>
        <v>0</v>
      </c>
      <c r="C1263" s="20"/>
      <c r="D1263" s="21">
        <f>D1256+1</f>
        <v>20</v>
      </c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</row>
    <row r="1264" spans="1:31" hidden="1">
      <c r="A1264" s="326"/>
      <c r="B1264" s="21" t="s">
        <v>395</v>
      </c>
      <c r="C1264" s="21"/>
      <c r="D1264" s="164">
        <f ca="1">YEAR(OFFSET($E$195,D1263,0))</f>
        <v>1900</v>
      </c>
      <c r="E1264" s="164">
        <f ca="1">MONTH(OFFSET($E$195,D1263,0))</f>
        <v>1</v>
      </c>
      <c r="F1264" s="527" cm="1">
        <f t="array" aca="1" ref="F1264" ca="1">IleMiesiecyDoKoncaRokuST</f>
        <v>11</v>
      </c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</row>
    <row r="1265" spans="1:31" hidden="1">
      <c r="A1265" s="326"/>
      <c r="B1265" s="21" t="s">
        <v>388</v>
      </c>
      <c r="C1265" s="21"/>
      <c r="D1265" s="246">
        <f ca="1">IF(E1265&lt;0,0,ROUND(E1265,0))</f>
        <v>0</v>
      </c>
      <c r="E1265" s="248">
        <f ca="1">OFFSET($D$195,D1263,0)</f>
        <v>0</v>
      </c>
      <c r="F1265" s="246">
        <f ca="1">IF(E1265&gt;10,ROUND(($D1266/12)*$F1264,0),$D1265)</f>
        <v>0</v>
      </c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6"/>
      <c r="B1266" s="21" t="s">
        <v>396</v>
      </c>
      <c r="C1266" s="21"/>
      <c r="D1266" s="246">
        <f ca="1">IF(ISBLANK(OFFSET($E$195,D1263,0)),0,IF(E1265&gt;10,ROUND(D1265*am_prace_rozwojowe,0),IF(D1265&lt;0,0,D1265)))</f>
        <v>0</v>
      </c>
      <c r="E1266" s="21"/>
      <c r="F1266" s="21"/>
      <c r="G1266" s="21"/>
      <c r="H1266" s="21"/>
      <c r="I1266" s="21"/>
      <c r="J1266" s="21"/>
      <c r="K1266" s="74">
        <f ca="1">ROUND(IF(($D1264+1)=K$192,$D1266,0),0)</f>
        <v>0</v>
      </c>
      <c r="L1266" s="247">
        <f ca="1">ROUND(IF(OR(AND($D1264=LataProjekcji,$F1264&gt;0),AND($D1264=LataProjekcji,$F1264=0,$E1265&lt;=10)),$F1265,IF($D1264&lt;LataProjekcji,IF((SUM($K1266:K1266)+$D1266)&lt;$D1265,$D1266,$D1265-SUM($K1266:K1266)),0)),0)</f>
        <v>0</v>
      </c>
      <c r="M1266" s="247">
        <f ca="1">ROUND(IF(OR(AND($D1264=LataProjekcji,$F1264&gt;0),AND($D1264=LataProjekcji,$F1264=0,$E1265&lt;=10)),$F1265,IF($D1264&lt;LataProjekcji,IF((SUM($K1266:L1266)+$D1266)&lt;$D1265,$D1266,$D1265-SUM($K1266:L1266)),0)),0)</f>
        <v>0</v>
      </c>
      <c r="N1266" s="247">
        <f ca="1">ROUND(IF(OR(AND($D1264=LataProjekcji,$F1264&gt;0),AND($D1264=LataProjekcji,$F1264=0,$E1265&lt;=10)),$F1265,IF($D1264&lt;LataProjekcji,IF((SUM($K1266:M1266)+$D1266)&lt;$D1265,$D1266,$D1265-SUM($K1266:M1266)),0)),0)</f>
        <v>0</v>
      </c>
      <c r="O1266" s="247">
        <f ca="1">ROUND(IF(OR(AND($D1264=LataProjekcji,$F1264&gt;0),AND($D1264=LataProjekcji,$F1264=0,$E1265&lt;=10)),$F1265,IF($D1264&lt;LataProjekcji,IF((SUM($K1266:N1266)+$D1266)&lt;$D1265,$D1266,$D1265-SUM($K1266:N1266)),0)),0)</f>
        <v>0</v>
      </c>
      <c r="P1266" s="247">
        <f ca="1">ROUND(IF(OR(AND($D1264=LataProjekcji,$F1264&gt;0),AND($D1264=LataProjekcji,$F1264=0,$E1265&lt;=10)),$F1265,IF($D1264&lt;LataProjekcji,IF((SUM($K1266:O1266)+$D1266)&lt;$D1265,$D1266,$D1265-SUM($K1266:O1266)),0)),0)</f>
        <v>0</v>
      </c>
      <c r="Q1266" s="247">
        <f ca="1">ROUND(IF(OR(AND($D1264=LataProjekcji,$F1264&gt;0),AND($D1264=LataProjekcji,$F1264=0,$E1265&lt;=10)),$F1265,IF($D1264&lt;LataProjekcji,IF((SUM($K1266:P1266)+$D1266)&lt;$D1265,$D1266,$D1265-SUM($K1266:P1266)),0)),0)</f>
        <v>0</v>
      </c>
      <c r="R1266" s="247">
        <f ca="1">ROUND(IF(OR(AND($D1264=LataProjekcji,$F1264&gt;0),AND($D1264=LataProjekcji,$F1264=0,$E1265&lt;=10)),$F1265,IF($D1264&lt;LataProjekcji,IF((SUM($K1266:Q1266)+$D1266)&lt;$D1265,$D1266,$D1265-SUM($K1266:Q1266)),0)),0)</f>
        <v>0</v>
      </c>
      <c r="S1266" s="247">
        <f ca="1">ROUND(IF(OR(AND($D1264=LataProjekcji,$F1264&gt;0),AND($D1264=LataProjekcji,$F1264=0,$E1265&lt;=10)),$F1265,IF($D1264&lt;LataProjekcji,IF((SUM($K1266:R1266)+$D1266)&lt;$D1265,$D1266,$D1265-SUM($K1266:R1266)),0)),0)</f>
        <v>0</v>
      </c>
      <c r="T1266" s="247">
        <f ca="1">ROUND(IF(OR(AND($D1264=LataProjekcji,$F1264&gt;0),AND($D1264=LataProjekcji,$F1264=0,$E1265&lt;=10)),$F1265,IF($D1264&lt;LataProjekcji,IF((SUM($K1266:S1266)+$D1266)&lt;$D1265,$D1266,$D1265-SUM($K1266:S1266)),0)),0)</f>
        <v>0</v>
      </c>
      <c r="U1266" s="247">
        <f ca="1">ROUND(IF(OR(AND($D1264=LataProjekcji,$F1264&gt;0),AND($D1264=LataProjekcji,$F1264=0,$E1265&lt;=10)),$F1265,IF($D1264&lt;LataProjekcji,IF((SUM($K1266:T1266)+$D1266)&lt;$D1265,$D1266,$D1265-SUM($K1266:T1266)),0)),0)</f>
        <v>0</v>
      </c>
      <c r="V1266" s="247">
        <f ca="1">ROUND(IF(OR(AND($D1264=LataProjekcji,$F1264&gt;0),AND($D1264=LataProjekcji,$F1264=0,$E1265&lt;=10)),$F1265,IF($D1264&lt;LataProjekcji,IF((SUM($K1266:U1266)+$D1266)&lt;$D1265,$D1266,$D1265-SUM($K1266:U1266)),0)),0)</f>
        <v>0</v>
      </c>
      <c r="W1266" s="247">
        <f ca="1">ROUND(IF(OR(AND($D1264=LataProjekcji,$F1264&gt;0),AND($D1264=LataProjekcji,$F1264=0,$E1265&lt;=10)),$F1265,IF($D1264&lt;LataProjekcji,IF((SUM($K1266:V1266)+$D1266)&lt;$D1265,$D1266,$D1265-SUM($K1266:V1266)),0)),0)</f>
        <v>0</v>
      </c>
      <c r="X1266" s="247">
        <f ca="1">ROUND(IF(OR(AND($D1264=LataProjekcji,$F1264&gt;0),AND($D1264=LataProjekcji,$F1264=0,$E1265&lt;=10)),$F1265,IF($D1264&lt;LataProjekcji,IF((SUM($K1266:W1266)+$D1266)&lt;$D1265,$D1266,$D1265-SUM($K1266:W1266)),0)),0)</f>
        <v>0</v>
      </c>
      <c r="Y1266" s="247">
        <f ca="1">ROUND(IF(OR(AND($D1264=LataProjekcji,$F1264&gt;0),AND($D1264=LataProjekcji,$F1264=0,$E1265&lt;=10)),$F1265,IF($D1264&lt;LataProjekcji,IF((SUM($K1266:X1266)+$D1266)&lt;$D1265,$D1266,$D1265-SUM($K1266:X1266)),0)),0)</f>
        <v>0</v>
      </c>
      <c r="Z1266" s="247">
        <f ca="1">ROUND(IF(OR(AND($D1264=LataProjekcji,$F1264&gt;0),AND($D1264=LataProjekcji,$F1264=0,$E1265&lt;=10)),$F1265,IF($D1264&lt;LataProjekcji,IF((SUM($K1266:Y1266)+$D1266)&lt;$D1265,$D1266,$D1265-SUM($K1266:Y1266)),0)),0)</f>
        <v>0</v>
      </c>
      <c r="AA1266" s="247">
        <f ca="1">ROUND(IF(OR(AND($D1264=LataProjekcji,$F1264&gt;0),AND($D1264=LataProjekcji,$F1264=0,$E1265&lt;=10)),$F1265,IF($D1264&lt;LataProjekcji,IF((SUM($K1266:Z1266)+$D1266)&lt;$D1265,$D1266,$D1265-SUM($K1266:Z1266)),0)),0)</f>
        <v>0</v>
      </c>
      <c r="AB1266" s="247">
        <f ca="1">ROUND(IF(OR(AND($D1264=LataProjekcji,$F1264&gt;0),AND($D1264=LataProjekcji,$F1264=0,$E1265&lt;=10)),$F1265,IF($D1264&lt;LataProjekcji,IF((SUM($K1266:AA1266)+$D1266)&lt;$D1265,$D1266,$D1265-SUM($K1266:AA1266)),0)),0)</f>
        <v>0</v>
      </c>
      <c r="AC1266" s="247">
        <f ca="1">ROUND(IF(OR(AND($D1264=LataProjekcji,$F1264&gt;0),AND($D1264=LataProjekcji,$F1264=0,$E1265&lt;=10)),$F1265,IF($D1264&lt;LataProjekcji,IF((SUM($K1266:AB1266)+$D1266)&lt;$D1265,$D1266,$D1265-SUM($K1266:AB1266)),0)),0)</f>
        <v>0</v>
      </c>
      <c r="AD1266" s="247">
        <f ca="1">ROUND(IF(OR(AND($D1264=LataProjekcji,$F1264&gt;0),AND($D1264=LataProjekcji,$F1264=0,$E1265&lt;=10)),$F1265,IF($D1264&lt;LataProjekcji,IF((SUM($K1266:AC1266)+$D1266)&lt;$D1265,$D1266,$D1265-SUM($K1266:AC1266)),0)),0)</f>
        <v>0</v>
      </c>
      <c r="AE1266" s="247">
        <f ca="1">ROUND(IF(OR(AND($D1264=LataProjekcji,$F1264&gt;0),AND($D1264=LataProjekcji,$F1264=0,$E1265&lt;=10)),$F1265,IF($D1264&lt;LataProjekcji,IF((SUM($K1266:AD1266)+$D1266)&lt;$D1265,$D1266,$D1265-SUM($K1266:AD1266)),0)),0)</f>
        <v>0</v>
      </c>
    </row>
    <row r="1267" spans="1:31" hidden="1">
      <c r="A1267" s="326"/>
      <c r="B1267" s="21" t="s">
        <v>397</v>
      </c>
      <c r="C1267" s="21"/>
      <c r="D1267" s="22"/>
      <c r="E1267" s="21"/>
      <c r="F1267" s="21"/>
      <c r="G1267" s="21"/>
      <c r="H1267" s="21"/>
      <c r="I1267" s="21"/>
      <c r="J1267" s="21"/>
      <c r="K1267" s="22">
        <f ca="1">ROUND(K1266,0)</f>
        <v>0</v>
      </c>
      <c r="L1267" s="22">
        <f t="shared" ref="L1267:Y1267" ca="1" si="1823">ROUND(K1267+L1266,0)</f>
        <v>0</v>
      </c>
      <c r="M1267" s="22">
        <f t="shared" ca="1" si="1823"/>
        <v>0</v>
      </c>
      <c r="N1267" s="22">
        <f t="shared" ca="1" si="1823"/>
        <v>0</v>
      </c>
      <c r="O1267" s="22">
        <f t="shared" ca="1" si="1823"/>
        <v>0</v>
      </c>
      <c r="P1267" s="22">
        <f t="shared" ca="1" si="1823"/>
        <v>0</v>
      </c>
      <c r="Q1267" s="22">
        <f t="shared" ca="1" si="1823"/>
        <v>0</v>
      </c>
      <c r="R1267" s="22">
        <f t="shared" ca="1" si="1823"/>
        <v>0</v>
      </c>
      <c r="S1267" s="22">
        <f t="shared" ca="1" si="1823"/>
        <v>0</v>
      </c>
      <c r="T1267" s="22">
        <f t="shared" ca="1" si="1823"/>
        <v>0</v>
      </c>
      <c r="U1267" s="22">
        <f t="shared" ca="1" si="1823"/>
        <v>0</v>
      </c>
      <c r="V1267" s="22">
        <f t="shared" ca="1" si="1823"/>
        <v>0</v>
      </c>
      <c r="W1267" s="22">
        <f t="shared" ca="1" si="1823"/>
        <v>0</v>
      </c>
      <c r="X1267" s="22">
        <f t="shared" ca="1" si="1823"/>
        <v>0</v>
      </c>
      <c r="Y1267" s="22">
        <f t="shared" ca="1" si="1823"/>
        <v>0</v>
      </c>
      <c r="Z1267" s="22">
        <f t="shared" ref="Z1267" ca="1" si="1824">ROUND(Y1267+Z1266,0)</f>
        <v>0</v>
      </c>
      <c r="AA1267" s="22">
        <f t="shared" ref="AA1267" ca="1" si="1825">ROUND(Z1267+AA1266,0)</f>
        <v>0</v>
      </c>
      <c r="AB1267" s="22">
        <f t="shared" ref="AB1267" ca="1" si="1826">ROUND(AA1267+AB1266,0)</f>
        <v>0</v>
      </c>
      <c r="AC1267" s="22">
        <f t="shared" ref="AC1267" ca="1" si="1827">ROUND(AB1267+AC1266,0)</f>
        <v>0</v>
      </c>
      <c r="AD1267" s="22">
        <f t="shared" ref="AD1267" ca="1" si="1828">ROUND(AC1267+AD1266,0)</f>
        <v>0</v>
      </c>
      <c r="AE1267" s="22">
        <f t="shared" ref="AE1267" ca="1" si="1829">ROUND(AD1267+AE1266,0)</f>
        <v>0</v>
      </c>
    </row>
    <row r="1268" spans="1:31" hidden="1">
      <c r="A1268" s="326"/>
      <c r="B1268" s="21" t="s">
        <v>388</v>
      </c>
      <c r="C1268" s="21"/>
      <c r="D1268" s="22"/>
      <c r="E1268" s="21"/>
      <c r="F1268" s="21"/>
      <c r="G1268" s="21"/>
      <c r="H1268" s="21"/>
      <c r="I1268" s="21"/>
      <c r="J1268" s="21"/>
      <c r="K1268" s="76">
        <f ca="1">IF($D1264=LataProjekcji,ROUND($D1265-K1267,0),ROUND(IF(K1266=0,0,$D1265-K1267),0))</f>
        <v>0</v>
      </c>
      <c r="L1268" s="253">
        <f t="shared" ref="L1268:W1268" ca="1" si="1830">IF($D1264=LataProjekcji,ROUND($D1265-L1267,0),ROUND(IF(AND(L1266=0,K1268&gt;0),$D1265-L1267,IF(L1266=0,0,$D1265-L1267)),0))</f>
        <v>0</v>
      </c>
      <c r="M1268" s="253">
        <f t="shared" ca="1" si="1830"/>
        <v>0</v>
      </c>
      <c r="N1268" s="253">
        <f t="shared" ca="1" si="1830"/>
        <v>0</v>
      </c>
      <c r="O1268" s="253">
        <f t="shared" ca="1" si="1830"/>
        <v>0</v>
      </c>
      <c r="P1268" s="253">
        <f t="shared" ca="1" si="1830"/>
        <v>0</v>
      </c>
      <c r="Q1268" s="253">
        <f t="shared" ca="1" si="1830"/>
        <v>0</v>
      </c>
      <c r="R1268" s="253">
        <f t="shared" ca="1" si="1830"/>
        <v>0</v>
      </c>
      <c r="S1268" s="253">
        <f t="shared" ca="1" si="1830"/>
        <v>0</v>
      </c>
      <c r="T1268" s="253">
        <f t="shared" ca="1" si="1830"/>
        <v>0</v>
      </c>
      <c r="U1268" s="253">
        <f t="shared" ca="1" si="1830"/>
        <v>0</v>
      </c>
      <c r="V1268" s="253">
        <f t="shared" ca="1" si="1830"/>
        <v>0</v>
      </c>
      <c r="W1268" s="253">
        <f t="shared" ca="1" si="1830"/>
        <v>0</v>
      </c>
      <c r="X1268" s="253">
        <f t="shared" ref="X1268:AA1268" ca="1" si="1831">IF($D1264=LataProjekcji,ROUND($D1265-X1267,0),ROUND(IF(AND(X1266=0,W1268&gt;0),$D1265-X1267,IF(X1266=0,0,$D1265-X1267)),0))</f>
        <v>0</v>
      </c>
      <c r="Y1268" s="253">
        <f t="shared" ca="1" si="1831"/>
        <v>0</v>
      </c>
      <c r="Z1268" s="253">
        <f t="shared" ca="1" si="1831"/>
        <v>0</v>
      </c>
      <c r="AA1268" s="253">
        <f t="shared" ca="1" si="1831"/>
        <v>0</v>
      </c>
      <c r="AB1268" s="253">
        <f t="shared" ref="AB1268" ca="1" si="1832">IF($D1264=LataProjekcji,ROUND($D1265-AB1267,0),ROUND(IF(AND(AB1266=0,AA1268&gt;0),$D1265-AB1267,IF(AB1266=0,0,$D1265-AB1267)),0))</f>
        <v>0</v>
      </c>
      <c r="AC1268" s="253">
        <f t="shared" ref="AC1268" ca="1" si="1833">IF($D1264=LataProjekcji,ROUND($D1265-AC1267,0),ROUND(IF(AND(AC1266=0,AB1268&gt;0),$D1265-AC1267,IF(AC1266=0,0,$D1265-AC1267)),0))</f>
        <v>0</v>
      </c>
      <c r="AD1268" s="253">
        <f t="shared" ref="AD1268" ca="1" si="1834">IF($D1264=LataProjekcji,ROUND($D1265-AD1267,0),ROUND(IF(AND(AD1266=0,AC1268&gt;0),$D1265-AD1267,IF(AD1266=0,0,$D1265-AD1267)),0))</f>
        <v>0</v>
      </c>
      <c r="AE1268" s="253">
        <f t="shared" ref="AE1268" ca="1" si="1835">IF($D1264=LataProjekcji,ROUND($D1265-AE1267,0),ROUND(IF(AND(AE1266=0,AD1268&gt;0),$D1265-AE1267,IF(AE1266=0,0,$D1265-AE1267)),0))</f>
        <v>0</v>
      </c>
    </row>
    <row r="1269" spans="1:31" hidden="1">
      <c r="A1269" s="326"/>
      <c r="B1269" s="21"/>
      <c r="C1269" s="21"/>
      <c r="D1269" s="22"/>
      <c r="E1269" s="21"/>
      <c r="F1269" s="21"/>
      <c r="G1269" s="21"/>
      <c r="H1269" s="388">
        <f>H1262+1</f>
        <v>18</v>
      </c>
      <c r="I1269" s="458" cm="1">
        <f t="array" aca="1" ref="I1269" ca="1">OFFSET('Środki trwałe'!$C$197,H1269,,)</f>
        <v>0</v>
      </c>
      <c r="J1269" s="388" t="s">
        <v>404</v>
      </c>
      <c r="K1269" s="389">
        <f t="shared" ref="K1269:W1269" ca="1" si="1836">IF(AND(OFFSET($F$195,$D1263,0)="tak",OFFSET($G$195,$D1263,0)="tak",OFFSET($J$195,$D1263,0)="ok",LataProjekcji&lt;=Koniec_Projekt),ROUND(K1266*OFFSET($K$223,$H1269,(COLUMN()-11)),0),0)</f>
        <v>0</v>
      </c>
      <c r="L1269" s="389">
        <f t="shared" ca="1" si="1836"/>
        <v>0</v>
      </c>
      <c r="M1269" s="389">
        <f t="shared" ca="1" si="1836"/>
        <v>0</v>
      </c>
      <c r="N1269" s="389">
        <f t="shared" ca="1" si="1836"/>
        <v>0</v>
      </c>
      <c r="O1269" s="389">
        <f t="shared" ca="1" si="1836"/>
        <v>0</v>
      </c>
      <c r="P1269" s="389">
        <f t="shared" ca="1" si="1836"/>
        <v>0</v>
      </c>
      <c r="Q1269" s="389">
        <f t="shared" ca="1" si="1836"/>
        <v>0</v>
      </c>
      <c r="R1269" s="389">
        <f t="shared" ca="1" si="1836"/>
        <v>0</v>
      </c>
      <c r="S1269" s="389">
        <f t="shared" ca="1" si="1836"/>
        <v>0</v>
      </c>
      <c r="T1269" s="389">
        <f t="shared" ca="1" si="1836"/>
        <v>0</v>
      </c>
      <c r="U1269" s="389">
        <f t="shared" ca="1" si="1836"/>
        <v>0</v>
      </c>
      <c r="V1269" s="389">
        <f t="shared" ca="1" si="1836"/>
        <v>0</v>
      </c>
      <c r="W1269" s="389">
        <f t="shared" ca="1" si="1836"/>
        <v>0</v>
      </c>
      <c r="X1269" s="389">
        <f t="shared" ref="X1269:AA1269" ca="1" si="1837">IF(AND(OFFSET($F$195,$D1263,0)="tak",OFFSET($G$195,$D1263,0)="tak",OFFSET($J$195,$D1263,0)="ok",LataProjekcji&lt;=Koniec_Projekt),ROUND(X1266*OFFSET($K$223,$H1269,(COLUMN()-11)),0),0)</f>
        <v>0</v>
      </c>
      <c r="Y1269" s="389">
        <f t="shared" ca="1" si="1837"/>
        <v>0</v>
      </c>
      <c r="Z1269" s="389">
        <f t="shared" ca="1" si="1837"/>
        <v>0</v>
      </c>
      <c r="AA1269" s="389">
        <f t="shared" ca="1" si="1837"/>
        <v>0</v>
      </c>
      <c r="AB1269" s="389">
        <f t="shared" ref="AB1269:AE1269" ca="1" si="1838">IF(AND(OFFSET($F$195,$D1263,0)="tak",OFFSET($G$195,$D1263,0)="tak",OFFSET($J$195,$D1263,0)="ok",LataProjekcji&lt;=Koniec_Projekt),ROUND(AB1266*OFFSET($K$223,$H1269,(COLUMN()-11)),0),0)</f>
        <v>0</v>
      </c>
      <c r="AC1269" s="389">
        <f t="shared" ca="1" si="1838"/>
        <v>0</v>
      </c>
      <c r="AD1269" s="389">
        <f t="shared" ca="1" si="1838"/>
        <v>0</v>
      </c>
      <c r="AE1269" s="389">
        <f t="shared" ca="1" si="1838"/>
        <v>0</v>
      </c>
    </row>
    <row r="1270" spans="1:31" hidden="1">
      <c r="A1270" s="326"/>
      <c r="B1270" s="20">
        <f ca="1">OFFSET($B$195,D1270,0)</f>
        <v>0</v>
      </c>
      <c r="C1270" s="20"/>
      <c r="D1270" s="21">
        <f>D1263+1</f>
        <v>21</v>
      </c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</row>
    <row r="1271" spans="1:31" hidden="1">
      <c r="A1271" s="326"/>
      <c r="B1271" s="21" t="s">
        <v>395</v>
      </c>
      <c r="C1271" s="21"/>
      <c r="D1271" s="164">
        <f ca="1">YEAR(OFFSET($E$195,D1270,0))</f>
        <v>1900</v>
      </c>
      <c r="E1271" s="164">
        <f ca="1">MONTH(OFFSET($E$195,D1270,0))</f>
        <v>1</v>
      </c>
      <c r="F1271" s="527" cm="1">
        <f t="array" aca="1" ref="F1271" ca="1">IleMiesiecyDoKoncaRokuST</f>
        <v>11</v>
      </c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</row>
    <row r="1272" spans="1:31" hidden="1">
      <c r="A1272" s="326"/>
      <c r="B1272" s="21" t="s">
        <v>388</v>
      </c>
      <c r="C1272" s="21"/>
      <c r="D1272" s="246">
        <f ca="1">IF(E1272&lt;0,0,ROUND(E1272,0))</f>
        <v>0</v>
      </c>
      <c r="E1272" s="248">
        <f ca="1">OFFSET($D$195,D1270,0)</f>
        <v>0</v>
      </c>
      <c r="F1272" s="246">
        <f ca="1">IF(E1272&gt;10,ROUND(($D1273/12)*$F1271,0),$D1272)</f>
        <v>0</v>
      </c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6"/>
      <c r="B1273" s="21" t="s">
        <v>396</v>
      </c>
      <c r="C1273" s="21"/>
      <c r="D1273" s="246">
        <f ca="1">IF(ISBLANK(OFFSET($E$195,D1270,0)),0,IF(E1272&gt;10,ROUND(D1272*am_prace_rozwojowe,0),IF(D1272&lt;0,0,D1272)))</f>
        <v>0</v>
      </c>
      <c r="E1273" s="21"/>
      <c r="F1273" s="21"/>
      <c r="G1273" s="21"/>
      <c r="H1273" s="21"/>
      <c r="I1273" s="21"/>
      <c r="J1273" s="21"/>
      <c r="K1273" s="74">
        <f ca="1">ROUND(IF(($D1271+1)=K$192,$D1273,0),0)</f>
        <v>0</v>
      </c>
      <c r="L1273" s="247">
        <f ca="1">ROUND(IF(OR(AND($D1271=LataProjekcji,$F1271&gt;0),AND($D1271=LataProjekcji,$F1271=0,$E1272&lt;=10)),$F1272,IF($D1271&lt;LataProjekcji,IF((SUM($K1273:K1273)+$D1273)&lt;$D1272,$D1273,$D1272-SUM($K1273:K1273)),0)),0)</f>
        <v>0</v>
      </c>
      <c r="M1273" s="247">
        <f ca="1">ROUND(IF(OR(AND($D1271=LataProjekcji,$F1271&gt;0),AND($D1271=LataProjekcji,$F1271=0,$E1272&lt;=10)),$F1272,IF($D1271&lt;LataProjekcji,IF((SUM($K1273:L1273)+$D1273)&lt;$D1272,$D1273,$D1272-SUM($K1273:L1273)),0)),0)</f>
        <v>0</v>
      </c>
      <c r="N1273" s="247">
        <f ca="1">ROUND(IF(OR(AND($D1271=LataProjekcji,$F1271&gt;0),AND($D1271=LataProjekcji,$F1271=0,$E1272&lt;=10)),$F1272,IF($D1271&lt;LataProjekcji,IF((SUM($K1273:M1273)+$D1273)&lt;$D1272,$D1273,$D1272-SUM($K1273:M1273)),0)),0)</f>
        <v>0</v>
      </c>
      <c r="O1273" s="247">
        <f ca="1">ROUND(IF(OR(AND($D1271=LataProjekcji,$F1271&gt;0),AND($D1271=LataProjekcji,$F1271=0,$E1272&lt;=10)),$F1272,IF($D1271&lt;LataProjekcji,IF((SUM($K1273:N1273)+$D1273)&lt;$D1272,$D1273,$D1272-SUM($K1273:N1273)),0)),0)</f>
        <v>0</v>
      </c>
      <c r="P1273" s="247">
        <f ca="1">ROUND(IF(OR(AND($D1271=LataProjekcji,$F1271&gt;0),AND($D1271=LataProjekcji,$F1271=0,$E1272&lt;=10)),$F1272,IF($D1271&lt;LataProjekcji,IF((SUM($K1273:O1273)+$D1273)&lt;$D1272,$D1273,$D1272-SUM($K1273:O1273)),0)),0)</f>
        <v>0</v>
      </c>
      <c r="Q1273" s="247">
        <f ca="1">ROUND(IF(OR(AND($D1271=LataProjekcji,$F1271&gt;0),AND($D1271=LataProjekcji,$F1271=0,$E1272&lt;=10)),$F1272,IF($D1271&lt;LataProjekcji,IF((SUM($K1273:P1273)+$D1273)&lt;$D1272,$D1273,$D1272-SUM($K1273:P1273)),0)),0)</f>
        <v>0</v>
      </c>
      <c r="R1273" s="247">
        <f ca="1">ROUND(IF(OR(AND($D1271=LataProjekcji,$F1271&gt;0),AND($D1271=LataProjekcji,$F1271=0,$E1272&lt;=10)),$F1272,IF($D1271&lt;LataProjekcji,IF((SUM($K1273:Q1273)+$D1273)&lt;$D1272,$D1273,$D1272-SUM($K1273:Q1273)),0)),0)</f>
        <v>0</v>
      </c>
      <c r="S1273" s="247">
        <f ca="1">ROUND(IF(OR(AND($D1271=LataProjekcji,$F1271&gt;0),AND($D1271=LataProjekcji,$F1271=0,$E1272&lt;=10)),$F1272,IF($D1271&lt;LataProjekcji,IF((SUM($K1273:R1273)+$D1273)&lt;$D1272,$D1273,$D1272-SUM($K1273:R1273)),0)),0)</f>
        <v>0</v>
      </c>
      <c r="T1273" s="247">
        <f ca="1">ROUND(IF(OR(AND($D1271=LataProjekcji,$F1271&gt;0),AND($D1271=LataProjekcji,$F1271=0,$E1272&lt;=10)),$F1272,IF($D1271&lt;LataProjekcji,IF((SUM($K1273:S1273)+$D1273)&lt;$D1272,$D1273,$D1272-SUM($K1273:S1273)),0)),0)</f>
        <v>0</v>
      </c>
      <c r="U1273" s="247">
        <f ca="1">ROUND(IF(OR(AND($D1271=LataProjekcji,$F1271&gt;0),AND($D1271=LataProjekcji,$F1271=0,$E1272&lt;=10)),$F1272,IF($D1271&lt;LataProjekcji,IF((SUM($K1273:T1273)+$D1273)&lt;$D1272,$D1273,$D1272-SUM($K1273:T1273)),0)),0)</f>
        <v>0</v>
      </c>
      <c r="V1273" s="247">
        <f ca="1">ROUND(IF(OR(AND($D1271=LataProjekcji,$F1271&gt;0),AND($D1271=LataProjekcji,$F1271=0,$E1272&lt;=10)),$F1272,IF($D1271&lt;LataProjekcji,IF((SUM($K1273:U1273)+$D1273)&lt;$D1272,$D1273,$D1272-SUM($K1273:U1273)),0)),0)</f>
        <v>0</v>
      </c>
      <c r="W1273" s="247">
        <f ca="1">ROUND(IF(OR(AND($D1271=LataProjekcji,$F1271&gt;0),AND($D1271=LataProjekcji,$F1271=0,$E1272&lt;=10)),$F1272,IF($D1271&lt;LataProjekcji,IF((SUM($K1273:V1273)+$D1273)&lt;$D1272,$D1273,$D1272-SUM($K1273:V1273)),0)),0)</f>
        <v>0</v>
      </c>
      <c r="X1273" s="247">
        <f ca="1">ROUND(IF(OR(AND($D1271=LataProjekcji,$F1271&gt;0),AND($D1271=LataProjekcji,$F1271=0,$E1272&lt;=10)),$F1272,IF($D1271&lt;LataProjekcji,IF((SUM($K1273:W1273)+$D1273)&lt;$D1272,$D1273,$D1272-SUM($K1273:W1273)),0)),0)</f>
        <v>0</v>
      </c>
      <c r="Y1273" s="247">
        <f ca="1">ROUND(IF(OR(AND($D1271=LataProjekcji,$F1271&gt;0),AND($D1271=LataProjekcji,$F1271=0,$E1272&lt;=10)),$F1272,IF($D1271&lt;LataProjekcji,IF((SUM($K1273:X1273)+$D1273)&lt;$D1272,$D1273,$D1272-SUM($K1273:X1273)),0)),0)</f>
        <v>0</v>
      </c>
      <c r="Z1273" s="247">
        <f ca="1">ROUND(IF(OR(AND($D1271=LataProjekcji,$F1271&gt;0),AND($D1271=LataProjekcji,$F1271=0,$E1272&lt;=10)),$F1272,IF($D1271&lt;LataProjekcji,IF((SUM($K1273:Y1273)+$D1273)&lt;$D1272,$D1273,$D1272-SUM($K1273:Y1273)),0)),0)</f>
        <v>0</v>
      </c>
      <c r="AA1273" s="247">
        <f ca="1">ROUND(IF(OR(AND($D1271=LataProjekcji,$F1271&gt;0),AND($D1271=LataProjekcji,$F1271=0,$E1272&lt;=10)),$F1272,IF($D1271&lt;LataProjekcji,IF((SUM($K1273:Z1273)+$D1273)&lt;$D1272,$D1273,$D1272-SUM($K1273:Z1273)),0)),0)</f>
        <v>0</v>
      </c>
      <c r="AB1273" s="247">
        <f ca="1">ROUND(IF(OR(AND($D1271=LataProjekcji,$F1271&gt;0),AND($D1271=LataProjekcji,$F1271=0,$E1272&lt;=10)),$F1272,IF($D1271&lt;LataProjekcji,IF((SUM($K1273:AA1273)+$D1273)&lt;$D1272,$D1273,$D1272-SUM($K1273:AA1273)),0)),0)</f>
        <v>0</v>
      </c>
      <c r="AC1273" s="247">
        <f ca="1">ROUND(IF(OR(AND($D1271=LataProjekcji,$F1271&gt;0),AND($D1271=LataProjekcji,$F1271=0,$E1272&lt;=10)),$F1272,IF($D1271&lt;LataProjekcji,IF((SUM($K1273:AB1273)+$D1273)&lt;$D1272,$D1273,$D1272-SUM($K1273:AB1273)),0)),0)</f>
        <v>0</v>
      </c>
      <c r="AD1273" s="247">
        <f ca="1">ROUND(IF(OR(AND($D1271=LataProjekcji,$F1271&gt;0),AND($D1271=LataProjekcji,$F1271=0,$E1272&lt;=10)),$F1272,IF($D1271&lt;LataProjekcji,IF((SUM($K1273:AC1273)+$D1273)&lt;$D1272,$D1273,$D1272-SUM($K1273:AC1273)),0)),0)</f>
        <v>0</v>
      </c>
      <c r="AE1273" s="247">
        <f ca="1">ROUND(IF(OR(AND($D1271=LataProjekcji,$F1271&gt;0),AND($D1271=LataProjekcji,$F1271=0,$E1272&lt;=10)),$F1272,IF($D1271&lt;LataProjekcji,IF((SUM($K1273:AD1273)+$D1273)&lt;$D1272,$D1273,$D1272-SUM($K1273:AD1273)),0)),0)</f>
        <v>0</v>
      </c>
    </row>
    <row r="1274" spans="1:31" hidden="1">
      <c r="A1274" s="326"/>
      <c r="B1274" s="21" t="s">
        <v>397</v>
      </c>
      <c r="C1274" s="21"/>
      <c r="D1274" s="22"/>
      <c r="E1274" s="21"/>
      <c r="F1274" s="21"/>
      <c r="G1274" s="21"/>
      <c r="H1274" s="21"/>
      <c r="I1274" s="21"/>
      <c r="J1274" s="21"/>
      <c r="K1274" s="22">
        <f ca="1">ROUND(K1273,0)</f>
        <v>0</v>
      </c>
      <c r="L1274" s="22">
        <f t="shared" ref="L1274:W1274" ca="1" si="1839">ROUND(K1274+L1273,0)</f>
        <v>0</v>
      </c>
      <c r="M1274" s="22">
        <f t="shared" ca="1" si="1839"/>
        <v>0</v>
      </c>
      <c r="N1274" s="22">
        <f t="shared" ca="1" si="1839"/>
        <v>0</v>
      </c>
      <c r="O1274" s="22">
        <f t="shared" ca="1" si="1839"/>
        <v>0</v>
      </c>
      <c r="P1274" s="22">
        <f t="shared" ca="1" si="1839"/>
        <v>0</v>
      </c>
      <c r="Q1274" s="22">
        <f t="shared" ca="1" si="1839"/>
        <v>0</v>
      </c>
      <c r="R1274" s="22">
        <f t="shared" ca="1" si="1839"/>
        <v>0</v>
      </c>
      <c r="S1274" s="22">
        <f t="shared" ca="1" si="1839"/>
        <v>0</v>
      </c>
      <c r="T1274" s="22">
        <f t="shared" ca="1" si="1839"/>
        <v>0</v>
      </c>
      <c r="U1274" s="22">
        <f t="shared" ca="1" si="1839"/>
        <v>0</v>
      </c>
      <c r="V1274" s="22">
        <f t="shared" ca="1" si="1839"/>
        <v>0</v>
      </c>
      <c r="W1274" s="22">
        <f t="shared" ca="1" si="1839"/>
        <v>0</v>
      </c>
      <c r="X1274" s="22">
        <f ca="1">ROUND(W1274+X1273,0)</f>
        <v>0</v>
      </c>
      <c r="Y1274" s="22">
        <f ca="1">ROUND(X1274+Y1273,0)</f>
        <v>0</v>
      </c>
      <c r="Z1274" s="22">
        <f t="shared" ref="Z1274:AA1274" ca="1" si="1840">ROUND(Y1274+Z1273,0)</f>
        <v>0</v>
      </c>
      <c r="AA1274" s="22">
        <f t="shared" ca="1" si="1840"/>
        <v>0</v>
      </c>
      <c r="AB1274" s="22">
        <f t="shared" ref="AB1274" ca="1" si="1841">ROUND(AA1274+AB1273,0)</f>
        <v>0</v>
      </c>
      <c r="AC1274" s="22">
        <f t="shared" ref="AC1274" ca="1" si="1842">ROUND(AB1274+AC1273,0)</f>
        <v>0</v>
      </c>
      <c r="AD1274" s="22">
        <f t="shared" ref="AD1274" ca="1" si="1843">ROUND(AC1274+AD1273,0)</f>
        <v>0</v>
      </c>
      <c r="AE1274" s="22">
        <f t="shared" ref="AE1274" ca="1" si="1844">ROUND(AD1274+AE1273,0)</f>
        <v>0</v>
      </c>
    </row>
    <row r="1275" spans="1:31" hidden="1">
      <c r="A1275" s="326"/>
      <c r="B1275" s="21" t="s">
        <v>388</v>
      </c>
      <c r="C1275" s="21"/>
      <c r="D1275" s="22"/>
      <c r="E1275" s="21"/>
      <c r="F1275" s="21"/>
      <c r="G1275" s="21"/>
      <c r="H1275" s="21"/>
      <c r="I1275" s="21"/>
      <c r="J1275" s="21"/>
      <c r="K1275" s="76">
        <f ca="1">IF($D1271=LataProjekcji,ROUND($D1272-K1274,0),ROUND(IF(K1273=0,0,$D1272-K1274),0))</f>
        <v>0</v>
      </c>
      <c r="L1275" s="253">
        <f t="shared" ref="L1275:W1275" ca="1" si="1845">IF($D1271=LataProjekcji,ROUND($D1272-L1274,0),ROUND(IF(AND(L1273=0,K1275&gt;0),$D1272-L1274,IF(L1273=0,0,$D1272-L1274)),0))</f>
        <v>0</v>
      </c>
      <c r="M1275" s="253">
        <f t="shared" ca="1" si="1845"/>
        <v>0</v>
      </c>
      <c r="N1275" s="253">
        <f t="shared" ca="1" si="1845"/>
        <v>0</v>
      </c>
      <c r="O1275" s="253">
        <f t="shared" ca="1" si="1845"/>
        <v>0</v>
      </c>
      <c r="P1275" s="253">
        <f t="shared" ca="1" si="1845"/>
        <v>0</v>
      </c>
      <c r="Q1275" s="253">
        <f t="shared" ca="1" si="1845"/>
        <v>0</v>
      </c>
      <c r="R1275" s="253">
        <f t="shared" ca="1" si="1845"/>
        <v>0</v>
      </c>
      <c r="S1275" s="253">
        <f t="shared" ca="1" si="1845"/>
        <v>0</v>
      </c>
      <c r="T1275" s="253">
        <f t="shared" ca="1" si="1845"/>
        <v>0</v>
      </c>
      <c r="U1275" s="253">
        <f t="shared" ca="1" si="1845"/>
        <v>0</v>
      </c>
      <c r="V1275" s="253">
        <f t="shared" ca="1" si="1845"/>
        <v>0</v>
      </c>
      <c r="W1275" s="253">
        <f t="shared" ca="1" si="1845"/>
        <v>0</v>
      </c>
      <c r="X1275" s="253">
        <f t="shared" ref="X1275:AA1275" ca="1" si="1846">IF($D1271=LataProjekcji,ROUND($D1272-X1274,0),ROUND(IF(AND(X1273=0,W1275&gt;0),$D1272-X1274,IF(X1273=0,0,$D1272-X1274)),0))</f>
        <v>0</v>
      </c>
      <c r="Y1275" s="253">
        <f t="shared" ca="1" si="1846"/>
        <v>0</v>
      </c>
      <c r="Z1275" s="253">
        <f t="shared" ca="1" si="1846"/>
        <v>0</v>
      </c>
      <c r="AA1275" s="253">
        <f t="shared" ca="1" si="1846"/>
        <v>0</v>
      </c>
      <c r="AB1275" s="253">
        <f t="shared" ref="AB1275" ca="1" si="1847">IF($D1271=LataProjekcji,ROUND($D1272-AB1274,0),ROUND(IF(AND(AB1273=0,AA1275&gt;0),$D1272-AB1274,IF(AB1273=0,0,$D1272-AB1274)),0))</f>
        <v>0</v>
      </c>
      <c r="AC1275" s="253">
        <f t="shared" ref="AC1275" ca="1" si="1848">IF($D1271=LataProjekcji,ROUND($D1272-AC1274,0),ROUND(IF(AND(AC1273=0,AB1275&gt;0),$D1272-AC1274,IF(AC1273=0,0,$D1272-AC1274)),0))</f>
        <v>0</v>
      </c>
      <c r="AD1275" s="253">
        <f t="shared" ref="AD1275" ca="1" si="1849">IF($D1271=LataProjekcji,ROUND($D1272-AD1274,0),ROUND(IF(AND(AD1273=0,AC1275&gt;0),$D1272-AD1274,IF(AD1273=0,0,$D1272-AD1274)),0))</f>
        <v>0</v>
      </c>
      <c r="AE1275" s="253">
        <f t="shared" ref="AE1275" ca="1" si="1850">IF($D1271=LataProjekcji,ROUND($D1272-AE1274,0),ROUND(IF(AND(AE1273=0,AD1275&gt;0),$D1272-AE1274,IF(AE1273=0,0,$D1272-AE1274)),0))</f>
        <v>0</v>
      </c>
    </row>
    <row r="1276" spans="1:31" hidden="1">
      <c r="A1276" s="326"/>
      <c r="H1276" s="388">
        <f>H1269+1</f>
        <v>19</v>
      </c>
      <c r="I1276" s="458" cm="1">
        <f t="array" aca="1" ref="I1276" ca="1">OFFSET('Środki trwałe'!$C$197,H1276,,)</f>
        <v>0</v>
      </c>
      <c r="J1276" s="388" t="s">
        <v>404</v>
      </c>
      <c r="K1276" s="389">
        <f t="shared" ref="K1276:W1276" ca="1" si="1851">IF(AND(OFFSET($F$195,$D1270,0)="tak",OFFSET($G$195,$D1270,0)="tak",OFFSET($J$195,$D1270,0)="ok",LataProjekcji&lt;=Koniec_Projekt),ROUND(K1273*OFFSET($K$223,$H1276,(COLUMN()-11)),0),0)</f>
        <v>0</v>
      </c>
      <c r="L1276" s="389">
        <f t="shared" ca="1" si="1851"/>
        <v>0</v>
      </c>
      <c r="M1276" s="389">
        <f t="shared" ca="1" si="1851"/>
        <v>0</v>
      </c>
      <c r="N1276" s="389">
        <f t="shared" ca="1" si="1851"/>
        <v>0</v>
      </c>
      <c r="O1276" s="389">
        <f t="shared" ca="1" si="1851"/>
        <v>0</v>
      </c>
      <c r="P1276" s="389">
        <f t="shared" ca="1" si="1851"/>
        <v>0</v>
      </c>
      <c r="Q1276" s="389">
        <f t="shared" ca="1" si="1851"/>
        <v>0</v>
      </c>
      <c r="R1276" s="389">
        <f t="shared" ca="1" si="1851"/>
        <v>0</v>
      </c>
      <c r="S1276" s="389">
        <f t="shared" ca="1" si="1851"/>
        <v>0</v>
      </c>
      <c r="T1276" s="389">
        <f t="shared" ca="1" si="1851"/>
        <v>0</v>
      </c>
      <c r="U1276" s="389">
        <f t="shared" ca="1" si="1851"/>
        <v>0</v>
      </c>
      <c r="V1276" s="389">
        <f t="shared" ca="1" si="1851"/>
        <v>0</v>
      </c>
      <c r="W1276" s="389">
        <f t="shared" ca="1" si="1851"/>
        <v>0</v>
      </c>
      <c r="X1276" s="389">
        <f t="shared" ref="X1276:AA1276" ca="1" si="1852">IF(AND(OFFSET($F$195,$D1270,0)="tak",OFFSET($G$195,$D1270,0)="tak",OFFSET($J$195,$D1270,0)="ok",LataProjekcji&lt;=Koniec_Projekt),ROUND(X1273*OFFSET($K$223,$H1276,(COLUMN()-11)),0),0)</f>
        <v>0</v>
      </c>
      <c r="Y1276" s="389">
        <f t="shared" ca="1" si="1852"/>
        <v>0</v>
      </c>
      <c r="Z1276" s="389">
        <f t="shared" ca="1" si="1852"/>
        <v>0</v>
      </c>
      <c r="AA1276" s="389">
        <f t="shared" ca="1" si="1852"/>
        <v>0</v>
      </c>
      <c r="AB1276" s="389">
        <f t="shared" ref="AB1276:AE1276" ca="1" si="1853">IF(AND(OFFSET($F$195,$D1270,0)="tak",OFFSET($G$195,$D1270,0)="tak",OFFSET($J$195,$D1270,0)="ok",LataProjekcji&lt;=Koniec_Projekt),ROUND(AB1273*OFFSET($K$223,$H1276,(COLUMN()-11)),0),0)</f>
        <v>0</v>
      </c>
      <c r="AC1276" s="389">
        <f t="shared" ca="1" si="1853"/>
        <v>0</v>
      </c>
      <c r="AD1276" s="389">
        <f t="shared" ca="1" si="1853"/>
        <v>0</v>
      </c>
      <c r="AE1276" s="389">
        <f t="shared" ca="1" si="1853"/>
        <v>0</v>
      </c>
    </row>
    <row r="1277" spans="1:31" hidden="1">
      <c r="A1277" s="326"/>
    </row>
    <row r="1278" spans="1:31" hidden="1">
      <c r="A1278" s="326"/>
    </row>
    <row r="1279" spans="1:31" hidden="1">
      <c r="A1279" s="326"/>
    </row>
    <row r="1280" spans="1:31" hidden="1">
      <c r="A1280" s="326"/>
    </row>
    <row r="1281" spans="1:31" hidden="1">
      <c r="A1281" s="326"/>
    </row>
    <row r="1282" spans="1:31" ht="12.5" hidden="1" thickBot="1">
      <c r="A1282" s="326"/>
      <c r="B1282" s="446" t="s">
        <v>723</v>
      </c>
    </row>
    <row r="1283" spans="1:31" ht="12.5" hidden="1" thickBot="1">
      <c r="A1283" s="326"/>
      <c r="B1283" s="20">
        <f ca="1">OFFSET($B$269,D1283,0)</f>
        <v>0</v>
      </c>
      <c r="C1283" s="20"/>
      <c r="D1283" s="249">
        <v>0</v>
      </c>
      <c r="E1283" s="21"/>
      <c r="F1283" s="21" t="s">
        <v>392</v>
      </c>
      <c r="G1283" s="48"/>
      <c r="H1283" s="50" t="s">
        <v>393</v>
      </c>
      <c r="I1283" s="21" t="s">
        <v>394</v>
      </c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</row>
    <row r="1284" spans="1:31" hidden="1">
      <c r="A1284" s="326"/>
      <c r="B1284" s="164" t="s">
        <v>402</v>
      </c>
      <c r="C1284" s="164"/>
      <c r="D1284" s="164">
        <f ca="1">YEAR(OFFSET($E$269,D1283,0))</f>
        <v>1900</v>
      </c>
      <c r="E1284" s="164">
        <f ca="1">MONTH(OFFSET($E$269,D1283,0))</f>
        <v>1</v>
      </c>
      <c r="F1284" s="527" cm="1">
        <f t="array" aca="1" ref="F1284" ca="1">IleMiesiecyDoKoncaRokuST</f>
        <v>11</v>
      </c>
      <c r="G1284" s="49"/>
      <c r="H1284" s="51">
        <f>D284-G1284</f>
        <v>0</v>
      </c>
      <c r="I1284" s="22">
        <f>D284-G1284-H1284</f>
        <v>0</v>
      </c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</row>
    <row r="1285" spans="1:31" hidden="1">
      <c r="A1285" s="326"/>
      <c r="B1285" s="21" t="s">
        <v>388</v>
      </c>
      <c r="C1285" s="21"/>
      <c r="D1285" s="246">
        <f ca="1">IF(E1285&lt;0,0,ROUND(E1285,0))</f>
        <v>0</v>
      </c>
      <c r="E1285" s="248">
        <f ca="1">OFFSET($D$269,D1283,0)</f>
        <v>0</v>
      </c>
      <c r="F1285" s="528">
        <f ca="1">IF(E1285&gt;10,ROUND(($D1286/12)*$F1284,0),$D1285)</f>
        <v>0</v>
      </c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</row>
    <row r="1286" spans="1:31" hidden="1">
      <c r="A1286" s="326"/>
      <c r="B1286" s="21" t="s">
        <v>396</v>
      </c>
      <c r="C1286" s="21"/>
      <c r="D1286" s="246">
        <f ca="1">IF(ISBLANK(OFFSET($E$269,D1283,0)),0,IF(E1285&gt;10,ROUND(D1285*am_wnip,0),IF(D1285&lt;0,0,D1285)))</f>
        <v>0</v>
      </c>
      <c r="E1286" s="21"/>
      <c r="F1286" s="22"/>
      <c r="G1286" s="21"/>
      <c r="H1286" s="21"/>
      <c r="I1286" s="21"/>
      <c r="J1286" s="21"/>
      <c r="K1286" s="74">
        <f ca="1">ROUND(IF($D1284=LataProjekcji,$F1285,IF($D1284=LataProjekcji,$D1286,0)),0)</f>
        <v>0</v>
      </c>
      <c r="L1286" s="247">
        <f ca="1">ROUND(IF(OR(AND($D1284=LataProjekcji,$F1284&gt;0),AND($D1284=LataProjekcji,$F1284=0,$E1285&lt;=10)),$F1285,IF($D1284&lt;LataProjekcji,IF((SUM($K1286:K1286)+$D1286)&lt;$D1285,$D1286,$D1285-SUM($K1286:K1286)),0)),0)</f>
        <v>0</v>
      </c>
      <c r="M1286" s="247">
        <f ca="1">ROUND(IF(OR(AND($D1284=LataProjekcji,$F1284&gt;0),AND($D1284=LataProjekcji,$F1284=0,$E1285&lt;=10)),$F1285,IF($D1284&lt;LataProjekcji,IF((SUM($K1286:L1286)+$D1286)&lt;$D1285,$D1286,$D1285-SUM($K1286:L1286)),0)),0)</f>
        <v>0</v>
      </c>
      <c r="N1286" s="247">
        <f ca="1">ROUND(IF(OR(AND($D1284=LataProjekcji,$F1284&gt;0),AND($D1284=LataProjekcji,$F1284=0,$E1285&lt;=10)),$F1285,IF($D1284&lt;LataProjekcji,IF((SUM($K1286:M1286)+$D1286)&lt;$D1285,$D1286,$D1285-SUM($K1286:M1286)),0)),0)</f>
        <v>0</v>
      </c>
      <c r="O1286" s="247">
        <f ca="1">ROUND(IF(OR(AND($D1284=LataProjekcji,$F1284&gt;0),AND($D1284=LataProjekcji,$F1284=0,$E1285&lt;=10)),$F1285,IF($D1284&lt;LataProjekcji,IF((SUM($K1286:N1286)+$D1286)&lt;$D1285,$D1286,$D1285-SUM($K1286:N1286)),0)),0)</f>
        <v>0</v>
      </c>
      <c r="P1286" s="247">
        <f ca="1">ROUND(IF(OR(AND($D1284=LataProjekcji,$F1284&gt;0),AND($D1284=LataProjekcji,$F1284=0,$E1285&lt;=10)),$F1285,IF($D1284&lt;LataProjekcji,IF((SUM($K1286:O1286)+$D1286)&lt;$D1285,$D1286,$D1285-SUM($K1286:O1286)),0)),0)</f>
        <v>0</v>
      </c>
      <c r="Q1286" s="247">
        <f ca="1">ROUND(IF(OR(AND($D1284=LataProjekcji,$F1284&gt;0),AND($D1284=LataProjekcji,$F1284=0,$E1285&lt;=10)),$F1285,IF($D1284&lt;LataProjekcji,IF((SUM($K1286:P1286)+$D1286)&lt;$D1285,$D1286,$D1285-SUM($K1286:P1286)),0)),0)</f>
        <v>0</v>
      </c>
      <c r="R1286" s="247">
        <f ca="1">ROUND(IF(OR(AND($D1284=LataProjekcji,$F1284&gt;0),AND($D1284=LataProjekcji,$F1284=0,$E1285&lt;=10)),$F1285,IF($D1284&lt;LataProjekcji,IF((SUM($K1286:Q1286)+$D1286)&lt;$D1285,$D1286,$D1285-SUM($K1286:Q1286)),0)),0)</f>
        <v>0</v>
      </c>
      <c r="S1286" s="247">
        <f ca="1">ROUND(IF(OR(AND($D1284=LataProjekcji,$F1284&gt;0),AND($D1284=LataProjekcji,$F1284=0,$E1285&lt;=10)),$F1285,IF($D1284&lt;LataProjekcji,IF((SUM($K1286:R1286)+$D1286)&lt;$D1285,$D1286,$D1285-SUM($K1286:R1286)),0)),0)</f>
        <v>0</v>
      </c>
      <c r="T1286" s="247">
        <f ca="1">ROUND(IF(OR(AND($D1284=LataProjekcji,$F1284&gt;0),AND($D1284=LataProjekcji,$F1284=0,$E1285&lt;=10)),$F1285,IF($D1284&lt;LataProjekcji,IF((SUM($K1286:S1286)+$D1286)&lt;$D1285,$D1286,$D1285-SUM($K1286:S1286)),0)),0)</f>
        <v>0</v>
      </c>
      <c r="U1286" s="247">
        <f ca="1">ROUND(IF(OR(AND($D1284=LataProjekcji,$F1284&gt;0),AND($D1284=LataProjekcji,$F1284=0,$E1285&lt;=10)),$F1285,IF($D1284&lt;LataProjekcji,IF((SUM($K1286:T1286)+$D1286)&lt;$D1285,$D1286,$D1285-SUM($K1286:T1286)),0)),0)</f>
        <v>0</v>
      </c>
      <c r="V1286" s="247">
        <f ca="1">ROUND(IF(OR(AND($D1284=LataProjekcji,$F1284&gt;0),AND($D1284=LataProjekcji,$F1284=0,$E1285&lt;=10)),$F1285,IF($D1284&lt;LataProjekcji,IF((SUM($K1286:U1286)+$D1286)&lt;$D1285,$D1286,$D1285-SUM($K1286:U1286)),0)),0)</f>
        <v>0</v>
      </c>
      <c r="W1286" s="247">
        <f ca="1">ROUND(IF(OR(AND($D1284=LataProjekcji,$F1284&gt;0),AND($D1284=LataProjekcji,$F1284=0,$E1285&lt;=10)),$F1285,IF($D1284&lt;LataProjekcji,IF((SUM($K1286:V1286)+$D1286)&lt;$D1285,$D1286,$D1285-SUM($K1286:V1286)),0)),0)</f>
        <v>0</v>
      </c>
      <c r="X1286" s="247">
        <f ca="1">ROUND(IF(OR(AND($D1284=LataProjekcji,$F1284&gt;0),AND($D1284=LataProjekcji,$F1284=0,$E1285&lt;=10)),$F1285,IF($D1284&lt;LataProjekcji,IF((SUM($K1286:W1286)+$D1286)&lt;$D1285,$D1286,$D1285-SUM($K1286:W1286)),0)),0)</f>
        <v>0</v>
      </c>
      <c r="Y1286" s="247">
        <f ca="1">ROUND(IF(OR(AND($D1284=LataProjekcji,$F1284&gt;0),AND($D1284=LataProjekcji,$F1284=0,$E1285&lt;=10)),$F1285,IF($D1284&lt;LataProjekcji,IF((SUM($K1286:X1286)+$D1286)&lt;$D1285,$D1286,$D1285-SUM($K1286:X1286)),0)),0)</f>
        <v>0</v>
      </c>
      <c r="Z1286" s="247">
        <f ca="1">ROUND(IF(OR(AND($D1284=LataProjekcji,$F1284&gt;0),AND($D1284=LataProjekcji,$F1284=0,$E1285&lt;=10)),$F1285,IF($D1284&lt;LataProjekcji,IF((SUM($K1286:Y1286)+$D1286)&lt;$D1285,$D1286,$D1285-SUM($K1286:Y1286)),0)),0)</f>
        <v>0</v>
      </c>
      <c r="AA1286" s="247">
        <f ca="1">ROUND(IF(OR(AND($D1284=LataProjekcji,$F1284&gt;0),AND($D1284=LataProjekcji,$F1284=0,$E1285&lt;=10)),$F1285,IF($D1284&lt;LataProjekcji,IF((SUM($K1286:Z1286)+$D1286)&lt;$D1285,$D1286,$D1285-SUM($K1286:Z1286)),0)),0)</f>
        <v>0</v>
      </c>
      <c r="AB1286" s="247">
        <f ca="1">ROUND(IF(OR(AND($D1284=LataProjekcji,$F1284&gt;0),AND($D1284=LataProjekcji,$F1284=0,$E1285&lt;=10)),$F1285,IF($D1284&lt;LataProjekcji,IF((SUM($K1286:AA1286)+$D1286)&lt;$D1285,$D1286,$D1285-SUM($K1286:AA1286)),0)),0)</f>
        <v>0</v>
      </c>
      <c r="AC1286" s="247">
        <f ca="1">ROUND(IF(OR(AND($D1284=LataProjekcji,$F1284&gt;0),AND($D1284=LataProjekcji,$F1284=0,$E1285&lt;=10)),$F1285,IF($D1284&lt;LataProjekcji,IF((SUM($K1286:AB1286)+$D1286)&lt;$D1285,$D1286,$D1285-SUM($K1286:AB1286)),0)),0)</f>
        <v>0</v>
      </c>
      <c r="AD1286" s="247">
        <f ca="1">ROUND(IF(OR(AND($D1284=LataProjekcji,$F1284&gt;0),AND($D1284=LataProjekcji,$F1284=0,$E1285&lt;=10)),$F1285,IF($D1284&lt;LataProjekcji,IF((SUM($K1286:AC1286)+$D1286)&lt;$D1285,$D1286,$D1285-SUM($K1286:AC1286)),0)),0)</f>
        <v>0</v>
      </c>
      <c r="AE1286" s="247">
        <f ca="1">ROUND(IF(OR(AND($D1284=LataProjekcji,$F1284&gt;0),AND($D1284=LataProjekcji,$F1284=0,$E1285&lt;=10)),$F1285,IF($D1284&lt;LataProjekcji,IF((SUM($K1286:AD1286)+$D1286)&lt;$D1285,$D1286,$D1285-SUM($K1286:AD1286)),0)),0)</f>
        <v>0</v>
      </c>
    </row>
    <row r="1287" spans="1:31" ht="12.5" hidden="1" thickBot="1">
      <c r="A1287" s="326"/>
      <c r="B1287" s="21" t="s">
        <v>397</v>
      </c>
      <c r="C1287" s="21"/>
      <c r="D1287" s="22"/>
      <c r="E1287" s="21"/>
      <c r="F1287" s="21"/>
      <c r="G1287" s="21"/>
      <c r="H1287" s="21"/>
      <c r="I1287" s="21"/>
      <c r="J1287" s="21"/>
      <c r="K1287" s="22">
        <f ca="1">ROUND(K1286,0)</f>
        <v>0</v>
      </c>
      <c r="L1287" s="22">
        <f t="shared" ref="L1287:W1287" ca="1" si="1854">ROUND(K1287+L1286,0)</f>
        <v>0</v>
      </c>
      <c r="M1287" s="22">
        <f t="shared" ca="1" si="1854"/>
        <v>0</v>
      </c>
      <c r="N1287" s="22">
        <f t="shared" ca="1" si="1854"/>
        <v>0</v>
      </c>
      <c r="O1287" s="22">
        <f t="shared" ca="1" si="1854"/>
        <v>0</v>
      </c>
      <c r="P1287" s="22">
        <f t="shared" ca="1" si="1854"/>
        <v>0</v>
      </c>
      <c r="Q1287" s="22">
        <f t="shared" ca="1" si="1854"/>
        <v>0</v>
      </c>
      <c r="R1287" s="22">
        <f t="shared" ca="1" si="1854"/>
        <v>0</v>
      </c>
      <c r="S1287" s="22">
        <f t="shared" ca="1" si="1854"/>
        <v>0</v>
      </c>
      <c r="T1287" s="22">
        <f t="shared" ca="1" si="1854"/>
        <v>0</v>
      </c>
      <c r="U1287" s="22">
        <f t="shared" ca="1" si="1854"/>
        <v>0</v>
      </c>
      <c r="V1287" s="22">
        <f t="shared" ca="1" si="1854"/>
        <v>0</v>
      </c>
      <c r="W1287" s="22">
        <f t="shared" ca="1" si="1854"/>
        <v>0</v>
      </c>
      <c r="X1287" s="22">
        <f ca="1">ROUND(W1287+X1286,0)</f>
        <v>0</v>
      </c>
      <c r="Y1287" s="22">
        <f ca="1">ROUND(X1287+Y1286,0)</f>
        <v>0</v>
      </c>
      <c r="Z1287" s="22">
        <f t="shared" ref="Z1287:AA1287" ca="1" si="1855">ROUND(Y1287+Z1286,0)</f>
        <v>0</v>
      </c>
      <c r="AA1287" s="22">
        <f t="shared" ca="1" si="1855"/>
        <v>0</v>
      </c>
      <c r="AB1287" s="22">
        <f t="shared" ref="AB1287" ca="1" si="1856">ROUND(AA1287+AB1286,0)</f>
        <v>0</v>
      </c>
      <c r="AC1287" s="22">
        <f t="shared" ref="AC1287" ca="1" si="1857">ROUND(AB1287+AC1286,0)</f>
        <v>0</v>
      </c>
      <c r="AD1287" s="22">
        <f t="shared" ref="AD1287" ca="1" si="1858">ROUND(AC1287+AD1286,0)</f>
        <v>0</v>
      </c>
      <c r="AE1287" s="22">
        <f t="shared" ref="AE1287" ca="1" si="1859">ROUND(AD1287+AE1286,0)</f>
        <v>0</v>
      </c>
    </row>
    <row r="1288" spans="1:31" ht="12.5" hidden="1" thickBot="1">
      <c r="A1288" s="326"/>
      <c r="B1288" s="21" t="s">
        <v>388</v>
      </c>
      <c r="C1288" s="21"/>
      <c r="D1288" s="22"/>
      <c r="E1288" s="21"/>
      <c r="F1288" s="21"/>
      <c r="G1288" s="21"/>
      <c r="H1288" s="539">
        <v>0</v>
      </c>
      <c r="I1288" s="21"/>
      <c r="J1288" s="21"/>
      <c r="K1288" s="76">
        <f ca="1">IF($D1284=LataProjekcji,ROUND($D1285-K1287,0),ROUND(IF(K1286=0,0,$D1285-K1287),0))</f>
        <v>0</v>
      </c>
      <c r="L1288" s="253">
        <f t="shared" ref="L1288:W1288" ca="1" si="1860">IF($D1284=LataProjekcji,ROUND($D1285-L1287,0),ROUND(IF(AND(L1286=0,K1288&gt;0),$D1285-L1287,IF(L1286=0,0,$D1285-L1287)),0))</f>
        <v>0</v>
      </c>
      <c r="M1288" s="253">
        <f t="shared" ca="1" si="1860"/>
        <v>0</v>
      </c>
      <c r="N1288" s="253">
        <f t="shared" ca="1" si="1860"/>
        <v>0</v>
      </c>
      <c r="O1288" s="253">
        <f t="shared" ca="1" si="1860"/>
        <v>0</v>
      </c>
      <c r="P1288" s="253">
        <f t="shared" ca="1" si="1860"/>
        <v>0</v>
      </c>
      <c r="Q1288" s="253">
        <f t="shared" ca="1" si="1860"/>
        <v>0</v>
      </c>
      <c r="R1288" s="253">
        <f t="shared" ca="1" si="1860"/>
        <v>0</v>
      </c>
      <c r="S1288" s="253">
        <f t="shared" ca="1" si="1860"/>
        <v>0</v>
      </c>
      <c r="T1288" s="253">
        <f t="shared" ca="1" si="1860"/>
        <v>0</v>
      </c>
      <c r="U1288" s="253">
        <f t="shared" ca="1" si="1860"/>
        <v>0</v>
      </c>
      <c r="V1288" s="253">
        <f t="shared" ca="1" si="1860"/>
        <v>0</v>
      </c>
      <c r="W1288" s="253">
        <f t="shared" ca="1" si="1860"/>
        <v>0</v>
      </c>
      <c r="X1288" s="253">
        <f t="shared" ref="X1288:AA1288" ca="1" si="1861">IF($D1284=LataProjekcji,ROUND($D1285-X1287,0),ROUND(IF(AND(X1286=0,W1288&gt;0),$D1285-X1287,IF(X1286=0,0,$D1285-X1287)),0))</f>
        <v>0</v>
      </c>
      <c r="Y1288" s="253">
        <f t="shared" ca="1" si="1861"/>
        <v>0</v>
      </c>
      <c r="Z1288" s="253">
        <f t="shared" ca="1" si="1861"/>
        <v>0</v>
      </c>
      <c r="AA1288" s="253">
        <f t="shared" ca="1" si="1861"/>
        <v>0</v>
      </c>
      <c r="AB1288" s="253">
        <f t="shared" ref="AB1288" ca="1" si="1862">IF($D1284=LataProjekcji,ROUND($D1285-AB1287,0),ROUND(IF(AND(AB1286=0,AA1288&gt;0),$D1285-AB1287,IF(AB1286=0,0,$D1285-AB1287)),0))</f>
        <v>0</v>
      </c>
      <c r="AC1288" s="253">
        <f t="shared" ref="AC1288" ca="1" si="1863">IF($D1284=LataProjekcji,ROUND($D1285-AC1287,0),ROUND(IF(AND(AC1286=0,AB1288&gt;0),$D1285-AC1287,IF(AC1286=0,0,$D1285-AC1287)),0))</f>
        <v>0</v>
      </c>
      <c r="AD1288" s="253">
        <f t="shared" ref="AD1288" ca="1" si="1864">IF($D1284=LataProjekcji,ROUND($D1285-AD1287,0),ROUND(IF(AND(AD1286=0,AC1288&gt;0),$D1285-AD1287,IF(AD1286=0,0,$D1285-AD1287)),0))</f>
        <v>0</v>
      </c>
      <c r="AE1288" s="253">
        <f t="shared" ref="AE1288" ca="1" si="1865">IF($D1284=LataProjekcji,ROUND($D1285-AE1287,0),ROUND(IF(AND(AE1286=0,AD1288&gt;0),$D1285-AE1287,IF(AE1286=0,0,$D1285-AE1287)),0))</f>
        <v>0</v>
      </c>
    </row>
    <row r="1289" spans="1:31" hidden="1">
      <c r="A1289" s="326"/>
      <c r="B1289" s="21"/>
      <c r="C1289" s="21"/>
      <c r="D1289" s="22"/>
      <c r="E1289" s="21"/>
      <c r="F1289" s="21"/>
      <c r="G1289" s="21"/>
      <c r="H1289" s="388">
        <v>0</v>
      </c>
      <c r="I1289" s="458" cm="1">
        <f t="array" aca="1" ref="I1289" ca="1">OFFSET('Środki trwałe'!$C$269,H1289,,)</f>
        <v>0</v>
      </c>
      <c r="J1289" s="388" t="s">
        <v>404</v>
      </c>
      <c r="K1289" s="528">
        <f t="shared" ref="K1289:W1289" ca="1" si="1866">IF(AND(OFFSET($F$269,$D1283,0)="tak",OFFSET($G$269,$D1283,0)="tak",OFFSET($J$269,$D1283,0)="ok",LataProjekcji&lt;=Koniec_Projekt),ROUND(OFFSET($K$2476,$H1288,(COLUMN()-11))*OFFSET($K$290,$H1289,(COLUMN()-11)),0),0)</f>
        <v>0</v>
      </c>
      <c r="L1289" s="528">
        <f t="shared" ca="1" si="1866"/>
        <v>0</v>
      </c>
      <c r="M1289" s="528">
        <f t="shared" ca="1" si="1866"/>
        <v>0</v>
      </c>
      <c r="N1289" s="528">
        <f t="shared" ca="1" si="1866"/>
        <v>0</v>
      </c>
      <c r="O1289" s="528">
        <f t="shared" ca="1" si="1866"/>
        <v>0</v>
      </c>
      <c r="P1289" s="528">
        <f t="shared" ca="1" si="1866"/>
        <v>0</v>
      </c>
      <c r="Q1289" s="528">
        <f t="shared" ca="1" si="1866"/>
        <v>0</v>
      </c>
      <c r="R1289" s="528">
        <f t="shared" ca="1" si="1866"/>
        <v>0</v>
      </c>
      <c r="S1289" s="528">
        <f t="shared" ca="1" si="1866"/>
        <v>0</v>
      </c>
      <c r="T1289" s="528">
        <f t="shared" ca="1" si="1866"/>
        <v>0</v>
      </c>
      <c r="U1289" s="528">
        <f t="shared" ca="1" si="1866"/>
        <v>0</v>
      </c>
      <c r="V1289" s="528">
        <f t="shared" ca="1" si="1866"/>
        <v>0</v>
      </c>
      <c r="W1289" s="528">
        <f t="shared" ca="1" si="1866"/>
        <v>0</v>
      </c>
      <c r="X1289" s="528">
        <f t="shared" ref="X1289:AA1289" ca="1" si="1867">IF(AND(OFFSET($F$269,$D1283,0)="tak",OFFSET($G$269,$D1283,0)="tak",OFFSET($J$269,$D1283,0)="ok",LataProjekcji&lt;=Koniec_Projekt),ROUND(OFFSET($K$2476,$H1288,(COLUMN()-11))*OFFSET($K$290,$H1289,(COLUMN()-11)),0),0)</f>
        <v>0</v>
      </c>
      <c r="Y1289" s="528">
        <f t="shared" ca="1" si="1867"/>
        <v>0</v>
      </c>
      <c r="Z1289" s="528">
        <f t="shared" ca="1" si="1867"/>
        <v>0</v>
      </c>
      <c r="AA1289" s="528">
        <f t="shared" ca="1" si="1867"/>
        <v>0</v>
      </c>
      <c r="AB1289" s="528">
        <f t="shared" ref="AB1289:AE1289" ca="1" si="1868">IF(AND(OFFSET($F$269,$D1283,0)="tak",OFFSET($G$269,$D1283,0)="tak",OFFSET($J$269,$D1283,0)="ok",LataProjekcji&lt;=Koniec_Projekt),ROUND(OFFSET($K$2476,$H1288,(COLUMN()-11))*OFFSET($K$290,$H1289,(COLUMN()-11)),0),0)</f>
        <v>0</v>
      </c>
      <c r="AC1289" s="528">
        <f t="shared" ca="1" si="1868"/>
        <v>0</v>
      </c>
      <c r="AD1289" s="528">
        <f t="shared" ca="1" si="1868"/>
        <v>0</v>
      </c>
      <c r="AE1289" s="528">
        <f t="shared" ca="1" si="1868"/>
        <v>0</v>
      </c>
    </row>
    <row r="1290" spans="1:31" hidden="1">
      <c r="A1290" s="326"/>
      <c r="B1290" s="20">
        <f ca="1">OFFSET($B$269,D1290,0)</f>
        <v>0</v>
      </c>
      <c r="C1290" s="20"/>
      <c r="D1290" s="21">
        <f>D1283+1</f>
        <v>1</v>
      </c>
      <c r="E1290" s="21"/>
      <c r="F1290" s="21"/>
      <c r="G1290" s="21"/>
      <c r="H1290" s="21"/>
      <c r="I1290" s="21"/>
      <c r="J1290" s="21"/>
      <c r="K1290" s="248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</row>
    <row r="1291" spans="1:31" hidden="1">
      <c r="A1291" s="326"/>
      <c r="B1291" s="164" t="s">
        <v>402</v>
      </c>
      <c r="C1291" s="164"/>
      <c r="D1291" s="164">
        <f ca="1">YEAR(OFFSET($E$269,D1290,0))</f>
        <v>1900</v>
      </c>
      <c r="E1291" s="164">
        <f ca="1">MONTH(OFFSET($E$269,D1290,0))</f>
        <v>1</v>
      </c>
      <c r="F1291" s="527" cm="1">
        <f t="array" aca="1" ref="F1291" ca="1">IleMiesiecyDoKoncaRokuST</f>
        <v>11</v>
      </c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</row>
    <row r="1292" spans="1:31" hidden="1">
      <c r="A1292" s="326"/>
      <c r="B1292" s="21" t="s">
        <v>388</v>
      </c>
      <c r="C1292" s="21"/>
      <c r="D1292" s="372">
        <f ca="1">IF(E1292&lt;0,0,ROUND(E1292,0))</f>
        <v>0</v>
      </c>
      <c r="E1292" s="248">
        <f ca="1">OFFSET($D$269,D1290,0)</f>
        <v>0</v>
      </c>
      <c r="F1292" s="372">
        <f ca="1">IF(E1292&gt;10,ROUND(($D1293/12)*$F1291,0),$D1292)</f>
        <v>0</v>
      </c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</row>
    <row r="1293" spans="1:31" hidden="1">
      <c r="A1293" s="326"/>
      <c r="B1293" s="21" t="s">
        <v>396</v>
      </c>
      <c r="C1293" s="21"/>
      <c r="D1293" s="372">
        <f ca="1">IF(ISBLANK(OFFSET($E$269,D1290,0)),0,IF(E1292&gt;10,ROUND(D1292*am_wnip,0),IF(D1292&lt;0,0,D1292)))</f>
        <v>0</v>
      </c>
      <c r="E1293" s="21"/>
      <c r="F1293" s="21"/>
      <c r="G1293" s="21"/>
      <c r="H1293" s="21"/>
      <c r="I1293" s="21"/>
      <c r="J1293" s="21"/>
      <c r="K1293" s="74">
        <f ca="1">ROUND(IF($D1291=LataProjekcji,$F1292,IF($D1291=LataProjekcji,$D1293,0)),0)</f>
        <v>0</v>
      </c>
      <c r="L1293" s="247">
        <f ca="1">ROUND(IF(OR(AND($D1291=LataProjekcji,$F1291&gt;0),AND($D1291=LataProjekcji,$F1291=0,$E1292&lt;=10)),$F1292,IF($D1291&lt;LataProjekcji,IF((SUM($K1293:K1293)+$D1293)&lt;$D1292,$D1293,$D1292-SUM($K1293:K1293)),0)),0)</f>
        <v>0</v>
      </c>
      <c r="M1293" s="247">
        <f ca="1">ROUND(IF(OR(AND($D1291=LataProjekcji,$F1291&gt;0),AND($D1291=LataProjekcji,$F1291=0,$E1292&lt;=10)),$F1292,IF($D1291&lt;LataProjekcji,IF((SUM($K1293:L1293)+$D1293)&lt;$D1292,$D1293,$D1292-SUM($K1293:L1293)),0)),0)</f>
        <v>0</v>
      </c>
      <c r="N1293" s="247">
        <f ca="1">ROUND(IF(OR(AND($D1291=LataProjekcji,$F1291&gt;0),AND($D1291=LataProjekcji,$F1291=0,$E1292&lt;=10)),$F1292,IF($D1291&lt;LataProjekcji,IF((SUM($K1293:M1293)+$D1293)&lt;$D1292,$D1293,$D1292-SUM($K1293:M1293)),0)),0)</f>
        <v>0</v>
      </c>
      <c r="O1293" s="247">
        <f ca="1">ROUND(IF(OR(AND($D1291=LataProjekcji,$F1291&gt;0),AND($D1291=LataProjekcji,$F1291=0,$E1292&lt;=10)),$F1292,IF($D1291&lt;LataProjekcji,IF((SUM($K1293:N1293)+$D1293)&lt;$D1292,$D1293,$D1292-SUM($K1293:N1293)),0)),0)</f>
        <v>0</v>
      </c>
      <c r="P1293" s="247">
        <f ca="1">ROUND(IF(OR(AND($D1291=LataProjekcji,$F1291&gt;0),AND($D1291=LataProjekcji,$F1291=0,$E1292&lt;=10)),$F1292,IF($D1291&lt;LataProjekcji,IF((SUM($K1293:O1293)+$D1293)&lt;$D1292,$D1293,$D1292-SUM($K1293:O1293)),0)),0)</f>
        <v>0</v>
      </c>
      <c r="Q1293" s="247">
        <f ca="1">ROUND(IF(OR(AND($D1291=LataProjekcji,$F1291&gt;0),AND($D1291=LataProjekcji,$F1291=0,$E1292&lt;=10)),$F1292,IF($D1291&lt;LataProjekcji,IF((SUM($K1293:P1293)+$D1293)&lt;$D1292,$D1293,$D1292-SUM($K1293:P1293)),0)),0)</f>
        <v>0</v>
      </c>
      <c r="R1293" s="247">
        <f ca="1">ROUND(IF(OR(AND($D1291=LataProjekcji,$F1291&gt;0),AND($D1291=LataProjekcji,$F1291=0,$E1292&lt;=10)),$F1292,IF($D1291&lt;LataProjekcji,IF((SUM($K1293:Q1293)+$D1293)&lt;$D1292,$D1293,$D1292-SUM($K1293:Q1293)),0)),0)</f>
        <v>0</v>
      </c>
      <c r="S1293" s="247">
        <f ca="1">ROUND(IF(OR(AND($D1291=LataProjekcji,$F1291&gt;0),AND($D1291=LataProjekcji,$F1291=0,$E1292&lt;=10)),$F1292,IF($D1291&lt;LataProjekcji,IF((SUM($K1293:R1293)+$D1293)&lt;$D1292,$D1293,$D1292-SUM($K1293:R1293)),0)),0)</f>
        <v>0</v>
      </c>
      <c r="T1293" s="247">
        <f ca="1">ROUND(IF(OR(AND($D1291=LataProjekcji,$F1291&gt;0),AND($D1291=LataProjekcji,$F1291=0,$E1292&lt;=10)),$F1292,IF($D1291&lt;LataProjekcji,IF((SUM($K1293:S1293)+$D1293)&lt;$D1292,$D1293,$D1292-SUM($K1293:S1293)),0)),0)</f>
        <v>0</v>
      </c>
      <c r="U1293" s="247">
        <f ca="1">ROUND(IF(OR(AND($D1291=LataProjekcji,$F1291&gt;0),AND($D1291=LataProjekcji,$F1291=0,$E1292&lt;=10)),$F1292,IF($D1291&lt;LataProjekcji,IF((SUM($K1293:T1293)+$D1293)&lt;$D1292,$D1293,$D1292-SUM($K1293:T1293)),0)),0)</f>
        <v>0</v>
      </c>
      <c r="V1293" s="247">
        <f ca="1">ROUND(IF(OR(AND($D1291=LataProjekcji,$F1291&gt;0),AND($D1291=LataProjekcji,$F1291=0,$E1292&lt;=10)),$F1292,IF($D1291&lt;LataProjekcji,IF((SUM($K1293:U1293)+$D1293)&lt;$D1292,$D1293,$D1292-SUM($K1293:U1293)),0)),0)</f>
        <v>0</v>
      </c>
      <c r="W1293" s="247">
        <f ca="1">ROUND(IF(OR(AND($D1291=LataProjekcji,$F1291&gt;0),AND($D1291=LataProjekcji,$F1291=0,$E1292&lt;=10)),$F1292,IF($D1291&lt;LataProjekcji,IF((SUM($K1293:V1293)+$D1293)&lt;$D1292,$D1293,$D1292-SUM($K1293:V1293)),0)),0)</f>
        <v>0</v>
      </c>
      <c r="X1293" s="247">
        <f ca="1">ROUND(IF(OR(AND($D1291=LataProjekcji,$F1291&gt;0),AND($D1291=LataProjekcji,$F1291=0,$E1292&lt;=10)),$F1292,IF($D1291&lt;LataProjekcji,IF((SUM($K1293:W1293)+$D1293)&lt;$D1292,$D1293,$D1292-SUM($K1293:W1293)),0)),0)</f>
        <v>0</v>
      </c>
      <c r="Y1293" s="247">
        <f ca="1">ROUND(IF(OR(AND($D1291=LataProjekcji,$F1291&gt;0),AND($D1291=LataProjekcji,$F1291=0,$E1292&lt;=10)),$F1292,IF($D1291&lt;LataProjekcji,IF((SUM($K1293:X1293)+$D1293)&lt;$D1292,$D1293,$D1292-SUM($K1293:X1293)),0)),0)</f>
        <v>0</v>
      </c>
      <c r="Z1293" s="247">
        <f ca="1">ROUND(IF(OR(AND($D1291=LataProjekcji,$F1291&gt;0),AND($D1291=LataProjekcji,$F1291=0,$E1292&lt;=10)),$F1292,IF($D1291&lt;LataProjekcji,IF((SUM($K1293:Y1293)+$D1293)&lt;$D1292,$D1293,$D1292-SUM($K1293:Y1293)),0)),0)</f>
        <v>0</v>
      </c>
      <c r="AA1293" s="247">
        <f ca="1">ROUND(IF(OR(AND($D1291=LataProjekcji,$F1291&gt;0),AND($D1291=LataProjekcji,$F1291=0,$E1292&lt;=10)),$F1292,IF($D1291&lt;LataProjekcji,IF((SUM($K1293:Z1293)+$D1293)&lt;$D1292,$D1293,$D1292-SUM($K1293:Z1293)),0)),0)</f>
        <v>0</v>
      </c>
      <c r="AB1293" s="247">
        <f ca="1">ROUND(IF(OR(AND($D1291=LataProjekcji,$F1291&gt;0),AND($D1291=LataProjekcji,$F1291=0,$E1292&lt;=10)),$F1292,IF($D1291&lt;LataProjekcji,IF((SUM($K1293:AA1293)+$D1293)&lt;$D1292,$D1293,$D1292-SUM($K1293:AA1293)),0)),0)</f>
        <v>0</v>
      </c>
      <c r="AC1293" s="247">
        <f ca="1">ROUND(IF(OR(AND($D1291=LataProjekcji,$F1291&gt;0),AND($D1291=LataProjekcji,$F1291=0,$E1292&lt;=10)),$F1292,IF($D1291&lt;LataProjekcji,IF((SUM($K1293:AB1293)+$D1293)&lt;$D1292,$D1293,$D1292-SUM($K1293:AB1293)),0)),0)</f>
        <v>0</v>
      </c>
      <c r="AD1293" s="247">
        <f ca="1">ROUND(IF(OR(AND($D1291=LataProjekcji,$F1291&gt;0),AND($D1291=LataProjekcji,$F1291=0,$E1292&lt;=10)),$F1292,IF($D1291&lt;LataProjekcji,IF((SUM($K1293:AC1293)+$D1293)&lt;$D1292,$D1293,$D1292-SUM($K1293:AC1293)),0)),0)</f>
        <v>0</v>
      </c>
      <c r="AE1293" s="247">
        <f ca="1">ROUND(IF(OR(AND($D1291=LataProjekcji,$F1291&gt;0),AND($D1291=LataProjekcji,$F1291=0,$E1292&lt;=10)),$F1292,IF($D1291&lt;LataProjekcji,IF((SUM($K1293:AD1293)+$D1293)&lt;$D1292,$D1293,$D1292-SUM($K1293:AD1293)),0)),0)</f>
        <v>0</v>
      </c>
    </row>
    <row r="1294" spans="1:31" ht="12.5" hidden="1" thickBot="1">
      <c r="A1294" s="326"/>
      <c r="B1294" s="21" t="s">
        <v>397</v>
      </c>
      <c r="C1294" s="21"/>
      <c r="D1294" s="22"/>
      <c r="E1294" s="21"/>
      <c r="F1294" s="21"/>
      <c r="G1294" s="21"/>
      <c r="H1294" s="21"/>
      <c r="I1294" s="21"/>
      <c r="J1294" s="21"/>
      <c r="K1294" s="22">
        <f ca="1">ROUND(K1293,0)</f>
        <v>0</v>
      </c>
      <c r="L1294" s="22">
        <f t="shared" ref="L1294:W1294" ca="1" si="1869">ROUND(K1294+L1293,0)</f>
        <v>0</v>
      </c>
      <c r="M1294" s="22">
        <f t="shared" ca="1" si="1869"/>
        <v>0</v>
      </c>
      <c r="N1294" s="22">
        <f t="shared" ca="1" si="1869"/>
        <v>0</v>
      </c>
      <c r="O1294" s="22">
        <f t="shared" ca="1" si="1869"/>
        <v>0</v>
      </c>
      <c r="P1294" s="22">
        <f t="shared" ca="1" si="1869"/>
        <v>0</v>
      </c>
      <c r="Q1294" s="22">
        <f t="shared" ca="1" si="1869"/>
        <v>0</v>
      </c>
      <c r="R1294" s="22">
        <f t="shared" ca="1" si="1869"/>
        <v>0</v>
      </c>
      <c r="S1294" s="22">
        <f t="shared" ca="1" si="1869"/>
        <v>0</v>
      </c>
      <c r="T1294" s="22">
        <f t="shared" ca="1" si="1869"/>
        <v>0</v>
      </c>
      <c r="U1294" s="22">
        <f t="shared" ca="1" si="1869"/>
        <v>0</v>
      </c>
      <c r="V1294" s="22">
        <f t="shared" ca="1" si="1869"/>
        <v>0</v>
      </c>
      <c r="W1294" s="22">
        <f t="shared" ca="1" si="1869"/>
        <v>0</v>
      </c>
      <c r="X1294" s="22">
        <f ca="1">ROUND(W1294+X1293,0)</f>
        <v>0</v>
      </c>
      <c r="Y1294" s="22">
        <f ca="1">ROUND(X1294+Y1293,0)</f>
        <v>0</v>
      </c>
      <c r="Z1294" s="22">
        <f t="shared" ref="Z1294:AA1294" ca="1" si="1870">ROUND(Y1294+Z1293,0)</f>
        <v>0</v>
      </c>
      <c r="AA1294" s="22">
        <f t="shared" ca="1" si="1870"/>
        <v>0</v>
      </c>
      <c r="AB1294" s="22">
        <f t="shared" ref="AB1294" ca="1" si="1871">ROUND(AA1294+AB1293,0)</f>
        <v>0</v>
      </c>
      <c r="AC1294" s="22">
        <f t="shared" ref="AC1294" ca="1" si="1872">ROUND(AB1294+AC1293,0)</f>
        <v>0</v>
      </c>
      <c r="AD1294" s="22">
        <f t="shared" ref="AD1294" ca="1" si="1873">ROUND(AC1294+AD1293,0)</f>
        <v>0</v>
      </c>
      <c r="AE1294" s="22">
        <f t="shared" ref="AE1294" ca="1" si="1874">ROUND(AD1294+AE1293,0)</f>
        <v>0</v>
      </c>
    </row>
    <row r="1295" spans="1:31" ht="12.5" hidden="1" thickBot="1">
      <c r="A1295" s="326"/>
      <c r="B1295" s="21" t="s">
        <v>388</v>
      </c>
      <c r="C1295" s="21"/>
      <c r="D1295" s="22"/>
      <c r="E1295" s="21"/>
      <c r="F1295" s="21"/>
      <c r="G1295" s="21"/>
      <c r="H1295" s="539">
        <f>H1288+7</f>
        <v>7</v>
      </c>
      <c r="I1295" s="21"/>
      <c r="J1295" s="21"/>
      <c r="K1295" s="76">
        <f ca="1">IF($D1291=LataProjekcji,ROUND($D1292-K1294,0),ROUND(IF(K1293=0,0,$D1292-K1294),0))</f>
        <v>0</v>
      </c>
      <c r="L1295" s="253">
        <f t="shared" ref="L1295:W1295" ca="1" si="1875">IF($D1291=LataProjekcji,ROUND($D1292-L1294,0),ROUND(IF(AND(L1293=0,K1295&gt;0),$D1292-L1294,IF(L1293=0,0,$D1292-L1294)),0))</f>
        <v>0</v>
      </c>
      <c r="M1295" s="253">
        <f t="shared" ca="1" si="1875"/>
        <v>0</v>
      </c>
      <c r="N1295" s="253">
        <f t="shared" ca="1" si="1875"/>
        <v>0</v>
      </c>
      <c r="O1295" s="253">
        <f t="shared" ca="1" si="1875"/>
        <v>0</v>
      </c>
      <c r="P1295" s="253">
        <f t="shared" ca="1" si="1875"/>
        <v>0</v>
      </c>
      <c r="Q1295" s="253">
        <f t="shared" ca="1" si="1875"/>
        <v>0</v>
      </c>
      <c r="R1295" s="253">
        <f t="shared" ca="1" si="1875"/>
        <v>0</v>
      </c>
      <c r="S1295" s="253">
        <f t="shared" ca="1" si="1875"/>
        <v>0</v>
      </c>
      <c r="T1295" s="253">
        <f t="shared" ca="1" si="1875"/>
        <v>0</v>
      </c>
      <c r="U1295" s="253">
        <f t="shared" ca="1" si="1875"/>
        <v>0</v>
      </c>
      <c r="V1295" s="253">
        <f t="shared" ca="1" si="1875"/>
        <v>0</v>
      </c>
      <c r="W1295" s="253">
        <f t="shared" ca="1" si="1875"/>
        <v>0</v>
      </c>
      <c r="X1295" s="253">
        <f t="shared" ref="X1295:AA1295" ca="1" si="1876">IF($D1291=LataProjekcji,ROUND($D1292-X1294,0),ROUND(IF(AND(X1293=0,W1295&gt;0),$D1292-X1294,IF(X1293=0,0,$D1292-X1294)),0))</f>
        <v>0</v>
      </c>
      <c r="Y1295" s="253">
        <f t="shared" ca="1" si="1876"/>
        <v>0</v>
      </c>
      <c r="Z1295" s="253">
        <f t="shared" ca="1" si="1876"/>
        <v>0</v>
      </c>
      <c r="AA1295" s="253">
        <f t="shared" ca="1" si="1876"/>
        <v>0</v>
      </c>
      <c r="AB1295" s="253">
        <f t="shared" ref="AB1295" ca="1" si="1877">IF($D1291=LataProjekcji,ROUND($D1292-AB1294,0),ROUND(IF(AND(AB1293=0,AA1295&gt;0),$D1292-AB1294,IF(AB1293=0,0,$D1292-AB1294)),0))</f>
        <v>0</v>
      </c>
      <c r="AC1295" s="253">
        <f t="shared" ref="AC1295" ca="1" si="1878">IF($D1291=LataProjekcji,ROUND($D1292-AC1294,0),ROUND(IF(AND(AC1293=0,AB1295&gt;0),$D1292-AC1294,IF(AC1293=0,0,$D1292-AC1294)),0))</f>
        <v>0</v>
      </c>
      <c r="AD1295" s="253">
        <f t="shared" ref="AD1295" ca="1" si="1879">IF($D1291=LataProjekcji,ROUND($D1292-AD1294,0),ROUND(IF(AND(AD1293=0,AC1295&gt;0),$D1292-AD1294,IF(AD1293=0,0,$D1292-AD1294)),0))</f>
        <v>0</v>
      </c>
      <c r="AE1295" s="253">
        <f t="shared" ref="AE1295" ca="1" si="1880">IF($D1291=LataProjekcji,ROUND($D1292-AE1294,0),ROUND(IF(AND(AE1293=0,AD1295&gt;0),$D1292-AE1294,IF(AE1293=0,0,$D1292-AE1294)),0))</f>
        <v>0</v>
      </c>
    </row>
    <row r="1296" spans="1:31" hidden="1">
      <c r="A1296" s="326"/>
      <c r="B1296" s="20"/>
      <c r="C1296" s="20"/>
      <c r="D1296" s="21"/>
      <c r="E1296" s="21"/>
      <c r="F1296" s="21"/>
      <c r="G1296" s="21"/>
      <c r="H1296" s="388">
        <f>H1289+1</f>
        <v>1</v>
      </c>
      <c r="I1296" s="458" cm="1">
        <f t="array" aca="1" ref="I1296" ca="1">OFFSET('Środki trwałe'!$C$269,H1296,,)</f>
        <v>0</v>
      </c>
      <c r="J1296" s="388" t="s">
        <v>404</v>
      </c>
      <c r="K1296" s="528">
        <f t="shared" ref="K1296:W1296" ca="1" si="1881">IF(AND(OFFSET($F$269,$D1290,0)="tak",OFFSET($G$269,$D1290,0)="tak",OFFSET($J$269,$D1290,0)="ok",LataProjekcji&lt;=Koniec_Projekt),ROUND(OFFSET($K$2476,$H1295,(COLUMN()-11))*OFFSET($K$290,$H1296,(COLUMN()-11)),0),0)</f>
        <v>0</v>
      </c>
      <c r="L1296" s="528">
        <f t="shared" ca="1" si="1881"/>
        <v>0</v>
      </c>
      <c r="M1296" s="528">
        <f t="shared" ca="1" si="1881"/>
        <v>0</v>
      </c>
      <c r="N1296" s="528">
        <f t="shared" ca="1" si="1881"/>
        <v>0</v>
      </c>
      <c r="O1296" s="528">
        <f t="shared" ca="1" si="1881"/>
        <v>0</v>
      </c>
      <c r="P1296" s="528">
        <f t="shared" ca="1" si="1881"/>
        <v>0</v>
      </c>
      <c r="Q1296" s="528">
        <f t="shared" ca="1" si="1881"/>
        <v>0</v>
      </c>
      <c r="R1296" s="528">
        <f t="shared" ca="1" si="1881"/>
        <v>0</v>
      </c>
      <c r="S1296" s="528">
        <f t="shared" ca="1" si="1881"/>
        <v>0</v>
      </c>
      <c r="T1296" s="528">
        <f t="shared" ca="1" si="1881"/>
        <v>0</v>
      </c>
      <c r="U1296" s="528">
        <f t="shared" ca="1" si="1881"/>
        <v>0</v>
      </c>
      <c r="V1296" s="528">
        <f t="shared" ca="1" si="1881"/>
        <v>0</v>
      </c>
      <c r="W1296" s="528">
        <f t="shared" ca="1" si="1881"/>
        <v>0</v>
      </c>
      <c r="X1296" s="528">
        <f t="shared" ref="X1296:AA1296" ca="1" si="1882">IF(AND(OFFSET($F$269,$D1290,0)="tak",OFFSET($G$269,$D1290,0)="tak",OFFSET($J$269,$D1290,0)="ok",LataProjekcji&lt;=Koniec_Projekt),ROUND(OFFSET($K$2476,$H1295,(COLUMN()-11))*OFFSET($K$290,$H1296,(COLUMN()-11)),0),0)</f>
        <v>0</v>
      </c>
      <c r="Y1296" s="528">
        <f t="shared" ca="1" si="1882"/>
        <v>0</v>
      </c>
      <c r="Z1296" s="528">
        <f t="shared" ca="1" si="1882"/>
        <v>0</v>
      </c>
      <c r="AA1296" s="528">
        <f t="shared" ca="1" si="1882"/>
        <v>0</v>
      </c>
      <c r="AB1296" s="528">
        <f t="shared" ref="AB1296:AE1296" ca="1" si="1883">IF(AND(OFFSET($F$269,$D1290,0)="tak",OFFSET($G$269,$D1290,0)="tak",OFFSET($J$269,$D1290,0)="ok",LataProjekcji&lt;=Koniec_Projekt),ROUND(OFFSET($K$2476,$H1295,(COLUMN()-11))*OFFSET($K$290,$H1296,(COLUMN()-11)),0),0)</f>
        <v>0</v>
      </c>
      <c r="AC1296" s="528">
        <f t="shared" ca="1" si="1883"/>
        <v>0</v>
      </c>
      <c r="AD1296" s="528">
        <f t="shared" ca="1" si="1883"/>
        <v>0</v>
      </c>
      <c r="AE1296" s="528">
        <f t="shared" ca="1" si="1883"/>
        <v>0</v>
      </c>
    </row>
    <row r="1297" spans="1:31" hidden="1">
      <c r="A1297" s="326"/>
      <c r="B1297" s="20">
        <f ca="1">OFFSET($B$269,D1297,0)</f>
        <v>0</v>
      </c>
      <c r="C1297" s="20"/>
      <c r="D1297" s="21">
        <f>D1290+1</f>
        <v>2</v>
      </c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</row>
    <row r="1298" spans="1:31" hidden="1">
      <c r="A1298" s="326"/>
      <c r="B1298" s="164" t="s">
        <v>402</v>
      </c>
      <c r="C1298" s="164"/>
      <c r="D1298" s="164">
        <f ca="1">YEAR(OFFSET($E$269,D1297,0))</f>
        <v>1900</v>
      </c>
      <c r="E1298" s="164">
        <f ca="1">MONTH(OFFSET($E$269,D1297,0))</f>
        <v>1</v>
      </c>
      <c r="F1298" s="527" cm="1">
        <f t="array" aca="1" ref="F1298" ca="1">IleMiesiecyDoKoncaRokuST</f>
        <v>11</v>
      </c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</row>
    <row r="1299" spans="1:31" hidden="1">
      <c r="A1299" s="326"/>
      <c r="B1299" s="21" t="s">
        <v>388</v>
      </c>
      <c r="C1299" s="21"/>
      <c r="D1299" s="373">
        <f ca="1">IF(E1299&lt;0,0,ROUND(E1299,0))</f>
        <v>0</v>
      </c>
      <c r="E1299" s="248">
        <f ca="1">OFFSET($D$269,D1297,0)</f>
        <v>0</v>
      </c>
      <c r="F1299" s="373">
        <f ca="1">IF(E1299&gt;10,ROUND(($D1300/12)*$F1298,0),$D1299)</f>
        <v>0</v>
      </c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</row>
    <row r="1300" spans="1:31" hidden="1">
      <c r="A1300" s="326"/>
      <c r="B1300" s="21" t="s">
        <v>396</v>
      </c>
      <c r="C1300" s="21"/>
      <c r="D1300" s="373">
        <f ca="1">IF(ISBLANK(OFFSET($E$269,D1297,0)),0,IF(E1299&gt;10,ROUND(D1299*am_wnip,0),IF(D1299&lt;0,0,D1299)))</f>
        <v>0</v>
      </c>
      <c r="E1300" s="21"/>
      <c r="F1300" s="21"/>
      <c r="G1300" s="21"/>
      <c r="H1300" s="21"/>
      <c r="I1300" s="21"/>
      <c r="J1300" s="21"/>
      <c r="K1300" s="74">
        <f ca="1">ROUND(IF($D1298=LataProjekcji,$F1299,IF($D1298=LataProjekcji,$D1300,0)),0)</f>
        <v>0</v>
      </c>
      <c r="L1300" s="247">
        <f ca="1">ROUND(IF(OR(AND($D1298=LataProjekcji,$F1298&gt;0),AND($D1298=LataProjekcji,$F1298=0,$E1299&lt;=10)),$F1299,IF($D1298&lt;LataProjekcji,IF((SUM($K1300:K1300)+$D1300)&lt;$D1299,$D1300,$D1299-SUM($K1300:K1300)),0)),0)</f>
        <v>0</v>
      </c>
      <c r="M1300" s="247">
        <f ca="1">ROUND(IF(OR(AND($D1298=LataProjekcji,$F1298&gt;0),AND($D1298=LataProjekcji,$F1298=0,$E1299&lt;=10)),$F1299,IF($D1298&lt;LataProjekcji,IF((SUM($K1300:L1300)+$D1300)&lt;$D1299,$D1300,$D1299-SUM($K1300:L1300)),0)),0)</f>
        <v>0</v>
      </c>
      <c r="N1300" s="247">
        <f ca="1">ROUND(IF(OR(AND($D1298=LataProjekcji,$F1298&gt;0),AND($D1298=LataProjekcji,$F1298=0,$E1299&lt;=10)),$F1299,IF($D1298&lt;LataProjekcji,IF((SUM($K1300:M1300)+$D1300)&lt;$D1299,$D1300,$D1299-SUM($K1300:M1300)),0)),0)</f>
        <v>0</v>
      </c>
      <c r="O1300" s="247">
        <f ca="1">ROUND(IF(OR(AND($D1298=LataProjekcji,$F1298&gt;0),AND($D1298=LataProjekcji,$F1298=0,$E1299&lt;=10)),$F1299,IF($D1298&lt;LataProjekcji,IF((SUM($K1300:N1300)+$D1300)&lt;$D1299,$D1300,$D1299-SUM($K1300:N1300)),0)),0)</f>
        <v>0</v>
      </c>
      <c r="P1300" s="247">
        <f ca="1">ROUND(IF(OR(AND($D1298=LataProjekcji,$F1298&gt;0),AND($D1298=LataProjekcji,$F1298=0,$E1299&lt;=10)),$F1299,IF($D1298&lt;LataProjekcji,IF((SUM($K1300:O1300)+$D1300)&lt;$D1299,$D1300,$D1299-SUM($K1300:O1300)),0)),0)</f>
        <v>0</v>
      </c>
      <c r="Q1300" s="247">
        <f ca="1">ROUND(IF(OR(AND($D1298=LataProjekcji,$F1298&gt;0),AND($D1298=LataProjekcji,$F1298=0,$E1299&lt;=10)),$F1299,IF($D1298&lt;LataProjekcji,IF((SUM($K1300:P1300)+$D1300)&lt;$D1299,$D1300,$D1299-SUM($K1300:P1300)),0)),0)</f>
        <v>0</v>
      </c>
      <c r="R1300" s="247">
        <f ca="1">ROUND(IF(OR(AND($D1298=LataProjekcji,$F1298&gt;0),AND($D1298=LataProjekcji,$F1298=0,$E1299&lt;=10)),$F1299,IF($D1298&lt;LataProjekcji,IF((SUM($K1300:Q1300)+$D1300)&lt;$D1299,$D1300,$D1299-SUM($K1300:Q1300)),0)),0)</f>
        <v>0</v>
      </c>
      <c r="S1300" s="247">
        <f ca="1">ROUND(IF(OR(AND($D1298=LataProjekcji,$F1298&gt;0),AND($D1298=LataProjekcji,$F1298=0,$E1299&lt;=10)),$F1299,IF($D1298&lt;LataProjekcji,IF((SUM($K1300:R1300)+$D1300)&lt;$D1299,$D1300,$D1299-SUM($K1300:R1300)),0)),0)</f>
        <v>0</v>
      </c>
      <c r="T1300" s="247">
        <f ca="1">ROUND(IF(OR(AND($D1298=LataProjekcji,$F1298&gt;0),AND($D1298=LataProjekcji,$F1298=0,$E1299&lt;=10)),$F1299,IF($D1298&lt;LataProjekcji,IF((SUM($K1300:S1300)+$D1300)&lt;$D1299,$D1300,$D1299-SUM($K1300:S1300)),0)),0)</f>
        <v>0</v>
      </c>
      <c r="U1300" s="247">
        <f ca="1">ROUND(IF(OR(AND($D1298=LataProjekcji,$F1298&gt;0),AND($D1298=LataProjekcji,$F1298=0,$E1299&lt;=10)),$F1299,IF($D1298&lt;LataProjekcji,IF((SUM($K1300:T1300)+$D1300)&lt;$D1299,$D1300,$D1299-SUM($K1300:T1300)),0)),0)</f>
        <v>0</v>
      </c>
      <c r="V1300" s="247">
        <f ca="1">ROUND(IF(OR(AND($D1298=LataProjekcji,$F1298&gt;0),AND($D1298=LataProjekcji,$F1298=0,$E1299&lt;=10)),$F1299,IF($D1298&lt;LataProjekcji,IF((SUM($K1300:U1300)+$D1300)&lt;$D1299,$D1300,$D1299-SUM($K1300:U1300)),0)),0)</f>
        <v>0</v>
      </c>
      <c r="W1300" s="247">
        <f ca="1">ROUND(IF(OR(AND($D1298=LataProjekcji,$F1298&gt;0),AND($D1298=LataProjekcji,$F1298=0,$E1299&lt;=10)),$F1299,IF($D1298&lt;LataProjekcji,IF((SUM($K1300:V1300)+$D1300)&lt;$D1299,$D1300,$D1299-SUM($K1300:V1300)),0)),0)</f>
        <v>0</v>
      </c>
      <c r="X1300" s="247">
        <f ca="1">ROUND(IF(OR(AND($D1298=LataProjekcji,$F1298&gt;0),AND($D1298=LataProjekcji,$F1298=0,$E1299&lt;=10)),$F1299,IF($D1298&lt;LataProjekcji,IF((SUM($K1300:W1300)+$D1300)&lt;$D1299,$D1300,$D1299-SUM($K1300:W1300)),0)),0)</f>
        <v>0</v>
      </c>
      <c r="Y1300" s="247">
        <f ca="1">ROUND(IF(OR(AND($D1298=LataProjekcji,$F1298&gt;0),AND($D1298=LataProjekcji,$F1298=0,$E1299&lt;=10)),$F1299,IF($D1298&lt;LataProjekcji,IF((SUM($K1300:X1300)+$D1300)&lt;$D1299,$D1300,$D1299-SUM($K1300:X1300)),0)),0)</f>
        <v>0</v>
      </c>
      <c r="Z1300" s="247">
        <f ca="1">ROUND(IF(OR(AND($D1298=LataProjekcji,$F1298&gt;0),AND($D1298=LataProjekcji,$F1298=0,$E1299&lt;=10)),$F1299,IF($D1298&lt;LataProjekcji,IF((SUM($K1300:Y1300)+$D1300)&lt;$D1299,$D1300,$D1299-SUM($K1300:Y1300)),0)),0)</f>
        <v>0</v>
      </c>
      <c r="AA1300" s="247">
        <f ca="1">ROUND(IF(OR(AND($D1298=LataProjekcji,$F1298&gt;0),AND($D1298=LataProjekcji,$F1298=0,$E1299&lt;=10)),$F1299,IF($D1298&lt;LataProjekcji,IF((SUM($K1300:Z1300)+$D1300)&lt;$D1299,$D1300,$D1299-SUM($K1300:Z1300)),0)),0)</f>
        <v>0</v>
      </c>
      <c r="AB1300" s="247">
        <f ca="1">ROUND(IF(OR(AND($D1298=LataProjekcji,$F1298&gt;0),AND($D1298=LataProjekcji,$F1298=0,$E1299&lt;=10)),$F1299,IF($D1298&lt;LataProjekcji,IF((SUM($K1300:AA1300)+$D1300)&lt;$D1299,$D1300,$D1299-SUM($K1300:AA1300)),0)),0)</f>
        <v>0</v>
      </c>
      <c r="AC1300" s="247">
        <f ca="1">ROUND(IF(OR(AND($D1298=LataProjekcji,$F1298&gt;0),AND($D1298=LataProjekcji,$F1298=0,$E1299&lt;=10)),$F1299,IF($D1298&lt;LataProjekcji,IF((SUM($K1300:AB1300)+$D1300)&lt;$D1299,$D1300,$D1299-SUM($K1300:AB1300)),0)),0)</f>
        <v>0</v>
      </c>
      <c r="AD1300" s="247">
        <f ca="1">ROUND(IF(OR(AND($D1298=LataProjekcji,$F1298&gt;0),AND($D1298=LataProjekcji,$F1298=0,$E1299&lt;=10)),$F1299,IF($D1298&lt;LataProjekcji,IF((SUM($K1300:AC1300)+$D1300)&lt;$D1299,$D1300,$D1299-SUM($K1300:AC1300)),0)),0)</f>
        <v>0</v>
      </c>
      <c r="AE1300" s="247">
        <f ca="1">ROUND(IF(OR(AND($D1298=LataProjekcji,$F1298&gt;0),AND($D1298=LataProjekcji,$F1298=0,$E1299&lt;=10)),$F1299,IF($D1298&lt;LataProjekcji,IF((SUM($K1300:AD1300)+$D1300)&lt;$D1299,$D1300,$D1299-SUM($K1300:AD1300)),0)),0)</f>
        <v>0</v>
      </c>
    </row>
    <row r="1301" spans="1:31" ht="12.5" hidden="1" thickBot="1">
      <c r="A1301" s="326"/>
      <c r="B1301" s="21" t="s">
        <v>397</v>
      </c>
      <c r="C1301" s="21"/>
      <c r="D1301" s="22"/>
      <c r="E1301" s="21"/>
      <c r="F1301" s="21"/>
      <c r="G1301" s="21"/>
      <c r="H1301" s="21"/>
      <c r="I1301" s="21"/>
      <c r="J1301" s="21"/>
      <c r="K1301" s="22">
        <f ca="1">ROUND(K1300,0)</f>
        <v>0</v>
      </c>
      <c r="L1301" s="22">
        <f t="shared" ref="L1301:W1301" ca="1" si="1884">ROUND(K1301+L1300,0)</f>
        <v>0</v>
      </c>
      <c r="M1301" s="22">
        <f t="shared" ca="1" si="1884"/>
        <v>0</v>
      </c>
      <c r="N1301" s="22">
        <f t="shared" ca="1" si="1884"/>
        <v>0</v>
      </c>
      <c r="O1301" s="22">
        <f t="shared" ca="1" si="1884"/>
        <v>0</v>
      </c>
      <c r="P1301" s="22">
        <f t="shared" ca="1" si="1884"/>
        <v>0</v>
      </c>
      <c r="Q1301" s="22">
        <f t="shared" ca="1" si="1884"/>
        <v>0</v>
      </c>
      <c r="R1301" s="22">
        <f t="shared" ca="1" si="1884"/>
        <v>0</v>
      </c>
      <c r="S1301" s="22">
        <f t="shared" ca="1" si="1884"/>
        <v>0</v>
      </c>
      <c r="T1301" s="22">
        <f t="shared" ca="1" si="1884"/>
        <v>0</v>
      </c>
      <c r="U1301" s="22">
        <f t="shared" ca="1" si="1884"/>
        <v>0</v>
      </c>
      <c r="V1301" s="22">
        <f t="shared" ca="1" si="1884"/>
        <v>0</v>
      </c>
      <c r="W1301" s="22">
        <f t="shared" ca="1" si="1884"/>
        <v>0</v>
      </c>
      <c r="X1301" s="22">
        <f ca="1">ROUND(W1301+X1300,0)</f>
        <v>0</v>
      </c>
      <c r="Y1301" s="22">
        <f ca="1">ROUND(X1301+Y1300,0)</f>
        <v>0</v>
      </c>
      <c r="Z1301" s="22">
        <f t="shared" ref="Z1301:AA1301" ca="1" si="1885">ROUND(Y1301+Z1300,0)</f>
        <v>0</v>
      </c>
      <c r="AA1301" s="22">
        <f t="shared" ca="1" si="1885"/>
        <v>0</v>
      </c>
      <c r="AB1301" s="22">
        <f t="shared" ref="AB1301" ca="1" si="1886">ROUND(AA1301+AB1300,0)</f>
        <v>0</v>
      </c>
      <c r="AC1301" s="22">
        <f t="shared" ref="AC1301" ca="1" si="1887">ROUND(AB1301+AC1300,0)</f>
        <v>0</v>
      </c>
      <c r="AD1301" s="22">
        <f t="shared" ref="AD1301" ca="1" si="1888">ROUND(AC1301+AD1300,0)</f>
        <v>0</v>
      </c>
      <c r="AE1301" s="22">
        <f t="shared" ref="AE1301" ca="1" si="1889">ROUND(AD1301+AE1300,0)</f>
        <v>0</v>
      </c>
    </row>
    <row r="1302" spans="1:31" ht="12.5" hidden="1" thickBot="1">
      <c r="A1302" s="326"/>
      <c r="B1302" s="21" t="s">
        <v>388</v>
      </c>
      <c r="C1302" s="21"/>
      <c r="D1302" s="22"/>
      <c r="E1302" s="21"/>
      <c r="F1302" s="21"/>
      <c r="G1302" s="21"/>
      <c r="H1302" s="539">
        <f>H1295+7</f>
        <v>14</v>
      </c>
      <c r="I1302" s="21"/>
      <c r="J1302" s="21"/>
      <c r="K1302" s="76">
        <f ca="1">IF($D1298=LataProjekcji,ROUND($D1299-K1301,0),ROUND(IF(K1300=0,0,$D1299-K1301),0))</f>
        <v>0</v>
      </c>
      <c r="L1302" s="253">
        <f t="shared" ref="L1302:W1302" ca="1" si="1890">IF($D1298=LataProjekcji,ROUND($D1299-L1301,0),ROUND(IF(AND(L1300=0,K1302&gt;0),$D1299-L1301,IF(L1300=0,0,$D1299-L1301)),0))</f>
        <v>0</v>
      </c>
      <c r="M1302" s="253">
        <f t="shared" ca="1" si="1890"/>
        <v>0</v>
      </c>
      <c r="N1302" s="253">
        <f t="shared" ca="1" si="1890"/>
        <v>0</v>
      </c>
      <c r="O1302" s="253">
        <f t="shared" ca="1" si="1890"/>
        <v>0</v>
      </c>
      <c r="P1302" s="253">
        <f t="shared" ca="1" si="1890"/>
        <v>0</v>
      </c>
      <c r="Q1302" s="253">
        <f t="shared" ca="1" si="1890"/>
        <v>0</v>
      </c>
      <c r="R1302" s="253">
        <f t="shared" ca="1" si="1890"/>
        <v>0</v>
      </c>
      <c r="S1302" s="253">
        <f t="shared" ca="1" si="1890"/>
        <v>0</v>
      </c>
      <c r="T1302" s="253">
        <f t="shared" ca="1" si="1890"/>
        <v>0</v>
      </c>
      <c r="U1302" s="253">
        <f t="shared" ca="1" si="1890"/>
        <v>0</v>
      </c>
      <c r="V1302" s="253">
        <f t="shared" ca="1" si="1890"/>
        <v>0</v>
      </c>
      <c r="W1302" s="253">
        <f t="shared" ca="1" si="1890"/>
        <v>0</v>
      </c>
      <c r="X1302" s="253">
        <f t="shared" ref="X1302:AA1302" ca="1" si="1891">IF($D1298=LataProjekcji,ROUND($D1299-X1301,0),ROUND(IF(AND(X1300=0,W1302&gt;0),$D1299-X1301,IF(X1300=0,0,$D1299-X1301)),0))</f>
        <v>0</v>
      </c>
      <c r="Y1302" s="253">
        <f t="shared" ca="1" si="1891"/>
        <v>0</v>
      </c>
      <c r="Z1302" s="253">
        <f t="shared" ca="1" si="1891"/>
        <v>0</v>
      </c>
      <c r="AA1302" s="253">
        <f t="shared" ca="1" si="1891"/>
        <v>0</v>
      </c>
      <c r="AB1302" s="253">
        <f t="shared" ref="AB1302" ca="1" si="1892">IF($D1298=LataProjekcji,ROUND($D1299-AB1301,0),ROUND(IF(AND(AB1300=0,AA1302&gt;0),$D1299-AB1301,IF(AB1300=0,0,$D1299-AB1301)),0))</f>
        <v>0</v>
      </c>
      <c r="AC1302" s="253">
        <f t="shared" ref="AC1302" ca="1" si="1893">IF($D1298=LataProjekcji,ROUND($D1299-AC1301,0),ROUND(IF(AND(AC1300=0,AB1302&gt;0),$D1299-AC1301,IF(AC1300=0,0,$D1299-AC1301)),0))</f>
        <v>0</v>
      </c>
      <c r="AD1302" s="253">
        <f t="shared" ref="AD1302" ca="1" si="1894">IF($D1298=LataProjekcji,ROUND($D1299-AD1301,0),ROUND(IF(AND(AD1300=0,AC1302&gt;0),$D1299-AD1301,IF(AD1300=0,0,$D1299-AD1301)),0))</f>
        <v>0</v>
      </c>
      <c r="AE1302" s="253">
        <f t="shared" ref="AE1302" ca="1" si="1895">IF($D1298=LataProjekcji,ROUND($D1299-AE1301,0),ROUND(IF(AND(AE1300=0,AD1302&gt;0),$D1299-AE1301,IF(AE1300=0,0,$D1299-AE1301)),0))</f>
        <v>0</v>
      </c>
    </row>
    <row r="1303" spans="1:31" hidden="1">
      <c r="A1303" s="326"/>
      <c r="B1303" s="21"/>
      <c r="C1303" s="21"/>
      <c r="D1303" s="22"/>
      <c r="E1303" s="21"/>
      <c r="F1303" s="21"/>
      <c r="G1303" s="21"/>
      <c r="H1303" s="388">
        <f>H1296+1</f>
        <v>2</v>
      </c>
      <c r="I1303" s="458" cm="1">
        <f t="array" aca="1" ref="I1303" ca="1">OFFSET('Środki trwałe'!$C$269,H1303,,)</f>
        <v>0</v>
      </c>
      <c r="J1303" s="388" t="s">
        <v>404</v>
      </c>
      <c r="K1303" s="528">
        <f t="shared" ref="K1303:W1303" ca="1" si="1896">IF(AND(OFFSET($F$269,$D1297,0)="tak",OFFSET($G$269,$D1297,0)="tak",OFFSET($J$269,$D1297,0)="ok",LataProjekcji&lt;=Koniec_Projekt),ROUND(OFFSET($K$2476,$H1302,(COLUMN()-11))*OFFSET($K$290,$H1303,(COLUMN()-11)),0),0)</f>
        <v>0</v>
      </c>
      <c r="L1303" s="528">
        <f t="shared" ca="1" si="1896"/>
        <v>0</v>
      </c>
      <c r="M1303" s="528">
        <f t="shared" ca="1" si="1896"/>
        <v>0</v>
      </c>
      <c r="N1303" s="528">
        <f t="shared" ca="1" si="1896"/>
        <v>0</v>
      </c>
      <c r="O1303" s="528">
        <f t="shared" ca="1" si="1896"/>
        <v>0</v>
      </c>
      <c r="P1303" s="528">
        <f t="shared" ca="1" si="1896"/>
        <v>0</v>
      </c>
      <c r="Q1303" s="528">
        <f t="shared" ca="1" si="1896"/>
        <v>0</v>
      </c>
      <c r="R1303" s="528">
        <f t="shared" ca="1" si="1896"/>
        <v>0</v>
      </c>
      <c r="S1303" s="528">
        <f t="shared" ca="1" si="1896"/>
        <v>0</v>
      </c>
      <c r="T1303" s="528">
        <f t="shared" ca="1" si="1896"/>
        <v>0</v>
      </c>
      <c r="U1303" s="528">
        <f t="shared" ca="1" si="1896"/>
        <v>0</v>
      </c>
      <c r="V1303" s="528">
        <f t="shared" ca="1" si="1896"/>
        <v>0</v>
      </c>
      <c r="W1303" s="528">
        <f t="shared" ca="1" si="1896"/>
        <v>0</v>
      </c>
      <c r="X1303" s="528">
        <f t="shared" ref="X1303:AA1303" ca="1" si="1897">IF(AND(OFFSET($F$269,$D1297,0)="tak",OFFSET($G$269,$D1297,0)="tak",OFFSET($J$269,$D1297,0)="ok",LataProjekcji&lt;=Koniec_Projekt),ROUND(OFFSET($K$2476,$H1302,(COLUMN()-11))*OFFSET($K$290,$H1303,(COLUMN()-11)),0),0)</f>
        <v>0</v>
      </c>
      <c r="Y1303" s="528">
        <f t="shared" ca="1" si="1897"/>
        <v>0</v>
      </c>
      <c r="Z1303" s="528">
        <f t="shared" ca="1" si="1897"/>
        <v>0</v>
      </c>
      <c r="AA1303" s="528">
        <f t="shared" ca="1" si="1897"/>
        <v>0</v>
      </c>
      <c r="AB1303" s="528">
        <f t="shared" ref="AB1303:AE1303" ca="1" si="1898">IF(AND(OFFSET($F$269,$D1297,0)="tak",OFFSET($G$269,$D1297,0)="tak",OFFSET($J$269,$D1297,0)="ok",LataProjekcji&lt;=Koniec_Projekt),ROUND(OFFSET($K$2476,$H1302,(COLUMN()-11))*OFFSET($K$290,$H1303,(COLUMN()-11)),0),0)</f>
        <v>0</v>
      </c>
      <c r="AC1303" s="528">
        <f t="shared" ca="1" si="1898"/>
        <v>0</v>
      </c>
      <c r="AD1303" s="528">
        <f t="shared" ca="1" si="1898"/>
        <v>0</v>
      </c>
      <c r="AE1303" s="528">
        <f t="shared" ca="1" si="1898"/>
        <v>0</v>
      </c>
    </row>
    <row r="1304" spans="1:31" hidden="1">
      <c r="A1304" s="326"/>
      <c r="B1304" s="20">
        <f ca="1">OFFSET($B$269,D1304,0)</f>
        <v>0</v>
      </c>
      <c r="C1304" s="20"/>
      <c r="D1304" s="21">
        <f>D1297+1</f>
        <v>3</v>
      </c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</row>
    <row r="1305" spans="1:31" hidden="1">
      <c r="A1305" s="326"/>
      <c r="B1305" s="164" t="s">
        <v>402</v>
      </c>
      <c r="C1305" s="164"/>
      <c r="D1305" s="164">
        <f ca="1">YEAR(OFFSET($E$269,D1304,0))</f>
        <v>1900</v>
      </c>
      <c r="E1305" s="164">
        <f ca="1">MONTH(OFFSET($E$269,D1304,0))</f>
        <v>1</v>
      </c>
      <c r="F1305" s="527" cm="1">
        <f t="array" aca="1" ref="F1305" ca="1">IleMiesiecyDoKoncaRokuST</f>
        <v>11</v>
      </c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</row>
    <row r="1306" spans="1:31" hidden="1">
      <c r="A1306" s="326"/>
      <c r="B1306" s="21" t="s">
        <v>388</v>
      </c>
      <c r="C1306" s="21"/>
      <c r="D1306" s="374">
        <f ca="1">IF(E1306&lt;0,0,ROUND(E1306,0))</f>
        <v>0</v>
      </c>
      <c r="E1306" s="248">
        <f ca="1">OFFSET($D$269,D1304,0)</f>
        <v>0</v>
      </c>
      <c r="F1306" s="374">
        <f ca="1">IF(E1306&gt;10,ROUND(($D1307/12)*$F1305,0),$D1306)</f>
        <v>0</v>
      </c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</row>
    <row r="1307" spans="1:31" hidden="1">
      <c r="A1307" s="326"/>
      <c r="B1307" s="21" t="s">
        <v>396</v>
      </c>
      <c r="C1307" s="21"/>
      <c r="D1307" s="374">
        <f ca="1">IF(ISBLANK(OFFSET($E$269,D1304,0)),0,IF(E1306&gt;10,ROUND(D1306*am_wnip,0),IF(D1306&lt;0,0,D1306)))</f>
        <v>0</v>
      </c>
      <c r="E1307" s="21"/>
      <c r="F1307" s="21"/>
      <c r="G1307" s="21"/>
      <c r="H1307" s="21"/>
      <c r="I1307" s="21"/>
      <c r="J1307" s="21"/>
      <c r="K1307" s="74">
        <f ca="1">ROUND(IF($D1305=LataProjekcji,$F1306,IF($D1305=LataProjekcji,$D1307,0)),0)</f>
        <v>0</v>
      </c>
      <c r="L1307" s="247">
        <f ca="1">ROUND(IF(OR(AND($D1305=LataProjekcji,$F1305&gt;0),AND($D1305=LataProjekcji,$F1305=0,$E1306&lt;=10)),$F1306,IF($D1305&lt;LataProjekcji,IF((SUM($K1307:K1307)+$D1307)&lt;$D1306,$D1307,$D1306-SUM($K1307:K1307)),0)),0)</f>
        <v>0</v>
      </c>
      <c r="M1307" s="247">
        <f ca="1">ROUND(IF(OR(AND($D1305=LataProjekcji,$F1305&gt;0),AND($D1305=LataProjekcji,$F1305=0,$E1306&lt;=10)),$F1306,IF($D1305&lt;LataProjekcji,IF((SUM($K1307:L1307)+$D1307)&lt;$D1306,$D1307,$D1306-SUM($K1307:L1307)),0)),0)</f>
        <v>0</v>
      </c>
      <c r="N1307" s="247">
        <f ca="1">ROUND(IF(OR(AND($D1305=LataProjekcji,$F1305&gt;0),AND($D1305=LataProjekcji,$F1305=0,$E1306&lt;=10)),$F1306,IF($D1305&lt;LataProjekcji,IF((SUM($K1307:M1307)+$D1307)&lt;$D1306,$D1307,$D1306-SUM($K1307:M1307)),0)),0)</f>
        <v>0</v>
      </c>
      <c r="O1307" s="247">
        <f ca="1">ROUND(IF(OR(AND($D1305=LataProjekcji,$F1305&gt;0),AND($D1305=LataProjekcji,$F1305=0,$E1306&lt;=10)),$F1306,IF($D1305&lt;LataProjekcji,IF((SUM($K1307:N1307)+$D1307)&lt;$D1306,$D1307,$D1306-SUM($K1307:N1307)),0)),0)</f>
        <v>0</v>
      </c>
      <c r="P1307" s="247">
        <f ca="1">ROUND(IF(OR(AND($D1305=LataProjekcji,$F1305&gt;0),AND($D1305=LataProjekcji,$F1305=0,$E1306&lt;=10)),$F1306,IF($D1305&lt;LataProjekcji,IF((SUM($K1307:O1307)+$D1307)&lt;$D1306,$D1307,$D1306-SUM($K1307:O1307)),0)),0)</f>
        <v>0</v>
      </c>
      <c r="Q1307" s="247">
        <f ca="1">ROUND(IF(OR(AND($D1305=LataProjekcji,$F1305&gt;0),AND($D1305=LataProjekcji,$F1305=0,$E1306&lt;=10)),$F1306,IF($D1305&lt;LataProjekcji,IF((SUM($K1307:P1307)+$D1307)&lt;$D1306,$D1307,$D1306-SUM($K1307:P1307)),0)),0)</f>
        <v>0</v>
      </c>
      <c r="R1307" s="247">
        <f ca="1">ROUND(IF(OR(AND($D1305=LataProjekcji,$F1305&gt;0),AND($D1305=LataProjekcji,$F1305=0,$E1306&lt;=10)),$F1306,IF($D1305&lt;LataProjekcji,IF((SUM($K1307:Q1307)+$D1307)&lt;$D1306,$D1307,$D1306-SUM($K1307:Q1307)),0)),0)</f>
        <v>0</v>
      </c>
      <c r="S1307" s="247">
        <f ca="1">ROUND(IF(OR(AND($D1305=LataProjekcji,$F1305&gt;0),AND($D1305=LataProjekcji,$F1305=0,$E1306&lt;=10)),$F1306,IF($D1305&lt;LataProjekcji,IF((SUM($K1307:R1307)+$D1307)&lt;$D1306,$D1307,$D1306-SUM($K1307:R1307)),0)),0)</f>
        <v>0</v>
      </c>
      <c r="T1307" s="247">
        <f ca="1">ROUND(IF(OR(AND($D1305=LataProjekcji,$F1305&gt;0),AND($D1305=LataProjekcji,$F1305=0,$E1306&lt;=10)),$F1306,IF($D1305&lt;LataProjekcji,IF((SUM($K1307:S1307)+$D1307)&lt;$D1306,$D1307,$D1306-SUM($K1307:S1307)),0)),0)</f>
        <v>0</v>
      </c>
      <c r="U1307" s="247">
        <f ca="1">ROUND(IF(OR(AND($D1305=LataProjekcji,$F1305&gt;0),AND($D1305=LataProjekcji,$F1305=0,$E1306&lt;=10)),$F1306,IF($D1305&lt;LataProjekcji,IF((SUM($K1307:T1307)+$D1307)&lt;$D1306,$D1307,$D1306-SUM($K1307:T1307)),0)),0)</f>
        <v>0</v>
      </c>
      <c r="V1307" s="247">
        <f ca="1">ROUND(IF(OR(AND($D1305=LataProjekcji,$F1305&gt;0),AND($D1305=LataProjekcji,$F1305=0,$E1306&lt;=10)),$F1306,IF($D1305&lt;LataProjekcji,IF((SUM($K1307:U1307)+$D1307)&lt;$D1306,$D1307,$D1306-SUM($K1307:U1307)),0)),0)</f>
        <v>0</v>
      </c>
      <c r="W1307" s="247">
        <f ca="1">ROUND(IF(OR(AND($D1305=LataProjekcji,$F1305&gt;0),AND($D1305=LataProjekcji,$F1305=0,$E1306&lt;=10)),$F1306,IF($D1305&lt;LataProjekcji,IF((SUM($K1307:V1307)+$D1307)&lt;$D1306,$D1307,$D1306-SUM($K1307:V1307)),0)),0)</f>
        <v>0</v>
      </c>
      <c r="X1307" s="247">
        <f ca="1">ROUND(IF(OR(AND($D1305=LataProjekcji,$F1305&gt;0),AND($D1305=LataProjekcji,$F1305=0,$E1306&lt;=10)),$F1306,IF($D1305&lt;LataProjekcji,IF((SUM($K1307:W1307)+$D1307)&lt;$D1306,$D1307,$D1306-SUM($K1307:W1307)),0)),0)</f>
        <v>0</v>
      </c>
      <c r="Y1307" s="247">
        <f ca="1">ROUND(IF(OR(AND($D1305=LataProjekcji,$F1305&gt;0),AND($D1305=LataProjekcji,$F1305=0,$E1306&lt;=10)),$F1306,IF($D1305&lt;LataProjekcji,IF((SUM($K1307:X1307)+$D1307)&lt;$D1306,$D1307,$D1306-SUM($K1307:X1307)),0)),0)</f>
        <v>0</v>
      </c>
      <c r="Z1307" s="247">
        <f ca="1">ROUND(IF(OR(AND($D1305=LataProjekcji,$F1305&gt;0),AND($D1305=LataProjekcji,$F1305=0,$E1306&lt;=10)),$F1306,IF($D1305&lt;LataProjekcji,IF((SUM($K1307:Y1307)+$D1307)&lt;$D1306,$D1307,$D1306-SUM($K1307:Y1307)),0)),0)</f>
        <v>0</v>
      </c>
      <c r="AA1307" s="247">
        <f ca="1">ROUND(IF(OR(AND($D1305=LataProjekcji,$F1305&gt;0),AND($D1305=LataProjekcji,$F1305=0,$E1306&lt;=10)),$F1306,IF($D1305&lt;LataProjekcji,IF((SUM($K1307:Z1307)+$D1307)&lt;$D1306,$D1307,$D1306-SUM($K1307:Z1307)),0)),0)</f>
        <v>0</v>
      </c>
      <c r="AB1307" s="247">
        <f ca="1">ROUND(IF(OR(AND($D1305=LataProjekcji,$F1305&gt;0),AND($D1305=LataProjekcji,$F1305=0,$E1306&lt;=10)),$F1306,IF($D1305&lt;LataProjekcji,IF((SUM($K1307:AA1307)+$D1307)&lt;$D1306,$D1307,$D1306-SUM($K1307:AA1307)),0)),0)</f>
        <v>0</v>
      </c>
      <c r="AC1307" s="247">
        <f ca="1">ROUND(IF(OR(AND($D1305=LataProjekcji,$F1305&gt;0),AND($D1305=LataProjekcji,$F1305=0,$E1306&lt;=10)),$F1306,IF($D1305&lt;LataProjekcji,IF((SUM($K1307:AB1307)+$D1307)&lt;$D1306,$D1307,$D1306-SUM($K1307:AB1307)),0)),0)</f>
        <v>0</v>
      </c>
      <c r="AD1307" s="247">
        <f ca="1">ROUND(IF(OR(AND($D1305=LataProjekcji,$F1305&gt;0),AND($D1305=LataProjekcji,$F1305=0,$E1306&lt;=10)),$F1306,IF($D1305&lt;LataProjekcji,IF((SUM($K1307:AC1307)+$D1307)&lt;$D1306,$D1307,$D1306-SUM($K1307:AC1307)),0)),0)</f>
        <v>0</v>
      </c>
      <c r="AE1307" s="247">
        <f ca="1">ROUND(IF(OR(AND($D1305=LataProjekcji,$F1305&gt;0),AND($D1305=LataProjekcji,$F1305=0,$E1306&lt;=10)),$F1306,IF($D1305&lt;LataProjekcji,IF((SUM($K1307:AD1307)+$D1307)&lt;$D1306,$D1307,$D1306-SUM($K1307:AD1307)),0)),0)</f>
        <v>0</v>
      </c>
    </row>
    <row r="1308" spans="1:31" ht="12.5" hidden="1" thickBot="1">
      <c r="A1308" s="326"/>
      <c r="B1308" s="21" t="s">
        <v>397</v>
      </c>
      <c r="C1308" s="21"/>
      <c r="D1308" s="22"/>
      <c r="E1308" s="21"/>
      <c r="F1308" s="21"/>
      <c r="G1308" s="21"/>
      <c r="H1308" s="21"/>
      <c r="I1308" s="21"/>
      <c r="J1308" s="21"/>
      <c r="K1308" s="22">
        <f ca="1">ROUND(K1307,0)</f>
        <v>0</v>
      </c>
      <c r="L1308" s="22">
        <f t="shared" ref="L1308:W1308" ca="1" si="1899">ROUND(K1308+L1307,0)</f>
        <v>0</v>
      </c>
      <c r="M1308" s="22">
        <f t="shared" ca="1" si="1899"/>
        <v>0</v>
      </c>
      <c r="N1308" s="22">
        <f t="shared" ca="1" si="1899"/>
        <v>0</v>
      </c>
      <c r="O1308" s="22">
        <f t="shared" ca="1" si="1899"/>
        <v>0</v>
      </c>
      <c r="P1308" s="22">
        <f t="shared" ca="1" si="1899"/>
        <v>0</v>
      </c>
      <c r="Q1308" s="22">
        <f t="shared" ca="1" si="1899"/>
        <v>0</v>
      </c>
      <c r="R1308" s="22">
        <f t="shared" ca="1" si="1899"/>
        <v>0</v>
      </c>
      <c r="S1308" s="22">
        <f t="shared" ca="1" si="1899"/>
        <v>0</v>
      </c>
      <c r="T1308" s="22">
        <f t="shared" ca="1" si="1899"/>
        <v>0</v>
      </c>
      <c r="U1308" s="22">
        <f t="shared" ca="1" si="1899"/>
        <v>0</v>
      </c>
      <c r="V1308" s="22">
        <f t="shared" ca="1" si="1899"/>
        <v>0</v>
      </c>
      <c r="W1308" s="22">
        <f t="shared" ca="1" si="1899"/>
        <v>0</v>
      </c>
      <c r="X1308" s="22">
        <f ca="1">ROUND(W1308+X1307,0)</f>
        <v>0</v>
      </c>
      <c r="Y1308" s="22">
        <f ca="1">ROUND(X1308+Y1307,0)</f>
        <v>0</v>
      </c>
      <c r="Z1308" s="22">
        <f t="shared" ref="Z1308:AA1308" ca="1" si="1900">ROUND(Y1308+Z1307,0)</f>
        <v>0</v>
      </c>
      <c r="AA1308" s="22">
        <f t="shared" ca="1" si="1900"/>
        <v>0</v>
      </c>
      <c r="AB1308" s="22">
        <f t="shared" ref="AB1308" ca="1" si="1901">ROUND(AA1308+AB1307,0)</f>
        <v>0</v>
      </c>
      <c r="AC1308" s="22">
        <f t="shared" ref="AC1308" ca="1" si="1902">ROUND(AB1308+AC1307,0)</f>
        <v>0</v>
      </c>
      <c r="AD1308" s="22">
        <f t="shared" ref="AD1308" ca="1" si="1903">ROUND(AC1308+AD1307,0)</f>
        <v>0</v>
      </c>
      <c r="AE1308" s="22">
        <f t="shared" ref="AE1308" ca="1" si="1904">ROUND(AD1308+AE1307,0)</f>
        <v>0</v>
      </c>
    </row>
    <row r="1309" spans="1:31" ht="12.5" hidden="1" thickBot="1">
      <c r="A1309" s="326"/>
      <c r="B1309" s="21" t="s">
        <v>388</v>
      </c>
      <c r="C1309" s="21"/>
      <c r="D1309" s="22"/>
      <c r="E1309" s="21"/>
      <c r="F1309" s="21"/>
      <c r="G1309" s="21"/>
      <c r="H1309" s="539">
        <f>H1302+7</f>
        <v>21</v>
      </c>
      <c r="I1309" s="21"/>
      <c r="J1309" s="21"/>
      <c r="K1309" s="76">
        <f ca="1">IF($D1305=LataProjekcji,ROUND($D1306-K1308,0),ROUND(IF(K1307=0,0,$D1306-K1308),0))</f>
        <v>0</v>
      </c>
      <c r="L1309" s="253">
        <f t="shared" ref="L1309:W1309" ca="1" si="1905">IF($D1305=LataProjekcji,ROUND($D1306-L1308,0),ROUND(IF(AND(L1307=0,K1309&gt;0),$D1306-L1308,IF(L1307=0,0,$D1306-L1308)),0))</f>
        <v>0</v>
      </c>
      <c r="M1309" s="253">
        <f t="shared" ca="1" si="1905"/>
        <v>0</v>
      </c>
      <c r="N1309" s="253">
        <f t="shared" ca="1" si="1905"/>
        <v>0</v>
      </c>
      <c r="O1309" s="253">
        <f t="shared" ca="1" si="1905"/>
        <v>0</v>
      </c>
      <c r="P1309" s="253">
        <f t="shared" ca="1" si="1905"/>
        <v>0</v>
      </c>
      <c r="Q1309" s="253">
        <f t="shared" ca="1" si="1905"/>
        <v>0</v>
      </c>
      <c r="R1309" s="253">
        <f t="shared" ca="1" si="1905"/>
        <v>0</v>
      </c>
      <c r="S1309" s="253">
        <f t="shared" ca="1" si="1905"/>
        <v>0</v>
      </c>
      <c r="T1309" s="253">
        <f t="shared" ca="1" si="1905"/>
        <v>0</v>
      </c>
      <c r="U1309" s="253">
        <f t="shared" ca="1" si="1905"/>
        <v>0</v>
      </c>
      <c r="V1309" s="253">
        <f t="shared" ca="1" si="1905"/>
        <v>0</v>
      </c>
      <c r="W1309" s="253">
        <f t="shared" ca="1" si="1905"/>
        <v>0</v>
      </c>
      <c r="X1309" s="253">
        <f t="shared" ref="X1309:AA1309" ca="1" si="1906">IF($D1305=LataProjekcji,ROUND($D1306-X1308,0),ROUND(IF(AND(X1307=0,W1309&gt;0),$D1306-X1308,IF(X1307=0,0,$D1306-X1308)),0))</f>
        <v>0</v>
      </c>
      <c r="Y1309" s="253">
        <f t="shared" ca="1" si="1906"/>
        <v>0</v>
      </c>
      <c r="Z1309" s="253">
        <f t="shared" ca="1" si="1906"/>
        <v>0</v>
      </c>
      <c r="AA1309" s="253">
        <f t="shared" ca="1" si="1906"/>
        <v>0</v>
      </c>
      <c r="AB1309" s="253">
        <f t="shared" ref="AB1309" ca="1" si="1907">IF($D1305=LataProjekcji,ROUND($D1306-AB1308,0),ROUND(IF(AND(AB1307=0,AA1309&gt;0),$D1306-AB1308,IF(AB1307=0,0,$D1306-AB1308)),0))</f>
        <v>0</v>
      </c>
      <c r="AC1309" s="253">
        <f t="shared" ref="AC1309" ca="1" si="1908">IF($D1305=LataProjekcji,ROUND($D1306-AC1308,0),ROUND(IF(AND(AC1307=0,AB1309&gt;0),$D1306-AC1308,IF(AC1307=0,0,$D1306-AC1308)),0))</f>
        <v>0</v>
      </c>
      <c r="AD1309" s="253">
        <f t="shared" ref="AD1309" ca="1" si="1909">IF($D1305=LataProjekcji,ROUND($D1306-AD1308,0),ROUND(IF(AND(AD1307=0,AC1309&gt;0),$D1306-AD1308,IF(AD1307=0,0,$D1306-AD1308)),0))</f>
        <v>0</v>
      </c>
      <c r="AE1309" s="253">
        <f t="shared" ref="AE1309" ca="1" si="1910">IF($D1305=LataProjekcji,ROUND($D1306-AE1308,0),ROUND(IF(AND(AE1307=0,AD1309&gt;0),$D1306-AE1308,IF(AE1307=0,0,$D1306-AE1308)),0))</f>
        <v>0</v>
      </c>
    </row>
    <row r="1310" spans="1:31" hidden="1">
      <c r="A1310" s="326"/>
      <c r="B1310" s="21"/>
      <c r="C1310" s="21"/>
      <c r="D1310" s="21"/>
      <c r="E1310" s="21"/>
      <c r="F1310" s="21"/>
      <c r="G1310" s="21"/>
      <c r="H1310" s="388">
        <f>H1303+1</f>
        <v>3</v>
      </c>
      <c r="I1310" s="458" cm="1">
        <f t="array" aca="1" ref="I1310" ca="1">OFFSET('Środki trwałe'!$C$269,H1310,,)</f>
        <v>0</v>
      </c>
      <c r="J1310" s="388" t="s">
        <v>404</v>
      </c>
      <c r="K1310" s="528">
        <f t="shared" ref="K1310:W1310" ca="1" si="1911">IF(AND(OFFSET($F$269,$D1304,0)="tak",OFFSET($G$269,$D1304,0)="tak",OFFSET($J$269,$D1304,0)="ok",LataProjekcji&lt;=Koniec_Projekt),ROUND(OFFSET($K$2476,$H1309,(COLUMN()-11))*OFFSET($K$290,$H1310,(COLUMN()-11)),0),0)</f>
        <v>0</v>
      </c>
      <c r="L1310" s="528">
        <f t="shared" ca="1" si="1911"/>
        <v>0</v>
      </c>
      <c r="M1310" s="528">
        <f t="shared" ca="1" si="1911"/>
        <v>0</v>
      </c>
      <c r="N1310" s="528">
        <f t="shared" ca="1" si="1911"/>
        <v>0</v>
      </c>
      <c r="O1310" s="528">
        <f t="shared" ca="1" si="1911"/>
        <v>0</v>
      </c>
      <c r="P1310" s="528">
        <f t="shared" ca="1" si="1911"/>
        <v>0</v>
      </c>
      <c r="Q1310" s="528">
        <f t="shared" ca="1" si="1911"/>
        <v>0</v>
      </c>
      <c r="R1310" s="528">
        <f t="shared" ca="1" si="1911"/>
        <v>0</v>
      </c>
      <c r="S1310" s="528">
        <f t="shared" ca="1" si="1911"/>
        <v>0</v>
      </c>
      <c r="T1310" s="528">
        <f t="shared" ca="1" si="1911"/>
        <v>0</v>
      </c>
      <c r="U1310" s="528">
        <f t="shared" ca="1" si="1911"/>
        <v>0</v>
      </c>
      <c r="V1310" s="528">
        <f t="shared" ca="1" si="1911"/>
        <v>0</v>
      </c>
      <c r="W1310" s="528">
        <f t="shared" ca="1" si="1911"/>
        <v>0</v>
      </c>
      <c r="X1310" s="528">
        <f t="shared" ref="X1310:AA1310" ca="1" si="1912">IF(AND(OFFSET($F$269,$D1304,0)="tak",OFFSET($G$269,$D1304,0)="tak",OFFSET($J$269,$D1304,0)="ok",LataProjekcji&lt;=Koniec_Projekt),ROUND(OFFSET($K$2476,$H1309,(COLUMN()-11))*OFFSET($K$290,$H1310,(COLUMN()-11)),0),0)</f>
        <v>0</v>
      </c>
      <c r="Y1310" s="528">
        <f t="shared" ca="1" si="1912"/>
        <v>0</v>
      </c>
      <c r="Z1310" s="528">
        <f t="shared" ca="1" si="1912"/>
        <v>0</v>
      </c>
      <c r="AA1310" s="528">
        <f t="shared" ca="1" si="1912"/>
        <v>0</v>
      </c>
      <c r="AB1310" s="528">
        <f t="shared" ref="AB1310:AE1310" ca="1" si="1913">IF(AND(OFFSET($F$269,$D1304,0)="tak",OFFSET($G$269,$D1304,0)="tak",OFFSET($J$269,$D1304,0)="ok",LataProjekcji&lt;=Koniec_Projekt),ROUND(OFFSET($K$2476,$H1309,(COLUMN()-11))*OFFSET($K$290,$H1310,(COLUMN()-11)),0),0)</f>
        <v>0</v>
      </c>
      <c r="AC1310" s="528">
        <f t="shared" ca="1" si="1913"/>
        <v>0</v>
      </c>
      <c r="AD1310" s="528">
        <f t="shared" ca="1" si="1913"/>
        <v>0</v>
      </c>
      <c r="AE1310" s="528">
        <f t="shared" ca="1" si="1913"/>
        <v>0</v>
      </c>
    </row>
    <row r="1311" spans="1:31" hidden="1">
      <c r="A1311" s="326"/>
      <c r="B1311" s="20">
        <f ca="1">OFFSET($B$269,D1311,0)</f>
        <v>0</v>
      </c>
      <c r="C1311" s="20"/>
      <c r="D1311" s="21">
        <f>D1304+1</f>
        <v>4</v>
      </c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</row>
    <row r="1312" spans="1:31" hidden="1">
      <c r="A1312" s="326"/>
      <c r="B1312" s="164" t="s">
        <v>402</v>
      </c>
      <c r="C1312" s="164"/>
      <c r="D1312" s="164">
        <f ca="1">YEAR(OFFSET($E$269,D1311,0))</f>
        <v>1900</v>
      </c>
      <c r="E1312" s="164">
        <f ca="1">MONTH(OFFSET($E$269,D1311,0))</f>
        <v>1</v>
      </c>
      <c r="F1312" s="527" cm="1">
        <f t="array" aca="1" ref="F1312" ca="1">IleMiesiecyDoKoncaRokuST</f>
        <v>11</v>
      </c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</row>
    <row r="1313" spans="1:31" hidden="1">
      <c r="A1313" s="326"/>
      <c r="B1313" s="21" t="s">
        <v>388</v>
      </c>
      <c r="C1313" s="21"/>
      <c r="D1313" s="374">
        <f ca="1">IF(E1313&lt;0,0,ROUND(E1313,0))</f>
        <v>0</v>
      </c>
      <c r="E1313" s="248">
        <f ca="1">OFFSET($D$269,D1311,0)</f>
        <v>0</v>
      </c>
      <c r="F1313" s="374">
        <f ca="1">IF(E1313&gt;10,ROUND(($D1314/12)*$F1312,0),$D1313)</f>
        <v>0</v>
      </c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</row>
    <row r="1314" spans="1:31" hidden="1">
      <c r="A1314" s="326"/>
      <c r="B1314" s="21" t="s">
        <v>396</v>
      </c>
      <c r="C1314" s="21"/>
      <c r="D1314" s="374">
        <f ca="1">IF(ISBLANK(OFFSET($E$269,D1311,0)),0,IF(E1313&gt;10,ROUND(D1313*am_wnip,0),IF(D1313&lt;0,0,D1313)))</f>
        <v>0</v>
      </c>
      <c r="E1314" s="21"/>
      <c r="F1314" s="21"/>
      <c r="G1314" s="21"/>
      <c r="H1314" s="21"/>
      <c r="I1314" s="21"/>
      <c r="J1314" s="21"/>
      <c r="K1314" s="74">
        <f ca="1">ROUND(IF($D1312=LataProjekcji,$F1313,IF($D1312=LataProjekcji,$D1314,0)),0)</f>
        <v>0</v>
      </c>
      <c r="L1314" s="247">
        <f ca="1">ROUND(IF(OR(AND($D1312=LataProjekcji,$F1312&gt;0),AND($D1312=LataProjekcji,$F1312=0,$E1313&lt;=10)),$F1313,IF($D1312&lt;LataProjekcji,IF((SUM($K1314:K1314)+$D1314)&lt;$D1313,$D1314,$D1313-SUM($K1314:K1314)),0)),0)</f>
        <v>0</v>
      </c>
      <c r="M1314" s="247">
        <f ca="1">ROUND(IF(OR(AND($D1312=LataProjekcji,$F1312&gt;0),AND($D1312=LataProjekcji,$F1312=0,$E1313&lt;=10)),$F1313,IF($D1312&lt;LataProjekcji,IF((SUM($K1314:L1314)+$D1314)&lt;$D1313,$D1314,$D1313-SUM($K1314:L1314)),0)),0)</f>
        <v>0</v>
      </c>
      <c r="N1314" s="247">
        <f ca="1">ROUND(IF(OR(AND($D1312=LataProjekcji,$F1312&gt;0),AND($D1312=LataProjekcji,$F1312=0,$E1313&lt;=10)),$F1313,IF($D1312&lt;LataProjekcji,IF((SUM($K1314:M1314)+$D1314)&lt;$D1313,$D1314,$D1313-SUM($K1314:M1314)),0)),0)</f>
        <v>0</v>
      </c>
      <c r="O1314" s="247">
        <f ca="1">ROUND(IF(OR(AND($D1312=LataProjekcji,$F1312&gt;0),AND($D1312=LataProjekcji,$F1312=0,$E1313&lt;=10)),$F1313,IF($D1312&lt;LataProjekcji,IF((SUM($K1314:N1314)+$D1314)&lt;$D1313,$D1314,$D1313-SUM($K1314:N1314)),0)),0)</f>
        <v>0</v>
      </c>
      <c r="P1314" s="247">
        <f ca="1">ROUND(IF(OR(AND($D1312=LataProjekcji,$F1312&gt;0),AND($D1312=LataProjekcji,$F1312=0,$E1313&lt;=10)),$F1313,IF($D1312&lt;LataProjekcji,IF((SUM($K1314:O1314)+$D1314)&lt;$D1313,$D1314,$D1313-SUM($K1314:O1314)),0)),0)</f>
        <v>0</v>
      </c>
      <c r="Q1314" s="247">
        <f ca="1">ROUND(IF(OR(AND($D1312=LataProjekcji,$F1312&gt;0),AND($D1312=LataProjekcji,$F1312=0,$E1313&lt;=10)),$F1313,IF($D1312&lt;LataProjekcji,IF((SUM($K1314:P1314)+$D1314)&lt;$D1313,$D1314,$D1313-SUM($K1314:P1314)),0)),0)</f>
        <v>0</v>
      </c>
      <c r="R1314" s="247">
        <f ca="1">ROUND(IF(OR(AND($D1312=LataProjekcji,$F1312&gt;0),AND($D1312=LataProjekcji,$F1312=0,$E1313&lt;=10)),$F1313,IF($D1312&lt;LataProjekcji,IF((SUM($K1314:Q1314)+$D1314)&lt;$D1313,$D1314,$D1313-SUM($K1314:Q1314)),0)),0)</f>
        <v>0</v>
      </c>
      <c r="S1314" s="247">
        <f ca="1">ROUND(IF(OR(AND($D1312=LataProjekcji,$F1312&gt;0),AND($D1312=LataProjekcji,$F1312=0,$E1313&lt;=10)),$F1313,IF($D1312&lt;LataProjekcji,IF((SUM($K1314:R1314)+$D1314)&lt;$D1313,$D1314,$D1313-SUM($K1314:R1314)),0)),0)</f>
        <v>0</v>
      </c>
      <c r="T1314" s="247">
        <f ca="1">ROUND(IF(OR(AND($D1312=LataProjekcji,$F1312&gt;0),AND($D1312=LataProjekcji,$F1312=0,$E1313&lt;=10)),$F1313,IF($D1312&lt;LataProjekcji,IF((SUM($K1314:S1314)+$D1314)&lt;$D1313,$D1314,$D1313-SUM($K1314:S1314)),0)),0)</f>
        <v>0</v>
      </c>
      <c r="U1314" s="247">
        <f ca="1">ROUND(IF(OR(AND($D1312=LataProjekcji,$F1312&gt;0),AND($D1312=LataProjekcji,$F1312=0,$E1313&lt;=10)),$F1313,IF($D1312&lt;LataProjekcji,IF((SUM($K1314:T1314)+$D1314)&lt;$D1313,$D1314,$D1313-SUM($K1314:T1314)),0)),0)</f>
        <v>0</v>
      </c>
      <c r="V1314" s="247">
        <f ca="1">ROUND(IF(OR(AND($D1312=LataProjekcji,$F1312&gt;0),AND($D1312=LataProjekcji,$F1312=0,$E1313&lt;=10)),$F1313,IF($D1312&lt;LataProjekcji,IF((SUM($K1314:U1314)+$D1314)&lt;$D1313,$D1314,$D1313-SUM($K1314:U1314)),0)),0)</f>
        <v>0</v>
      </c>
      <c r="W1314" s="247">
        <f ca="1">ROUND(IF(OR(AND($D1312=LataProjekcji,$F1312&gt;0),AND($D1312=LataProjekcji,$F1312=0,$E1313&lt;=10)),$F1313,IF($D1312&lt;LataProjekcji,IF((SUM($K1314:V1314)+$D1314)&lt;$D1313,$D1314,$D1313-SUM($K1314:V1314)),0)),0)</f>
        <v>0</v>
      </c>
      <c r="X1314" s="247">
        <f ca="1">ROUND(IF(OR(AND($D1312=LataProjekcji,$F1312&gt;0),AND($D1312=LataProjekcji,$F1312=0,$E1313&lt;=10)),$F1313,IF($D1312&lt;LataProjekcji,IF((SUM($K1314:W1314)+$D1314)&lt;$D1313,$D1314,$D1313-SUM($K1314:W1314)),0)),0)</f>
        <v>0</v>
      </c>
      <c r="Y1314" s="247">
        <f ca="1">ROUND(IF(OR(AND($D1312=LataProjekcji,$F1312&gt;0),AND($D1312=LataProjekcji,$F1312=0,$E1313&lt;=10)),$F1313,IF($D1312&lt;LataProjekcji,IF((SUM($K1314:X1314)+$D1314)&lt;$D1313,$D1314,$D1313-SUM($K1314:X1314)),0)),0)</f>
        <v>0</v>
      </c>
      <c r="Z1314" s="247">
        <f ca="1">ROUND(IF(OR(AND($D1312=LataProjekcji,$F1312&gt;0),AND($D1312=LataProjekcji,$F1312=0,$E1313&lt;=10)),$F1313,IF($D1312&lt;LataProjekcji,IF((SUM($K1314:Y1314)+$D1314)&lt;$D1313,$D1314,$D1313-SUM($K1314:Y1314)),0)),0)</f>
        <v>0</v>
      </c>
      <c r="AA1314" s="247">
        <f ca="1">ROUND(IF(OR(AND($D1312=LataProjekcji,$F1312&gt;0),AND($D1312=LataProjekcji,$F1312=0,$E1313&lt;=10)),$F1313,IF($D1312&lt;LataProjekcji,IF((SUM($K1314:Z1314)+$D1314)&lt;$D1313,$D1314,$D1313-SUM($K1314:Z1314)),0)),0)</f>
        <v>0</v>
      </c>
      <c r="AB1314" s="247">
        <f ca="1">ROUND(IF(OR(AND($D1312=LataProjekcji,$F1312&gt;0),AND($D1312=LataProjekcji,$F1312=0,$E1313&lt;=10)),$F1313,IF($D1312&lt;LataProjekcji,IF((SUM($K1314:AA1314)+$D1314)&lt;$D1313,$D1314,$D1313-SUM($K1314:AA1314)),0)),0)</f>
        <v>0</v>
      </c>
      <c r="AC1314" s="247">
        <f ca="1">ROUND(IF(OR(AND($D1312=LataProjekcji,$F1312&gt;0),AND($D1312=LataProjekcji,$F1312=0,$E1313&lt;=10)),$F1313,IF($D1312&lt;LataProjekcji,IF((SUM($K1314:AB1314)+$D1314)&lt;$D1313,$D1314,$D1313-SUM($K1314:AB1314)),0)),0)</f>
        <v>0</v>
      </c>
      <c r="AD1314" s="247">
        <f ca="1">ROUND(IF(OR(AND($D1312=LataProjekcji,$F1312&gt;0),AND($D1312=LataProjekcji,$F1312=0,$E1313&lt;=10)),$F1313,IF($D1312&lt;LataProjekcji,IF((SUM($K1314:AC1314)+$D1314)&lt;$D1313,$D1314,$D1313-SUM($K1314:AC1314)),0)),0)</f>
        <v>0</v>
      </c>
      <c r="AE1314" s="247">
        <f ca="1">ROUND(IF(OR(AND($D1312=LataProjekcji,$F1312&gt;0),AND($D1312=LataProjekcji,$F1312=0,$E1313&lt;=10)),$F1313,IF($D1312&lt;LataProjekcji,IF((SUM($K1314:AD1314)+$D1314)&lt;$D1313,$D1314,$D1313-SUM($K1314:AD1314)),0)),0)</f>
        <v>0</v>
      </c>
    </row>
    <row r="1315" spans="1:31" ht="12.5" hidden="1" thickBot="1">
      <c r="A1315" s="326"/>
      <c r="B1315" s="21" t="s">
        <v>397</v>
      </c>
      <c r="C1315" s="21"/>
      <c r="D1315" s="22"/>
      <c r="E1315" s="21"/>
      <c r="F1315" s="21"/>
      <c r="G1315" s="21"/>
      <c r="H1315" s="21"/>
      <c r="I1315" s="21"/>
      <c r="J1315" s="21"/>
      <c r="K1315" s="22">
        <f ca="1">ROUND(K1314,0)</f>
        <v>0</v>
      </c>
      <c r="L1315" s="22">
        <f t="shared" ref="L1315:W1315" ca="1" si="1914">ROUND(K1315+L1314,0)</f>
        <v>0</v>
      </c>
      <c r="M1315" s="22">
        <f t="shared" ca="1" si="1914"/>
        <v>0</v>
      </c>
      <c r="N1315" s="22">
        <f t="shared" ca="1" si="1914"/>
        <v>0</v>
      </c>
      <c r="O1315" s="22">
        <f t="shared" ca="1" si="1914"/>
        <v>0</v>
      </c>
      <c r="P1315" s="22">
        <f t="shared" ca="1" si="1914"/>
        <v>0</v>
      </c>
      <c r="Q1315" s="22">
        <f t="shared" ca="1" si="1914"/>
        <v>0</v>
      </c>
      <c r="R1315" s="22">
        <f t="shared" ca="1" si="1914"/>
        <v>0</v>
      </c>
      <c r="S1315" s="22">
        <f t="shared" ca="1" si="1914"/>
        <v>0</v>
      </c>
      <c r="T1315" s="22">
        <f t="shared" ca="1" si="1914"/>
        <v>0</v>
      </c>
      <c r="U1315" s="22">
        <f t="shared" ca="1" si="1914"/>
        <v>0</v>
      </c>
      <c r="V1315" s="22">
        <f t="shared" ca="1" si="1914"/>
        <v>0</v>
      </c>
      <c r="W1315" s="22">
        <f t="shared" ca="1" si="1914"/>
        <v>0</v>
      </c>
      <c r="X1315" s="22">
        <f ca="1">ROUND(W1315+X1314,0)</f>
        <v>0</v>
      </c>
      <c r="Y1315" s="22">
        <f ca="1">ROUND(X1315+Y1314,0)</f>
        <v>0</v>
      </c>
      <c r="Z1315" s="22">
        <f t="shared" ref="Z1315:AA1315" ca="1" si="1915">ROUND(Y1315+Z1314,0)</f>
        <v>0</v>
      </c>
      <c r="AA1315" s="22">
        <f t="shared" ca="1" si="1915"/>
        <v>0</v>
      </c>
      <c r="AB1315" s="22">
        <f t="shared" ref="AB1315" ca="1" si="1916">ROUND(AA1315+AB1314,0)</f>
        <v>0</v>
      </c>
      <c r="AC1315" s="22">
        <f t="shared" ref="AC1315" ca="1" si="1917">ROUND(AB1315+AC1314,0)</f>
        <v>0</v>
      </c>
      <c r="AD1315" s="22">
        <f t="shared" ref="AD1315" ca="1" si="1918">ROUND(AC1315+AD1314,0)</f>
        <v>0</v>
      </c>
      <c r="AE1315" s="22">
        <f t="shared" ref="AE1315" ca="1" si="1919">ROUND(AD1315+AE1314,0)</f>
        <v>0</v>
      </c>
    </row>
    <row r="1316" spans="1:31" ht="12.5" hidden="1" thickBot="1">
      <c r="A1316" s="326"/>
      <c r="B1316" s="21" t="s">
        <v>388</v>
      </c>
      <c r="C1316" s="21"/>
      <c r="D1316" s="22"/>
      <c r="E1316" s="21"/>
      <c r="F1316" s="21"/>
      <c r="G1316" s="21"/>
      <c r="H1316" s="539">
        <f>H1309+7</f>
        <v>28</v>
      </c>
      <c r="I1316" s="21"/>
      <c r="J1316" s="21"/>
      <c r="K1316" s="76">
        <f ca="1">IF($D1312=LataProjekcji,ROUND($D1313-K1315,0),ROUND(IF(K1314=0,0,$D1313-K1315),0))</f>
        <v>0</v>
      </c>
      <c r="L1316" s="253">
        <f t="shared" ref="L1316:W1316" ca="1" si="1920">IF($D1312=LataProjekcji,ROUND($D1313-L1315,0),ROUND(IF(AND(L1314=0,K1316&gt;0),$D1313-L1315,IF(L1314=0,0,$D1313-L1315)),0))</f>
        <v>0</v>
      </c>
      <c r="M1316" s="253">
        <f t="shared" ca="1" si="1920"/>
        <v>0</v>
      </c>
      <c r="N1316" s="253">
        <f t="shared" ca="1" si="1920"/>
        <v>0</v>
      </c>
      <c r="O1316" s="253">
        <f t="shared" ca="1" si="1920"/>
        <v>0</v>
      </c>
      <c r="P1316" s="253">
        <f t="shared" ca="1" si="1920"/>
        <v>0</v>
      </c>
      <c r="Q1316" s="253">
        <f t="shared" ca="1" si="1920"/>
        <v>0</v>
      </c>
      <c r="R1316" s="253">
        <f t="shared" ca="1" si="1920"/>
        <v>0</v>
      </c>
      <c r="S1316" s="253">
        <f t="shared" ca="1" si="1920"/>
        <v>0</v>
      </c>
      <c r="T1316" s="253">
        <f t="shared" ca="1" si="1920"/>
        <v>0</v>
      </c>
      <c r="U1316" s="253">
        <f t="shared" ca="1" si="1920"/>
        <v>0</v>
      </c>
      <c r="V1316" s="253">
        <f t="shared" ca="1" si="1920"/>
        <v>0</v>
      </c>
      <c r="W1316" s="253">
        <f t="shared" ca="1" si="1920"/>
        <v>0</v>
      </c>
      <c r="X1316" s="253">
        <f t="shared" ref="X1316:AA1316" ca="1" si="1921">IF($D1312=LataProjekcji,ROUND($D1313-X1315,0),ROUND(IF(AND(X1314=0,W1316&gt;0),$D1313-X1315,IF(X1314=0,0,$D1313-X1315)),0))</f>
        <v>0</v>
      </c>
      <c r="Y1316" s="253">
        <f t="shared" ca="1" si="1921"/>
        <v>0</v>
      </c>
      <c r="Z1316" s="253">
        <f t="shared" ca="1" si="1921"/>
        <v>0</v>
      </c>
      <c r="AA1316" s="253">
        <f t="shared" ca="1" si="1921"/>
        <v>0</v>
      </c>
      <c r="AB1316" s="253">
        <f t="shared" ref="AB1316" ca="1" si="1922">IF($D1312=LataProjekcji,ROUND($D1313-AB1315,0),ROUND(IF(AND(AB1314=0,AA1316&gt;0),$D1313-AB1315,IF(AB1314=0,0,$D1313-AB1315)),0))</f>
        <v>0</v>
      </c>
      <c r="AC1316" s="253">
        <f t="shared" ref="AC1316" ca="1" si="1923">IF($D1312=LataProjekcji,ROUND($D1313-AC1315,0),ROUND(IF(AND(AC1314=0,AB1316&gt;0),$D1313-AC1315,IF(AC1314=0,0,$D1313-AC1315)),0))</f>
        <v>0</v>
      </c>
      <c r="AD1316" s="253">
        <f t="shared" ref="AD1316" ca="1" si="1924">IF($D1312=LataProjekcji,ROUND($D1313-AD1315,0),ROUND(IF(AND(AD1314=0,AC1316&gt;0),$D1313-AD1315,IF(AD1314=0,0,$D1313-AD1315)),0))</f>
        <v>0</v>
      </c>
      <c r="AE1316" s="253">
        <f t="shared" ref="AE1316" ca="1" si="1925">IF($D1312=LataProjekcji,ROUND($D1313-AE1315,0),ROUND(IF(AND(AE1314=0,AD1316&gt;0),$D1313-AE1315,IF(AE1314=0,0,$D1313-AE1315)),0))</f>
        <v>0</v>
      </c>
    </row>
    <row r="1317" spans="1:31" hidden="1">
      <c r="A1317" s="326"/>
      <c r="B1317" s="21"/>
      <c r="C1317" s="21"/>
      <c r="D1317" s="21"/>
      <c r="E1317" s="21"/>
      <c r="F1317" s="21"/>
      <c r="G1317" s="21"/>
      <c r="H1317" s="388">
        <f>H1310+1</f>
        <v>4</v>
      </c>
      <c r="I1317" s="458" cm="1">
        <f t="array" aca="1" ref="I1317" ca="1">OFFSET('Środki trwałe'!$C$269,H1317,,)</f>
        <v>0</v>
      </c>
      <c r="J1317" s="388" t="s">
        <v>404</v>
      </c>
      <c r="K1317" s="528">
        <f t="shared" ref="K1317:W1317" ca="1" si="1926">IF(AND(OFFSET($F$269,$D1311,0)="tak",OFFSET($G$269,$D1311,0)="tak",OFFSET($J$269,$D1311,0)="ok",LataProjekcji&lt;=Koniec_Projekt),ROUND(OFFSET($K$2476,$H1316,(COLUMN()-11))*OFFSET($K$290,$H1317,(COLUMN()-11)),0),0)</f>
        <v>0</v>
      </c>
      <c r="L1317" s="528">
        <f t="shared" ca="1" si="1926"/>
        <v>0</v>
      </c>
      <c r="M1317" s="528">
        <f t="shared" ca="1" si="1926"/>
        <v>0</v>
      </c>
      <c r="N1317" s="528">
        <f t="shared" ca="1" si="1926"/>
        <v>0</v>
      </c>
      <c r="O1317" s="528">
        <f t="shared" ca="1" si="1926"/>
        <v>0</v>
      </c>
      <c r="P1317" s="528">
        <f t="shared" ca="1" si="1926"/>
        <v>0</v>
      </c>
      <c r="Q1317" s="528">
        <f t="shared" ca="1" si="1926"/>
        <v>0</v>
      </c>
      <c r="R1317" s="528">
        <f t="shared" ca="1" si="1926"/>
        <v>0</v>
      </c>
      <c r="S1317" s="528">
        <f t="shared" ca="1" si="1926"/>
        <v>0</v>
      </c>
      <c r="T1317" s="528">
        <f t="shared" ca="1" si="1926"/>
        <v>0</v>
      </c>
      <c r="U1317" s="528">
        <f t="shared" ca="1" si="1926"/>
        <v>0</v>
      </c>
      <c r="V1317" s="528">
        <f t="shared" ca="1" si="1926"/>
        <v>0</v>
      </c>
      <c r="W1317" s="528">
        <f t="shared" ca="1" si="1926"/>
        <v>0</v>
      </c>
      <c r="X1317" s="528">
        <f t="shared" ref="X1317:AA1317" ca="1" si="1927">IF(AND(OFFSET($F$269,$D1311,0)="tak",OFFSET($G$269,$D1311,0)="tak",OFFSET($J$269,$D1311,0)="ok",LataProjekcji&lt;=Koniec_Projekt),ROUND(OFFSET($K$2476,$H1316,(COLUMN()-11))*OFFSET($K$290,$H1317,(COLUMN()-11)),0),0)</f>
        <v>0</v>
      </c>
      <c r="Y1317" s="528">
        <f t="shared" ca="1" si="1927"/>
        <v>0</v>
      </c>
      <c r="Z1317" s="528">
        <f t="shared" ca="1" si="1927"/>
        <v>0</v>
      </c>
      <c r="AA1317" s="528">
        <f t="shared" ca="1" si="1927"/>
        <v>0</v>
      </c>
      <c r="AB1317" s="528">
        <f t="shared" ref="AB1317:AE1317" ca="1" si="1928">IF(AND(OFFSET($F$269,$D1311,0)="tak",OFFSET($G$269,$D1311,0)="tak",OFFSET($J$269,$D1311,0)="ok",LataProjekcji&lt;=Koniec_Projekt),ROUND(OFFSET($K$2476,$H1316,(COLUMN()-11))*OFFSET($K$290,$H1317,(COLUMN()-11)),0),0)</f>
        <v>0</v>
      </c>
      <c r="AC1317" s="528">
        <f t="shared" ca="1" si="1928"/>
        <v>0</v>
      </c>
      <c r="AD1317" s="528">
        <f t="shared" ca="1" si="1928"/>
        <v>0</v>
      </c>
      <c r="AE1317" s="528">
        <f t="shared" ca="1" si="1928"/>
        <v>0</v>
      </c>
    </row>
    <row r="1318" spans="1:31" hidden="1">
      <c r="A1318" s="326"/>
      <c r="B1318" s="20">
        <f ca="1">OFFSET($B$269,D1318,0)</f>
        <v>0</v>
      </c>
      <c r="C1318" s="20"/>
      <c r="D1318" s="21">
        <f>D1311+1</f>
        <v>5</v>
      </c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</row>
    <row r="1319" spans="1:31" hidden="1">
      <c r="A1319" s="326"/>
      <c r="B1319" s="164" t="s">
        <v>402</v>
      </c>
      <c r="C1319" s="164"/>
      <c r="D1319" s="164">
        <f ca="1">YEAR(OFFSET($E$269,D1318,0))</f>
        <v>1900</v>
      </c>
      <c r="E1319" s="164">
        <f ca="1">MONTH(OFFSET($E$269,D1318,0))</f>
        <v>1</v>
      </c>
      <c r="F1319" s="527" cm="1">
        <f t="array" aca="1" ref="F1319" ca="1">IleMiesiecyDoKoncaRokuST</f>
        <v>11</v>
      </c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</row>
    <row r="1320" spans="1:31" hidden="1">
      <c r="A1320" s="326"/>
      <c r="B1320" s="21" t="s">
        <v>388</v>
      </c>
      <c r="C1320" s="21"/>
      <c r="D1320" s="374">
        <f ca="1">IF(E1320&lt;0,0,ROUND(E1320,0))</f>
        <v>0</v>
      </c>
      <c r="E1320" s="248">
        <f ca="1">OFFSET($D$269,D1318,0)</f>
        <v>0</v>
      </c>
      <c r="F1320" s="374">
        <f ca="1">IF(E1320&gt;10,ROUND(($D1321/12)*$F1319,0),$D1320)</f>
        <v>0</v>
      </c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</row>
    <row r="1321" spans="1:31" hidden="1">
      <c r="A1321" s="326"/>
      <c r="B1321" s="21" t="s">
        <v>396</v>
      </c>
      <c r="C1321" s="21"/>
      <c r="D1321" s="374">
        <f ca="1">IF(ISBLANK(OFFSET($E$269,D1318,0)),0,IF(E1320&gt;10,ROUND(D1320*am_wnip,0),IF(D1320&lt;0,0,D1320)))</f>
        <v>0</v>
      </c>
      <c r="E1321" s="21"/>
      <c r="F1321" s="21"/>
      <c r="G1321" s="21"/>
      <c r="H1321" s="21"/>
      <c r="I1321" s="21"/>
      <c r="J1321" s="21"/>
      <c r="K1321" s="74">
        <f ca="1">ROUND(IF($D1319=LataProjekcji,$F1320,IF($D1319=LataProjekcji,$D1321,0)),0)</f>
        <v>0</v>
      </c>
      <c r="L1321" s="247">
        <f ca="1">ROUND(IF(OR(AND($D1319=LataProjekcji,$F1319&gt;0),AND($D1319=LataProjekcji,$F1319=0,$E1320&lt;=10)),$F1320,IF($D1319&lt;LataProjekcji,IF((SUM($K1321:K1321)+$D1321)&lt;$D1320,$D1321,$D1320-SUM($K1321:K1321)),0)),0)</f>
        <v>0</v>
      </c>
      <c r="M1321" s="247">
        <f ca="1">ROUND(IF(OR(AND($D1319=LataProjekcji,$F1319&gt;0),AND($D1319=LataProjekcji,$F1319=0,$E1320&lt;=10)),$F1320,IF($D1319&lt;LataProjekcji,IF((SUM($K1321:L1321)+$D1321)&lt;$D1320,$D1321,$D1320-SUM($K1321:L1321)),0)),0)</f>
        <v>0</v>
      </c>
      <c r="N1321" s="247">
        <f ca="1">ROUND(IF(OR(AND($D1319=LataProjekcji,$F1319&gt;0),AND($D1319=LataProjekcji,$F1319=0,$E1320&lt;=10)),$F1320,IF($D1319&lt;LataProjekcji,IF((SUM($K1321:M1321)+$D1321)&lt;$D1320,$D1321,$D1320-SUM($K1321:M1321)),0)),0)</f>
        <v>0</v>
      </c>
      <c r="O1321" s="247">
        <f ca="1">ROUND(IF(OR(AND($D1319=LataProjekcji,$F1319&gt;0),AND($D1319=LataProjekcji,$F1319=0,$E1320&lt;=10)),$F1320,IF($D1319&lt;LataProjekcji,IF((SUM($K1321:N1321)+$D1321)&lt;$D1320,$D1321,$D1320-SUM($K1321:N1321)),0)),0)</f>
        <v>0</v>
      </c>
      <c r="P1321" s="247">
        <f ca="1">ROUND(IF(OR(AND($D1319=LataProjekcji,$F1319&gt;0),AND($D1319=LataProjekcji,$F1319=0,$E1320&lt;=10)),$F1320,IF($D1319&lt;LataProjekcji,IF((SUM($K1321:O1321)+$D1321)&lt;$D1320,$D1321,$D1320-SUM($K1321:O1321)),0)),0)</f>
        <v>0</v>
      </c>
      <c r="Q1321" s="247">
        <f ca="1">ROUND(IF(OR(AND($D1319=LataProjekcji,$F1319&gt;0),AND($D1319=LataProjekcji,$F1319=0,$E1320&lt;=10)),$F1320,IF($D1319&lt;LataProjekcji,IF((SUM($K1321:P1321)+$D1321)&lt;$D1320,$D1321,$D1320-SUM($K1321:P1321)),0)),0)</f>
        <v>0</v>
      </c>
      <c r="R1321" s="247">
        <f ca="1">ROUND(IF(OR(AND($D1319=LataProjekcji,$F1319&gt;0),AND($D1319=LataProjekcji,$F1319=0,$E1320&lt;=10)),$F1320,IF($D1319&lt;LataProjekcji,IF((SUM($K1321:Q1321)+$D1321)&lt;$D1320,$D1321,$D1320-SUM($K1321:Q1321)),0)),0)</f>
        <v>0</v>
      </c>
      <c r="S1321" s="247">
        <f ca="1">ROUND(IF(OR(AND($D1319=LataProjekcji,$F1319&gt;0),AND($D1319=LataProjekcji,$F1319=0,$E1320&lt;=10)),$F1320,IF($D1319&lt;LataProjekcji,IF((SUM($K1321:R1321)+$D1321)&lt;$D1320,$D1321,$D1320-SUM($K1321:R1321)),0)),0)</f>
        <v>0</v>
      </c>
      <c r="T1321" s="247">
        <f ca="1">ROUND(IF(OR(AND($D1319=LataProjekcji,$F1319&gt;0),AND($D1319=LataProjekcji,$F1319=0,$E1320&lt;=10)),$F1320,IF($D1319&lt;LataProjekcji,IF((SUM($K1321:S1321)+$D1321)&lt;$D1320,$D1321,$D1320-SUM($K1321:S1321)),0)),0)</f>
        <v>0</v>
      </c>
      <c r="U1321" s="247">
        <f ca="1">ROUND(IF(OR(AND($D1319=LataProjekcji,$F1319&gt;0),AND($D1319=LataProjekcji,$F1319=0,$E1320&lt;=10)),$F1320,IF($D1319&lt;LataProjekcji,IF((SUM($K1321:T1321)+$D1321)&lt;$D1320,$D1321,$D1320-SUM($K1321:T1321)),0)),0)</f>
        <v>0</v>
      </c>
      <c r="V1321" s="247">
        <f ca="1">ROUND(IF(OR(AND($D1319=LataProjekcji,$F1319&gt;0),AND($D1319=LataProjekcji,$F1319=0,$E1320&lt;=10)),$F1320,IF($D1319&lt;LataProjekcji,IF((SUM($K1321:U1321)+$D1321)&lt;$D1320,$D1321,$D1320-SUM($K1321:U1321)),0)),0)</f>
        <v>0</v>
      </c>
      <c r="W1321" s="247">
        <f ca="1">ROUND(IF(OR(AND($D1319=LataProjekcji,$F1319&gt;0),AND($D1319=LataProjekcji,$F1319=0,$E1320&lt;=10)),$F1320,IF($D1319&lt;LataProjekcji,IF((SUM($K1321:V1321)+$D1321)&lt;$D1320,$D1321,$D1320-SUM($K1321:V1321)),0)),0)</f>
        <v>0</v>
      </c>
      <c r="X1321" s="247">
        <f ca="1">ROUND(IF(OR(AND($D1319=LataProjekcji,$F1319&gt;0),AND($D1319=LataProjekcji,$F1319=0,$E1320&lt;=10)),$F1320,IF($D1319&lt;LataProjekcji,IF((SUM($K1321:W1321)+$D1321)&lt;$D1320,$D1321,$D1320-SUM($K1321:W1321)),0)),0)</f>
        <v>0</v>
      </c>
      <c r="Y1321" s="247">
        <f ca="1">ROUND(IF(OR(AND($D1319=LataProjekcji,$F1319&gt;0),AND($D1319=LataProjekcji,$F1319=0,$E1320&lt;=10)),$F1320,IF($D1319&lt;LataProjekcji,IF((SUM($K1321:X1321)+$D1321)&lt;$D1320,$D1321,$D1320-SUM($K1321:X1321)),0)),0)</f>
        <v>0</v>
      </c>
      <c r="Z1321" s="247">
        <f ca="1">ROUND(IF(OR(AND($D1319=LataProjekcji,$F1319&gt;0),AND($D1319=LataProjekcji,$F1319=0,$E1320&lt;=10)),$F1320,IF($D1319&lt;LataProjekcji,IF((SUM($K1321:Y1321)+$D1321)&lt;$D1320,$D1321,$D1320-SUM($K1321:Y1321)),0)),0)</f>
        <v>0</v>
      </c>
      <c r="AA1321" s="247">
        <f ca="1">ROUND(IF(OR(AND($D1319=LataProjekcji,$F1319&gt;0),AND($D1319=LataProjekcji,$F1319=0,$E1320&lt;=10)),$F1320,IF($D1319&lt;LataProjekcji,IF((SUM($K1321:Z1321)+$D1321)&lt;$D1320,$D1321,$D1320-SUM($K1321:Z1321)),0)),0)</f>
        <v>0</v>
      </c>
      <c r="AB1321" s="247">
        <f ca="1">ROUND(IF(OR(AND($D1319=LataProjekcji,$F1319&gt;0),AND($D1319=LataProjekcji,$F1319=0,$E1320&lt;=10)),$F1320,IF($D1319&lt;LataProjekcji,IF((SUM($K1321:AA1321)+$D1321)&lt;$D1320,$D1321,$D1320-SUM($K1321:AA1321)),0)),0)</f>
        <v>0</v>
      </c>
      <c r="AC1321" s="247">
        <f ca="1">ROUND(IF(OR(AND($D1319=LataProjekcji,$F1319&gt;0),AND($D1319=LataProjekcji,$F1319=0,$E1320&lt;=10)),$F1320,IF($D1319&lt;LataProjekcji,IF((SUM($K1321:AB1321)+$D1321)&lt;$D1320,$D1321,$D1320-SUM($K1321:AB1321)),0)),0)</f>
        <v>0</v>
      </c>
      <c r="AD1321" s="247">
        <f ca="1">ROUND(IF(OR(AND($D1319=LataProjekcji,$F1319&gt;0),AND($D1319=LataProjekcji,$F1319=0,$E1320&lt;=10)),$F1320,IF($D1319&lt;LataProjekcji,IF((SUM($K1321:AC1321)+$D1321)&lt;$D1320,$D1321,$D1320-SUM($K1321:AC1321)),0)),0)</f>
        <v>0</v>
      </c>
      <c r="AE1321" s="247">
        <f ca="1">ROUND(IF(OR(AND($D1319=LataProjekcji,$F1319&gt;0),AND($D1319=LataProjekcji,$F1319=0,$E1320&lt;=10)),$F1320,IF($D1319&lt;LataProjekcji,IF((SUM($K1321:AD1321)+$D1321)&lt;$D1320,$D1321,$D1320-SUM($K1321:AD1321)),0)),0)</f>
        <v>0</v>
      </c>
    </row>
    <row r="1322" spans="1:31" ht="12.5" hidden="1" thickBot="1">
      <c r="A1322" s="326"/>
      <c r="B1322" s="21" t="s">
        <v>397</v>
      </c>
      <c r="C1322" s="21"/>
      <c r="D1322" s="22"/>
      <c r="E1322" s="21"/>
      <c r="F1322" s="21"/>
      <c r="G1322" s="21"/>
      <c r="H1322" s="21"/>
      <c r="I1322" s="21"/>
      <c r="J1322" s="21"/>
      <c r="K1322" s="22">
        <f ca="1">ROUND(K1321,0)</f>
        <v>0</v>
      </c>
      <c r="L1322" s="22">
        <f t="shared" ref="L1322:W1322" ca="1" si="1929">ROUND(K1322+L1321,0)</f>
        <v>0</v>
      </c>
      <c r="M1322" s="22">
        <f t="shared" ca="1" si="1929"/>
        <v>0</v>
      </c>
      <c r="N1322" s="22">
        <f t="shared" ca="1" si="1929"/>
        <v>0</v>
      </c>
      <c r="O1322" s="22">
        <f t="shared" ca="1" si="1929"/>
        <v>0</v>
      </c>
      <c r="P1322" s="22">
        <f t="shared" ca="1" si="1929"/>
        <v>0</v>
      </c>
      <c r="Q1322" s="22">
        <f t="shared" ca="1" si="1929"/>
        <v>0</v>
      </c>
      <c r="R1322" s="22">
        <f t="shared" ca="1" si="1929"/>
        <v>0</v>
      </c>
      <c r="S1322" s="22">
        <f t="shared" ca="1" si="1929"/>
        <v>0</v>
      </c>
      <c r="T1322" s="22">
        <f t="shared" ca="1" si="1929"/>
        <v>0</v>
      </c>
      <c r="U1322" s="22">
        <f t="shared" ca="1" si="1929"/>
        <v>0</v>
      </c>
      <c r="V1322" s="22">
        <f t="shared" ca="1" si="1929"/>
        <v>0</v>
      </c>
      <c r="W1322" s="22">
        <f t="shared" ca="1" si="1929"/>
        <v>0</v>
      </c>
      <c r="X1322" s="22">
        <f ca="1">ROUND(W1322+X1321,0)</f>
        <v>0</v>
      </c>
      <c r="Y1322" s="22">
        <f ca="1">ROUND(X1322+Y1321,0)</f>
        <v>0</v>
      </c>
      <c r="Z1322" s="22">
        <f t="shared" ref="Z1322:AA1322" ca="1" si="1930">ROUND(Y1322+Z1321,0)</f>
        <v>0</v>
      </c>
      <c r="AA1322" s="22">
        <f t="shared" ca="1" si="1930"/>
        <v>0</v>
      </c>
      <c r="AB1322" s="22">
        <f t="shared" ref="AB1322" ca="1" si="1931">ROUND(AA1322+AB1321,0)</f>
        <v>0</v>
      </c>
      <c r="AC1322" s="22">
        <f t="shared" ref="AC1322" ca="1" si="1932">ROUND(AB1322+AC1321,0)</f>
        <v>0</v>
      </c>
      <c r="AD1322" s="22">
        <f t="shared" ref="AD1322" ca="1" si="1933">ROUND(AC1322+AD1321,0)</f>
        <v>0</v>
      </c>
      <c r="AE1322" s="22">
        <f t="shared" ref="AE1322" ca="1" si="1934">ROUND(AD1322+AE1321,0)</f>
        <v>0</v>
      </c>
    </row>
    <row r="1323" spans="1:31" ht="12.5" hidden="1" thickBot="1">
      <c r="A1323" s="326"/>
      <c r="B1323" s="21" t="s">
        <v>388</v>
      </c>
      <c r="C1323" s="21"/>
      <c r="D1323" s="22"/>
      <c r="E1323" s="21"/>
      <c r="F1323" s="21"/>
      <c r="G1323" s="21"/>
      <c r="H1323" s="539">
        <f>H1316+7</f>
        <v>35</v>
      </c>
      <c r="I1323" s="21"/>
      <c r="J1323" s="21"/>
      <c r="K1323" s="76">
        <f ca="1">IF($D1319=LataProjekcji,ROUND($D1320-K1322,0),ROUND(IF(K1321=0,0,$D1320-K1322),0))</f>
        <v>0</v>
      </c>
      <c r="L1323" s="253">
        <f t="shared" ref="L1323:W1323" ca="1" si="1935">IF($D1319=LataProjekcji,ROUND($D1320-L1322,0),ROUND(IF(AND(L1321=0,K1323&gt;0),$D1320-L1322,IF(L1321=0,0,$D1320-L1322)),0))</f>
        <v>0</v>
      </c>
      <c r="M1323" s="253">
        <f t="shared" ca="1" si="1935"/>
        <v>0</v>
      </c>
      <c r="N1323" s="253">
        <f t="shared" ca="1" si="1935"/>
        <v>0</v>
      </c>
      <c r="O1323" s="253">
        <f t="shared" ca="1" si="1935"/>
        <v>0</v>
      </c>
      <c r="P1323" s="253">
        <f t="shared" ca="1" si="1935"/>
        <v>0</v>
      </c>
      <c r="Q1323" s="253">
        <f t="shared" ca="1" si="1935"/>
        <v>0</v>
      </c>
      <c r="R1323" s="253">
        <f t="shared" ca="1" si="1935"/>
        <v>0</v>
      </c>
      <c r="S1323" s="253">
        <f t="shared" ca="1" si="1935"/>
        <v>0</v>
      </c>
      <c r="T1323" s="253">
        <f t="shared" ca="1" si="1935"/>
        <v>0</v>
      </c>
      <c r="U1323" s="253">
        <f t="shared" ca="1" si="1935"/>
        <v>0</v>
      </c>
      <c r="V1323" s="253">
        <f t="shared" ca="1" si="1935"/>
        <v>0</v>
      </c>
      <c r="W1323" s="253">
        <f t="shared" ca="1" si="1935"/>
        <v>0</v>
      </c>
      <c r="X1323" s="253">
        <f t="shared" ref="X1323:AA1323" ca="1" si="1936">IF($D1319=LataProjekcji,ROUND($D1320-X1322,0),ROUND(IF(AND(X1321=0,W1323&gt;0),$D1320-X1322,IF(X1321=0,0,$D1320-X1322)),0))</f>
        <v>0</v>
      </c>
      <c r="Y1323" s="253">
        <f t="shared" ca="1" si="1936"/>
        <v>0</v>
      </c>
      <c r="Z1323" s="253">
        <f t="shared" ca="1" si="1936"/>
        <v>0</v>
      </c>
      <c r="AA1323" s="253">
        <f t="shared" ca="1" si="1936"/>
        <v>0</v>
      </c>
      <c r="AB1323" s="253">
        <f t="shared" ref="AB1323" ca="1" si="1937">IF($D1319=LataProjekcji,ROUND($D1320-AB1322,0),ROUND(IF(AND(AB1321=0,AA1323&gt;0),$D1320-AB1322,IF(AB1321=0,0,$D1320-AB1322)),0))</f>
        <v>0</v>
      </c>
      <c r="AC1323" s="253">
        <f t="shared" ref="AC1323" ca="1" si="1938">IF($D1319=LataProjekcji,ROUND($D1320-AC1322,0),ROUND(IF(AND(AC1321=0,AB1323&gt;0),$D1320-AC1322,IF(AC1321=0,0,$D1320-AC1322)),0))</f>
        <v>0</v>
      </c>
      <c r="AD1323" s="253">
        <f t="shared" ref="AD1323" ca="1" si="1939">IF($D1319=LataProjekcji,ROUND($D1320-AD1322,0),ROUND(IF(AND(AD1321=0,AC1323&gt;0),$D1320-AD1322,IF(AD1321=0,0,$D1320-AD1322)),0))</f>
        <v>0</v>
      </c>
      <c r="AE1323" s="253">
        <f t="shared" ref="AE1323" ca="1" si="1940">IF($D1319=LataProjekcji,ROUND($D1320-AE1322,0),ROUND(IF(AND(AE1321=0,AD1323&gt;0),$D1320-AE1322,IF(AE1321=0,0,$D1320-AE1322)),0))</f>
        <v>0</v>
      </c>
    </row>
    <row r="1324" spans="1:31" hidden="1">
      <c r="A1324" s="326"/>
      <c r="B1324" s="21"/>
      <c r="C1324" s="21"/>
      <c r="D1324" s="21"/>
      <c r="E1324" s="21"/>
      <c r="F1324" s="21"/>
      <c r="G1324" s="21"/>
      <c r="H1324" s="388">
        <f>H1317+1</f>
        <v>5</v>
      </c>
      <c r="I1324" s="458" cm="1">
        <f t="array" aca="1" ref="I1324" ca="1">OFFSET('Środki trwałe'!$C$269,H1324,,)</f>
        <v>0</v>
      </c>
      <c r="J1324" s="388" t="s">
        <v>404</v>
      </c>
      <c r="K1324" s="528">
        <f t="shared" ref="K1324:W1324" ca="1" si="1941">IF(AND(OFFSET($F$269,$D1318,0)="tak",OFFSET($G$269,$D1318,0)="tak",OFFSET($J$269,$D1318,0)="ok",LataProjekcji&lt;=Koniec_Projekt),ROUND(OFFSET($K$2476,$H1323,(COLUMN()-11))*OFFSET($K$290,$H1324,(COLUMN()-11)),0),0)</f>
        <v>0</v>
      </c>
      <c r="L1324" s="528">
        <f t="shared" ca="1" si="1941"/>
        <v>0</v>
      </c>
      <c r="M1324" s="528">
        <f t="shared" ca="1" si="1941"/>
        <v>0</v>
      </c>
      <c r="N1324" s="528">
        <f t="shared" ca="1" si="1941"/>
        <v>0</v>
      </c>
      <c r="O1324" s="528">
        <f t="shared" ca="1" si="1941"/>
        <v>0</v>
      </c>
      <c r="P1324" s="528">
        <f t="shared" ca="1" si="1941"/>
        <v>0</v>
      </c>
      <c r="Q1324" s="528">
        <f t="shared" ca="1" si="1941"/>
        <v>0</v>
      </c>
      <c r="R1324" s="528">
        <f t="shared" ca="1" si="1941"/>
        <v>0</v>
      </c>
      <c r="S1324" s="528">
        <f t="shared" ca="1" si="1941"/>
        <v>0</v>
      </c>
      <c r="T1324" s="528">
        <f t="shared" ca="1" si="1941"/>
        <v>0</v>
      </c>
      <c r="U1324" s="528">
        <f t="shared" ca="1" si="1941"/>
        <v>0</v>
      </c>
      <c r="V1324" s="528">
        <f t="shared" ca="1" si="1941"/>
        <v>0</v>
      </c>
      <c r="W1324" s="528">
        <f t="shared" ca="1" si="1941"/>
        <v>0</v>
      </c>
      <c r="X1324" s="528">
        <f t="shared" ref="X1324:AA1324" ca="1" si="1942">IF(AND(OFFSET($F$269,$D1318,0)="tak",OFFSET($G$269,$D1318,0)="tak",OFFSET($J$269,$D1318,0)="ok",LataProjekcji&lt;=Koniec_Projekt),ROUND(OFFSET($K$2476,$H1323,(COLUMN()-11))*OFFSET($K$290,$H1324,(COLUMN()-11)),0),0)</f>
        <v>0</v>
      </c>
      <c r="Y1324" s="528">
        <f t="shared" ca="1" si="1942"/>
        <v>0</v>
      </c>
      <c r="Z1324" s="528">
        <f t="shared" ca="1" si="1942"/>
        <v>0</v>
      </c>
      <c r="AA1324" s="528">
        <f t="shared" ca="1" si="1942"/>
        <v>0</v>
      </c>
      <c r="AB1324" s="528">
        <f t="shared" ref="AB1324:AE1324" ca="1" si="1943">IF(AND(OFFSET($F$269,$D1318,0)="tak",OFFSET($G$269,$D1318,0)="tak",OFFSET($J$269,$D1318,0)="ok",LataProjekcji&lt;=Koniec_Projekt),ROUND(OFFSET($K$2476,$H1323,(COLUMN()-11))*OFFSET($K$290,$H1324,(COLUMN()-11)),0),0)</f>
        <v>0</v>
      </c>
      <c r="AC1324" s="528">
        <f t="shared" ca="1" si="1943"/>
        <v>0</v>
      </c>
      <c r="AD1324" s="528">
        <f t="shared" ca="1" si="1943"/>
        <v>0</v>
      </c>
      <c r="AE1324" s="528">
        <f t="shared" ca="1" si="1943"/>
        <v>0</v>
      </c>
    </row>
    <row r="1325" spans="1:31" hidden="1">
      <c r="A1325" s="326"/>
      <c r="B1325" s="20">
        <f ca="1">OFFSET($B$269,D1325,0)</f>
        <v>0</v>
      </c>
      <c r="C1325" s="20"/>
      <c r="D1325" s="21">
        <f>D1318+1</f>
        <v>6</v>
      </c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</row>
    <row r="1326" spans="1:31" hidden="1">
      <c r="A1326" s="326"/>
      <c r="B1326" s="164" t="s">
        <v>402</v>
      </c>
      <c r="C1326" s="164"/>
      <c r="D1326" s="164">
        <f ca="1">YEAR(OFFSET($E$269,D1325,0))</f>
        <v>1900</v>
      </c>
      <c r="E1326" s="164">
        <f ca="1">MONTH(OFFSET($E$269,D1325,0))</f>
        <v>1</v>
      </c>
      <c r="F1326" s="527" cm="1">
        <f t="array" aca="1" ref="F1326" ca="1">IleMiesiecyDoKoncaRokuST</f>
        <v>11</v>
      </c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</row>
    <row r="1327" spans="1:31" hidden="1">
      <c r="A1327" s="326"/>
      <c r="B1327" s="21" t="s">
        <v>388</v>
      </c>
      <c r="C1327" s="21"/>
      <c r="D1327" s="374">
        <f ca="1">IF(E1327&lt;0,0,ROUND(E1327,0))</f>
        <v>0</v>
      </c>
      <c r="E1327" s="248">
        <f ca="1">OFFSET($D$269,D1325,0)</f>
        <v>0</v>
      </c>
      <c r="F1327" s="374">
        <f ca="1">IF(E1327&gt;10,ROUND(($D1328/12)*$F1326,0),$D1327)</f>
        <v>0</v>
      </c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</row>
    <row r="1328" spans="1:31" hidden="1">
      <c r="A1328" s="326"/>
      <c r="B1328" s="21" t="s">
        <v>396</v>
      </c>
      <c r="C1328" s="21"/>
      <c r="D1328" s="374">
        <f ca="1">IF(ISBLANK(OFFSET($E$269,D1325,0)),0,IF(E1327&gt;10,ROUND(D1327*am_wnip,0),IF(D1327&lt;0,0,D1327)))</f>
        <v>0</v>
      </c>
      <c r="E1328" s="21"/>
      <c r="F1328" s="21"/>
      <c r="G1328" s="21"/>
      <c r="H1328" s="21"/>
      <c r="I1328" s="21"/>
      <c r="J1328" s="21"/>
      <c r="K1328" s="74">
        <f ca="1">ROUND(IF($D1326=LataProjekcji,$F1327,IF($D1326=LataProjekcji,$D1328,0)),0)</f>
        <v>0</v>
      </c>
      <c r="L1328" s="247">
        <f ca="1">ROUND(IF(OR(AND($D1326=LataProjekcji,$F1326&gt;0),AND($D1326=LataProjekcji,$F1326=0,$E1327&lt;=10)),$F1327,IF($D1326&lt;LataProjekcji,IF((SUM($K1328:K1328)+$D1328)&lt;$D1327,$D1328,$D1327-SUM($K1328:K1328)),0)),0)</f>
        <v>0</v>
      </c>
      <c r="M1328" s="247">
        <f ca="1">ROUND(IF(OR(AND($D1326=LataProjekcji,$F1326&gt;0),AND($D1326=LataProjekcji,$F1326=0,$E1327&lt;=10)),$F1327,IF($D1326&lt;LataProjekcji,IF((SUM($K1328:L1328)+$D1328)&lt;$D1327,$D1328,$D1327-SUM($K1328:L1328)),0)),0)</f>
        <v>0</v>
      </c>
      <c r="N1328" s="247">
        <f ca="1">ROUND(IF(OR(AND($D1326=LataProjekcji,$F1326&gt;0),AND($D1326=LataProjekcji,$F1326=0,$E1327&lt;=10)),$F1327,IF($D1326&lt;LataProjekcji,IF((SUM($K1328:M1328)+$D1328)&lt;$D1327,$D1328,$D1327-SUM($K1328:M1328)),0)),0)</f>
        <v>0</v>
      </c>
      <c r="O1328" s="247">
        <f ca="1">ROUND(IF(OR(AND($D1326=LataProjekcji,$F1326&gt;0),AND($D1326=LataProjekcji,$F1326=0,$E1327&lt;=10)),$F1327,IF($D1326&lt;LataProjekcji,IF((SUM($K1328:N1328)+$D1328)&lt;$D1327,$D1328,$D1327-SUM($K1328:N1328)),0)),0)</f>
        <v>0</v>
      </c>
      <c r="P1328" s="247">
        <f ca="1">ROUND(IF(OR(AND($D1326=LataProjekcji,$F1326&gt;0),AND($D1326=LataProjekcji,$F1326=0,$E1327&lt;=10)),$F1327,IF($D1326&lt;LataProjekcji,IF((SUM($K1328:O1328)+$D1328)&lt;$D1327,$D1328,$D1327-SUM($K1328:O1328)),0)),0)</f>
        <v>0</v>
      </c>
      <c r="Q1328" s="247">
        <f ca="1">ROUND(IF(OR(AND($D1326=LataProjekcji,$F1326&gt;0),AND($D1326=LataProjekcji,$F1326=0,$E1327&lt;=10)),$F1327,IF($D1326&lt;LataProjekcji,IF((SUM($K1328:P1328)+$D1328)&lt;$D1327,$D1328,$D1327-SUM($K1328:P1328)),0)),0)</f>
        <v>0</v>
      </c>
      <c r="R1328" s="247">
        <f ca="1">ROUND(IF(OR(AND($D1326=LataProjekcji,$F1326&gt;0),AND($D1326=LataProjekcji,$F1326=0,$E1327&lt;=10)),$F1327,IF($D1326&lt;LataProjekcji,IF((SUM($K1328:Q1328)+$D1328)&lt;$D1327,$D1328,$D1327-SUM($K1328:Q1328)),0)),0)</f>
        <v>0</v>
      </c>
      <c r="S1328" s="247">
        <f ca="1">ROUND(IF(OR(AND($D1326=LataProjekcji,$F1326&gt;0),AND($D1326=LataProjekcji,$F1326=0,$E1327&lt;=10)),$F1327,IF($D1326&lt;LataProjekcji,IF((SUM($K1328:R1328)+$D1328)&lt;$D1327,$D1328,$D1327-SUM($K1328:R1328)),0)),0)</f>
        <v>0</v>
      </c>
      <c r="T1328" s="247">
        <f ca="1">ROUND(IF(OR(AND($D1326=LataProjekcji,$F1326&gt;0),AND($D1326=LataProjekcji,$F1326=0,$E1327&lt;=10)),$F1327,IF($D1326&lt;LataProjekcji,IF((SUM($K1328:S1328)+$D1328)&lt;$D1327,$D1328,$D1327-SUM($K1328:S1328)),0)),0)</f>
        <v>0</v>
      </c>
      <c r="U1328" s="247">
        <f ca="1">ROUND(IF(OR(AND($D1326=LataProjekcji,$F1326&gt;0),AND($D1326=LataProjekcji,$F1326=0,$E1327&lt;=10)),$F1327,IF($D1326&lt;LataProjekcji,IF((SUM($K1328:T1328)+$D1328)&lt;$D1327,$D1328,$D1327-SUM($K1328:T1328)),0)),0)</f>
        <v>0</v>
      </c>
      <c r="V1328" s="247">
        <f ca="1">ROUND(IF(OR(AND($D1326=LataProjekcji,$F1326&gt;0),AND($D1326=LataProjekcji,$F1326=0,$E1327&lt;=10)),$F1327,IF($D1326&lt;LataProjekcji,IF((SUM($K1328:U1328)+$D1328)&lt;$D1327,$D1328,$D1327-SUM($K1328:U1328)),0)),0)</f>
        <v>0</v>
      </c>
      <c r="W1328" s="247">
        <f ca="1">ROUND(IF(OR(AND($D1326=LataProjekcji,$F1326&gt;0),AND($D1326=LataProjekcji,$F1326=0,$E1327&lt;=10)),$F1327,IF($D1326&lt;LataProjekcji,IF((SUM($K1328:V1328)+$D1328)&lt;$D1327,$D1328,$D1327-SUM($K1328:V1328)),0)),0)</f>
        <v>0</v>
      </c>
      <c r="X1328" s="247">
        <f ca="1">ROUND(IF(OR(AND($D1326=LataProjekcji,$F1326&gt;0),AND($D1326=LataProjekcji,$F1326=0,$E1327&lt;=10)),$F1327,IF($D1326&lt;LataProjekcji,IF((SUM($K1328:W1328)+$D1328)&lt;$D1327,$D1328,$D1327-SUM($K1328:W1328)),0)),0)</f>
        <v>0</v>
      </c>
      <c r="Y1328" s="247">
        <f ca="1">ROUND(IF(OR(AND($D1326=LataProjekcji,$F1326&gt;0),AND($D1326=LataProjekcji,$F1326=0,$E1327&lt;=10)),$F1327,IF($D1326&lt;LataProjekcji,IF((SUM($K1328:X1328)+$D1328)&lt;$D1327,$D1328,$D1327-SUM($K1328:X1328)),0)),0)</f>
        <v>0</v>
      </c>
      <c r="Z1328" s="247">
        <f ca="1">ROUND(IF(OR(AND($D1326=LataProjekcji,$F1326&gt;0),AND($D1326=LataProjekcji,$F1326=0,$E1327&lt;=10)),$F1327,IF($D1326&lt;LataProjekcji,IF((SUM($K1328:Y1328)+$D1328)&lt;$D1327,$D1328,$D1327-SUM($K1328:Y1328)),0)),0)</f>
        <v>0</v>
      </c>
      <c r="AA1328" s="247">
        <f ca="1">ROUND(IF(OR(AND($D1326=LataProjekcji,$F1326&gt;0),AND($D1326=LataProjekcji,$F1326=0,$E1327&lt;=10)),$F1327,IF($D1326&lt;LataProjekcji,IF((SUM($K1328:Z1328)+$D1328)&lt;$D1327,$D1328,$D1327-SUM($K1328:Z1328)),0)),0)</f>
        <v>0</v>
      </c>
      <c r="AB1328" s="247">
        <f ca="1">ROUND(IF(OR(AND($D1326=LataProjekcji,$F1326&gt;0),AND($D1326=LataProjekcji,$F1326=0,$E1327&lt;=10)),$F1327,IF($D1326&lt;LataProjekcji,IF((SUM($K1328:AA1328)+$D1328)&lt;$D1327,$D1328,$D1327-SUM($K1328:AA1328)),0)),0)</f>
        <v>0</v>
      </c>
      <c r="AC1328" s="247">
        <f ca="1">ROUND(IF(OR(AND($D1326=LataProjekcji,$F1326&gt;0),AND($D1326=LataProjekcji,$F1326=0,$E1327&lt;=10)),$F1327,IF($D1326&lt;LataProjekcji,IF((SUM($K1328:AB1328)+$D1328)&lt;$D1327,$D1328,$D1327-SUM($K1328:AB1328)),0)),0)</f>
        <v>0</v>
      </c>
      <c r="AD1328" s="247">
        <f ca="1">ROUND(IF(OR(AND($D1326=LataProjekcji,$F1326&gt;0),AND($D1326=LataProjekcji,$F1326=0,$E1327&lt;=10)),$F1327,IF($D1326&lt;LataProjekcji,IF((SUM($K1328:AC1328)+$D1328)&lt;$D1327,$D1328,$D1327-SUM($K1328:AC1328)),0)),0)</f>
        <v>0</v>
      </c>
      <c r="AE1328" s="247">
        <f ca="1">ROUND(IF(OR(AND($D1326=LataProjekcji,$F1326&gt;0),AND($D1326=LataProjekcji,$F1326=0,$E1327&lt;=10)),$F1327,IF($D1326&lt;LataProjekcji,IF((SUM($K1328:AD1328)+$D1328)&lt;$D1327,$D1328,$D1327-SUM($K1328:AD1328)),0)),0)</f>
        <v>0</v>
      </c>
    </row>
    <row r="1329" spans="1:31" ht="12.5" hidden="1" thickBot="1">
      <c r="A1329" s="326"/>
      <c r="B1329" s="21" t="s">
        <v>397</v>
      </c>
      <c r="C1329" s="21"/>
      <c r="D1329" s="22"/>
      <c r="E1329" s="21"/>
      <c r="F1329" s="21"/>
      <c r="G1329" s="21"/>
      <c r="H1329" s="21"/>
      <c r="I1329" s="21"/>
      <c r="J1329" s="21"/>
      <c r="K1329" s="22">
        <f ca="1">ROUND(K1328,0)</f>
        <v>0</v>
      </c>
      <c r="L1329" s="22">
        <f t="shared" ref="L1329:W1329" ca="1" si="1944">ROUND(K1329+L1328,0)</f>
        <v>0</v>
      </c>
      <c r="M1329" s="22">
        <f t="shared" ca="1" si="1944"/>
        <v>0</v>
      </c>
      <c r="N1329" s="22">
        <f t="shared" ca="1" si="1944"/>
        <v>0</v>
      </c>
      <c r="O1329" s="22">
        <f t="shared" ca="1" si="1944"/>
        <v>0</v>
      </c>
      <c r="P1329" s="22">
        <f t="shared" ca="1" si="1944"/>
        <v>0</v>
      </c>
      <c r="Q1329" s="22">
        <f t="shared" ca="1" si="1944"/>
        <v>0</v>
      </c>
      <c r="R1329" s="22">
        <f t="shared" ca="1" si="1944"/>
        <v>0</v>
      </c>
      <c r="S1329" s="22">
        <f t="shared" ca="1" si="1944"/>
        <v>0</v>
      </c>
      <c r="T1329" s="22">
        <f t="shared" ca="1" si="1944"/>
        <v>0</v>
      </c>
      <c r="U1329" s="22">
        <f t="shared" ca="1" si="1944"/>
        <v>0</v>
      </c>
      <c r="V1329" s="22">
        <f t="shared" ca="1" si="1944"/>
        <v>0</v>
      </c>
      <c r="W1329" s="22">
        <f t="shared" ca="1" si="1944"/>
        <v>0</v>
      </c>
      <c r="X1329" s="22">
        <f ca="1">ROUND(W1329+X1328,0)</f>
        <v>0</v>
      </c>
      <c r="Y1329" s="22">
        <f ca="1">ROUND(X1329+Y1328,0)</f>
        <v>0</v>
      </c>
      <c r="Z1329" s="22">
        <f t="shared" ref="Z1329:AA1329" ca="1" si="1945">ROUND(Y1329+Z1328,0)</f>
        <v>0</v>
      </c>
      <c r="AA1329" s="22">
        <f t="shared" ca="1" si="1945"/>
        <v>0</v>
      </c>
      <c r="AB1329" s="22">
        <f t="shared" ref="AB1329" ca="1" si="1946">ROUND(AA1329+AB1328,0)</f>
        <v>0</v>
      </c>
      <c r="AC1329" s="22">
        <f t="shared" ref="AC1329" ca="1" si="1947">ROUND(AB1329+AC1328,0)</f>
        <v>0</v>
      </c>
      <c r="AD1329" s="22">
        <f t="shared" ref="AD1329" ca="1" si="1948">ROUND(AC1329+AD1328,0)</f>
        <v>0</v>
      </c>
      <c r="AE1329" s="22">
        <f t="shared" ref="AE1329" ca="1" si="1949">ROUND(AD1329+AE1328,0)</f>
        <v>0</v>
      </c>
    </row>
    <row r="1330" spans="1:31" ht="12.5" hidden="1" thickBot="1">
      <c r="A1330" s="326"/>
      <c r="B1330" s="21" t="s">
        <v>388</v>
      </c>
      <c r="C1330" s="21"/>
      <c r="D1330" s="22"/>
      <c r="E1330" s="21"/>
      <c r="F1330" s="21"/>
      <c r="G1330" s="21"/>
      <c r="H1330" s="539">
        <f>H1323+7</f>
        <v>42</v>
      </c>
      <c r="I1330" s="21"/>
      <c r="J1330" s="21"/>
      <c r="K1330" s="76">
        <f ca="1">IF($D1326=LataProjekcji,ROUND($D1327-K1329,0),ROUND(IF(K1328=0,0,$D1327-K1329),0))</f>
        <v>0</v>
      </c>
      <c r="L1330" s="253">
        <f t="shared" ref="L1330:W1330" ca="1" si="1950">IF($D1326=LataProjekcji,ROUND($D1327-L1329,0),ROUND(IF(AND(L1328=0,K1330&gt;0),$D1327-L1329,IF(L1328=0,0,$D1327-L1329)),0))</f>
        <v>0</v>
      </c>
      <c r="M1330" s="253">
        <f t="shared" ca="1" si="1950"/>
        <v>0</v>
      </c>
      <c r="N1330" s="253">
        <f t="shared" ca="1" si="1950"/>
        <v>0</v>
      </c>
      <c r="O1330" s="253">
        <f t="shared" ca="1" si="1950"/>
        <v>0</v>
      </c>
      <c r="P1330" s="253">
        <f t="shared" ca="1" si="1950"/>
        <v>0</v>
      </c>
      <c r="Q1330" s="253">
        <f t="shared" ca="1" si="1950"/>
        <v>0</v>
      </c>
      <c r="R1330" s="253">
        <f t="shared" ca="1" si="1950"/>
        <v>0</v>
      </c>
      <c r="S1330" s="253">
        <f t="shared" ca="1" si="1950"/>
        <v>0</v>
      </c>
      <c r="T1330" s="253">
        <f t="shared" ca="1" si="1950"/>
        <v>0</v>
      </c>
      <c r="U1330" s="253">
        <f t="shared" ca="1" si="1950"/>
        <v>0</v>
      </c>
      <c r="V1330" s="253">
        <f t="shared" ca="1" si="1950"/>
        <v>0</v>
      </c>
      <c r="W1330" s="253">
        <f t="shared" ca="1" si="1950"/>
        <v>0</v>
      </c>
      <c r="X1330" s="253">
        <f t="shared" ref="X1330:AA1330" ca="1" si="1951">IF($D1326=LataProjekcji,ROUND($D1327-X1329,0),ROUND(IF(AND(X1328=0,W1330&gt;0),$D1327-X1329,IF(X1328=0,0,$D1327-X1329)),0))</f>
        <v>0</v>
      </c>
      <c r="Y1330" s="253">
        <f t="shared" ca="1" si="1951"/>
        <v>0</v>
      </c>
      <c r="Z1330" s="253">
        <f t="shared" ca="1" si="1951"/>
        <v>0</v>
      </c>
      <c r="AA1330" s="253">
        <f t="shared" ca="1" si="1951"/>
        <v>0</v>
      </c>
      <c r="AB1330" s="253">
        <f t="shared" ref="AB1330" ca="1" si="1952">IF($D1326=LataProjekcji,ROUND($D1327-AB1329,0),ROUND(IF(AND(AB1328=0,AA1330&gt;0),$D1327-AB1329,IF(AB1328=0,0,$D1327-AB1329)),0))</f>
        <v>0</v>
      </c>
      <c r="AC1330" s="253">
        <f t="shared" ref="AC1330" ca="1" si="1953">IF($D1326=LataProjekcji,ROUND($D1327-AC1329,0),ROUND(IF(AND(AC1328=0,AB1330&gt;0),$D1327-AC1329,IF(AC1328=0,0,$D1327-AC1329)),0))</f>
        <v>0</v>
      </c>
      <c r="AD1330" s="253">
        <f t="shared" ref="AD1330" ca="1" si="1954">IF($D1326=LataProjekcji,ROUND($D1327-AD1329,0),ROUND(IF(AND(AD1328=0,AC1330&gt;0),$D1327-AD1329,IF(AD1328=0,0,$D1327-AD1329)),0))</f>
        <v>0</v>
      </c>
      <c r="AE1330" s="253">
        <f t="shared" ref="AE1330" ca="1" si="1955">IF($D1326=LataProjekcji,ROUND($D1327-AE1329,0),ROUND(IF(AND(AE1328=0,AD1330&gt;0),$D1327-AE1329,IF(AE1328=0,0,$D1327-AE1329)),0))</f>
        <v>0</v>
      </c>
    </row>
    <row r="1331" spans="1:31" hidden="1">
      <c r="A1331" s="326"/>
      <c r="B1331" s="21"/>
      <c r="C1331" s="21"/>
      <c r="D1331" s="21"/>
      <c r="E1331" s="21"/>
      <c r="F1331" s="21"/>
      <c r="G1331" s="21"/>
      <c r="H1331" s="388">
        <f>H1324+1</f>
        <v>6</v>
      </c>
      <c r="I1331" s="458" cm="1">
        <f t="array" aca="1" ref="I1331" ca="1">OFFSET('Środki trwałe'!$C$269,H1331,,)</f>
        <v>0</v>
      </c>
      <c r="J1331" s="388" t="s">
        <v>404</v>
      </c>
      <c r="K1331" s="528">
        <f t="shared" ref="K1331:W1331" ca="1" si="1956">IF(AND(OFFSET($F$269,$D1325,0)="tak",OFFSET($G$269,$D1325,0)="tak",OFFSET($J$269,$D1325,0)="ok",LataProjekcji&lt;=Koniec_Projekt),ROUND(OFFSET($K$2476,$H1330,(COLUMN()-11))*OFFSET($K$290,$H1331,(COLUMN()-11)),0),0)</f>
        <v>0</v>
      </c>
      <c r="L1331" s="528">
        <f t="shared" ca="1" si="1956"/>
        <v>0</v>
      </c>
      <c r="M1331" s="528">
        <f t="shared" ca="1" si="1956"/>
        <v>0</v>
      </c>
      <c r="N1331" s="528">
        <f t="shared" ca="1" si="1956"/>
        <v>0</v>
      </c>
      <c r="O1331" s="528">
        <f t="shared" ca="1" si="1956"/>
        <v>0</v>
      </c>
      <c r="P1331" s="528">
        <f t="shared" ca="1" si="1956"/>
        <v>0</v>
      </c>
      <c r="Q1331" s="528">
        <f t="shared" ca="1" si="1956"/>
        <v>0</v>
      </c>
      <c r="R1331" s="528">
        <f t="shared" ca="1" si="1956"/>
        <v>0</v>
      </c>
      <c r="S1331" s="528">
        <f t="shared" ca="1" si="1956"/>
        <v>0</v>
      </c>
      <c r="T1331" s="528">
        <f t="shared" ca="1" si="1956"/>
        <v>0</v>
      </c>
      <c r="U1331" s="528">
        <f t="shared" ca="1" si="1956"/>
        <v>0</v>
      </c>
      <c r="V1331" s="528">
        <f t="shared" ca="1" si="1956"/>
        <v>0</v>
      </c>
      <c r="W1331" s="528">
        <f t="shared" ca="1" si="1956"/>
        <v>0</v>
      </c>
      <c r="X1331" s="528">
        <f t="shared" ref="X1331:AA1331" ca="1" si="1957">IF(AND(OFFSET($F$269,$D1325,0)="tak",OFFSET($G$269,$D1325,0)="tak",OFFSET($J$269,$D1325,0)="ok",LataProjekcji&lt;=Koniec_Projekt),ROUND(OFFSET($K$2476,$H1330,(COLUMN()-11))*OFFSET($K$290,$H1331,(COLUMN()-11)),0),0)</f>
        <v>0</v>
      </c>
      <c r="Y1331" s="528">
        <f t="shared" ca="1" si="1957"/>
        <v>0</v>
      </c>
      <c r="Z1331" s="528">
        <f t="shared" ca="1" si="1957"/>
        <v>0</v>
      </c>
      <c r="AA1331" s="528">
        <f t="shared" ca="1" si="1957"/>
        <v>0</v>
      </c>
      <c r="AB1331" s="528">
        <f t="shared" ref="AB1331:AE1331" ca="1" si="1958">IF(AND(OFFSET($F$269,$D1325,0)="tak",OFFSET($G$269,$D1325,0)="tak",OFFSET($J$269,$D1325,0)="ok",LataProjekcji&lt;=Koniec_Projekt),ROUND(OFFSET($K$2476,$H1330,(COLUMN()-11))*OFFSET($K$290,$H1331,(COLUMN()-11)),0),0)</f>
        <v>0</v>
      </c>
      <c r="AC1331" s="528">
        <f t="shared" ca="1" si="1958"/>
        <v>0</v>
      </c>
      <c r="AD1331" s="528">
        <f t="shared" ca="1" si="1958"/>
        <v>0</v>
      </c>
      <c r="AE1331" s="528">
        <f t="shared" ca="1" si="1958"/>
        <v>0</v>
      </c>
    </row>
    <row r="1332" spans="1:31" hidden="1">
      <c r="A1332" s="326"/>
      <c r="B1332" s="20">
        <f ca="1">OFFSET($B$269,D1332,0)</f>
        <v>0</v>
      </c>
      <c r="C1332" s="20"/>
      <c r="D1332" s="21">
        <f>D1325+1</f>
        <v>7</v>
      </c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</row>
    <row r="1333" spans="1:31" hidden="1">
      <c r="A1333" s="326"/>
      <c r="B1333" s="164" t="s">
        <v>402</v>
      </c>
      <c r="C1333" s="164"/>
      <c r="D1333" s="164">
        <f ca="1">YEAR(OFFSET($E$269,D1332,0))</f>
        <v>1900</v>
      </c>
      <c r="E1333" s="164">
        <f ca="1">MONTH(OFFSET($E$269,D1332,0))</f>
        <v>1</v>
      </c>
      <c r="F1333" s="527" cm="1">
        <f t="array" aca="1" ref="F1333" ca="1">IleMiesiecyDoKoncaRokuST</f>
        <v>11</v>
      </c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</row>
    <row r="1334" spans="1:31" hidden="1">
      <c r="A1334" s="326"/>
      <c r="B1334" s="21" t="s">
        <v>388</v>
      </c>
      <c r="C1334" s="21"/>
      <c r="D1334" s="374">
        <f ca="1">IF(E1334&lt;0,0,ROUND(E1334,0))</f>
        <v>0</v>
      </c>
      <c r="E1334" s="248">
        <f ca="1">OFFSET($D$269,D1332,0)</f>
        <v>0</v>
      </c>
      <c r="F1334" s="374">
        <f ca="1">IF(E1334&gt;10,ROUND(($D1335/12)*$F1333,0),$D1334)</f>
        <v>0</v>
      </c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6"/>
      <c r="B1335" s="21" t="s">
        <v>396</v>
      </c>
      <c r="C1335" s="21"/>
      <c r="D1335" s="374">
        <f ca="1">IF(ISBLANK(OFFSET($E$269,D1332,0)),0,IF(E1334&gt;10,ROUND(D1334*am_wnip,0),IF(D1334&lt;0,0,D1334)))</f>
        <v>0</v>
      </c>
      <c r="E1335" s="21"/>
      <c r="F1335" s="21"/>
      <c r="G1335" s="21"/>
      <c r="H1335" s="21"/>
      <c r="I1335" s="21"/>
      <c r="J1335" s="21"/>
      <c r="K1335" s="74">
        <f ca="1">ROUND(IF($D1333=LataProjekcji,$F1334,IF($D1333=LataProjekcji,$D1335,0)),0)</f>
        <v>0</v>
      </c>
      <c r="L1335" s="247">
        <f ca="1">ROUND(IF(OR(AND($D1333=LataProjekcji,$F1333&gt;0),AND($D1333=LataProjekcji,$F1333=0,$E1334&lt;=10)),$F1334,IF($D1333&lt;LataProjekcji,IF((SUM($K1335:K1335)+$D1335)&lt;$D1334,$D1335,$D1334-SUM($K1335:K1335)),0)),0)</f>
        <v>0</v>
      </c>
      <c r="M1335" s="247">
        <f ca="1">ROUND(IF(OR(AND($D1333=LataProjekcji,$F1333&gt;0),AND($D1333=LataProjekcji,$F1333=0,$E1334&lt;=10)),$F1334,IF($D1333&lt;LataProjekcji,IF((SUM($K1335:L1335)+$D1335)&lt;$D1334,$D1335,$D1334-SUM($K1335:L1335)),0)),0)</f>
        <v>0</v>
      </c>
      <c r="N1335" s="247">
        <f ca="1">ROUND(IF(OR(AND($D1333=LataProjekcji,$F1333&gt;0),AND($D1333=LataProjekcji,$F1333=0,$E1334&lt;=10)),$F1334,IF($D1333&lt;LataProjekcji,IF((SUM($K1335:M1335)+$D1335)&lt;$D1334,$D1335,$D1334-SUM($K1335:M1335)),0)),0)</f>
        <v>0</v>
      </c>
      <c r="O1335" s="247">
        <f ca="1">ROUND(IF(OR(AND($D1333=LataProjekcji,$F1333&gt;0),AND($D1333=LataProjekcji,$F1333=0,$E1334&lt;=10)),$F1334,IF($D1333&lt;LataProjekcji,IF((SUM($K1335:N1335)+$D1335)&lt;$D1334,$D1335,$D1334-SUM($K1335:N1335)),0)),0)</f>
        <v>0</v>
      </c>
      <c r="P1335" s="247">
        <f ca="1">ROUND(IF(OR(AND($D1333=LataProjekcji,$F1333&gt;0),AND($D1333=LataProjekcji,$F1333=0,$E1334&lt;=10)),$F1334,IF($D1333&lt;LataProjekcji,IF((SUM($K1335:O1335)+$D1335)&lt;$D1334,$D1335,$D1334-SUM($K1335:O1335)),0)),0)</f>
        <v>0</v>
      </c>
      <c r="Q1335" s="247">
        <f ca="1">ROUND(IF(OR(AND($D1333=LataProjekcji,$F1333&gt;0),AND($D1333=LataProjekcji,$F1333=0,$E1334&lt;=10)),$F1334,IF($D1333&lt;LataProjekcji,IF((SUM($K1335:P1335)+$D1335)&lt;$D1334,$D1335,$D1334-SUM($K1335:P1335)),0)),0)</f>
        <v>0</v>
      </c>
      <c r="R1335" s="247">
        <f ca="1">ROUND(IF(OR(AND($D1333=LataProjekcji,$F1333&gt;0),AND($D1333=LataProjekcji,$F1333=0,$E1334&lt;=10)),$F1334,IF($D1333&lt;LataProjekcji,IF((SUM($K1335:Q1335)+$D1335)&lt;$D1334,$D1335,$D1334-SUM($K1335:Q1335)),0)),0)</f>
        <v>0</v>
      </c>
      <c r="S1335" s="247">
        <f ca="1">ROUND(IF(OR(AND($D1333=LataProjekcji,$F1333&gt;0),AND($D1333=LataProjekcji,$F1333=0,$E1334&lt;=10)),$F1334,IF($D1333&lt;LataProjekcji,IF((SUM($K1335:R1335)+$D1335)&lt;$D1334,$D1335,$D1334-SUM($K1335:R1335)),0)),0)</f>
        <v>0</v>
      </c>
      <c r="T1335" s="247">
        <f ca="1">ROUND(IF(OR(AND($D1333=LataProjekcji,$F1333&gt;0),AND($D1333=LataProjekcji,$F1333=0,$E1334&lt;=10)),$F1334,IF($D1333&lt;LataProjekcji,IF((SUM($K1335:S1335)+$D1335)&lt;$D1334,$D1335,$D1334-SUM($K1335:S1335)),0)),0)</f>
        <v>0</v>
      </c>
      <c r="U1335" s="247">
        <f ca="1">ROUND(IF(OR(AND($D1333=LataProjekcji,$F1333&gt;0),AND($D1333=LataProjekcji,$F1333=0,$E1334&lt;=10)),$F1334,IF($D1333&lt;LataProjekcji,IF((SUM($K1335:T1335)+$D1335)&lt;$D1334,$D1335,$D1334-SUM($K1335:T1335)),0)),0)</f>
        <v>0</v>
      </c>
      <c r="V1335" s="247">
        <f ca="1">ROUND(IF(OR(AND($D1333=LataProjekcji,$F1333&gt;0),AND($D1333=LataProjekcji,$F1333=0,$E1334&lt;=10)),$F1334,IF($D1333&lt;LataProjekcji,IF((SUM($K1335:U1335)+$D1335)&lt;$D1334,$D1335,$D1334-SUM($K1335:U1335)),0)),0)</f>
        <v>0</v>
      </c>
      <c r="W1335" s="247">
        <f ca="1">ROUND(IF(OR(AND($D1333=LataProjekcji,$F1333&gt;0),AND($D1333=LataProjekcji,$F1333=0,$E1334&lt;=10)),$F1334,IF($D1333&lt;LataProjekcji,IF((SUM($K1335:V1335)+$D1335)&lt;$D1334,$D1335,$D1334-SUM($K1335:V1335)),0)),0)</f>
        <v>0</v>
      </c>
      <c r="X1335" s="247">
        <f ca="1">ROUND(IF(OR(AND($D1333=LataProjekcji,$F1333&gt;0),AND($D1333=LataProjekcji,$F1333=0,$E1334&lt;=10)),$F1334,IF($D1333&lt;LataProjekcji,IF((SUM($K1335:W1335)+$D1335)&lt;$D1334,$D1335,$D1334-SUM($K1335:W1335)),0)),0)</f>
        <v>0</v>
      </c>
      <c r="Y1335" s="247">
        <f ca="1">ROUND(IF(OR(AND($D1333=LataProjekcji,$F1333&gt;0),AND($D1333=LataProjekcji,$F1333=0,$E1334&lt;=10)),$F1334,IF($D1333&lt;LataProjekcji,IF((SUM($K1335:X1335)+$D1335)&lt;$D1334,$D1335,$D1334-SUM($K1335:X1335)),0)),0)</f>
        <v>0</v>
      </c>
      <c r="Z1335" s="247">
        <f ca="1">ROUND(IF(OR(AND($D1333=LataProjekcji,$F1333&gt;0),AND($D1333=LataProjekcji,$F1333=0,$E1334&lt;=10)),$F1334,IF($D1333&lt;LataProjekcji,IF((SUM($K1335:Y1335)+$D1335)&lt;$D1334,$D1335,$D1334-SUM($K1335:Y1335)),0)),0)</f>
        <v>0</v>
      </c>
      <c r="AA1335" s="247">
        <f ca="1">ROUND(IF(OR(AND($D1333=LataProjekcji,$F1333&gt;0),AND($D1333=LataProjekcji,$F1333=0,$E1334&lt;=10)),$F1334,IF($D1333&lt;LataProjekcji,IF((SUM($K1335:Z1335)+$D1335)&lt;$D1334,$D1335,$D1334-SUM($K1335:Z1335)),0)),0)</f>
        <v>0</v>
      </c>
      <c r="AB1335" s="247">
        <f ca="1">ROUND(IF(OR(AND($D1333=LataProjekcji,$F1333&gt;0),AND($D1333=LataProjekcji,$F1333=0,$E1334&lt;=10)),$F1334,IF($D1333&lt;LataProjekcji,IF((SUM($K1335:AA1335)+$D1335)&lt;$D1334,$D1335,$D1334-SUM($K1335:AA1335)),0)),0)</f>
        <v>0</v>
      </c>
      <c r="AC1335" s="247">
        <f ca="1">ROUND(IF(OR(AND($D1333=LataProjekcji,$F1333&gt;0),AND($D1333=LataProjekcji,$F1333=0,$E1334&lt;=10)),$F1334,IF($D1333&lt;LataProjekcji,IF((SUM($K1335:AB1335)+$D1335)&lt;$D1334,$D1335,$D1334-SUM($K1335:AB1335)),0)),0)</f>
        <v>0</v>
      </c>
      <c r="AD1335" s="247">
        <f ca="1">ROUND(IF(OR(AND($D1333=LataProjekcji,$F1333&gt;0),AND($D1333=LataProjekcji,$F1333=0,$E1334&lt;=10)),$F1334,IF($D1333&lt;LataProjekcji,IF((SUM($K1335:AC1335)+$D1335)&lt;$D1334,$D1335,$D1334-SUM($K1335:AC1335)),0)),0)</f>
        <v>0</v>
      </c>
      <c r="AE1335" s="247">
        <f ca="1">ROUND(IF(OR(AND($D1333=LataProjekcji,$F1333&gt;0),AND($D1333=LataProjekcji,$F1333=0,$E1334&lt;=10)),$F1334,IF($D1333&lt;LataProjekcji,IF((SUM($K1335:AD1335)+$D1335)&lt;$D1334,$D1335,$D1334-SUM($K1335:AD1335)),0)),0)</f>
        <v>0</v>
      </c>
    </row>
    <row r="1336" spans="1:31" ht="12.5" hidden="1" thickBot="1">
      <c r="A1336" s="326"/>
      <c r="B1336" s="21" t="s">
        <v>397</v>
      </c>
      <c r="C1336" s="21"/>
      <c r="D1336" s="22"/>
      <c r="E1336" s="21"/>
      <c r="F1336" s="21"/>
      <c r="G1336" s="21"/>
      <c r="H1336" s="21"/>
      <c r="I1336" s="21"/>
      <c r="J1336" s="21"/>
      <c r="K1336" s="22">
        <f ca="1">ROUND(K1335,0)</f>
        <v>0</v>
      </c>
      <c r="L1336" s="22">
        <f t="shared" ref="L1336:W1336" ca="1" si="1959">ROUND(K1336+L1335,0)</f>
        <v>0</v>
      </c>
      <c r="M1336" s="22">
        <f t="shared" ca="1" si="1959"/>
        <v>0</v>
      </c>
      <c r="N1336" s="22">
        <f t="shared" ca="1" si="1959"/>
        <v>0</v>
      </c>
      <c r="O1336" s="22">
        <f t="shared" ca="1" si="1959"/>
        <v>0</v>
      </c>
      <c r="P1336" s="22">
        <f t="shared" ca="1" si="1959"/>
        <v>0</v>
      </c>
      <c r="Q1336" s="22">
        <f t="shared" ca="1" si="1959"/>
        <v>0</v>
      </c>
      <c r="R1336" s="22">
        <f t="shared" ca="1" si="1959"/>
        <v>0</v>
      </c>
      <c r="S1336" s="22">
        <f t="shared" ca="1" si="1959"/>
        <v>0</v>
      </c>
      <c r="T1336" s="22">
        <f t="shared" ca="1" si="1959"/>
        <v>0</v>
      </c>
      <c r="U1336" s="22">
        <f t="shared" ca="1" si="1959"/>
        <v>0</v>
      </c>
      <c r="V1336" s="22">
        <f t="shared" ca="1" si="1959"/>
        <v>0</v>
      </c>
      <c r="W1336" s="22">
        <f t="shared" ca="1" si="1959"/>
        <v>0</v>
      </c>
      <c r="X1336" s="22">
        <f ca="1">ROUND(W1336+X1335,0)</f>
        <v>0</v>
      </c>
      <c r="Y1336" s="22">
        <f ca="1">ROUND(X1336+Y1335,0)</f>
        <v>0</v>
      </c>
      <c r="Z1336" s="22">
        <f t="shared" ref="Z1336:AA1336" ca="1" si="1960">ROUND(Y1336+Z1335,0)</f>
        <v>0</v>
      </c>
      <c r="AA1336" s="22">
        <f t="shared" ca="1" si="1960"/>
        <v>0</v>
      </c>
      <c r="AB1336" s="22">
        <f t="shared" ref="AB1336" ca="1" si="1961">ROUND(AA1336+AB1335,0)</f>
        <v>0</v>
      </c>
      <c r="AC1336" s="22">
        <f t="shared" ref="AC1336" ca="1" si="1962">ROUND(AB1336+AC1335,0)</f>
        <v>0</v>
      </c>
      <c r="AD1336" s="22">
        <f t="shared" ref="AD1336" ca="1" si="1963">ROUND(AC1336+AD1335,0)</f>
        <v>0</v>
      </c>
      <c r="AE1336" s="22">
        <f t="shared" ref="AE1336" ca="1" si="1964">ROUND(AD1336+AE1335,0)</f>
        <v>0</v>
      </c>
    </row>
    <row r="1337" spans="1:31" ht="12.5" hidden="1" thickBot="1">
      <c r="A1337" s="326"/>
      <c r="B1337" s="21" t="s">
        <v>388</v>
      </c>
      <c r="C1337" s="21"/>
      <c r="D1337" s="22"/>
      <c r="E1337" s="21"/>
      <c r="F1337" s="21"/>
      <c r="G1337" s="21"/>
      <c r="H1337" s="539">
        <f>H1330+7</f>
        <v>49</v>
      </c>
      <c r="I1337" s="21"/>
      <c r="J1337" s="21"/>
      <c r="K1337" s="76">
        <f ca="1">IF($D1333=LataProjekcji,ROUND($D1334-K1336,0),ROUND(IF(K1335=0,0,$D1334-K1336),0))</f>
        <v>0</v>
      </c>
      <c r="L1337" s="253">
        <f t="shared" ref="L1337:W1337" ca="1" si="1965">IF($D1333=LataProjekcji,ROUND($D1334-L1336,0),ROUND(IF(AND(L1335=0,K1337&gt;0),$D1334-L1336,IF(L1335=0,0,$D1334-L1336)),0))</f>
        <v>0</v>
      </c>
      <c r="M1337" s="253">
        <f t="shared" ca="1" si="1965"/>
        <v>0</v>
      </c>
      <c r="N1337" s="253">
        <f t="shared" ca="1" si="1965"/>
        <v>0</v>
      </c>
      <c r="O1337" s="253">
        <f t="shared" ca="1" si="1965"/>
        <v>0</v>
      </c>
      <c r="P1337" s="253">
        <f t="shared" ca="1" si="1965"/>
        <v>0</v>
      </c>
      <c r="Q1337" s="253">
        <f t="shared" ca="1" si="1965"/>
        <v>0</v>
      </c>
      <c r="R1337" s="253">
        <f t="shared" ca="1" si="1965"/>
        <v>0</v>
      </c>
      <c r="S1337" s="253">
        <f t="shared" ca="1" si="1965"/>
        <v>0</v>
      </c>
      <c r="T1337" s="253">
        <f t="shared" ca="1" si="1965"/>
        <v>0</v>
      </c>
      <c r="U1337" s="253">
        <f t="shared" ca="1" si="1965"/>
        <v>0</v>
      </c>
      <c r="V1337" s="253">
        <f t="shared" ca="1" si="1965"/>
        <v>0</v>
      </c>
      <c r="W1337" s="253">
        <f t="shared" ca="1" si="1965"/>
        <v>0</v>
      </c>
      <c r="X1337" s="253">
        <f t="shared" ref="X1337:AA1337" ca="1" si="1966">IF($D1333=LataProjekcji,ROUND($D1334-X1336,0),ROUND(IF(AND(X1335=0,W1337&gt;0),$D1334-X1336,IF(X1335=0,0,$D1334-X1336)),0))</f>
        <v>0</v>
      </c>
      <c r="Y1337" s="253">
        <f t="shared" ca="1" si="1966"/>
        <v>0</v>
      </c>
      <c r="Z1337" s="253">
        <f t="shared" ca="1" si="1966"/>
        <v>0</v>
      </c>
      <c r="AA1337" s="253">
        <f t="shared" ca="1" si="1966"/>
        <v>0</v>
      </c>
      <c r="AB1337" s="253">
        <f t="shared" ref="AB1337" ca="1" si="1967">IF($D1333=LataProjekcji,ROUND($D1334-AB1336,0),ROUND(IF(AND(AB1335=0,AA1337&gt;0),$D1334-AB1336,IF(AB1335=0,0,$D1334-AB1336)),0))</f>
        <v>0</v>
      </c>
      <c r="AC1337" s="253">
        <f t="shared" ref="AC1337" ca="1" si="1968">IF($D1333=LataProjekcji,ROUND($D1334-AC1336,0),ROUND(IF(AND(AC1335=0,AB1337&gt;0),$D1334-AC1336,IF(AC1335=0,0,$D1334-AC1336)),0))</f>
        <v>0</v>
      </c>
      <c r="AD1337" s="253">
        <f t="shared" ref="AD1337" ca="1" si="1969">IF($D1333=LataProjekcji,ROUND($D1334-AD1336,0),ROUND(IF(AND(AD1335=0,AC1337&gt;0),$D1334-AD1336,IF(AD1335=0,0,$D1334-AD1336)),0))</f>
        <v>0</v>
      </c>
      <c r="AE1337" s="253">
        <f t="shared" ref="AE1337" ca="1" si="1970">IF($D1333=LataProjekcji,ROUND($D1334-AE1336,0),ROUND(IF(AND(AE1335=0,AD1337&gt;0),$D1334-AE1336,IF(AE1335=0,0,$D1334-AE1336)),0))</f>
        <v>0</v>
      </c>
    </row>
    <row r="1338" spans="1:31" hidden="1">
      <c r="A1338" s="326"/>
      <c r="B1338" s="21"/>
      <c r="C1338" s="21"/>
      <c r="D1338" s="21"/>
      <c r="E1338" s="21"/>
      <c r="F1338" s="21"/>
      <c r="G1338" s="21"/>
      <c r="H1338" s="388">
        <f>H1331+1</f>
        <v>7</v>
      </c>
      <c r="I1338" s="458" cm="1">
        <f t="array" aca="1" ref="I1338" ca="1">OFFSET('Środki trwałe'!$C$269,H1338,,)</f>
        <v>0</v>
      </c>
      <c r="J1338" s="388" t="s">
        <v>404</v>
      </c>
      <c r="K1338" s="528">
        <f t="shared" ref="K1338:W1338" ca="1" si="1971">IF(AND(OFFSET($F$269,$D1332,0)="tak",OFFSET($G$269,$D1332,0)="tak",OFFSET($J$269,$D1332,0)="ok",LataProjekcji&lt;=Koniec_Projekt),ROUND(OFFSET($K$2476,$H1337,(COLUMN()-11))*OFFSET($K$290,$H1338,(COLUMN()-11)),0),0)</f>
        <v>0</v>
      </c>
      <c r="L1338" s="528">
        <f t="shared" ca="1" si="1971"/>
        <v>0</v>
      </c>
      <c r="M1338" s="528">
        <f t="shared" ca="1" si="1971"/>
        <v>0</v>
      </c>
      <c r="N1338" s="528">
        <f t="shared" ca="1" si="1971"/>
        <v>0</v>
      </c>
      <c r="O1338" s="528">
        <f t="shared" ca="1" si="1971"/>
        <v>0</v>
      </c>
      <c r="P1338" s="528">
        <f t="shared" ca="1" si="1971"/>
        <v>0</v>
      </c>
      <c r="Q1338" s="528">
        <f t="shared" ca="1" si="1971"/>
        <v>0</v>
      </c>
      <c r="R1338" s="528">
        <f t="shared" ca="1" si="1971"/>
        <v>0</v>
      </c>
      <c r="S1338" s="528">
        <f t="shared" ca="1" si="1971"/>
        <v>0</v>
      </c>
      <c r="T1338" s="528">
        <f t="shared" ca="1" si="1971"/>
        <v>0</v>
      </c>
      <c r="U1338" s="528">
        <f t="shared" ca="1" si="1971"/>
        <v>0</v>
      </c>
      <c r="V1338" s="528">
        <f t="shared" ca="1" si="1971"/>
        <v>0</v>
      </c>
      <c r="W1338" s="528">
        <f t="shared" ca="1" si="1971"/>
        <v>0</v>
      </c>
      <c r="X1338" s="528">
        <f t="shared" ref="X1338:AA1338" ca="1" si="1972">IF(AND(OFFSET($F$269,$D1332,0)="tak",OFFSET($G$269,$D1332,0)="tak",OFFSET($J$269,$D1332,0)="ok",LataProjekcji&lt;=Koniec_Projekt),ROUND(OFFSET($K$2476,$H1337,(COLUMN()-11))*OFFSET($K$290,$H1338,(COLUMN()-11)),0),0)</f>
        <v>0</v>
      </c>
      <c r="Y1338" s="528">
        <f t="shared" ca="1" si="1972"/>
        <v>0</v>
      </c>
      <c r="Z1338" s="528">
        <f t="shared" ca="1" si="1972"/>
        <v>0</v>
      </c>
      <c r="AA1338" s="528">
        <f t="shared" ca="1" si="1972"/>
        <v>0</v>
      </c>
      <c r="AB1338" s="528">
        <f t="shared" ref="AB1338:AE1338" ca="1" si="1973">IF(AND(OFFSET($F$269,$D1332,0)="tak",OFFSET($G$269,$D1332,0)="tak",OFFSET($J$269,$D1332,0)="ok",LataProjekcji&lt;=Koniec_Projekt),ROUND(OFFSET($K$2476,$H1337,(COLUMN()-11))*OFFSET($K$290,$H1338,(COLUMN()-11)),0),0)</f>
        <v>0</v>
      </c>
      <c r="AC1338" s="528">
        <f t="shared" ca="1" si="1973"/>
        <v>0</v>
      </c>
      <c r="AD1338" s="528">
        <f t="shared" ca="1" si="1973"/>
        <v>0</v>
      </c>
      <c r="AE1338" s="528">
        <f t="shared" ca="1" si="1973"/>
        <v>0</v>
      </c>
    </row>
    <row r="1339" spans="1:31" hidden="1">
      <c r="A1339" s="326"/>
      <c r="B1339" s="20">
        <f ca="1">OFFSET($B$269,D1339,0)</f>
        <v>0</v>
      </c>
      <c r="C1339" s="20"/>
      <c r="D1339" s="21">
        <f>D1332+1</f>
        <v>8</v>
      </c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</row>
    <row r="1340" spans="1:31" hidden="1">
      <c r="A1340" s="326"/>
      <c r="B1340" s="164" t="s">
        <v>402</v>
      </c>
      <c r="C1340" s="164"/>
      <c r="D1340" s="164">
        <f ca="1">YEAR(OFFSET($E$269,D1339,0))</f>
        <v>1900</v>
      </c>
      <c r="E1340" s="164">
        <f ca="1">MONTH(OFFSET($E$269,D1339,0))</f>
        <v>1</v>
      </c>
      <c r="F1340" s="527" cm="1">
        <f t="array" aca="1" ref="F1340" ca="1">IleMiesiecyDoKoncaRokuST</f>
        <v>11</v>
      </c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</row>
    <row r="1341" spans="1:31" hidden="1">
      <c r="A1341" s="326"/>
      <c r="B1341" s="21" t="s">
        <v>388</v>
      </c>
      <c r="C1341" s="21"/>
      <c r="D1341" s="374">
        <f ca="1">IF(E1341&lt;0,0,ROUND(E1341,0))</f>
        <v>0</v>
      </c>
      <c r="E1341" s="248">
        <f ca="1">OFFSET($D$269,D1339,0)</f>
        <v>0</v>
      </c>
      <c r="F1341" s="374">
        <f ca="1">IF(E1341&gt;10,ROUND(($D1342/12)*$F1340,0),$D1341)</f>
        <v>0</v>
      </c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6"/>
      <c r="B1342" s="21" t="s">
        <v>396</v>
      </c>
      <c r="C1342" s="21"/>
      <c r="D1342" s="374">
        <f ca="1">IF(ISBLANK(OFFSET($E$269,D1339,0)),0,IF(E1341&gt;10,ROUND(D1341*am_wnip,0),IF(D1341&lt;0,0,D1341)))</f>
        <v>0</v>
      </c>
      <c r="E1342" s="21"/>
      <c r="F1342" s="21"/>
      <c r="G1342" s="21"/>
      <c r="H1342" s="21"/>
      <c r="I1342" s="21"/>
      <c r="J1342" s="21"/>
      <c r="K1342" s="74">
        <f ca="1">ROUND(IF($D1340=LataProjekcji,$F1341,IF($D1340=LataProjekcji,$D1342,0)),0)</f>
        <v>0</v>
      </c>
      <c r="L1342" s="247">
        <f ca="1">ROUND(IF(OR(AND($D1340=LataProjekcji,$F1340&gt;0),AND($D1340=LataProjekcji,$F1340=0,$E1341&lt;=10)),$F1341,IF($D1340&lt;LataProjekcji,IF((SUM($K1342:K1342)+$D1342)&lt;$D1341,$D1342,$D1341-SUM($K1342:K1342)),0)),0)</f>
        <v>0</v>
      </c>
      <c r="M1342" s="247">
        <f ca="1">ROUND(IF(OR(AND($D1340=LataProjekcji,$F1340&gt;0),AND($D1340=LataProjekcji,$F1340=0,$E1341&lt;=10)),$F1341,IF($D1340&lt;LataProjekcji,IF((SUM($K1342:L1342)+$D1342)&lt;$D1341,$D1342,$D1341-SUM($K1342:L1342)),0)),0)</f>
        <v>0</v>
      </c>
      <c r="N1342" s="247">
        <f ca="1">ROUND(IF(OR(AND($D1340=LataProjekcji,$F1340&gt;0),AND($D1340=LataProjekcji,$F1340=0,$E1341&lt;=10)),$F1341,IF($D1340&lt;LataProjekcji,IF((SUM($K1342:M1342)+$D1342)&lt;$D1341,$D1342,$D1341-SUM($K1342:M1342)),0)),0)</f>
        <v>0</v>
      </c>
      <c r="O1342" s="247">
        <f ca="1">ROUND(IF(OR(AND($D1340=LataProjekcji,$F1340&gt;0),AND($D1340=LataProjekcji,$F1340=0,$E1341&lt;=10)),$F1341,IF($D1340&lt;LataProjekcji,IF((SUM($K1342:N1342)+$D1342)&lt;$D1341,$D1342,$D1341-SUM($K1342:N1342)),0)),0)</f>
        <v>0</v>
      </c>
      <c r="P1342" s="247">
        <f ca="1">ROUND(IF(OR(AND($D1340=LataProjekcji,$F1340&gt;0),AND($D1340=LataProjekcji,$F1340=0,$E1341&lt;=10)),$F1341,IF($D1340&lt;LataProjekcji,IF((SUM($K1342:O1342)+$D1342)&lt;$D1341,$D1342,$D1341-SUM($K1342:O1342)),0)),0)</f>
        <v>0</v>
      </c>
      <c r="Q1342" s="247">
        <f ca="1">ROUND(IF(OR(AND($D1340=LataProjekcji,$F1340&gt;0),AND($D1340=LataProjekcji,$F1340=0,$E1341&lt;=10)),$F1341,IF($D1340&lt;LataProjekcji,IF((SUM($K1342:P1342)+$D1342)&lt;$D1341,$D1342,$D1341-SUM($K1342:P1342)),0)),0)</f>
        <v>0</v>
      </c>
      <c r="R1342" s="247">
        <f ca="1">ROUND(IF(OR(AND($D1340=LataProjekcji,$F1340&gt;0),AND($D1340=LataProjekcji,$F1340=0,$E1341&lt;=10)),$F1341,IF($D1340&lt;LataProjekcji,IF((SUM($K1342:Q1342)+$D1342)&lt;$D1341,$D1342,$D1341-SUM($K1342:Q1342)),0)),0)</f>
        <v>0</v>
      </c>
      <c r="S1342" s="247">
        <f ca="1">ROUND(IF(OR(AND($D1340=LataProjekcji,$F1340&gt;0),AND($D1340=LataProjekcji,$F1340=0,$E1341&lt;=10)),$F1341,IF($D1340&lt;LataProjekcji,IF((SUM($K1342:R1342)+$D1342)&lt;$D1341,$D1342,$D1341-SUM($K1342:R1342)),0)),0)</f>
        <v>0</v>
      </c>
      <c r="T1342" s="247">
        <f ca="1">ROUND(IF(OR(AND($D1340=LataProjekcji,$F1340&gt;0),AND($D1340=LataProjekcji,$F1340=0,$E1341&lt;=10)),$F1341,IF($D1340&lt;LataProjekcji,IF((SUM($K1342:S1342)+$D1342)&lt;$D1341,$D1342,$D1341-SUM($K1342:S1342)),0)),0)</f>
        <v>0</v>
      </c>
      <c r="U1342" s="247">
        <f ca="1">ROUND(IF(OR(AND($D1340=LataProjekcji,$F1340&gt;0),AND($D1340=LataProjekcji,$F1340=0,$E1341&lt;=10)),$F1341,IF($D1340&lt;LataProjekcji,IF((SUM($K1342:T1342)+$D1342)&lt;$D1341,$D1342,$D1341-SUM($K1342:T1342)),0)),0)</f>
        <v>0</v>
      </c>
      <c r="V1342" s="247">
        <f ca="1">ROUND(IF(OR(AND($D1340=LataProjekcji,$F1340&gt;0),AND($D1340=LataProjekcji,$F1340=0,$E1341&lt;=10)),$F1341,IF($D1340&lt;LataProjekcji,IF((SUM($K1342:U1342)+$D1342)&lt;$D1341,$D1342,$D1341-SUM($K1342:U1342)),0)),0)</f>
        <v>0</v>
      </c>
      <c r="W1342" s="247">
        <f ca="1">ROUND(IF(OR(AND($D1340=LataProjekcji,$F1340&gt;0),AND($D1340=LataProjekcji,$F1340=0,$E1341&lt;=10)),$F1341,IF($D1340&lt;LataProjekcji,IF((SUM($K1342:V1342)+$D1342)&lt;$D1341,$D1342,$D1341-SUM($K1342:V1342)),0)),0)</f>
        <v>0</v>
      </c>
      <c r="X1342" s="247">
        <f ca="1">ROUND(IF(OR(AND($D1340=LataProjekcji,$F1340&gt;0),AND($D1340=LataProjekcji,$F1340=0,$E1341&lt;=10)),$F1341,IF($D1340&lt;LataProjekcji,IF((SUM($K1342:W1342)+$D1342)&lt;$D1341,$D1342,$D1341-SUM($K1342:W1342)),0)),0)</f>
        <v>0</v>
      </c>
      <c r="Y1342" s="247">
        <f ca="1">ROUND(IF(OR(AND($D1340=LataProjekcji,$F1340&gt;0),AND($D1340=LataProjekcji,$F1340=0,$E1341&lt;=10)),$F1341,IF($D1340&lt;LataProjekcji,IF((SUM($K1342:X1342)+$D1342)&lt;$D1341,$D1342,$D1341-SUM($K1342:X1342)),0)),0)</f>
        <v>0</v>
      </c>
      <c r="Z1342" s="247">
        <f ca="1">ROUND(IF(OR(AND($D1340=LataProjekcji,$F1340&gt;0),AND($D1340=LataProjekcji,$F1340=0,$E1341&lt;=10)),$F1341,IF($D1340&lt;LataProjekcji,IF((SUM($K1342:Y1342)+$D1342)&lt;$D1341,$D1342,$D1341-SUM($K1342:Y1342)),0)),0)</f>
        <v>0</v>
      </c>
      <c r="AA1342" s="247">
        <f ca="1">ROUND(IF(OR(AND($D1340=LataProjekcji,$F1340&gt;0),AND($D1340=LataProjekcji,$F1340=0,$E1341&lt;=10)),$F1341,IF($D1340&lt;LataProjekcji,IF((SUM($K1342:Z1342)+$D1342)&lt;$D1341,$D1342,$D1341-SUM($K1342:Z1342)),0)),0)</f>
        <v>0</v>
      </c>
      <c r="AB1342" s="247">
        <f ca="1">ROUND(IF(OR(AND($D1340=LataProjekcji,$F1340&gt;0),AND($D1340=LataProjekcji,$F1340=0,$E1341&lt;=10)),$F1341,IF($D1340&lt;LataProjekcji,IF((SUM($K1342:AA1342)+$D1342)&lt;$D1341,$D1342,$D1341-SUM($K1342:AA1342)),0)),0)</f>
        <v>0</v>
      </c>
      <c r="AC1342" s="247">
        <f ca="1">ROUND(IF(OR(AND($D1340=LataProjekcji,$F1340&gt;0),AND($D1340=LataProjekcji,$F1340=0,$E1341&lt;=10)),$F1341,IF($D1340&lt;LataProjekcji,IF((SUM($K1342:AB1342)+$D1342)&lt;$D1341,$D1342,$D1341-SUM($K1342:AB1342)),0)),0)</f>
        <v>0</v>
      </c>
      <c r="AD1342" s="247">
        <f ca="1">ROUND(IF(OR(AND($D1340=LataProjekcji,$F1340&gt;0),AND($D1340=LataProjekcji,$F1340=0,$E1341&lt;=10)),$F1341,IF($D1340&lt;LataProjekcji,IF((SUM($K1342:AC1342)+$D1342)&lt;$D1341,$D1342,$D1341-SUM($K1342:AC1342)),0)),0)</f>
        <v>0</v>
      </c>
      <c r="AE1342" s="247">
        <f ca="1">ROUND(IF(OR(AND($D1340=LataProjekcji,$F1340&gt;0),AND($D1340=LataProjekcji,$F1340=0,$E1341&lt;=10)),$F1341,IF($D1340&lt;LataProjekcji,IF((SUM($K1342:AD1342)+$D1342)&lt;$D1341,$D1342,$D1341-SUM($K1342:AD1342)),0)),0)</f>
        <v>0</v>
      </c>
    </row>
    <row r="1343" spans="1:31" ht="12.5" hidden="1" thickBot="1">
      <c r="A1343" s="326"/>
      <c r="B1343" s="21" t="s">
        <v>397</v>
      </c>
      <c r="C1343" s="21"/>
      <c r="D1343" s="22"/>
      <c r="E1343" s="21"/>
      <c r="F1343" s="21"/>
      <c r="G1343" s="21"/>
      <c r="H1343" s="21"/>
      <c r="I1343" s="21"/>
      <c r="J1343" s="21"/>
      <c r="K1343" s="22">
        <f ca="1">ROUND(K1342,0)</f>
        <v>0</v>
      </c>
      <c r="L1343" s="22">
        <f t="shared" ref="L1343:W1343" ca="1" si="1974">ROUND(K1343+L1342,0)</f>
        <v>0</v>
      </c>
      <c r="M1343" s="22">
        <f t="shared" ca="1" si="1974"/>
        <v>0</v>
      </c>
      <c r="N1343" s="22">
        <f t="shared" ca="1" si="1974"/>
        <v>0</v>
      </c>
      <c r="O1343" s="22">
        <f t="shared" ca="1" si="1974"/>
        <v>0</v>
      </c>
      <c r="P1343" s="22">
        <f t="shared" ca="1" si="1974"/>
        <v>0</v>
      </c>
      <c r="Q1343" s="22">
        <f t="shared" ca="1" si="1974"/>
        <v>0</v>
      </c>
      <c r="R1343" s="22">
        <f t="shared" ca="1" si="1974"/>
        <v>0</v>
      </c>
      <c r="S1343" s="22">
        <f t="shared" ca="1" si="1974"/>
        <v>0</v>
      </c>
      <c r="T1343" s="22">
        <f t="shared" ca="1" si="1974"/>
        <v>0</v>
      </c>
      <c r="U1343" s="22">
        <f t="shared" ca="1" si="1974"/>
        <v>0</v>
      </c>
      <c r="V1343" s="22">
        <f t="shared" ca="1" si="1974"/>
        <v>0</v>
      </c>
      <c r="W1343" s="22">
        <f t="shared" ca="1" si="1974"/>
        <v>0</v>
      </c>
      <c r="X1343" s="22">
        <f ca="1">ROUND(W1343+X1342,0)</f>
        <v>0</v>
      </c>
      <c r="Y1343" s="22">
        <f ca="1">ROUND(X1343+Y1342,0)</f>
        <v>0</v>
      </c>
      <c r="Z1343" s="22">
        <f t="shared" ref="Z1343:AA1343" ca="1" si="1975">ROUND(Y1343+Z1342,0)</f>
        <v>0</v>
      </c>
      <c r="AA1343" s="22">
        <f t="shared" ca="1" si="1975"/>
        <v>0</v>
      </c>
      <c r="AB1343" s="22">
        <f t="shared" ref="AB1343" ca="1" si="1976">ROUND(AA1343+AB1342,0)</f>
        <v>0</v>
      </c>
      <c r="AC1343" s="22">
        <f t="shared" ref="AC1343" ca="1" si="1977">ROUND(AB1343+AC1342,0)</f>
        <v>0</v>
      </c>
      <c r="AD1343" s="22">
        <f t="shared" ref="AD1343" ca="1" si="1978">ROUND(AC1343+AD1342,0)</f>
        <v>0</v>
      </c>
      <c r="AE1343" s="22">
        <f t="shared" ref="AE1343" ca="1" si="1979">ROUND(AD1343+AE1342,0)</f>
        <v>0</v>
      </c>
    </row>
    <row r="1344" spans="1:31" ht="12.5" hidden="1" thickBot="1">
      <c r="A1344" s="326"/>
      <c r="B1344" s="21" t="s">
        <v>388</v>
      </c>
      <c r="C1344" s="21"/>
      <c r="D1344" s="22"/>
      <c r="E1344" s="21"/>
      <c r="F1344" s="21"/>
      <c r="G1344" s="21"/>
      <c r="H1344" s="539">
        <f>H1337+7</f>
        <v>56</v>
      </c>
      <c r="I1344" s="21"/>
      <c r="J1344" s="21"/>
      <c r="K1344" s="76">
        <f ca="1">IF($D1340=LataProjekcji,ROUND($D1341-K1343,0),ROUND(IF(K1342=0,0,$D1341-K1343),0))</f>
        <v>0</v>
      </c>
      <c r="L1344" s="253">
        <f t="shared" ref="L1344:W1344" ca="1" si="1980">IF($D1340=LataProjekcji,ROUND($D1341-L1343,0),ROUND(IF(AND(L1342=0,K1344&gt;0),$D1341-L1343,IF(L1342=0,0,$D1341-L1343)),0))</f>
        <v>0</v>
      </c>
      <c r="M1344" s="253">
        <f t="shared" ca="1" si="1980"/>
        <v>0</v>
      </c>
      <c r="N1344" s="253">
        <f t="shared" ca="1" si="1980"/>
        <v>0</v>
      </c>
      <c r="O1344" s="253">
        <f t="shared" ca="1" si="1980"/>
        <v>0</v>
      </c>
      <c r="P1344" s="253">
        <f t="shared" ca="1" si="1980"/>
        <v>0</v>
      </c>
      <c r="Q1344" s="253">
        <f t="shared" ca="1" si="1980"/>
        <v>0</v>
      </c>
      <c r="R1344" s="253">
        <f t="shared" ca="1" si="1980"/>
        <v>0</v>
      </c>
      <c r="S1344" s="253">
        <f t="shared" ca="1" si="1980"/>
        <v>0</v>
      </c>
      <c r="T1344" s="253">
        <f t="shared" ca="1" si="1980"/>
        <v>0</v>
      </c>
      <c r="U1344" s="253">
        <f t="shared" ca="1" si="1980"/>
        <v>0</v>
      </c>
      <c r="V1344" s="253">
        <f t="shared" ca="1" si="1980"/>
        <v>0</v>
      </c>
      <c r="W1344" s="253">
        <f t="shared" ca="1" si="1980"/>
        <v>0</v>
      </c>
      <c r="X1344" s="253">
        <f t="shared" ref="X1344:AA1344" ca="1" si="1981">IF($D1340=LataProjekcji,ROUND($D1341-X1343,0),ROUND(IF(AND(X1342=0,W1344&gt;0),$D1341-X1343,IF(X1342=0,0,$D1341-X1343)),0))</f>
        <v>0</v>
      </c>
      <c r="Y1344" s="253">
        <f t="shared" ca="1" si="1981"/>
        <v>0</v>
      </c>
      <c r="Z1344" s="253">
        <f t="shared" ca="1" si="1981"/>
        <v>0</v>
      </c>
      <c r="AA1344" s="253">
        <f t="shared" ca="1" si="1981"/>
        <v>0</v>
      </c>
      <c r="AB1344" s="253">
        <f t="shared" ref="AB1344" ca="1" si="1982">IF($D1340=LataProjekcji,ROUND($D1341-AB1343,0),ROUND(IF(AND(AB1342=0,AA1344&gt;0),$D1341-AB1343,IF(AB1342=0,0,$D1341-AB1343)),0))</f>
        <v>0</v>
      </c>
      <c r="AC1344" s="253">
        <f t="shared" ref="AC1344" ca="1" si="1983">IF($D1340=LataProjekcji,ROUND($D1341-AC1343,0),ROUND(IF(AND(AC1342=0,AB1344&gt;0),$D1341-AC1343,IF(AC1342=0,0,$D1341-AC1343)),0))</f>
        <v>0</v>
      </c>
      <c r="AD1344" s="253">
        <f t="shared" ref="AD1344" ca="1" si="1984">IF($D1340=LataProjekcji,ROUND($D1341-AD1343,0),ROUND(IF(AND(AD1342=0,AC1344&gt;0),$D1341-AD1343,IF(AD1342=0,0,$D1341-AD1343)),0))</f>
        <v>0</v>
      </c>
      <c r="AE1344" s="253">
        <f t="shared" ref="AE1344" ca="1" si="1985">IF($D1340=LataProjekcji,ROUND($D1341-AE1343,0),ROUND(IF(AND(AE1342=0,AD1344&gt;0),$D1341-AE1343,IF(AE1342=0,0,$D1341-AE1343)),0))</f>
        <v>0</v>
      </c>
    </row>
    <row r="1345" spans="1:31" hidden="1">
      <c r="A1345" s="326"/>
      <c r="B1345" s="21"/>
      <c r="C1345" s="21"/>
      <c r="D1345" s="21"/>
      <c r="E1345" s="21"/>
      <c r="F1345" s="21"/>
      <c r="G1345" s="21"/>
      <c r="H1345" s="388">
        <f>H1338+1</f>
        <v>8</v>
      </c>
      <c r="I1345" s="458" cm="1">
        <f t="array" aca="1" ref="I1345" ca="1">OFFSET('Środki trwałe'!$C$269,H1345,,)</f>
        <v>0</v>
      </c>
      <c r="J1345" s="388" t="s">
        <v>404</v>
      </c>
      <c r="K1345" s="528">
        <f t="shared" ref="K1345:W1345" ca="1" si="1986">IF(AND(OFFSET($F$269,$D1339,0)="tak",OFFSET($G$269,$D1339,0)="tak",OFFSET($J$269,$D1339,0)="ok",LataProjekcji&lt;=Koniec_Projekt),ROUND(OFFSET($K$2476,$H1344,(COLUMN()-11))*OFFSET($K$290,$H1345,(COLUMN()-11)),0),0)</f>
        <v>0</v>
      </c>
      <c r="L1345" s="528">
        <f t="shared" ca="1" si="1986"/>
        <v>0</v>
      </c>
      <c r="M1345" s="528">
        <f t="shared" ca="1" si="1986"/>
        <v>0</v>
      </c>
      <c r="N1345" s="528">
        <f t="shared" ca="1" si="1986"/>
        <v>0</v>
      </c>
      <c r="O1345" s="528">
        <f t="shared" ca="1" si="1986"/>
        <v>0</v>
      </c>
      <c r="P1345" s="528">
        <f t="shared" ca="1" si="1986"/>
        <v>0</v>
      </c>
      <c r="Q1345" s="528">
        <f t="shared" ca="1" si="1986"/>
        <v>0</v>
      </c>
      <c r="R1345" s="528">
        <f t="shared" ca="1" si="1986"/>
        <v>0</v>
      </c>
      <c r="S1345" s="528">
        <f t="shared" ca="1" si="1986"/>
        <v>0</v>
      </c>
      <c r="T1345" s="528">
        <f t="shared" ca="1" si="1986"/>
        <v>0</v>
      </c>
      <c r="U1345" s="528">
        <f t="shared" ca="1" si="1986"/>
        <v>0</v>
      </c>
      <c r="V1345" s="528">
        <f t="shared" ca="1" si="1986"/>
        <v>0</v>
      </c>
      <c r="W1345" s="528">
        <f t="shared" ca="1" si="1986"/>
        <v>0</v>
      </c>
      <c r="X1345" s="528">
        <f t="shared" ref="X1345:AA1345" ca="1" si="1987">IF(AND(OFFSET($F$269,$D1339,0)="tak",OFFSET($G$269,$D1339,0)="tak",OFFSET($J$269,$D1339,0)="ok",LataProjekcji&lt;=Koniec_Projekt),ROUND(OFFSET($K$2476,$H1344,(COLUMN()-11))*OFFSET($K$290,$H1345,(COLUMN()-11)),0),0)</f>
        <v>0</v>
      </c>
      <c r="Y1345" s="528">
        <f t="shared" ca="1" si="1987"/>
        <v>0</v>
      </c>
      <c r="Z1345" s="528">
        <f t="shared" ca="1" si="1987"/>
        <v>0</v>
      </c>
      <c r="AA1345" s="528">
        <f t="shared" ca="1" si="1987"/>
        <v>0</v>
      </c>
      <c r="AB1345" s="528">
        <f t="shared" ref="AB1345:AE1345" ca="1" si="1988">IF(AND(OFFSET($F$269,$D1339,0)="tak",OFFSET($G$269,$D1339,0)="tak",OFFSET($J$269,$D1339,0)="ok",LataProjekcji&lt;=Koniec_Projekt),ROUND(OFFSET($K$2476,$H1344,(COLUMN()-11))*OFFSET($K$290,$H1345,(COLUMN()-11)),0),0)</f>
        <v>0</v>
      </c>
      <c r="AC1345" s="528">
        <f t="shared" ca="1" si="1988"/>
        <v>0</v>
      </c>
      <c r="AD1345" s="528">
        <f t="shared" ca="1" si="1988"/>
        <v>0</v>
      </c>
      <c r="AE1345" s="528">
        <f t="shared" ca="1" si="1988"/>
        <v>0</v>
      </c>
    </row>
    <row r="1346" spans="1:31" hidden="1">
      <c r="A1346" s="326"/>
      <c r="B1346" s="20">
        <f ca="1">OFFSET($B$269,D1346,0)</f>
        <v>0</v>
      </c>
      <c r="C1346" s="20"/>
      <c r="D1346" s="21">
        <f>D1339+1</f>
        <v>9</v>
      </c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</row>
    <row r="1347" spans="1:31" hidden="1">
      <c r="A1347" s="326"/>
      <c r="B1347" s="164" t="s">
        <v>402</v>
      </c>
      <c r="C1347" s="164"/>
      <c r="D1347" s="164">
        <f ca="1">YEAR(OFFSET($E$269,D1346,0))</f>
        <v>1900</v>
      </c>
      <c r="E1347" s="164">
        <f ca="1">MONTH(OFFSET($E$269,D1346,0))</f>
        <v>1</v>
      </c>
      <c r="F1347" s="527" cm="1">
        <f t="array" aca="1" ref="F1347" ca="1">IleMiesiecyDoKoncaRokuST</f>
        <v>11</v>
      </c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</row>
    <row r="1348" spans="1:31" hidden="1">
      <c r="A1348" s="326"/>
      <c r="B1348" s="21" t="s">
        <v>388</v>
      </c>
      <c r="C1348" s="21"/>
      <c r="D1348" s="374">
        <f ca="1">IF(E1348&lt;0,0,ROUND(E1348,0))</f>
        <v>0</v>
      </c>
      <c r="E1348" s="248">
        <f ca="1">OFFSET($D$269,D1346,0)</f>
        <v>0</v>
      </c>
      <c r="F1348" s="374">
        <f ca="1">IF(E1348&gt;10,ROUND(($D1349/12)*$F1347,0),$D1348)</f>
        <v>0</v>
      </c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6"/>
      <c r="B1349" s="21" t="s">
        <v>396</v>
      </c>
      <c r="C1349" s="21"/>
      <c r="D1349" s="374">
        <f ca="1">IF(ISBLANK(OFFSET($E$269,D1346,0)),0,IF(E1348&gt;10,ROUND(D1348*am_wnip,0),IF(D1348&lt;0,0,D1348)))</f>
        <v>0</v>
      </c>
      <c r="E1349" s="21"/>
      <c r="F1349" s="21"/>
      <c r="G1349" s="21"/>
      <c r="H1349" s="21"/>
      <c r="I1349" s="21"/>
      <c r="J1349" s="21"/>
      <c r="K1349" s="74">
        <f ca="1">ROUND(IF($D1347=LataProjekcji,$F1348,IF($D1347=LataProjekcji,$D1349,0)),0)</f>
        <v>0</v>
      </c>
      <c r="L1349" s="247">
        <f ca="1">ROUND(IF(OR(AND($D1347=LataProjekcji,$F1347&gt;0),AND($D1347=LataProjekcji,$F1347=0,$E1348&lt;=10)),$F1348,IF($D1347&lt;LataProjekcji,IF((SUM($K1349:K1349)+$D1349)&lt;$D1348,$D1349,$D1348-SUM($K1349:K1349)),0)),0)</f>
        <v>0</v>
      </c>
      <c r="M1349" s="247">
        <f ca="1">ROUND(IF(OR(AND($D1347=LataProjekcji,$F1347&gt;0),AND($D1347=LataProjekcji,$F1347=0,$E1348&lt;=10)),$F1348,IF($D1347&lt;LataProjekcji,IF((SUM($K1349:L1349)+$D1349)&lt;$D1348,$D1349,$D1348-SUM($K1349:L1349)),0)),0)</f>
        <v>0</v>
      </c>
      <c r="N1349" s="247">
        <f ca="1">ROUND(IF(OR(AND($D1347=LataProjekcji,$F1347&gt;0),AND($D1347=LataProjekcji,$F1347=0,$E1348&lt;=10)),$F1348,IF($D1347&lt;LataProjekcji,IF((SUM($K1349:M1349)+$D1349)&lt;$D1348,$D1349,$D1348-SUM($K1349:M1349)),0)),0)</f>
        <v>0</v>
      </c>
      <c r="O1349" s="247">
        <f ca="1">ROUND(IF(OR(AND($D1347=LataProjekcji,$F1347&gt;0),AND($D1347=LataProjekcji,$F1347=0,$E1348&lt;=10)),$F1348,IF($D1347&lt;LataProjekcji,IF((SUM($K1349:N1349)+$D1349)&lt;$D1348,$D1349,$D1348-SUM($K1349:N1349)),0)),0)</f>
        <v>0</v>
      </c>
      <c r="P1349" s="247">
        <f ca="1">ROUND(IF(OR(AND($D1347=LataProjekcji,$F1347&gt;0),AND($D1347=LataProjekcji,$F1347=0,$E1348&lt;=10)),$F1348,IF($D1347&lt;LataProjekcji,IF((SUM($K1349:O1349)+$D1349)&lt;$D1348,$D1349,$D1348-SUM($K1349:O1349)),0)),0)</f>
        <v>0</v>
      </c>
      <c r="Q1349" s="247">
        <f ca="1">ROUND(IF(OR(AND($D1347=LataProjekcji,$F1347&gt;0),AND($D1347=LataProjekcji,$F1347=0,$E1348&lt;=10)),$F1348,IF($D1347&lt;LataProjekcji,IF((SUM($K1349:P1349)+$D1349)&lt;$D1348,$D1349,$D1348-SUM($K1349:P1349)),0)),0)</f>
        <v>0</v>
      </c>
      <c r="R1349" s="247">
        <f ca="1">ROUND(IF(OR(AND($D1347=LataProjekcji,$F1347&gt;0),AND($D1347=LataProjekcji,$F1347=0,$E1348&lt;=10)),$F1348,IF($D1347&lt;LataProjekcji,IF((SUM($K1349:Q1349)+$D1349)&lt;$D1348,$D1349,$D1348-SUM($K1349:Q1349)),0)),0)</f>
        <v>0</v>
      </c>
      <c r="S1349" s="247">
        <f ca="1">ROUND(IF(OR(AND($D1347=LataProjekcji,$F1347&gt;0),AND($D1347=LataProjekcji,$F1347=0,$E1348&lt;=10)),$F1348,IF($D1347&lt;LataProjekcji,IF((SUM($K1349:R1349)+$D1349)&lt;$D1348,$D1349,$D1348-SUM($K1349:R1349)),0)),0)</f>
        <v>0</v>
      </c>
      <c r="T1349" s="247">
        <f ca="1">ROUND(IF(OR(AND($D1347=LataProjekcji,$F1347&gt;0),AND($D1347=LataProjekcji,$F1347=0,$E1348&lt;=10)),$F1348,IF($D1347&lt;LataProjekcji,IF((SUM($K1349:S1349)+$D1349)&lt;$D1348,$D1349,$D1348-SUM($K1349:S1349)),0)),0)</f>
        <v>0</v>
      </c>
      <c r="U1349" s="247">
        <f ca="1">ROUND(IF(OR(AND($D1347=LataProjekcji,$F1347&gt;0),AND($D1347=LataProjekcji,$F1347=0,$E1348&lt;=10)),$F1348,IF($D1347&lt;LataProjekcji,IF((SUM($K1349:T1349)+$D1349)&lt;$D1348,$D1349,$D1348-SUM($K1349:T1349)),0)),0)</f>
        <v>0</v>
      </c>
      <c r="V1349" s="247">
        <f ca="1">ROUND(IF(OR(AND($D1347=LataProjekcji,$F1347&gt;0),AND($D1347=LataProjekcji,$F1347=0,$E1348&lt;=10)),$F1348,IF($D1347&lt;LataProjekcji,IF((SUM($K1349:U1349)+$D1349)&lt;$D1348,$D1349,$D1348-SUM($K1349:U1349)),0)),0)</f>
        <v>0</v>
      </c>
      <c r="W1349" s="247">
        <f ca="1">ROUND(IF(OR(AND($D1347=LataProjekcji,$F1347&gt;0),AND($D1347=LataProjekcji,$F1347=0,$E1348&lt;=10)),$F1348,IF($D1347&lt;LataProjekcji,IF((SUM($K1349:V1349)+$D1349)&lt;$D1348,$D1349,$D1348-SUM($K1349:V1349)),0)),0)</f>
        <v>0</v>
      </c>
      <c r="X1349" s="247">
        <f ca="1">ROUND(IF(OR(AND($D1347=LataProjekcji,$F1347&gt;0),AND($D1347=LataProjekcji,$F1347=0,$E1348&lt;=10)),$F1348,IF($D1347&lt;LataProjekcji,IF((SUM($K1349:W1349)+$D1349)&lt;$D1348,$D1349,$D1348-SUM($K1349:W1349)),0)),0)</f>
        <v>0</v>
      </c>
      <c r="Y1349" s="247">
        <f ca="1">ROUND(IF(OR(AND($D1347=LataProjekcji,$F1347&gt;0),AND($D1347=LataProjekcji,$F1347=0,$E1348&lt;=10)),$F1348,IF($D1347&lt;LataProjekcji,IF((SUM($K1349:X1349)+$D1349)&lt;$D1348,$D1349,$D1348-SUM($K1349:X1349)),0)),0)</f>
        <v>0</v>
      </c>
      <c r="Z1349" s="247">
        <f ca="1">ROUND(IF(OR(AND($D1347=LataProjekcji,$F1347&gt;0),AND($D1347=LataProjekcji,$F1347=0,$E1348&lt;=10)),$F1348,IF($D1347&lt;LataProjekcji,IF((SUM($K1349:Y1349)+$D1349)&lt;$D1348,$D1349,$D1348-SUM($K1349:Y1349)),0)),0)</f>
        <v>0</v>
      </c>
      <c r="AA1349" s="247">
        <f ca="1">ROUND(IF(OR(AND($D1347=LataProjekcji,$F1347&gt;0),AND($D1347=LataProjekcji,$F1347=0,$E1348&lt;=10)),$F1348,IF($D1347&lt;LataProjekcji,IF((SUM($K1349:Z1349)+$D1349)&lt;$D1348,$D1349,$D1348-SUM($K1349:Z1349)),0)),0)</f>
        <v>0</v>
      </c>
      <c r="AB1349" s="247">
        <f ca="1">ROUND(IF(OR(AND($D1347=LataProjekcji,$F1347&gt;0),AND($D1347=LataProjekcji,$F1347=0,$E1348&lt;=10)),$F1348,IF($D1347&lt;LataProjekcji,IF((SUM($K1349:AA1349)+$D1349)&lt;$D1348,$D1349,$D1348-SUM($K1349:AA1349)),0)),0)</f>
        <v>0</v>
      </c>
      <c r="AC1349" s="247">
        <f ca="1">ROUND(IF(OR(AND($D1347=LataProjekcji,$F1347&gt;0),AND($D1347=LataProjekcji,$F1347=0,$E1348&lt;=10)),$F1348,IF($D1347&lt;LataProjekcji,IF((SUM($K1349:AB1349)+$D1349)&lt;$D1348,$D1349,$D1348-SUM($K1349:AB1349)),0)),0)</f>
        <v>0</v>
      </c>
      <c r="AD1349" s="247">
        <f ca="1">ROUND(IF(OR(AND($D1347=LataProjekcji,$F1347&gt;0),AND($D1347=LataProjekcji,$F1347=0,$E1348&lt;=10)),$F1348,IF($D1347&lt;LataProjekcji,IF((SUM($K1349:AC1349)+$D1349)&lt;$D1348,$D1349,$D1348-SUM($K1349:AC1349)),0)),0)</f>
        <v>0</v>
      </c>
      <c r="AE1349" s="247">
        <f ca="1">ROUND(IF(OR(AND($D1347=LataProjekcji,$F1347&gt;0),AND($D1347=LataProjekcji,$F1347=0,$E1348&lt;=10)),$F1348,IF($D1347&lt;LataProjekcji,IF((SUM($K1349:AD1349)+$D1349)&lt;$D1348,$D1349,$D1348-SUM($K1349:AD1349)),0)),0)</f>
        <v>0</v>
      </c>
    </row>
    <row r="1350" spans="1:31" ht="12.5" hidden="1" thickBot="1">
      <c r="A1350" s="326"/>
      <c r="B1350" s="21" t="s">
        <v>397</v>
      </c>
      <c r="C1350" s="21"/>
      <c r="D1350" s="22"/>
      <c r="E1350" s="21"/>
      <c r="F1350" s="21"/>
      <c r="G1350" s="21"/>
      <c r="H1350" s="21"/>
      <c r="I1350" s="21"/>
      <c r="J1350" s="21"/>
      <c r="K1350" s="22">
        <f ca="1">ROUND(K1349,0)</f>
        <v>0</v>
      </c>
      <c r="L1350" s="22">
        <f t="shared" ref="L1350:W1350" ca="1" si="1989">ROUND(K1350+L1349,0)</f>
        <v>0</v>
      </c>
      <c r="M1350" s="22">
        <f t="shared" ca="1" si="1989"/>
        <v>0</v>
      </c>
      <c r="N1350" s="22">
        <f t="shared" ca="1" si="1989"/>
        <v>0</v>
      </c>
      <c r="O1350" s="22">
        <f t="shared" ca="1" si="1989"/>
        <v>0</v>
      </c>
      <c r="P1350" s="22">
        <f t="shared" ca="1" si="1989"/>
        <v>0</v>
      </c>
      <c r="Q1350" s="22">
        <f t="shared" ca="1" si="1989"/>
        <v>0</v>
      </c>
      <c r="R1350" s="22">
        <f t="shared" ca="1" si="1989"/>
        <v>0</v>
      </c>
      <c r="S1350" s="22">
        <f t="shared" ca="1" si="1989"/>
        <v>0</v>
      </c>
      <c r="T1350" s="22">
        <f t="shared" ca="1" si="1989"/>
        <v>0</v>
      </c>
      <c r="U1350" s="22">
        <f t="shared" ca="1" si="1989"/>
        <v>0</v>
      </c>
      <c r="V1350" s="22">
        <f t="shared" ca="1" si="1989"/>
        <v>0</v>
      </c>
      <c r="W1350" s="22">
        <f t="shared" ca="1" si="1989"/>
        <v>0</v>
      </c>
      <c r="X1350" s="22">
        <f ca="1">ROUND(W1350+X1349,0)</f>
        <v>0</v>
      </c>
      <c r="Y1350" s="22">
        <f ca="1">ROUND(X1350+Y1349,0)</f>
        <v>0</v>
      </c>
      <c r="Z1350" s="22">
        <f t="shared" ref="Z1350:AA1350" ca="1" si="1990">ROUND(Y1350+Z1349,0)</f>
        <v>0</v>
      </c>
      <c r="AA1350" s="22">
        <f t="shared" ca="1" si="1990"/>
        <v>0</v>
      </c>
      <c r="AB1350" s="22">
        <f t="shared" ref="AB1350" ca="1" si="1991">ROUND(AA1350+AB1349,0)</f>
        <v>0</v>
      </c>
      <c r="AC1350" s="22">
        <f t="shared" ref="AC1350" ca="1" si="1992">ROUND(AB1350+AC1349,0)</f>
        <v>0</v>
      </c>
      <c r="AD1350" s="22">
        <f t="shared" ref="AD1350" ca="1" si="1993">ROUND(AC1350+AD1349,0)</f>
        <v>0</v>
      </c>
      <c r="AE1350" s="22">
        <f t="shared" ref="AE1350" ca="1" si="1994">ROUND(AD1350+AE1349,0)</f>
        <v>0</v>
      </c>
    </row>
    <row r="1351" spans="1:31" ht="12.5" hidden="1" thickBot="1">
      <c r="A1351" s="326"/>
      <c r="B1351" s="21" t="s">
        <v>388</v>
      </c>
      <c r="C1351" s="21"/>
      <c r="D1351" s="22"/>
      <c r="E1351" s="21"/>
      <c r="F1351" s="21"/>
      <c r="G1351" s="21"/>
      <c r="H1351" s="539">
        <f>H1344+7</f>
        <v>63</v>
      </c>
      <c r="I1351" s="21"/>
      <c r="J1351" s="21"/>
      <c r="K1351" s="76">
        <f ca="1">IF($D1347=LataProjekcji,ROUND($D1348-K1350,0),ROUND(IF(K1349=0,0,$D1348-K1350),0))</f>
        <v>0</v>
      </c>
      <c r="L1351" s="253">
        <f t="shared" ref="L1351:W1351" ca="1" si="1995">IF($D1347=LataProjekcji,ROUND($D1348-L1350,0),ROUND(IF(AND(L1349=0,K1351&gt;0),$D1348-L1350,IF(L1349=0,0,$D1348-L1350)),0))</f>
        <v>0</v>
      </c>
      <c r="M1351" s="253">
        <f t="shared" ca="1" si="1995"/>
        <v>0</v>
      </c>
      <c r="N1351" s="253">
        <f t="shared" ca="1" si="1995"/>
        <v>0</v>
      </c>
      <c r="O1351" s="253">
        <f t="shared" ca="1" si="1995"/>
        <v>0</v>
      </c>
      <c r="P1351" s="253">
        <f t="shared" ca="1" si="1995"/>
        <v>0</v>
      </c>
      <c r="Q1351" s="253">
        <f t="shared" ca="1" si="1995"/>
        <v>0</v>
      </c>
      <c r="R1351" s="253">
        <f t="shared" ca="1" si="1995"/>
        <v>0</v>
      </c>
      <c r="S1351" s="253">
        <f t="shared" ca="1" si="1995"/>
        <v>0</v>
      </c>
      <c r="T1351" s="253">
        <f t="shared" ca="1" si="1995"/>
        <v>0</v>
      </c>
      <c r="U1351" s="253">
        <f t="shared" ca="1" si="1995"/>
        <v>0</v>
      </c>
      <c r="V1351" s="253">
        <f t="shared" ca="1" si="1995"/>
        <v>0</v>
      </c>
      <c r="W1351" s="253">
        <f t="shared" ca="1" si="1995"/>
        <v>0</v>
      </c>
      <c r="X1351" s="253">
        <f t="shared" ref="X1351:AA1351" ca="1" si="1996">IF($D1347=LataProjekcji,ROUND($D1348-X1350,0),ROUND(IF(AND(X1349=0,W1351&gt;0),$D1348-X1350,IF(X1349=0,0,$D1348-X1350)),0))</f>
        <v>0</v>
      </c>
      <c r="Y1351" s="253">
        <f t="shared" ca="1" si="1996"/>
        <v>0</v>
      </c>
      <c r="Z1351" s="253">
        <f t="shared" ca="1" si="1996"/>
        <v>0</v>
      </c>
      <c r="AA1351" s="253">
        <f t="shared" ca="1" si="1996"/>
        <v>0</v>
      </c>
      <c r="AB1351" s="253">
        <f t="shared" ref="AB1351" ca="1" si="1997">IF($D1347=LataProjekcji,ROUND($D1348-AB1350,0),ROUND(IF(AND(AB1349=0,AA1351&gt;0),$D1348-AB1350,IF(AB1349=0,0,$D1348-AB1350)),0))</f>
        <v>0</v>
      </c>
      <c r="AC1351" s="253">
        <f t="shared" ref="AC1351" ca="1" si="1998">IF($D1347=LataProjekcji,ROUND($D1348-AC1350,0),ROUND(IF(AND(AC1349=0,AB1351&gt;0),$D1348-AC1350,IF(AC1349=0,0,$D1348-AC1350)),0))</f>
        <v>0</v>
      </c>
      <c r="AD1351" s="253">
        <f t="shared" ref="AD1351" ca="1" si="1999">IF($D1347=LataProjekcji,ROUND($D1348-AD1350,0),ROUND(IF(AND(AD1349=0,AC1351&gt;0),$D1348-AD1350,IF(AD1349=0,0,$D1348-AD1350)),0))</f>
        <v>0</v>
      </c>
      <c r="AE1351" s="253">
        <f t="shared" ref="AE1351" ca="1" si="2000">IF($D1347=LataProjekcji,ROUND($D1348-AE1350,0),ROUND(IF(AND(AE1349=0,AD1351&gt;0),$D1348-AE1350,IF(AE1349=0,0,$D1348-AE1350)),0))</f>
        <v>0</v>
      </c>
    </row>
    <row r="1352" spans="1:31" hidden="1">
      <c r="A1352" s="326"/>
      <c r="B1352" s="21"/>
      <c r="C1352" s="21"/>
      <c r="D1352" s="21"/>
      <c r="E1352" s="21"/>
      <c r="F1352" s="21"/>
      <c r="G1352" s="21"/>
      <c r="H1352" s="388">
        <f>H1345+1</f>
        <v>9</v>
      </c>
      <c r="I1352" s="458" cm="1">
        <f t="array" aca="1" ref="I1352" ca="1">OFFSET('Środki trwałe'!$C$269,H1352,,)</f>
        <v>0</v>
      </c>
      <c r="J1352" s="388" t="s">
        <v>404</v>
      </c>
      <c r="K1352" s="528">
        <f t="shared" ref="K1352:W1352" ca="1" si="2001">IF(AND(OFFSET($F$269,$D1346,0)="tak",OFFSET($G$269,$D1346,0)="tak",OFFSET($J$269,$D1346,0)="ok",LataProjekcji&lt;=Koniec_Projekt),ROUND(OFFSET($K$2476,$H1351,(COLUMN()-11))*OFFSET($K$290,$H1352,(COLUMN()-11)),0),0)</f>
        <v>0</v>
      </c>
      <c r="L1352" s="528">
        <f t="shared" ca="1" si="2001"/>
        <v>0</v>
      </c>
      <c r="M1352" s="528">
        <f t="shared" ca="1" si="2001"/>
        <v>0</v>
      </c>
      <c r="N1352" s="528">
        <f t="shared" ca="1" si="2001"/>
        <v>0</v>
      </c>
      <c r="O1352" s="528">
        <f t="shared" ca="1" si="2001"/>
        <v>0</v>
      </c>
      <c r="P1352" s="528">
        <f t="shared" ca="1" si="2001"/>
        <v>0</v>
      </c>
      <c r="Q1352" s="528">
        <f t="shared" ca="1" si="2001"/>
        <v>0</v>
      </c>
      <c r="R1352" s="528">
        <f t="shared" ca="1" si="2001"/>
        <v>0</v>
      </c>
      <c r="S1352" s="528">
        <f t="shared" ca="1" si="2001"/>
        <v>0</v>
      </c>
      <c r="T1352" s="528">
        <f t="shared" ca="1" si="2001"/>
        <v>0</v>
      </c>
      <c r="U1352" s="528">
        <f t="shared" ca="1" si="2001"/>
        <v>0</v>
      </c>
      <c r="V1352" s="528">
        <f t="shared" ca="1" si="2001"/>
        <v>0</v>
      </c>
      <c r="W1352" s="528">
        <f t="shared" ca="1" si="2001"/>
        <v>0</v>
      </c>
      <c r="X1352" s="528">
        <f t="shared" ref="X1352:AA1352" ca="1" si="2002">IF(AND(OFFSET($F$269,$D1346,0)="tak",OFFSET($G$269,$D1346,0)="tak",OFFSET($J$269,$D1346,0)="ok",LataProjekcji&lt;=Koniec_Projekt),ROUND(OFFSET($K$2476,$H1351,(COLUMN()-11))*OFFSET($K$290,$H1352,(COLUMN()-11)),0),0)</f>
        <v>0</v>
      </c>
      <c r="Y1352" s="528">
        <f t="shared" ca="1" si="2002"/>
        <v>0</v>
      </c>
      <c r="Z1352" s="528">
        <f t="shared" ca="1" si="2002"/>
        <v>0</v>
      </c>
      <c r="AA1352" s="528">
        <f t="shared" ca="1" si="2002"/>
        <v>0</v>
      </c>
      <c r="AB1352" s="528">
        <f t="shared" ref="AB1352:AE1352" ca="1" si="2003">IF(AND(OFFSET($F$269,$D1346,0)="tak",OFFSET($G$269,$D1346,0)="tak",OFFSET($J$269,$D1346,0)="ok",LataProjekcji&lt;=Koniec_Projekt),ROUND(OFFSET($K$2476,$H1351,(COLUMN()-11))*OFFSET($K$290,$H1352,(COLUMN()-11)),0),0)</f>
        <v>0</v>
      </c>
      <c r="AC1352" s="528">
        <f t="shared" ca="1" si="2003"/>
        <v>0</v>
      </c>
      <c r="AD1352" s="528">
        <f t="shared" ca="1" si="2003"/>
        <v>0</v>
      </c>
      <c r="AE1352" s="528">
        <f t="shared" ca="1" si="2003"/>
        <v>0</v>
      </c>
    </row>
    <row r="1353" spans="1:31" hidden="1">
      <c r="A1353" s="326"/>
      <c r="B1353" s="20">
        <f ca="1">OFFSET($B$269,D1353,0)</f>
        <v>0</v>
      </c>
      <c r="C1353" s="20"/>
      <c r="D1353" s="21">
        <f>D1346+1</f>
        <v>10</v>
      </c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</row>
    <row r="1354" spans="1:31" hidden="1">
      <c r="A1354" s="326"/>
      <c r="B1354" s="164" t="s">
        <v>402</v>
      </c>
      <c r="C1354" s="164"/>
      <c r="D1354" s="164">
        <f ca="1">YEAR(OFFSET($E$269,D1353,0))</f>
        <v>1900</v>
      </c>
      <c r="E1354" s="164">
        <f ca="1">MONTH(OFFSET($E$269,D1353,0))</f>
        <v>1</v>
      </c>
      <c r="F1354" s="527" cm="1">
        <f t="array" aca="1" ref="F1354" ca="1">IleMiesiecyDoKoncaRokuST</f>
        <v>11</v>
      </c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</row>
    <row r="1355" spans="1:31" hidden="1">
      <c r="A1355" s="326"/>
      <c r="B1355" s="21" t="s">
        <v>388</v>
      </c>
      <c r="C1355" s="21"/>
      <c r="D1355" s="374">
        <f ca="1">IF(E1355&lt;0,0,ROUND(E1355,0))</f>
        <v>0</v>
      </c>
      <c r="E1355" s="248">
        <f ca="1">OFFSET($D$269,D1353,0)</f>
        <v>0</v>
      </c>
      <c r="F1355" s="374">
        <f ca="1">IF(E1355&gt;10,ROUND(($D1356/12)*$F1354,0),$D1355)</f>
        <v>0</v>
      </c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6"/>
      <c r="B1356" s="21" t="s">
        <v>396</v>
      </c>
      <c r="C1356" s="21"/>
      <c r="D1356" s="374">
        <f ca="1">IF(ISBLANK(OFFSET($E$269,D1353,0)),0,IF(E1355&gt;10,ROUND(D1355*am_wnip,0),IF(D1355&lt;0,0,D1355)))</f>
        <v>0</v>
      </c>
      <c r="E1356" s="21"/>
      <c r="F1356" s="21"/>
      <c r="G1356" s="21"/>
      <c r="H1356" s="21"/>
      <c r="I1356" s="21"/>
      <c r="J1356" s="21"/>
      <c r="K1356" s="74">
        <f ca="1">ROUND(IF($D1354=LataProjekcji,$F1355,IF($D1354=LataProjekcji,$D1356,0)),0)</f>
        <v>0</v>
      </c>
      <c r="L1356" s="247">
        <f ca="1">ROUND(IF(OR(AND($D1354=LataProjekcji,$F1354&gt;0),AND($D1354=LataProjekcji,$F1354=0,$E1355&lt;=10)),$F1355,IF($D1354&lt;LataProjekcji,IF((SUM($K1356:K1356)+$D1356)&lt;$D1355,$D1356,$D1355-SUM($K1356:K1356)),0)),0)</f>
        <v>0</v>
      </c>
      <c r="M1356" s="247">
        <f ca="1">ROUND(IF(OR(AND($D1354=LataProjekcji,$F1354&gt;0),AND($D1354=LataProjekcji,$F1354=0,$E1355&lt;=10)),$F1355,IF($D1354&lt;LataProjekcji,IF((SUM($K1356:L1356)+$D1356)&lt;$D1355,$D1356,$D1355-SUM($K1356:L1356)),0)),0)</f>
        <v>0</v>
      </c>
      <c r="N1356" s="247">
        <f ca="1">ROUND(IF(OR(AND($D1354=LataProjekcji,$F1354&gt;0),AND($D1354=LataProjekcji,$F1354=0,$E1355&lt;=10)),$F1355,IF($D1354&lt;LataProjekcji,IF((SUM($K1356:M1356)+$D1356)&lt;$D1355,$D1356,$D1355-SUM($K1356:M1356)),0)),0)</f>
        <v>0</v>
      </c>
      <c r="O1356" s="247">
        <f ca="1">ROUND(IF(OR(AND($D1354=LataProjekcji,$F1354&gt;0),AND($D1354=LataProjekcji,$F1354=0,$E1355&lt;=10)),$F1355,IF($D1354&lt;LataProjekcji,IF((SUM($K1356:N1356)+$D1356)&lt;$D1355,$D1356,$D1355-SUM($K1356:N1356)),0)),0)</f>
        <v>0</v>
      </c>
      <c r="P1356" s="247">
        <f ca="1">ROUND(IF(OR(AND($D1354=LataProjekcji,$F1354&gt;0),AND($D1354=LataProjekcji,$F1354=0,$E1355&lt;=10)),$F1355,IF($D1354&lt;LataProjekcji,IF((SUM($K1356:O1356)+$D1356)&lt;$D1355,$D1356,$D1355-SUM($K1356:O1356)),0)),0)</f>
        <v>0</v>
      </c>
      <c r="Q1356" s="247">
        <f ca="1">ROUND(IF(OR(AND($D1354=LataProjekcji,$F1354&gt;0),AND($D1354=LataProjekcji,$F1354=0,$E1355&lt;=10)),$F1355,IF($D1354&lt;LataProjekcji,IF((SUM($K1356:P1356)+$D1356)&lt;$D1355,$D1356,$D1355-SUM($K1356:P1356)),0)),0)</f>
        <v>0</v>
      </c>
      <c r="R1356" s="247">
        <f ca="1">ROUND(IF(OR(AND($D1354=LataProjekcji,$F1354&gt;0),AND($D1354=LataProjekcji,$F1354=0,$E1355&lt;=10)),$F1355,IF($D1354&lt;LataProjekcji,IF((SUM($K1356:Q1356)+$D1356)&lt;$D1355,$D1356,$D1355-SUM($K1356:Q1356)),0)),0)</f>
        <v>0</v>
      </c>
      <c r="S1356" s="247">
        <f ca="1">ROUND(IF(OR(AND($D1354=LataProjekcji,$F1354&gt;0),AND($D1354=LataProjekcji,$F1354=0,$E1355&lt;=10)),$F1355,IF($D1354&lt;LataProjekcji,IF((SUM($K1356:R1356)+$D1356)&lt;$D1355,$D1356,$D1355-SUM($K1356:R1356)),0)),0)</f>
        <v>0</v>
      </c>
      <c r="T1356" s="247">
        <f ca="1">ROUND(IF(OR(AND($D1354=LataProjekcji,$F1354&gt;0),AND($D1354=LataProjekcji,$F1354=0,$E1355&lt;=10)),$F1355,IF($D1354&lt;LataProjekcji,IF((SUM($K1356:S1356)+$D1356)&lt;$D1355,$D1356,$D1355-SUM($K1356:S1356)),0)),0)</f>
        <v>0</v>
      </c>
      <c r="U1356" s="247">
        <f ca="1">ROUND(IF(OR(AND($D1354=LataProjekcji,$F1354&gt;0),AND($D1354=LataProjekcji,$F1354=0,$E1355&lt;=10)),$F1355,IF($D1354&lt;LataProjekcji,IF((SUM($K1356:T1356)+$D1356)&lt;$D1355,$D1356,$D1355-SUM($K1356:T1356)),0)),0)</f>
        <v>0</v>
      </c>
      <c r="V1356" s="247">
        <f ca="1">ROUND(IF(OR(AND($D1354=LataProjekcji,$F1354&gt;0),AND($D1354=LataProjekcji,$F1354=0,$E1355&lt;=10)),$F1355,IF($D1354&lt;LataProjekcji,IF((SUM($K1356:U1356)+$D1356)&lt;$D1355,$D1356,$D1355-SUM($K1356:U1356)),0)),0)</f>
        <v>0</v>
      </c>
      <c r="W1356" s="247">
        <f ca="1">ROUND(IF(OR(AND($D1354=LataProjekcji,$F1354&gt;0),AND($D1354=LataProjekcji,$F1354=0,$E1355&lt;=10)),$F1355,IF($D1354&lt;LataProjekcji,IF((SUM($K1356:V1356)+$D1356)&lt;$D1355,$D1356,$D1355-SUM($K1356:V1356)),0)),0)</f>
        <v>0</v>
      </c>
      <c r="X1356" s="247">
        <f ca="1">ROUND(IF(OR(AND($D1354=LataProjekcji,$F1354&gt;0),AND($D1354=LataProjekcji,$F1354=0,$E1355&lt;=10)),$F1355,IF($D1354&lt;LataProjekcji,IF((SUM($K1356:W1356)+$D1356)&lt;$D1355,$D1356,$D1355-SUM($K1356:W1356)),0)),0)</f>
        <v>0</v>
      </c>
      <c r="Y1356" s="247">
        <f ca="1">ROUND(IF(OR(AND($D1354=LataProjekcji,$F1354&gt;0),AND($D1354=LataProjekcji,$F1354=0,$E1355&lt;=10)),$F1355,IF($D1354&lt;LataProjekcji,IF((SUM($K1356:X1356)+$D1356)&lt;$D1355,$D1356,$D1355-SUM($K1356:X1356)),0)),0)</f>
        <v>0</v>
      </c>
      <c r="Z1356" s="247">
        <f ca="1">ROUND(IF(OR(AND($D1354=LataProjekcji,$F1354&gt;0),AND($D1354=LataProjekcji,$F1354=0,$E1355&lt;=10)),$F1355,IF($D1354&lt;LataProjekcji,IF((SUM($K1356:Y1356)+$D1356)&lt;$D1355,$D1356,$D1355-SUM($K1356:Y1356)),0)),0)</f>
        <v>0</v>
      </c>
      <c r="AA1356" s="247">
        <f ca="1">ROUND(IF(OR(AND($D1354=LataProjekcji,$F1354&gt;0),AND($D1354=LataProjekcji,$F1354=0,$E1355&lt;=10)),$F1355,IF($D1354&lt;LataProjekcji,IF((SUM($K1356:Z1356)+$D1356)&lt;$D1355,$D1356,$D1355-SUM($K1356:Z1356)),0)),0)</f>
        <v>0</v>
      </c>
      <c r="AB1356" s="247">
        <f ca="1">ROUND(IF(OR(AND($D1354=LataProjekcji,$F1354&gt;0),AND($D1354=LataProjekcji,$F1354=0,$E1355&lt;=10)),$F1355,IF($D1354&lt;LataProjekcji,IF((SUM($K1356:AA1356)+$D1356)&lt;$D1355,$D1356,$D1355-SUM($K1356:AA1356)),0)),0)</f>
        <v>0</v>
      </c>
      <c r="AC1356" s="247">
        <f ca="1">ROUND(IF(OR(AND($D1354=LataProjekcji,$F1354&gt;0),AND($D1354=LataProjekcji,$F1354=0,$E1355&lt;=10)),$F1355,IF($D1354&lt;LataProjekcji,IF((SUM($K1356:AB1356)+$D1356)&lt;$D1355,$D1356,$D1355-SUM($K1356:AB1356)),0)),0)</f>
        <v>0</v>
      </c>
      <c r="AD1356" s="247">
        <f ca="1">ROUND(IF(OR(AND($D1354=LataProjekcji,$F1354&gt;0),AND($D1354=LataProjekcji,$F1354=0,$E1355&lt;=10)),$F1355,IF($D1354&lt;LataProjekcji,IF((SUM($K1356:AC1356)+$D1356)&lt;$D1355,$D1356,$D1355-SUM($K1356:AC1356)),0)),0)</f>
        <v>0</v>
      </c>
      <c r="AE1356" s="247">
        <f ca="1">ROUND(IF(OR(AND($D1354=LataProjekcji,$F1354&gt;0),AND($D1354=LataProjekcji,$F1354=0,$E1355&lt;=10)),$F1355,IF($D1354&lt;LataProjekcji,IF((SUM($K1356:AD1356)+$D1356)&lt;$D1355,$D1356,$D1355-SUM($K1356:AD1356)),0)),0)</f>
        <v>0</v>
      </c>
    </row>
    <row r="1357" spans="1:31" ht="12.5" hidden="1" thickBot="1">
      <c r="A1357" s="326"/>
      <c r="B1357" s="21" t="s">
        <v>397</v>
      </c>
      <c r="C1357" s="21"/>
      <c r="D1357" s="22"/>
      <c r="E1357" s="21"/>
      <c r="F1357" s="21"/>
      <c r="G1357" s="21"/>
      <c r="H1357" s="21"/>
      <c r="I1357" s="21"/>
      <c r="J1357" s="21"/>
      <c r="K1357" s="22">
        <f ca="1">ROUND(K1356,0)</f>
        <v>0</v>
      </c>
      <c r="L1357" s="22">
        <f t="shared" ref="L1357:W1357" ca="1" si="2004">ROUND(K1357+L1356,0)</f>
        <v>0</v>
      </c>
      <c r="M1357" s="22">
        <f t="shared" ca="1" si="2004"/>
        <v>0</v>
      </c>
      <c r="N1357" s="22">
        <f t="shared" ca="1" si="2004"/>
        <v>0</v>
      </c>
      <c r="O1357" s="22">
        <f t="shared" ca="1" si="2004"/>
        <v>0</v>
      </c>
      <c r="P1357" s="22">
        <f t="shared" ca="1" si="2004"/>
        <v>0</v>
      </c>
      <c r="Q1357" s="22">
        <f t="shared" ca="1" si="2004"/>
        <v>0</v>
      </c>
      <c r="R1357" s="22">
        <f t="shared" ca="1" si="2004"/>
        <v>0</v>
      </c>
      <c r="S1357" s="22">
        <f t="shared" ca="1" si="2004"/>
        <v>0</v>
      </c>
      <c r="T1357" s="22">
        <f t="shared" ca="1" si="2004"/>
        <v>0</v>
      </c>
      <c r="U1357" s="22">
        <f t="shared" ca="1" si="2004"/>
        <v>0</v>
      </c>
      <c r="V1357" s="22">
        <f t="shared" ca="1" si="2004"/>
        <v>0</v>
      </c>
      <c r="W1357" s="22">
        <f t="shared" ca="1" si="2004"/>
        <v>0</v>
      </c>
      <c r="X1357" s="22">
        <f ca="1">ROUND(W1357+X1356,0)</f>
        <v>0</v>
      </c>
      <c r="Y1357" s="22">
        <f ca="1">ROUND(X1357+Y1356,0)</f>
        <v>0</v>
      </c>
      <c r="Z1357" s="22">
        <f t="shared" ref="Z1357:AA1357" ca="1" si="2005">ROUND(Y1357+Z1356,0)</f>
        <v>0</v>
      </c>
      <c r="AA1357" s="22">
        <f t="shared" ca="1" si="2005"/>
        <v>0</v>
      </c>
      <c r="AB1357" s="22">
        <f t="shared" ref="AB1357" ca="1" si="2006">ROUND(AA1357+AB1356,0)</f>
        <v>0</v>
      </c>
      <c r="AC1357" s="22">
        <f t="shared" ref="AC1357" ca="1" si="2007">ROUND(AB1357+AC1356,0)</f>
        <v>0</v>
      </c>
      <c r="AD1357" s="22">
        <f t="shared" ref="AD1357" ca="1" si="2008">ROUND(AC1357+AD1356,0)</f>
        <v>0</v>
      </c>
      <c r="AE1357" s="22">
        <f t="shared" ref="AE1357" ca="1" si="2009">ROUND(AD1357+AE1356,0)</f>
        <v>0</v>
      </c>
    </row>
    <row r="1358" spans="1:31" ht="12.5" hidden="1" thickBot="1">
      <c r="A1358" s="326"/>
      <c r="B1358" s="21" t="s">
        <v>388</v>
      </c>
      <c r="C1358" s="21"/>
      <c r="D1358" s="22"/>
      <c r="E1358" s="21"/>
      <c r="F1358" s="21"/>
      <c r="G1358" s="21"/>
      <c r="H1358" s="539">
        <f>H1351+7</f>
        <v>70</v>
      </c>
      <c r="I1358" s="21"/>
      <c r="J1358" s="21"/>
      <c r="K1358" s="76">
        <f ca="1">IF($D1354=LataProjekcji,ROUND($D1355-K1357,0),ROUND(IF(K1356=0,0,$D1355-K1357),0))</f>
        <v>0</v>
      </c>
      <c r="L1358" s="253">
        <f t="shared" ref="L1358:W1358" ca="1" si="2010">IF($D1354=LataProjekcji,ROUND($D1355-L1357,0),ROUND(IF(AND(L1356=0,K1358&gt;0),$D1355-L1357,IF(L1356=0,0,$D1355-L1357)),0))</f>
        <v>0</v>
      </c>
      <c r="M1358" s="253">
        <f t="shared" ca="1" si="2010"/>
        <v>0</v>
      </c>
      <c r="N1358" s="253">
        <f t="shared" ca="1" si="2010"/>
        <v>0</v>
      </c>
      <c r="O1358" s="253">
        <f t="shared" ca="1" si="2010"/>
        <v>0</v>
      </c>
      <c r="P1358" s="253">
        <f t="shared" ca="1" si="2010"/>
        <v>0</v>
      </c>
      <c r="Q1358" s="253">
        <f t="shared" ca="1" si="2010"/>
        <v>0</v>
      </c>
      <c r="R1358" s="253">
        <f t="shared" ca="1" si="2010"/>
        <v>0</v>
      </c>
      <c r="S1358" s="253">
        <f t="shared" ca="1" si="2010"/>
        <v>0</v>
      </c>
      <c r="T1358" s="253">
        <f t="shared" ca="1" si="2010"/>
        <v>0</v>
      </c>
      <c r="U1358" s="253">
        <f t="shared" ca="1" si="2010"/>
        <v>0</v>
      </c>
      <c r="V1358" s="253">
        <f t="shared" ca="1" si="2010"/>
        <v>0</v>
      </c>
      <c r="W1358" s="253">
        <f t="shared" ca="1" si="2010"/>
        <v>0</v>
      </c>
      <c r="X1358" s="253">
        <f t="shared" ref="X1358:AA1358" ca="1" si="2011">IF($D1354=LataProjekcji,ROUND($D1355-X1357,0),ROUND(IF(AND(X1356=0,W1358&gt;0),$D1355-X1357,IF(X1356=0,0,$D1355-X1357)),0))</f>
        <v>0</v>
      </c>
      <c r="Y1358" s="253">
        <f t="shared" ca="1" si="2011"/>
        <v>0</v>
      </c>
      <c r="Z1358" s="253">
        <f t="shared" ca="1" si="2011"/>
        <v>0</v>
      </c>
      <c r="AA1358" s="253">
        <f t="shared" ca="1" si="2011"/>
        <v>0</v>
      </c>
      <c r="AB1358" s="253">
        <f t="shared" ref="AB1358" ca="1" si="2012">IF($D1354=LataProjekcji,ROUND($D1355-AB1357,0),ROUND(IF(AND(AB1356=0,AA1358&gt;0),$D1355-AB1357,IF(AB1356=0,0,$D1355-AB1357)),0))</f>
        <v>0</v>
      </c>
      <c r="AC1358" s="253">
        <f t="shared" ref="AC1358" ca="1" si="2013">IF($D1354=LataProjekcji,ROUND($D1355-AC1357,0),ROUND(IF(AND(AC1356=0,AB1358&gt;0),$D1355-AC1357,IF(AC1356=0,0,$D1355-AC1357)),0))</f>
        <v>0</v>
      </c>
      <c r="AD1358" s="253">
        <f t="shared" ref="AD1358" ca="1" si="2014">IF($D1354=LataProjekcji,ROUND($D1355-AD1357,0),ROUND(IF(AND(AD1356=0,AC1358&gt;0),$D1355-AD1357,IF(AD1356=0,0,$D1355-AD1357)),0))</f>
        <v>0</v>
      </c>
      <c r="AE1358" s="253">
        <f t="shared" ref="AE1358" ca="1" si="2015">IF($D1354=LataProjekcji,ROUND($D1355-AE1357,0),ROUND(IF(AND(AE1356=0,AD1358&gt;0),$D1355-AE1357,IF(AE1356=0,0,$D1355-AE1357)),0))</f>
        <v>0</v>
      </c>
    </row>
    <row r="1359" spans="1:31" hidden="1">
      <c r="A1359" s="326"/>
      <c r="B1359" s="21"/>
      <c r="C1359" s="21"/>
      <c r="D1359" s="21"/>
      <c r="E1359" s="21"/>
      <c r="F1359" s="21"/>
      <c r="G1359" s="21"/>
      <c r="H1359" s="388">
        <f>H1352+1</f>
        <v>10</v>
      </c>
      <c r="I1359" s="458" cm="1">
        <f t="array" aca="1" ref="I1359" ca="1">OFFSET('Środki trwałe'!$C$269,H1359,,)</f>
        <v>0</v>
      </c>
      <c r="J1359" s="388" t="s">
        <v>404</v>
      </c>
      <c r="K1359" s="528">
        <f t="shared" ref="K1359:W1359" ca="1" si="2016">IF(AND(OFFSET($F$269,$D1353,0)="tak",OFFSET($G$269,$D1353,0)="tak",OFFSET($J$269,$D1353,0)="ok",LataProjekcji&lt;=Koniec_Projekt),ROUND(OFFSET($K$2476,$H1358,(COLUMN()-11))*OFFSET($K$290,$H1359,(COLUMN()-11)),0),0)</f>
        <v>0</v>
      </c>
      <c r="L1359" s="528">
        <f t="shared" ca="1" si="2016"/>
        <v>0</v>
      </c>
      <c r="M1359" s="528">
        <f t="shared" ca="1" si="2016"/>
        <v>0</v>
      </c>
      <c r="N1359" s="528">
        <f t="shared" ca="1" si="2016"/>
        <v>0</v>
      </c>
      <c r="O1359" s="528">
        <f t="shared" ca="1" si="2016"/>
        <v>0</v>
      </c>
      <c r="P1359" s="528">
        <f t="shared" ca="1" si="2016"/>
        <v>0</v>
      </c>
      <c r="Q1359" s="528">
        <f t="shared" ca="1" si="2016"/>
        <v>0</v>
      </c>
      <c r="R1359" s="528">
        <f t="shared" ca="1" si="2016"/>
        <v>0</v>
      </c>
      <c r="S1359" s="528">
        <f t="shared" ca="1" si="2016"/>
        <v>0</v>
      </c>
      <c r="T1359" s="528">
        <f t="shared" ca="1" si="2016"/>
        <v>0</v>
      </c>
      <c r="U1359" s="528">
        <f t="shared" ca="1" si="2016"/>
        <v>0</v>
      </c>
      <c r="V1359" s="528">
        <f t="shared" ca="1" si="2016"/>
        <v>0</v>
      </c>
      <c r="W1359" s="528">
        <f t="shared" ca="1" si="2016"/>
        <v>0</v>
      </c>
      <c r="X1359" s="528">
        <f t="shared" ref="X1359:AA1359" ca="1" si="2017">IF(AND(OFFSET($F$269,$D1353,0)="tak",OFFSET($G$269,$D1353,0)="tak",OFFSET($J$269,$D1353,0)="ok",LataProjekcji&lt;=Koniec_Projekt),ROUND(OFFSET($K$2476,$H1358,(COLUMN()-11))*OFFSET($K$290,$H1359,(COLUMN()-11)),0),0)</f>
        <v>0</v>
      </c>
      <c r="Y1359" s="528">
        <f t="shared" ca="1" si="2017"/>
        <v>0</v>
      </c>
      <c r="Z1359" s="528">
        <f t="shared" ca="1" si="2017"/>
        <v>0</v>
      </c>
      <c r="AA1359" s="528">
        <f t="shared" ca="1" si="2017"/>
        <v>0</v>
      </c>
      <c r="AB1359" s="528">
        <f t="shared" ref="AB1359:AE1359" ca="1" si="2018">IF(AND(OFFSET($F$269,$D1353,0)="tak",OFFSET($G$269,$D1353,0)="tak",OFFSET($J$269,$D1353,0)="ok",LataProjekcji&lt;=Koniec_Projekt),ROUND(OFFSET($K$2476,$H1358,(COLUMN()-11))*OFFSET($K$290,$H1359,(COLUMN()-11)),0),0)</f>
        <v>0</v>
      </c>
      <c r="AC1359" s="528">
        <f t="shared" ca="1" si="2018"/>
        <v>0</v>
      </c>
      <c r="AD1359" s="528">
        <f t="shared" ca="1" si="2018"/>
        <v>0</v>
      </c>
      <c r="AE1359" s="528">
        <f t="shared" ca="1" si="2018"/>
        <v>0</v>
      </c>
    </row>
    <row r="1360" spans="1:31" hidden="1">
      <c r="A1360" s="326"/>
      <c r="B1360" s="20">
        <f ca="1">OFFSET($B$269,D1360,0)</f>
        <v>0</v>
      </c>
      <c r="C1360" s="20"/>
      <c r="D1360" s="21">
        <f>D1353+1</f>
        <v>11</v>
      </c>
      <c r="E1360" s="21"/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</row>
    <row r="1361" spans="1:31" hidden="1">
      <c r="A1361" s="326"/>
      <c r="B1361" s="164" t="s">
        <v>402</v>
      </c>
      <c r="C1361" s="164"/>
      <c r="D1361" s="164">
        <f ca="1">YEAR(OFFSET($E$269,D1360,0))</f>
        <v>1900</v>
      </c>
      <c r="E1361" s="164">
        <f ca="1">MONTH(OFFSET($E$269,D1360,0))</f>
        <v>1</v>
      </c>
      <c r="F1361" s="527" cm="1">
        <f t="array" aca="1" ref="F1361" ca="1">IleMiesiecyDoKoncaRokuST</f>
        <v>11</v>
      </c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</row>
    <row r="1362" spans="1:31" hidden="1">
      <c r="A1362" s="326"/>
      <c r="B1362" s="21" t="s">
        <v>388</v>
      </c>
      <c r="C1362" s="21"/>
      <c r="D1362" s="374">
        <f ca="1">IF(E1362&lt;0,0,ROUND(E1362,0))</f>
        <v>0</v>
      </c>
      <c r="E1362" s="248">
        <f ca="1">OFFSET($D$269,D1360,0)</f>
        <v>0</v>
      </c>
      <c r="F1362" s="374">
        <f ca="1">IF(E1362&gt;10,ROUND(($D1363/12)*$F1361,0),$D1362)</f>
        <v>0</v>
      </c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6"/>
      <c r="B1363" s="21" t="s">
        <v>396</v>
      </c>
      <c r="C1363" s="21"/>
      <c r="D1363" s="374">
        <f ca="1">IF(ISBLANK(OFFSET($E$269,D1360,0)),0,IF(E1362&gt;10,ROUND(D1362*am_wnip,0),IF(D1362&lt;0,0,D1362)))</f>
        <v>0</v>
      </c>
      <c r="E1363" s="21"/>
      <c r="F1363" s="21"/>
      <c r="G1363" s="21"/>
      <c r="H1363" s="21"/>
      <c r="I1363" s="21"/>
      <c r="J1363" s="21"/>
      <c r="K1363" s="74">
        <f ca="1">ROUND(IF($D1361=LataProjekcji,$F1362,IF($D1361=LataProjekcji,$D1363,0)),0)</f>
        <v>0</v>
      </c>
      <c r="L1363" s="247">
        <f ca="1">ROUND(IF(OR(AND($D1361=LataProjekcji,$F1361&gt;0),AND($D1361=LataProjekcji,$F1361=0,$E1362&lt;=10)),$F1362,IF($D1361&lt;LataProjekcji,IF((SUM($K1363:K1363)+$D1363)&lt;$D1362,$D1363,$D1362-SUM($K1363:K1363)),0)),0)</f>
        <v>0</v>
      </c>
      <c r="M1363" s="247">
        <f ca="1">ROUND(IF(OR(AND($D1361=LataProjekcji,$F1361&gt;0),AND($D1361=LataProjekcji,$F1361=0,$E1362&lt;=10)),$F1362,IF($D1361&lt;LataProjekcji,IF((SUM($K1363:L1363)+$D1363)&lt;$D1362,$D1363,$D1362-SUM($K1363:L1363)),0)),0)</f>
        <v>0</v>
      </c>
      <c r="N1363" s="247">
        <f ca="1">ROUND(IF(OR(AND($D1361=LataProjekcji,$F1361&gt;0),AND($D1361=LataProjekcji,$F1361=0,$E1362&lt;=10)),$F1362,IF($D1361&lt;LataProjekcji,IF((SUM($K1363:M1363)+$D1363)&lt;$D1362,$D1363,$D1362-SUM($K1363:M1363)),0)),0)</f>
        <v>0</v>
      </c>
      <c r="O1363" s="247">
        <f ca="1">ROUND(IF(OR(AND($D1361=LataProjekcji,$F1361&gt;0),AND($D1361=LataProjekcji,$F1361=0,$E1362&lt;=10)),$F1362,IF($D1361&lt;LataProjekcji,IF((SUM($K1363:N1363)+$D1363)&lt;$D1362,$D1363,$D1362-SUM($K1363:N1363)),0)),0)</f>
        <v>0</v>
      </c>
      <c r="P1363" s="247">
        <f ca="1">ROUND(IF(OR(AND($D1361=LataProjekcji,$F1361&gt;0),AND($D1361=LataProjekcji,$F1361=0,$E1362&lt;=10)),$F1362,IF($D1361&lt;LataProjekcji,IF((SUM($K1363:O1363)+$D1363)&lt;$D1362,$D1363,$D1362-SUM($K1363:O1363)),0)),0)</f>
        <v>0</v>
      </c>
      <c r="Q1363" s="247">
        <f ca="1">ROUND(IF(OR(AND($D1361=LataProjekcji,$F1361&gt;0),AND($D1361=LataProjekcji,$F1361=0,$E1362&lt;=10)),$F1362,IF($D1361&lt;LataProjekcji,IF((SUM($K1363:P1363)+$D1363)&lt;$D1362,$D1363,$D1362-SUM($K1363:P1363)),0)),0)</f>
        <v>0</v>
      </c>
      <c r="R1363" s="247">
        <f ca="1">ROUND(IF(OR(AND($D1361=LataProjekcji,$F1361&gt;0),AND($D1361=LataProjekcji,$F1361=0,$E1362&lt;=10)),$F1362,IF($D1361&lt;LataProjekcji,IF((SUM($K1363:Q1363)+$D1363)&lt;$D1362,$D1363,$D1362-SUM($K1363:Q1363)),0)),0)</f>
        <v>0</v>
      </c>
      <c r="S1363" s="247">
        <f ca="1">ROUND(IF(OR(AND($D1361=LataProjekcji,$F1361&gt;0),AND($D1361=LataProjekcji,$F1361=0,$E1362&lt;=10)),$F1362,IF($D1361&lt;LataProjekcji,IF((SUM($K1363:R1363)+$D1363)&lt;$D1362,$D1363,$D1362-SUM($K1363:R1363)),0)),0)</f>
        <v>0</v>
      </c>
      <c r="T1363" s="247">
        <f ca="1">ROUND(IF(OR(AND($D1361=LataProjekcji,$F1361&gt;0),AND($D1361=LataProjekcji,$F1361=0,$E1362&lt;=10)),$F1362,IF($D1361&lt;LataProjekcji,IF((SUM($K1363:S1363)+$D1363)&lt;$D1362,$D1363,$D1362-SUM($K1363:S1363)),0)),0)</f>
        <v>0</v>
      </c>
      <c r="U1363" s="247">
        <f ca="1">ROUND(IF(OR(AND($D1361=LataProjekcji,$F1361&gt;0),AND($D1361=LataProjekcji,$F1361=0,$E1362&lt;=10)),$F1362,IF($D1361&lt;LataProjekcji,IF((SUM($K1363:T1363)+$D1363)&lt;$D1362,$D1363,$D1362-SUM($K1363:T1363)),0)),0)</f>
        <v>0</v>
      </c>
      <c r="V1363" s="247">
        <f ca="1">ROUND(IF(OR(AND($D1361=LataProjekcji,$F1361&gt;0),AND($D1361=LataProjekcji,$F1361=0,$E1362&lt;=10)),$F1362,IF($D1361&lt;LataProjekcji,IF((SUM($K1363:U1363)+$D1363)&lt;$D1362,$D1363,$D1362-SUM($K1363:U1363)),0)),0)</f>
        <v>0</v>
      </c>
      <c r="W1363" s="247">
        <f ca="1">ROUND(IF(OR(AND($D1361=LataProjekcji,$F1361&gt;0),AND($D1361=LataProjekcji,$F1361=0,$E1362&lt;=10)),$F1362,IF($D1361&lt;LataProjekcji,IF((SUM($K1363:V1363)+$D1363)&lt;$D1362,$D1363,$D1362-SUM($K1363:V1363)),0)),0)</f>
        <v>0</v>
      </c>
      <c r="X1363" s="247">
        <f ca="1">ROUND(IF(OR(AND($D1361=LataProjekcji,$F1361&gt;0),AND($D1361=LataProjekcji,$F1361=0,$E1362&lt;=10)),$F1362,IF($D1361&lt;LataProjekcji,IF((SUM($K1363:W1363)+$D1363)&lt;$D1362,$D1363,$D1362-SUM($K1363:W1363)),0)),0)</f>
        <v>0</v>
      </c>
      <c r="Y1363" s="247">
        <f ca="1">ROUND(IF(OR(AND($D1361=LataProjekcji,$F1361&gt;0),AND($D1361=LataProjekcji,$F1361=0,$E1362&lt;=10)),$F1362,IF($D1361&lt;LataProjekcji,IF((SUM($K1363:X1363)+$D1363)&lt;$D1362,$D1363,$D1362-SUM($K1363:X1363)),0)),0)</f>
        <v>0</v>
      </c>
      <c r="Z1363" s="247">
        <f ca="1">ROUND(IF(OR(AND($D1361=LataProjekcji,$F1361&gt;0),AND($D1361=LataProjekcji,$F1361=0,$E1362&lt;=10)),$F1362,IF($D1361&lt;LataProjekcji,IF((SUM($K1363:Y1363)+$D1363)&lt;$D1362,$D1363,$D1362-SUM($K1363:Y1363)),0)),0)</f>
        <v>0</v>
      </c>
      <c r="AA1363" s="247">
        <f ca="1">ROUND(IF(OR(AND($D1361=LataProjekcji,$F1361&gt;0),AND($D1361=LataProjekcji,$F1361=0,$E1362&lt;=10)),$F1362,IF($D1361&lt;LataProjekcji,IF((SUM($K1363:Z1363)+$D1363)&lt;$D1362,$D1363,$D1362-SUM($K1363:Z1363)),0)),0)</f>
        <v>0</v>
      </c>
      <c r="AB1363" s="247">
        <f ca="1">ROUND(IF(OR(AND($D1361=LataProjekcji,$F1361&gt;0),AND($D1361=LataProjekcji,$F1361=0,$E1362&lt;=10)),$F1362,IF($D1361&lt;LataProjekcji,IF((SUM($K1363:AA1363)+$D1363)&lt;$D1362,$D1363,$D1362-SUM($K1363:AA1363)),0)),0)</f>
        <v>0</v>
      </c>
      <c r="AC1363" s="247">
        <f ca="1">ROUND(IF(OR(AND($D1361=LataProjekcji,$F1361&gt;0),AND($D1361=LataProjekcji,$F1361=0,$E1362&lt;=10)),$F1362,IF($D1361&lt;LataProjekcji,IF((SUM($K1363:AB1363)+$D1363)&lt;$D1362,$D1363,$D1362-SUM($K1363:AB1363)),0)),0)</f>
        <v>0</v>
      </c>
      <c r="AD1363" s="247">
        <f ca="1">ROUND(IF(OR(AND($D1361=LataProjekcji,$F1361&gt;0),AND($D1361=LataProjekcji,$F1361=0,$E1362&lt;=10)),$F1362,IF($D1361&lt;LataProjekcji,IF((SUM($K1363:AC1363)+$D1363)&lt;$D1362,$D1363,$D1362-SUM($K1363:AC1363)),0)),0)</f>
        <v>0</v>
      </c>
      <c r="AE1363" s="247">
        <f ca="1">ROUND(IF(OR(AND($D1361=LataProjekcji,$F1361&gt;0),AND($D1361=LataProjekcji,$F1361=0,$E1362&lt;=10)),$F1362,IF($D1361&lt;LataProjekcji,IF((SUM($K1363:AD1363)+$D1363)&lt;$D1362,$D1363,$D1362-SUM($K1363:AD1363)),0)),0)</f>
        <v>0</v>
      </c>
    </row>
    <row r="1364" spans="1:31" ht="12.5" hidden="1" thickBot="1">
      <c r="A1364" s="326"/>
      <c r="B1364" s="21" t="s">
        <v>397</v>
      </c>
      <c r="C1364" s="21"/>
      <c r="D1364" s="22"/>
      <c r="E1364" s="21"/>
      <c r="F1364" s="21"/>
      <c r="G1364" s="21"/>
      <c r="H1364" s="21"/>
      <c r="I1364" s="21"/>
      <c r="J1364" s="21"/>
      <c r="K1364" s="22">
        <f ca="1">ROUND(K1363,0)</f>
        <v>0</v>
      </c>
      <c r="L1364" s="22">
        <f t="shared" ref="L1364:W1364" ca="1" si="2019">ROUND(K1364+L1363,0)</f>
        <v>0</v>
      </c>
      <c r="M1364" s="22">
        <f t="shared" ca="1" si="2019"/>
        <v>0</v>
      </c>
      <c r="N1364" s="22">
        <f t="shared" ca="1" si="2019"/>
        <v>0</v>
      </c>
      <c r="O1364" s="22">
        <f t="shared" ca="1" si="2019"/>
        <v>0</v>
      </c>
      <c r="P1364" s="22">
        <f t="shared" ca="1" si="2019"/>
        <v>0</v>
      </c>
      <c r="Q1364" s="22">
        <f t="shared" ca="1" si="2019"/>
        <v>0</v>
      </c>
      <c r="R1364" s="22">
        <f t="shared" ca="1" si="2019"/>
        <v>0</v>
      </c>
      <c r="S1364" s="22">
        <f t="shared" ca="1" si="2019"/>
        <v>0</v>
      </c>
      <c r="T1364" s="22">
        <f t="shared" ca="1" si="2019"/>
        <v>0</v>
      </c>
      <c r="U1364" s="22">
        <f t="shared" ca="1" si="2019"/>
        <v>0</v>
      </c>
      <c r="V1364" s="22">
        <f t="shared" ca="1" si="2019"/>
        <v>0</v>
      </c>
      <c r="W1364" s="22">
        <f t="shared" ca="1" si="2019"/>
        <v>0</v>
      </c>
      <c r="X1364" s="22">
        <f ca="1">ROUND(W1364+X1363,0)</f>
        <v>0</v>
      </c>
      <c r="Y1364" s="22">
        <f ca="1">ROUND(X1364+Y1363,0)</f>
        <v>0</v>
      </c>
      <c r="Z1364" s="22">
        <f t="shared" ref="Z1364:AA1364" ca="1" si="2020">ROUND(Y1364+Z1363,0)</f>
        <v>0</v>
      </c>
      <c r="AA1364" s="22">
        <f t="shared" ca="1" si="2020"/>
        <v>0</v>
      </c>
      <c r="AB1364" s="22">
        <f t="shared" ref="AB1364" ca="1" si="2021">ROUND(AA1364+AB1363,0)</f>
        <v>0</v>
      </c>
      <c r="AC1364" s="22">
        <f t="shared" ref="AC1364" ca="1" si="2022">ROUND(AB1364+AC1363,0)</f>
        <v>0</v>
      </c>
      <c r="AD1364" s="22">
        <f t="shared" ref="AD1364" ca="1" si="2023">ROUND(AC1364+AD1363,0)</f>
        <v>0</v>
      </c>
      <c r="AE1364" s="22">
        <f t="shared" ref="AE1364" ca="1" si="2024">ROUND(AD1364+AE1363,0)</f>
        <v>0</v>
      </c>
    </row>
    <row r="1365" spans="1:31" ht="12.5" hidden="1" thickBot="1">
      <c r="A1365" s="326"/>
      <c r="B1365" s="21" t="s">
        <v>388</v>
      </c>
      <c r="C1365" s="21"/>
      <c r="D1365" s="22"/>
      <c r="E1365" s="21"/>
      <c r="F1365" s="21"/>
      <c r="G1365" s="21"/>
      <c r="H1365" s="539">
        <f>H1358+7</f>
        <v>77</v>
      </c>
      <c r="I1365" s="21"/>
      <c r="J1365" s="21"/>
      <c r="K1365" s="76">
        <f ca="1">IF($D1361=LataProjekcji,ROUND($D1362-K1364,0),ROUND(IF(K1363=0,0,$D1362-K1364),0))</f>
        <v>0</v>
      </c>
      <c r="L1365" s="253">
        <f t="shared" ref="L1365:W1365" ca="1" si="2025">IF($D1361=LataProjekcji,ROUND($D1362-L1364,0),ROUND(IF(AND(L1363=0,K1365&gt;0),$D1362-L1364,IF(L1363=0,0,$D1362-L1364)),0))</f>
        <v>0</v>
      </c>
      <c r="M1365" s="253">
        <f t="shared" ca="1" si="2025"/>
        <v>0</v>
      </c>
      <c r="N1365" s="253">
        <f t="shared" ca="1" si="2025"/>
        <v>0</v>
      </c>
      <c r="O1365" s="253">
        <f t="shared" ca="1" si="2025"/>
        <v>0</v>
      </c>
      <c r="P1365" s="253">
        <f t="shared" ca="1" si="2025"/>
        <v>0</v>
      </c>
      <c r="Q1365" s="253">
        <f t="shared" ca="1" si="2025"/>
        <v>0</v>
      </c>
      <c r="R1365" s="253">
        <f t="shared" ca="1" si="2025"/>
        <v>0</v>
      </c>
      <c r="S1365" s="253">
        <f t="shared" ca="1" si="2025"/>
        <v>0</v>
      </c>
      <c r="T1365" s="253">
        <f t="shared" ca="1" si="2025"/>
        <v>0</v>
      </c>
      <c r="U1365" s="253">
        <f t="shared" ca="1" si="2025"/>
        <v>0</v>
      </c>
      <c r="V1365" s="253">
        <f t="shared" ca="1" si="2025"/>
        <v>0</v>
      </c>
      <c r="W1365" s="253">
        <f t="shared" ca="1" si="2025"/>
        <v>0</v>
      </c>
      <c r="X1365" s="253">
        <f t="shared" ref="X1365:AA1365" ca="1" si="2026">IF($D1361=LataProjekcji,ROUND($D1362-X1364,0),ROUND(IF(AND(X1363=0,W1365&gt;0),$D1362-X1364,IF(X1363=0,0,$D1362-X1364)),0))</f>
        <v>0</v>
      </c>
      <c r="Y1365" s="253">
        <f t="shared" ca="1" si="2026"/>
        <v>0</v>
      </c>
      <c r="Z1365" s="253">
        <f t="shared" ca="1" si="2026"/>
        <v>0</v>
      </c>
      <c r="AA1365" s="253">
        <f t="shared" ca="1" si="2026"/>
        <v>0</v>
      </c>
      <c r="AB1365" s="253">
        <f t="shared" ref="AB1365" ca="1" si="2027">IF($D1361=LataProjekcji,ROUND($D1362-AB1364,0),ROUND(IF(AND(AB1363=0,AA1365&gt;0),$D1362-AB1364,IF(AB1363=0,0,$D1362-AB1364)),0))</f>
        <v>0</v>
      </c>
      <c r="AC1365" s="253">
        <f t="shared" ref="AC1365" ca="1" si="2028">IF($D1361=LataProjekcji,ROUND($D1362-AC1364,0),ROUND(IF(AND(AC1363=0,AB1365&gt;0),$D1362-AC1364,IF(AC1363=0,0,$D1362-AC1364)),0))</f>
        <v>0</v>
      </c>
      <c r="AD1365" s="253">
        <f t="shared" ref="AD1365" ca="1" si="2029">IF($D1361=LataProjekcji,ROUND($D1362-AD1364,0),ROUND(IF(AND(AD1363=0,AC1365&gt;0),$D1362-AD1364,IF(AD1363=0,0,$D1362-AD1364)),0))</f>
        <v>0</v>
      </c>
      <c r="AE1365" s="253">
        <f t="shared" ref="AE1365" ca="1" si="2030">IF($D1361=LataProjekcji,ROUND($D1362-AE1364,0),ROUND(IF(AND(AE1363=0,AD1365&gt;0),$D1362-AE1364,IF(AE1363=0,0,$D1362-AE1364)),0))</f>
        <v>0</v>
      </c>
    </row>
    <row r="1366" spans="1:31" hidden="1">
      <c r="A1366" s="326"/>
      <c r="B1366" s="21"/>
      <c r="C1366" s="21"/>
      <c r="D1366" s="21"/>
      <c r="E1366" s="21"/>
      <c r="F1366" s="21"/>
      <c r="G1366" s="21"/>
      <c r="H1366" s="388">
        <f>H1359+1</f>
        <v>11</v>
      </c>
      <c r="I1366" s="458" cm="1">
        <f t="array" aca="1" ref="I1366" ca="1">OFFSET('Środki trwałe'!$C$269,H1366,,)</f>
        <v>0</v>
      </c>
      <c r="J1366" s="388" t="s">
        <v>404</v>
      </c>
      <c r="K1366" s="528">
        <f t="shared" ref="K1366:W1366" ca="1" si="2031">IF(AND(OFFSET($F$269,$D1360,0)="tak",OFFSET($G$269,$D1360,0)="tak",OFFSET($J$269,$D1360,0)="ok",LataProjekcji&lt;=Koniec_Projekt),ROUND(OFFSET($K$2476,$H1365,(COLUMN()-11))*OFFSET($K$290,$H1366,(COLUMN()-11)),0),0)</f>
        <v>0</v>
      </c>
      <c r="L1366" s="528">
        <f t="shared" ca="1" si="2031"/>
        <v>0</v>
      </c>
      <c r="M1366" s="528">
        <f t="shared" ca="1" si="2031"/>
        <v>0</v>
      </c>
      <c r="N1366" s="528">
        <f t="shared" ca="1" si="2031"/>
        <v>0</v>
      </c>
      <c r="O1366" s="528">
        <f t="shared" ca="1" si="2031"/>
        <v>0</v>
      </c>
      <c r="P1366" s="528">
        <f t="shared" ca="1" si="2031"/>
        <v>0</v>
      </c>
      <c r="Q1366" s="528">
        <f t="shared" ca="1" si="2031"/>
        <v>0</v>
      </c>
      <c r="R1366" s="528">
        <f t="shared" ca="1" si="2031"/>
        <v>0</v>
      </c>
      <c r="S1366" s="528">
        <f t="shared" ca="1" si="2031"/>
        <v>0</v>
      </c>
      <c r="T1366" s="528">
        <f t="shared" ca="1" si="2031"/>
        <v>0</v>
      </c>
      <c r="U1366" s="528">
        <f t="shared" ca="1" si="2031"/>
        <v>0</v>
      </c>
      <c r="V1366" s="528">
        <f t="shared" ca="1" si="2031"/>
        <v>0</v>
      </c>
      <c r="W1366" s="528">
        <f t="shared" ca="1" si="2031"/>
        <v>0</v>
      </c>
      <c r="X1366" s="528">
        <f t="shared" ref="X1366:AA1366" ca="1" si="2032">IF(AND(OFFSET($F$269,$D1360,0)="tak",OFFSET($G$269,$D1360,0)="tak",OFFSET($J$269,$D1360,0)="ok",LataProjekcji&lt;=Koniec_Projekt),ROUND(OFFSET($K$2476,$H1365,(COLUMN()-11))*OFFSET($K$290,$H1366,(COLUMN()-11)),0),0)</f>
        <v>0</v>
      </c>
      <c r="Y1366" s="528">
        <f t="shared" ca="1" si="2032"/>
        <v>0</v>
      </c>
      <c r="Z1366" s="528">
        <f t="shared" ca="1" si="2032"/>
        <v>0</v>
      </c>
      <c r="AA1366" s="528">
        <f t="shared" ca="1" si="2032"/>
        <v>0</v>
      </c>
      <c r="AB1366" s="528">
        <f t="shared" ref="AB1366:AE1366" ca="1" si="2033">IF(AND(OFFSET($F$269,$D1360,0)="tak",OFFSET($G$269,$D1360,0)="tak",OFFSET($J$269,$D1360,0)="ok",LataProjekcji&lt;=Koniec_Projekt),ROUND(OFFSET($K$2476,$H1365,(COLUMN()-11))*OFFSET($K$290,$H1366,(COLUMN()-11)),0),0)</f>
        <v>0</v>
      </c>
      <c r="AC1366" s="528">
        <f t="shared" ca="1" si="2033"/>
        <v>0</v>
      </c>
      <c r="AD1366" s="528">
        <f t="shared" ca="1" si="2033"/>
        <v>0</v>
      </c>
      <c r="AE1366" s="528">
        <f t="shared" ca="1" si="2033"/>
        <v>0</v>
      </c>
    </row>
    <row r="1367" spans="1:31" hidden="1">
      <c r="A1367" s="326"/>
      <c r="B1367" s="20">
        <f ca="1">OFFSET($B$269,D1367,0)</f>
        <v>0</v>
      </c>
      <c r="C1367" s="20"/>
      <c r="D1367" s="21">
        <f>D1360+1</f>
        <v>12</v>
      </c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</row>
    <row r="1368" spans="1:31" hidden="1">
      <c r="A1368" s="326"/>
      <c r="B1368" s="164" t="s">
        <v>402</v>
      </c>
      <c r="C1368" s="164"/>
      <c r="D1368" s="164">
        <f ca="1">YEAR(OFFSET($E$269,D1367,0))</f>
        <v>1900</v>
      </c>
      <c r="E1368" s="164">
        <f ca="1">MONTH(OFFSET($E$269,D1367,0))</f>
        <v>1</v>
      </c>
      <c r="F1368" s="527" cm="1">
        <f t="array" aca="1" ref="F1368" ca="1">IleMiesiecyDoKoncaRokuST</f>
        <v>11</v>
      </c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</row>
    <row r="1369" spans="1:31" hidden="1">
      <c r="A1369" s="326"/>
      <c r="B1369" s="21" t="s">
        <v>388</v>
      </c>
      <c r="C1369" s="21"/>
      <c r="D1369" s="374">
        <f ca="1">IF(E1369&lt;0,0,ROUND(E1369,0))</f>
        <v>0</v>
      </c>
      <c r="E1369" s="248">
        <f ca="1">OFFSET($D$269,D1367,0)</f>
        <v>0</v>
      </c>
      <c r="F1369" s="374">
        <f ca="1">IF(E1369&gt;10,ROUND(($D1370/12)*$F1368,0),$D1369)</f>
        <v>0</v>
      </c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6"/>
      <c r="B1370" s="21" t="s">
        <v>396</v>
      </c>
      <c r="C1370" s="21"/>
      <c r="D1370" s="374">
        <f ca="1">IF(ISBLANK(OFFSET($E$269,D1367,0)),0,IF(E1369&gt;10,ROUND(D1369*am_wnip,0),IF(D1369&lt;0,0,D1369)))</f>
        <v>0</v>
      </c>
      <c r="E1370" s="21"/>
      <c r="F1370" s="21"/>
      <c r="G1370" s="21"/>
      <c r="H1370" s="21"/>
      <c r="I1370" s="21"/>
      <c r="J1370" s="21"/>
      <c r="K1370" s="74">
        <f ca="1">ROUND(IF($D1368=LataProjekcji,$F1369,IF($D1368=LataProjekcji,$D1370,0)),0)</f>
        <v>0</v>
      </c>
      <c r="L1370" s="247">
        <f ca="1">ROUND(IF(OR(AND($D1368=LataProjekcji,$F1368&gt;0),AND($D1368=LataProjekcji,$F1368=0,$E1369&lt;=10)),$F1369,IF($D1368&lt;LataProjekcji,IF((SUM($K1370:K1370)+$D1370)&lt;$D1369,$D1370,$D1369-SUM($K1370:K1370)),0)),0)</f>
        <v>0</v>
      </c>
      <c r="M1370" s="247">
        <f ca="1">ROUND(IF(OR(AND($D1368=LataProjekcji,$F1368&gt;0),AND($D1368=LataProjekcji,$F1368=0,$E1369&lt;=10)),$F1369,IF($D1368&lt;LataProjekcji,IF((SUM($K1370:L1370)+$D1370)&lt;$D1369,$D1370,$D1369-SUM($K1370:L1370)),0)),0)</f>
        <v>0</v>
      </c>
      <c r="N1370" s="247">
        <f ca="1">ROUND(IF(OR(AND($D1368=LataProjekcji,$F1368&gt;0),AND($D1368=LataProjekcji,$F1368=0,$E1369&lt;=10)),$F1369,IF($D1368&lt;LataProjekcji,IF((SUM($K1370:M1370)+$D1370)&lt;$D1369,$D1370,$D1369-SUM($K1370:M1370)),0)),0)</f>
        <v>0</v>
      </c>
      <c r="O1370" s="247">
        <f ca="1">ROUND(IF(OR(AND($D1368=LataProjekcji,$F1368&gt;0),AND($D1368=LataProjekcji,$F1368=0,$E1369&lt;=10)),$F1369,IF($D1368&lt;LataProjekcji,IF((SUM($K1370:N1370)+$D1370)&lt;$D1369,$D1370,$D1369-SUM($K1370:N1370)),0)),0)</f>
        <v>0</v>
      </c>
      <c r="P1370" s="247">
        <f ca="1">ROUND(IF(OR(AND($D1368=LataProjekcji,$F1368&gt;0),AND($D1368=LataProjekcji,$F1368=0,$E1369&lt;=10)),$F1369,IF($D1368&lt;LataProjekcji,IF((SUM($K1370:O1370)+$D1370)&lt;$D1369,$D1370,$D1369-SUM($K1370:O1370)),0)),0)</f>
        <v>0</v>
      </c>
      <c r="Q1370" s="247">
        <f ca="1">ROUND(IF(OR(AND($D1368=LataProjekcji,$F1368&gt;0),AND($D1368=LataProjekcji,$F1368=0,$E1369&lt;=10)),$F1369,IF($D1368&lt;LataProjekcji,IF((SUM($K1370:P1370)+$D1370)&lt;$D1369,$D1370,$D1369-SUM($K1370:P1370)),0)),0)</f>
        <v>0</v>
      </c>
      <c r="R1370" s="247">
        <f ca="1">ROUND(IF(OR(AND($D1368=LataProjekcji,$F1368&gt;0),AND($D1368=LataProjekcji,$F1368=0,$E1369&lt;=10)),$F1369,IF($D1368&lt;LataProjekcji,IF((SUM($K1370:Q1370)+$D1370)&lt;$D1369,$D1370,$D1369-SUM($K1370:Q1370)),0)),0)</f>
        <v>0</v>
      </c>
      <c r="S1370" s="247">
        <f ca="1">ROUND(IF(OR(AND($D1368=LataProjekcji,$F1368&gt;0),AND($D1368=LataProjekcji,$F1368=0,$E1369&lt;=10)),$F1369,IF($D1368&lt;LataProjekcji,IF((SUM($K1370:R1370)+$D1370)&lt;$D1369,$D1370,$D1369-SUM($K1370:R1370)),0)),0)</f>
        <v>0</v>
      </c>
      <c r="T1370" s="247">
        <f ca="1">ROUND(IF(OR(AND($D1368=LataProjekcji,$F1368&gt;0),AND($D1368=LataProjekcji,$F1368=0,$E1369&lt;=10)),$F1369,IF($D1368&lt;LataProjekcji,IF((SUM($K1370:S1370)+$D1370)&lt;$D1369,$D1370,$D1369-SUM($K1370:S1370)),0)),0)</f>
        <v>0</v>
      </c>
      <c r="U1370" s="247">
        <f ca="1">ROUND(IF(OR(AND($D1368=LataProjekcji,$F1368&gt;0),AND($D1368=LataProjekcji,$F1368=0,$E1369&lt;=10)),$F1369,IF($D1368&lt;LataProjekcji,IF((SUM($K1370:T1370)+$D1370)&lt;$D1369,$D1370,$D1369-SUM($K1370:T1370)),0)),0)</f>
        <v>0</v>
      </c>
      <c r="V1370" s="247">
        <f ca="1">ROUND(IF(OR(AND($D1368=LataProjekcji,$F1368&gt;0),AND($D1368=LataProjekcji,$F1368=0,$E1369&lt;=10)),$F1369,IF($D1368&lt;LataProjekcji,IF((SUM($K1370:U1370)+$D1370)&lt;$D1369,$D1370,$D1369-SUM($K1370:U1370)),0)),0)</f>
        <v>0</v>
      </c>
      <c r="W1370" s="247">
        <f ca="1">ROUND(IF(OR(AND($D1368=LataProjekcji,$F1368&gt;0),AND($D1368=LataProjekcji,$F1368=0,$E1369&lt;=10)),$F1369,IF($D1368&lt;LataProjekcji,IF((SUM($K1370:V1370)+$D1370)&lt;$D1369,$D1370,$D1369-SUM($K1370:V1370)),0)),0)</f>
        <v>0</v>
      </c>
      <c r="X1370" s="247">
        <f ca="1">ROUND(IF(OR(AND($D1368=LataProjekcji,$F1368&gt;0),AND($D1368=LataProjekcji,$F1368=0,$E1369&lt;=10)),$F1369,IF($D1368&lt;LataProjekcji,IF((SUM($K1370:W1370)+$D1370)&lt;$D1369,$D1370,$D1369-SUM($K1370:W1370)),0)),0)</f>
        <v>0</v>
      </c>
      <c r="Y1370" s="247">
        <f ca="1">ROUND(IF(OR(AND($D1368=LataProjekcji,$F1368&gt;0),AND($D1368=LataProjekcji,$F1368=0,$E1369&lt;=10)),$F1369,IF($D1368&lt;LataProjekcji,IF((SUM($K1370:X1370)+$D1370)&lt;$D1369,$D1370,$D1369-SUM($K1370:X1370)),0)),0)</f>
        <v>0</v>
      </c>
      <c r="Z1370" s="247">
        <f ca="1">ROUND(IF(OR(AND($D1368=LataProjekcji,$F1368&gt;0),AND($D1368=LataProjekcji,$F1368=0,$E1369&lt;=10)),$F1369,IF($D1368&lt;LataProjekcji,IF((SUM($K1370:Y1370)+$D1370)&lt;$D1369,$D1370,$D1369-SUM($K1370:Y1370)),0)),0)</f>
        <v>0</v>
      </c>
      <c r="AA1370" s="247">
        <f ca="1">ROUND(IF(OR(AND($D1368=LataProjekcji,$F1368&gt;0),AND($D1368=LataProjekcji,$F1368=0,$E1369&lt;=10)),$F1369,IF($D1368&lt;LataProjekcji,IF((SUM($K1370:Z1370)+$D1370)&lt;$D1369,$D1370,$D1369-SUM($K1370:Z1370)),0)),0)</f>
        <v>0</v>
      </c>
      <c r="AB1370" s="247">
        <f ca="1">ROUND(IF(OR(AND($D1368=LataProjekcji,$F1368&gt;0),AND($D1368=LataProjekcji,$F1368=0,$E1369&lt;=10)),$F1369,IF($D1368&lt;LataProjekcji,IF((SUM($K1370:AA1370)+$D1370)&lt;$D1369,$D1370,$D1369-SUM($K1370:AA1370)),0)),0)</f>
        <v>0</v>
      </c>
      <c r="AC1370" s="247">
        <f ca="1">ROUND(IF(OR(AND($D1368=LataProjekcji,$F1368&gt;0),AND($D1368=LataProjekcji,$F1368=0,$E1369&lt;=10)),$F1369,IF($D1368&lt;LataProjekcji,IF((SUM($K1370:AB1370)+$D1370)&lt;$D1369,$D1370,$D1369-SUM($K1370:AB1370)),0)),0)</f>
        <v>0</v>
      </c>
      <c r="AD1370" s="247">
        <f ca="1">ROUND(IF(OR(AND($D1368=LataProjekcji,$F1368&gt;0),AND($D1368=LataProjekcji,$F1368=0,$E1369&lt;=10)),$F1369,IF($D1368&lt;LataProjekcji,IF((SUM($K1370:AC1370)+$D1370)&lt;$D1369,$D1370,$D1369-SUM($K1370:AC1370)),0)),0)</f>
        <v>0</v>
      </c>
      <c r="AE1370" s="247">
        <f ca="1">ROUND(IF(OR(AND($D1368=LataProjekcji,$F1368&gt;0),AND($D1368=LataProjekcji,$F1368=0,$E1369&lt;=10)),$F1369,IF($D1368&lt;LataProjekcji,IF((SUM($K1370:AD1370)+$D1370)&lt;$D1369,$D1370,$D1369-SUM($K1370:AD1370)),0)),0)</f>
        <v>0</v>
      </c>
    </row>
    <row r="1371" spans="1:31" ht="12.5" hidden="1" thickBot="1">
      <c r="A1371" s="326"/>
      <c r="B1371" s="21" t="s">
        <v>397</v>
      </c>
      <c r="C1371" s="21"/>
      <c r="D1371" s="22"/>
      <c r="E1371" s="21"/>
      <c r="F1371" s="21"/>
      <c r="G1371" s="21"/>
      <c r="H1371" s="21"/>
      <c r="I1371" s="21"/>
      <c r="J1371" s="21"/>
      <c r="K1371" s="22">
        <f ca="1">ROUND(K1370,0)</f>
        <v>0</v>
      </c>
      <c r="L1371" s="22">
        <f t="shared" ref="L1371:W1371" ca="1" si="2034">ROUND(K1371+L1370,0)</f>
        <v>0</v>
      </c>
      <c r="M1371" s="22">
        <f t="shared" ca="1" si="2034"/>
        <v>0</v>
      </c>
      <c r="N1371" s="22">
        <f t="shared" ca="1" si="2034"/>
        <v>0</v>
      </c>
      <c r="O1371" s="22">
        <f t="shared" ca="1" si="2034"/>
        <v>0</v>
      </c>
      <c r="P1371" s="22">
        <f t="shared" ca="1" si="2034"/>
        <v>0</v>
      </c>
      <c r="Q1371" s="22">
        <f t="shared" ca="1" si="2034"/>
        <v>0</v>
      </c>
      <c r="R1371" s="22">
        <f t="shared" ca="1" si="2034"/>
        <v>0</v>
      </c>
      <c r="S1371" s="22">
        <f t="shared" ca="1" si="2034"/>
        <v>0</v>
      </c>
      <c r="T1371" s="22">
        <f t="shared" ca="1" si="2034"/>
        <v>0</v>
      </c>
      <c r="U1371" s="22">
        <f t="shared" ca="1" si="2034"/>
        <v>0</v>
      </c>
      <c r="V1371" s="22">
        <f t="shared" ca="1" si="2034"/>
        <v>0</v>
      </c>
      <c r="W1371" s="22">
        <f t="shared" ca="1" si="2034"/>
        <v>0</v>
      </c>
      <c r="X1371" s="22">
        <f ca="1">ROUND(W1371+X1370,0)</f>
        <v>0</v>
      </c>
      <c r="Y1371" s="22">
        <f ca="1">ROUND(X1371+Y1370,0)</f>
        <v>0</v>
      </c>
      <c r="Z1371" s="22">
        <f t="shared" ref="Z1371:AA1371" ca="1" si="2035">ROUND(Y1371+Z1370,0)</f>
        <v>0</v>
      </c>
      <c r="AA1371" s="22">
        <f t="shared" ca="1" si="2035"/>
        <v>0</v>
      </c>
      <c r="AB1371" s="22">
        <f t="shared" ref="AB1371" ca="1" si="2036">ROUND(AA1371+AB1370,0)</f>
        <v>0</v>
      </c>
      <c r="AC1371" s="22">
        <f t="shared" ref="AC1371" ca="1" si="2037">ROUND(AB1371+AC1370,0)</f>
        <v>0</v>
      </c>
      <c r="AD1371" s="22">
        <f t="shared" ref="AD1371" ca="1" si="2038">ROUND(AC1371+AD1370,0)</f>
        <v>0</v>
      </c>
      <c r="AE1371" s="22">
        <f t="shared" ref="AE1371" ca="1" si="2039">ROUND(AD1371+AE1370,0)</f>
        <v>0</v>
      </c>
    </row>
    <row r="1372" spans="1:31" ht="12.5" hidden="1" thickBot="1">
      <c r="A1372" s="326"/>
      <c r="B1372" s="21" t="s">
        <v>388</v>
      </c>
      <c r="C1372" s="21"/>
      <c r="D1372" s="22"/>
      <c r="E1372" s="21"/>
      <c r="F1372" s="21"/>
      <c r="G1372" s="21"/>
      <c r="H1372" s="539">
        <f>H1365+7</f>
        <v>84</v>
      </c>
      <c r="I1372" s="21"/>
      <c r="J1372" s="21"/>
      <c r="K1372" s="76">
        <f ca="1">IF($D1368=LataProjekcji,ROUND($D1369-K1371,0),ROUND(IF(K1370=0,0,$D1369-K1371),0))</f>
        <v>0</v>
      </c>
      <c r="L1372" s="253">
        <f t="shared" ref="L1372:W1372" ca="1" si="2040">IF($D1368=LataProjekcji,ROUND($D1369-L1371,0),ROUND(IF(AND(L1370=0,K1372&gt;0),$D1369-L1371,IF(L1370=0,0,$D1369-L1371)),0))</f>
        <v>0</v>
      </c>
      <c r="M1372" s="253">
        <f t="shared" ca="1" si="2040"/>
        <v>0</v>
      </c>
      <c r="N1372" s="253">
        <f t="shared" ca="1" si="2040"/>
        <v>0</v>
      </c>
      <c r="O1372" s="253">
        <f t="shared" ca="1" si="2040"/>
        <v>0</v>
      </c>
      <c r="P1372" s="253">
        <f t="shared" ca="1" si="2040"/>
        <v>0</v>
      </c>
      <c r="Q1372" s="253">
        <f t="shared" ca="1" si="2040"/>
        <v>0</v>
      </c>
      <c r="R1372" s="253">
        <f t="shared" ca="1" si="2040"/>
        <v>0</v>
      </c>
      <c r="S1372" s="253">
        <f t="shared" ca="1" si="2040"/>
        <v>0</v>
      </c>
      <c r="T1372" s="253">
        <f t="shared" ca="1" si="2040"/>
        <v>0</v>
      </c>
      <c r="U1372" s="253">
        <f t="shared" ca="1" si="2040"/>
        <v>0</v>
      </c>
      <c r="V1372" s="253">
        <f t="shared" ca="1" si="2040"/>
        <v>0</v>
      </c>
      <c r="W1372" s="253">
        <f t="shared" ca="1" si="2040"/>
        <v>0</v>
      </c>
      <c r="X1372" s="253">
        <f t="shared" ref="X1372:AA1372" ca="1" si="2041">IF($D1368=LataProjekcji,ROUND($D1369-X1371,0),ROUND(IF(AND(X1370=0,W1372&gt;0),$D1369-X1371,IF(X1370=0,0,$D1369-X1371)),0))</f>
        <v>0</v>
      </c>
      <c r="Y1372" s="253">
        <f t="shared" ca="1" si="2041"/>
        <v>0</v>
      </c>
      <c r="Z1372" s="253">
        <f t="shared" ca="1" si="2041"/>
        <v>0</v>
      </c>
      <c r="AA1372" s="253">
        <f t="shared" ca="1" si="2041"/>
        <v>0</v>
      </c>
      <c r="AB1372" s="253">
        <f t="shared" ref="AB1372" ca="1" si="2042">IF($D1368=LataProjekcji,ROUND($D1369-AB1371,0),ROUND(IF(AND(AB1370=0,AA1372&gt;0),$D1369-AB1371,IF(AB1370=0,0,$D1369-AB1371)),0))</f>
        <v>0</v>
      </c>
      <c r="AC1372" s="253">
        <f t="shared" ref="AC1372" ca="1" si="2043">IF($D1368=LataProjekcji,ROUND($D1369-AC1371,0),ROUND(IF(AND(AC1370=0,AB1372&gt;0),$D1369-AC1371,IF(AC1370=0,0,$D1369-AC1371)),0))</f>
        <v>0</v>
      </c>
      <c r="AD1372" s="253">
        <f t="shared" ref="AD1372" ca="1" si="2044">IF($D1368=LataProjekcji,ROUND($D1369-AD1371,0),ROUND(IF(AND(AD1370=0,AC1372&gt;0),$D1369-AD1371,IF(AD1370=0,0,$D1369-AD1371)),0))</f>
        <v>0</v>
      </c>
      <c r="AE1372" s="253">
        <f t="shared" ref="AE1372" ca="1" si="2045">IF($D1368=LataProjekcji,ROUND($D1369-AE1371,0),ROUND(IF(AND(AE1370=0,AD1372&gt;0),$D1369-AE1371,IF(AE1370=0,0,$D1369-AE1371)),0))</f>
        <v>0</v>
      </c>
    </row>
    <row r="1373" spans="1:31" hidden="1">
      <c r="A1373" s="326"/>
      <c r="B1373" s="21"/>
      <c r="C1373" s="21"/>
      <c r="D1373" s="21"/>
      <c r="E1373" s="21"/>
      <c r="F1373" s="21"/>
      <c r="G1373" s="21"/>
      <c r="H1373" s="388">
        <f>H1366+1</f>
        <v>12</v>
      </c>
      <c r="I1373" s="458" cm="1">
        <f t="array" aca="1" ref="I1373" ca="1">OFFSET('Środki trwałe'!$C$269,H1373,,)</f>
        <v>0</v>
      </c>
      <c r="J1373" s="388" t="s">
        <v>404</v>
      </c>
      <c r="K1373" s="528">
        <f t="shared" ref="K1373:W1373" ca="1" si="2046">IF(AND(OFFSET($F$269,$D1367,0)="tak",OFFSET($G$269,$D1367,0)="tak",OFFSET($J$269,$D1367,0)="ok",LataProjekcji&lt;=Koniec_Projekt),ROUND(OFFSET($K$2476,$H1372,(COLUMN()-11))*OFFSET($K$290,$H1373,(COLUMN()-11)),0),0)</f>
        <v>0</v>
      </c>
      <c r="L1373" s="528">
        <f t="shared" ca="1" si="2046"/>
        <v>0</v>
      </c>
      <c r="M1373" s="528">
        <f t="shared" ca="1" si="2046"/>
        <v>0</v>
      </c>
      <c r="N1373" s="528">
        <f t="shared" ca="1" si="2046"/>
        <v>0</v>
      </c>
      <c r="O1373" s="528">
        <f t="shared" ca="1" si="2046"/>
        <v>0</v>
      </c>
      <c r="P1373" s="528">
        <f t="shared" ca="1" si="2046"/>
        <v>0</v>
      </c>
      <c r="Q1373" s="528">
        <f t="shared" ca="1" si="2046"/>
        <v>0</v>
      </c>
      <c r="R1373" s="528">
        <f t="shared" ca="1" si="2046"/>
        <v>0</v>
      </c>
      <c r="S1373" s="528">
        <f t="shared" ca="1" si="2046"/>
        <v>0</v>
      </c>
      <c r="T1373" s="528">
        <f t="shared" ca="1" si="2046"/>
        <v>0</v>
      </c>
      <c r="U1373" s="528">
        <f t="shared" ca="1" si="2046"/>
        <v>0</v>
      </c>
      <c r="V1373" s="528">
        <f t="shared" ca="1" si="2046"/>
        <v>0</v>
      </c>
      <c r="W1373" s="528">
        <f t="shared" ca="1" si="2046"/>
        <v>0</v>
      </c>
      <c r="X1373" s="528">
        <f t="shared" ref="X1373:AA1373" ca="1" si="2047">IF(AND(OFFSET($F$269,$D1367,0)="tak",OFFSET($G$269,$D1367,0)="tak",OFFSET($J$269,$D1367,0)="ok",LataProjekcji&lt;=Koniec_Projekt),ROUND(OFFSET($K$2476,$H1372,(COLUMN()-11))*OFFSET($K$290,$H1373,(COLUMN()-11)),0),0)</f>
        <v>0</v>
      </c>
      <c r="Y1373" s="528">
        <f t="shared" ca="1" si="2047"/>
        <v>0</v>
      </c>
      <c r="Z1373" s="528">
        <f t="shared" ca="1" si="2047"/>
        <v>0</v>
      </c>
      <c r="AA1373" s="528">
        <f t="shared" ca="1" si="2047"/>
        <v>0</v>
      </c>
      <c r="AB1373" s="528">
        <f t="shared" ref="AB1373:AE1373" ca="1" si="2048">IF(AND(OFFSET($F$269,$D1367,0)="tak",OFFSET($G$269,$D1367,0)="tak",OFFSET($J$269,$D1367,0)="ok",LataProjekcji&lt;=Koniec_Projekt),ROUND(OFFSET($K$2476,$H1372,(COLUMN()-11))*OFFSET($K$290,$H1373,(COLUMN()-11)),0),0)</f>
        <v>0</v>
      </c>
      <c r="AC1373" s="528">
        <f t="shared" ca="1" si="2048"/>
        <v>0</v>
      </c>
      <c r="AD1373" s="528">
        <f t="shared" ca="1" si="2048"/>
        <v>0</v>
      </c>
      <c r="AE1373" s="528">
        <f t="shared" ca="1" si="2048"/>
        <v>0</v>
      </c>
    </row>
    <row r="1374" spans="1:31" hidden="1">
      <c r="A1374" s="326"/>
      <c r="B1374" s="20">
        <f ca="1">OFFSET($B$269,D1374,0)</f>
        <v>0</v>
      </c>
      <c r="C1374" s="20"/>
      <c r="D1374" s="21">
        <f>D1367+1</f>
        <v>13</v>
      </c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</row>
    <row r="1375" spans="1:31" hidden="1">
      <c r="A1375" s="326"/>
      <c r="B1375" s="164" t="s">
        <v>402</v>
      </c>
      <c r="C1375" s="164"/>
      <c r="D1375" s="164">
        <f ca="1">YEAR(OFFSET($E$269,D1374,0))</f>
        <v>1900</v>
      </c>
      <c r="E1375" s="164">
        <f ca="1">MONTH(OFFSET($E$269,D1374,0))</f>
        <v>1</v>
      </c>
      <c r="F1375" s="527" cm="1">
        <f t="array" aca="1" ref="F1375" ca="1">IleMiesiecyDoKoncaRokuST</f>
        <v>11</v>
      </c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</row>
    <row r="1376" spans="1:31" hidden="1">
      <c r="A1376" s="326"/>
      <c r="B1376" s="21" t="s">
        <v>388</v>
      </c>
      <c r="C1376" s="21"/>
      <c r="D1376" s="374">
        <f ca="1">IF(E1376&lt;0,0,ROUND(E1376,0))</f>
        <v>0</v>
      </c>
      <c r="E1376" s="248">
        <f ca="1">OFFSET($D$269,D1374,0)</f>
        <v>0</v>
      </c>
      <c r="F1376" s="374">
        <f ca="1">IF(E1376&gt;10,ROUND(($D1377/12)*$F1375,0),$D1376)</f>
        <v>0</v>
      </c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6"/>
      <c r="B1377" s="21" t="s">
        <v>396</v>
      </c>
      <c r="C1377" s="21"/>
      <c r="D1377" s="374">
        <f ca="1">IF(ISBLANK(OFFSET($E$269,D1374,0)),0,IF(E1376&gt;10,ROUND(D1376*am_wnip,0),IF(D1376&lt;0,0,D1376)))</f>
        <v>0</v>
      </c>
      <c r="E1377" s="21"/>
      <c r="F1377" s="21"/>
      <c r="G1377" s="21"/>
      <c r="H1377" s="21"/>
      <c r="I1377" s="21"/>
      <c r="J1377" s="21"/>
      <c r="K1377" s="74">
        <f ca="1">ROUND(IF($D1375=LataProjekcji,$F1376,IF($D1375=LataProjekcji,$D1377,0)),0)</f>
        <v>0</v>
      </c>
      <c r="L1377" s="247">
        <f ca="1">ROUND(IF(OR(AND($D1375=LataProjekcji,$F1375&gt;0),AND($D1375=LataProjekcji,$F1375=0,$E1376&lt;=10)),$F1376,IF($D1375&lt;LataProjekcji,IF((SUM($K1377:K1377)+$D1377)&lt;$D1376,$D1377,$D1376-SUM($K1377:K1377)),0)),0)</f>
        <v>0</v>
      </c>
      <c r="M1377" s="247">
        <f ca="1">ROUND(IF(OR(AND($D1375=LataProjekcji,$F1375&gt;0),AND($D1375=LataProjekcji,$F1375=0,$E1376&lt;=10)),$F1376,IF($D1375&lt;LataProjekcji,IF((SUM($K1377:L1377)+$D1377)&lt;$D1376,$D1377,$D1376-SUM($K1377:L1377)),0)),0)</f>
        <v>0</v>
      </c>
      <c r="N1377" s="247">
        <f ca="1">ROUND(IF(OR(AND($D1375=LataProjekcji,$F1375&gt;0),AND($D1375=LataProjekcji,$F1375=0,$E1376&lt;=10)),$F1376,IF($D1375&lt;LataProjekcji,IF((SUM($K1377:M1377)+$D1377)&lt;$D1376,$D1377,$D1376-SUM($K1377:M1377)),0)),0)</f>
        <v>0</v>
      </c>
      <c r="O1377" s="247">
        <f ca="1">ROUND(IF(OR(AND($D1375=LataProjekcji,$F1375&gt;0),AND($D1375=LataProjekcji,$F1375=0,$E1376&lt;=10)),$F1376,IF($D1375&lt;LataProjekcji,IF((SUM($K1377:N1377)+$D1377)&lt;$D1376,$D1377,$D1376-SUM($K1377:N1377)),0)),0)</f>
        <v>0</v>
      </c>
      <c r="P1377" s="247">
        <f ca="1">ROUND(IF(OR(AND($D1375=LataProjekcji,$F1375&gt;0),AND($D1375=LataProjekcji,$F1375=0,$E1376&lt;=10)),$F1376,IF($D1375&lt;LataProjekcji,IF((SUM($K1377:O1377)+$D1377)&lt;$D1376,$D1377,$D1376-SUM($K1377:O1377)),0)),0)</f>
        <v>0</v>
      </c>
      <c r="Q1377" s="247">
        <f ca="1">ROUND(IF(OR(AND($D1375=LataProjekcji,$F1375&gt;0),AND($D1375=LataProjekcji,$F1375=0,$E1376&lt;=10)),$F1376,IF($D1375&lt;LataProjekcji,IF((SUM($K1377:P1377)+$D1377)&lt;$D1376,$D1377,$D1376-SUM($K1377:P1377)),0)),0)</f>
        <v>0</v>
      </c>
      <c r="R1377" s="247">
        <f ca="1">ROUND(IF(OR(AND($D1375=LataProjekcji,$F1375&gt;0),AND($D1375=LataProjekcji,$F1375=0,$E1376&lt;=10)),$F1376,IF($D1375&lt;LataProjekcji,IF((SUM($K1377:Q1377)+$D1377)&lt;$D1376,$D1377,$D1376-SUM($K1377:Q1377)),0)),0)</f>
        <v>0</v>
      </c>
      <c r="S1377" s="247">
        <f ca="1">ROUND(IF(OR(AND($D1375=LataProjekcji,$F1375&gt;0),AND($D1375=LataProjekcji,$F1375=0,$E1376&lt;=10)),$F1376,IF($D1375&lt;LataProjekcji,IF((SUM($K1377:R1377)+$D1377)&lt;$D1376,$D1377,$D1376-SUM($K1377:R1377)),0)),0)</f>
        <v>0</v>
      </c>
      <c r="T1377" s="247">
        <f ca="1">ROUND(IF(OR(AND($D1375=LataProjekcji,$F1375&gt;0),AND($D1375=LataProjekcji,$F1375=0,$E1376&lt;=10)),$F1376,IF($D1375&lt;LataProjekcji,IF((SUM($K1377:S1377)+$D1377)&lt;$D1376,$D1377,$D1376-SUM($K1377:S1377)),0)),0)</f>
        <v>0</v>
      </c>
      <c r="U1377" s="247">
        <f ca="1">ROUND(IF(OR(AND($D1375=LataProjekcji,$F1375&gt;0),AND($D1375=LataProjekcji,$F1375=0,$E1376&lt;=10)),$F1376,IF($D1375&lt;LataProjekcji,IF((SUM($K1377:T1377)+$D1377)&lt;$D1376,$D1377,$D1376-SUM($K1377:T1377)),0)),0)</f>
        <v>0</v>
      </c>
      <c r="V1377" s="247">
        <f ca="1">ROUND(IF(OR(AND($D1375=LataProjekcji,$F1375&gt;0),AND($D1375=LataProjekcji,$F1375=0,$E1376&lt;=10)),$F1376,IF($D1375&lt;LataProjekcji,IF((SUM($K1377:U1377)+$D1377)&lt;$D1376,$D1377,$D1376-SUM($K1377:U1377)),0)),0)</f>
        <v>0</v>
      </c>
      <c r="W1377" s="247">
        <f ca="1">ROUND(IF(OR(AND($D1375=LataProjekcji,$F1375&gt;0),AND($D1375=LataProjekcji,$F1375=0,$E1376&lt;=10)),$F1376,IF($D1375&lt;LataProjekcji,IF((SUM($K1377:V1377)+$D1377)&lt;$D1376,$D1377,$D1376-SUM($K1377:V1377)),0)),0)</f>
        <v>0</v>
      </c>
      <c r="X1377" s="247">
        <f ca="1">ROUND(IF(OR(AND($D1375=LataProjekcji,$F1375&gt;0),AND($D1375=LataProjekcji,$F1375=0,$E1376&lt;=10)),$F1376,IF($D1375&lt;LataProjekcji,IF((SUM($K1377:W1377)+$D1377)&lt;$D1376,$D1377,$D1376-SUM($K1377:W1377)),0)),0)</f>
        <v>0</v>
      </c>
      <c r="Y1377" s="247">
        <f ca="1">ROUND(IF(OR(AND($D1375=LataProjekcji,$F1375&gt;0),AND($D1375=LataProjekcji,$F1375=0,$E1376&lt;=10)),$F1376,IF($D1375&lt;LataProjekcji,IF((SUM($K1377:X1377)+$D1377)&lt;$D1376,$D1377,$D1376-SUM($K1377:X1377)),0)),0)</f>
        <v>0</v>
      </c>
      <c r="Z1377" s="247">
        <f ca="1">ROUND(IF(OR(AND($D1375=LataProjekcji,$F1375&gt;0),AND($D1375=LataProjekcji,$F1375=0,$E1376&lt;=10)),$F1376,IF($D1375&lt;LataProjekcji,IF((SUM($K1377:Y1377)+$D1377)&lt;$D1376,$D1377,$D1376-SUM($K1377:Y1377)),0)),0)</f>
        <v>0</v>
      </c>
      <c r="AA1377" s="247">
        <f ca="1">ROUND(IF(OR(AND($D1375=LataProjekcji,$F1375&gt;0),AND($D1375=LataProjekcji,$F1375=0,$E1376&lt;=10)),$F1376,IF($D1375&lt;LataProjekcji,IF((SUM($K1377:Z1377)+$D1377)&lt;$D1376,$D1377,$D1376-SUM($K1377:Z1377)),0)),0)</f>
        <v>0</v>
      </c>
      <c r="AB1377" s="247">
        <f ca="1">ROUND(IF(OR(AND($D1375=LataProjekcji,$F1375&gt;0),AND($D1375=LataProjekcji,$F1375=0,$E1376&lt;=10)),$F1376,IF($D1375&lt;LataProjekcji,IF((SUM($K1377:AA1377)+$D1377)&lt;$D1376,$D1377,$D1376-SUM($K1377:AA1377)),0)),0)</f>
        <v>0</v>
      </c>
      <c r="AC1377" s="247">
        <f ca="1">ROUND(IF(OR(AND($D1375=LataProjekcji,$F1375&gt;0),AND($D1375=LataProjekcji,$F1375=0,$E1376&lt;=10)),$F1376,IF($D1375&lt;LataProjekcji,IF((SUM($K1377:AB1377)+$D1377)&lt;$D1376,$D1377,$D1376-SUM($K1377:AB1377)),0)),0)</f>
        <v>0</v>
      </c>
      <c r="AD1377" s="247">
        <f ca="1">ROUND(IF(OR(AND($D1375=LataProjekcji,$F1375&gt;0),AND($D1375=LataProjekcji,$F1375=0,$E1376&lt;=10)),$F1376,IF($D1375&lt;LataProjekcji,IF((SUM($K1377:AC1377)+$D1377)&lt;$D1376,$D1377,$D1376-SUM($K1377:AC1377)),0)),0)</f>
        <v>0</v>
      </c>
      <c r="AE1377" s="247">
        <f ca="1">ROUND(IF(OR(AND($D1375=LataProjekcji,$F1375&gt;0),AND($D1375=LataProjekcji,$F1375=0,$E1376&lt;=10)),$F1376,IF($D1375&lt;LataProjekcji,IF((SUM($K1377:AD1377)+$D1377)&lt;$D1376,$D1377,$D1376-SUM($K1377:AD1377)),0)),0)</f>
        <v>0</v>
      </c>
    </row>
    <row r="1378" spans="1:31" ht="12.5" hidden="1" thickBot="1">
      <c r="A1378" s="326"/>
      <c r="B1378" s="21" t="s">
        <v>397</v>
      </c>
      <c r="C1378" s="21"/>
      <c r="D1378" s="22"/>
      <c r="E1378" s="21"/>
      <c r="F1378" s="21"/>
      <c r="G1378" s="21"/>
      <c r="H1378" s="21"/>
      <c r="I1378" s="21"/>
      <c r="J1378" s="21"/>
      <c r="K1378" s="22">
        <f ca="1">ROUND(K1377,0)</f>
        <v>0</v>
      </c>
      <c r="L1378" s="22">
        <f t="shared" ref="L1378:W1378" ca="1" si="2049">ROUND(K1378+L1377,0)</f>
        <v>0</v>
      </c>
      <c r="M1378" s="22">
        <f t="shared" ca="1" si="2049"/>
        <v>0</v>
      </c>
      <c r="N1378" s="22">
        <f t="shared" ca="1" si="2049"/>
        <v>0</v>
      </c>
      <c r="O1378" s="22">
        <f t="shared" ca="1" si="2049"/>
        <v>0</v>
      </c>
      <c r="P1378" s="22">
        <f t="shared" ca="1" si="2049"/>
        <v>0</v>
      </c>
      <c r="Q1378" s="22">
        <f t="shared" ca="1" si="2049"/>
        <v>0</v>
      </c>
      <c r="R1378" s="22">
        <f t="shared" ca="1" si="2049"/>
        <v>0</v>
      </c>
      <c r="S1378" s="22">
        <f t="shared" ca="1" si="2049"/>
        <v>0</v>
      </c>
      <c r="T1378" s="22">
        <f t="shared" ca="1" si="2049"/>
        <v>0</v>
      </c>
      <c r="U1378" s="22">
        <f t="shared" ca="1" si="2049"/>
        <v>0</v>
      </c>
      <c r="V1378" s="22">
        <f t="shared" ca="1" si="2049"/>
        <v>0</v>
      </c>
      <c r="W1378" s="22">
        <f t="shared" ca="1" si="2049"/>
        <v>0</v>
      </c>
      <c r="X1378" s="22">
        <f ca="1">ROUND(W1378+X1377,0)</f>
        <v>0</v>
      </c>
      <c r="Y1378" s="22">
        <f ca="1">ROUND(X1378+Y1377,0)</f>
        <v>0</v>
      </c>
      <c r="Z1378" s="22">
        <f t="shared" ref="Z1378:AA1378" ca="1" si="2050">ROUND(Y1378+Z1377,0)</f>
        <v>0</v>
      </c>
      <c r="AA1378" s="22">
        <f t="shared" ca="1" si="2050"/>
        <v>0</v>
      </c>
      <c r="AB1378" s="22">
        <f t="shared" ref="AB1378" ca="1" si="2051">ROUND(AA1378+AB1377,0)</f>
        <v>0</v>
      </c>
      <c r="AC1378" s="22">
        <f t="shared" ref="AC1378" ca="1" si="2052">ROUND(AB1378+AC1377,0)</f>
        <v>0</v>
      </c>
      <c r="AD1378" s="22">
        <f t="shared" ref="AD1378" ca="1" si="2053">ROUND(AC1378+AD1377,0)</f>
        <v>0</v>
      </c>
      <c r="AE1378" s="22">
        <f t="shared" ref="AE1378" ca="1" si="2054">ROUND(AD1378+AE1377,0)</f>
        <v>0</v>
      </c>
    </row>
    <row r="1379" spans="1:31" ht="12.5" hidden="1" thickBot="1">
      <c r="A1379" s="326"/>
      <c r="B1379" s="21" t="s">
        <v>388</v>
      </c>
      <c r="C1379" s="21"/>
      <c r="D1379" s="22"/>
      <c r="E1379" s="21"/>
      <c r="F1379" s="21"/>
      <c r="G1379" s="21"/>
      <c r="H1379" s="539">
        <f>H1372+7</f>
        <v>91</v>
      </c>
      <c r="I1379" s="21"/>
      <c r="J1379" s="21"/>
      <c r="K1379" s="76">
        <f ca="1">IF($D1375=LataProjekcji,ROUND($D1376-K1378,0),ROUND(IF(K1377=0,0,$D1376-K1378),0))</f>
        <v>0</v>
      </c>
      <c r="L1379" s="253">
        <f t="shared" ref="L1379:W1379" ca="1" si="2055">IF($D1375=LataProjekcji,ROUND($D1376-L1378,0),ROUND(IF(AND(L1377=0,K1379&gt;0),$D1376-L1378,IF(L1377=0,0,$D1376-L1378)),0))</f>
        <v>0</v>
      </c>
      <c r="M1379" s="253">
        <f t="shared" ca="1" si="2055"/>
        <v>0</v>
      </c>
      <c r="N1379" s="253">
        <f t="shared" ca="1" si="2055"/>
        <v>0</v>
      </c>
      <c r="O1379" s="253">
        <f t="shared" ca="1" si="2055"/>
        <v>0</v>
      </c>
      <c r="P1379" s="253">
        <f t="shared" ca="1" si="2055"/>
        <v>0</v>
      </c>
      <c r="Q1379" s="253">
        <f t="shared" ca="1" si="2055"/>
        <v>0</v>
      </c>
      <c r="R1379" s="253">
        <f t="shared" ca="1" si="2055"/>
        <v>0</v>
      </c>
      <c r="S1379" s="253">
        <f t="shared" ca="1" si="2055"/>
        <v>0</v>
      </c>
      <c r="T1379" s="253">
        <f t="shared" ca="1" si="2055"/>
        <v>0</v>
      </c>
      <c r="U1379" s="253">
        <f t="shared" ca="1" si="2055"/>
        <v>0</v>
      </c>
      <c r="V1379" s="253">
        <f t="shared" ca="1" si="2055"/>
        <v>0</v>
      </c>
      <c r="W1379" s="253">
        <f t="shared" ca="1" si="2055"/>
        <v>0</v>
      </c>
      <c r="X1379" s="253">
        <f t="shared" ref="X1379:AA1379" ca="1" si="2056">IF($D1375=LataProjekcji,ROUND($D1376-X1378,0),ROUND(IF(AND(X1377=0,W1379&gt;0),$D1376-X1378,IF(X1377=0,0,$D1376-X1378)),0))</f>
        <v>0</v>
      </c>
      <c r="Y1379" s="253">
        <f t="shared" ca="1" si="2056"/>
        <v>0</v>
      </c>
      <c r="Z1379" s="253">
        <f t="shared" ca="1" si="2056"/>
        <v>0</v>
      </c>
      <c r="AA1379" s="253">
        <f t="shared" ca="1" si="2056"/>
        <v>0</v>
      </c>
      <c r="AB1379" s="253">
        <f t="shared" ref="AB1379" ca="1" si="2057">IF($D1375=LataProjekcji,ROUND($D1376-AB1378,0),ROUND(IF(AND(AB1377=0,AA1379&gt;0),$D1376-AB1378,IF(AB1377=0,0,$D1376-AB1378)),0))</f>
        <v>0</v>
      </c>
      <c r="AC1379" s="253">
        <f t="shared" ref="AC1379" ca="1" si="2058">IF($D1375=LataProjekcji,ROUND($D1376-AC1378,0),ROUND(IF(AND(AC1377=0,AB1379&gt;0),$D1376-AC1378,IF(AC1377=0,0,$D1376-AC1378)),0))</f>
        <v>0</v>
      </c>
      <c r="AD1379" s="253">
        <f t="shared" ref="AD1379" ca="1" si="2059">IF($D1375=LataProjekcji,ROUND($D1376-AD1378,0),ROUND(IF(AND(AD1377=0,AC1379&gt;0),$D1376-AD1378,IF(AD1377=0,0,$D1376-AD1378)),0))</f>
        <v>0</v>
      </c>
      <c r="AE1379" s="253">
        <f t="shared" ref="AE1379" ca="1" si="2060">IF($D1375=LataProjekcji,ROUND($D1376-AE1378,0),ROUND(IF(AND(AE1377=0,AD1379&gt;0),$D1376-AE1378,IF(AE1377=0,0,$D1376-AE1378)),0))</f>
        <v>0</v>
      </c>
    </row>
    <row r="1380" spans="1:31" hidden="1">
      <c r="A1380" s="326"/>
      <c r="B1380" s="21"/>
      <c r="C1380" s="21"/>
      <c r="D1380" s="21"/>
      <c r="E1380" s="21"/>
      <c r="F1380" s="21"/>
      <c r="G1380" s="21"/>
      <c r="H1380" s="388">
        <f>H1373+1</f>
        <v>13</v>
      </c>
      <c r="I1380" s="458" cm="1">
        <f t="array" aca="1" ref="I1380" ca="1">OFFSET('Środki trwałe'!$C$269,H1380,,)</f>
        <v>0</v>
      </c>
      <c r="J1380" s="388" t="s">
        <v>404</v>
      </c>
      <c r="K1380" s="528">
        <f t="shared" ref="K1380:W1380" ca="1" si="2061">IF(AND(OFFSET($F$269,$D1374,0)="tak",OFFSET($G$269,$D1374,0)="tak",OFFSET($J$269,$D1374,0)="ok",LataProjekcji&lt;=Koniec_Projekt),ROUND(OFFSET($K$2476,$H1379,(COLUMN()-11))*OFFSET($K$290,$H1380,(COLUMN()-11)),0),0)</f>
        <v>0</v>
      </c>
      <c r="L1380" s="528">
        <f t="shared" ca="1" si="2061"/>
        <v>0</v>
      </c>
      <c r="M1380" s="528">
        <f t="shared" ca="1" si="2061"/>
        <v>0</v>
      </c>
      <c r="N1380" s="528">
        <f t="shared" ca="1" si="2061"/>
        <v>0</v>
      </c>
      <c r="O1380" s="528">
        <f t="shared" ca="1" si="2061"/>
        <v>0</v>
      </c>
      <c r="P1380" s="528">
        <f t="shared" ca="1" si="2061"/>
        <v>0</v>
      </c>
      <c r="Q1380" s="528">
        <f t="shared" ca="1" si="2061"/>
        <v>0</v>
      </c>
      <c r="R1380" s="528">
        <f t="shared" ca="1" si="2061"/>
        <v>0</v>
      </c>
      <c r="S1380" s="528">
        <f t="shared" ca="1" si="2061"/>
        <v>0</v>
      </c>
      <c r="T1380" s="528">
        <f t="shared" ca="1" si="2061"/>
        <v>0</v>
      </c>
      <c r="U1380" s="528">
        <f t="shared" ca="1" si="2061"/>
        <v>0</v>
      </c>
      <c r="V1380" s="528">
        <f t="shared" ca="1" si="2061"/>
        <v>0</v>
      </c>
      <c r="W1380" s="528">
        <f t="shared" ca="1" si="2061"/>
        <v>0</v>
      </c>
      <c r="X1380" s="528">
        <f t="shared" ref="X1380:AA1380" ca="1" si="2062">IF(AND(OFFSET($F$269,$D1374,0)="tak",OFFSET($G$269,$D1374,0)="tak",OFFSET($J$269,$D1374,0)="ok",LataProjekcji&lt;=Koniec_Projekt),ROUND(OFFSET($K$2476,$H1379,(COLUMN()-11))*OFFSET($K$290,$H1380,(COLUMN()-11)),0),0)</f>
        <v>0</v>
      </c>
      <c r="Y1380" s="528">
        <f t="shared" ca="1" si="2062"/>
        <v>0</v>
      </c>
      <c r="Z1380" s="528">
        <f t="shared" ca="1" si="2062"/>
        <v>0</v>
      </c>
      <c r="AA1380" s="528">
        <f t="shared" ca="1" si="2062"/>
        <v>0</v>
      </c>
      <c r="AB1380" s="528">
        <f t="shared" ref="AB1380:AE1380" ca="1" si="2063">IF(AND(OFFSET($F$269,$D1374,0)="tak",OFFSET($G$269,$D1374,0)="tak",OFFSET($J$269,$D1374,0)="ok",LataProjekcji&lt;=Koniec_Projekt),ROUND(OFFSET($K$2476,$H1379,(COLUMN()-11))*OFFSET($K$290,$H1380,(COLUMN()-11)),0),0)</f>
        <v>0</v>
      </c>
      <c r="AC1380" s="528">
        <f t="shared" ca="1" si="2063"/>
        <v>0</v>
      </c>
      <c r="AD1380" s="528">
        <f t="shared" ca="1" si="2063"/>
        <v>0</v>
      </c>
      <c r="AE1380" s="528">
        <f t="shared" ca="1" si="2063"/>
        <v>0</v>
      </c>
    </row>
    <row r="1381" spans="1:31" hidden="1">
      <c r="A1381" s="326"/>
      <c r="B1381" s="20">
        <f ca="1">OFFSET($B$269,D1381,0)</f>
        <v>0</v>
      </c>
      <c r="C1381" s="20"/>
      <c r="D1381" s="21">
        <f>D1374+1</f>
        <v>14</v>
      </c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</row>
    <row r="1382" spans="1:31" hidden="1">
      <c r="A1382" s="326"/>
      <c r="B1382" s="164" t="s">
        <v>402</v>
      </c>
      <c r="C1382" s="164"/>
      <c r="D1382" s="164">
        <f ca="1">YEAR(OFFSET($E$269,D1381,0))</f>
        <v>1900</v>
      </c>
      <c r="E1382" s="164">
        <f ca="1">MONTH(OFFSET($E$269,D1381,0))</f>
        <v>1</v>
      </c>
      <c r="F1382" s="527" cm="1">
        <f t="array" aca="1" ref="F1382" ca="1">IleMiesiecyDoKoncaRokuST</f>
        <v>11</v>
      </c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</row>
    <row r="1383" spans="1:31" hidden="1">
      <c r="A1383" s="326"/>
      <c r="B1383" s="21" t="s">
        <v>388</v>
      </c>
      <c r="C1383" s="21"/>
      <c r="D1383" s="375">
        <f ca="1">IF(E1383&lt;0,0,ROUND(E1383,0))</f>
        <v>0</v>
      </c>
      <c r="E1383" s="248">
        <f ca="1">OFFSET($D$269,D1381,0)</f>
        <v>0</v>
      </c>
      <c r="F1383" s="375">
        <f ca="1">IF(E1383&gt;10,ROUND(($D1384/12)*$F1382,0),$D1383)</f>
        <v>0</v>
      </c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6"/>
      <c r="B1384" s="21" t="s">
        <v>396</v>
      </c>
      <c r="C1384" s="21"/>
      <c r="D1384" s="375">
        <f ca="1">IF(ISBLANK(OFFSET($E$269,D1381,0)),0,IF(E1383&gt;10,ROUND(D1383*am_wnip,0),IF(D1383&lt;0,0,D1383)))</f>
        <v>0</v>
      </c>
      <c r="E1384" s="21"/>
      <c r="F1384" s="21"/>
      <c r="G1384" s="21"/>
      <c r="H1384" s="21"/>
      <c r="I1384" s="21"/>
      <c r="J1384" s="21"/>
      <c r="K1384" s="74">
        <f ca="1">ROUND(IF($D1382=LataProjekcji,$F1383,IF($D1382=LataProjekcji,$D1384,0)),0)</f>
        <v>0</v>
      </c>
      <c r="L1384" s="247">
        <f ca="1">ROUND(IF(OR(AND($D1382=LataProjekcji,$F1382&gt;0),AND($D1382=LataProjekcji,$F1382=0,$E1383&lt;=10)),$F1383,IF($D1382&lt;LataProjekcji,IF((SUM($K1384:K1384)+$D1384)&lt;$D1383,$D1384,$D1383-SUM($K1384:K1384)),0)),0)</f>
        <v>0</v>
      </c>
      <c r="M1384" s="247">
        <f ca="1">ROUND(IF(OR(AND($D1382=LataProjekcji,$F1382&gt;0),AND($D1382=LataProjekcji,$F1382=0,$E1383&lt;=10)),$F1383,IF($D1382&lt;LataProjekcji,IF((SUM($K1384:L1384)+$D1384)&lt;$D1383,$D1384,$D1383-SUM($K1384:L1384)),0)),0)</f>
        <v>0</v>
      </c>
      <c r="N1384" s="247">
        <f ca="1">ROUND(IF(OR(AND($D1382=LataProjekcji,$F1382&gt;0),AND($D1382=LataProjekcji,$F1382=0,$E1383&lt;=10)),$F1383,IF($D1382&lt;LataProjekcji,IF((SUM($K1384:M1384)+$D1384)&lt;$D1383,$D1384,$D1383-SUM($K1384:M1384)),0)),0)</f>
        <v>0</v>
      </c>
      <c r="O1384" s="247">
        <f ca="1">ROUND(IF(OR(AND($D1382=LataProjekcji,$F1382&gt;0),AND($D1382=LataProjekcji,$F1382=0,$E1383&lt;=10)),$F1383,IF($D1382&lt;LataProjekcji,IF((SUM($K1384:N1384)+$D1384)&lt;$D1383,$D1384,$D1383-SUM($K1384:N1384)),0)),0)</f>
        <v>0</v>
      </c>
      <c r="P1384" s="247">
        <f ca="1">ROUND(IF(OR(AND($D1382=LataProjekcji,$F1382&gt;0),AND($D1382=LataProjekcji,$F1382=0,$E1383&lt;=10)),$F1383,IF($D1382&lt;LataProjekcji,IF((SUM($K1384:O1384)+$D1384)&lt;$D1383,$D1384,$D1383-SUM($K1384:O1384)),0)),0)</f>
        <v>0</v>
      </c>
      <c r="Q1384" s="247">
        <f ca="1">ROUND(IF(OR(AND($D1382=LataProjekcji,$F1382&gt;0),AND($D1382=LataProjekcji,$F1382=0,$E1383&lt;=10)),$F1383,IF($D1382&lt;LataProjekcji,IF((SUM($K1384:P1384)+$D1384)&lt;$D1383,$D1384,$D1383-SUM($K1384:P1384)),0)),0)</f>
        <v>0</v>
      </c>
      <c r="R1384" s="247">
        <f ca="1">ROUND(IF(OR(AND($D1382=LataProjekcji,$F1382&gt;0),AND($D1382=LataProjekcji,$F1382=0,$E1383&lt;=10)),$F1383,IF($D1382&lt;LataProjekcji,IF((SUM($K1384:Q1384)+$D1384)&lt;$D1383,$D1384,$D1383-SUM($K1384:Q1384)),0)),0)</f>
        <v>0</v>
      </c>
      <c r="S1384" s="247">
        <f ca="1">ROUND(IF(OR(AND($D1382=LataProjekcji,$F1382&gt;0),AND($D1382=LataProjekcji,$F1382=0,$E1383&lt;=10)),$F1383,IF($D1382&lt;LataProjekcji,IF((SUM($K1384:R1384)+$D1384)&lt;$D1383,$D1384,$D1383-SUM($K1384:R1384)),0)),0)</f>
        <v>0</v>
      </c>
      <c r="T1384" s="247">
        <f ca="1">ROUND(IF(OR(AND($D1382=LataProjekcji,$F1382&gt;0),AND($D1382=LataProjekcji,$F1382=0,$E1383&lt;=10)),$F1383,IF($D1382&lt;LataProjekcji,IF((SUM($K1384:S1384)+$D1384)&lt;$D1383,$D1384,$D1383-SUM($K1384:S1384)),0)),0)</f>
        <v>0</v>
      </c>
      <c r="U1384" s="247">
        <f ca="1">ROUND(IF(OR(AND($D1382=LataProjekcji,$F1382&gt;0),AND($D1382=LataProjekcji,$F1382=0,$E1383&lt;=10)),$F1383,IF($D1382&lt;LataProjekcji,IF((SUM($K1384:T1384)+$D1384)&lt;$D1383,$D1384,$D1383-SUM($K1384:T1384)),0)),0)</f>
        <v>0</v>
      </c>
      <c r="V1384" s="247">
        <f ca="1">ROUND(IF(OR(AND($D1382=LataProjekcji,$F1382&gt;0),AND($D1382=LataProjekcji,$F1382=0,$E1383&lt;=10)),$F1383,IF($D1382&lt;LataProjekcji,IF((SUM($K1384:U1384)+$D1384)&lt;$D1383,$D1384,$D1383-SUM($K1384:U1384)),0)),0)</f>
        <v>0</v>
      </c>
      <c r="W1384" s="247">
        <f ca="1">ROUND(IF(OR(AND($D1382=LataProjekcji,$F1382&gt;0),AND($D1382=LataProjekcji,$F1382=0,$E1383&lt;=10)),$F1383,IF($D1382&lt;LataProjekcji,IF((SUM($K1384:V1384)+$D1384)&lt;$D1383,$D1384,$D1383-SUM($K1384:V1384)),0)),0)</f>
        <v>0</v>
      </c>
      <c r="X1384" s="247">
        <f ca="1">ROUND(IF(OR(AND($D1382=LataProjekcji,$F1382&gt;0),AND($D1382=LataProjekcji,$F1382=0,$E1383&lt;=10)),$F1383,IF($D1382&lt;LataProjekcji,IF((SUM($K1384:W1384)+$D1384)&lt;$D1383,$D1384,$D1383-SUM($K1384:W1384)),0)),0)</f>
        <v>0</v>
      </c>
      <c r="Y1384" s="247">
        <f ca="1">ROUND(IF(OR(AND($D1382=LataProjekcji,$F1382&gt;0),AND($D1382=LataProjekcji,$F1382=0,$E1383&lt;=10)),$F1383,IF($D1382&lt;LataProjekcji,IF((SUM($K1384:X1384)+$D1384)&lt;$D1383,$D1384,$D1383-SUM($K1384:X1384)),0)),0)</f>
        <v>0</v>
      </c>
      <c r="Z1384" s="247">
        <f ca="1">ROUND(IF(OR(AND($D1382=LataProjekcji,$F1382&gt;0),AND($D1382=LataProjekcji,$F1382=0,$E1383&lt;=10)),$F1383,IF($D1382&lt;LataProjekcji,IF((SUM($K1384:Y1384)+$D1384)&lt;$D1383,$D1384,$D1383-SUM($K1384:Y1384)),0)),0)</f>
        <v>0</v>
      </c>
      <c r="AA1384" s="247">
        <f ca="1">ROUND(IF(OR(AND($D1382=LataProjekcji,$F1382&gt;0),AND($D1382=LataProjekcji,$F1382=0,$E1383&lt;=10)),$F1383,IF($D1382&lt;LataProjekcji,IF((SUM($K1384:Z1384)+$D1384)&lt;$D1383,$D1384,$D1383-SUM($K1384:Z1384)),0)),0)</f>
        <v>0</v>
      </c>
      <c r="AB1384" s="247">
        <f ca="1">ROUND(IF(OR(AND($D1382=LataProjekcji,$F1382&gt;0),AND($D1382=LataProjekcji,$F1382=0,$E1383&lt;=10)),$F1383,IF($D1382&lt;LataProjekcji,IF((SUM($K1384:AA1384)+$D1384)&lt;$D1383,$D1384,$D1383-SUM($K1384:AA1384)),0)),0)</f>
        <v>0</v>
      </c>
      <c r="AC1384" s="247">
        <f ca="1">ROUND(IF(OR(AND($D1382=LataProjekcji,$F1382&gt;0),AND($D1382=LataProjekcji,$F1382=0,$E1383&lt;=10)),$F1383,IF($D1382&lt;LataProjekcji,IF((SUM($K1384:AB1384)+$D1384)&lt;$D1383,$D1384,$D1383-SUM($K1384:AB1384)),0)),0)</f>
        <v>0</v>
      </c>
      <c r="AD1384" s="247">
        <f ca="1">ROUND(IF(OR(AND($D1382=LataProjekcji,$F1382&gt;0),AND($D1382=LataProjekcji,$F1382=0,$E1383&lt;=10)),$F1383,IF($D1382&lt;LataProjekcji,IF((SUM($K1384:AC1384)+$D1384)&lt;$D1383,$D1384,$D1383-SUM($K1384:AC1384)),0)),0)</f>
        <v>0</v>
      </c>
      <c r="AE1384" s="247">
        <f ca="1">ROUND(IF(OR(AND($D1382=LataProjekcji,$F1382&gt;0),AND($D1382=LataProjekcji,$F1382=0,$E1383&lt;=10)),$F1383,IF($D1382&lt;LataProjekcji,IF((SUM($K1384:AD1384)+$D1384)&lt;$D1383,$D1384,$D1383-SUM($K1384:AD1384)),0)),0)</f>
        <v>0</v>
      </c>
    </row>
    <row r="1385" spans="1:31" ht="12.5" hidden="1" thickBot="1">
      <c r="A1385" s="326"/>
      <c r="B1385" s="21" t="s">
        <v>397</v>
      </c>
      <c r="C1385" s="21"/>
      <c r="D1385" s="22"/>
      <c r="E1385" s="21"/>
      <c r="F1385" s="21"/>
      <c r="G1385" s="21"/>
      <c r="H1385" s="21"/>
      <c r="I1385" s="21"/>
      <c r="J1385" s="21"/>
      <c r="K1385" s="22">
        <f ca="1">ROUND(K1384,0)</f>
        <v>0</v>
      </c>
      <c r="L1385" s="22">
        <f t="shared" ref="L1385:W1385" ca="1" si="2064">ROUND(K1385+L1384,0)</f>
        <v>0</v>
      </c>
      <c r="M1385" s="22">
        <f t="shared" ca="1" si="2064"/>
        <v>0</v>
      </c>
      <c r="N1385" s="22">
        <f t="shared" ca="1" si="2064"/>
        <v>0</v>
      </c>
      <c r="O1385" s="22">
        <f t="shared" ca="1" si="2064"/>
        <v>0</v>
      </c>
      <c r="P1385" s="22">
        <f t="shared" ca="1" si="2064"/>
        <v>0</v>
      </c>
      <c r="Q1385" s="22">
        <f t="shared" ca="1" si="2064"/>
        <v>0</v>
      </c>
      <c r="R1385" s="22">
        <f t="shared" ca="1" si="2064"/>
        <v>0</v>
      </c>
      <c r="S1385" s="22">
        <f t="shared" ca="1" si="2064"/>
        <v>0</v>
      </c>
      <c r="T1385" s="22">
        <f t="shared" ca="1" si="2064"/>
        <v>0</v>
      </c>
      <c r="U1385" s="22">
        <f t="shared" ca="1" si="2064"/>
        <v>0</v>
      </c>
      <c r="V1385" s="22">
        <f t="shared" ca="1" si="2064"/>
        <v>0</v>
      </c>
      <c r="W1385" s="22">
        <f t="shared" ca="1" si="2064"/>
        <v>0</v>
      </c>
      <c r="X1385" s="22">
        <f ca="1">ROUND(W1385+X1384,0)</f>
        <v>0</v>
      </c>
      <c r="Y1385" s="22">
        <f ca="1">ROUND(X1385+Y1384,0)</f>
        <v>0</v>
      </c>
      <c r="Z1385" s="22">
        <f t="shared" ref="Z1385:AA1385" ca="1" si="2065">ROUND(Y1385+Z1384,0)</f>
        <v>0</v>
      </c>
      <c r="AA1385" s="22">
        <f t="shared" ca="1" si="2065"/>
        <v>0</v>
      </c>
      <c r="AB1385" s="22">
        <f t="shared" ref="AB1385" ca="1" si="2066">ROUND(AA1385+AB1384,0)</f>
        <v>0</v>
      </c>
      <c r="AC1385" s="22">
        <f t="shared" ref="AC1385" ca="1" si="2067">ROUND(AB1385+AC1384,0)</f>
        <v>0</v>
      </c>
      <c r="AD1385" s="22">
        <f t="shared" ref="AD1385" ca="1" si="2068">ROUND(AC1385+AD1384,0)</f>
        <v>0</v>
      </c>
      <c r="AE1385" s="22">
        <f t="shared" ref="AE1385" ca="1" si="2069">ROUND(AD1385+AE1384,0)</f>
        <v>0</v>
      </c>
    </row>
    <row r="1386" spans="1:31" ht="12.5" hidden="1" thickBot="1">
      <c r="A1386" s="326"/>
      <c r="B1386" s="21" t="s">
        <v>388</v>
      </c>
      <c r="C1386" s="21"/>
      <c r="D1386" s="22"/>
      <c r="E1386" s="21"/>
      <c r="F1386" s="21"/>
      <c r="G1386" s="21"/>
      <c r="H1386" s="539">
        <f>H1379+7</f>
        <v>98</v>
      </c>
      <c r="I1386" s="21"/>
      <c r="J1386" s="21"/>
      <c r="K1386" s="76">
        <f ca="1">IF($D1382=LataProjekcji,ROUND($D1383-K1385,0),ROUND(IF(K1384=0,0,$D1383-K1385),0))</f>
        <v>0</v>
      </c>
      <c r="L1386" s="253">
        <f t="shared" ref="L1386:W1386" ca="1" si="2070">IF($D1382=LataProjekcji,ROUND($D1383-L1385,0),ROUND(IF(AND(L1384=0,K1386&gt;0),$D1383-L1385,IF(L1384=0,0,$D1383-L1385)),0))</f>
        <v>0</v>
      </c>
      <c r="M1386" s="253">
        <f t="shared" ca="1" si="2070"/>
        <v>0</v>
      </c>
      <c r="N1386" s="253">
        <f t="shared" ca="1" si="2070"/>
        <v>0</v>
      </c>
      <c r="O1386" s="253">
        <f t="shared" ca="1" si="2070"/>
        <v>0</v>
      </c>
      <c r="P1386" s="253">
        <f t="shared" ca="1" si="2070"/>
        <v>0</v>
      </c>
      <c r="Q1386" s="253">
        <f t="shared" ca="1" si="2070"/>
        <v>0</v>
      </c>
      <c r="R1386" s="253">
        <f t="shared" ca="1" si="2070"/>
        <v>0</v>
      </c>
      <c r="S1386" s="253">
        <f t="shared" ca="1" si="2070"/>
        <v>0</v>
      </c>
      <c r="T1386" s="253">
        <f t="shared" ca="1" si="2070"/>
        <v>0</v>
      </c>
      <c r="U1386" s="253">
        <f t="shared" ca="1" si="2070"/>
        <v>0</v>
      </c>
      <c r="V1386" s="253">
        <f t="shared" ca="1" si="2070"/>
        <v>0</v>
      </c>
      <c r="W1386" s="253">
        <f t="shared" ca="1" si="2070"/>
        <v>0</v>
      </c>
      <c r="X1386" s="253">
        <f t="shared" ref="X1386:AA1386" ca="1" si="2071">IF($D1382=LataProjekcji,ROUND($D1383-X1385,0),ROUND(IF(AND(X1384=0,W1386&gt;0),$D1383-X1385,IF(X1384=0,0,$D1383-X1385)),0))</f>
        <v>0</v>
      </c>
      <c r="Y1386" s="253">
        <f t="shared" ca="1" si="2071"/>
        <v>0</v>
      </c>
      <c r="Z1386" s="253">
        <f t="shared" ca="1" si="2071"/>
        <v>0</v>
      </c>
      <c r="AA1386" s="253">
        <f t="shared" ca="1" si="2071"/>
        <v>0</v>
      </c>
      <c r="AB1386" s="253">
        <f t="shared" ref="AB1386" ca="1" si="2072">IF($D1382=LataProjekcji,ROUND($D1383-AB1385,0),ROUND(IF(AND(AB1384=0,AA1386&gt;0),$D1383-AB1385,IF(AB1384=0,0,$D1383-AB1385)),0))</f>
        <v>0</v>
      </c>
      <c r="AC1386" s="253">
        <f t="shared" ref="AC1386" ca="1" si="2073">IF($D1382=LataProjekcji,ROUND($D1383-AC1385,0),ROUND(IF(AND(AC1384=0,AB1386&gt;0),$D1383-AC1385,IF(AC1384=0,0,$D1383-AC1385)),0))</f>
        <v>0</v>
      </c>
      <c r="AD1386" s="253">
        <f t="shared" ref="AD1386" ca="1" si="2074">IF($D1382=LataProjekcji,ROUND($D1383-AD1385,0),ROUND(IF(AND(AD1384=0,AC1386&gt;0),$D1383-AD1385,IF(AD1384=0,0,$D1383-AD1385)),0))</f>
        <v>0</v>
      </c>
      <c r="AE1386" s="253">
        <f t="shared" ref="AE1386" ca="1" si="2075">IF($D1382=LataProjekcji,ROUND($D1383-AE1385,0),ROUND(IF(AND(AE1384=0,AD1386&gt;0),$D1383-AE1385,IF(AE1384=0,0,$D1383-AE1385)),0))</f>
        <v>0</v>
      </c>
    </row>
    <row r="1387" spans="1:31" hidden="1">
      <c r="A1387" s="326"/>
      <c r="H1387" s="388">
        <f>H1380+1</f>
        <v>14</v>
      </c>
      <c r="I1387" s="458" cm="1">
        <f t="array" aca="1" ref="I1387" ca="1">OFFSET('Środki trwałe'!$C$269,H1387,,)</f>
        <v>0</v>
      </c>
      <c r="J1387" s="388" t="s">
        <v>404</v>
      </c>
      <c r="K1387" s="528">
        <f t="shared" ref="K1387:W1387" ca="1" si="2076">IF(AND(OFFSET($F$269,$D1381,0)="tak",OFFSET($G$269,$D1381,0)="tak",OFFSET($J$269,$D1381,0)="ok",LataProjekcji&lt;=Koniec_Projekt),ROUND(OFFSET($K$2476,$H1386,(COLUMN()-11))*OFFSET($K$290,$H1387,(COLUMN()-11)),0),0)</f>
        <v>0</v>
      </c>
      <c r="L1387" s="528">
        <f t="shared" ca="1" si="2076"/>
        <v>0</v>
      </c>
      <c r="M1387" s="528">
        <f t="shared" ca="1" si="2076"/>
        <v>0</v>
      </c>
      <c r="N1387" s="528">
        <f t="shared" ca="1" si="2076"/>
        <v>0</v>
      </c>
      <c r="O1387" s="528">
        <f t="shared" ca="1" si="2076"/>
        <v>0</v>
      </c>
      <c r="P1387" s="528">
        <f t="shared" ca="1" si="2076"/>
        <v>0</v>
      </c>
      <c r="Q1387" s="528">
        <f t="shared" ca="1" si="2076"/>
        <v>0</v>
      </c>
      <c r="R1387" s="528">
        <f t="shared" ca="1" si="2076"/>
        <v>0</v>
      </c>
      <c r="S1387" s="528">
        <f t="shared" ca="1" si="2076"/>
        <v>0</v>
      </c>
      <c r="T1387" s="528">
        <f t="shared" ca="1" si="2076"/>
        <v>0</v>
      </c>
      <c r="U1387" s="528">
        <f t="shared" ca="1" si="2076"/>
        <v>0</v>
      </c>
      <c r="V1387" s="528">
        <f t="shared" ca="1" si="2076"/>
        <v>0</v>
      </c>
      <c r="W1387" s="528">
        <f t="shared" ca="1" si="2076"/>
        <v>0</v>
      </c>
      <c r="X1387" s="528">
        <f t="shared" ref="X1387:AA1387" ca="1" si="2077">IF(AND(OFFSET($F$269,$D1381,0)="tak",OFFSET($G$269,$D1381,0)="tak",OFFSET($J$269,$D1381,0)="ok",LataProjekcji&lt;=Koniec_Projekt),ROUND(OFFSET($K$2476,$H1386,(COLUMN()-11))*OFFSET($K$290,$H1387,(COLUMN()-11)),0),0)</f>
        <v>0</v>
      </c>
      <c r="Y1387" s="528">
        <f t="shared" ca="1" si="2077"/>
        <v>0</v>
      </c>
      <c r="Z1387" s="528">
        <f t="shared" ca="1" si="2077"/>
        <v>0</v>
      </c>
      <c r="AA1387" s="528">
        <f t="shared" ca="1" si="2077"/>
        <v>0</v>
      </c>
      <c r="AB1387" s="528">
        <f t="shared" ref="AB1387:AE1387" ca="1" si="2078">IF(AND(OFFSET($F$269,$D1381,0)="tak",OFFSET($G$269,$D1381,0)="tak",OFFSET($J$269,$D1381,0)="ok",LataProjekcji&lt;=Koniec_Projekt),ROUND(OFFSET($K$2476,$H1386,(COLUMN()-11))*OFFSET($K$290,$H1387,(COLUMN()-11)),0),0)</f>
        <v>0</v>
      </c>
      <c r="AC1387" s="528">
        <f t="shared" ca="1" si="2078"/>
        <v>0</v>
      </c>
      <c r="AD1387" s="528">
        <f t="shared" ca="1" si="2078"/>
        <v>0</v>
      </c>
      <c r="AE1387" s="528">
        <f t="shared" ca="1" si="2078"/>
        <v>0</v>
      </c>
    </row>
    <row r="1388" spans="1:31" hidden="1">
      <c r="A1388" s="326"/>
    </row>
    <row r="1389" spans="1:31" hidden="1">
      <c r="A1389" s="326"/>
    </row>
    <row r="1390" spans="1:31" hidden="1">
      <c r="A1390" s="326"/>
    </row>
    <row r="1391" spans="1:31" hidden="1">
      <c r="A1391" s="326"/>
    </row>
    <row r="1392" spans="1:31" hidden="1">
      <c r="A1392" s="326"/>
    </row>
    <row r="1393" spans="1:31" ht="12.5" hidden="1" thickBot="1">
      <c r="A1393" s="326"/>
      <c r="B1393" s="446" t="s">
        <v>722</v>
      </c>
      <c r="K1393" s="1">
        <f>COLUMN()</f>
        <v>11</v>
      </c>
    </row>
    <row r="1394" spans="1:31" ht="12.5" hidden="1" thickBot="1">
      <c r="A1394" s="326"/>
      <c r="B1394" s="20">
        <f ca="1">OFFSET($B$269,D1394,0)</f>
        <v>0</v>
      </c>
      <c r="C1394" s="20"/>
      <c r="D1394" s="249">
        <v>57</v>
      </c>
      <c r="E1394" s="21"/>
      <c r="F1394" s="21" t="s">
        <v>392</v>
      </c>
      <c r="G1394" s="48"/>
      <c r="H1394" s="50" t="s">
        <v>393</v>
      </c>
      <c r="I1394" s="21" t="s">
        <v>394</v>
      </c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</row>
    <row r="1395" spans="1:31" hidden="1">
      <c r="A1395" s="326"/>
      <c r="B1395" s="21" t="s">
        <v>395</v>
      </c>
      <c r="C1395" s="21"/>
      <c r="D1395" s="164">
        <f ca="1">YEAR(OFFSET($E$269,D1394,0))</f>
        <v>1900</v>
      </c>
      <c r="E1395" s="164">
        <f ca="1">MONTH(OFFSET($E$269,D1394,0))</f>
        <v>1</v>
      </c>
      <c r="F1395" s="527" cm="1">
        <f t="array" aca="1" ref="F1395" ca="1">IleMiesiecyDoKoncaRokuST</f>
        <v>11</v>
      </c>
      <c r="G1395" s="49"/>
      <c r="H1395" s="51">
        <f>D331-G1395</f>
        <v>0</v>
      </c>
      <c r="I1395" s="22">
        <f>D331-G1395-H1395</f>
        <v>0</v>
      </c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</row>
    <row r="1396" spans="1:31" hidden="1">
      <c r="A1396" s="326"/>
      <c r="B1396" s="21" t="s">
        <v>388</v>
      </c>
      <c r="C1396" s="21"/>
      <c r="D1396" s="246">
        <f ca="1">IF(E1396&lt;0,0,ROUND(E1396,0))</f>
        <v>0</v>
      </c>
      <c r="E1396" s="248">
        <f ca="1">OFFSET($D$269,D1394,0)</f>
        <v>0</v>
      </c>
      <c r="F1396" s="246">
        <f ca="1">IF(E1396&gt;10,ROUND(($D1397/12)*$F1395,0),$D1396)</f>
        <v>0</v>
      </c>
      <c r="G1396" s="21" t="s">
        <v>403</v>
      </c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</row>
    <row r="1397" spans="1:31" hidden="1">
      <c r="A1397" s="326"/>
      <c r="B1397" s="21" t="s">
        <v>396</v>
      </c>
      <c r="C1397" s="21"/>
      <c r="D1397" s="246">
        <f ca="1">IF(ISBLANK(OFFSET($E$269,D1394,0)),0,IF(E1396&gt;10,ROUND(D1396*am_grunty,0),IF(D1396&lt;0,0,D1396)))</f>
        <v>0</v>
      </c>
      <c r="E1397" s="21"/>
      <c r="F1397" s="21"/>
      <c r="G1397" s="21"/>
      <c r="H1397" s="21"/>
      <c r="I1397" s="21"/>
      <c r="J1397" s="21"/>
      <c r="K1397" s="74">
        <f ca="1">ROUND(IF($D1395=LataProjekcji,$F1396,IF($D1395=LataProjekcji,$D1397,0)),0)</f>
        <v>0</v>
      </c>
      <c r="L1397" s="247">
        <f ca="1">ROUND(IF(OR(AND($D1395=LataProjekcji,$F1395&gt;0),AND($D1395=LataProjekcji,$F1395=0,$E1396&lt;=10)),$F1396,IF($D1395&lt;LataProjekcji,IF((SUM($K1397:K1397)+$D1397)&lt;$D1396,$D1397,$D1396-SUM($K1397:K1397)),0)),0)</f>
        <v>0</v>
      </c>
      <c r="M1397" s="247">
        <f ca="1">ROUND(IF(OR(AND($D1395=LataProjekcji,$F1395&gt;0),AND($D1395=LataProjekcji,$F1395=0,$E1396&lt;=10)),$F1396,IF($D1395&lt;LataProjekcji,IF((SUM($K1397:L1397)+$D1397)&lt;$D1396,$D1397,$D1396-SUM($K1397:L1397)),0)),0)</f>
        <v>0</v>
      </c>
      <c r="N1397" s="247">
        <f ca="1">ROUND(IF(OR(AND($D1395=LataProjekcji,$F1395&gt;0),AND($D1395=LataProjekcji,$F1395=0,$E1396&lt;=10)),$F1396,IF($D1395&lt;LataProjekcji,IF((SUM($K1397:M1397)+$D1397)&lt;$D1396,$D1397,$D1396-SUM($K1397:M1397)),0)),0)</f>
        <v>0</v>
      </c>
      <c r="O1397" s="247">
        <f ca="1">ROUND(IF(OR(AND($D1395=LataProjekcji,$F1395&gt;0),AND($D1395=LataProjekcji,$F1395=0,$E1396&lt;=10)),$F1396,IF($D1395&lt;LataProjekcji,IF((SUM($K1397:N1397)+$D1397)&lt;$D1396,$D1397,$D1396-SUM($K1397:N1397)),0)),0)</f>
        <v>0</v>
      </c>
      <c r="P1397" s="247">
        <f ca="1">ROUND(IF(OR(AND($D1395=LataProjekcji,$F1395&gt;0),AND($D1395=LataProjekcji,$F1395=0,$E1396&lt;=10)),$F1396,IF($D1395&lt;LataProjekcji,IF((SUM($K1397:O1397)+$D1397)&lt;$D1396,$D1397,$D1396-SUM($K1397:O1397)),0)),0)</f>
        <v>0</v>
      </c>
      <c r="Q1397" s="247">
        <f ca="1">ROUND(IF(OR(AND($D1395=LataProjekcji,$F1395&gt;0),AND($D1395=LataProjekcji,$F1395=0,$E1396&lt;=10)),$F1396,IF($D1395&lt;LataProjekcji,IF((SUM($K1397:P1397)+$D1397)&lt;$D1396,$D1397,$D1396-SUM($K1397:P1397)),0)),0)</f>
        <v>0</v>
      </c>
      <c r="R1397" s="247">
        <f ca="1">ROUND(IF(OR(AND($D1395=LataProjekcji,$F1395&gt;0),AND($D1395=LataProjekcji,$F1395=0,$E1396&lt;=10)),$F1396,IF($D1395&lt;LataProjekcji,IF((SUM($K1397:Q1397)+$D1397)&lt;$D1396,$D1397,$D1396-SUM($K1397:Q1397)),0)),0)</f>
        <v>0</v>
      </c>
      <c r="S1397" s="247">
        <f ca="1">ROUND(IF(OR(AND($D1395=LataProjekcji,$F1395&gt;0),AND($D1395=LataProjekcji,$F1395=0,$E1396&lt;=10)),$F1396,IF($D1395&lt;LataProjekcji,IF((SUM($K1397:R1397)+$D1397)&lt;$D1396,$D1397,$D1396-SUM($K1397:R1397)),0)),0)</f>
        <v>0</v>
      </c>
      <c r="T1397" s="247">
        <f ca="1">ROUND(IF(OR(AND($D1395=LataProjekcji,$F1395&gt;0),AND($D1395=LataProjekcji,$F1395=0,$E1396&lt;=10)),$F1396,IF($D1395&lt;LataProjekcji,IF((SUM($K1397:S1397)+$D1397)&lt;$D1396,$D1397,$D1396-SUM($K1397:S1397)),0)),0)</f>
        <v>0</v>
      </c>
      <c r="U1397" s="247">
        <f ca="1">ROUND(IF(OR(AND($D1395=LataProjekcji,$F1395&gt;0),AND($D1395=LataProjekcji,$F1395=0,$E1396&lt;=10)),$F1396,IF($D1395&lt;LataProjekcji,IF((SUM($K1397:T1397)+$D1397)&lt;$D1396,$D1397,$D1396-SUM($K1397:T1397)),0)),0)</f>
        <v>0</v>
      </c>
      <c r="V1397" s="247">
        <f ca="1">ROUND(IF(OR(AND($D1395=LataProjekcji,$F1395&gt;0),AND($D1395=LataProjekcji,$F1395=0,$E1396&lt;=10)),$F1396,IF($D1395&lt;LataProjekcji,IF((SUM($K1397:U1397)+$D1397)&lt;$D1396,$D1397,$D1396-SUM($K1397:U1397)),0)),0)</f>
        <v>0</v>
      </c>
      <c r="W1397" s="247">
        <f ca="1">ROUND(IF(OR(AND($D1395=LataProjekcji,$F1395&gt;0),AND($D1395=LataProjekcji,$F1395=0,$E1396&lt;=10)),$F1396,IF($D1395&lt;LataProjekcji,IF((SUM($K1397:V1397)+$D1397)&lt;$D1396,$D1397,$D1396-SUM($K1397:V1397)),0)),0)</f>
        <v>0</v>
      </c>
      <c r="X1397" s="247">
        <f ca="1">ROUND(IF(OR(AND($D1395=LataProjekcji,$F1395&gt;0),AND($D1395=LataProjekcji,$F1395=0,$E1396&lt;=10)),$F1396,IF($D1395&lt;LataProjekcji,IF((SUM($K1397:W1397)+$D1397)&lt;$D1396,$D1397,$D1396-SUM($K1397:W1397)),0)),0)</f>
        <v>0</v>
      </c>
      <c r="Y1397" s="247">
        <f ca="1">ROUND(IF(OR(AND($D1395=LataProjekcji,$F1395&gt;0),AND($D1395=LataProjekcji,$F1395=0,$E1396&lt;=10)),$F1396,IF($D1395&lt;LataProjekcji,IF((SUM($K1397:X1397)+$D1397)&lt;$D1396,$D1397,$D1396-SUM($K1397:X1397)),0)),0)</f>
        <v>0</v>
      </c>
      <c r="Z1397" s="247">
        <f ca="1">ROUND(IF(OR(AND($D1395=LataProjekcji,$F1395&gt;0),AND($D1395=LataProjekcji,$F1395=0,$E1396&lt;=10)),$F1396,IF($D1395&lt;LataProjekcji,IF((SUM($K1397:Y1397)+$D1397)&lt;$D1396,$D1397,$D1396-SUM($K1397:Y1397)),0)),0)</f>
        <v>0</v>
      </c>
      <c r="AA1397" s="247">
        <f ca="1">ROUND(IF(OR(AND($D1395=LataProjekcji,$F1395&gt;0),AND($D1395=LataProjekcji,$F1395=0,$E1396&lt;=10)),$F1396,IF($D1395&lt;LataProjekcji,IF((SUM($K1397:Z1397)+$D1397)&lt;$D1396,$D1397,$D1396-SUM($K1397:Z1397)),0)),0)</f>
        <v>0</v>
      </c>
      <c r="AB1397" s="247">
        <f ca="1">ROUND(IF(OR(AND($D1395=LataProjekcji,$F1395&gt;0),AND($D1395=LataProjekcji,$F1395=0,$E1396&lt;=10)),$F1396,IF($D1395&lt;LataProjekcji,IF((SUM($K1397:AA1397)+$D1397)&lt;$D1396,$D1397,$D1396-SUM($K1397:AA1397)),0)),0)</f>
        <v>0</v>
      </c>
      <c r="AC1397" s="247">
        <f ca="1">ROUND(IF(OR(AND($D1395=LataProjekcji,$F1395&gt;0),AND($D1395=LataProjekcji,$F1395=0,$E1396&lt;=10)),$F1396,IF($D1395&lt;LataProjekcji,IF((SUM($K1397:AB1397)+$D1397)&lt;$D1396,$D1397,$D1396-SUM($K1397:AB1397)),0)),0)</f>
        <v>0</v>
      </c>
      <c r="AD1397" s="247">
        <f ca="1">ROUND(IF(OR(AND($D1395=LataProjekcji,$F1395&gt;0),AND($D1395=LataProjekcji,$F1395=0,$E1396&lt;=10)),$F1396,IF($D1395&lt;LataProjekcji,IF((SUM($K1397:AC1397)+$D1397)&lt;$D1396,$D1397,$D1396-SUM($K1397:AC1397)),0)),0)</f>
        <v>0</v>
      </c>
      <c r="AE1397" s="247">
        <f ca="1">ROUND(IF(OR(AND($D1395=LataProjekcji,$F1395&gt;0),AND($D1395=LataProjekcji,$F1395=0,$E1396&lt;=10)),$F1396,IF($D1395&lt;LataProjekcji,IF((SUM($K1397:AD1397)+$D1397)&lt;$D1396,$D1397,$D1396-SUM($K1397:AD1397)),0)),0)</f>
        <v>0</v>
      </c>
    </row>
    <row r="1398" spans="1:31" ht="12.5" hidden="1" thickBot="1">
      <c r="A1398" s="326"/>
      <c r="B1398" s="21" t="s">
        <v>397</v>
      </c>
      <c r="C1398" s="21"/>
      <c r="D1398" s="22"/>
      <c r="E1398" s="21"/>
      <c r="F1398" s="21"/>
      <c r="G1398" s="21"/>
      <c r="H1398" s="21"/>
      <c r="I1398" s="21"/>
      <c r="J1398" s="21"/>
      <c r="K1398" s="22">
        <f ca="1">ROUND(K1397,0)</f>
        <v>0</v>
      </c>
      <c r="L1398" s="22">
        <f t="shared" ref="L1398:W1398" ca="1" si="2079">ROUND(K1398+L1397,0)</f>
        <v>0</v>
      </c>
      <c r="M1398" s="22">
        <f t="shared" ca="1" si="2079"/>
        <v>0</v>
      </c>
      <c r="N1398" s="22">
        <f t="shared" ca="1" si="2079"/>
        <v>0</v>
      </c>
      <c r="O1398" s="22">
        <f t="shared" ca="1" si="2079"/>
        <v>0</v>
      </c>
      <c r="P1398" s="22">
        <f t="shared" ca="1" si="2079"/>
        <v>0</v>
      </c>
      <c r="Q1398" s="22">
        <f t="shared" ca="1" si="2079"/>
        <v>0</v>
      </c>
      <c r="R1398" s="22">
        <f t="shared" ca="1" si="2079"/>
        <v>0</v>
      </c>
      <c r="S1398" s="22">
        <f t="shared" ca="1" si="2079"/>
        <v>0</v>
      </c>
      <c r="T1398" s="22">
        <f t="shared" ca="1" si="2079"/>
        <v>0</v>
      </c>
      <c r="U1398" s="22">
        <f t="shared" ca="1" si="2079"/>
        <v>0</v>
      </c>
      <c r="V1398" s="22">
        <f t="shared" ca="1" si="2079"/>
        <v>0</v>
      </c>
      <c r="W1398" s="22">
        <f t="shared" ca="1" si="2079"/>
        <v>0</v>
      </c>
      <c r="X1398" s="22">
        <f ca="1">ROUND(W1398+X1397,0)</f>
        <v>0</v>
      </c>
      <c r="Y1398" s="22">
        <f ca="1">ROUND(X1398+Y1397,0)</f>
        <v>0</v>
      </c>
      <c r="Z1398" s="22">
        <f t="shared" ref="Z1398:AA1398" ca="1" si="2080">ROUND(Y1398+Z1397,0)</f>
        <v>0</v>
      </c>
      <c r="AA1398" s="22">
        <f t="shared" ca="1" si="2080"/>
        <v>0</v>
      </c>
      <c r="AB1398" s="22">
        <f t="shared" ref="AB1398" ca="1" si="2081">ROUND(AA1398+AB1397,0)</f>
        <v>0</v>
      </c>
      <c r="AC1398" s="22">
        <f t="shared" ref="AC1398" ca="1" si="2082">ROUND(AB1398+AC1397,0)</f>
        <v>0</v>
      </c>
      <c r="AD1398" s="22">
        <f t="shared" ref="AD1398" ca="1" si="2083">ROUND(AC1398+AD1397,0)</f>
        <v>0</v>
      </c>
      <c r="AE1398" s="22">
        <f t="shared" ref="AE1398" ca="1" si="2084">ROUND(AD1398+AE1397,0)</f>
        <v>0</v>
      </c>
    </row>
    <row r="1399" spans="1:31" ht="12.5" hidden="1" thickBot="1">
      <c r="A1399" s="326"/>
      <c r="B1399" s="21" t="s">
        <v>388</v>
      </c>
      <c r="C1399" s="21"/>
      <c r="D1399" s="22"/>
      <c r="E1399" s="21"/>
      <c r="F1399" s="21"/>
      <c r="G1399" s="21"/>
      <c r="H1399" s="540">
        <f>H1386+9</f>
        <v>107</v>
      </c>
      <c r="I1399" s="21"/>
      <c r="J1399" s="21"/>
      <c r="K1399" s="76">
        <f ca="1">IF($D1395=LataProjekcji,ROUND($D1396-K1398,0),ROUND(IF(K1397=0,0,$D1396-K1398),0))</f>
        <v>0</v>
      </c>
      <c r="L1399" s="253">
        <f t="shared" ref="L1399:W1399" ca="1" si="2085">IF($D1395=LataProjekcji,ROUND($D1396-L1398,0),ROUND(IF(AND(L1397=0,K1399&gt;0),$D1396-L1398,IF(L1397=0,0,$D1396-L1398)),0))</f>
        <v>0</v>
      </c>
      <c r="M1399" s="253">
        <f t="shared" ca="1" si="2085"/>
        <v>0</v>
      </c>
      <c r="N1399" s="253">
        <f t="shared" ca="1" si="2085"/>
        <v>0</v>
      </c>
      <c r="O1399" s="253">
        <f t="shared" ca="1" si="2085"/>
        <v>0</v>
      </c>
      <c r="P1399" s="253">
        <f t="shared" ca="1" si="2085"/>
        <v>0</v>
      </c>
      <c r="Q1399" s="253">
        <f t="shared" ca="1" si="2085"/>
        <v>0</v>
      </c>
      <c r="R1399" s="253">
        <f t="shared" ca="1" si="2085"/>
        <v>0</v>
      </c>
      <c r="S1399" s="253">
        <f t="shared" ca="1" si="2085"/>
        <v>0</v>
      </c>
      <c r="T1399" s="253">
        <f t="shared" ca="1" si="2085"/>
        <v>0</v>
      </c>
      <c r="U1399" s="253">
        <f t="shared" ca="1" si="2085"/>
        <v>0</v>
      </c>
      <c r="V1399" s="253">
        <f t="shared" ca="1" si="2085"/>
        <v>0</v>
      </c>
      <c r="W1399" s="253">
        <f t="shared" ca="1" si="2085"/>
        <v>0</v>
      </c>
      <c r="X1399" s="253">
        <f t="shared" ref="X1399:AA1399" ca="1" si="2086">IF($D1395=LataProjekcji,ROUND($D1396-X1398,0),ROUND(IF(AND(X1397=0,W1399&gt;0),$D1396-X1398,IF(X1397=0,0,$D1396-X1398)),0))</f>
        <v>0</v>
      </c>
      <c r="Y1399" s="253">
        <f t="shared" ca="1" si="2086"/>
        <v>0</v>
      </c>
      <c r="Z1399" s="253">
        <f t="shared" ca="1" si="2086"/>
        <v>0</v>
      </c>
      <c r="AA1399" s="253">
        <f t="shared" ca="1" si="2086"/>
        <v>0</v>
      </c>
      <c r="AB1399" s="253">
        <f t="shared" ref="AB1399" ca="1" si="2087">IF($D1395=LataProjekcji,ROUND($D1396-AB1398,0),ROUND(IF(AND(AB1397=0,AA1399&gt;0),$D1396-AB1398,IF(AB1397=0,0,$D1396-AB1398)),0))</f>
        <v>0</v>
      </c>
      <c r="AC1399" s="253">
        <f t="shared" ref="AC1399" ca="1" si="2088">IF($D1395=LataProjekcji,ROUND($D1396-AC1398,0),ROUND(IF(AND(AC1397=0,AB1399&gt;0),$D1396-AC1398,IF(AC1397=0,0,$D1396-AC1398)),0))</f>
        <v>0</v>
      </c>
      <c r="AD1399" s="253">
        <f t="shared" ref="AD1399" ca="1" si="2089">IF($D1395=LataProjekcji,ROUND($D1396-AD1398,0),ROUND(IF(AND(AD1397=0,AC1399&gt;0),$D1396-AD1398,IF(AD1397=0,0,$D1396-AD1398)),0))</f>
        <v>0</v>
      </c>
      <c r="AE1399" s="253">
        <f t="shared" ref="AE1399" ca="1" si="2090">IF($D1395=LataProjekcji,ROUND($D1396-AE1398,0),ROUND(IF(AND(AE1397=0,AD1399&gt;0),$D1396-AE1398,IF(AE1397=0,0,$D1396-AE1398)),0))</f>
        <v>0</v>
      </c>
    </row>
    <row r="1400" spans="1:31" hidden="1">
      <c r="A1400" s="326"/>
      <c r="B1400" s="21"/>
      <c r="C1400" s="21"/>
      <c r="D1400" s="22"/>
      <c r="E1400" s="21"/>
      <c r="F1400" s="21"/>
      <c r="G1400" s="21"/>
      <c r="H1400" s="388">
        <v>0</v>
      </c>
      <c r="I1400" s="458" cm="1">
        <f t="array" aca="1" ref="I1400" ca="1">OFFSET('Środki trwałe'!$C$326,H1400,,)</f>
        <v>0</v>
      </c>
      <c r="J1400" s="388" t="s">
        <v>404</v>
      </c>
      <c r="K1400" s="528">
        <f t="shared" ref="K1400:W1400" ca="1" si="2091">IF(AND(OFFSET($F$269,$D1394,0)="tak",OFFSET($G$269,$D1394,0)="tak",OFFSET($J$269,$D1394,0)="ok",LataProjekcji&lt;=Koniec_Projekt),ROUND(OFFSET($K$2476,$H1399,(COLUMN()-11))*OFFSET($K$337,$H1400,(COLUMN()-11)),0),0)</f>
        <v>0</v>
      </c>
      <c r="L1400" s="528">
        <f t="shared" ca="1" si="2091"/>
        <v>0</v>
      </c>
      <c r="M1400" s="528">
        <f t="shared" ca="1" si="2091"/>
        <v>0</v>
      </c>
      <c r="N1400" s="528">
        <f t="shared" ca="1" si="2091"/>
        <v>0</v>
      </c>
      <c r="O1400" s="528">
        <f t="shared" ca="1" si="2091"/>
        <v>0</v>
      </c>
      <c r="P1400" s="528">
        <f t="shared" ca="1" si="2091"/>
        <v>0</v>
      </c>
      <c r="Q1400" s="528">
        <f t="shared" ca="1" si="2091"/>
        <v>0</v>
      </c>
      <c r="R1400" s="528">
        <f t="shared" ca="1" si="2091"/>
        <v>0</v>
      </c>
      <c r="S1400" s="528">
        <f t="shared" ca="1" si="2091"/>
        <v>0</v>
      </c>
      <c r="T1400" s="528">
        <f t="shared" ca="1" si="2091"/>
        <v>0</v>
      </c>
      <c r="U1400" s="528">
        <f t="shared" ca="1" si="2091"/>
        <v>0</v>
      </c>
      <c r="V1400" s="528">
        <f t="shared" ca="1" si="2091"/>
        <v>0</v>
      </c>
      <c r="W1400" s="528">
        <f t="shared" ca="1" si="2091"/>
        <v>0</v>
      </c>
      <c r="X1400" s="528">
        <f t="shared" ref="X1400:AA1400" ca="1" si="2092">IF(AND(OFFSET($F$269,$D1394,0)="tak",OFFSET($G$269,$D1394,0)="tak",OFFSET($J$269,$D1394,0)="ok",LataProjekcji&lt;=Koniec_Projekt),ROUND(OFFSET($K$2476,$H1399,(COLUMN()-11))*OFFSET($K$337,$H1400,(COLUMN()-11)),0),0)</f>
        <v>0</v>
      </c>
      <c r="Y1400" s="528">
        <f t="shared" ca="1" si="2092"/>
        <v>0</v>
      </c>
      <c r="Z1400" s="528">
        <f t="shared" ca="1" si="2092"/>
        <v>0</v>
      </c>
      <c r="AA1400" s="528">
        <f t="shared" ca="1" si="2092"/>
        <v>0</v>
      </c>
      <c r="AB1400" s="528">
        <f t="shared" ref="AB1400:AE1400" ca="1" si="2093">IF(AND(OFFSET($F$269,$D1394,0)="tak",OFFSET($G$269,$D1394,0)="tak",OFFSET($J$269,$D1394,0)="ok",LataProjekcji&lt;=Koniec_Projekt),ROUND(OFFSET($K$2476,$H1399,(COLUMN()-11))*OFFSET($K$337,$H1400,(COLUMN()-11)),0),0)</f>
        <v>0</v>
      </c>
      <c r="AC1400" s="528">
        <f t="shared" ca="1" si="2093"/>
        <v>0</v>
      </c>
      <c r="AD1400" s="528">
        <f t="shared" ca="1" si="2093"/>
        <v>0</v>
      </c>
      <c r="AE1400" s="528">
        <f t="shared" ca="1" si="2093"/>
        <v>0</v>
      </c>
    </row>
    <row r="1401" spans="1:31" hidden="1">
      <c r="A1401" s="326"/>
      <c r="B1401" s="20">
        <f ca="1">OFFSET($B$269,D1401,0)</f>
        <v>0</v>
      </c>
      <c r="C1401" s="20"/>
      <c r="D1401" s="21">
        <f>D1394+1</f>
        <v>58</v>
      </c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</row>
    <row r="1402" spans="1:31" hidden="1">
      <c r="A1402" s="326"/>
      <c r="B1402" s="21" t="s">
        <v>395</v>
      </c>
      <c r="C1402" s="21"/>
      <c r="D1402" s="164">
        <f ca="1">YEAR(OFFSET($E$269,D1401,0))</f>
        <v>1900</v>
      </c>
      <c r="E1402" s="164">
        <f ca="1">MONTH(OFFSET($E$269,D1401,0))</f>
        <v>1</v>
      </c>
      <c r="F1402" s="527" cm="1">
        <f t="array" aca="1" ref="F1402" ca="1">IleMiesiecyDoKoncaRokuST</f>
        <v>11</v>
      </c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</row>
    <row r="1403" spans="1:31" hidden="1">
      <c r="A1403" s="326"/>
      <c r="B1403" s="21" t="s">
        <v>388</v>
      </c>
      <c r="C1403" s="21"/>
      <c r="D1403" s="372">
        <f ca="1">IF(E1403&lt;0,0,ROUND(E1403,0))</f>
        <v>0</v>
      </c>
      <c r="E1403" s="248">
        <f ca="1">OFFSET($D$269,D1401,0)</f>
        <v>0</v>
      </c>
      <c r="F1403" s="372">
        <f ca="1">IF(E1403&gt;10,ROUND(($D1404/12)*$F1402,0),$D1403)</f>
        <v>0</v>
      </c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</row>
    <row r="1404" spans="1:31" hidden="1">
      <c r="A1404" s="326"/>
      <c r="B1404" s="21" t="s">
        <v>396</v>
      </c>
      <c r="C1404" s="21"/>
      <c r="D1404" s="372">
        <f ca="1">IF(ISBLANK(OFFSET($E$269,D1401,0)),0,IF(E1403&gt;10,ROUND(D1403*am_grunty,0),IF(D1403&lt;0,0,D1403)))</f>
        <v>0</v>
      </c>
      <c r="E1404" s="21"/>
      <c r="F1404" s="21"/>
      <c r="G1404" s="21"/>
      <c r="H1404" s="21"/>
      <c r="I1404" s="21"/>
      <c r="J1404" s="21"/>
      <c r="K1404" s="74">
        <f ca="1">ROUND(IF($D1402=LataProjekcji,$F1403,IF($D1402=LataProjekcji,$D1404,0)),0)</f>
        <v>0</v>
      </c>
      <c r="L1404" s="247">
        <f ca="1">ROUND(IF(OR(AND($D1402=LataProjekcji,$F1402&gt;0),AND($D1402=LataProjekcji,$F1402=0,$E1403&lt;=10)),$F1403,IF($D1402&lt;LataProjekcji,IF((SUM($K1404:K1404)+$D1404)&lt;$D1403,$D1404,$D1403-SUM($K1404:K1404)),0)),0)</f>
        <v>0</v>
      </c>
      <c r="M1404" s="247">
        <f ca="1">ROUND(IF(OR(AND($D1402=LataProjekcji,$F1402&gt;0),AND($D1402=LataProjekcji,$F1402=0,$E1403&lt;=10)),$F1403,IF($D1402&lt;LataProjekcji,IF((SUM($K1404:L1404)+$D1404)&lt;$D1403,$D1404,$D1403-SUM($K1404:L1404)),0)),0)</f>
        <v>0</v>
      </c>
      <c r="N1404" s="247">
        <f ca="1">ROUND(IF(OR(AND($D1402=LataProjekcji,$F1402&gt;0),AND($D1402=LataProjekcji,$F1402=0,$E1403&lt;=10)),$F1403,IF($D1402&lt;LataProjekcji,IF((SUM($K1404:M1404)+$D1404)&lt;$D1403,$D1404,$D1403-SUM($K1404:M1404)),0)),0)</f>
        <v>0</v>
      </c>
      <c r="O1404" s="247">
        <f ca="1">ROUND(IF(OR(AND($D1402=LataProjekcji,$F1402&gt;0),AND($D1402=LataProjekcji,$F1402=0,$E1403&lt;=10)),$F1403,IF($D1402&lt;LataProjekcji,IF((SUM($K1404:N1404)+$D1404)&lt;$D1403,$D1404,$D1403-SUM($K1404:N1404)),0)),0)</f>
        <v>0</v>
      </c>
      <c r="P1404" s="247">
        <f ca="1">ROUND(IF(OR(AND($D1402=LataProjekcji,$F1402&gt;0),AND($D1402=LataProjekcji,$F1402=0,$E1403&lt;=10)),$F1403,IF($D1402&lt;LataProjekcji,IF((SUM($K1404:O1404)+$D1404)&lt;$D1403,$D1404,$D1403-SUM($K1404:O1404)),0)),0)</f>
        <v>0</v>
      </c>
      <c r="Q1404" s="247">
        <f ca="1">ROUND(IF(OR(AND($D1402=LataProjekcji,$F1402&gt;0),AND($D1402=LataProjekcji,$F1402=0,$E1403&lt;=10)),$F1403,IF($D1402&lt;LataProjekcji,IF((SUM($K1404:P1404)+$D1404)&lt;$D1403,$D1404,$D1403-SUM($K1404:P1404)),0)),0)</f>
        <v>0</v>
      </c>
      <c r="R1404" s="247">
        <f ca="1">ROUND(IF(OR(AND($D1402=LataProjekcji,$F1402&gt;0),AND($D1402=LataProjekcji,$F1402=0,$E1403&lt;=10)),$F1403,IF($D1402&lt;LataProjekcji,IF((SUM($K1404:Q1404)+$D1404)&lt;$D1403,$D1404,$D1403-SUM($K1404:Q1404)),0)),0)</f>
        <v>0</v>
      </c>
      <c r="S1404" s="247">
        <f ca="1">ROUND(IF(OR(AND($D1402=LataProjekcji,$F1402&gt;0),AND($D1402=LataProjekcji,$F1402=0,$E1403&lt;=10)),$F1403,IF($D1402&lt;LataProjekcji,IF((SUM($K1404:R1404)+$D1404)&lt;$D1403,$D1404,$D1403-SUM($K1404:R1404)),0)),0)</f>
        <v>0</v>
      </c>
      <c r="T1404" s="247">
        <f ca="1">ROUND(IF(OR(AND($D1402=LataProjekcji,$F1402&gt;0),AND($D1402=LataProjekcji,$F1402=0,$E1403&lt;=10)),$F1403,IF($D1402&lt;LataProjekcji,IF((SUM($K1404:S1404)+$D1404)&lt;$D1403,$D1404,$D1403-SUM($K1404:S1404)),0)),0)</f>
        <v>0</v>
      </c>
      <c r="U1404" s="247">
        <f ca="1">ROUND(IF(OR(AND($D1402=LataProjekcji,$F1402&gt;0),AND($D1402=LataProjekcji,$F1402=0,$E1403&lt;=10)),$F1403,IF($D1402&lt;LataProjekcji,IF((SUM($K1404:T1404)+$D1404)&lt;$D1403,$D1404,$D1403-SUM($K1404:T1404)),0)),0)</f>
        <v>0</v>
      </c>
      <c r="V1404" s="247">
        <f ca="1">ROUND(IF(OR(AND($D1402=LataProjekcji,$F1402&gt;0),AND($D1402=LataProjekcji,$F1402=0,$E1403&lt;=10)),$F1403,IF($D1402&lt;LataProjekcji,IF((SUM($K1404:U1404)+$D1404)&lt;$D1403,$D1404,$D1403-SUM($K1404:U1404)),0)),0)</f>
        <v>0</v>
      </c>
      <c r="W1404" s="247">
        <f ca="1">ROUND(IF(OR(AND($D1402=LataProjekcji,$F1402&gt;0),AND($D1402=LataProjekcji,$F1402=0,$E1403&lt;=10)),$F1403,IF($D1402&lt;LataProjekcji,IF((SUM($K1404:V1404)+$D1404)&lt;$D1403,$D1404,$D1403-SUM($K1404:V1404)),0)),0)</f>
        <v>0</v>
      </c>
      <c r="X1404" s="247">
        <f ca="1">ROUND(IF(OR(AND($D1402=LataProjekcji,$F1402&gt;0),AND($D1402=LataProjekcji,$F1402=0,$E1403&lt;=10)),$F1403,IF($D1402&lt;LataProjekcji,IF((SUM($K1404:W1404)+$D1404)&lt;$D1403,$D1404,$D1403-SUM($K1404:W1404)),0)),0)</f>
        <v>0</v>
      </c>
      <c r="Y1404" s="247">
        <f ca="1">ROUND(IF(OR(AND($D1402=LataProjekcji,$F1402&gt;0),AND($D1402=LataProjekcji,$F1402=0,$E1403&lt;=10)),$F1403,IF($D1402&lt;LataProjekcji,IF((SUM($K1404:X1404)+$D1404)&lt;$D1403,$D1404,$D1403-SUM($K1404:X1404)),0)),0)</f>
        <v>0</v>
      </c>
      <c r="Z1404" s="247">
        <f ca="1">ROUND(IF(OR(AND($D1402=LataProjekcji,$F1402&gt;0),AND($D1402=LataProjekcji,$F1402=0,$E1403&lt;=10)),$F1403,IF($D1402&lt;LataProjekcji,IF((SUM($K1404:Y1404)+$D1404)&lt;$D1403,$D1404,$D1403-SUM($K1404:Y1404)),0)),0)</f>
        <v>0</v>
      </c>
      <c r="AA1404" s="247">
        <f ca="1">ROUND(IF(OR(AND($D1402=LataProjekcji,$F1402&gt;0),AND($D1402=LataProjekcji,$F1402=0,$E1403&lt;=10)),$F1403,IF($D1402&lt;LataProjekcji,IF((SUM($K1404:Z1404)+$D1404)&lt;$D1403,$D1404,$D1403-SUM($K1404:Z1404)),0)),0)</f>
        <v>0</v>
      </c>
      <c r="AB1404" s="247">
        <f ca="1">ROUND(IF(OR(AND($D1402=LataProjekcji,$F1402&gt;0),AND($D1402=LataProjekcji,$F1402=0,$E1403&lt;=10)),$F1403,IF($D1402&lt;LataProjekcji,IF((SUM($K1404:AA1404)+$D1404)&lt;$D1403,$D1404,$D1403-SUM($K1404:AA1404)),0)),0)</f>
        <v>0</v>
      </c>
      <c r="AC1404" s="247">
        <f ca="1">ROUND(IF(OR(AND($D1402=LataProjekcji,$F1402&gt;0),AND($D1402=LataProjekcji,$F1402=0,$E1403&lt;=10)),$F1403,IF($D1402&lt;LataProjekcji,IF((SUM($K1404:AB1404)+$D1404)&lt;$D1403,$D1404,$D1403-SUM($K1404:AB1404)),0)),0)</f>
        <v>0</v>
      </c>
      <c r="AD1404" s="247">
        <f ca="1">ROUND(IF(OR(AND($D1402=LataProjekcji,$F1402&gt;0),AND($D1402=LataProjekcji,$F1402=0,$E1403&lt;=10)),$F1403,IF($D1402&lt;LataProjekcji,IF((SUM($K1404:AC1404)+$D1404)&lt;$D1403,$D1404,$D1403-SUM($K1404:AC1404)),0)),0)</f>
        <v>0</v>
      </c>
      <c r="AE1404" s="247">
        <f ca="1">ROUND(IF(OR(AND($D1402=LataProjekcji,$F1402&gt;0),AND($D1402=LataProjekcji,$F1402=0,$E1403&lt;=10)),$F1403,IF($D1402&lt;LataProjekcji,IF((SUM($K1404:AD1404)+$D1404)&lt;$D1403,$D1404,$D1403-SUM($K1404:AD1404)),0)),0)</f>
        <v>0</v>
      </c>
    </row>
    <row r="1405" spans="1:31" ht="12.5" hidden="1" thickBot="1">
      <c r="A1405" s="326"/>
      <c r="B1405" s="21" t="s">
        <v>397</v>
      </c>
      <c r="C1405" s="21"/>
      <c r="D1405" s="22"/>
      <c r="E1405" s="21"/>
      <c r="F1405" s="21"/>
      <c r="G1405" s="21"/>
      <c r="H1405" s="21"/>
      <c r="I1405" s="21"/>
      <c r="J1405" s="21"/>
      <c r="K1405" s="22">
        <f ca="1">ROUND(K1404,0)</f>
        <v>0</v>
      </c>
      <c r="L1405" s="22">
        <f t="shared" ref="L1405:W1405" ca="1" si="2094">ROUND(K1405+L1404,0)</f>
        <v>0</v>
      </c>
      <c r="M1405" s="22">
        <f t="shared" ca="1" si="2094"/>
        <v>0</v>
      </c>
      <c r="N1405" s="22">
        <f t="shared" ca="1" si="2094"/>
        <v>0</v>
      </c>
      <c r="O1405" s="22">
        <f t="shared" ca="1" si="2094"/>
        <v>0</v>
      </c>
      <c r="P1405" s="22">
        <f t="shared" ca="1" si="2094"/>
        <v>0</v>
      </c>
      <c r="Q1405" s="22">
        <f t="shared" ca="1" si="2094"/>
        <v>0</v>
      </c>
      <c r="R1405" s="22">
        <f t="shared" ca="1" si="2094"/>
        <v>0</v>
      </c>
      <c r="S1405" s="22">
        <f t="shared" ca="1" si="2094"/>
        <v>0</v>
      </c>
      <c r="T1405" s="22">
        <f t="shared" ca="1" si="2094"/>
        <v>0</v>
      </c>
      <c r="U1405" s="22">
        <f t="shared" ca="1" si="2094"/>
        <v>0</v>
      </c>
      <c r="V1405" s="22">
        <f t="shared" ca="1" si="2094"/>
        <v>0</v>
      </c>
      <c r="W1405" s="22">
        <f t="shared" ca="1" si="2094"/>
        <v>0</v>
      </c>
      <c r="X1405" s="22">
        <f ca="1">ROUND(W1405+X1404,0)</f>
        <v>0</v>
      </c>
      <c r="Y1405" s="22">
        <f ca="1">ROUND(X1405+Y1404,0)</f>
        <v>0</v>
      </c>
      <c r="Z1405" s="22">
        <f t="shared" ref="Z1405:AA1405" ca="1" si="2095">ROUND(Y1405+Z1404,0)</f>
        <v>0</v>
      </c>
      <c r="AA1405" s="22">
        <f t="shared" ca="1" si="2095"/>
        <v>0</v>
      </c>
      <c r="AB1405" s="22">
        <f t="shared" ref="AB1405" ca="1" si="2096">ROUND(AA1405+AB1404,0)</f>
        <v>0</v>
      </c>
      <c r="AC1405" s="22">
        <f t="shared" ref="AC1405" ca="1" si="2097">ROUND(AB1405+AC1404,0)</f>
        <v>0</v>
      </c>
      <c r="AD1405" s="22">
        <f t="shared" ref="AD1405" ca="1" si="2098">ROUND(AC1405+AD1404,0)</f>
        <v>0</v>
      </c>
      <c r="AE1405" s="22">
        <f t="shared" ref="AE1405" ca="1" si="2099">ROUND(AD1405+AE1404,0)</f>
        <v>0</v>
      </c>
    </row>
    <row r="1406" spans="1:31" ht="12.5" hidden="1" thickBot="1">
      <c r="A1406" s="326"/>
      <c r="B1406" s="21" t="s">
        <v>388</v>
      </c>
      <c r="C1406" s="21"/>
      <c r="D1406" s="22"/>
      <c r="E1406" s="21"/>
      <c r="F1406" s="21"/>
      <c r="G1406" s="21"/>
      <c r="H1406" s="539">
        <f>H1399+7</f>
        <v>114</v>
      </c>
      <c r="I1406" s="21"/>
      <c r="J1406" s="21"/>
      <c r="K1406" s="76">
        <f ca="1">IF($D1402=LataProjekcji,ROUND($D1403-K1405,0),ROUND(IF(K1404=0,0,$D1403-K1405),0))</f>
        <v>0</v>
      </c>
      <c r="L1406" s="253">
        <f t="shared" ref="L1406:W1406" ca="1" si="2100">IF($D1402=LataProjekcji,ROUND($D1403-L1405,0),ROUND(IF(AND(L1404=0,K1406&gt;0),$D1403-L1405,IF(L1404=0,0,$D1403-L1405)),0))</f>
        <v>0</v>
      </c>
      <c r="M1406" s="253">
        <f t="shared" ca="1" si="2100"/>
        <v>0</v>
      </c>
      <c r="N1406" s="253">
        <f t="shared" ca="1" si="2100"/>
        <v>0</v>
      </c>
      <c r="O1406" s="253">
        <f t="shared" ca="1" si="2100"/>
        <v>0</v>
      </c>
      <c r="P1406" s="253">
        <f t="shared" ca="1" si="2100"/>
        <v>0</v>
      </c>
      <c r="Q1406" s="253">
        <f t="shared" ca="1" si="2100"/>
        <v>0</v>
      </c>
      <c r="R1406" s="253">
        <f t="shared" ca="1" si="2100"/>
        <v>0</v>
      </c>
      <c r="S1406" s="253">
        <f t="shared" ca="1" si="2100"/>
        <v>0</v>
      </c>
      <c r="T1406" s="253">
        <f t="shared" ca="1" si="2100"/>
        <v>0</v>
      </c>
      <c r="U1406" s="253">
        <f t="shared" ca="1" si="2100"/>
        <v>0</v>
      </c>
      <c r="V1406" s="253">
        <f t="shared" ca="1" si="2100"/>
        <v>0</v>
      </c>
      <c r="W1406" s="253">
        <f t="shared" ca="1" si="2100"/>
        <v>0</v>
      </c>
      <c r="X1406" s="253">
        <f t="shared" ref="X1406:AA1406" ca="1" si="2101">IF($D1402=LataProjekcji,ROUND($D1403-X1405,0),ROUND(IF(AND(X1404=0,W1406&gt;0),$D1403-X1405,IF(X1404=0,0,$D1403-X1405)),0))</f>
        <v>0</v>
      </c>
      <c r="Y1406" s="253">
        <f t="shared" ca="1" si="2101"/>
        <v>0</v>
      </c>
      <c r="Z1406" s="253">
        <f t="shared" ca="1" si="2101"/>
        <v>0</v>
      </c>
      <c r="AA1406" s="253">
        <f t="shared" ca="1" si="2101"/>
        <v>0</v>
      </c>
      <c r="AB1406" s="253">
        <f t="shared" ref="AB1406" ca="1" si="2102">IF($D1402=LataProjekcji,ROUND($D1403-AB1405,0),ROUND(IF(AND(AB1404=0,AA1406&gt;0),$D1403-AB1405,IF(AB1404=0,0,$D1403-AB1405)),0))</f>
        <v>0</v>
      </c>
      <c r="AC1406" s="253">
        <f t="shared" ref="AC1406" ca="1" si="2103">IF($D1402=LataProjekcji,ROUND($D1403-AC1405,0),ROUND(IF(AND(AC1404=0,AB1406&gt;0),$D1403-AC1405,IF(AC1404=0,0,$D1403-AC1405)),0))</f>
        <v>0</v>
      </c>
      <c r="AD1406" s="253">
        <f t="shared" ref="AD1406" ca="1" si="2104">IF($D1402=LataProjekcji,ROUND($D1403-AD1405,0),ROUND(IF(AND(AD1404=0,AC1406&gt;0),$D1403-AD1405,IF(AD1404=0,0,$D1403-AD1405)),0))</f>
        <v>0</v>
      </c>
      <c r="AE1406" s="253">
        <f t="shared" ref="AE1406" ca="1" si="2105">IF($D1402=LataProjekcji,ROUND($D1403-AE1405,0),ROUND(IF(AND(AE1404=0,AD1406&gt;0),$D1403-AE1405,IF(AE1404=0,0,$D1403-AE1405)),0))</f>
        <v>0</v>
      </c>
    </row>
    <row r="1407" spans="1:31" hidden="1">
      <c r="A1407" s="326"/>
      <c r="B1407" s="20"/>
      <c r="C1407" s="20"/>
      <c r="D1407" s="21"/>
      <c r="E1407" s="21"/>
      <c r="F1407" s="21"/>
      <c r="G1407" s="21"/>
      <c r="H1407" s="388">
        <f>H1400+1</f>
        <v>1</v>
      </c>
      <c r="I1407" s="458" cm="1">
        <f t="array" aca="1" ref="I1407" ca="1">OFFSET('Środki trwałe'!$C$326,H1407,,)</f>
        <v>0</v>
      </c>
      <c r="J1407" s="388" t="s">
        <v>404</v>
      </c>
      <c r="K1407" s="528">
        <f t="shared" ref="K1407:W1407" ca="1" si="2106">IF(AND(OFFSET($F$269,$D1401,0)="tak",OFFSET($G$269,$D1401,0)="tak",OFFSET($J$269,$D1401,0)="ok",LataProjekcji&lt;=Koniec_Projekt),ROUND(OFFSET($K$2476,$H1406,(COLUMN()-11))*OFFSET($K$337,$H1407,(COLUMN()-11)),0),0)</f>
        <v>0</v>
      </c>
      <c r="L1407" s="528">
        <f t="shared" ca="1" si="2106"/>
        <v>0</v>
      </c>
      <c r="M1407" s="528">
        <f t="shared" ca="1" si="2106"/>
        <v>0</v>
      </c>
      <c r="N1407" s="528">
        <f t="shared" ca="1" si="2106"/>
        <v>0</v>
      </c>
      <c r="O1407" s="528">
        <f t="shared" ca="1" si="2106"/>
        <v>0</v>
      </c>
      <c r="P1407" s="528">
        <f t="shared" ca="1" si="2106"/>
        <v>0</v>
      </c>
      <c r="Q1407" s="528">
        <f t="shared" ca="1" si="2106"/>
        <v>0</v>
      </c>
      <c r="R1407" s="528">
        <f t="shared" ca="1" si="2106"/>
        <v>0</v>
      </c>
      <c r="S1407" s="528">
        <f t="shared" ca="1" si="2106"/>
        <v>0</v>
      </c>
      <c r="T1407" s="528">
        <f t="shared" ca="1" si="2106"/>
        <v>0</v>
      </c>
      <c r="U1407" s="528">
        <f t="shared" ca="1" si="2106"/>
        <v>0</v>
      </c>
      <c r="V1407" s="528">
        <f t="shared" ca="1" si="2106"/>
        <v>0</v>
      </c>
      <c r="W1407" s="528">
        <f t="shared" ca="1" si="2106"/>
        <v>0</v>
      </c>
      <c r="X1407" s="528">
        <f t="shared" ref="X1407:AA1407" ca="1" si="2107">IF(AND(OFFSET($F$269,$D1401,0)="tak",OFFSET($G$269,$D1401,0)="tak",OFFSET($J$269,$D1401,0)="ok",LataProjekcji&lt;=Koniec_Projekt),ROUND(OFFSET($K$2476,$H1406,(COLUMN()-11))*OFFSET($K$337,$H1407,(COLUMN()-11)),0),0)</f>
        <v>0</v>
      </c>
      <c r="Y1407" s="528">
        <f t="shared" ca="1" si="2107"/>
        <v>0</v>
      </c>
      <c r="Z1407" s="528">
        <f t="shared" ca="1" si="2107"/>
        <v>0</v>
      </c>
      <c r="AA1407" s="528">
        <f t="shared" ca="1" si="2107"/>
        <v>0</v>
      </c>
      <c r="AB1407" s="528">
        <f t="shared" ref="AB1407:AE1407" ca="1" si="2108">IF(AND(OFFSET($F$269,$D1401,0)="tak",OFFSET($G$269,$D1401,0)="tak",OFFSET($J$269,$D1401,0)="ok",LataProjekcji&lt;=Koniec_Projekt),ROUND(OFFSET($K$2476,$H1406,(COLUMN()-11))*OFFSET($K$337,$H1407,(COLUMN()-11)),0),0)</f>
        <v>0</v>
      </c>
      <c r="AC1407" s="528">
        <f t="shared" ca="1" si="2108"/>
        <v>0</v>
      </c>
      <c r="AD1407" s="528">
        <f t="shared" ca="1" si="2108"/>
        <v>0</v>
      </c>
      <c r="AE1407" s="528">
        <f t="shared" ca="1" si="2108"/>
        <v>0</v>
      </c>
    </row>
    <row r="1408" spans="1:31" hidden="1">
      <c r="A1408" s="326"/>
      <c r="B1408" s="20">
        <f ca="1">OFFSET($B$269,D1408,0)</f>
        <v>0</v>
      </c>
      <c r="C1408" s="20"/>
      <c r="D1408" s="21">
        <f>D1401+1</f>
        <v>59</v>
      </c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</row>
    <row r="1409" spans="1:31" hidden="1">
      <c r="A1409" s="326"/>
      <c r="B1409" s="21" t="s">
        <v>395</v>
      </c>
      <c r="C1409" s="21"/>
      <c r="D1409" s="164">
        <f ca="1">YEAR(OFFSET($E$269,D1408,0))</f>
        <v>1900</v>
      </c>
      <c r="E1409" s="164">
        <f ca="1">MONTH(OFFSET($E$269,D1408,0))</f>
        <v>1</v>
      </c>
      <c r="F1409" s="527" cm="1">
        <f t="array" aca="1" ref="F1409" ca="1">IleMiesiecyDoKoncaRokuST</f>
        <v>11</v>
      </c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</row>
    <row r="1410" spans="1:31" hidden="1">
      <c r="A1410" s="326"/>
      <c r="B1410" s="21" t="s">
        <v>388</v>
      </c>
      <c r="C1410" s="21"/>
      <c r="D1410" s="373">
        <f ca="1">IF(E1410&lt;0,0,ROUND(E1410,0))</f>
        <v>0</v>
      </c>
      <c r="E1410" s="248">
        <f ca="1">OFFSET($D$269,D1408,0)</f>
        <v>0</v>
      </c>
      <c r="F1410" s="373">
        <f ca="1">IF(E1410&gt;10,ROUND(($D1411/12)*$F1409,0),$D1410)</f>
        <v>0</v>
      </c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</row>
    <row r="1411" spans="1:31" hidden="1">
      <c r="A1411" s="326"/>
      <c r="B1411" s="21" t="s">
        <v>396</v>
      </c>
      <c r="C1411" s="21"/>
      <c r="D1411" s="373">
        <f ca="1">IF(ISBLANK(OFFSET($E$269,D1408,0)),0,IF(E1410&gt;10,ROUND(D1410*am_grunty,0),IF(D1410&lt;0,0,D1410)))</f>
        <v>0</v>
      </c>
      <c r="E1411" s="21"/>
      <c r="F1411" s="21"/>
      <c r="G1411" s="21"/>
      <c r="H1411" s="21"/>
      <c r="I1411" s="21"/>
      <c r="J1411" s="21"/>
      <c r="K1411" s="74">
        <f ca="1">ROUND(IF($D1409=LataProjekcji,$F1410,IF($D1409=LataProjekcji,$D1411,0)),0)</f>
        <v>0</v>
      </c>
      <c r="L1411" s="247">
        <f ca="1">ROUND(IF(OR(AND($D1409=LataProjekcji,$F1409&gt;0),AND($D1409=LataProjekcji,$F1409=0,$E1410&lt;=10)),$F1410,IF($D1409&lt;LataProjekcji,IF((SUM($K1411:K1411)+$D1411)&lt;$D1410,$D1411,$D1410-SUM($K1411:K1411)),0)),0)</f>
        <v>0</v>
      </c>
      <c r="M1411" s="247">
        <f ca="1">ROUND(IF(OR(AND($D1409=LataProjekcji,$F1409&gt;0),AND($D1409=LataProjekcji,$F1409=0,$E1410&lt;=10)),$F1410,IF($D1409&lt;LataProjekcji,IF((SUM($K1411:L1411)+$D1411)&lt;$D1410,$D1411,$D1410-SUM($K1411:L1411)),0)),0)</f>
        <v>0</v>
      </c>
      <c r="N1411" s="247">
        <f ca="1">ROUND(IF(OR(AND($D1409=LataProjekcji,$F1409&gt;0),AND($D1409=LataProjekcji,$F1409=0,$E1410&lt;=10)),$F1410,IF($D1409&lt;LataProjekcji,IF((SUM($K1411:M1411)+$D1411)&lt;$D1410,$D1411,$D1410-SUM($K1411:M1411)),0)),0)</f>
        <v>0</v>
      </c>
      <c r="O1411" s="247">
        <f ca="1">ROUND(IF(OR(AND($D1409=LataProjekcji,$F1409&gt;0),AND($D1409=LataProjekcji,$F1409=0,$E1410&lt;=10)),$F1410,IF($D1409&lt;LataProjekcji,IF((SUM($K1411:N1411)+$D1411)&lt;$D1410,$D1411,$D1410-SUM($K1411:N1411)),0)),0)</f>
        <v>0</v>
      </c>
      <c r="P1411" s="247">
        <f ca="1">ROUND(IF(OR(AND($D1409=LataProjekcji,$F1409&gt;0),AND($D1409=LataProjekcji,$F1409=0,$E1410&lt;=10)),$F1410,IF($D1409&lt;LataProjekcji,IF((SUM($K1411:O1411)+$D1411)&lt;$D1410,$D1411,$D1410-SUM($K1411:O1411)),0)),0)</f>
        <v>0</v>
      </c>
      <c r="Q1411" s="247">
        <f ca="1">ROUND(IF(OR(AND($D1409=LataProjekcji,$F1409&gt;0),AND($D1409=LataProjekcji,$F1409=0,$E1410&lt;=10)),$F1410,IF($D1409&lt;LataProjekcji,IF((SUM($K1411:P1411)+$D1411)&lt;$D1410,$D1411,$D1410-SUM($K1411:P1411)),0)),0)</f>
        <v>0</v>
      </c>
      <c r="R1411" s="247">
        <f ca="1">ROUND(IF(OR(AND($D1409=LataProjekcji,$F1409&gt;0),AND($D1409=LataProjekcji,$F1409=0,$E1410&lt;=10)),$F1410,IF($D1409&lt;LataProjekcji,IF((SUM($K1411:Q1411)+$D1411)&lt;$D1410,$D1411,$D1410-SUM($K1411:Q1411)),0)),0)</f>
        <v>0</v>
      </c>
      <c r="S1411" s="247">
        <f ca="1">ROUND(IF(OR(AND($D1409=LataProjekcji,$F1409&gt;0),AND($D1409=LataProjekcji,$F1409=0,$E1410&lt;=10)),$F1410,IF($D1409&lt;LataProjekcji,IF((SUM($K1411:R1411)+$D1411)&lt;$D1410,$D1411,$D1410-SUM($K1411:R1411)),0)),0)</f>
        <v>0</v>
      </c>
      <c r="T1411" s="247">
        <f ca="1">ROUND(IF(OR(AND($D1409=LataProjekcji,$F1409&gt;0),AND($D1409=LataProjekcji,$F1409=0,$E1410&lt;=10)),$F1410,IF($D1409&lt;LataProjekcji,IF((SUM($K1411:S1411)+$D1411)&lt;$D1410,$D1411,$D1410-SUM($K1411:S1411)),0)),0)</f>
        <v>0</v>
      </c>
      <c r="U1411" s="247">
        <f ca="1">ROUND(IF(OR(AND($D1409=LataProjekcji,$F1409&gt;0),AND($D1409=LataProjekcji,$F1409=0,$E1410&lt;=10)),$F1410,IF($D1409&lt;LataProjekcji,IF((SUM($K1411:T1411)+$D1411)&lt;$D1410,$D1411,$D1410-SUM($K1411:T1411)),0)),0)</f>
        <v>0</v>
      </c>
      <c r="V1411" s="247">
        <f ca="1">ROUND(IF(OR(AND($D1409=LataProjekcji,$F1409&gt;0),AND($D1409=LataProjekcji,$F1409=0,$E1410&lt;=10)),$F1410,IF($D1409&lt;LataProjekcji,IF((SUM($K1411:U1411)+$D1411)&lt;$D1410,$D1411,$D1410-SUM($K1411:U1411)),0)),0)</f>
        <v>0</v>
      </c>
      <c r="W1411" s="247">
        <f ca="1">ROUND(IF(OR(AND($D1409=LataProjekcji,$F1409&gt;0),AND($D1409=LataProjekcji,$F1409=0,$E1410&lt;=10)),$F1410,IF($D1409&lt;LataProjekcji,IF((SUM($K1411:V1411)+$D1411)&lt;$D1410,$D1411,$D1410-SUM($K1411:V1411)),0)),0)</f>
        <v>0</v>
      </c>
      <c r="X1411" s="247">
        <f ca="1">ROUND(IF(OR(AND($D1409=LataProjekcji,$F1409&gt;0),AND($D1409=LataProjekcji,$F1409=0,$E1410&lt;=10)),$F1410,IF($D1409&lt;LataProjekcji,IF((SUM($K1411:W1411)+$D1411)&lt;$D1410,$D1411,$D1410-SUM($K1411:W1411)),0)),0)</f>
        <v>0</v>
      </c>
      <c r="Y1411" s="247">
        <f ca="1">ROUND(IF(OR(AND($D1409=LataProjekcji,$F1409&gt;0),AND($D1409=LataProjekcji,$F1409=0,$E1410&lt;=10)),$F1410,IF($D1409&lt;LataProjekcji,IF((SUM($K1411:X1411)+$D1411)&lt;$D1410,$D1411,$D1410-SUM($K1411:X1411)),0)),0)</f>
        <v>0</v>
      </c>
      <c r="Z1411" s="247">
        <f ca="1">ROUND(IF(OR(AND($D1409=LataProjekcji,$F1409&gt;0),AND($D1409=LataProjekcji,$F1409=0,$E1410&lt;=10)),$F1410,IF($D1409&lt;LataProjekcji,IF((SUM($K1411:Y1411)+$D1411)&lt;$D1410,$D1411,$D1410-SUM($K1411:Y1411)),0)),0)</f>
        <v>0</v>
      </c>
      <c r="AA1411" s="247">
        <f ca="1">ROUND(IF(OR(AND($D1409=LataProjekcji,$F1409&gt;0),AND($D1409=LataProjekcji,$F1409=0,$E1410&lt;=10)),$F1410,IF($D1409&lt;LataProjekcji,IF((SUM($K1411:Z1411)+$D1411)&lt;$D1410,$D1411,$D1410-SUM($K1411:Z1411)),0)),0)</f>
        <v>0</v>
      </c>
      <c r="AB1411" s="247">
        <f ca="1">ROUND(IF(OR(AND($D1409=LataProjekcji,$F1409&gt;0),AND($D1409=LataProjekcji,$F1409=0,$E1410&lt;=10)),$F1410,IF($D1409&lt;LataProjekcji,IF((SUM($K1411:AA1411)+$D1411)&lt;$D1410,$D1411,$D1410-SUM($K1411:AA1411)),0)),0)</f>
        <v>0</v>
      </c>
      <c r="AC1411" s="247">
        <f ca="1">ROUND(IF(OR(AND($D1409=LataProjekcji,$F1409&gt;0),AND($D1409=LataProjekcji,$F1409=0,$E1410&lt;=10)),$F1410,IF($D1409&lt;LataProjekcji,IF((SUM($K1411:AB1411)+$D1411)&lt;$D1410,$D1411,$D1410-SUM($K1411:AB1411)),0)),0)</f>
        <v>0</v>
      </c>
      <c r="AD1411" s="247">
        <f ca="1">ROUND(IF(OR(AND($D1409=LataProjekcji,$F1409&gt;0),AND($D1409=LataProjekcji,$F1409=0,$E1410&lt;=10)),$F1410,IF($D1409&lt;LataProjekcji,IF((SUM($K1411:AC1411)+$D1411)&lt;$D1410,$D1411,$D1410-SUM($K1411:AC1411)),0)),0)</f>
        <v>0</v>
      </c>
      <c r="AE1411" s="247">
        <f ca="1">ROUND(IF(OR(AND($D1409=LataProjekcji,$F1409&gt;0),AND($D1409=LataProjekcji,$F1409=0,$E1410&lt;=10)),$F1410,IF($D1409&lt;LataProjekcji,IF((SUM($K1411:AD1411)+$D1411)&lt;$D1410,$D1411,$D1410-SUM($K1411:AD1411)),0)),0)</f>
        <v>0</v>
      </c>
    </row>
    <row r="1412" spans="1:31" ht="12.5" hidden="1" thickBot="1">
      <c r="A1412" s="326"/>
      <c r="B1412" s="21" t="s">
        <v>397</v>
      </c>
      <c r="C1412" s="21"/>
      <c r="D1412" s="22"/>
      <c r="E1412" s="21"/>
      <c r="F1412" s="21"/>
      <c r="G1412" s="21"/>
      <c r="H1412" s="21"/>
      <c r="I1412" s="21"/>
      <c r="J1412" s="21"/>
      <c r="K1412" s="22">
        <f ca="1">ROUND(K1411,0)</f>
        <v>0</v>
      </c>
      <c r="L1412" s="22">
        <f t="shared" ref="L1412:W1412" ca="1" si="2109">ROUND(K1412+L1411,0)</f>
        <v>0</v>
      </c>
      <c r="M1412" s="22">
        <f t="shared" ca="1" si="2109"/>
        <v>0</v>
      </c>
      <c r="N1412" s="22">
        <f t="shared" ca="1" si="2109"/>
        <v>0</v>
      </c>
      <c r="O1412" s="22">
        <f t="shared" ca="1" si="2109"/>
        <v>0</v>
      </c>
      <c r="P1412" s="22">
        <f t="shared" ca="1" si="2109"/>
        <v>0</v>
      </c>
      <c r="Q1412" s="22">
        <f t="shared" ca="1" si="2109"/>
        <v>0</v>
      </c>
      <c r="R1412" s="22">
        <f t="shared" ca="1" si="2109"/>
        <v>0</v>
      </c>
      <c r="S1412" s="22">
        <f t="shared" ca="1" si="2109"/>
        <v>0</v>
      </c>
      <c r="T1412" s="22">
        <f t="shared" ca="1" si="2109"/>
        <v>0</v>
      </c>
      <c r="U1412" s="22">
        <f t="shared" ca="1" si="2109"/>
        <v>0</v>
      </c>
      <c r="V1412" s="22">
        <f t="shared" ca="1" si="2109"/>
        <v>0</v>
      </c>
      <c r="W1412" s="22">
        <f t="shared" ca="1" si="2109"/>
        <v>0</v>
      </c>
      <c r="X1412" s="22">
        <f ca="1">ROUND(W1412+X1411,0)</f>
        <v>0</v>
      </c>
      <c r="Y1412" s="22">
        <f ca="1">ROUND(X1412+Y1411,0)</f>
        <v>0</v>
      </c>
      <c r="Z1412" s="22">
        <f t="shared" ref="Z1412:AA1412" ca="1" si="2110">ROUND(Y1412+Z1411,0)</f>
        <v>0</v>
      </c>
      <c r="AA1412" s="22">
        <f t="shared" ca="1" si="2110"/>
        <v>0</v>
      </c>
      <c r="AB1412" s="22">
        <f t="shared" ref="AB1412" ca="1" si="2111">ROUND(AA1412+AB1411,0)</f>
        <v>0</v>
      </c>
      <c r="AC1412" s="22">
        <f t="shared" ref="AC1412" ca="1" si="2112">ROUND(AB1412+AC1411,0)</f>
        <v>0</v>
      </c>
      <c r="AD1412" s="22">
        <f t="shared" ref="AD1412" ca="1" si="2113">ROUND(AC1412+AD1411,0)</f>
        <v>0</v>
      </c>
      <c r="AE1412" s="22">
        <f t="shared" ref="AE1412" ca="1" si="2114">ROUND(AD1412+AE1411,0)</f>
        <v>0</v>
      </c>
    </row>
    <row r="1413" spans="1:31" ht="12.5" hidden="1" thickBot="1">
      <c r="A1413" s="326"/>
      <c r="B1413" s="21" t="s">
        <v>388</v>
      </c>
      <c r="C1413" s="21"/>
      <c r="D1413" s="22"/>
      <c r="E1413" s="21"/>
      <c r="F1413" s="21"/>
      <c r="G1413" s="21"/>
      <c r="H1413" s="539">
        <f>H1406+7</f>
        <v>121</v>
      </c>
      <c r="I1413" s="21"/>
      <c r="J1413" s="21"/>
      <c r="K1413" s="76">
        <f ca="1">IF($D1409=LataProjekcji,ROUND($D1410-K1412,0),ROUND(IF(K1411=0,0,$D1410-K1412),0))</f>
        <v>0</v>
      </c>
      <c r="L1413" s="253">
        <f t="shared" ref="L1413:W1413" ca="1" si="2115">IF($D1409=LataProjekcji,ROUND($D1410-L1412,0),ROUND(IF(AND(L1411=0,K1413&gt;0),$D1410-L1412,IF(L1411=0,0,$D1410-L1412)),0))</f>
        <v>0</v>
      </c>
      <c r="M1413" s="253">
        <f t="shared" ca="1" si="2115"/>
        <v>0</v>
      </c>
      <c r="N1413" s="253">
        <f t="shared" ca="1" si="2115"/>
        <v>0</v>
      </c>
      <c r="O1413" s="253">
        <f t="shared" ca="1" si="2115"/>
        <v>0</v>
      </c>
      <c r="P1413" s="253">
        <f t="shared" ca="1" si="2115"/>
        <v>0</v>
      </c>
      <c r="Q1413" s="253">
        <f t="shared" ca="1" si="2115"/>
        <v>0</v>
      </c>
      <c r="R1413" s="253">
        <f t="shared" ca="1" si="2115"/>
        <v>0</v>
      </c>
      <c r="S1413" s="253">
        <f t="shared" ca="1" si="2115"/>
        <v>0</v>
      </c>
      <c r="T1413" s="253">
        <f t="shared" ca="1" si="2115"/>
        <v>0</v>
      </c>
      <c r="U1413" s="253">
        <f t="shared" ca="1" si="2115"/>
        <v>0</v>
      </c>
      <c r="V1413" s="253">
        <f t="shared" ca="1" si="2115"/>
        <v>0</v>
      </c>
      <c r="W1413" s="253">
        <f t="shared" ca="1" si="2115"/>
        <v>0</v>
      </c>
      <c r="X1413" s="253">
        <f t="shared" ref="X1413:AA1413" ca="1" si="2116">IF($D1409=LataProjekcji,ROUND($D1410-X1412,0),ROUND(IF(AND(X1411=0,W1413&gt;0),$D1410-X1412,IF(X1411=0,0,$D1410-X1412)),0))</f>
        <v>0</v>
      </c>
      <c r="Y1413" s="253">
        <f t="shared" ca="1" si="2116"/>
        <v>0</v>
      </c>
      <c r="Z1413" s="253">
        <f t="shared" ca="1" si="2116"/>
        <v>0</v>
      </c>
      <c r="AA1413" s="253">
        <f t="shared" ca="1" si="2116"/>
        <v>0</v>
      </c>
      <c r="AB1413" s="253">
        <f t="shared" ref="AB1413" ca="1" si="2117">IF($D1409=LataProjekcji,ROUND($D1410-AB1412,0),ROUND(IF(AND(AB1411=0,AA1413&gt;0),$D1410-AB1412,IF(AB1411=0,0,$D1410-AB1412)),0))</f>
        <v>0</v>
      </c>
      <c r="AC1413" s="253">
        <f t="shared" ref="AC1413" ca="1" si="2118">IF($D1409=LataProjekcji,ROUND($D1410-AC1412,0),ROUND(IF(AND(AC1411=0,AB1413&gt;0),$D1410-AC1412,IF(AC1411=0,0,$D1410-AC1412)),0))</f>
        <v>0</v>
      </c>
      <c r="AD1413" s="253">
        <f t="shared" ref="AD1413" ca="1" si="2119">IF($D1409=LataProjekcji,ROUND($D1410-AD1412,0),ROUND(IF(AND(AD1411=0,AC1413&gt;0),$D1410-AD1412,IF(AD1411=0,0,$D1410-AD1412)),0))</f>
        <v>0</v>
      </c>
      <c r="AE1413" s="253">
        <f t="shared" ref="AE1413" ca="1" si="2120">IF($D1409=LataProjekcji,ROUND($D1410-AE1412,0),ROUND(IF(AND(AE1411=0,AD1413&gt;0),$D1410-AE1412,IF(AE1411=0,0,$D1410-AE1412)),0))</f>
        <v>0</v>
      </c>
    </row>
    <row r="1414" spans="1:31" hidden="1">
      <c r="A1414" s="326"/>
      <c r="B1414" s="21"/>
      <c r="C1414" s="21"/>
      <c r="D1414" s="22"/>
      <c r="E1414" s="21"/>
      <c r="F1414" s="21"/>
      <c r="G1414" s="21"/>
      <c r="H1414" s="388">
        <f>H1407+1</f>
        <v>2</v>
      </c>
      <c r="I1414" s="458" cm="1">
        <f t="array" aca="1" ref="I1414" ca="1">OFFSET('Środki trwałe'!$C$326,H1414,,)</f>
        <v>0</v>
      </c>
      <c r="J1414" s="388" t="s">
        <v>404</v>
      </c>
      <c r="K1414" s="528">
        <f t="shared" ref="K1414:W1414" ca="1" si="2121">IF(AND(OFFSET($F$269,$D1408,0)="tak",OFFSET($G$269,$D1408,0)="tak",OFFSET($J$269,$D1408,0)="ok",LataProjekcji&lt;=Koniec_Projekt),ROUND(OFFSET($K$2476,$H1413,(COLUMN()-11))*OFFSET($K$337,$H1414,(COLUMN()-11)),0),0)</f>
        <v>0</v>
      </c>
      <c r="L1414" s="528">
        <f t="shared" ca="1" si="2121"/>
        <v>0</v>
      </c>
      <c r="M1414" s="528">
        <f t="shared" ca="1" si="2121"/>
        <v>0</v>
      </c>
      <c r="N1414" s="528">
        <f t="shared" ca="1" si="2121"/>
        <v>0</v>
      </c>
      <c r="O1414" s="528">
        <f t="shared" ca="1" si="2121"/>
        <v>0</v>
      </c>
      <c r="P1414" s="528">
        <f t="shared" ca="1" si="2121"/>
        <v>0</v>
      </c>
      <c r="Q1414" s="528">
        <f t="shared" ca="1" si="2121"/>
        <v>0</v>
      </c>
      <c r="R1414" s="528">
        <f t="shared" ca="1" si="2121"/>
        <v>0</v>
      </c>
      <c r="S1414" s="528">
        <f t="shared" ca="1" si="2121"/>
        <v>0</v>
      </c>
      <c r="T1414" s="528">
        <f t="shared" ca="1" si="2121"/>
        <v>0</v>
      </c>
      <c r="U1414" s="528">
        <f t="shared" ca="1" si="2121"/>
        <v>0</v>
      </c>
      <c r="V1414" s="528">
        <f t="shared" ca="1" si="2121"/>
        <v>0</v>
      </c>
      <c r="W1414" s="528">
        <f t="shared" ca="1" si="2121"/>
        <v>0</v>
      </c>
      <c r="X1414" s="528">
        <f t="shared" ref="X1414:AA1414" ca="1" si="2122">IF(AND(OFFSET($F$269,$D1408,0)="tak",OFFSET($G$269,$D1408,0)="tak",OFFSET($J$269,$D1408,0)="ok",LataProjekcji&lt;=Koniec_Projekt),ROUND(OFFSET($K$2476,$H1413,(COLUMN()-11))*OFFSET($K$337,$H1414,(COLUMN()-11)),0),0)</f>
        <v>0</v>
      </c>
      <c r="Y1414" s="528">
        <f t="shared" ca="1" si="2122"/>
        <v>0</v>
      </c>
      <c r="Z1414" s="528">
        <f t="shared" ca="1" si="2122"/>
        <v>0</v>
      </c>
      <c r="AA1414" s="528">
        <f t="shared" ca="1" si="2122"/>
        <v>0</v>
      </c>
      <c r="AB1414" s="528">
        <f t="shared" ref="AB1414:AE1414" ca="1" si="2123">IF(AND(OFFSET($F$269,$D1408,0)="tak",OFFSET($G$269,$D1408,0)="tak",OFFSET($J$269,$D1408,0)="ok",LataProjekcji&lt;=Koniec_Projekt),ROUND(OFFSET($K$2476,$H1413,(COLUMN()-11))*OFFSET($K$337,$H1414,(COLUMN()-11)),0),0)</f>
        <v>0</v>
      </c>
      <c r="AC1414" s="528">
        <f t="shared" ca="1" si="2123"/>
        <v>0</v>
      </c>
      <c r="AD1414" s="528">
        <f t="shared" ca="1" si="2123"/>
        <v>0</v>
      </c>
      <c r="AE1414" s="528">
        <f t="shared" ca="1" si="2123"/>
        <v>0</v>
      </c>
    </row>
    <row r="1415" spans="1:31" hidden="1">
      <c r="A1415" s="326"/>
      <c r="B1415" s="20">
        <f ca="1">OFFSET($B$269,D1415,0)</f>
        <v>0</v>
      </c>
      <c r="C1415" s="20"/>
      <c r="D1415" s="21">
        <f>D1408+1</f>
        <v>60</v>
      </c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</row>
    <row r="1416" spans="1:31" hidden="1">
      <c r="A1416" s="326"/>
      <c r="B1416" s="21" t="s">
        <v>395</v>
      </c>
      <c r="C1416" s="21"/>
      <c r="D1416" s="164">
        <f ca="1">YEAR(OFFSET($E$269,D1415,0))</f>
        <v>1900</v>
      </c>
      <c r="E1416" s="164">
        <f ca="1">MONTH(OFFSET($E$269,D1415,0))</f>
        <v>1</v>
      </c>
      <c r="F1416" s="527" cm="1">
        <f t="array" aca="1" ref="F1416" ca="1">IleMiesiecyDoKoncaRokuST</f>
        <v>11</v>
      </c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</row>
    <row r="1417" spans="1:31" hidden="1">
      <c r="A1417" s="326"/>
      <c r="B1417" s="21" t="s">
        <v>388</v>
      </c>
      <c r="C1417" s="21"/>
      <c r="D1417" s="374">
        <f ca="1">IF(E1417&lt;0,0,ROUND(E1417,0))</f>
        <v>0</v>
      </c>
      <c r="E1417" s="248">
        <f ca="1">OFFSET($D$269,D1415,0)</f>
        <v>0</v>
      </c>
      <c r="F1417" s="374">
        <f ca="1">IF(E1417&gt;10,ROUND(($D1418/12)*$F1416,0),$D1417)</f>
        <v>0</v>
      </c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</row>
    <row r="1418" spans="1:31" hidden="1">
      <c r="A1418" s="326"/>
      <c r="B1418" s="21" t="s">
        <v>396</v>
      </c>
      <c r="C1418" s="21"/>
      <c r="D1418" s="374">
        <f ca="1">IF(ISBLANK(OFFSET($E$269,D1415,0)),0,IF(E1417&gt;10,ROUND(D1417*am_grunty,0),IF(D1417&lt;0,0,D1417)))</f>
        <v>0</v>
      </c>
      <c r="E1418" s="21"/>
      <c r="F1418" s="21"/>
      <c r="G1418" s="21"/>
      <c r="H1418" s="21"/>
      <c r="I1418" s="21"/>
      <c r="J1418" s="21"/>
      <c r="K1418" s="74">
        <f ca="1">ROUND(IF($D1416=LataProjekcji,$F1417,IF($D1416=LataProjekcji,$D1418,0)),0)</f>
        <v>0</v>
      </c>
      <c r="L1418" s="247">
        <f ca="1">ROUND(IF(OR(AND($D1416=LataProjekcji,$F1416&gt;0),AND($D1416=LataProjekcji,$F1416=0,$E1417&lt;=10)),$F1417,IF($D1416&lt;LataProjekcji,IF((SUM($K1418:K1418)+$D1418)&lt;$D1417,$D1418,$D1417-SUM($K1418:K1418)),0)),0)</f>
        <v>0</v>
      </c>
      <c r="M1418" s="247">
        <f ca="1">ROUND(IF(OR(AND($D1416=LataProjekcji,$F1416&gt;0),AND($D1416=LataProjekcji,$F1416=0,$E1417&lt;=10)),$F1417,IF($D1416&lt;LataProjekcji,IF((SUM($K1418:L1418)+$D1418)&lt;$D1417,$D1418,$D1417-SUM($K1418:L1418)),0)),0)</f>
        <v>0</v>
      </c>
      <c r="N1418" s="247">
        <f ca="1">ROUND(IF(OR(AND($D1416=LataProjekcji,$F1416&gt;0),AND($D1416=LataProjekcji,$F1416=0,$E1417&lt;=10)),$F1417,IF($D1416&lt;LataProjekcji,IF((SUM($K1418:M1418)+$D1418)&lt;$D1417,$D1418,$D1417-SUM($K1418:M1418)),0)),0)</f>
        <v>0</v>
      </c>
      <c r="O1418" s="247">
        <f ca="1">ROUND(IF(OR(AND($D1416=LataProjekcji,$F1416&gt;0),AND($D1416=LataProjekcji,$F1416=0,$E1417&lt;=10)),$F1417,IF($D1416&lt;LataProjekcji,IF((SUM($K1418:N1418)+$D1418)&lt;$D1417,$D1418,$D1417-SUM($K1418:N1418)),0)),0)</f>
        <v>0</v>
      </c>
      <c r="P1418" s="247">
        <f ca="1">ROUND(IF(OR(AND($D1416=LataProjekcji,$F1416&gt;0),AND($D1416=LataProjekcji,$F1416=0,$E1417&lt;=10)),$F1417,IF($D1416&lt;LataProjekcji,IF((SUM($K1418:O1418)+$D1418)&lt;$D1417,$D1418,$D1417-SUM($K1418:O1418)),0)),0)</f>
        <v>0</v>
      </c>
      <c r="Q1418" s="247">
        <f ca="1">ROUND(IF(OR(AND($D1416=LataProjekcji,$F1416&gt;0),AND($D1416=LataProjekcji,$F1416=0,$E1417&lt;=10)),$F1417,IF($D1416&lt;LataProjekcji,IF((SUM($K1418:P1418)+$D1418)&lt;$D1417,$D1418,$D1417-SUM($K1418:P1418)),0)),0)</f>
        <v>0</v>
      </c>
      <c r="R1418" s="247">
        <f ca="1">ROUND(IF(OR(AND($D1416=LataProjekcji,$F1416&gt;0),AND($D1416=LataProjekcji,$F1416=0,$E1417&lt;=10)),$F1417,IF($D1416&lt;LataProjekcji,IF((SUM($K1418:Q1418)+$D1418)&lt;$D1417,$D1418,$D1417-SUM($K1418:Q1418)),0)),0)</f>
        <v>0</v>
      </c>
      <c r="S1418" s="247">
        <f ca="1">ROUND(IF(OR(AND($D1416=LataProjekcji,$F1416&gt;0),AND($D1416=LataProjekcji,$F1416=0,$E1417&lt;=10)),$F1417,IF($D1416&lt;LataProjekcji,IF((SUM($K1418:R1418)+$D1418)&lt;$D1417,$D1418,$D1417-SUM($K1418:R1418)),0)),0)</f>
        <v>0</v>
      </c>
      <c r="T1418" s="247">
        <f ca="1">ROUND(IF(OR(AND($D1416=LataProjekcji,$F1416&gt;0),AND($D1416=LataProjekcji,$F1416=0,$E1417&lt;=10)),$F1417,IF($D1416&lt;LataProjekcji,IF((SUM($K1418:S1418)+$D1418)&lt;$D1417,$D1418,$D1417-SUM($K1418:S1418)),0)),0)</f>
        <v>0</v>
      </c>
      <c r="U1418" s="247">
        <f ca="1">ROUND(IF(OR(AND($D1416=LataProjekcji,$F1416&gt;0),AND($D1416=LataProjekcji,$F1416=0,$E1417&lt;=10)),$F1417,IF($D1416&lt;LataProjekcji,IF((SUM($K1418:T1418)+$D1418)&lt;$D1417,$D1418,$D1417-SUM($K1418:T1418)),0)),0)</f>
        <v>0</v>
      </c>
      <c r="V1418" s="247">
        <f ca="1">ROUND(IF(OR(AND($D1416=LataProjekcji,$F1416&gt;0),AND($D1416=LataProjekcji,$F1416=0,$E1417&lt;=10)),$F1417,IF($D1416&lt;LataProjekcji,IF((SUM($K1418:U1418)+$D1418)&lt;$D1417,$D1418,$D1417-SUM($K1418:U1418)),0)),0)</f>
        <v>0</v>
      </c>
      <c r="W1418" s="247">
        <f ca="1">ROUND(IF(OR(AND($D1416=LataProjekcji,$F1416&gt;0),AND($D1416=LataProjekcji,$F1416=0,$E1417&lt;=10)),$F1417,IF($D1416&lt;LataProjekcji,IF((SUM($K1418:V1418)+$D1418)&lt;$D1417,$D1418,$D1417-SUM($K1418:V1418)),0)),0)</f>
        <v>0</v>
      </c>
      <c r="X1418" s="247">
        <f ca="1">ROUND(IF(OR(AND($D1416=LataProjekcji,$F1416&gt;0),AND($D1416=LataProjekcji,$F1416=0,$E1417&lt;=10)),$F1417,IF($D1416&lt;LataProjekcji,IF((SUM($K1418:W1418)+$D1418)&lt;$D1417,$D1418,$D1417-SUM($K1418:W1418)),0)),0)</f>
        <v>0</v>
      </c>
      <c r="Y1418" s="247">
        <f ca="1">ROUND(IF(OR(AND($D1416=LataProjekcji,$F1416&gt;0),AND($D1416=LataProjekcji,$F1416=0,$E1417&lt;=10)),$F1417,IF($D1416&lt;LataProjekcji,IF((SUM($K1418:X1418)+$D1418)&lt;$D1417,$D1418,$D1417-SUM($K1418:X1418)),0)),0)</f>
        <v>0</v>
      </c>
      <c r="Z1418" s="247">
        <f ca="1">ROUND(IF(OR(AND($D1416=LataProjekcji,$F1416&gt;0),AND($D1416=LataProjekcji,$F1416=0,$E1417&lt;=10)),$F1417,IF($D1416&lt;LataProjekcji,IF((SUM($K1418:Y1418)+$D1418)&lt;$D1417,$D1418,$D1417-SUM($K1418:Y1418)),0)),0)</f>
        <v>0</v>
      </c>
      <c r="AA1418" s="247">
        <f ca="1">ROUND(IF(OR(AND($D1416=LataProjekcji,$F1416&gt;0),AND($D1416=LataProjekcji,$F1416=0,$E1417&lt;=10)),$F1417,IF($D1416&lt;LataProjekcji,IF((SUM($K1418:Z1418)+$D1418)&lt;$D1417,$D1418,$D1417-SUM($K1418:Z1418)),0)),0)</f>
        <v>0</v>
      </c>
      <c r="AB1418" s="247">
        <f ca="1">ROUND(IF(OR(AND($D1416=LataProjekcji,$F1416&gt;0),AND($D1416=LataProjekcji,$F1416=0,$E1417&lt;=10)),$F1417,IF($D1416&lt;LataProjekcji,IF((SUM($K1418:AA1418)+$D1418)&lt;$D1417,$D1418,$D1417-SUM($K1418:AA1418)),0)),0)</f>
        <v>0</v>
      </c>
      <c r="AC1418" s="247">
        <f ca="1">ROUND(IF(OR(AND($D1416=LataProjekcji,$F1416&gt;0),AND($D1416=LataProjekcji,$F1416=0,$E1417&lt;=10)),$F1417,IF($D1416&lt;LataProjekcji,IF((SUM($K1418:AB1418)+$D1418)&lt;$D1417,$D1418,$D1417-SUM($K1418:AB1418)),0)),0)</f>
        <v>0</v>
      </c>
      <c r="AD1418" s="247">
        <f ca="1">ROUND(IF(OR(AND($D1416=LataProjekcji,$F1416&gt;0),AND($D1416=LataProjekcji,$F1416=0,$E1417&lt;=10)),$F1417,IF($D1416&lt;LataProjekcji,IF((SUM($K1418:AC1418)+$D1418)&lt;$D1417,$D1418,$D1417-SUM($K1418:AC1418)),0)),0)</f>
        <v>0</v>
      </c>
      <c r="AE1418" s="247">
        <f ca="1">ROUND(IF(OR(AND($D1416=LataProjekcji,$F1416&gt;0),AND($D1416=LataProjekcji,$F1416=0,$E1417&lt;=10)),$F1417,IF($D1416&lt;LataProjekcji,IF((SUM($K1418:AD1418)+$D1418)&lt;$D1417,$D1418,$D1417-SUM($K1418:AD1418)),0)),0)</f>
        <v>0</v>
      </c>
    </row>
    <row r="1419" spans="1:31" ht="12.5" hidden="1" thickBot="1">
      <c r="A1419" s="326"/>
      <c r="B1419" s="21" t="s">
        <v>397</v>
      </c>
      <c r="C1419" s="21"/>
      <c r="D1419" s="22"/>
      <c r="E1419" s="21"/>
      <c r="F1419" s="21"/>
      <c r="G1419" s="21"/>
      <c r="H1419" s="21"/>
      <c r="I1419" s="21"/>
      <c r="J1419" s="21"/>
      <c r="K1419" s="22">
        <f ca="1">ROUND(K1418,0)</f>
        <v>0</v>
      </c>
      <c r="L1419" s="22">
        <f t="shared" ref="L1419:W1419" ca="1" si="2124">ROUND(K1419+L1418,0)</f>
        <v>0</v>
      </c>
      <c r="M1419" s="22">
        <f t="shared" ca="1" si="2124"/>
        <v>0</v>
      </c>
      <c r="N1419" s="22">
        <f t="shared" ca="1" si="2124"/>
        <v>0</v>
      </c>
      <c r="O1419" s="22">
        <f t="shared" ca="1" si="2124"/>
        <v>0</v>
      </c>
      <c r="P1419" s="22">
        <f t="shared" ca="1" si="2124"/>
        <v>0</v>
      </c>
      <c r="Q1419" s="22">
        <f t="shared" ca="1" si="2124"/>
        <v>0</v>
      </c>
      <c r="R1419" s="22">
        <f t="shared" ca="1" si="2124"/>
        <v>0</v>
      </c>
      <c r="S1419" s="22">
        <f t="shared" ca="1" si="2124"/>
        <v>0</v>
      </c>
      <c r="T1419" s="22">
        <f t="shared" ca="1" si="2124"/>
        <v>0</v>
      </c>
      <c r="U1419" s="22">
        <f t="shared" ca="1" si="2124"/>
        <v>0</v>
      </c>
      <c r="V1419" s="22">
        <f t="shared" ca="1" si="2124"/>
        <v>0</v>
      </c>
      <c r="W1419" s="22">
        <f t="shared" ca="1" si="2124"/>
        <v>0</v>
      </c>
      <c r="X1419" s="22">
        <f ca="1">ROUND(W1419+X1418,0)</f>
        <v>0</v>
      </c>
      <c r="Y1419" s="22">
        <f ca="1">ROUND(X1419+Y1418,0)</f>
        <v>0</v>
      </c>
      <c r="Z1419" s="22">
        <f t="shared" ref="Z1419:AA1419" ca="1" si="2125">ROUND(Y1419+Z1418,0)</f>
        <v>0</v>
      </c>
      <c r="AA1419" s="22">
        <f t="shared" ca="1" si="2125"/>
        <v>0</v>
      </c>
      <c r="AB1419" s="22">
        <f t="shared" ref="AB1419" ca="1" si="2126">ROUND(AA1419+AB1418,0)</f>
        <v>0</v>
      </c>
      <c r="AC1419" s="22">
        <f t="shared" ref="AC1419" ca="1" si="2127">ROUND(AB1419+AC1418,0)</f>
        <v>0</v>
      </c>
      <c r="AD1419" s="22">
        <f t="shared" ref="AD1419" ca="1" si="2128">ROUND(AC1419+AD1418,0)</f>
        <v>0</v>
      </c>
      <c r="AE1419" s="22">
        <f t="shared" ref="AE1419" ca="1" si="2129">ROUND(AD1419+AE1418,0)</f>
        <v>0</v>
      </c>
    </row>
    <row r="1420" spans="1:31" ht="12.5" hidden="1" thickBot="1">
      <c r="A1420" s="326"/>
      <c r="B1420" s="21" t="s">
        <v>388</v>
      </c>
      <c r="C1420" s="21"/>
      <c r="D1420" s="22"/>
      <c r="E1420" s="21"/>
      <c r="F1420" s="21"/>
      <c r="G1420" s="21"/>
      <c r="H1420" s="539">
        <f>H1413+7</f>
        <v>128</v>
      </c>
      <c r="I1420" s="21"/>
      <c r="J1420" s="21"/>
      <c r="K1420" s="76">
        <f ca="1">IF($D1416=LataProjekcji,ROUND($D1417-K1419,0),ROUND(IF(K1418=0,0,$D1417-K1419),0))</f>
        <v>0</v>
      </c>
      <c r="L1420" s="253">
        <f t="shared" ref="L1420:W1420" ca="1" si="2130">IF($D1416=LataProjekcji,ROUND($D1417-L1419,0),ROUND(IF(AND(L1418=0,K1420&gt;0),$D1417-L1419,IF(L1418=0,0,$D1417-L1419)),0))</f>
        <v>0</v>
      </c>
      <c r="M1420" s="253">
        <f t="shared" ca="1" si="2130"/>
        <v>0</v>
      </c>
      <c r="N1420" s="253">
        <f t="shared" ca="1" si="2130"/>
        <v>0</v>
      </c>
      <c r="O1420" s="253">
        <f t="shared" ca="1" si="2130"/>
        <v>0</v>
      </c>
      <c r="P1420" s="253">
        <f t="shared" ca="1" si="2130"/>
        <v>0</v>
      </c>
      <c r="Q1420" s="253">
        <f t="shared" ca="1" si="2130"/>
        <v>0</v>
      </c>
      <c r="R1420" s="253">
        <f t="shared" ca="1" si="2130"/>
        <v>0</v>
      </c>
      <c r="S1420" s="253">
        <f t="shared" ca="1" si="2130"/>
        <v>0</v>
      </c>
      <c r="T1420" s="253">
        <f t="shared" ca="1" si="2130"/>
        <v>0</v>
      </c>
      <c r="U1420" s="253">
        <f t="shared" ca="1" si="2130"/>
        <v>0</v>
      </c>
      <c r="V1420" s="253">
        <f t="shared" ca="1" si="2130"/>
        <v>0</v>
      </c>
      <c r="W1420" s="253">
        <f t="shared" ca="1" si="2130"/>
        <v>0</v>
      </c>
      <c r="X1420" s="253">
        <f t="shared" ref="X1420:AA1420" ca="1" si="2131">IF($D1416=LataProjekcji,ROUND($D1417-X1419,0),ROUND(IF(AND(X1418=0,W1420&gt;0),$D1417-X1419,IF(X1418=0,0,$D1417-X1419)),0))</f>
        <v>0</v>
      </c>
      <c r="Y1420" s="253">
        <f t="shared" ca="1" si="2131"/>
        <v>0</v>
      </c>
      <c r="Z1420" s="253">
        <f t="shared" ca="1" si="2131"/>
        <v>0</v>
      </c>
      <c r="AA1420" s="253">
        <f t="shared" ca="1" si="2131"/>
        <v>0</v>
      </c>
      <c r="AB1420" s="253">
        <f t="shared" ref="AB1420" ca="1" si="2132">IF($D1416=LataProjekcji,ROUND($D1417-AB1419,0),ROUND(IF(AND(AB1418=0,AA1420&gt;0),$D1417-AB1419,IF(AB1418=0,0,$D1417-AB1419)),0))</f>
        <v>0</v>
      </c>
      <c r="AC1420" s="253">
        <f t="shared" ref="AC1420" ca="1" si="2133">IF($D1416=LataProjekcji,ROUND($D1417-AC1419,0),ROUND(IF(AND(AC1418=0,AB1420&gt;0),$D1417-AC1419,IF(AC1418=0,0,$D1417-AC1419)),0))</f>
        <v>0</v>
      </c>
      <c r="AD1420" s="253">
        <f t="shared" ref="AD1420" ca="1" si="2134">IF($D1416=LataProjekcji,ROUND($D1417-AD1419,0),ROUND(IF(AND(AD1418=0,AC1420&gt;0),$D1417-AD1419,IF(AD1418=0,0,$D1417-AD1419)),0))</f>
        <v>0</v>
      </c>
      <c r="AE1420" s="253">
        <f t="shared" ref="AE1420" ca="1" si="2135">IF($D1416=LataProjekcji,ROUND($D1417-AE1419,0),ROUND(IF(AND(AE1418=0,AD1420&gt;0),$D1417-AE1419,IF(AE1418=0,0,$D1417-AE1419)),0))</f>
        <v>0</v>
      </c>
    </row>
    <row r="1421" spans="1:31" hidden="1">
      <c r="A1421" s="326"/>
      <c r="B1421" s="21"/>
      <c r="C1421" s="21"/>
      <c r="D1421" s="21"/>
      <c r="E1421" s="21"/>
      <c r="F1421" s="21"/>
      <c r="G1421" s="21"/>
      <c r="H1421" s="388">
        <f>H1414+1</f>
        <v>3</v>
      </c>
      <c r="I1421" s="458" cm="1">
        <f t="array" aca="1" ref="I1421" ca="1">OFFSET('Środki trwałe'!$C$326,H1421,,)</f>
        <v>0</v>
      </c>
      <c r="J1421" s="388" t="s">
        <v>404</v>
      </c>
      <c r="K1421" s="528">
        <f t="shared" ref="K1421:W1421" ca="1" si="2136">IF(AND(OFFSET($F$269,$D1415,0)="tak",OFFSET($G$269,$D1415,0)="tak",OFFSET($J$269,$D1415,0)="ok",LataProjekcji&lt;=Koniec_Projekt),ROUND(OFFSET($K$2476,$H1420,(COLUMN()-11))*OFFSET($K$337,$H1421,(COLUMN()-11)),0),0)</f>
        <v>0</v>
      </c>
      <c r="L1421" s="528">
        <f t="shared" ca="1" si="2136"/>
        <v>0</v>
      </c>
      <c r="M1421" s="528">
        <f t="shared" ca="1" si="2136"/>
        <v>0</v>
      </c>
      <c r="N1421" s="528">
        <f t="shared" ca="1" si="2136"/>
        <v>0</v>
      </c>
      <c r="O1421" s="528">
        <f t="shared" ca="1" si="2136"/>
        <v>0</v>
      </c>
      <c r="P1421" s="528">
        <f t="shared" ca="1" si="2136"/>
        <v>0</v>
      </c>
      <c r="Q1421" s="528">
        <f t="shared" ca="1" si="2136"/>
        <v>0</v>
      </c>
      <c r="R1421" s="528">
        <f t="shared" ca="1" si="2136"/>
        <v>0</v>
      </c>
      <c r="S1421" s="528">
        <f t="shared" ca="1" si="2136"/>
        <v>0</v>
      </c>
      <c r="T1421" s="528">
        <f t="shared" ca="1" si="2136"/>
        <v>0</v>
      </c>
      <c r="U1421" s="528">
        <f t="shared" ca="1" si="2136"/>
        <v>0</v>
      </c>
      <c r="V1421" s="528">
        <f t="shared" ca="1" si="2136"/>
        <v>0</v>
      </c>
      <c r="W1421" s="528">
        <f t="shared" ca="1" si="2136"/>
        <v>0</v>
      </c>
      <c r="X1421" s="528">
        <f t="shared" ref="X1421:AA1421" ca="1" si="2137">IF(AND(OFFSET($F$269,$D1415,0)="tak",OFFSET($G$269,$D1415,0)="tak",OFFSET($J$269,$D1415,0)="ok",LataProjekcji&lt;=Koniec_Projekt),ROUND(OFFSET($K$2476,$H1420,(COLUMN()-11))*OFFSET($K$337,$H1421,(COLUMN()-11)),0),0)</f>
        <v>0</v>
      </c>
      <c r="Y1421" s="528">
        <f t="shared" ca="1" si="2137"/>
        <v>0</v>
      </c>
      <c r="Z1421" s="528">
        <f t="shared" ca="1" si="2137"/>
        <v>0</v>
      </c>
      <c r="AA1421" s="528">
        <f t="shared" ca="1" si="2137"/>
        <v>0</v>
      </c>
      <c r="AB1421" s="528">
        <f t="shared" ref="AB1421:AE1421" ca="1" si="2138">IF(AND(OFFSET($F$269,$D1415,0)="tak",OFFSET($G$269,$D1415,0)="tak",OFFSET($J$269,$D1415,0)="ok",LataProjekcji&lt;=Koniec_Projekt),ROUND(OFFSET($K$2476,$H1420,(COLUMN()-11))*OFFSET($K$337,$H1421,(COLUMN()-11)),0),0)</f>
        <v>0</v>
      </c>
      <c r="AC1421" s="528">
        <f t="shared" ca="1" si="2138"/>
        <v>0</v>
      </c>
      <c r="AD1421" s="528">
        <f t="shared" ca="1" si="2138"/>
        <v>0</v>
      </c>
      <c r="AE1421" s="528">
        <f t="shared" ca="1" si="2138"/>
        <v>0</v>
      </c>
    </row>
    <row r="1422" spans="1:31" hidden="1">
      <c r="A1422" s="326"/>
      <c r="B1422" s="20">
        <f ca="1">OFFSET($B$269,D1422,0)</f>
        <v>0</v>
      </c>
      <c r="C1422" s="20"/>
      <c r="D1422" s="21">
        <f>D1415+1</f>
        <v>61</v>
      </c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</row>
    <row r="1423" spans="1:31" hidden="1">
      <c r="A1423" s="326"/>
      <c r="B1423" s="21" t="s">
        <v>395</v>
      </c>
      <c r="C1423" s="21"/>
      <c r="D1423" s="164">
        <f ca="1">YEAR(OFFSET($E$269,D1422,0))</f>
        <v>1900</v>
      </c>
      <c r="E1423" s="164">
        <f ca="1">MONTH(OFFSET($E$269,D1422,0))</f>
        <v>1</v>
      </c>
      <c r="F1423" s="527" cm="1">
        <f t="array" aca="1" ref="F1423" ca="1">IleMiesiecyDoKoncaRokuST</f>
        <v>11</v>
      </c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</row>
    <row r="1424" spans="1:31" hidden="1">
      <c r="A1424" s="326"/>
      <c r="B1424" s="21" t="s">
        <v>388</v>
      </c>
      <c r="C1424" s="21"/>
      <c r="D1424" s="375">
        <f ca="1">IF(E1424&lt;0,0,ROUND(E1424,0))</f>
        <v>0</v>
      </c>
      <c r="E1424" s="248">
        <f ca="1">OFFSET($D$269,D1422,0)</f>
        <v>0</v>
      </c>
      <c r="F1424" s="375">
        <f ca="1">IF(E1424&gt;10,ROUND(($D1425/12)*$F1423,0),$D1424)</f>
        <v>0</v>
      </c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</row>
    <row r="1425" spans="1:31" hidden="1">
      <c r="A1425" s="326"/>
      <c r="B1425" s="21" t="s">
        <v>396</v>
      </c>
      <c r="C1425" s="21"/>
      <c r="D1425" s="375">
        <f ca="1">IF(ISBLANK(OFFSET($E$269,D1422,0)),0,IF(E1424&gt;10,ROUND(D1424*am_grunty,0),IF(D1424&lt;0,0,D1424)))</f>
        <v>0</v>
      </c>
      <c r="E1425" s="21"/>
      <c r="F1425" s="21"/>
      <c r="G1425" s="21"/>
      <c r="H1425" s="21"/>
      <c r="I1425" s="21"/>
      <c r="J1425" s="21"/>
      <c r="K1425" s="74">
        <f ca="1">ROUND(IF($D1423=LataProjekcji,$F1424,IF($D1423=LataProjekcji,$D1425,0)),0)</f>
        <v>0</v>
      </c>
      <c r="L1425" s="247">
        <f ca="1">ROUND(IF(OR(AND($D1423=LataProjekcji,$F1423&gt;0),AND($D1423=LataProjekcji,$F1423=0,$E1424&lt;=10)),$F1424,IF($D1423&lt;LataProjekcji,IF((SUM($K1425:K1425)+$D1425)&lt;$D1424,$D1425,$D1424-SUM($K1425:K1425)),0)),0)</f>
        <v>0</v>
      </c>
      <c r="M1425" s="247">
        <f ca="1">ROUND(IF(OR(AND($D1423=LataProjekcji,$F1423&gt;0),AND($D1423=LataProjekcji,$F1423=0,$E1424&lt;=10)),$F1424,IF($D1423&lt;LataProjekcji,IF((SUM($K1425:L1425)+$D1425)&lt;$D1424,$D1425,$D1424-SUM($K1425:L1425)),0)),0)</f>
        <v>0</v>
      </c>
      <c r="N1425" s="247">
        <f ca="1">ROUND(IF(OR(AND($D1423=LataProjekcji,$F1423&gt;0),AND($D1423=LataProjekcji,$F1423=0,$E1424&lt;=10)),$F1424,IF($D1423&lt;LataProjekcji,IF((SUM($K1425:M1425)+$D1425)&lt;$D1424,$D1425,$D1424-SUM($K1425:M1425)),0)),0)</f>
        <v>0</v>
      </c>
      <c r="O1425" s="247">
        <f ca="1">ROUND(IF(OR(AND($D1423=LataProjekcji,$F1423&gt;0),AND($D1423=LataProjekcji,$F1423=0,$E1424&lt;=10)),$F1424,IF($D1423&lt;LataProjekcji,IF((SUM($K1425:N1425)+$D1425)&lt;$D1424,$D1425,$D1424-SUM($K1425:N1425)),0)),0)</f>
        <v>0</v>
      </c>
      <c r="P1425" s="247">
        <f ca="1">ROUND(IF(OR(AND($D1423=LataProjekcji,$F1423&gt;0),AND($D1423=LataProjekcji,$F1423=0,$E1424&lt;=10)),$F1424,IF($D1423&lt;LataProjekcji,IF((SUM($K1425:O1425)+$D1425)&lt;$D1424,$D1425,$D1424-SUM($K1425:O1425)),0)),0)</f>
        <v>0</v>
      </c>
      <c r="Q1425" s="247">
        <f ca="1">ROUND(IF(OR(AND($D1423=LataProjekcji,$F1423&gt;0),AND($D1423=LataProjekcji,$F1423=0,$E1424&lt;=10)),$F1424,IF($D1423&lt;LataProjekcji,IF((SUM($K1425:P1425)+$D1425)&lt;$D1424,$D1425,$D1424-SUM($K1425:P1425)),0)),0)</f>
        <v>0</v>
      </c>
      <c r="R1425" s="247">
        <f ca="1">ROUND(IF(OR(AND($D1423=LataProjekcji,$F1423&gt;0),AND($D1423=LataProjekcji,$F1423=0,$E1424&lt;=10)),$F1424,IF($D1423&lt;LataProjekcji,IF((SUM($K1425:Q1425)+$D1425)&lt;$D1424,$D1425,$D1424-SUM($K1425:Q1425)),0)),0)</f>
        <v>0</v>
      </c>
      <c r="S1425" s="247">
        <f ca="1">ROUND(IF(OR(AND($D1423=LataProjekcji,$F1423&gt;0),AND($D1423=LataProjekcji,$F1423=0,$E1424&lt;=10)),$F1424,IF($D1423&lt;LataProjekcji,IF((SUM($K1425:R1425)+$D1425)&lt;$D1424,$D1425,$D1424-SUM($K1425:R1425)),0)),0)</f>
        <v>0</v>
      </c>
      <c r="T1425" s="247">
        <f ca="1">ROUND(IF(OR(AND($D1423=LataProjekcji,$F1423&gt;0),AND($D1423=LataProjekcji,$F1423=0,$E1424&lt;=10)),$F1424,IF($D1423&lt;LataProjekcji,IF((SUM($K1425:S1425)+$D1425)&lt;$D1424,$D1425,$D1424-SUM($K1425:S1425)),0)),0)</f>
        <v>0</v>
      </c>
      <c r="U1425" s="247">
        <f ca="1">ROUND(IF(OR(AND($D1423=LataProjekcji,$F1423&gt;0),AND($D1423=LataProjekcji,$F1423=0,$E1424&lt;=10)),$F1424,IF($D1423&lt;LataProjekcji,IF((SUM($K1425:T1425)+$D1425)&lt;$D1424,$D1425,$D1424-SUM($K1425:T1425)),0)),0)</f>
        <v>0</v>
      </c>
      <c r="V1425" s="247">
        <f ca="1">ROUND(IF(OR(AND($D1423=LataProjekcji,$F1423&gt;0),AND($D1423=LataProjekcji,$F1423=0,$E1424&lt;=10)),$F1424,IF($D1423&lt;LataProjekcji,IF((SUM($K1425:U1425)+$D1425)&lt;$D1424,$D1425,$D1424-SUM($K1425:U1425)),0)),0)</f>
        <v>0</v>
      </c>
      <c r="W1425" s="247">
        <f ca="1">ROUND(IF(OR(AND($D1423=LataProjekcji,$F1423&gt;0),AND($D1423=LataProjekcji,$F1423=0,$E1424&lt;=10)),$F1424,IF($D1423&lt;LataProjekcji,IF((SUM($K1425:V1425)+$D1425)&lt;$D1424,$D1425,$D1424-SUM($K1425:V1425)),0)),0)</f>
        <v>0</v>
      </c>
      <c r="X1425" s="247">
        <f ca="1">ROUND(IF(OR(AND($D1423=LataProjekcji,$F1423&gt;0),AND($D1423=LataProjekcji,$F1423=0,$E1424&lt;=10)),$F1424,IF($D1423&lt;LataProjekcji,IF((SUM($K1425:W1425)+$D1425)&lt;$D1424,$D1425,$D1424-SUM($K1425:W1425)),0)),0)</f>
        <v>0</v>
      </c>
      <c r="Y1425" s="247">
        <f ca="1">ROUND(IF(OR(AND($D1423=LataProjekcji,$F1423&gt;0),AND($D1423=LataProjekcji,$F1423=0,$E1424&lt;=10)),$F1424,IF($D1423&lt;LataProjekcji,IF((SUM($K1425:X1425)+$D1425)&lt;$D1424,$D1425,$D1424-SUM($K1425:X1425)),0)),0)</f>
        <v>0</v>
      </c>
      <c r="Z1425" s="247">
        <f ca="1">ROUND(IF(OR(AND($D1423=LataProjekcji,$F1423&gt;0),AND($D1423=LataProjekcji,$F1423=0,$E1424&lt;=10)),$F1424,IF($D1423&lt;LataProjekcji,IF((SUM($K1425:Y1425)+$D1425)&lt;$D1424,$D1425,$D1424-SUM($K1425:Y1425)),0)),0)</f>
        <v>0</v>
      </c>
      <c r="AA1425" s="247">
        <f ca="1">ROUND(IF(OR(AND($D1423=LataProjekcji,$F1423&gt;0),AND($D1423=LataProjekcji,$F1423=0,$E1424&lt;=10)),$F1424,IF($D1423&lt;LataProjekcji,IF((SUM($K1425:Z1425)+$D1425)&lt;$D1424,$D1425,$D1424-SUM($K1425:Z1425)),0)),0)</f>
        <v>0</v>
      </c>
      <c r="AB1425" s="247">
        <f ca="1">ROUND(IF(OR(AND($D1423=LataProjekcji,$F1423&gt;0),AND($D1423=LataProjekcji,$F1423=0,$E1424&lt;=10)),$F1424,IF($D1423&lt;LataProjekcji,IF((SUM($K1425:AA1425)+$D1425)&lt;$D1424,$D1425,$D1424-SUM($K1425:AA1425)),0)),0)</f>
        <v>0</v>
      </c>
      <c r="AC1425" s="247">
        <f ca="1">ROUND(IF(OR(AND($D1423=LataProjekcji,$F1423&gt;0),AND($D1423=LataProjekcji,$F1423=0,$E1424&lt;=10)),$F1424,IF($D1423&lt;LataProjekcji,IF((SUM($K1425:AB1425)+$D1425)&lt;$D1424,$D1425,$D1424-SUM($K1425:AB1425)),0)),0)</f>
        <v>0</v>
      </c>
      <c r="AD1425" s="247">
        <f ca="1">ROUND(IF(OR(AND($D1423=LataProjekcji,$F1423&gt;0),AND($D1423=LataProjekcji,$F1423=0,$E1424&lt;=10)),$F1424,IF($D1423&lt;LataProjekcji,IF((SUM($K1425:AC1425)+$D1425)&lt;$D1424,$D1425,$D1424-SUM($K1425:AC1425)),0)),0)</f>
        <v>0</v>
      </c>
      <c r="AE1425" s="247">
        <f ca="1">ROUND(IF(OR(AND($D1423=LataProjekcji,$F1423&gt;0),AND($D1423=LataProjekcji,$F1423=0,$E1424&lt;=10)),$F1424,IF($D1423&lt;LataProjekcji,IF((SUM($K1425:AD1425)+$D1425)&lt;$D1424,$D1425,$D1424-SUM($K1425:AD1425)),0)),0)</f>
        <v>0</v>
      </c>
    </row>
    <row r="1426" spans="1:31" ht="12.5" hidden="1" thickBot="1">
      <c r="A1426" s="326"/>
      <c r="B1426" s="21" t="s">
        <v>397</v>
      </c>
      <c r="C1426" s="21"/>
      <c r="D1426" s="22"/>
      <c r="E1426" s="21"/>
      <c r="F1426" s="21"/>
      <c r="G1426" s="21"/>
      <c r="H1426" s="21"/>
      <c r="I1426" s="21"/>
      <c r="J1426" s="21"/>
      <c r="K1426" s="22">
        <f ca="1">ROUND(K1425,0)</f>
        <v>0</v>
      </c>
      <c r="L1426" s="22">
        <f t="shared" ref="L1426:W1426" ca="1" si="2139">ROUND(K1426+L1425,0)</f>
        <v>0</v>
      </c>
      <c r="M1426" s="22">
        <f t="shared" ca="1" si="2139"/>
        <v>0</v>
      </c>
      <c r="N1426" s="22">
        <f t="shared" ca="1" si="2139"/>
        <v>0</v>
      </c>
      <c r="O1426" s="22">
        <f t="shared" ca="1" si="2139"/>
        <v>0</v>
      </c>
      <c r="P1426" s="22">
        <f t="shared" ca="1" si="2139"/>
        <v>0</v>
      </c>
      <c r="Q1426" s="22">
        <f t="shared" ca="1" si="2139"/>
        <v>0</v>
      </c>
      <c r="R1426" s="22">
        <f t="shared" ca="1" si="2139"/>
        <v>0</v>
      </c>
      <c r="S1426" s="22">
        <f t="shared" ca="1" si="2139"/>
        <v>0</v>
      </c>
      <c r="T1426" s="22">
        <f t="shared" ca="1" si="2139"/>
        <v>0</v>
      </c>
      <c r="U1426" s="22">
        <f t="shared" ca="1" si="2139"/>
        <v>0</v>
      </c>
      <c r="V1426" s="22">
        <f t="shared" ca="1" si="2139"/>
        <v>0</v>
      </c>
      <c r="W1426" s="22">
        <f t="shared" ca="1" si="2139"/>
        <v>0</v>
      </c>
      <c r="X1426" s="22">
        <f ca="1">ROUND(W1426+X1425,0)</f>
        <v>0</v>
      </c>
      <c r="Y1426" s="22">
        <f ca="1">ROUND(X1426+Y1425,0)</f>
        <v>0</v>
      </c>
      <c r="Z1426" s="22">
        <f t="shared" ref="Z1426:AA1426" ca="1" si="2140">ROUND(Y1426+Z1425,0)</f>
        <v>0</v>
      </c>
      <c r="AA1426" s="22">
        <f t="shared" ca="1" si="2140"/>
        <v>0</v>
      </c>
      <c r="AB1426" s="22">
        <f t="shared" ref="AB1426" ca="1" si="2141">ROUND(AA1426+AB1425,0)</f>
        <v>0</v>
      </c>
      <c r="AC1426" s="22">
        <f t="shared" ref="AC1426" ca="1" si="2142">ROUND(AB1426+AC1425,0)</f>
        <v>0</v>
      </c>
      <c r="AD1426" s="22">
        <f t="shared" ref="AD1426" ca="1" si="2143">ROUND(AC1426+AD1425,0)</f>
        <v>0</v>
      </c>
      <c r="AE1426" s="22">
        <f t="shared" ref="AE1426" ca="1" si="2144">ROUND(AD1426+AE1425,0)</f>
        <v>0</v>
      </c>
    </row>
    <row r="1427" spans="1:31" ht="12.5" hidden="1" thickBot="1">
      <c r="A1427" s="326"/>
      <c r="B1427" s="21" t="s">
        <v>388</v>
      </c>
      <c r="C1427" s="21"/>
      <c r="D1427" s="22"/>
      <c r="E1427" s="21"/>
      <c r="F1427" s="21"/>
      <c r="G1427" s="21"/>
      <c r="H1427" s="539">
        <f>H1420+7</f>
        <v>135</v>
      </c>
      <c r="I1427" s="21"/>
      <c r="J1427" s="21"/>
      <c r="K1427" s="76">
        <f ca="1">IF($D1423=LataProjekcji,ROUND($D1424-K1426,0),ROUND(IF(K1425=0,0,$D1424-K1426),0))</f>
        <v>0</v>
      </c>
      <c r="L1427" s="253">
        <f t="shared" ref="L1427:W1427" ca="1" si="2145">IF($D1423=LataProjekcji,ROUND($D1424-L1426,0),ROUND(IF(AND(L1425=0,K1427&gt;0),$D1424-L1426,IF(L1425=0,0,$D1424-L1426)),0))</f>
        <v>0</v>
      </c>
      <c r="M1427" s="253">
        <f t="shared" ca="1" si="2145"/>
        <v>0</v>
      </c>
      <c r="N1427" s="253">
        <f t="shared" ca="1" si="2145"/>
        <v>0</v>
      </c>
      <c r="O1427" s="253">
        <f t="shared" ca="1" si="2145"/>
        <v>0</v>
      </c>
      <c r="P1427" s="253">
        <f t="shared" ca="1" si="2145"/>
        <v>0</v>
      </c>
      <c r="Q1427" s="253">
        <f t="shared" ca="1" si="2145"/>
        <v>0</v>
      </c>
      <c r="R1427" s="253">
        <f t="shared" ca="1" si="2145"/>
        <v>0</v>
      </c>
      <c r="S1427" s="253">
        <f t="shared" ca="1" si="2145"/>
        <v>0</v>
      </c>
      <c r="T1427" s="253">
        <f t="shared" ca="1" si="2145"/>
        <v>0</v>
      </c>
      <c r="U1427" s="253">
        <f t="shared" ca="1" si="2145"/>
        <v>0</v>
      </c>
      <c r="V1427" s="253">
        <f t="shared" ca="1" si="2145"/>
        <v>0</v>
      </c>
      <c r="W1427" s="253">
        <f t="shared" ca="1" si="2145"/>
        <v>0</v>
      </c>
      <c r="X1427" s="253">
        <f t="shared" ref="X1427:AA1427" ca="1" si="2146">IF($D1423=LataProjekcji,ROUND($D1424-X1426,0),ROUND(IF(AND(X1425=0,W1427&gt;0),$D1424-X1426,IF(X1425=0,0,$D1424-X1426)),0))</f>
        <v>0</v>
      </c>
      <c r="Y1427" s="253">
        <f t="shared" ca="1" si="2146"/>
        <v>0</v>
      </c>
      <c r="Z1427" s="253">
        <f t="shared" ca="1" si="2146"/>
        <v>0</v>
      </c>
      <c r="AA1427" s="253">
        <f t="shared" ca="1" si="2146"/>
        <v>0</v>
      </c>
      <c r="AB1427" s="253">
        <f t="shared" ref="AB1427" ca="1" si="2147">IF($D1423=LataProjekcji,ROUND($D1424-AB1426,0),ROUND(IF(AND(AB1425=0,AA1427&gt;0),$D1424-AB1426,IF(AB1425=0,0,$D1424-AB1426)),0))</f>
        <v>0</v>
      </c>
      <c r="AC1427" s="253">
        <f t="shared" ref="AC1427" ca="1" si="2148">IF($D1423=LataProjekcji,ROUND($D1424-AC1426,0),ROUND(IF(AND(AC1425=0,AB1427&gt;0),$D1424-AC1426,IF(AC1425=0,0,$D1424-AC1426)),0))</f>
        <v>0</v>
      </c>
      <c r="AD1427" s="253">
        <f t="shared" ref="AD1427" ca="1" si="2149">IF($D1423=LataProjekcji,ROUND($D1424-AD1426,0),ROUND(IF(AND(AD1425=0,AC1427&gt;0),$D1424-AD1426,IF(AD1425=0,0,$D1424-AD1426)),0))</f>
        <v>0</v>
      </c>
      <c r="AE1427" s="253">
        <f t="shared" ref="AE1427" ca="1" si="2150">IF($D1423=LataProjekcji,ROUND($D1424-AE1426,0),ROUND(IF(AND(AE1425=0,AD1427&gt;0),$D1424-AE1426,IF(AE1425=0,0,$D1424-AE1426)),0))</f>
        <v>0</v>
      </c>
    </row>
    <row r="1428" spans="1:31" hidden="1">
      <c r="A1428" s="326"/>
      <c r="H1428" s="388">
        <f>H1421+1</f>
        <v>4</v>
      </c>
      <c r="I1428" s="458" cm="1">
        <f t="array" aca="1" ref="I1428" ca="1">OFFSET('Środki trwałe'!$C$326,H1428,,)</f>
        <v>0</v>
      </c>
      <c r="J1428" s="388" t="s">
        <v>404</v>
      </c>
      <c r="K1428" s="528">
        <f t="shared" ref="K1428:W1428" ca="1" si="2151">IF(AND(OFFSET($F$269,$D1422,0)="tak",OFFSET($G$269,$D1422,0)="tak",OFFSET($J$269,$D1422,0)="ok",LataProjekcji&lt;=Koniec_Projekt),ROUND(OFFSET($K$2476,$H1427,(COLUMN()-11))*OFFSET($K$337,$H1428,(COLUMN()-11)),0),0)</f>
        <v>0</v>
      </c>
      <c r="L1428" s="528">
        <f t="shared" ca="1" si="2151"/>
        <v>0</v>
      </c>
      <c r="M1428" s="528">
        <f t="shared" ca="1" si="2151"/>
        <v>0</v>
      </c>
      <c r="N1428" s="528">
        <f t="shared" ca="1" si="2151"/>
        <v>0</v>
      </c>
      <c r="O1428" s="528">
        <f t="shared" ca="1" si="2151"/>
        <v>0</v>
      </c>
      <c r="P1428" s="528">
        <f t="shared" ca="1" si="2151"/>
        <v>0</v>
      </c>
      <c r="Q1428" s="528">
        <f t="shared" ca="1" si="2151"/>
        <v>0</v>
      </c>
      <c r="R1428" s="528">
        <f t="shared" ca="1" si="2151"/>
        <v>0</v>
      </c>
      <c r="S1428" s="528">
        <f t="shared" ca="1" si="2151"/>
        <v>0</v>
      </c>
      <c r="T1428" s="528">
        <f t="shared" ca="1" si="2151"/>
        <v>0</v>
      </c>
      <c r="U1428" s="528">
        <f t="shared" ca="1" si="2151"/>
        <v>0</v>
      </c>
      <c r="V1428" s="528">
        <f t="shared" ca="1" si="2151"/>
        <v>0</v>
      </c>
      <c r="W1428" s="528">
        <f t="shared" ca="1" si="2151"/>
        <v>0</v>
      </c>
      <c r="X1428" s="528">
        <f t="shared" ref="X1428:AA1428" ca="1" si="2152">IF(AND(OFFSET($F$269,$D1422,0)="tak",OFFSET($G$269,$D1422,0)="tak",OFFSET($J$269,$D1422,0)="ok",LataProjekcji&lt;=Koniec_Projekt),ROUND(OFFSET($K$2476,$H1427,(COLUMN()-11))*OFFSET($K$337,$H1428,(COLUMN()-11)),0),0)</f>
        <v>0</v>
      </c>
      <c r="Y1428" s="528">
        <f t="shared" ca="1" si="2152"/>
        <v>0</v>
      </c>
      <c r="Z1428" s="528">
        <f t="shared" ca="1" si="2152"/>
        <v>0</v>
      </c>
      <c r="AA1428" s="528">
        <f t="shared" ca="1" si="2152"/>
        <v>0</v>
      </c>
      <c r="AB1428" s="528">
        <f t="shared" ref="AB1428:AE1428" ca="1" si="2153">IF(AND(OFFSET($F$269,$D1422,0)="tak",OFFSET($G$269,$D1422,0)="tak",OFFSET($J$269,$D1422,0)="ok",LataProjekcji&lt;=Koniec_Projekt),ROUND(OFFSET($K$2476,$H1427,(COLUMN()-11))*OFFSET($K$337,$H1428,(COLUMN()-11)),0),0)</f>
        <v>0</v>
      </c>
      <c r="AC1428" s="528">
        <f t="shared" ca="1" si="2153"/>
        <v>0</v>
      </c>
      <c r="AD1428" s="528">
        <f t="shared" ca="1" si="2153"/>
        <v>0</v>
      </c>
      <c r="AE1428" s="528">
        <f t="shared" ca="1" si="2153"/>
        <v>0</v>
      </c>
    </row>
    <row r="1429" spans="1:31" hidden="1">
      <c r="A1429" s="326"/>
    </row>
    <row r="1430" spans="1:31" hidden="1">
      <c r="A1430" s="326"/>
    </row>
    <row r="1431" spans="1:31" hidden="1">
      <c r="A1431" s="326"/>
    </row>
    <row r="1432" spans="1:31" hidden="1">
      <c r="A1432" s="326"/>
    </row>
    <row r="1433" spans="1:31" ht="12.5" hidden="1" thickBot="1">
      <c r="A1433" s="326"/>
      <c r="B1433" s="446" t="s">
        <v>721</v>
      </c>
    </row>
    <row r="1434" spans="1:31" ht="12.5" hidden="1" thickBot="1">
      <c r="A1434" s="326"/>
      <c r="B1434" s="20">
        <f ca="1">OFFSET($B$269,D1434,0)</f>
        <v>0</v>
      </c>
      <c r="C1434" s="20"/>
      <c r="D1434" s="249">
        <v>84</v>
      </c>
      <c r="E1434" s="21"/>
      <c r="F1434" s="21" t="s">
        <v>392</v>
      </c>
      <c r="G1434" s="48"/>
      <c r="H1434" s="50" t="s">
        <v>393</v>
      </c>
      <c r="I1434" s="21" t="s">
        <v>394</v>
      </c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6"/>
      <c r="B1435" s="21" t="s">
        <v>395</v>
      </c>
      <c r="C1435" s="21"/>
      <c r="D1435" s="164">
        <f ca="1">YEAR(OFFSET($E$269,D1434,0))</f>
        <v>1900</v>
      </c>
      <c r="E1435" s="164">
        <f ca="1">MONTH(OFFSET($E$269,D1434,0))</f>
        <v>1</v>
      </c>
      <c r="F1435" s="527" cm="1">
        <f t="array" aca="1" ref="F1435" ca="1">IleMiesiecyDoKoncaRokuST</f>
        <v>11</v>
      </c>
      <c r="G1435" s="49"/>
      <c r="H1435" s="51">
        <f>D412-G1435</f>
        <v>0</v>
      </c>
      <c r="I1435" s="22">
        <f>D412-G1435-H1435</f>
        <v>0</v>
      </c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</row>
    <row r="1436" spans="1:31" hidden="1">
      <c r="A1436" s="326"/>
      <c r="B1436" s="21" t="s">
        <v>388</v>
      </c>
      <c r="C1436" s="21"/>
      <c r="D1436" s="246">
        <f ca="1">IF(E1436&lt;0,0,ROUND(E1436,0))</f>
        <v>0</v>
      </c>
      <c r="E1436" s="248">
        <f ca="1">OFFSET($D$269,D1434,0)</f>
        <v>0</v>
      </c>
      <c r="F1436" s="246">
        <f ca="1">IF(E1436&gt;10,ROUND(($D1437/12)*$F1435,0),$D1436)</f>
        <v>0</v>
      </c>
      <c r="G1436" s="21" t="s">
        <v>403</v>
      </c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</row>
    <row r="1437" spans="1:31" hidden="1">
      <c r="A1437" s="326"/>
      <c r="B1437" s="21" t="s">
        <v>396</v>
      </c>
      <c r="C1437" s="21"/>
      <c r="D1437" s="246">
        <f ca="1">IF(ISBLANK(OFFSET($E$269,D1434,0)),0,IF(E1436&gt;10,ROUND(D1436*am_budynki,0),IF(D1436&lt;0,0,D1436)))</f>
        <v>0</v>
      </c>
      <c r="E1437" s="21"/>
      <c r="F1437" s="21"/>
      <c r="G1437" s="21"/>
      <c r="H1437" s="21"/>
      <c r="I1437" s="21"/>
      <c r="J1437" s="21"/>
      <c r="K1437" s="74">
        <f ca="1">ROUND(IF($D1435=LataProjekcji,$F1436,IF($D1435=LataProjekcji,$D1437,0)),0)</f>
        <v>0</v>
      </c>
      <c r="L1437" s="247">
        <f ca="1">ROUND(IF(OR(AND($D1435=LataProjekcji,$F1435&gt;0),AND($D1435=LataProjekcji,$F1435=0,$E1436&lt;=10)),$F1436,IF($D1435&lt;LataProjekcji,IF((SUM($K1437:K1437)+$D1437)&lt;$D1436,$D1437,$D1436-SUM($K1437:K1437)),0)),0)</f>
        <v>0</v>
      </c>
      <c r="M1437" s="247">
        <f ca="1">ROUND(IF(OR(AND($D1435=LataProjekcji,$F1435&gt;0),AND($D1435=LataProjekcji,$F1435=0,$E1436&lt;=10)),$F1436,IF($D1435&lt;LataProjekcji,IF((SUM($K1437:L1437)+$D1437)&lt;$D1436,$D1437,$D1436-SUM($K1437:L1437)),0)),0)</f>
        <v>0</v>
      </c>
      <c r="N1437" s="247">
        <f ca="1">ROUND(IF(OR(AND($D1435=LataProjekcji,$F1435&gt;0),AND($D1435=LataProjekcji,$F1435=0,$E1436&lt;=10)),$F1436,IF($D1435&lt;LataProjekcji,IF((SUM($K1437:M1437)+$D1437)&lt;$D1436,$D1437,$D1436-SUM($K1437:M1437)),0)),0)</f>
        <v>0</v>
      </c>
      <c r="O1437" s="247">
        <f ca="1">ROUND(IF(OR(AND($D1435=LataProjekcji,$F1435&gt;0),AND($D1435=LataProjekcji,$F1435=0,$E1436&lt;=10)),$F1436,IF($D1435&lt;LataProjekcji,IF((SUM($K1437:N1437)+$D1437)&lt;$D1436,$D1437,$D1436-SUM($K1437:N1437)),0)),0)</f>
        <v>0</v>
      </c>
      <c r="P1437" s="247">
        <f ca="1">ROUND(IF(OR(AND($D1435=LataProjekcji,$F1435&gt;0),AND($D1435=LataProjekcji,$F1435=0,$E1436&lt;=10)),$F1436,IF($D1435&lt;LataProjekcji,IF((SUM($K1437:O1437)+$D1437)&lt;$D1436,$D1437,$D1436-SUM($K1437:O1437)),0)),0)</f>
        <v>0</v>
      </c>
      <c r="Q1437" s="247">
        <f ca="1">ROUND(IF(OR(AND($D1435=LataProjekcji,$F1435&gt;0),AND($D1435=LataProjekcji,$F1435=0,$E1436&lt;=10)),$F1436,IF($D1435&lt;LataProjekcji,IF((SUM($K1437:P1437)+$D1437)&lt;$D1436,$D1437,$D1436-SUM($K1437:P1437)),0)),0)</f>
        <v>0</v>
      </c>
      <c r="R1437" s="247">
        <f ca="1">ROUND(IF(OR(AND($D1435=LataProjekcji,$F1435&gt;0),AND($D1435=LataProjekcji,$F1435=0,$E1436&lt;=10)),$F1436,IF($D1435&lt;LataProjekcji,IF((SUM($K1437:Q1437)+$D1437)&lt;$D1436,$D1437,$D1436-SUM($K1437:Q1437)),0)),0)</f>
        <v>0</v>
      </c>
      <c r="S1437" s="247">
        <f ca="1">ROUND(IF(OR(AND($D1435=LataProjekcji,$F1435&gt;0),AND($D1435=LataProjekcji,$F1435=0,$E1436&lt;=10)),$F1436,IF($D1435&lt;LataProjekcji,IF((SUM($K1437:R1437)+$D1437)&lt;$D1436,$D1437,$D1436-SUM($K1437:R1437)),0)),0)</f>
        <v>0</v>
      </c>
      <c r="T1437" s="247">
        <f ca="1">ROUND(IF(OR(AND($D1435=LataProjekcji,$F1435&gt;0),AND($D1435=LataProjekcji,$F1435=0,$E1436&lt;=10)),$F1436,IF($D1435&lt;LataProjekcji,IF((SUM($K1437:S1437)+$D1437)&lt;$D1436,$D1437,$D1436-SUM($K1437:S1437)),0)),0)</f>
        <v>0</v>
      </c>
      <c r="U1437" s="247">
        <f ca="1">ROUND(IF(OR(AND($D1435=LataProjekcji,$F1435&gt;0),AND($D1435=LataProjekcji,$F1435=0,$E1436&lt;=10)),$F1436,IF($D1435&lt;LataProjekcji,IF((SUM($K1437:T1437)+$D1437)&lt;$D1436,$D1437,$D1436-SUM($K1437:T1437)),0)),0)</f>
        <v>0</v>
      </c>
      <c r="V1437" s="247">
        <f ca="1">ROUND(IF(OR(AND($D1435=LataProjekcji,$F1435&gt;0),AND($D1435=LataProjekcji,$F1435=0,$E1436&lt;=10)),$F1436,IF($D1435&lt;LataProjekcji,IF((SUM($K1437:U1437)+$D1437)&lt;$D1436,$D1437,$D1436-SUM($K1437:U1437)),0)),0)</f>
        <v>0</v>
      </c>
      <c r="W1437" s="247">
        <f ca="1">ROUND(IF(OR(AND($D1435=LataProjekcji,$F1435&gt;0),AND($D1435=LataProjekcji,$F1435=0,$E1436&lt;=10)),$F1436,IF($D1435&lt;LataProjekcji,IF((SUM($K1437:V1437)+$D1437)&lt;$D1436,$D1437,$D1436-SUM($K1437:V1437)),0)),0)</f>
        <v>0</v>
      </c>
      <c r="X1437" s="247">
        <f ca="1">ROUND(IF(OR(AND($D1435=LataProjekcji,$F1435&gt;0),AND($D1435=LataProjekcji,$F1435=0,$E1436&lt;=10)),$F1436,IF($D1435&lt;LataProjekcji,IF((SUM($K1437:W1437)+$D1437)&lt;$D1436,$D1437,$D1436-SUM($K1437:W1437)),0)),0)</f>
        <v>0</v>
      </c>
      <c r="Y1437" s="247">
        <f ca="1">ROUND(IF(OR(AND($D1435=LataProjekcji,$F1435&gt;0),AND($D1435=LataProjekcji,$F1435=0,$E1436&lt;=10)),$F1436,IF($D1435&lt;LataProjekcji,IF((SUM($K1437:X1437)+$D1437)&lt;$D1436,$D1437,$D1436-SUM($K1437:X1437)),0)),0)</f>
        <v>0</v>
      </c>
      <c r="Z1437" s="247">
        <f ca="1">ROUND(IF(OR(AND($D1435=LataProjekcji,$F1435&gt;0),AND($D1435=LataProjekcji,$F1435=0,$E1436&lt;=10)),$F1436,IF($D1435&lt;LataProjekcji,IF((SUM($K1437:Y1437)+$D1437)&lt;$D1436,$D1437,$D1436-SUM($K1437:Y1437)),0)),0)</f>
        <v>0</v>
      </c>
      <c r="AA1437" s="247">
        <f ca="1">ROUND(IF(OR(AND($D1435=LataProjekcji,$F1435&gt;0),AND($D1435=LataProjekcji,$F1435=0,$E1436&lt;=10)),$F1436,IF($D1435&lt;LataProjekcji,IF((SUM($K1437:Z1437)+$D1437)&lt;$D1436,$D1437,$D1436-SUM($K1437:Z1437)),0)),0)</f>
        <v>0</v>
      </c>
      <c r="AB1437" s="247">
        <f ca="1">ROUND(IF(OR(AND($D1435=LataProjekcji,$F1435&gt;0),AND($D1435=LataProjekcji,$F1435=0,$E1436&lt;=10)),$F1436,IF($D1435&lt;LataProjekcji,IF((SUM($K1437:AA1437)+$D1437)&lt;$D1436,$D1437,$D1436-SUM($K1437:AA1437)),0)),0)</f>
        <v>0</v>
      </c>
      <c r="AC1437" s="247">
        <f ca="1">ROUND(IF(OR(AND($D1435=LataProjekcji,$F1435&gt;0),AND($D1435=LataProjekcji,$F1435=0,$E1436&lt;=10)),$F1436,IF($D1435&lt;LataProjekcji,IF((SUM($K1437:AB1437)+$D1437)&lt;$D1436,$D1437,$D1436-SUM($K1437:AB1437)),0)),0)</f>
        <v>0</v>
      </c>
      <c r="AD1437" s="247">
        <f ca="1">ROUND(IF(OR(AND($D1435=LataProjekcji,$F1435&gt;0),AND($D1435=LataProjekcji,$F1435=0,$E1436&lt;=10)),$F1436,IF($D1435&lt;LataProjekcji,IF((SUM($K1437:AC1437)+$D1437)&lt;$D1436,$D1437,$D1436-SUM($K1437:AC1437)),0)),0)</f>
        <v>0</v>
      </c>
      <c r="AE1437" s="247">
        <f ca="1">ROUND(IF(OR(AND($D1435=LataProjekcji,$F1435&gt;0),AND($D1435=LataProjekcji,$F1435=0,$E1436&lt;=10)),$F1436,IF($D1435&lt;LataProjekcji,IF((SUM($K1437:AD1437)+$D1437)&lt;$D1436,$D1437,$D1436-SUM($K1437:AD1437)),0)),0)</f>
        <v>0</v>
      </c>
    </row>
    <row r="1438" spans="1:31" ht="12.5" hidden="1" thickBot="1">
      <c r="A1438" s="326"/>
      <c r="B1438" s="21" t="s">
        <v>397</v>
      </c>
      <c r="C1438" s="21"/>
      <c r="D1438" s="22"/>
      <c r="E1438" s="21"/>
      <c r="F1438" s="21"/>
      <c r="G1438" s="21"/>
      <c r="H1438" s="21"/>
      <c r="I1438" s="21"/>
      <c r="J1438" s="21"/>
      <c r="K1438" s="22">
        <f ca="1">ROUND(K1437,0)</f>
        <v>0</v>
      </c>
      <c r="L1438" s="22">
        <f t="shared" ref="L1438:W1438" ca="1" si="2154">ROUND(K1438+L1437,0)</f>
        <v>0</v>
      </c>
      <c r="M1438" s="22">
        <f t="shared" ca="1" si="2154"/>
        <v>0</v>
      </c>
      <c r="N1438" s="22">
        <f t="shared" ca="1" si="2154"/>
        <v>0</v>
      </c>
      <c r="O1438" s="22">
        <f t="shared" ca="1" si="2154"/>
        <v>0</v>
      </c>
      <c r="P1438" s="22">
        <f t="shared" ca="1" si="2154"/>
        <v>0</v>
      </c>
      <c r="Q1438" s="22">
        <f t="shared" ca="1" si="2154"/>
        <v>0</v>
      </c>
      <c r="R1438" s="22">
        <f t="shared" ca="1" si="2154"/>
        <v>0</v>
      </c>
      <c r="S1438" s="22">
        <f t="shared" ca="1" si="2154"/>
        <v>0</v>
      </c>
      <c r="T1438" s="22">
        <f t="shared" ca="1" si="2154"/>
        <v>0</v>
      </c>
      <c r="U1438" s="22">
        <f t="shared" ca="1" si="2154"/>
        <v>0</v>
      </c>
      <c r="V1438" s="22">
        <f t="shared" ca="1" si="2154"/>
        <v>0</v>
      </c>
      <c r="W1438" s="22">
        <f t="shared" ca="1" si="2154"/>
        <v>0</v>
      </c>
      <c r="X1438" s="22">
        <f ca="1">ROUND(W1438+X1437,0)</f>
        <v>0</v>
      </c>
      <c r="Y1438" s="22">
        <f ca="1">ROUND(X1438+Y1437,0)</f>
        <v>0</v>
      </c>
      <c r="Z1438" s="22">
        <f t="shared" ref="Z1438:AA1438" ca="1" si="2155">ROUND(Y1438+Z1437,0)</f>
        <v>0</v>
      </c>
      <c r="AA1438" s="22">
        <f t="shared" ca="1" si="2155"/>
        <v>0</v>
      </c>
      <c r="AB1438" s="22">
        <f t="shared" ref="AB1438" ca="1" si="2156">ROUND(AA1438+AB1437,0)</f>
        <v>0</v>
      </c>
      <c r="AC1438" s="22">
        <f t="shared" ref="AC1438" ca="1" si="2157">ROUND(AB1438+AC1437,0)</f>
        <v>0</v>
      </c>
      <c r="AD1438" s="22">
        <f t="shared" ref="AD1438" ca="1" si="2158">ROUND(AC1438+AD1437,0)</f>
        <v>0</v>
      </c>
      <c r="AE1438" s="22">
        <f t="shared" ref="AE1438" ca="1" si="2159">ROUND(AD1438+AE1437,0)</f>
        <v>0</v>
      </c>
    </row>
    <row r="1439" spans="1:31" ht="12.5" hidden="1" thickBot="1">
      <c r="A1439" s="326"/>
      <c r="B1439" s="21" t="s">
        <v>388</v>
      </c>
      <c r="C1439" s="21"/>
      <c r="D1439" s="22"/>
      <c r="E1439" s="21"/>
      <c r="F1439" s="21"/>
      <c r="G1439" s="21"/>
      <c r="H1439" s="540">
        <f>H1427+9</f>
        <v>144</v>
      </c>
      <c r="I1439" s="21"/>
      <c r="J1439" s="21"/>
      <c r="K1439" s="76">
        <f ca="1">IF($D1435=LataProjekcji,ROUND($D1436-K1438,0),ROUND(IF(K1437=0,0,$D1436-K1438),0))</f>
        <v>0</v>
      </c>
      <c r="L1439" s="253">
        <f t="shared" ref="L1439:W1439" ca="1" si="2160">IF($D1435=LataProjekcji,ROUND($D1436-L1438,0),ROUND(IF(AND(L1437=0,K1439&gt;0),$D1436-L1438,IF(L1437=0,0,$D1436-L1438)),0))</f>
        <v>0</v>
      </c>
      <c r="M1439" s="253">
        <f t="shared" ca="1" si="2160"/>
        <v>0</v>
      </c>
      <c r="N1439" s="253">
        <f t="shared" ca="1" si="2160"/>
        <v>0</v>
      </c>
      <c r="O1439" s="253">
        <f t="shared" ca="1" si="2160"/>
        <v>0</v>
      </c>
      <c r="P1439" s="253">
        <f t="shared" ca="1" si="2160"/>
        <v>0</v>
      </c>
      <c r="Q1439" s="253">
        <f t="shared" ca="1" si="2160"/>
        <v>0</v>
      </c>
      <c r="R1439" s="253">
        <f t="shared" ca="1" si="2160"/>
        <v>0</v>
      </c>
      <c r="S1439" s="253">
        <f t="shared" ca="1" si="2160"/>
        <v>0</v>
      </c>
      <c r="T1439" s="253">
        <f t="shared" ca="1" si="2160"/>
        <v>0</v>
      </c>
      <c r="U1439" s="253">
        <f t="shared" ca="1" si="2160"/>
        <v>0</v>
      </c>
      <c r="V1439" s="253">
        <f t="shared" ca="1" si="2160"/>
        <v>0</v>
      </c>
      <c r="W1439" s="253">
        <f t="shared" ca="1" si="2160"/>
        <v>0</v>
      </c>
      <c r="X1439" s="253">
        <f t="shared" ref="X1439:AA1439" ca="1" si="2161">IF($D1435=LataProjekcji,ROUND($D1436-X1438,0),ROUND(IF(AND(X1437=0,W1439&gt;0),$D1436-X1438,IF(X1437=0,0,$D1436-X1438)),0))</f>
        <v>0</v>
      </c>
      <c r="Y1439" s="253">
        <f t="shared" ca="1" si="2161"/>
        <v>0</v>
      </c>
      <c r="Z1439" s="253">
        <f t="shared" ca="1" si="2161"/>
        <v>0</v>
      </c>
      <c r="AA1439" s="253">
        <f t="shared" ca="1" si="2161"/>
        <v>0</v>
      </c>
      <c r="AB1439" s="253">
        <f t="shared" ref="AB1439" ca="1" si="2162">IF($D1435=LataProjekcji,ROUND($D1436-AB1438,0),ROUND(IF(AND(AB1437=0,AA1439&gt;0),$D1436-AB1438,IF(AB1437=0,0,$D1436-AB1438)),0))</f>
        <v>0</v>
      </c>
      <c r="AC1439" s="253">
        <f t="shared" ref="AC1439" ca="1" si="2163">IF($D1435=LataProjekcji,ROUND($D1436-AC1438,0),ROUND(IF(AND(AC1437=0,AB1439&gt;0),$D1436-AC1438,IF(AC1437=0,0,$D1436-AC1438)),0))</f>
        <v>0</v>
      </c>
      <c r="AD1439" s="253">
        <f t="shared" ref="AD1439" ca="1" si="2164">IF($D1435=LataProjekcji,ROUND($D1436-AD1438,0),ROUND(IF(AND(AD1437=0,AC1439&gt;0),$D1436-AD1438,IF(AD1437=0,0,$D1436-AD1438)),0))</f>
        <v>0</v>
      </c>
      <c r="AE1439" s="253">
        <f t="shared" ref="AE1439" ca="1" si="2165">IF($D1435=LataProjekcji,ROUND($D1436-AE1438,0),ROUND(IF(AND(AE1437=0,AD1439&gt;0),$D1436-AE1438,IF(AE1437=0,0,$D1436-AE1438)),0))</f>
        <v>0</v>
      </c>
    </row>
    <row r="1440" spans="1:31" hidden="1">
      <c r="A1440" s="326"/>
      <c r="B1440" s="21"/>
      <c r="C1440" s="21"/>
      <c r="D1440" s="22"/>
      <c r="E1440" s="21"/>
      <c r="F1440" s="21"/>
      <c r="G1440" s="21"/>
      <c r="H1440" s="388">
        <v>0</v>
      </c>
      <c r="I1440" s="458" cm="1">
        <f t="array" aca="1" ref="I1440" ca="1">OFFSET('Środki trwałe'!$C$353,H1440,,)</f>
        <v>0</v>
      </c>
      <c r="J1440" s="388" t="s">
        <v>404</v>
      </c>
      <c r="K1440" s="528">
        <f t="shared" ref="K1440:W1440" ca="1" si="2166">IF(AND(OFFSET($F$269,$D1434,0)="tak",OFFSET($G$269,$D1434,0)="tak",OFFSET($J$269,$D1434,0)="ok",LataProjekcji&lt;=Koniec_Projekt),ROUND(OFFSET($K$2476,$H1439,(COLUMN()-11))*OFFSET($K$374,$H1440,(COLUMN()-11)),0),0)</f>
        <v>0</v>
      </c>
      <c r="L1440" s="528">
        <f t="shared" ca="1" si="2166"/>
        <v>0</v>
      </c>
      <c r="M1440" s="528">
        <f t="shared" ca="1" si="2166"/>
        <v>0</v>
      </c>
      <c r="N1440" s="528">
        <f t="shared" ca="1" si="2166"/>
        <v>0</v>
      </c>
      <c r="O1440" s="528">
        <f t="shared" ca="1" si="2166"/>
        <v>0</v>
      </c>
      <c r="P1440" s="528">
        <f t="shared" ca="1" si="2166"/>
        <v>0</v>
      </c>
      <c r="Q1440" s="528">
        <f t="shared" ca="1" si="2166"/>
        <v>0</v>
      </c>
      <c r="R1440" s="528">
        <f t="shared" ca="1" si="2166"/>
        <v>0</v>
      </c>
      <c r="S1440" s="528">
        <f t="shared" ca="1" si="2166"/>
        <v>0</v>
      </c>
      <c r="T1440" s="528">
        <f t="shared" ca="1" si="2166"/>
        <v>0</v>
      </c>
      <c r="U1440" s="528">
        <f t="shared" ca="1" si="2166"/>
        <v>0</v>
      </c>
      <c r="V1440" s="528">
        <f t="shared" ca="1" si="2166"/>
        <v>0</v>
      </c>
      <c r="W1440" s="528">
        <f t="shared" ca="1" si="2166"/>
        <v>0</v>
      </c>
      <c r="X1440" s="528">
        <f t="shared" ref="X1440:AA1440" ca="1" si="2167">IF(AND(OFFSET($F$269,$D1434,0)="tak",OFFSET($G$269,$D1434,0)="tak",OFFSET($J$269,$D1434,0)="ok",LataProjekcji&lt;=Koniec_Projekt),ROUND(OFFSET($K$2476,$H1439,(COLUMN()-11))*OFFSET($K$374,$H1440,(COLUMN()-11)),0),0)</f>
        <v>0</v>
      </c>
      <c r="Y1440" s="528">
        <f t="shared" ca="1" si="2167"/>
        <v>0</v>
      </c>
      <c r="Z1440" s="528">
        <f t="shared" ca="1" si="2167"/>
        <v>0</v>
      </c>
      <c r="AA1440" s="528">
        <f t="shared" ca="1" si="2167"/>
        <v>0</v>
      </c>
      <c r="AB1440" s="528">
        <f t="shared" ref="AB1440:AE1440" ca="1" si="2168">IF(AND(OFFSET($F$269,$D1434,0)="tak",OFFSET($G$269,$D1434,0)="tak",OFFSET($J$269,$D1434,0)="ok",LataProjekcji&lt;=Koniec_Projekt),ROUND(OFFSET($K$2476,$H1439,(COLUMN()-11))*OFFSET($K$374,$H1440,(COLUMN()-11)),0),0)</f>
        <v>0</v>
      </c>
      <c r="AC1440" s="528">
        <f t="shared" ca="1" si="2168"/>
        <v>0</v>
      </c>
      <c r="AD1440" s="528">
        <f t="shared" ca="1" si="2168"/>
        <v>0</v>
      </c>
      <c r="AE1440" s="528">
        <f t="shared" ca="1" si="2168"/>
        <v>0</v>
      </c>
    </row>
    <row r="1441" spans="1:31" hidden="1">
      <c r="A1441" s="326"/>
      <c r="B1441" s="20">
        <f ca="1">OFFSET($B$269,D1441,0)</f>
        <v>0</v>
      </c>
      <c r="C1441" s="20"/>
      <c r="D1441" s="21">
        <f>D1434+1</f>
        <v>85</v>
      </c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</row>
    <row r="1442" spans="1:31" hidden="1">
      <c r="A1442" s="326"/>
      <c r="B1442" s="21" t="s">
        <v>395</v>
      </c>
      <c r="C1442" s="21"/>
      <c r="D1442" s="164">
        <f ca="1">YEAR(OFFSET($E$269,D1441,0))</f>
        <v>1900</v>
      </c>
      <c r="E1442" s="164">
        <f ca="1">MONTH(OFFSET($E$269,D1441,0))</f>
        <v>1</v>
      </c>
      <c r="F1442" s="527" cm="1">
        <f t="array" aca="1" ref="F1442" ca="1">IleMiesiecyDoKoncaRokuST</f>
        <v>11</v>
      </c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</row>
    <row r="1443" spans="1:31" hidden="1">
      <c r="A1443" s="326"/>
      <c r="B1443" s="21" t="s">
        <v>388</v>
      </c>
      <c r="C1443" s="21"/>
      <c r="D1443" s="372">
        <f ca="1">IF(E1443&lt;0,0,ROUND(E1443,0))</f>
        <v>0</v>
      </c>
      <c r="E1443" s="248">
        <f ca="1">OFFSET($D$269,D1441,0)</f>
        <v>0</v>
      </c>
      <c r="F1443" s="372">
        <f ca="1">IF(E1443&gt;10,ROUND(($D1444/12)*$F1442,0),$D1443)</f>
        <v>0</v>
      </c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</row>
    <row r="1444" spans="1:31" hidden="1">
      <c r="A1444" s="326"/>
      <c r="B1444" s="21" t="s">
        <v>396</v>
      </c>
      <c r="C1444" s="21"/>
      <c r="D1444" s="372">
        <f ca="1">IF(ISBLANK(OFFSET($E$269,D1441,0)),0,IF(E1443&gt;10,ROUND(D1443*am_budynki,0),IF(D1443&lt;0,0,D1443)))</f>
        <v>0</v>
      </c>
      <c r="E1444" s="21"/>
      <c r="F1444" s="21"/>
      <c r="G1444" s="21"/>
      <c r="H1444" s="21"/>
      <c r="I1444" s="21"/>
      <c r="J1444" s="21"/>
      <c r="K1444" s="74">
        <f ca="1">ROUND(IF($D1442=LataProjekcji,$F1443,IF($D1442=LataProjekcji,$D1444,0)),0)</f>
        <v>0</v>
      </c>
      <c r="L1444" s="247">
        <f ca="1">ROUND(IF(OR(AND($D1442=LataProjekcji,$F1442&gt;0),AND($D1442=LataProjekcji,$F1442=0,$E1443&lt;=10)),$F1443,IF($D1442&lt;LataProjekcji,IF((SUM($K1444:K1444)+$D1444)&lt;$D1443,$D1444,$D1443-SUM($K1444:K1444)),0)),0)</f>
        <v>0</v>
      </c>
      <c r="M1444" s="247">
        <f ca="1">ROUND(IF(OR(AND($D1442=LataProjekcji,$F1442&gt;0),AND($D1442=LataProjekcji,$F1442=0,$E1443&lt;=10)),$F1443,IF($D1442&lt;LataProjekcji,IF((SUM($K1444:L1444)+$D1444)&lt;$D1443,$D1444,$D1443-SUM($K1444:L1444)),0)),0)</f>
        <v>0</v>
      </c>
      <c r="N1444" s="247">
        <f ca="1">ROUND(IF(OR(AND($D1442=LataProjekcji,$F1442&gt;0),AND($D1442=LataProjekcji,$F1442=0,$E1443&lt;=10)),$F1443,IF($D1442&lt;LataProjekcji,IF((SUM($K1444:M1444)+$D1444)&lt;$D1443,$D1444,$D1443-SUM($K1444:M1444)),0)),0)</f>
        <v>0</v>
      </c>
      <c r="O1444" s="247">
        <f ca="1">ROUND(IF(OR(AND($D1442=LataProjekcji,$F1442&gt;0),AND($D1442=LataProjekcji,$F1442=0,$E1443&lt;=10)),$F1443,IF($D1442&lt;LataProjekcji,IF((SUM($K1444:N1444)+$D1444)&lt;$D1443,$D1444,$D1443-SUM($K1444:N1444)),0)),0)</f>
        <v>0</v>
      </c>
      <c r="P1444" s="247">
        <f ca="1">ROUND(IF(OR(AND($D1442=LataProjekcji,$F1442&gt;0),AND($D1442=LataProjekcji,$F1442=0,$E1443&lt;=10)),$F1443,IF($D1442&lt;LataProjekcji,IF((SUM($K1444:O1444)+$D1444)&lt;$D1443,$D1444,$D1443-SUM($K1444:O1444)),0)),0)</f>
        <v>0</v>
      </c>
      <c r="Q1444" s="247">
        <f ca="1">ROUND(IF(OR(AND($D1442=LataProjekcji,$F1442&gt;0),AND($D1442=LataProjekcji,$F1442=0,$E1443&lt;=10)),$F1443,IF($D1442&lt;LataProjekcji,IF((SUM($K1444:P1444)+$D1444)&lt;$D1443,$D1444,$D1443-SUM($K1444:P1444)),0)),0)</f>
        <v>0</v>
      </c>
      <c r="R1444" s="247">
        <f ca="1">ROUND(IF(OR(AND($D1442=LataProjekcji,$F1442&gt;0),AND($D1442=LataProjekcji,$F1442=0,$E1443&lt;=10)),$F1443,IF($D1442&lt;LataProjekcji,IF((SUM($K1444:Q1444)+$D1444)&lt;$D1443,$D1444,$D1443-SUM($K1444:Q1444)),0)),0)</f>
        <v>0</v>
      </c>
      <c r="S1444" s="247">
        <f ca="1">ROUND(IF(OR(AND($D1442=LataProjekcji,$F1442&gt;0),AND($D1442=LataProjekcji,$F1442=0,$E1443&lt;=10)),$F1443,IF($D1442&lt;LataProjekcji,IF((SUM($K1444:R1444)+$D1444)&lt;$D1443,$D1444,$D1443-SUM($K1444:R1444)),0)),0)</f>
        <v>0</v>
      </c>
      <c r="T1444" s="247">
        <f ca="1">ROUND(IF(OR(AND($D1442=LataProjekcji,$F1442&gt;0),AND($D1442=LataProjekcji,$F1442=0,$E1443&lt;=10)),$F1443,IF($D1442&lt;LataProjekcji,IF((SUM($K1444:S1444)+$D1444)&lt;$D1443,$D1444,$D1443-SUM($K1444:S1444)),0)),0)</f>
        <v>0</v>
      </c>
      <c r="U1444" s="247">
        <f ca="1">ROUND(IF(OR(AND($D1442=LataProjekcji,$F1442&gt;0),AND($D1442=LataProjekcji,$F1442=0,$E1443&lt;=10)),$F1443,IF($D1442&lt;LataProjekcji,IF((SUM($K1444:T1444)+$D1444)&lt;$D1443,$D1444,$D1443-SUM($K1444:T1444)),0)),0)</f>
        <v>0</v>
      </c>
      <c r="V1444" s="247">
        <f ca="1">ROUND(IF(OR(AND($D1442=LataProjekcji,$F1442&gt;0),AND($D1442=LataProjekcji,$F1442=0,$E1443&lt;=10)),$F1443,IF($D1442&lt;LataProjekcji,IF((SUM($K1444:U1444)+$D1444)&lt;$D1443,$D1444,$D1443-SUM($K1444:U1444)),0)),0)</f>
        <v>0</v>
      </c>
      <c r="W1444" s="247">
        <f ca="1">ROUND(IF(OR(AND($D1442=LataProjekcji,$F1442&gt;0),AND($D1442=LataProjekcji,$F1442=0,$E1443&lt;=10)),$F1443,IF($D1442&lt;LataProjekcji,IF((SUM($K1444:V1444)+$D1444)&lt;$D1443,$D1444,$D1443-SUM($K1444:V1444)),0)),0)</f>
        <v>0</v>
      </c>
      <c r="X1444" s="247">
        <f ca="1">ROUND(IF(OR(AND($D1442=LataProjekcji,$F1442&gt;0),AND($D1442=LataProjekcji,$F1442=0,$E1443&lt;=10)),$F1443,IF($D1442&lt;LataProjekcji,IF((SUM($K1444:W1444)+$D1444)&lt;$D1443,$D1444,$D1443-SUM($K1444:W1444)),0)),0)</f>
        <v>0</v>
      </c>
      <c r="Y1444" s="247">
        <f ca="1">ROUND(IF(OR(AND($D1442=LataProjekcji,$F1442&gt;0),AND($D1442=LataProjekcji,$F1442=0,$E1443&lt;=10)),$F1443,IF($D1442&lt;LataProjekcji,IF((SUM($K1444:X1444)+$D1444)&lt;$D1443,$D1444,$D1443-SUM($K1444:X1444)),0)),0)</f>
        <v>0</v>
      </c>
      <c r="Z1444" s="247">
        <f ca="1">ROUND(IF(OR(AND($D1442=LataProjekcji,$F1442&gt;0),AND($D1442=LataProjekcji,$F1442=0,$E1443&lt;=10)),$F1443,IF($D1442&lt;LataProjekcji,IF((SUM($K1444:Y1444)+$D1444)&lt;$D1443,$D1444,$D1443-SUM($K1444:Y1444)),0)),0)</f>
        <v>0</v>
      </c>
      <c r="AA1444" s="247">
        <f ca="1">ROUND(IF(OR(AND($D1442=LataProjekcji,$F1442&gt;0),AND($D1442=LataProjekcji,$F1442=0,$E1443&lt;=10)),$F1443,IF($D1442&lt;LataProjekcji,IF((SUM($K1444:Z1444)+$D1444)&lt;$D1443,$D1444,$D1443-SUM($K1444:Z1444)),0)),0)</f>
        <v>0</v>
      </c>
      <c r="AB1444" s="247">
        <f ca="1">ROUND(IF(OR(AND($D1442=LataProjekcji,$F1442&gt;0),AND($D1442=LataProjekcji,$F1442=0,$E1443&lt;=10)),$F1443,IF($D1442&lt;LataProjekcji,IF((SUM($K1444:AA1444)+$D1444)&lt;$D1443,$D1444,$D1443-SUM($K1444:AA1444)),0)),0)</f>
        <v>0</v>
      </c>
      <c r="AC1444" s="247">
        <f ca="1">ROUND(IF(OR(AND($D1442=LataProjekcji,$F1442&gt;0),AND($D1442=LataProjekcji,$F1442=0,$E1443&lt;=10)),$F1443,IF($D1442&lt;LataProjekcji,IF((SUM($K1444:AB1444)+$D1444)&lt;$D1443,$D1444,$D1443-SUM($K1444:AB1444)),0)),0)</f>
        <v>0</v>
      </c>
      <c r="AD1444" s="247">
        <f ca="1">ROUND(IF(OR(AND($D1442=LataProjekcji,$F1442&gt;0),AND($D1442=LataProjekcji,$F1442=0,$E1443&lt;=10)),$F1443,IF($D1442&lt;LataProjekcji,IF((SUM($K1444:AC1444)+$D1444)&lt;$D1443,$D1444,$D1443-SUM($K1444:AC1444)),0)),0)</f>
        <v>0</v>
      </c>
      <c r="AE1444" s="247">
        <f ca="1">ROUND(IF(OR(AND($D1442=LataProjekcji,$F1442&gt;0),AND($D1442=LataProjekcji,$F1442=0,$E1443&lt;=10)),$F1443,IF($D1442&lt;LataProjekcji,IF((SUM($K1444:AD1444)+$D1444)&lt;$D1443,$D1444,$D1443-SUM($K1444:AD1444)),0)),0)</f>
        <v>0</v>
      </c>
    </row>
    <row r="1445" spans="1:31" ht="12.5" hidden="1" thickBot="1">
      <c r="A1445" s="326"/>
      <c r="B1445" s="21" t="s">
        <v>397</v>
      </c>
      <c r="C1445" s="21"/>
      <c r="D1445" s="22"/>
      <c r="E1445" s="21"/>
      <c r="F1445" s="21"/>
      <c r="G1445" s="21"/>
      <c r="H1445" s="21"/>
      <c r="I1445" s="21"/>
      <c r="J1445" s="21"/>
      <c r="K1445" s="22">
        <f ca="1">ROUND(K1444,0)</f>
        <v>0</v>
      </c>
      <c r="L1445" s="22">
        <f t="shared" ref="L1445:W1445" ca="1" si="2169">ROUND(K1445+L1444,0)</f>
        <v>0</v>
      </c>
      <c r="M1445" s="22">
        <f t="shared" ca="1" si="2169"/>
        <v>0</v>
      </c>
      <c r="N1445" s="22">
        <f t="shared" ca="1" si="2169"/>
        <v>0</v>
      </c>
      <c r="O1445" s="22">
        <f t="shared" ca="1" si="2169"/>
        <v>0</v>
      </c>
      <c r="P1445" s="22">
        <f t="shared" ca="1" si="2169"/>
        <v>0</v>
      </c>
      <c r="Q1445" s="22">
        <f t="shared" ca="1" si="2169"/>
        <v>0</v>
      </c>
      <c r="R1445" s="22">
        <f t="shared" ca="1" si="2169"/>
        <v>0</v>
      </c>
      <c r="S1445" s="22">
        <f t="shared" ca="1" si="2169"/>
        <v>0</v>
      </c>
      <c r="T1445" s="22">
        <f t="shared" ca="1" si="2169"/>
        <v>0</v>
      </c>
      <c r="U1445" s="22">
        <f t="shared" ca="1" si="2169"/>
        <v>0</v>
      </c>
      <c r="V1445" s="22">
        <f t="shared" ca="1" si="2169"/>
        <v>0</v>
      </c>
      <c r="W1445" s="22">
        <f t="shared" ca="1" si="2169"/>
        <v>0</v>
      </c>
      <c r="X1445" s="22">
        <f ca="1">ROUND(W1445+X1444,0)</f>
        <v>0</v>
      </c>
      <c r="Y1445" s="22">
        <f ca="1">ROUND(X1445+Y1444,0)</f>
        <v>0</v>
      </c>
      <c r="Z1445" s="22">
        <f t="shared" ref="Z1445:AA1445" ca="1" si="2170">ROUND(Y1445+Z1444,0)</f>
        <v>0</v>
      </c>
      <c r="AA1445" s="22">
        <f t="shared" ca="1" si="2170"/>
        <v>0</v>
      </c>
      <c r="AB1445" s="22">
        <f t="shared" ref="AB1445" ca="1" si="2171">ROUND(AA1445+AB1444,0)</f>
        <v>0</v>
      </c>
      <c r="AC1445" s="22">
        <f t="shared" ref="AC1445" ca="1" si="2172">ROUND(AB1445+AC1444,0)</f>
        <v>0</v>
      </c>
      <c r="AD1445" s="22">
        <f t="shared" ref="AD1445" ca="1" si="2173">ROUND(AC1445+AD1444,0)</f>
        <v>0</v>
      </c>
      <c r="AE1445" s="22">
        <f t="shared" ref="AE1445" ca="1" si="2174">ROUND(AD1445+AE1444,0)</f>
        <v>0</v>
      </c>
    </row>
    <row r="1446" spans="1:31" ht="12.5" hidden="1" thickBot="1">
      <c r="A1446" s="326"/>
      <c r="B1446" s="21" t="s">
        <v>388</v>
      </c>
      <c r="C1446" s="21"/>
      <c r="D1446" s="22"/>
      <c r="E1446" s="21"/>
      <c r="F1446" s="21"/>
      <c r="G1446" s="21"/>
      <c r="H1446" s="539">
        <f>H1439+7</f>
        <v>151</v>
      </c>
      <c r="I1446" s="21"/>
      <c r="J1446" s="21"/>
      <c r="K1446" s="76">
        <f ca="1">IF($D1442=LataProjekcji,ROUND($D1443-K1445,0),ROUND(IF(K1444=0,0,$D1443-K1445),0))</f>
        <v>0</v>
      </c>
      <c r="L1446" s="253">
        <f t="shared" ref="L1446:W1446" ca="1" si="2175">IF($D1442=LataProjekcji,ROUND($D1443-L1445,0),ROUND(IF(AND(L1444=0,K1446&gt;0),$D1443-L1445,IF(L1444=0,0,$D1443-L1445)),0))</f>
        <v>0</v>
      </c>
      <c r="M1446" s="253">
        <f t="shared" ca="1" si="2175"/>
        <v>0</v>
      </c>
      <c r="N1446" s="253">
        <f t="shared" ca="1" si="2175"/>
        <v>0</v>
      </c>
      <c r="O1446" s="253">
        <f t="shared" ca="1" si="2175"/>
        <v>0</v>
      </c>
      <c r="P1446" s="253">
        <f t="shared" ca="1" si="2175"/>
        <v>0</v>
      </c>
      <c r="Q1446" s="253">
        <f t="shared" ca="1" si="2175"/>
        <v>0</v>
      </c>
      <c r="R1446" s="253">
        <f t="shared" ca="1" si="2175"/>
        <v>0</v>
      </c>
      <c r="S1446" s="253">
        <f t="shared" ca="1" si="2175"/>
        <v>0</v>
      </c>
      <c r="T1446" s="253">
        <f t="shared" ca="1" si="2175"/>
        <v>0</v>
      </c>
      <c r="U1446" s="253">
        <f t="shared" ca="1" si="2175"/>
        <v>0</v>
      </c>
      <c r="V1446" s="253">
        <f t="shared" ca="1" si="2175"/>
        <v>0</v>
      </c>
      <c r="W1446" s="253">
        <f t="shared" ca="1" si="2175"/>
        <v>0</v>
      </c>
      <c r="X1446" s="253">
        <f t="shared" ref="X1446:AA1446" ca="1" si="2176">IF($D1442=LataProjekcji,ROUND($D1443-X1445,0),ROUND(IF(AND(X1444=0,W1446&gt;0),$D1443-X1445,IF(X1444=0,0,$D1443-X1445)),0))</f>
        <v>0</v>
      </c>
      <c r="Y1446" s="253">
        <f t="shared" ca="1" si="2176"/>
        <v>0</v>
      </c>
      <c r="Z1446" s="253">
        <f t="shared" ca="1" si="2176"/>
        <v>0</v>
      </c>
      <c r="AA1446" s="253">
        <f t="shared" ca="1" si="2176"/>
        <v>0</v>
      </c>
      <c r="AB1446" s="253">
        <f t="shared" ref="AB1446" ca="1" si="2177">IF($D1442=LataProjekcji,ROUND($D1443-AB1445,0),ROUND(IF(AND(AB1444=0,AA1446&gt;0),$D1443-AB1445,IF(AB1444=0,0,$D1443-AB1445)),0))</f>
        <v>0</v>
      </c>
      <c r="AC1446" s="253">
        <f t="shared" ref="AC1446" ca="1" si="2178">IF($D1442=LataProjekcji,ROUND($D1443-AC1445,0),ROUND(IF(AND(AC1444=0,AB1446&gt;0),$D1443-AC1445,IF(AC1444=0,0,$D1443-AC1445)),0))</f>
        <v>0</v>
      </c>
      <c r="AD1446" s="253">
        <f t="shared" ref="AD1446" ca="1" si="2179">IF($D1442=LataProjekcji,ROUND($D1443-AD1445,0),ROUND(IF(AND(AD1444=0,AC1446&gt;0),$D1443-AD1445,IF(AD1444=0,0,$D1443-AD1445)),0))</f>
        <v>0</v>
      </c>
      <c r="AE1446" s="253">
        <f t="shared" ref="AE1446" ca="1" si="2180">IF($D1442=LataProjekcji,ROUND($D1443-AE1445,0),ROUND(IF(AND(AE1444=0,AD1446&gt;0),$D1443-AE1445,IF(AE1444=0,0,$D1443-AE1445)),0))</f>
        <v>0</v>
      </c>
    </row>
    <row r="1447" spans="1:31" hidden="1">
      <c r="A1447" s="326"/>
      <c r="B1447" s="20"/>
      <c r="C1447" s="20"/>
      <c r="D1447" s="21"/>
      <c r="E1447" s="21"/>
      <c r="F1447" s="21"/>
      <c r="G1447" s="21"/>
      <c r="H1447" s="388">
        <f>H1440+1</f>
        <v>1</v>
      </c>
      <c r="I1447" s="458" cm="1">
        <f t="array" aca="1" ref="I1447" ca="1">OFFSET('Środki trwałe'!$C$353,H1447,,)</f>
        <v>0</v>
      </c>
      <c r="J1447" s="388" t="s">
        <v>404</v>
      </c>
      <c r="K1447" s="528">
        <f t="shared" ref="K1447:W1447" ca="1" si="2181">IF(AND(OFFSET($F$269,$D1441,0)="tak",OFFSET($G$269,$D1441,0)="tak",OFFSET($J$269,$D1441,0)="ok",LataProjekcji&lt;=Koniec_Projekt),ROUND(OFFSET($K$2476,$H1446,(COLUMN()-11))*OFFSET($K$374,$H1447,(COLUMN()-11)),0),0)</f>
        <v>0</v>
      </c>
      <c r="L1447" s="528">
        <f t="shared" ca="1" si="2181"/>
        <v>0</v>
      </c>
      <c r="M1447" s="528">
        <f t="shared" ca="1" si="2181"/>
        <v>0</v>
      </c>
      <c r="N1447" s="528">
        <f t="shared" ca="1" si="2181"/>
        <v>0</v>
      </c>
      <c r="O1447" s="528">
        <f t="shared" ca="1" si="2181"/>
        <v>0</v>
      </c>
      <c r="P1447" s="528">
        <f t="shared" ca="1" si="2181"/>
        <v>0</v>
      </c>
      <c r="Q1447" s="528">
        <f t="shared" ca="1" si="2181"/>
        <v>0</v>
      </c>
      <c r="R1447" s="528">
        <f t="shared" ca="1" si="2181"/>
        <v>0</v>
      </c>
      <c r="S1447" s="528">
        <f t="shared" ca="1" si="2181"/>
        <v>0</v>
      </c>
      <c r="T1447" s="528">
        <f t="shared" ca="1" si="2181"/>
        <v>0</v>
      </c>
      <c r="U1447" s="528">
        <f t="shared" ca="1" si="2181"/>
        <v>0</v>
      </c>
      <c r="V1447" s="528">
        <f t="shared" ca="1" si="2181"/>
        <v>0</v>
      </c>
      <c r="W1447" s="528">
        <f t="shared" ca="1" si="2181"/>
        <v>0</v>
      </c>
      <c r="X1447" s="528">
        <f t="shared" ref="X1447:AA1447" ca="1" si="2182">IF(AND(OFFSET($F$269,$D1441,0)="tak",OFFSET($G$269,$D1441,0)="tak",OFFSET($J$269,$D1441,0)="ok",LataProjekcji&lt;=Koniec_Projekt),ROUND(OFFSET($K$2476,$H1446,(COLUMN()-11))*OFFSET($K$374,$H1447,(COLUMN()-11)),0),0)</f>
        <v>0</v>
      </c>
      <c r="Y1447" s="528">
        <f t="shared" ca="1" si="2182"/>
        <v>0</v>
      </c>
      <c r="Z1447" s="528">
        <f t="shared" ca="1" si="2182"/>
        <v>0</v>
      </c>
      <c r="AA1447" s="528">
        <f t="shared" ca="1" si="2182"/>
        <v>0</v>
      </c>
      <c r="AB1447" s="528">
        <f t="shared" ref="AB1447:AE1447" ca="1" si="2183">IF(AND(OFFSET($F$269,$D1441,0)="tak",OFFSET($G$269,$D1441,0)="tak",OFFSET($J$269,$D1441,0)="ok",LataProjekcji&lt;=Koniec_Projekt),ROUND(OFFSET($K$2476,$H1446,(COLUMN()-11))*OFFSET($K$374,$H1447,(COLUMN()-11)),0),0)</f>
        <v>0</v>
      </c>
      <c r="AC1447" s="528">
        <f t="shared" ca="1" si="2183"/>
        <v>0</v>
      </c>
      <c r="AD1447" s="528">
        <f t="shared" ca="1" si="2183"/>
        <v>0</v>
      </c>
      <c r="AE1447" s="528">
        <f t="shared" ca="1" si="2183"/>
        <v>0</v>
      </c>
    </row>
    <row r="1448" spans="1:31" hidden="1">
      <c r="A1448" s="326"/>
      <c r="B1448" s="20">
        <f ca="1">OFFSET($B$269,D1448,0)</f>
        <v>0</v>
      </c>
      <c r="C1448" s="20"/>
      <c r="D1448" s="21">
        <f>D1441+1</f>
        <v>86</v>
      </c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</row>
    <row r="1449" spans="1:31" hidden="1">
      <c r="A1449" s="326"/>
      <c r="B1449" s="21" t="s">
        <v>395</v>
      </c>
      <c r="C1449" s="21"/>
      <c r="D1449" s="164">
        <f ca="1">YEAR(OFFSET($E$269,D1448,0))</f>
        <v>1900</v>
      </c>
      <c r="E1449" s="164">
        <f ca="1">MONTH(OFFSET($E$269,D1448,0))</f>
        <v>1</v>
      </c>
      <c r="F1449" s="527" cm="1">
        <f t="array" aca="1" ref="F1449" ca="1">IleMiesiecyDoKoncaRokuST</f>
        <v>11</v>
      </c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</row>
    <row r="1450" spans="1:31" hidden="1">
      <c r="A1450" s="326"/>
      <c r="B1450" s="21" t="s">
        <v>388</v>
      </c>
      <c r="C1450" s="21"/>
      <c r="D1450" s="373">
        <f ca="1">IF(E1450&lt;0,0,ROUND(E1450,0))</f>
        <v>0</v>
      </c>
      <c r="E1450" s="248">
        <f ca="1">OFFSET($D$269,D1448,0)</f>
        <v>0</v>
      </c>
      <c r="F1450" s="373">
        <f ca="1">IF(E1450&gt;10,ROUND(($D1451/12)*$F1449,0),$D1450)</f>
        <v>0</v>
      </c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</row>
    <row r="1451" spans="1:31" hidden="1">
      <c r="A1451" s="326"/>
      <c r="B1451" s="21" t="s">
        <v>396</v>
      </c>
      <c r="C1451" s="21"/>
      <c r="D1451" s="373">
        <f ca="1">IF(ISBLANK(OFFSET($E$269,D1448,0)),0,IF(E1450&gt;10,ROUND(D1450*am_budynki,0),IF(D1450&lt;0,0,D1450)))</f>
        <v>0</v>
      </c>
      <c r="E1451" s="21"/>
      <c r="F1451" s="21"/>
      <c r="G1451" s="21"/>
      <c r="H1451" s="21"/>
      <c r="I1451" s="21"/>
      <c r="J1451" s="21"/>
      <c r="K1451" s="74">
        <f ca="1">ROUND(IF($D1449=LataProjekcji,$F1450,IF($D1449=LataProjekcji,$D1451,0)),0)</f>
        <v>0</v>
      </c>
      <c r="L1451" s="247">
        <f ca="1">ROUND(IF(OR(AND($D1449=LataProjekcji,$F1449&gt;0),AND($D1449=LataProjekcji,$F1449=0,$E1450&lt;=10)),$F1450,IF($D1449&lt;LataProjekcji,IF((SUM($K1451:K1451)+$D1451)&lt;$D1450,$D1451,$D1450-SUM($K1451:K1451)),0)),0)</f>
        <v>0</v>
      </c>
      <c r="M1451" s="247">
        <f ca="1">ROUND(IF(OR(AND($D1449=LataProjekcji,$F1449&gt;0),AND($D1449=LataProjekcji,$F1449=0,$E1450&lt;=10)),$F1450,IF($D1449&lt;LataProjekcji,IF((SUM($K1451:L1451)+$D1451)&lt;$D1450,$D1451,$D1450-SUM($K1451:L1451)),0)),0)</f>
        <v>0</v>
      </c>
      <c r="N1451" s="247">
        <f ca="1">ROUND(IF(OR(AND($D1449=LataProjekcji,$F1449&gt;0),AND($D1449=LataProjekcji,$F1449=0,$E1450&lt;=10)),$F1450,IF($D1449&lt;LataProjekcji,IF((SUM($K1451:M1451)+$D1451)&lt;$D1450,$D1451,$D1450-SUM($K1451:M1451)),0)),0)</f>
        <v>0</v>
      </c>
      <c r="O1451" s="247">
        <f ca="1">ROUND(IF(OR(AND($D1449=LataProjekcji,$F1449&gt;0),AND($D1449=LataProjekcji,$F1449=0,$E1450&lt;=10)),$F1450,IF($D1449&lt;LataProjekcji,IF((SUM($K1451:N1451)+$D1451)&lt;$D1450,$D1451,$D1450-SUM($K1451:N1451)),0)),0)</f>
        <v>0</v>
      </c>
      <c r="P1451" s="247">
        <f ca="1">ROUND(IF(OR(AND($D1449=LataProjekcji,$F1449&gt;0),AND($D1449=LataProjekcji,$F1449=0,$E1450&lt;=10)),$F1450,IF($D1449&lt;LataProjekcji,IF((SUM($K1451:O1451)+$D1451)&lt;$D1450,$D1451,$D1450-SUM($K1451:O1451)),0)),0)</f>
        <v>0</v>
      </c>
      <c r="Q1451" s="247">
        <f ca="1">ROUND(IF(OR(AND($D1449=LataProjekcji,$F1449&gt;0),AND($D1449=LataProjekcji,$F1449=0,$E1450&lt;=10)),$F1450,IF($D1449&lt;LataProjekcji,IF((SUM($K1451:P1451)+$D1451)&lt;$D1450,$D1451,$D1450-SUM($K1451:P1451)),0)),0)</f>
        <v>0</v>
      </c>
      <c r="R1451" s="247">
        <f ca="1">ROUND(IF(OR(AND($D1449=LataProjekcji,$F1449&gt;0),AND($D1449=LataProjekcji,$F1449=0,$E1450&lt;=10)),$F1450,IF($D1449&lt;LataProjekcji,IF((SUM($K1451:Q1451)+$D1451)&lt;$D1450,$D1451,$D1450-SUM($K1451:Q1451)),0)),0)</f>
        <v>0</v>
      </c>
      <c r="S1451" s="247">
        <f ca="1">ROUND(IF(OR(AND($D1449=LataProjekcji,$F1449&gt;0),AND($D1449=LataProjekcji,$F1449=0,$E1450&lt;=10)),$F1450,IF($D1449&lt;LataProjekcji,IF((SUM($K1451:R1451)+$D1451)&lt;$D1450,$D1451,$D1450-SUM($K1451:R1451)),0)),0)</f>
        <v>0</v>
      </c>
      <c r="T1451" s="247">
        <f ca="1">ROUND(IF(OR(AND($D1449=LataProjekcji,$F1449&gt;0),AND($D1449=LataProjekcji,$F1449=0,$E1450&lt;=10)),$F1450,IF($D1449&lt;LataProjekcji,IF((SUM($K1451:S1451)+$D1451)&lt;$D1450,$D1451,$D1450-SUM($K1451:S1451)),0)),0)</f>
        <v>0</v>
      </c>
      <c r="U1451" s="247">
        <f ca="1">ROUND(IF(OR(AND($D1449=LataProjekcji,$F1449&gt;0),AND($D1449=LataProjekcji,$F1449=0,$E1450&lt;=10)),$F1450,IF($D1449&lt;LataProjekcji,IF((SUM($K1451:T1451)+$D1451)&lt;$D1450,$D1451,$D1450-SUM($K1451:T1451)),0)),0)</f>
        <v>0</v>
      </c>
      <c r="V1451" s="247">
        <f ca="1">ROUND(IF(OR(AND($D1449=LataProjekcji,$F1449&gt;0),AND($D1449=LataProjekcji,$F1449=0,$E1450&lt;=10)),$F1450,IF($D1449&lt;LataProjekcji,IF((SUM($K1451:U1451)+$D1451)&lt;$D1450,$D1451,$D1450-SUM($K1451:U1451)),0)),0)</f>
        <v>0</v>
      </c>
      <c r="W1451" s="247">
        <f ca="1">ROUND(IF(OR(AND($D1449=LataProjekcji,$F1449&gt;0),AND($D1449=LataProjekcji,$F1449=0,$E1450&lt;=10)),$F1450,IF($D1449&lt;LataProjekcji,IF((SUM($K1451:V1451)+$D1451)&lt;$D1450,$D1451,$D1450-SUM($K1451:V1451)),0)),0)</f>
        <v>0</v>
      </c>
      <c r="X1451" s="247">
        <f ca="1">ROUND(IF(OR(AND($D1449=LataProjekcji,$F1449&gt;0),AND($D1449=LataProjekcji,$F1449=0,$E1450&lt;=10)),$F1450,IF($D1449&lt;LataProjekcji,IF((SUM($K1451:W1451)+$D1451)&lt;$D1450,$D1451,$D1450-SUM($K1451:W1451)),0)),0)</f>
        <v>0</v>
      </c>
      <c r="Y1451" s="247">
        <f ca="1">ROUND(IF(OR(AND($D1449=LataProjekcji,$F1449&gt;0),AND($D1449=LataProjekcji,$F1449=0,$E1450&lt;=10)),$F1450,IF($D1449&lt;LataProjekcji,IF((SUM($K1451:X1451)+$D1451)&lt;$D1450,$D1451,$D1450-SUM($K1451:X1451)),0)),0)</f>
        <v>0</v>
      </c>
      <c r="Z1451" s="247">
        <f ca="1">ROUND(IF(OR(AND($D1449=LataProjekcji,$F1449&gt;0),AND($D1449=LataProjekcji,$F1449=0,$E1450&lt;=10)),$F1450,IF($D1449&lt;LataProjekcji,IF((SUM($K1451:Y1451)+$D1451)&lt;$D1450,$D1451,$D1450-SUM($K1451:Y1451)),0)),0)</f>
        <v>0</v>
      </c>
      <c r="AA1451" s="247">
        <f ca="1">ROUND(IF(OR(AND($D1449=LataProjekcji,$F1449&gt;0),AND($D1449=LataProjekcji,$F1449=0,$E1450&lt;=10)),$F1450,IF($D1449&lt;LataProjekcji,IF((SUM($K1451:Z1451)+$D1451)&lt;$D1450,$D1451,$D1450-SUM($K1451:Z1451)),0)),0)</f>
        <v>0</v>
      </c>
      <c r="AB1451" s="247">
        <f ca="1">ROUND(IF(OR(AND($D1449=LataProjekcji,$F1449&gt;0),AND($D1449=LataProjekcji,$F1449=0,$E1450&lt;=10)),$F1450,IF($D1449&lt;LataProjekcji,IF((SUM($K1451:AA1451)+$D1451)&lt;$D1450,$D1451,$D1450-SUM($K1451:AA1451)),0)),0)</f>
        <v>0</v>
      </c>
      <c r="AC1451" s="247">
        <f ca="1">ROUND(IF(OR(AND($D1449=LataProjekcji,$F1449&gt;0),AND($D1449=LataProjekcji,$F1449=0,$E1450&lt;=10)),$F1450,IF($D1449&lt;LataProjekcji,IF((SUM($K1451:AB1451)+$D1451)&lt;$D1450,$D1451,$D1450-SUM($K1451:AB1451)),0)),0)</f>
        <v>0</v>
      </c>
      <c r="AD1451" s="247">
        <f ca="1">ROUND(IF(OR(AND($D1449=LataProjekcji,$F1449&gt;0),AND($D1449=LataProjekcji,$F1449=0,$E1450&lt;=10)),$F1450,IF($D1449&lt;LataProjekcji,IF((SUM($K1451:AC1451)+$D1451)&lt;$D1450,$D1451,$D1450-SUM($K1451:AC1451)),0)),0)</f>
        <v>0</v>
      </c>
      <c r="AE1451" s="247">
        <f ca="1">ROUND(IF(OR(AND($D1449=LataProjekcji,$F1449&gt;0),AND($D1449=LataProjekcji,$F1449=0,$E1450&lt;=10)),$F1450,IF($D1449&lt;LataProjekcji,IF((SUM($K1451:AD1451)+$D1451)&lt;$D1450,$D1451,$D1450-SUM($K1451:AD1451)),0)),0)</f>
        <v>0</v>
      </c>
    </row>
    <row r="1452" spans="1:31" ht="12.5" hidden="1" thickBot="1">
      <c r="A1452" s="326"/>
      <c r="B1452" s="21" t="s">
        <v>397</v>
      </c>
      <c r="C1452" s="21"/>
      <c r="D1452" s="22"/>
      <c r="E1452" s="21"/>
      <c r="F1452" s="21"/>
      <c r="G1452" s="21"/>
      <c r="H1452" s="21"/>
      <c r="I1452" s="21"/>
      <c r="J1452" s="21"/>
      <c r="K1452" s="22">
        <f ca="1">ROUND(K1451,0)</f>
        <v>0</v>
      </c>
      <c r="L1452" s="22">
        <f t="shared" ref="L1452:W1452" ca="1" si="2184">ROUND(K1452+L1451,0)</f>
        <v>0</v>
      </c>
      <c r="M1452" s="22">
        <f t="shared" ca="1" si="2184"/>
        <v>0</v>
      </c>
      <c r="N1452" s="22">
        <f t="shared" ca="1" si="2184"/>
        <v>0</v>
      </c>
      <c r="O1452" s="22">
        <f t="shared" ca="1" si="2184"/>
        <v>0</v>
      </c>
      <c r="P1452" s="22">
        <f t="shared" ca="1" si="2184"/>
        <v>0</v>
      </c>
      <c r="Q1452" s="22">
        <f t="shared" ca="1" si="2184"/>
        <v>0</v>
      </c>
      <c r="R1452" s="22">
        <f t="shared" ca="1" si="2184"/>
        <v>0</v>
      </c>
      <c r="S1452" s="22">
        <f t="shared" ca="1" si="2184"/>
        <v>0</v>
      </c>
      <c r="T1452" s="22">
        <f t="shared" ca="1" si="2184"/>
        <v>0</v>
      </c>
      <c r="U1452" s="22">
        <f t="shared" ca="1" si="2184"/>
        <v>0</v>
      </c>
      <c r="V1452" s="22">
        <f t="shared" ca="1" si="2184"/>
        <v>0</v>
      </c>
      <c r="W1452" s="22">
        <f t="shared" ca="1" si="2184"/>
        <v>0</v>
      </c>
      <c r="X1452" s="22">
        <f ca="1">ROUND(W1452+X1451,0)</f>
        <v>0</v>
      </c>
      <c r="Y1452" s="22">
        <f ca="1">ROUND(X1452+Y1451,0)</f>
        <v>0</v>
      </c>
      <c r="Z1452" s="22">
        <f t="shared" ref="Z1452:AA1452" ca="1" si="2185">ROUND(Y1452+Z1451,0)</f>
        <v>0</v>
      </c>
      <c r="AA1452" s="22">
        <f t="shared" ca="1" si="2185"/>
        <v>0</v>
      </c>
      <c r="AB1452" s="22">
        <f t="shared" ref="AB1452" ca="1" si="2186">ROUND(AA1452+AB1451,0)</f>
        <v>0</v>
      </c>
      <c r="AC1452" s="22">
        <f t="shared" ref="AC1452" ca="1" si="2187">ROUND(AB1452+AC1451,0)</f>
        <v>0</v>
      </c>
      <c r="AD1452" s="22">
        <f t="shared" ref="AD1452" ca="1" si="2188">ROUND(AC1452+AD1451,0)</f>
        <v>0</v>
      </c>
      <c r="AE1452" s="22">
        <f t="shared" ref="AE1452" ca="1" si="2189">ROUND(AD1452+AE1451,0)</f>
        <v>0</v>
      </c>
    </row>
    <row r="1453" spans="1:31" ht="12.5" hidden="1" thickBot="1">
      <c r="A1453" s="326"/>
      <c r="B1453" s="21" t="s">
        <v>388</v>
      </c>
      <c r="C1453" s="21"/>
      <c r="D1453" s="22"/>
      <c r="E1453" s="21"/>
      <c r="F1453" s="21"/>
      <c r="G1453" s="21"/>
      <c r="H1453" s="539">
        <f>H1446+7</f>
        <v>158</v>
      </c>
      <c r="I1453" s="21"/>
      <c r="J1453" s="21"/>
      <c r="K1453" s="76">
        <f ca="1">IF($D1449=LataProjekcji,ROUND($D1450-K1452,0),ROUND(IF(K1451=0,0,$D1450-K1452),0))</f>
        <v>0</v>
      </c>
      <c r="L1453" s="253">
        <f t="shared" ref="L1453:W1453" ca="1" si="2190">IF($D1449=LataProjekcji,ROUND($D1450-L1452,0),ROUND(IF(AND(L1451=0,K1453&gt;0),$D1450-L1452,IF(L1451=0,0,$D1450-L1452)),0))</f>
        <v>0</v>
      </c>
      <c r="M1453" s="253">
        <f t="shared" ca="1" si="2190"/>
        <v>0</v>
      </c>
      <c r="N1453" s="253">
        <f t="shared" ca="1" si="2190"/>
        <v>0</v>
      </c>
      <c r="O1453" s="253">
        <f t="shared" ca="1" si="2190"/>
        <v>0</v>
      </c>
      <c r="P1453" s="253">
        <f t="shared" ca="1" si="2190"/>
        <v>0</v>
      </c>
      <c r="Q1453" s="253">
        <f t="shared" ca="1" si="2190"/>
        <v>0</v>
      </c>
      <c r="R1453" s="253">
        <f t="shared" ca="1" si="2190"/>
        <v>0</v>
      </c>
      <c r="S1453" s="253">
        <f t="shared" ca="1" si="2190"/>
        <v>0</v>
      </c>
      <c r="T1453" s="253">
        <f t="shared" ca="1" si="2190"/>
        <v>0</v>
      </c>
      <c r="U1453" s="253">
        <f t="shared" ca="1" si="2190"/>
        <v>0</v>
      </c>
      <c r="V1453" s="253">
        <f t="shared" ca="1" si="2190"/>
        <v>0</v>
      </c>
      <c r="W1453" s="253">
        <f t="shared" ca="1" si="2190"/>
        <v>0</v>
      </c>
      <c r="X1453" s="253">
        <f t="shared" ref="X1453:AA1453" ca="1" si="2191">IF($D1449=LataProjekcji,ROUND($D1450-X1452,0),ROUND(IF(AND(X1451=0,W1453&gt;0),$D1450-X1452,IF(X1451=0,0,$D1450-X1452)),0))</f>
        <v>0</v>
      </c>
      <c r="Y1453" s="253">
        <f t="shared" ca="1" si="2191"/>
        <v>0</v>
      </c>
      <c r="Z1453" s="253">
        <f t="shared" ca="1" si="2191"/>
        <v>0</v>
      </c>
      <c r="AA1453" s="253">
        <f t="shared" ca="1" si="2191"/>
        <v>0</v>
      </c>
      <c r="AB1453" s="253">
        <f t="shared" ref="AB1453" ca="1" si="2192">IF($D1449=LataProjekcji,ROUND($D1450-AB1452,0),ROUND(IF(AND(AB1451=0,AA1453&gt;0),$D1450-AB1452,IF(AB1451=0,0,$D1450-AB1452)),0))</f>
        <v>0</v>
      </c>
      <c r="AC1453" s="253">
        <f t="shared" ref="AC1453" ca="1" si="2193">IF($D1449=LataProjekcji,ROUND($D1450-AC1452,0),ROUND(IF(AND(AC1451=0,AB1453&gt;0),$D1450-AC1452,IF(AC1451=0,0,$D1450-AC1452)),0))</f>
        <v>0</v>
      </c>
      <c r="AD1453" s="253">
        <f t="shared" ref="AD1453" ca="1" si="2194">IF($D1449=LataProjekcji,ROUND($D1450-AD1452,0),ROUND(IF(AND(AD1451=0,AC1453&gt;0),$D1450-AD1452,IF(AD1451=0,0,$D1450-AD1452)),0))</f>
        <v>0</v>
      </c>
      <c r="AE1453" s="253">
        <f t="shared" ref="AE1453" ca="1" si="2195">IF($D1449=LataProjekcji,ROUND($D1450-AE1452,0),ROUND(IF(AND(AE1451=0,AD1453&gt;0),$D1450-AE1452,IF(AE1451=0,0,$D1450-AE1452)),0))</f>
        <v>0</v>
      </c>
    </row>
    <row r="1454" spans="1:31" hidden="1">
      <c r="A1454" s="326"/>
      <c r="B1454" s="21"/>
      <c r="C1454" s="21"/>
      <c r="D1454" s="22"/>
      <c r="E1454" s="21"/>
      <c r="F1454" s="21"/>
      <c r="G1454" s="21"/>
      <c r="H1454" s="388">
        <f>H1447+1</f>
        <v>2</v>
      </c>
      <c r="I1454" s="458" cm="1">
        <f t="array" aca="1" ref="I1454" ca="1">OFFSET('Środki trwałe'!$C$353,H1454,,)</f>
        <v>0</v>
      </c>
      <c r="J1454" s="388" t="s">
        <v>404</v>
      </c>
      <c r="K1454" s="528">
        <f t="shared" ref="K1454:W1454" ca="1" si="2196">IF(AND(OFFSET($F$269,$D1448,0)="tak",OFFSET($G$269,$D1448,0)="tak",OFFSET($J$269,$D1448,0)="ok",LataProjekcji&lt;=Koniec_Projekt),ROUND(OFFSET($K$2476,$H1453,(COLUMN()-11))*OFFSET($K$374,$H1454,(COLUMN()-11)),0),0)</f>
        <v>0</v>
      </c>
      <c r="L1454" s="528">
        <f t="shared" ca="1" si="2196"/>
        <v>0</v>
      </c>
      <c r="M1454" s="528">
        <f t="shared" ca="1" si="2196"/>
        <v>0</v>
      </c>
      <c r="N1454" s="528">
        <f t="shared" ca="1" si="2196"/>
        <v>0</v>
      </c>
      <c r="O1454" s="528">
        <f t="shared" ca="1" si="2196"/>
        <v>0</v>
      </c>
      <c r="P1454" s="528">
        <f t="shared" ca="1" si="2196"/>
        <v>0</v>
      </c>
      <c r="Q1454" s="528">
        <f t="shared" ca="1" si="2196"/>
        <v>0</v>
      </c>
      <c r="R1454" s="528">
        <f t="shared" ca="1" si="2196"/>
        <v>0</v>
      </c>
      <c r="S1454" s="528">
        <f t="shared" ca="1" si="2196"/>
        <v>0</v>
      </c>
      <c r="T1454" s="528">
        <f t="shared" ca="1" si="2196"/>
        <v>0</v>
      </c>
      <c r="U1454" s="528">
        <f t="shared" ca="1" si="2196"/>
        <v>0</v>
      </c>
      <c r="V1454" s="528">
        <f t="shared" ca="1" si="2196"/>
        <v>0</v>
      </c>
      <c r="W1454" s="528">
        <f t="shared" ca="1" si="2196"/>
        <v>0</v>
      </c>
      <c r="X1454" s="528">
        <f t="shared" ref="X1454:AA1454" ca="1" si="2197">IF(AND(OFFSET($F$269,$D1448,0)="tak",OFFSET($G$269,$D1448,0)="tak",OFFSET($J$269,$D1448,0)="ok",LataProjekcji&lt;=Koniec_Projekt),ROUND(OFFSET($K$2476,$H1453,(COLUMN()-11))*OFFSET($K$374,$H1454,(COLUMN()-11)),0),0)</f>
        <v>0</v>
      </c>
      <c r="Y1454" s="528">
        <f t="shared" ca="1" si="2197"/>
        <v>0</v>
      </c>
      <c r="Z1454" s="528">
        <f t="shared" ca="1" si="2197"/>
        <v>0</v>
      </c>
      <c r="AA1454" s="528">
        <f t="shared" ca="1" si="2197"/>
        <v>0</v>
      </c>
      <c r="AB1454" s="528">
        <f t="shared" ref="AB1454:AE1454" ca="1" si="2198">IF(AND(OFFSET($F$269,$D1448,0)="tak",OFFSET($G$269,$D1448,0)="tak",OFFSET($J$269,$D1448,0)="ok",LataProjekcji&lt;=Koniec_Projekt),ROUND(OFFSET($K$2476,$H1453,(COLUMN()-11))*OFFSET($K$374,$H1454,(COLUMN()-11)),0),0)</f>
        <v>0</v>
      </c>
      <c r="AC1454" s="528">
        <f t="shared" ca="1" si="2198"/>
        <v>0</v>
      </c>
      <c r="AD1454" s="528">
        <f t="shared" ca="1" si="2198"/>
        <v>0</v>
      </c>
      <c r="AE1454" s="528">
        <f t="shared" ca="1" si="2198"/>
        <v>0</v>
      </c>
    </row>
    <row r="1455" spans="1:31" hidden="1">
      <c r="A1455" s="326"/>
      <c r="B1455" s="20">
        <f ca="1">OFFSET($B$269,D1455,0)</f>
        <v>0</v>
      </c>
      <c r="C1455" s="20"/>
      <c r="D1455" s="21">
        <f>D1448+1</f>
        <v>87</v>
      </c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</row>
    <row r="1456" spans="1:31" hidden="1">
      <c r="A1456" s="326"/>
      <c r="B1456" s="21" t="s">
        <v>395</v>
      </c>
      <c r="C1456" s="21"/>
      <c r="D1456" s="164">
        <f ca="1">YEAR(OFFSET($E$269,D1455,0))</f>
        <v>1900</v>
      </c>
      <c r="E1456" s="164">
        <f ca="1">MONTH(OFFSET($E$269,D1455,0))</f>
        <v>1</v>
      </c>
      <c r="F1456" s="527" cm="1">
        <f t="array" aca="1" ref="F1456" ca="1">IleMiesiecyDoKoncaRokuST</f>
        <v>11</v>
      </c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</row>
    <row r="1457" spans="1:31" hidden="1">
      <c r="A1457" s="326"/>
      <c r="B1457" s="21" t="s">
        <v>388</v>
      </c>
      <c r="C1457" s="21"/>
      <c r="D1457" s="374">
        <f ca="1">IF(E1457&lt;0,0,ROUND(E1457,0))</f>
        <v>0</v>
      </c>
      <c r="E1457" s="248">
        <f ca="1">OFFSET($D$269,D1455,0)</f>
        <v>0</v>
      </c>
      <c r="F1457" s="374">
        <f ca="1">IF(E1457&gt;10,ROUND(($D1458/12)*$F1456,0),$D1457)</f>
        <v>0</v>
      </c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</row>
    <row r="1458" spans="1:31" hidden="1">
      <c r="A1458" s="326"/>
      <c r="B1458" s="21" t="s">
        <v>396</v>
      </c>
      <c r="C1458" s="21"/>
      <c r="D1458" s="374">
        <f ca="1">IF(ISBLANK(OFFSET($E$269,D1455,0)),0,IF(E1457&gt;10,ROUND(D1457*am_budynki,0),IF(D1457&lt;0,0,D1457)))</f>
        <v>0</v>
      </c>
      <c r="E1458" s="21"/>
      <c r="F1458" s="21"/>
      <c r="G1458" s="21"/>
      <c r="H1458" s="21"/>
      <c r="I1458" s="21"/>
      <c r="J1458" s="21"/>
      <c r="K1458" s="74">
        <f ca="1">ROUND(IF($D1456=LataProjekcji,$F1457,IF($D1456=LataProjekcji,$D1458,0)),0)</f>
        <v>0</v>
      </c>
      <c r="L1458" s="247">
        <f ca="1">ROUND(IF(OR(AND($D1456=LataProjekcji,$F1456&gt;0),AND($D1456=LataProjekcji,$F1456=0,$E1457&lt;=10)),$F1457,IF($D1456&lt;LataProjekcji,IF((SUM($K1458:K1458)+$D1458)&lt;$D1457,$D1458,$D1457-SUM($K1458:K1458)),0)),0)</f>
        <v>0</v>
      </c>
      <c r="M1458" s="247">
        <f ca="1">ROUND(IF(OR(AND($D1456=LataProjekcji,$F1456&gt;0),AND($D1456=LataProjekcji,$F1456=0,$E1457&lt;=10)),$F1457,IF($D1456&lt;LataProjekcji,IF((SUM($K1458:L1458)+$D1458)&lt;$D1457,$D1458,$D1457-SUM($K1458:L1458)),0)),0)</f>
        <v>0</v>
      </c>
      <c r="N1458" s="247">
        <f ca="1">ROUND(IF(OR(AND($D1456=LataProjekcji,$F1456&gt;0),AND($D1456=LataProjekcji,$F1456=0,$E1457&lt;=10)),$F1457,IF($D1456&lt;LataProjekcji,IF((SUM($K1458:M1458)+$D1458)&lt;$D1457,$D1458,$D1457-SUM($K1458:M1458)),0)),0)</f>
        <v>0</v>
      </c>
      <c r="O1458" s="247">
        <f ca="1">ROUND(IF(OR(AND($D1456=LataProjekcji,$F1456&gt;0),AND($D1456=LataProjekcji,$F1456=0,$E1457&lt;=10)),$F1457,IF($D1456&lt;LataProjekcji,IF((SUM($K1458:N1458)+$D1458)&lt;$D1457,$D1458,$D1457-SUM($K1458:N1458)),0)),0)</f>
        <v>0</v>
      </c>
      <c r="P1458" s="247">
        <f ca="1">ROUND(IF(OR(AND($D1456=LataProjekcji,$F1456&gt;0),AND($D1456=LataProjekcji,$F1456=0,$E1457&lt;=10)),$F1457,IF($D1456&lt;LataProjekcji,IF((SUM($K1458:O1458)+$D1458)&lt;$D1457,$D1458,$D1457-SUM($K1458:O1458)),0)),0)</f>
        <v>0</v>
      </c>
      <c r="Q1458" s="247">
        <f ca="1">ROUND(IF(OR(AND($D1456=LataProjekcji,$F1456&gt;0),AND($D1456=LataProjekcji,$F1456=0,$E1457&lt;=10)),$F1457,IF($D1456&lt;LataProjekcji,IF((SUM($K1458:P1458)+$D1458)&lt;$D1457,$D1458,$D1457-SUM($K1458:P1458)),0)),0)</f>
        <v>0</v>
      </c>
      <c r="R1458" s="247">
        <f ca="1">ROUND(IF(OR(AND($D1456=LataProjekcji,$F1456&gt;0),AND($D1456=LataProjekcji,$F1456=0,$E1457&lt;=10)),$F1457,IF($D1456&lt;LataProjekcji,IF((SUM($K1458:Q1458)+$D1458)&lt;$D1457,$D1458,$D1457-SUM($K1458:Q1458)),0)),0)</f>
        <v>0</v>
      </c>
      <c r="S1458" s="247">
        <f ca="1">ROUND(IF(OR(AND($D1456=LataProjekcji,$F1456&gt;0),AND($D1456=LataProjekcji,$F1456=0,$E1457&lt;=10)),$F1457,IF($D1456&lt;LataProjekcji,IF((SUM($K1458:R1458)+$D1458)&lt;$D1457,$D1458,$D1457-SUM($K1458:R1458)),0)),0)</f>
        <v>0</v>
      </c>
      <c r="T1458" s="247">
        <f ca="1">ROUND(IF(OR(AND($D1456=LataProjekcji,$F1456&gt;0),AND($D1456=LataProjekcji,$F1456=0,$E1457&lt;=10)),$F1457,IF($D1456&lt;LataProjekcji,IF((SUM($K1458:S1458)+$D1458)&lt;$D1457,$D1458,$D1457-SUM($K1458:S1458)),0)),0)</f>
        <v>0</v>
      </c>
      <c r="U1458" s="247">
        <f ca="1">ROUND(IF(OR(AND($D1456=LataProjekcji,$F1456&gt;0),AND($D1456=LataProjekcji,$F1456=0,$E1457&lt;=10)),$F1457,IF($D1456&lt;LataProjekcji,IF((SUM($K1458:T1458)+$D1458)&lt;$D1457,$D1458,$D1457-SUM($K1458:T1458)),0)),0)</f>
        <v>0</v>
      </c>
      <c r="V1458" s="247">
        <f ca="1">ROUND(IF(OR(AND($D1456=LataProjekcji,$F1456&gt;0),AND($D1456=LataProjekcji,$F1456=0,$E1457&lt;=10)),$F1457,IF($D1456&lt;LataProjekcji,IF((SUM($K1458:U1458)+$D1458)&lt;$D1457,$D1458,$D1457-SUM($K1458:U1458)),0)),0)</f>
        <v>0</v>
      </c>
      <c r="W1458" s="247">
        <f ca="1">ROUND(IF(OR(AND($D1456=LataProjekcji,$F1456&gt;0),AND($D1456=LataProjekcji,$F1456=0,$E1457&lt;=10)),$F1457,IF($D1456&lt;LataProjekcji,IF((SUM($K1458:V1458)+$D1458)&lt;$D1457,$D1458,$D1457-SUM($K1458:V1458)),0)),0)</f>
        <v>0</v>
      </c>
      <c r="X1458" s="247">
        <f ca="1">ROUND(IF(OR(AND($D1456=LataProjekcji,$F1456&gt;0),AND($D1456=LataProjekcji,$F1456=0,$E1457&lt;=10)),$F1457,IF($D1456&lt;LataProjekcji,IF((SUM($K1458:W1458)+$D1458)&lt;$D1457,$D1458,$D1457-SUM($K1458:W1458)),0)),0)</f>
        <v>0</v>
      </c>
      <c r="Y1458" s="247">
        <f ca="1">ROUND(IF(OR(AND($D1456=LataProjekcji,$F1456&gt;0),AND($D1456=LataProjekcji,$F1456=0,$E1457&lt;=10)),$F1457,IF($D1456&lt;LataProjekcji,IF((SUM($K1458:X1458)+$D1458)&lt;$D1457,$D1458,$D1457-SUM($K1458:X1458)),0)),0)</f>
        <v>0</v>
      </c>
      <c r="Z1458" s="247">
        <f ca="1">ROUND(IF(OR(AND($D1456=LataProjekcji,$F1456&gt;0),AND($D1456=LataProjekcji,$F1456=0,$E1457&lt;=10)),$F1457,IF($D1456&lt;LataProjekcji,IF((SUM($K1458:Y1458)+$D1458)&lt;$D1457,$D1458,$D1457-SUM($K1458:Y1458)),0)),0)</f>
        <v>0</v>
      </c>
      <c r="AA1458" s="247">
        <f ca="1">ROUND(IF(OR(AND($D1456=LataProjekcji,$F1456&gt;0),AND($D1456=LataProjekcji,$F1456=0,$E1457&lt;=10)),$F1457,IF($D1456&lt;LataProjekcji,IF((SUM($K1458:Z1458)+$D1458)&lt;$D1457,$D1458,$D1457-SUM($K1458:Z1458)),0)),0)</f>
        <v>0</v>
      </c>
      <c r="AB1458" s="247">
        <f ca="1">ROUND(IF(OR(AND($D1456=LataProjekcji,$F1456&gt;0),AND($D1456=LataProjekcji,$F1456=0,$E1457&lt;=10)),$F1457,IF($D1456&lt;LataProjekcji,IF((SUM($K1458:AA1458)+$D1458)&lt;$D1457,$D1458,$D1457-SUM($K1458:AA1458)),0)),0)</f>
        <v>0</v>
      </c>
      <c r="AC1458" s="247">
        <f ca="1">ROUND(IF(OR(AND($D1456=LataProjekcji,$F1456&gt;0),AND($D1456=LataProjekcji,$F1456=0,$E1457&lt;=10)),$F1457,IF($D1456&lt;LataProjekcji,IF((SUM($K1458:AB1458)+$D1458)&lt;$D1457,$D1458,$D1457-SUM($K1458:AB1458)),0)),0)</f>
        <v>0</v>
      </c>
      <c r="AD1458" s="247">
        <f ca="1">ROUND(IF(OR(AND($D1456=LataProjekcji,$F1456&gt;0),AND($D1456=LataProjekcji,$F1456=0,$E1457&lt;=10)),$F1457,IF($D1456&lt;LataProjekcji,IF((SUM($K1458:AC1458)+$D1458)&lt;$D1457,$D1458,$D1457-SUM($K1458:AC1458)),0)),0)</f>
        <v>0</v>
      </c>
      <c r="AE1458" s="247">
        <f ca="1">ROUND(IF(OR(AND($D1456=LataProjekcji,$F1456&gt;0),AND($D1456=LataProjekcji,$F1456=0,$E1457&lt;=10)),$F1457,IF($D1456&lt;LataProjekcji,IF((SUM($K1458:AD1458)+$D1458)&lt;$D1457,$D1458,$D1457-SUM($K1458:AD1458)),0)),0)</f>
        <v>0</v>
      </c>
    </row>
    <row r="1459" spans="1:31" ht="12.5" hidden="1" thickBot="1">
      <c r="A1459" s="326"/>
      <c r="B1459" s="21" t="s">
        <v>397</v>
      </c>
      <c r="C1459" s="21"/>
      <c r="D1459" s="22"/>
      <c r="E1459" s="21"/>
      <c r="F1459" s="21"/>
      <c r="G1459" s="21"/>
      <c r="H1459" s="21"/>
      <c r="I1459" s="21"/>
      <c r="J1459" s="21"/>
      <c r="K1459" s="22">
        <f ca="1">ROUND(K1458,0)</f>
        <v>0</v>
      </c>
      <c r="L1459" s="22">
        <f t="shared" ref="L1459:W1459" ca="1" si="2199">ROUND(K1459+L1458,0)</f>
        <v>0</v>
      </c>
      <c r="M1459" s="22">
        <f t="shared" ca="1" si="2199"/>
        <v>0</v>
      </c>
      <c r="N1459" s="22">
        <f t="shared" ca="1" si="2199"/>
        <v>0</v>
      </c>
      <c r="O1459" s="22">
        <f t="shared" ca="1" si="2199"/>
        <v>0</v>
      </c>
      <c r="P1459" s="22">
        <f t="shared" ca="1" si="2199"/>
        <v>0</v>
      </c>
      <c r="Q1459" s="22">
        <f t="shared" ca="1" si="2199"/>
        <v>0</v>
      </c>
      <c r="R1459" s="22">
        <f t="shared" ca="1" si="2199"/>
        <v>0</v>
      </c>
      <c r="S1459" s="22">
        <f t="shared" ca="1" si="2199"/>
        <v>0</v>
      </c>
      <c r="T1459" s="22">
        <f t="shared" ca="1" si="2199"/>
        <v>0</v>
      </c>
      <c r="U1459" s="22">
        <f t="shared" ca="1" si="2199"/>
        <v>0</v>
      </c>
      <c r="V1459" s="22">
        <f t="shared" ca="1" si="2199"/>
        <v>0</v>
      </c>
      <c r="W1459" s="22">
        <f t="shared" ca="1" si="2199"/>
        <v>0</v>
      </c>
      <c r="X1459" s="22">
        <f ca="1">ROUND(W1459+X1458,0)</f>
        <v>0</v>
      </c>
      <c r="Y1459" s="22">
        <f ca="1">ROUND(X1459+Y1458,0)</f>
        <v>0</v>
      </c>
      <c r="Z1459" s="22">
        <f t="shared" ref="Z1459:AA1459" ca="1" si="2200">ROUND(Y1459+Z1458,0)</f>
        <v>0</v>
      </c>
      <c r="AA1459" s="22">
        <f t="shared" ca="1" si="2200"/>
        <v>0</v>
      </c>
      <c r="AB1459" s="22">
        <f t="shared" ref="AB1459" ca="1" si="2201">ROUND(AA1459+AB1458,0)</f>
        <v>0</v>
      </c>
      <c r="AC1459" s="22">
        <f t="shared" ref="AC1459" ca="1" si="2202">ROUND(AB1459+AC1458,0)</f>
        <v>0</v>
      </c>
      <c r="AD1459" s="22">
        <f t="shared" ref="AD1459" ca="1" si="2203">ROUND(AC1459+AD1458,0)</f>
        <v>0</v>
      </c>
      <c r="AE1459" s="22">
        <f t="shared" ref="AE1459" ca="1" si="2204">ROUND(AD1459+AE1458,0)</f>
        <v>0</v>
      </c>
    </row>
    <row r="1460" spans="1:31" ht="12.5" hidden="1" thickBot="1">
      <c r="A1460" s="326"/>
      <c r="B1460" s="21" t="s">
        <v>388</v>
      </c>
      <c r="C1460" s="21"/>
      <c r="D1460" s="22"/>
      <c r="E1460" s="21"/>
      <c r="F1460" s="21"/>
      <c r="G1460" s="21"/>
      <c r="H1460" s="539">
        <f>H1453+7</f>
        <v>165</v>
      </c>
      <c r="I1460" s="21"/>
      <c r="J1460" s="21"/>
      <c r="K1460" s="76">
        <f ca="1">IF($D1456=LataProjekcji,ROUND($D1457-K1459,0),ROUND(IF(K1458=0,0,$D1457-K1459),0))</f>
        <v>0</v>
      </c>
      <c r="L1460" s="253">
        <f t="shared" ref="L1460:W1460" ca="1" si="2205">IF($D1456=LataProjekcji,ROUND($D1457-L1459,0),ROUND(IF(AND(L1458=0,K1460&gt;0),$D1457-L1459,IF(L1458=0,0,$D1457-L1459)),0))</f>
        <v>0</v>
      </c>
      <c r="M1460" s="253">
        <f t="shared" ca="1" si="2205"/>
        <v>0</v>
      </c>
      <c r="N1460" s="253">
        <f t="shared" ca="1" si="2205"/>
        <v>0</v>
      </c>
      <c r="O1460" s="253">
        <f t="shared" ca="1" si="2205"/>
        <v>0</v>
      </c>
      <c r="P1460" s="253">
        <f t="shared" ca="1" si="2205"/>
        <v>0</v>
      </c>
      <c r="Q1460" s="253">
        <f t="shared" ca="1" si="2205"/>
        <v>0</v>
      </c>
      <c r="R1460" s="253">
        <f t="shared" ca="1" si="2205"/>
        <v>0</v>
      </c>
      <c r="S1460" s="253">
        <f t="shared" ca="1" si="2205"/>
        <v>0</v>
      </c>
      <c r="T1460" s="253">
        <f t="shared" ca="1" si="2205"/>
        <v>0</v>
      </c>
      <c r="U1460" s="253">
        <f t="shared" ca="1" si="2205"/>
        <v>0</v>
      </c>
      <c r="V1460" s="253">
        <f t="shared" ca="1" si="2205"/>
        <v>0</v>
      </c>
      <c r="W1460" s="253">
        <f t="shared" ca="1" si="2205"/>
        <v>0</v>
      </c>
      <c r="X1460" s="253">
        <f t="shared" ref="X1460:AA1460" ca="1" si="2206">IF($D1456=LataProjekcji,ROUND($D1457-X1459,0),ROUND(IF(AND(X1458=0,W1460&gt;0),$D1457-X1459,IF(X1458=0,0,$D1457-X1459)),0))</f>
        <v>0</v>
      </c>
      <c r="Y1460" s="253">
        <f t="shared" ca="1" si="2206"/>
        <v>0</v>
      </c>
      <c r="Z1460" s="253">
        <f t="shared" ca="1" si="2206"/>
        <v>0</v>
      </c>
      <c r="AA1460" s="253">
        <f t="shared" ca="1" si="2206"/>
        <v>0</v>
      </c>
      <c r="AB1460" s="253">
        <f t="shared" ref="AB1460" ca="1" si="2207">IF($D1456=LataProjekcji,ROUND($D1457-AB1459,0),ROUND(IF(AND(AB1458=0,AA1460&gt;0),$D1457-AB1459,IF(AB1458=0,0,$D1457-AB1459)),0))</f>
        <v>0</v>
      </c>
      <c r="AC1460" s="253">
        <f t="shared" ref="AC1460" ca="1" si="2208">IF($D1456=LataProjekcji,ROUND($D1457-AC1459,0),ROUND(IF(AND(AC1458=0,AB1460&gt;0),$D1457-AC1459,IF(AC1458=0,0,$D1457-AC1459)),0))</f>
        <v>0</v>
      </c>
      <c r="AD1460" s="253">
        <f t="shared" ref="AD1460" ca="1" si="2209">IF($D1456=LataProjekcji,ROUND($D1457-AD1459,0),ROUND(IF(AND(AD1458=0,AC1460&gt;0),$D1457-AD1459,IF(AD1458=0,0,$D1457-AD1459)),0))</f>
        <v>0</v>
      </c>
      <c r="AE1460" s="253">
        <f t="shared" ref="AE1460" ca="1" si="2210">IF($D1456=LataProjekcji,ROUND($D1457-AE1459,0),ROUND(IF(AND(AE1458=0,AD1460&gt;0),$D1457-AE1459,IF(AE1458=0,0,$D1457-AE1459)),0))</f>
        <v>0</v>
      </c>
    </row>
    <row r="1461" spans="1:31" hidden="1">
      <c r="A1461" s="326"/>
      <c r="B1461" s="21"/>
      <c r="C1461" s="21"/>
      <c r="D1461" s="21"/>
      <c r="E1461" s="21"/>
      <c r="F1461" s="21"/>
      <c r="G1461" s="21"/>
      <c r="H1461" s="388">
        <f>H1454+1</f>
        <v>3</v>
      </c>
      <c r="I1461" s="458" cm="1">
        <f t="array" aca="1" ref="I1461" ca="1">OFFSET('Środki trwałe'!$C$353,H1461,,)</f>
        <v>0</v>
      </c>
      <c r="J1461" s="388" t="s">
        <v>404</v>
      </c>
      <c r="K1461" s="528">
        <f t="shared" ref="K1461:W1461" ca="1" si="2211">IF(AND(OFFSET($F$269,$D1455,0)="tak",OFFSET($G$269,$D1455,0)="tak",OFFSET($J$269,$D1455,0)="ok",LataProjekcji&lt;=Koniec_Projekt),ROUND(OFFSET($K$2476,$H1460,(COLUMN()-11))*OFFSET($K$374,$H1461,(COLUMN()-11)),0),0)</f>
        <v>0</v>
      </c>
      <c r="L1461" s="528">
        <f t="shared" ca="1" si="2211"/>
        <v>0</v>
      </c>
      <c r="M1461" s="528">
        <f t="shared" ca="1" si="2211"/>
        <v>0</v>
      </c>
      <c r="N1461" s="528">
        <f t="shared" ca="1" si="2211"/>
        <v>0</v>
      </c>
      <c r="O1461" s="528">
        <f t="shared" ca="1" si="2211"/>
        <v>0</v>
      </c>
      <c r="P1461" s="528">
        <f t="shared" ca="1" si="2211"/>
        <v>0</v>
      </c>
      <c r="Q1461" s="528">
        <f t="shared" ca="1" si="2211"/>
        <v>0</v>
      </c>
      <c r="R1461" s="528">
        <f t="shared" ca="1" si="2211"/>
        <v>0</v>
      </c>
      <c r="S1461" s="528">
        <f t="shared" ca="1" si="2211"/>
        <v>0</v>
      </c>
      <c r="T1461" s="528">
        <f t="shared" ca="1" si="2211"/>
        <v>0</v>
      </c>
      <c r="U1461" s="528">
        <f t="shared" ca="1" si="2211"/>
        <v>0</v>
      </c>
      <c r="V1461" s="528">
        <f t="shared" ca="1" si="2211"/>
        <v>0</v>
      </c>
      <c r="W1461" s="528">
        <f t="shared" ca="1" si="2211"/>
        <v>0</v>
      </c>
      <c r="X1461" s="528">
        <f t="shared" ref="X1461:AA1461" ca="1" si="2212">IF(AND(OFFSET($F$269,$D1455,0)="tak",OFFSET($G$269,$D1455,0)="tak",OFFSET($J$269,$D1455,0)="ok",LataProjekcji&lt;=Koniec_Projekt),ROUND(OFFSET($K$2476,$H1460,(COLUMN()-11))*OFFSET($K$374,$H1461,(COLUMN()-11)),0),0)</f>
        <v>0</v>
      </c>
      <c r="Y1461" s="528">
        <f t="shared" ca="1" si="2212"/>
        <v>0</v>
      </c>
      <c r="Z1461" s="528">
        <f t="shared" ca="1" si="2212"/>
        <v>0</v>
      </c>
      <c r="AA1461" s="528">
        <f t="shared" ca="1" si="2212"/>
        <v>0</v>
      </c>
      <c r="AB1461" s="528">
        <f t="shared" ref="AB1461:AE1461" ca="1" si="2213">IF(AND(OFFSET($F$269,$D1455,0)="tak",OFFSET($G$269,$D1455,0)="tak",OFFSET($J$269,$D1455,0)="ok",LataProjekcji&lt;=Koniec_Projekt),ROUND(OFFSET($K$2476,$H1460,(COLUMN()-11))*OFFSET($K$374,$H1461,(COLUMN()-11)),0),0)</f>
        <v>0</v>
      </c>
      <c r="AC1461" s="528">
        <f t="shared" ca="1" si="2213"/>
        <v>0</v>
      </c>
      <c r="AD1461" s="528">
        <f t="shared" ca="1" si="2213"/>
        <v>0</v>
      </c>
      <c r="AE1461" s="528">
        <f t="shared" ca="1" si="2213"/>
        <v>0</v>
      </c>
    </row>
    <row r="1462" spans="1:31" hidden="1">
      <c r="A1462" s="326"/>
      <c r="B1462" s="20">
        <f ca="1">OFFSET($B$269,D1462,0)</f>
        <v>0</v>
      </c>
      <c r="C1462" s="20"/>
      <c r="D1462" s="21">
        <f>D1455+1</f>
        <v>88</v>
      </c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</row>
    <row r="1463" spans="1:31" hidden="1">
      <c r="A1463" s="326"/>
      <c r="B1463" s="21" t="s">
        <v>395</v>
      </c>
      <c r="C1463" s="21"/>
      <c r="D1463" s="164">
        <f ca="1">YEAR(OFFSET($E$269,D1462,0))</f>
        <v>1900</v>
      </c>
      <c r="E1463" s="164">
        <f ca="1">MONTH(OFFSET($E$269,D1462,0))</f>
        <v>1</v>
      </c>
      <c r="F1463" s="527" cm="1">
        <f t="array" aca="1" ref="F1463" ca="1">IleMiesiecyDoKoncaRokuST</f>
        <v>11</v>
      </c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</row>
    <row r="1464" spans="1:31" hidden="1">
      <c r="A1464" s="326"/>
      <c r="B1464" s="21" t="s">
        <v>388</v>
      </c>
      <c r="C1464" s="21"/>
      <c r="D1464" s="375">
        <f ca="1">IF(E1464&lt;0,0,ROUND(E1464,0))</f>
        <v>0</v>
      </c>
      <c r="E1464" s="248">
        <f ca="1">OFFSET($D$269,D1462,0)</f>
        <v>0</v>
      </c>
      <c r="F1464" s="375">
        <f ca="1">IF(E1464&gt;10,ROUND(($D1465/12)*$F1463,0),$D1464)</f>
        <v>0</v>
      </c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</row>
    <row r="1465" spans="1:31" hidden="1">
      <c r="A1465" s="326"/>
      <c r="B1465" s="21" t="s">
        <v>396</v>
      </c>
      <c r="C1465" s="21"/>
      <c r="D1465" s="375">
        <f ca="1">IF(ISBLANK(OFFSET($E$269,D1462,0)),0,IF(E1464&gt;10,ROUND(D1464*am_budynki,0),IF(D1464&lt;0,0,D1464)))</f>
        <v>0</v>
      </c>
      <c r="E1465" s="21"/>
      <c r="F1465" s="21"/>
      <c r="G1465" s="21"/>
      <c r="H1465" s="21"/>
      <c r="I1465" s="21"/>
      <c r="J1465" s="21"/>
      <c r="K1465" s="74">
        <f ca="1">ROUND(IF($D1463=LataProjekcji,$F1464,IF($D1463=LataProjekcji,$D1465,0)),0)</f>
        <v>0</v>
      </c>
      <c r="L1465" s="247">
        <f ca="1">ROUND(IF(OR(AND($D1463=LataProjekcji,$F1463&gt;0),AND($D1463=LataProjekcji,$F1463=0,$E1464&lt;=10)),$F1464,IF($D1463&lt;LataProjekcji,IF((SUM($K1465:K1465)+$D1465)&lt;$D1464,$D1465,$D1464-SUM($K1465:K1465)),0)),0)</f>
        <v>0</v>
      </c>
      <c r="M1465" s="247">
        <f ca="1">ROUND(IF(OR(AND($D1463=LataProjekcji,$F1463&gt;0),AND($D1463=LataProjekcji,$F1463=0,$E1464&lt;=10)),$F1464,IF($D1463&lt;LataProjekcji,IF((SUM($K1465:L1465)+$D1465)&lt;$D1464,$D1465,$D1464-SUM($K1465:L1465)),0)),0)</f>
        <v>0</v>
      </c>
      <c r="N1465" s="247">
        <f ca="1">ROUND(IF(OR(AND($D1463=LataProjekcji,$F1463&gt;0),AND($D1463=LataProjekcji,$F1463=0,$E1464&lt;=10)),$F1464,IF($D1463&lt;LataProjekcji,IF((SUM($K1465:M1465)+$D1465)&lt;$D1464,$D1465,$D1464-SUM($K1465:M1465)),0)),0)</f>
        <v>0</v>
      </c>
      <c r="O1465" s="247">
        <f ca="1">ROUND(IF(OR(AND($D1463=LataProjekcji,$F1463&gt;0),AND($D1463=LataProjekcji,$F1463=0,$E1464&lt;=10)),$F1464,IF($D1463&lt;LataProjekcji,IF((SUM($K1465:N1465)+$D1465)&lt;$D1464,$D1465,$D1464-SUM($K1465:N1465)),0)),0)</f>
        <v>0</v>
      </c>
      <c r="P1465" s="247">
        <f ca="1">ROUND(IF(OR(AND($D1463=LataProjekcji,$F1463&gt;0),AND($D1463=LataProjekcji,$F1463=0,$E1464&lt;=10)),$F1464,IF($D1463&lt;LataProjekcji,IF((SUM($K1465:O1465)+$D1465)&lt;$D1464,$D1465,$D1464-SUM($K1465:O1465)),0)),0)</f>
        <v>0</v>
      </c>
      <c r="Q1465" s="247">
        <f ca="1">ROUND(IF(OR(AND($D1463=LataProjekcji,$F1463&gt;0),AND($D1463=LataProjekcji,$F1463=0,$E1464&lt;=10)),$F1464,IF($D1463&lt;LataProjekcji,IF((SUM($K1465:P1465)+$D1465)&lt;$D1464,$D1465,$D1464-SUM($K1465:P1465)),0)),0)</f>
        <v>0</v>
      </c>
      <c r="R1465" s="247">
        <f ca="1">ROUND(IF(OR(AND($D1463=LataProjekcji,$F1463&gt;0),AND($D1463=LataProjekcji,$F1463=0,$E1464&lt;=10)),$F1464,IF($D1463&lt;LataProjekcji,IF((SUM($K1465:Q1465)+$D1465)&lt;$D1464,$D1465,$D1464-SUM($K1465:Q1465)),0)),0)</f>
        <v>0</v>
      </c>
      <c r="S1465" s="247">
        <f ca="1">ROUND(IF(OR(AND($D1463=LataProjekcji,$F1463&gt;0),AND($D1463=LataProjekcji,$F1463=0,$E1464&lt;=10)),$F1464,IF($D1463&lt;LataProjekcji,IF((SUM($K1465:R1465)+$D1465)&lt;$D1464,$D1465,$D1464-SUM($K1465:R1465)),0)),0)</f>
        <v>0</v>
      </c>
      <c r="T1465" s="247">
        <f ca="1">ROUND(IF(OR(AND($D1463=LataProjekcji,$F1463&gt;0),AND($D1463=LataProjekcji,$F1463=0,$E1464&lt;=10)),$F1464,IF($D1463&lt;LataProjekcji,IF((SUM($K1465:S1465)+$D1465)&lt;$D1464,$D1465,$D1464-SUM($K1465:S1465)),0)),0)</f>
        <v>0</v>
      </c>
      <c r="U1465" s="247">
        <f ca="1">ROUND(IF(OR(AND($D1463=LataProjekcji,$F1463&gt;0),AND($D1463=LataProjekcji,$F1463=0,$E1464&lt;=10)),$F1464,IF($D1463&lt;LataProjekcji,IF((SUM($K1465:T1465)+$D1465)&lt;$D1464,$D1465,$D1464-SUM($K1465:T1465)),0)),0)</f>
        <v>0</v>
      </c>
      <c r="V1465" s="247">
        <f ca="1">ROUND(IF(OR(AND($D1463=LataProjekcji,$F1463&gt;0),AND($D1463=LataProjekcji,$F1463=0,$E1464&lt;=10)),$F1464,IF($D1463&lt;LataProjekcji,IF((SUM($K1465:U1465)+$D1465)&lt;$D1464,$D1465,$D1464-SUM($K1465:U1465)),0)),0)</f>
        <v>0</v>
      </c>
      <c r="W1465" s="247">
        <f ca="1">ROUND(IF(OR(AND($D1463=LataProjekcji,$F1463&gt;0),AND($D1463=LataProjekcji,$F1463=0,$E1464&lt;=10)),$F1464,IF($D1463&lt;LataProjekcji,IF((SUM($K1465:V1465)+$D1465)&lt;$D1464,$D1465,$D1464-SUM($K1465:V1465)),0)),0)</f>
        <v>0</v>
      </c>
      <c r="X1465" s="247">
        <f ca="1">ROUND(IF(OR(AND($D1463=LataProjekcji,$F1463&gt;0),AND($D1463=LataProjekcji,$F1463=0,$E1464&lt;=10)),$F1464,IF($D1463&lt;LataProjekcji,IF((SUM($K1465:W1465)+$D1465)&lt;$D1464,$D1465,$D1464-SUM($K1465:W1465)),0)),0)</f>
        <v>0</v>
      </c>
      <c r="Y1465" s="247">
        <f ca="1">ROUND(IF(OR(AND($D1463=LataProjekcji,$F1463&gt;0),AND($D1463=LataProjekcji,$F1463=0,$E1464&lt;=10)),$F1464,IF($D1463&lt;LataProjekcji,IF((SUM($K1465:X1465)+$D1465)&lt;$D1464,$D1465,$D1464-SUM($K1465:X1465)),0)),0)</f>
        <v>0</v>
      </c>
      <c r="Z1465" s="247">
        <f ca="1">ROUND(IF(OR(AND($D1463=LataProjekcji,$F1463&gt;0),AND($D1463=LataProjekcji,$F1463=0,$E1464&lt;=10)),$F1464,IF($D1463&lt;LataProjekcji,IF((SUM($K1465:Y1465)+$D1465)&lt;$D1464,$D1465,$D1464-SUM($K1465:Y1465)),0)),0)</f>
        <v>0</v>
      </c>
      <c r="AA1465" s="247">
        <f ca="1">ROUND(IF(OR(AND($D1463=LataProjekcji,$F1463&gt;0),AND($D1463=LataProjekcji,$F1463=0,$E1464&lt;=10)),$F1464,IF($D1463&lt;LataProjekcji,IF((SUM($K1465:Z1465)+$D1465)&lt;$D1464,$D1465,$D1464-SUM($K1465:Z1465)),0)),0)</f>
        <v>0</v>
      </c>
      <c r="AB1465" s="247">
        <f ca="1">ROUND(IF(OR(AND($D1463=LataProjekcji,$F1463&gt;0),AND($D1463=LataProjekcji,$F1463=0,$E1464&lt;=10)),$F1464,IF($D1463&lt;LataProjekcji,IF((SUM($K1465:AA1465)+$D1465)&lt;$D1464,$D1465,$D1464-SUM($K1465:AA1465)),0)),0)</f>
        <v>0</v>
      </c>
      <c r="AC1465" s="247">
        <f ca="1">ROUND(IF(OR(AND($D1463=LataProjekcji,$F1463&gt;0),AND($D1463=LataProjekcji,$F1463=0,$E1464&lt;=10)),$F1464,IF($D1463&lt;LataProjekcji,IF((SUM($K1465:AB1465)+$D1465)&lt;$D1464,$D1465,$D1464-SUM($K1465:AB1465)),0)),0)</f>
        <v>0</v>
      </c>
      <c r="AD1465" s="247">
        <f ca="1">ROUND(IF(OR(AND($D1463=LataProjekcji,$F1463&gt;0),AND($D1463=LataProjekcji,$F1463=0,$E1464&lt;=10)),$F1464,IF($D1463&lt;LataProjekcji,IF((SUM($K1465:AC1465)+$D1465)&lt;$D1464,$D1465,$D1464-SUM($K1465:AC1465)),0)),0)</f>
        <v>0</v>
      </c>
      <c r="AE1465" s="247">
        <f ca="1">ROUND(IF(OR(AND($D1463=LataProjekcji,$F1463&gt;0),AND($D1463=LataProjekcji,$F1463=0,$E1464&lt;=10)),$F1464,IF($D1463&lt;LataProjekcji,IF((SUM($K1465:AD1465)+$D1465)&lt;$D1464,$D1465,$D1464-SUM($K1465:AD1465)),0)),0)</f>
        <v>0</v>
      </c>
    </row>
    <row r="1466" spans="1:31" ht="12.5" hidden="1" thickBot="1">
      <c r="A1466" s="326"/>
      <c r="B1466" s="21" t="s">
        <v>397</v>
      </c>
      <c r="C1466" s="21"/>
      <c r="D1466" s="22"/>
      <c r="E1466" s="21"/>
      <c r="F1466" s="21"/>
      <c r="G1466" s="21"/>
      <c r="H1466" s="21"/>
      <c r="I1466" s="21"/>
      <c r="J1466" s="21"/>
      <c r="K1466" s="22">
        <f ca="1">ROUND(K1465,0)</f>
        <v>0</v>
      </c>
      <c r="L1466" s="22">
        <f t="shared" ref="L1466:W1466" ca="1" si="2214">ROUND(K1466+L1465,0)</f>
        <v>0</v>
      </c>
      <c r="M1466" s="22">
        <f t="shared" ca="1" si="2214"/>
        <v>0</v>
      </c>
      <c r="N1466" s="22">
        <f t="shared" ca="1" si="2214"/>
        <v>0</v>
      </c>
      <c r="O1466" s="22">
        <f t="shared" ca="1" si="2214"/>
        <v>0</v>
      </c>
      <c r="P1466" s="22">
        <f t="shared" ca="1" si="2214"/>
        <v>0</v>
      </c>
      <c r="Q1466" s="22">
        <f t="shared" ca="1" si="2214"/>
        <v>0</v>
      </c>
      <c r="R1466" s="22">
        <f t="shared" ca="1" si="2214"/>
        <v>0</v>
      </c>
      <c r="S1466" s="22">
        <f t="shared" ca="1" si="2214"/>
        <v>0</v>
      </c>
      <c r="T1466" s="22">
        <f t="shared" ca="1" si="2214"/>
        <v>0</v>
      </c>
      <c r="U1466" s="22">
        <f t="shared" ca="1" si="2214"/>
        <v>0</v>
      </c>
      <c r="V1466" s="22">
        <f t="shared" ca="1" si="2214"/>
        <v>0</v>
      </c>
      <c r="W1466" s="22">
        <f t="shared" ca="1" si="2214"/>
        <v>0</v>
      </c>
      <c r="X1466" s="22">
        <f ca="1">ROUND(W1466+X1465,0)</f>
        <v>0</v>
      </c>
      <c r="Y1466" s="22">
        <f ca="1">ROUND(X1466+Y1465,0)</f>
        <v>0</v>
      </c>
      <c r="Z1466" s="22">
        <f t="shared" ref="Z1466:AA1466" ca="1" si="2215">ROUND(Y1466+Z1465,0)</f>
        <v>0</v>
      </c>
      <c r="AA1466" s="22">
        <f t="shared" ca="1" si="2215"/>
        <v>0</v>
      </c>
      <c r="AB1466" s="22">
        <f t="shared" ref="AB1466" ca="1" si="2216">ROUND(AA1466+AB1465,0)</f>
        <v>0</v>
      </c>
      <c r="AC1466" s="22">
        <f t="shared" ref="AC1466" ca="1" si="2217">ROUND(AB1466+AC1465,0)</f>
        <v>0</v>
      </c>
      <c r="AD1466" s="22">
        <f t="shared" ref="AD1466" ca="1" si="2218">ROUND(AC1466+AD1465,0)</f>
        <v>0</v>
      </c>
      <c r="AE1466" s="22">
        <f t="shared" ref="AE1466" ca="1" si="2219">ROUND(AD1466+AE1465,0)</f>
        <v>0</v>
      </c>
    </row>
    <row r="1467" spans="1:31" ht="12.5" hidden="1" thickBot="1">
      <c r="A1467" s="326"/>
      <c r="B1467" s="21" t="s">
        <v>388</v>
      </c>
      <c r="C1467" s="21"/>
      <c r="D1467" s="22"/>
      <c r="E1467" s="21"/>
      <c r="F1467" s="21"/>
      <c r="G1467" s="21"/>
      <c r="H1467" s="539">
        <f>H1460+7</f>
        <v>172</v>
      </c>
      <c r="I1467" s="21"/>
      <c r="J1467" s="21"/>
      <c r="K1467" s="76">
        <f ca="1">IF($D1463=LataProjekcji,ROUND($D1464-K1466,0),ROUND(IF(K1465=0,0,$D1464-K1466),0))</f>
        <v>0</v>
      </c>
      <c r="L1467" s="253">
        <f t="shared" ref="L1467:W1467" ca="1" si="2220">IF($D1463=LataProjekcji,ROUND($D1464-L1466,0),ROUND(IF(AND(L1465=0,K1467&gt;0),$D1464-L1466,IF(L1465=0,0,$D1464-L1466)),0))</f>
        <v>0</v>
      </c>
      <c r="M1467" s="253">
        <f t="shared" ca="1" si="2220"/>
        <v>0</v>
      </c>
      <c r="N1467" s="253">
        <f t="shared" ca="1" si="2220"/>
        <v>0</v>
      </c>
      <c r="O1467" s="253">
        <f t="shared" ca="1" si="2220"/>
        <v>0</v>
      </c>
      <c r="P1467" s="253">
        <f t="shared" ca="1" si="2220"/>
        <v>0</v>
      </c>
      <c r="Q1467" s="253">
        <f t="shared" ca="1" si="2220"/>
        <v>0</v>
      </c>
      <c r="R1467" s="253">
        <f t="shared" ca="1" si="2220"/>
        <v>0</v>
      </c>
      <c r="S1467" s="253">
        <f t="shared" ca="1" si="2220"/>
        <v>0</v>
      </c>
      <c r="T1467" s="253">
        <f t="shared" ca="1" si="2220"/>
        <v>0</v>
      </c>
      <c r="U1467" s="253">
        <f t="shared" ca="1" si="2220"/>
        <v>0</v>
      </c>
      <c r="V1467" s="253">
        <f t="shared" ca="1" si="2220"/>
        <v>0</v>
      </c>
      <c r="W1467" s="253">
        <f t="shared" ca="1" si="2220"/>
        <v>0</v>
      </c>
      <c r="X1467" s="253">
        <f t="shared" ref="X1467:AA1467" ca="1" si="2221">IF($D1463=LataProjekcji,ROUND($D1464-X1466,0),ROUND(IF(AND(X1465=0,W1467&gt;0),$D1464-X1466,IF(X1465=0,0,$D1464-X1466)),0))</f>
        <v>0</v>
      </c>
      <c r="Y1467" s="253">
        <f t="shared" ca="1" si="2221"/>
        <v>0</v>
      </c>
      <c r="Z1467" s="253">
        <f t="shared" ca="1" si="2221"/>
        <v>0</v>
      </c>
      <c r="AA1467" s="253">
        <f t="shared" ca="1" si="2221"/>
        <v>0</v>
      </c>
      <c r="AB1467" s="253">
        <f t="shared" ref="AB1467" ca="1" si="2222">IF($D1463=LataProjekcji,ROUND($D1464-AB1466,0),ROUND(IF(AND(AB1465=0,AA1467&gt;0),$D1464-AB1466,IF(AB1465=0,0,$D1464-AB1466)),0))</f>
        <v>0</v>
      </c>
      <c r="AC1467" s="253">
        <f t="shared" ref="AC1467" ca="1" si="2223">IF($D1463=LataProjekcji,ROUND($D1464-AC1466,0),ROUND(IF(AND(AC1465=0,AB1467&gt;0),$D1464-AC1466,IF(AC1465=0,0,$D1464-AC1466)),0))</f>
        <v>0</v>
      </c>
      <c r="AD1467" s="253">
        <f t="shared" ref="AD1467" ca="1" si="2224">IF($D1463=LataProjekcji,ROUND($D1464-AD1466,0),ROUND(IF(AND(AD1465=0,AC1467&gt;0),$D1464-AD1466,IF(AD1465=0,0,$D1464-AD1466)),0))</f>
        <v>0</v>
      </c>
      <c r="AE1467" s="253">
        <f t="shared" ref="AE1467" ca="1" si="2225">IF($D1463=LataProjekcji,ROUND($D1464-AE1466,0),ROUND(IF(AND(AE1465=0,AD1467&gt;0),$D1464-AE1466,IF(AE1465=0,0,$D1464-AE1466)),0))</f>
        <v>0</v>
      </c>
    </row>
    <row r="1468" spans="1:31" hidden="1">
      <c r="A1468" s="326"/>
      <c r="B1468" s="21"/>
      <c r="C1468" s="21"/>
      <c r="D1468" s="21"/>
      <c r="E1468" s="21"/>
      <c r="F1468" s="21"/>
      <c r="G1468" s="21"/>
      <c r="H1468" s="388">
        <f>H1461+1</f>
        <v>4</v>
      </c>
      <c r="I1468" s="458" cm="1">
        <f t="array" aca="1" ref="I1468" ca="1">OFFSET('Środki trwałe'!$C$353,H1468,,)</f>
        <v>0</v>
      </c>
      <c r="J1468" s="388" t="s">
        <v>404</v>
      </c>
      <c r="K1468" s="528">
        <f t="shared" ref="K1468:W1468" ca="1" si="2226">IF(AND(OFFSET($F$269,$D1462,0)="tak",OFFSET($G$269,$D1462,0)="tak",OFFSET($J$269,$D1462,0)="ok",LataProjekcji&lt;=Koniec_Projekt),ROUND(OFFSET($K$2476,$H1467,(COLUMN()-11))*OFFSET($K$374,$H1468,(COLUMN()-11)),0),0)</f>
        <v>0</v>
      </c>
      <c r="L1468" s="528">
        <f t="shared" ca="1" si="2226"/>
        <v>0</v>
      </c>
      <c r="M1468" s="528">
        <f t="shared" ca="1" si="2226"/>
        <v>0</v>
      </c>
      <c r="N1468" s="528">
        <f t="shared" ca="1" si="2226"/>
        <v>0</v>
      </c>
      <c r="O1468" s="528">
        <f t="shared" ca="1" si="2226"/>
        <v>0</v>
      </c>
      <c r="P1468" s="528">
        <f t="shared" ca="1" si="2226"/>
        <v>0</v>
      </c>
      <c r="Q1468" s="528">
        <f t="shared" ca="1" si="2226"/>
        <v>0</v>
      </c>
      <c r="R1468" s="528">
        <f t="shared" ca="1" si="2226"/>
        <v>0</v>
      </c>
      <c r="S1468" s="528">
        <f t="shared" ca="1" si="2226"/>
        <v>0</v>
      </c>
      <c r="T1468" s="528">
        <f t="shared" ca="1" si="2226"/>
        <v>0</v>
      </c>
      <c r="U1468" s="528">
        <f t="shared" ca="1" si="2226"/>
        <v>0</v>
      </c>
      <c r="V1468" s="528">
        <f t="shared" ca="1" si="2226"/>
        <v>0</v>
      </c>
      <c r="W1468" s="528">
        <f t="shared" ca="1" si="2226"/>
        <v>0</v>
      </c>
      <c r="X1468" s="528">
        <f t="shared" ref="X1468:AA1468" ca="1" si="2227">IF(AND(OFFSET($F$269,$D1462,0)="tak",OFFSET($G$269,$D1462,0)="tak",OFFSET($J$269,$D1462,0)="ok",LataProjekcji&lt;=Koniec_Projekt),ROUND(OFFSET($K$2476,$H1467,(COLUMN()-11))*OFFSET($K$374,$H1468,(COLUMN()-11)),0),0)</f>
        <v>0</v>
      </c>
      <c r="Y1468" s="528">
        <f t="shared" ca="1" si="2227"/>
        <v>0</v>
      </c>
      <c r="Z1468" s="528">
        <f t="shared" ca="1" si="2227"/>
        <v>0</v>
      </c>
      <c r="AA1468" s="528">
        <f t="shared" ca="1" si="2227"/>
        <v>0</v>
      </c>
      <c r="AB1468" s="528">
        <f t="shared" ref="AB1468:AE1468" ca="1" si="2228">IF(AND(OFFSET($F$269,$D1462,0)="tak",OFFSET($G$269,$D1462,0)="tak",OFFSET($J$269,$D1462,0)="ok",LataProjekcji&lt;=Koniec_Projekt),ROUND(OFFSET($K$2476,$H1467,(COLUMN()-11))*OFFSET($K$374,$H1468,(COLUMN()-11)),0),0)</f>
        <v>0</v>
      </c>
      <c r="AC1468" s="528">
        <f t="shared" ca="1" si="2228"/>
        <v>0</v>
      </c>
      <c r="AD1468" s="528">
        <f t="shared" ca="1" si="2228"/>
        <v>0</v>
      </c>
      <c r="AE1468" s="528">
        <f t="shared" ca="1" si="2228"/>
        <v>0</v>
      </c>
    </row>
    <row r="1469" spans="1:31" hidden="1">
      <c r="A1469" s="326"/>
      <c r="B1469" s="20">
        <f ca="1">OFFSET($B$269,D1469,0)</f>
        <v>0</v>
      </c>
      <c r="C1469" s="20"/>
      <c r="D1469" s="21">
        <f>D1462+1</f>
        <v>89</v>
      </c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</row>
    <row r="1470" spans="1:31" hidden="1">
      <c r="A1470" s="326"/>
      <c r="B1470" s="21" t="s">
        <v>395</v>
      </c>
      <c r="C1470" s="21"/>
      <c r="D1470" s="164">
        <f ca="1">YEAR(OFFSET($E$269,D1469,0))</f>
        <v>1900</v>
      </c>
      <c r="E1470" s="164">
        <f ca="1">MONTH(OFFSET($E$269,D1469,0))</f>
        <v>1</v>
      </c>
      <c r="F1470" s="527" cm="1">
        <f t="array" aca="1" ref="F1470" ca="1">IleMiesiecyDoKoncaRokuST</f>
        <v>11</v>
      </c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</row>
    <row r="1471" spans="1:31" hidden="1">
      <c r="A1471" s="326"/>
      <c r="B1471" s="21" t="s">
        <v>388</v>
      </c>
      <c r="C1471" s="21"/>
      <c r="D1471" s="375">
        <f ca="1">IF(E1471&lt;0,0,ROUND(E1471,0))</f>
        <v>0</v>
      </c>
      <c r="E1471" s="248">
        <f ca="1">OFFSET($D$269,D1469,0)</f>
        <v>0</v>
      </c>
      <c r="F1471" s="375">
        <f ca="1">IF(E1471&gt;10,ROUND(($D1472/12)*$F1470,0),$D1471)</f>
        <v>0</v>
      </c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</row>
    <row r="1472" spans="1:31" hidden="1">
      <c r="A1472" s="326"/>
      <c r="B1472" s="21" t="s">
        <v>396</v>
      </c>
      <c r="C1472" s="21"/>
      <c r="D1472" s="375">
        <f ca="1">IF(ISBLANK(OFFSET($E$269,D1469,0)),0,IF(E1471&gt;10,ROUND(D1471*am_budynki,0),IF(D1471&lt;0,0,D1471)))</f>
        <v>0</v>
      </c>
      <c r="E1472" s="21"/>
      <c r="F1472" s="21"/>
      <c r="G1472" s="21"/>
      <c r="H1472" s="21"/>
      <c r="I1472" s="21"/>
      <c r="J1472" s="21"/>
      <c r="K1472" s="74">
        <f ca="1">ROUND(IF($D1470=LataProjekcji,$F1471,IF($D1470=LataProjekcji,$D1472,0)),0)</f>
        <v>0</v>
      </c>
      <c r="L1472" s="247">
        <f ca="1">ROUND(IF(OR(AND($D1470=LataProjekcji,$F1470&gt;0),AND($D1470=LataProjekcji,$F1470=0,$E1471&lt;=10)),$F1471,IF($D1470&lt;LataProjekcji,IF((SUM($K1472:K1472)+$D1472)&lt;$D1471,$D1472,$D1471-SUM($K1472:K1472)),0)),0)</f>
        <v>0</v>
      </c>
      <c r="M1472" s="247">
        <f ca="1">ROUND(IF(OR(AND($D1470=LataProjekcji,$F1470&gt;0),AND($D1470=LataProjekcji,$F1470=0,$E1471&lt;=10)),$F1471,IF($D1470&lt;LataProjekcji,IF((SUM($K1472:L1472)+$D1472)&lt;$D1471,$D1472,$D1471-SUM($K1472:L1472)),0)),0)</f>
        <v>0</v>
      </c>
      <c r="N1472" s="247">
        <f ca="1">ROUND(IF(OR(AND($D1470=LataProjekcji,$F1470&gt;0),AND($D1470=LataProjekcji,$F1470=0,$E1471&lt;=10)),$F1471,IF($D1470&lt;LataProjekcji,IF((SUM($K1472:M1472)+$D1472)&lt;$D1471,$D1472,$D1471-SUM($K1472:M1472)),0)),0)</f>
        <v>0</v>
      </c>
      <c r="O1472" s="247">
        <f ca="1">ROUND(IF(OR(AND($D1470=LataProjekcji,$F1470&gt;0),AND($D1470=LataProjekcji,$F1470=0,$E1471&lt;=10)),$F1471,IF($D1470&lt;LataProjekcji,IF((SUM($K1472:N1472)+$D1472)&lt;$D1471,$D1472,$D1471-SUM($K1472:N1472)),0)),0)</f>
        <v>0</v>
      </c>
      <c r="P1472" s="247">
        <f ca="1">ROUND(IF(OR(AND($D1470=LataProjekcji,$F1470&gt;0),AND($D1470=LataProjekcji,$F1470=0,$E1471&lt;=10)),$F1471,IF($D1470&lt;LataProjekcji,IF((SUM($K1472:O1472)+$D1472)&lt;$D1471,$D1472,$D1471-SUM($K1472:O1472)),0)),0)</f>
        <v>0</v>
      </c>
      <c r="Q1472" s="247">
        <f ca="1">ROUND(IF(OR(AND($D1470=LataProjekcji,$F1470&gt;0),AND($D1470=LataProjekcji,$F1470=0,$E1471&lt;=10)),$F1471,IF($D1470&lt;LataProjekcji,IF((SUM($K1472:P1472)+$D1472)&lt;$D1471,$D1472,$D1471-SUM($K1472:P1472)),0)),0)</f>
        <v>0</v>
      </c>
      <c r="R1472" s="247">
        <f ca="1">ROUND(IF(OR(AND($D1470=LataProjekcji,$F1470&gt;0),AND($D1470=LataProjekcji,$F1470=0,$E1471&lt;=10)),$F1471,IF($D1470&lt;LataProjekcji,IF((SUM($K1472:Q1472)+$D1472)&lt;$D1471,$D1472,$D1471-SUM($K1472:Q1472)),0)),0)</f>
        <v>0</v>
      </c>
      <c r="S1472" s="247">
        <f ca="1">ROUND(IF(OR(AND($D1470=LataProjekcji,$F1470&gt;0),AND($D1470=LataProjekcji,$F1470=0,$E1471&lt;=10)),$F1471,IF($D1470&lt;LataProjekcji,IF((SUM($K1472:R1472)+$D1472)&lt;$D1471,$D1472,$D1471-SUM($K1472:R1472)),0)),0)</f>
        <v>0</v>
      </c>
      <c r="T1472" s="247">
        <f ca="1">ROUND(IF(OR(AND($D1470=LataProjekcji,$F1470&gt;0),AND($D1470=LataProjekcji,$F1470=0,$E1471&lt;=10)),$F1471,IF($D1470&lt;LataProjekcji,IF((SUM($K1472:S1472)+$D1472)&lt;$D1471,$D1472,$D1471-SUM($K1472:S1472)),0)),0)</f>
        <v>0</v>
      </c>
      <c r="U1472" s="247">
        <f ca="1">ROUND(IF(OR(AND($D1470=LataProjekcji,$F1470&gt;0),AND($D1470=LataProjekcji,$F1470=0,$E1471&lt;=10)),$F1471,IF($D1470&lt;LataProjekcji,IF((SUM($K1472:T1472)+$D1472)&lt;$D1471,$D1472,$D1471-SUM($K1472:T1472)),0)),0)</f>
        <v>0</v>
      </c>
      <c r="V1472" s="247">
        <f ca="1">ROUND(IF(OR(AND($D1470=LataProjekcji,$F1470&gt;0),AND($D1470=LataProjekcji,$F1470=0,$E1471&lt;=10)),$F1471,IF($D1470&lt;LataProjekcji,IF((SUM($K1472:U1472)+$D1472)&lt;$D1471,$D1472,$D1471-SUM($K1472:U1472)),0)),0)</f>
        <v>0</v>
      </c>
      <c r="W1472" s="247">
        <f ca="1">ROUND(IF(OR(AND($D1470=LataProjekcji,$F1470&gt;0),AND($D1470=LataProjekcji,$F1470=0,$E1471&lt;=10)),$F1471,IF($D1470&lt;LataProjekcji,IF((SUM($K1472:V1472)+$D1472)&lt;$D1471,$D1472,$D1471-SUM($K1472:V1472)),0)),0)</f>
        <v>0</v>
      </c>
      <c r="X1472" s="247">
        <f ca="1">ROUND(IF(OR(AND($D1470=LataProjekcji,$F1470&gt;0),AND($D1470=LataProjekcji,$F1470=0,$E1471&lt;=10)),$F1471,IF($D1470&lt;LataProjekcji,IF((SUM($K1472:W1472)+$D1472)&lt;$D1471,$D1472,$D1471-SUM($K1472:W1472)),0)),0)</f>
        <v>0</v>
      </c>
      <c r="Y1472" s="247">
        <f ca="1">ROUND(IF(OR(AND($D1470=LataProjekcji,$F1470&gt;0),AND($D1470=LataProjekcji,$F1470=0,$E1471&lt;=10)),$F1471,IF($D1470&lt;LataProjekcji,IF((SUM($K1472:X1472)+$D1472)&lt;$D1471,$D1472,$D1471-SUM($K1472:X1472)),0)),0)</f>
        <v>0</v>
      </c>
      <c r="Z1472" s="247">
        <f ca="1">ROUND(IF(OR(AND($D1470=LataProjekcji,$F1470&gt;0),AND($D1470=LataProjekcji,$F1470=0,$E1471&lt;=10)),$F1471,IF($D1470&lt;LataProjekcji,IF((SUM($K1472:Y1472)+$D1472)&lt;$D1471,$D1472,$D1471-SUM($K1472:Y1472)),0)),0)</f>
        <v>0</v>
      </c>
      <c r="AA1472" s="247">
        <f ca="1">ROUND(IF(OR(AND($D1470=LataProjekcji,$F1470&gt;0),AND($D1470=LataProjekcji,$F1470=0,$E1471&lt;=10)),$F1471,IF($D1470&lt;LataProjekcji,IF((SUM($K1472:Z1472)+$D1472)&lt;$D1471,$D1472,$D1471-SUM($K1472:Z1472)),0)),0)</f>
        <v>0</v>
      </c>
      <c r="AB1472" s="247">
        <f ca="1">ROUND(IF(OR(AND($D1470=LataProjekcji,$F1470&gt;0),AND($D1470=LataProjekcji,$F1470=0,$E1471&lt;=10)),$F1471,IF($D1470&lt;LataProjekcji,IF((SUM($K1472:AA1472)+$D1472)&lt;$D1471,$D1472,$D1471-SUM($K1472:AA1472)),0)),0)</f>
        <v>0</v>
      </c>
      <c r="AC1472" s="247">
        <f ca="1">ROUND(IF(OR(AND($D1470=LataProjekcji,$F1470&gt;0),AND($D1470=LataProjekcji,$F1470=0,$E1471&lt;=10)),$F1471,IF($D1470&lt;LataProjekcji,IF((SUM($K1472:AB1472)+$D1472)&lt;$D1471,$D1472,$D1471-SUM($K1472:AB1472)),0)),0)</f>
        <v>0</v>
      </c>
      <c r="AD1472" s="247">
        <f ca="1">ROUND(IF(OR(AND($D1470=LataProjekcji,$F1470&gt;0),AND($D1470=LataProjekcji,$F1470=0,$E1471&lt;=10)),$F1471,IF($D1470&lt;LataProjekcji,IF((SUM($K1472:AC1472)+$D1472)&lt;$D1471,$D1472,$D1471-SUM($K1472:AC1472)),0)),0)</f>
        <v>0</v>
      </c>
      <c r="AE1472" s="247">
        <f ca="1">ROUND(IF(OR(AND($D1470=LataProjekcji,$F1470&gt;0),AND($D1470=LataProjekcji,$F1470=0,$E1471&lt;=10)),$F1471,IF($D1470&lt;LataProjekcji,IF((SUM($K1472:AD1472)+$D1472)&lt;$D1471,$D1472,$D1471-SUM($K1472:AD1472)),0)),0)</f>
        <v>0</v>
      </c>
    </row>
    <row r="1473" spans="1:31" ht="12.5" hidden="1" thickBot="1">
      <c r="A1473" s="326"/>
      <c r="B1473" s="21" t="s">
        <v>397</v>
      </c>
      <c r="C1473" s="21"/>
      <c r="D1473" s="22"/>
      <c r="E1473" s="21"/>
      <c r="F1473" s="21"/>
      <c r="G1473" s="21"/>
      <c r="H1473" s="21"/>
      <c r="I1473" s="21"/>
      <c r="J1473" s="21"/>
      <c r="K1473" s="22">
        <f ca="1">ROUND(K1472,0)</f>
        <v>0</v>
      </c>
      <c r="L1473" s="22">
        <f t="shared" ref="L1473:W1473" ca="1" si="2229">ROUND(K1473+L1472,0)</f>
        <v>0</v>
      </c>
      <c r="M1473" s="22">
        <f t="shared" ca="1" si="2229"/>
        <v>0</v>
      </c>
      <c r="N1473" s="22">
        <f t="shared" ca="1" si="2229"/>
        <v>0</v>
      </c>
      <c r="O1473" s="22">
        <f t="shared" ca="1" si="2229"/>
        <v>0</v>
      </c>
      <c r="P1473" s="22">
        <f t="shared" ca="1" si="2229"/>
        <v>0</v>
      </c>
      <c r="Q1473" s="22">
        <f t="shared" ca="1" si="2229"/>
        <v>0</v>
      </c>
      <c r="R1473" s="22">
        <f t="shared" ca="1" si="2229"/>
        <v>0</v>
      </c>
      <c r="S1473" s="22">
        <f t="shared" ca="1" si="2229"/>
        <v>0</v>
      </c>
      <c r="T1473" s="22">
        <f t="shared" ca="1" si="2229"/>
        <v>0</v>
      </c>
      <c r="U1473" s="22">
        <f t="shared" ca="1" si="2229"/>
        <v>0</v>
      </c>
      <c r="V1473" s="22">
        <f t="shared" ca="1" si="2229"/>
        <v>0</v>
      </c>
      <c r="W1473" s="22">
        <f t="shared" ca="1" si="2229"/>
        <v>0</v>
      </c>
      <c r="X1473" s="22">
        <f ca="1">ROUND(W1473+X1472,0)</f>
        <v>0</v>
      </c>
      <c r="Y1473" s="22">
        <f ca="1">ROUND(X1473+Y1472,0)</f>
        <v>0</v>
      </c>
      <c r="Z1473" s="22">
        <f t="shared" ref="Z1473:AA1473" ca="1" si="2230">ROUND(Y1473+Z1472,0)</f>
        <v>0</v>
      </c>
      <c r="AA1473" s="22">
        <f t="shared" ca="1" si="2230"/>
        <v>0</v>
      </c>
      <c r="AB1473" s="22">
        <f t="shared" ref="AB1473" ca="1" si="2231">ROUND(AA1473+AB1472,0)</f>
        <v>0</v>
      </c>
      <c r="AC1473" s="22">
        <f t="shared" ref="AC1473" ca="1" si="2232">ROUND(AB1473+AC1472,0)</f>
        <v>0</v>
      </c>
      <c r="AD1473" s="22">
        <f t="shared" ref="AD1473" ca="1" si="2233">ROUND(AC1473+AD1472,0)</f>
        <v>0</v>
      </c>
      <c r="AE1473" s="22">
        <f t="shared" ref="AE1473" ca="1" si="2234">ROUND(AD1473+AE1472,0)</f>
        <v>0</v>
      </c>
    </row>
    <row r="1474" spans="1:31" ht="12.5" hidden="1" thickBot="1">
      <c r="A1474" s="326"/>
      <c r="B1474" s="21" t="s">
        <v>388</v>
      </c>
      <c r="C1474" s="21"/>
      <c r="D1474" s="22"/>
      <c r="E1474" s="21"/>
      <c r="F1474" s="21"/>
      <c r="G1474" s="21"/>
      <c r="H1474" s="539">
        <f>H1467+7</f>
        <v>179</v>
      </c>
      <c r="I1474" s="21"/>
      <c r="J1474" s="21"/>
      <c r="K1474" s="76">
        <f ca="1">IF($D1470=LataProjekcji,ROUND($D1471-K1473,0),ROUND(IF(K1472=0,0,$D1471-K1473),0))</f>
        <v>0</v>
      </c>
      <c r="L1474" s="253">
        <f t="shared" ref="L1474:W1474" ca="1" si="2235">IF($D1470=LataProjekcji,ROUND($D1471-L1473,0),ROUND(IF(AND(L1472=0,K1474&gt;0),$D1471-L1473,IF(L1472=0,0,$D1471-L1473)),0))</f>
        <v>0</v>
      </c>
      <c r="M1474" s="253">
        <f t="shared" ca="1" si="2235"/>
        <v>0</v>
      </c>
      <c r="N1474" s="253">
        <f t="shared" ca="1" si="2235"/>
        <v>0</v>
      </c>
      <c r="O1474" s="253">
        <f t="shared" ca="1" si="2235"/>
        <v>0</v>
      </c>
      <c r="P1474" s="253">
        <f t="shared" ca="1" si="2235"/>
        <v>0</v>
      </c>
      <c r="Q1474" s="253">
        <f t="shared" ca="1" si="2235"/>
        <v>0</v>
      </c>
      <c r="R1474" s="253">
        <f t="shared" ca="1" si="2235"/>
        <v>0</v>
      </c>
      <c r="S1474" s="253">
        <f t="shared" ca="1" si="2235"/>
        <v>0</v>
      </c>
      <c r="T1474" s="253">
        <f t="shared" ca="1" si="2235"/>
        <v>0</v>
      </c>
      <c r="U1474" s="253">
        <f t="shared" ca="1" si="2235"/>
        <v>0</v>
      </c>
      <c r="V1474" s="253">
        <f t="shared" ca="1" si="2235"/>
        <v>0</v>
      </c>
      <c r="W1474" s="253">
        <f t="shared" ca="1" si="2235"/>
        <v>0</v>
      </c>
      <c r="X1474" s="253">
        <f t="shared" ref="X1474:AA1474" ca="1" si="2236">IF($D1470=LataProjekcji,ROUND($D1471-X1473,0),ROUND(IF(AND(X1472=0,W1474&gt;0),$D1471-X1473,IF(X1472=0,0,$D1471-X1473)),0))</f>
        <v>0</v>
      </c>
      <c r="Y1474" s="253">
        <f t="shared" ca="1" si="2236"/>
        <v>0</v>
      </c>
      <c r="Z1474" s="253">
        <f t="shared" ca="1" si="2236"/>
        <v>0</v>
      </c>
      <c r="AA1474" s="253">
        <f t="shared" ca="1" si="2236"/>
        <v>0</v>
      </c>
      <c r="AB1474" s="253">
        <f t="shared" ref="AB1474" ca="1" si="2237">IF($D1470=LataProjekcji,ROUND($D1471-AB1473,0),ROUND(IF(AND(AB1472=0,AA1474&gt;0),$D1471-AB1473,IF(AB1472=0,0,$D1471-AB1473)),0))</f>
        <v>0</v>
      </c>
      <c r="AC1474" s="253">
        <f t="shared" ref="AC1474" ca="1" si="2238">IF($D1470=LataProjekcji,ROUND($D1471-AC1473,0),ROUND(IF(AND(AC1472=0,AB1474&gt;0),$D1471-AC1473,IF(AC1472=0,0,$D1471-AC1473)),0))</f>
        <v>0</v>
      </c>
      <c r="AD1474" s="253">
        <f t="shared" ref="AD1474" ca="1" si="2239">IF($D1470=LataProjekcji,ROUND($D1471-AD1473,0),ROUND(IF(AND(AD1472=0,AC1474&gt;0),$D1471-AD1473,IF(AD1472=0,0,$D1471-AD1473)),0))</f>
        <v>0</v>
      </c>
      <c r="AE1474" s="253">
        <f t="shared" ref="AE1474" ca="1" si="2240">IF($D1470=LataProjekcji,ROUND($D1471-AE1473,0),ROUND(IF(AND(AE1472=0,AD1474&gt;0),$D1471-AE1473,IF(AE1472=0,0,$D1471-AE1473)),0))</f>
        <v>0</v>
      </c>
    </row>
    <row r="1475" spans="1:31" hidden="1">
      <c r="A1475" s="326"/>
      <c r="B1475" s="21"/>
      <c r="C1475" s="21"/>
      <c r="D1475" s="21"/>
      <c r="E1475" s="21"/>
      <c r="F1475" s="21"/>
      <c r="G1475" s="21"/>
      <c r="H1475" s="388">
        <f>H1468+1</f>
        <v>5</v>
      </c>
      <c r="I1475" s="458" cm="1">
        <f t="array" aca="1" ref="I1475" ca="1">OFFSET('Środki trwałe'!$C$353,H1475,,)</f>
        <v>0</v>
      </c>
      <c r="J1475" s="388" t="s">
        <v>404</v>
      </c>
      <c r="K1475" s="528">
        <f t="shared" ref="K1475:W1475" ca="1" si="2241">IF(AND(OFFSET($F$269,$D1469,0)="tak",OFFSET($G$269,$D1469,0)="tak",OFFSET($J$269,$D1469,0)="ok",LataProjekcji&lt;=Koniec_Projekt),ROUND(OFFSET($K$2476,$H1474,(COLUMN()-11))*OFFSET($K$374,$H1475,(COLUMN()-11)),0),0)</f>
        <v>0</v>
      </c>
      <c r="L1475" s="528">
        <f t="shared" ca="1" si="2241"/>
        <v>0</v>
      </c>
      <c r="M1475" s="528">
        <f t="shared" ca="1" si="2241"/>
        <v>0</v>
      </c>
      <c r="N1475" s="528">
        <f t="shared" ca="1" si="2241"/>
        <v>0</v>
      </c>
      <c r="O1475" s="528">
        <f t="shared" ca="1" si="2241"/>
        <v>0</v>
      </c>
      <c r="P1475" s="528">
        <f t="shared" ca="1" si="2241"/>
        <v>0</v>
      </c>
      <c r="Q1475" s="528">
        <f t="shared" ca="1" si="2241"/>
        <v>0</v>
      </c>
      <c r="R1475" s="528">
        <f t="shared" ca="1" si="2241"/>
        <v>0</v>
      </c>
      <c r="S1475" s="528">
        <f t="shared" ca="1" si="2241"/>
        <v>0</v>
      </c>
      <c r="T1475" s="528">
        <f t="shared" ca="1" si="2241"/>
        <v>0</v>
      </c>
      <c r="U1475" s="528">
        <f t="shared" ca="1" si="2241"/>
        <v>0</v>
      </c>
      <c r="V1475" s="528">
        <f t="shared" ca="1" si="2241"/>
        <v>0</v>
      </c>
      <c r="W1475" s="528">
        <f t="shared" ca="1" si="2241"/>
        <v>0</v>
      </c>
      <c r="X1475" s="528">
        <f t="shared" ref="X1475:AA1475" ca="1" si="2242">IF(AND(OFFSET($F$269,$D1469,0)="tak",OFFSET($G$269,$D1469,0)="tak",OFFSET($J$269,$D1469,0)="ok",LataProjekcji&lt;=Koniec_Projekt),ROUND(OFFSET($K$2476,$H1474,(COLUMN()-11))*OFFSET($K$374,$H1475,(COLUMN()-11)),0),0)</f>
        <v>0</v>
      </c>
      <c r="Y1475" s="528">
        <f t="shared" ca="1" si="2242"/>
        <v>0</v>
      </c>
      <c r="Z1475" s="528">
        <f t="shared" ca="1" si="2242"/>
        <v>0</v>
      </c>
      <c r="AA1475" s="528">
        <f t="shared" ca="1" si="2242"/>
        <v>0</v>
      </c>
      <c r="AB1475" s="528">
        <f t="shared" ref="AB1475:AE1475" ca="1" si="2243">IF(AND(OFFSET($F$269,$D1469,0)="tak",OFFSET($G$269,$D1469,0)="tak",OFFSET($J$269,$D1469,0)="ok",LataProjekcji&lt;=Koniec_Projekt),ROUND(OFFSET($K$2476,$H1474,(COLUMN()-11))*OFFSET($K$374,$H1475,(COLUMN()-11)),0),0)</f>
        <v>0</v>
      </c>
      <c r="AC1475" s="528">
        <f t="shared" ca="1" si="2243"/>
        <v>0</v>
      </c>
      <c r="AD1475" s="528">
        <f t="shared" ca="1" si="2243"/>
        <v>0</v>
      </c>
      <c r="AE1475" s="528">
        <f t="shared" ca="1" si="2243"/>
        <v>0</v>
      </c>
    </row>
    <row r="1476" spans="1:31" hidden="1">
      <c r="A1476" s="326"/>
      <c r="B1476" s="20">
        <f ca="1">OFFSET($B$269,D1476,0)</f>
        <v>0</v>
      </c>
      <c r="C1476" s="20"/>
      <c r="D1476" s="21">
        <f>D1469+1</f>
        <v>90</v>
      </c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</row>
    <row r="1477" spans="1:31" hidden="1">
      <c r="A1477" s="326"/>
      <c r="B1477" s="21" t="s">
        <v>395</v>
      </c>
      <c r="C1477" s="21"/>
      <c r="D1477" s="164">
        <f ca="1">YEAR(OFFSET($E$269,D1476,0))</f>
        <v>1900</v>
      </c>
      <c r="E1477" s="164">
        <f ca="1">MONTH(OFFSET($E$269,D1476,0))</f>
        <v>1</v>
      </c>
      <c r="F1477" s="527" cm="1">
        <f t="array" aca="1" ref="F1477" ca="1">IleMiesiecyDoKoncaRokuST</f>
        <v>11</v>
      </c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</row>
    <row r="1478" spans="1:31" hidden="1">
      <c r="A1478" s="326"/>
      <c r="B1478" s="21" t="s">
        <v>388</v>
      </c>
      <c r="C1478" s="21"/>
      <c r="D1478" s="375">
        <f ca="1">IF(E1478&lt;0,0,ROUND(E1478,0))</f>
        <v>0</v>
      </c>
      <c r="E1478" s="248">
        <f ca="1">OFFSET($D$269,D1476,0)</f>
        <v>0</v>
      </c>
      <c r="F1478" s="375">
        <f ca="1">IF(E1478&gt;10,ROUND(($D1479/12)*$F1477,0),$D1478)</f>
        <v>0</v>
      </c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</row>
    <row r="1479" spans="1:31" hidden="1">
      <c r="A1479" s="326"/>
      <c r="B1479" s="21" t="s">
        <v>396</v>
      </c>
      <c r="C1479" s="21"/>
      <c r="D1479" s="375">
        <f ca="1">IF(ISBLANK(OFFSET($E$269,D1476,0)),0,IF(E1478&gt;10,ROUND(D1478*am_budynki,0),IF(D1478&lt;0,0,D1478)))</f>
        <v>0</v>
      </c>
      <c r="E1479" s="21"/>
      <c r="F1479" s="21"/>
      <c r="G1479" s="21"/>
      <c r="H1479" s="21"/>
      <c r="I1479" s="21"/>
      <c r="J1479" s="21"/>
      <c r="K1479" s="74">
        <f ca="1">ROUND(IF($D1477=LataProjekcji,$F1478,IF($D1477=LataProjekcji,$D1479,0)),0)</f>
        <v>0</v>
      </c>
      <c r="L1479" s="247">
        <f ca="1">ROUND(IF(OR(AND($D1477=LataProjekcji,$F1477&gt;0),AND($D1477=LataProjekcji,$F1477=0,$E1478&lt;=10)),$F1478,IF($D1477&lt;LataProjekcji,IF((SUM($K1479:K1479)+$D1479)&lt;$D1478,$D1479,$D1478-SUM($K1479:K1479)),0)),0)</f>
        <v>0</v>
      </c>
      <c r="M1479" s="247">
        <f ca="1">ROUND(IF(OR(AND($D1477=LataProjekcji,$F1477&gt;0),AND($D1477=LataProjekcji,$F1477=0,$E1478&lt;=10)),$F1478,IF($D1477&lt;LataProjekcji,IF((SUM($K1479:L1479)+$D1479)&lt;$D1478,$D1479,$D1478-SUM($K1479:L1479)),0)),0)</f>
        <v>0</v>
      </c>
      <c r="N1479" s="247">
        <f ca="1">ROUND(IF(OR(AND($D1477=LataProjekcji,$F1477&gt;0),AND($D1477=LataProjekcji,$F1477=0,$E1478&lt;=10)),$F1478,IF($D1477&lt;LataProjekcji,IF((SUM($K1479:M1479)+$D1479)&lt;$D1478,$D1479,$D1478-SUM($K1479:M1479)),0)),0)</f>
        <v>0</v>
      </c>
      <c r="O1479" s="247">
        <f ca="1">ROUND(IF(OR(AND($D1477=LataProjekcji,$F1477&gt;0),AND($D1477=LataProjekcji,$F1477=0,$E1478&lt;=10)),$F1478,IF($D1477&lt;LataProjekcji,IF((SUM($K1479:N1479)+$D1479)&lt;$D1478,$D1479,$D1478-SUM($K1479:N1479)),0)),0)</f>
        <v>0</v>
      </c>
      <c r="P1479" s="247">
        <f ca="1">ROUND(IF(OR(AND($D1477=LataProjekcji,$F1477&gt;0),AND($D1477=LataProjekcji,$F1477=0,$E1478&lt;=10)),$F1478,IF($D1477&lt;LataProjekcji,IF((SUM($K1479:O1479)+$D1479)&lt;$D1478,$D1479,$D1478-SUM($K1479:O1479)),0)),0)</f>
        <v>0</v>
      </c>
      <c r="Q1479" s="247">
        <f ca="1">ROUND(IF(OR(AND($D1477=LataProjekcji,$F1477&gt;0),AND($D1477=LataProjekcji,$F1477=0,$E1478&lt;=10)),$F1478,IF($D1477&lt;LataProjekcji,IF((SUM($K1479:P1479)+$D1479)&lt;$D1478,$D1479,$D1478-SUM($K1479:P1479)),0)),0)</f>
        <v>0</v>
      </c>
      <c r="R1479" s="247">
        <f ca="1">ROUND(IF(OR(AND($D1477=LataProjekcji,$F1477&gt;0),AND($D1477=LataProjekcji,$F1477=0,$E1478&lt;=10)),$F1478,IF($D1477&lt;LataProjekcji,IF((SUM($K1479:Q1479)+$D1479)&lt;$D1478,$D1479,$D1478-SUM($K1479:Q1479)),0)),0)</f>
        <v>0</v>
      </c>
      <c r="S1479" s="247">
        <f ca="1">ROUND(IF(OR(AND($D1477=LataProjekcji,$F1477&gt;0),AND($D1477=LataProjekcji,$F1477=0,$E1478&lt;=10)),$F1478,IF($D1477&lt;LataProjekcji,IF((SUM($K1479:R1479)+$D1479)&lt;$D1478,$D1479,$D1478-SUM($K1479:R1479)),0)),0)</f>
        <v>0</v>
      </c>
      <c r="T1479" s="247">
        <f ca="1">ROUND(IF(OR(AND($D1477=LataProjekcji,$F1477&gt;0),AND($D1477=LataProjekcji,$F1477=0,$E1478&lt;=10)),$F1478,IF($D1477&lt;LataProjekcji,IF((SUM($K1479:S1479)+$D1479)&lt;$D1478,$D1479,$D1478-SUM($K1479:S1479)),0)),0)</f>
        <v>0</v>
      </c>
      <c r="U1479" s="247">
        <f ca="1">ROUND(IF(OR(AND($D1477=LataProjekcji,$F1477&gt;0),AND($D1477=LataProjekcji,$F1477=0,$E1478&lt;=10)),$F1478,IF($D1477&lt;LataProjekcji,IF((SUM($K1479:T1479)+$D1479)&lt;$D1478,$D1479,$D1478-SUM($K1479:T1479)),0)),0)</f>
        <v>0</v>
      </c>
      <c r="V1479" s="247">
        <f ca="1">ROUND(IF(OR(AND($D1477=LataProjekcji,$F1477&gt;0),AND($D1477=LataProjekcji,$F1477=0,$E1478&lt;=10)),$F1478,IF($D1477&lt;LataProjekcji,IF((SUM($K1479:U1479)+$D1479)&lt;$D1478,$D1479,$D1478-SUM($K1479:U1479)),0)),0)</f>
        <v>0</v>
      </c>
      <c r="W1479" s="247">
        <f ca="1">ROUND(IF(OR(AND($D1477=LataProjekcji,$F1477&gt;0),AND($D1477=LataProjekcji,$F1477=0,$E1478&lt;=10)),$F1478,IF($D1477&lt;LataProjekcji,IF((SUM($K1479:V1479)+$D1479)&lt;$D1478,$D1479,$D1478-SUM($K1479:V1479)),0)),0)</f>
        <v>0</v>
      </c>
      <c r="X1479" s="247">
        <f ca="1">ROUND(IF(OR(AND($D1477=LataProjekcji,$F1477&gt;0),AND($D1477=LataProjekcji,$F1477=0,$E1478&lt;=10)),$F1478,IF($D1477&lt;LataProjekcji,IF((SUM($K1479:W1479)+$D1479)&lt;$D1478,$D1479,$D1478-SUM($K1479:W1479)),0)),0)</f>
        <v>0</v>
      </c>
      <c r="Y1479" s="247">
        <f ca="1">ROUND(IF(OR(AND($D1477=LataProjekcji,$F1477&gt;0),AND($D1477=LataProjekcji,$F1477=0,$E1478&lt;=10)),$F1478,IF($D1477&lt;LataProjekcji,IF((SUM($K1479:X1479)+$D1479)&lt;$D1478,$D1479,$D1478-SUM($K1479:X1479)),0)),0)</f>
        <v>0</v>
      </c>
      <c r="Z1479" s="247">
        <f ca="1">ROUND(IF(OR(AND($D1477=LataProjekcji,$F1477&gt;0),AND($D1477=LataProjekcji,$F1477=0,$E1478&lt;=10)),$F1478,IF($D1477&lt;LataProjekcji,IF((SUM($K1479:Y1479)+$D1479)&lt;$D1478,$D1479,$D1478-SUM($K1479:Y1479)),0)),0)</f>
        <v>0</v>
      </c>
      <c r="AA1479" s="247">
        <f ca="1">ROUND(IF(OR(AND($D1477=LataProjekcji,$F1477&gt;0),AND($D1477=LataProjekcji,$F1477=0,$E1478&lt;=10)),$F1478,IF($D1477&lt;LataProjekcji,IF((SUM($K1479:Z1479)+$D1479)&lt;$D1478,$D1479,$D1478-SUM($K1479:Z1479)),0)),0)</f>
        <v>0</v>
      </c>
      <c r="AB1479" s="247">
        <f ca="1">ROUND(IF(OR(AND($D1477=LataProjekcji,$F1477&gt;0),AND($D1477=LataProjekcji,$F1477=0,$E1478&lt;=10)),$F1478,IF($D1477&lt;LataProjekcji,IF((SUM($K1479:AA1479)+$D1479)&lt;$D1478,$D1479,$D1478-SUM($K1479:AA1479)),0)),0)</f>
        <v>0</v>
      </c>
      <c r="AC1479" s="247">
        <f ca="1">ROUND(IF(OR(AND($D1477=LataProjekcji,$F1477&gt;0),AND($D1477=LataProjekcji,$F1477=0,$E1478&lt;=10)),$F1478,IF($D1477&lt;LataProjekcji,IF((SUM($K1479:AB1479)+$D1479)&lt;$D1478,$D1479,$D1478-SUM($K1479:AB1479)),0)),0)</f>
        <v>0</v>
      </c>
      <c r="AD1479" s="247">
        <f ca="1">ROUND(IF(OR(AND($D1477=LataProjekcji,$F1477&gt;0),AND($D1477=LataProjekcji,$F1477=0,$E1478&lt;=10)),$F1478,IF($D1477&lt;LataProjekcji,IF((SUM($K1479:AC1479)+$D1479)&lt;$D1478,$D1479,$D1478-SUM($K1479:AC1479)),0)),0)</f>
        <v>0</v>
      </c>
      <c r="AE1479" s="247">
        <f ca="1">ROUND(IF(OR(AND($D1477=LataProjekcji,$F1477&gt;0),AND($D1477=LataProjekcji,$F1477=0,$E1478&lt;=10)),$F1478,IF($D1477&lt;LataProjekcji,IF((SUM($K1479:AD1479)+$D1479)&lt;$D1478,$D1479,$D1478-SUM($K1479:AD1479)),0)),0)</f>
        <v>0</v>
      </c>
    </row>
    <row r="1480" spans="1:31" ht="12.5" hidden="1" thickBot="1">
      <c r="A1480" s="326"/>
      <c r="B1480" s="21" t="s">
        <v>397</v>
      </c>
      <c r="C1480" s="21"/>
      <c r="D1480" s="22"/>
      <c r="E1480" s="21"/>
      <c r="F1480" s="21"/>
      <c r="G1480" s="21"/>
      <c r="H1480" s="21"/>
      <c r="I1480" s="21"/>
      <c r="J1480" s="21"/>
      <c r="K1480" s="22">
        <f ca="1">ROUND(K1479,0)</f>
        <v>0</v>
      </c>
      <c r="L1480" s="22">
        <f t="shared" ref="L1480:W1480" ca="1" si="2244">ROUND(K1480+L1479,0)</f>
        <v>0</v>
      </c>
      <c r="M1480" s="22">
        <f t="shared" ca="1" si="2244"/>
        <v>0</v>
      </c>
      <c r="N1480" s="22">
        <f t="shared" ca="1" si="2244"/>
        <v>0</v>
      </c>
      <c r="O1480" s="22">
        <f t="shared" ca="1" si="2244"/>
        <v>0</v>
      </c>
      <c r="P1480" s="22">
        <f t="shared" ca="1" si="2244"/>
        <v>0</v>
      </c>
      <c r="Q1480" s="22">
        <f t="shared" ca="1" si="2244"/>
        <v>0</v>
      </c>
      <c r="R1480" s="22">
        <f t="shared" ca="1" si="2244"/>
        <v>0</v>
      </c>
      <c r="S1480" s="22">
        <f t="shared" ca="1" si="2244"/>
        <v>0</v>
      </c>
      <c r="T1480" s="22">
        <f t="shared" ca="1" si="2244"/>
        <v>0</v>
      </c>
      <c r="U1480" s="22">
        <f t="shared" ca="1" si="2244"/>
        <v>0</v>
      </c>
      <c r="V1480" s="22">
        <f t="shared" ca="1" si="2244"/>
        <v>0</v>
      </c>
      <c r="W1480" s="22">
        <f t="shared" ca="1" si="2244"/>
        <v>0</v>
      </c>
      <c r="X1480" s="22">
        <f ca="1">ROUND(W1480+X1479,0)</f>
        <v>0</v>
      </c>
      <c r="Y1480" s="22">
        <f ca="1">ROUND(X1480+Y1479,0)</f>
        <v>0</v>
      </c>
      <c r="Z1480" s="22">
        <f t="shared" ref="Z1480:AA1480" ca="1" si="2245">ROUND(Y1480+Z1479,0)</f>
        <v>0</v>
      </c>
      <c r="AA1480" s="22">
        <f t="shared" ca="1" si="2245"/>
        <v>0</v>
      </c>
      <c r="AB1480" s="22">
        <f t="shared" ref="AB1480" ca="1" si="2246">ROUND(AA1480+AB1479,0)</f>
        <v>0</v>
      </c>
      <c r="AC1480" s="22">
        <f t="shared" ref="AC1480" ca="1" si="2247">ROUND(AB1480+AC1479,0)</f>
        <v>0</v>
      </c>
      <c r="AD1480" s="22">
        <f t="shared" ref="AD1480" ca="1" si="2248">ROUND(AC1480+AD1479,0)</f>
        <v>0</v>
      </c>
      <c r="AE1480" s="22">
        <f t="shared" ref="AE1480" ca="1" si="2249">ROUND(AD1480+AE1479,0)</f>
        <v>0</v>
      </c>
    </row>
    <row r="1481" spans="1:31" ht="12.5" hidden="1" thickBot="1">
      <c r="A1481" s="326"/>
      <c r="B1481" s="21" t="s">
        <v>388</v>
      </c>
      <c r="C1481" s="21"/>
      <c r="D1481" s="22"/>
      <c r="E1481" s="21"/>
      <c r="F1481" s="21"/>
      <c r="G1481" s="21"/>
      <c r="H1481" s="539">
        <f>H1474+7</f>
        <v>186</v>
      </c>
      <c r="I1481" s="21"/>
      <c r="J1481" s="21"/>
      <c r="K1481" s="76">
        <f ca="1">IF($D1477=LataProjekcji,ROUND($D1478-K1480,0),ROUND(IF(K1479=0,0,$D1478-K1480),0))</f>
        <v>0</v>
      </c>
      <c r="L1481" s="253">
        <f t="shared" ref="L1481:W1481" ca="1" si="2250">IF($D1477=LataProjekcji,ROUND($D1478-L1480,0),ROUND(IF(AND(L1479=0,K1481&gt;0),$D1478-L1480,IF(L1479=0,0,$D1478-L1480)),0))</f>
        <v>0</v>
      </c>
      <c r="M1481" s="253">
        <f t="shared" ca="1" si="2250"/>
        <v>0</v>
      </c>
      <c r="N1481" s="253">
        <f t="shared" ca="1" si="2250"/>
        <v>0</v>
      </c>
      <c r="O1481" s="253">
        <f t="shared" ca="1" si="2250"/>
        <v>0</v>
      </c>
      <c r="P1481" s="253">
        <f t="shared" ca="1" si="2250"/>
        <v>0</v>
      </c>
      <c r="Q1481" s="253">
        <f t="shared" ca="1" si="2250"/>
        <v>0</v>
      </c>
      <c r="R1481" s="253">
        <f t="shared" ca="1" si="2250"/>
        <v>0</v>
      </c>
      <c r="S1481" s="253">
        <f t="shared" ca="1" si="2250"/>
        <v>0</v>
      </c>
      <c r="T1481" s="253">
        <f t="shared" ca="1" si="2250"/>
        <v>0</v>
      </c>
      <c r="U1481" s="253">
        <f t="shared" ca="1" si="2250"/>
        <v>0</v>
      </c>
      <c r="V1481" s="253">
        <f t="shared" ca="1" si="2250"/>
        <v>0</v>
      </c>
      <c r="W1481" s="253">
        <f t="shared" ca="1" si="2250"/>
        <v>0</v>
      </c>
      <c r="X1481" s="253">
        <f t="shared" ref="X1481:AA1481" ca="1" si="2251">IF($D1477=LataProjekcji,ROUND($D1478-X1480,0),ROUND(IF(AND(X1479=0,W1481&gt;0),$D1478-X1480,IF(X1479=0,0,$D1478-X1480)),0))</f>
        <v>0</v>
      </c>
      <c r="Y1481" s="253">
        <f t="shared" ca="1" si="2251"/>
        <v>0</v>
      </c>
      <c r="Z1481" s="253">
        <f t="shared" ca="1" si="2251"/>
        <v>0</v>
      </c>
      <c r="AA1481" s="253">
        <f t="shared" ca="1" si="2251"/>
        <v>0</v>
      </c>
      <c r="AB1481" s="253">
        <f t="shared" ref="AB1481" ca="1" si="2252">IF($D1477=LataProjekcji,ROUND($D1478-AB1480,0),ROUND(IF(AND(AB1479=0,AA1481&gt;0),$D1478-AB1480,IF(AB1479=0,0,$D1478-AB1480)),0))</f>
        <v>0</v>
      </c>
      <c r="AC1481" s="253">
        <f t="shared" ref="AC1481" ca="1" si="2253">IF($D1477=LataProjekcji,ROUND($D1478-AC1480,0),ROUND(IF(AND(AC1479=0,AB1481&gt;0),$D1478-AC1480,IF(AC1479=0,0,$D1478-AC1480)),0))</f>
        <v>0</v>
      </c>
      <c r="AD1481" s="253">
        <f t="shared" ref="AD1481" ca="1" si="2254">IF($D1477=LataProjekcji,ROUND($D1478-AD1480,0),ROUND(IF(AND(AD1479=0,AC1481&gt;0),$D1478-AD1480,IF(AD1479=0,0,$D1478-AD1480)),0))</f>
        <v>0</v>
      </c>
      <c r="AE1481" s="253">
        <f t="shared" ref="AE1481" ca="1" si="2255">IF($D1477=LataProjekcji,ROUND($D1478-AE1480,0),ROUND(IF(AND(AE1479=0,AD1481&gt;0),$D1478-AE1480,IF(AE1479=0,0,$D1478-AE1480)),0))</f>
        <v>0</v>
      </c>
    </row>
    <row r="1482" spans="1:31" hidden="1">
      <c r="A1482" s="326"/>
      <c r="B1482" s="21"/>
      <c r="C1482" s="21"/>
      <c r="D1482" s="21"/>
      <c r="E1482" s="21"/>
      <c r="F1482" s="21"/>
      <c r="G1482" s="21"/>
      <c r="H1482" s="388">
        <f>H1475+1</f>
        <v>6</v>
      </c>
      <c r="I1482" s="458" cm="1">
        <f t="array" aca="1" ref="I1482" ca="1">OFFSET('Środki trwałe'!$C$353,H1482,,)</f>
        <v>0</v>
      </c>
      <c r="J1482" s="388" t="s">
        <v>404</v>
      </c>
      <c r="K1482" s="528">
        <f t="shared" ref="K1482:W1482" ca="1" si="2256">IF(AND(OFFSET($F$269,$D1476,0)="tak",OFFSET($G$269,$D1476,0)="tak",OFFSET($J$269,$D1476,0)="ok",LataProjekcji&lt;=Koniec_Projekt),ROUND(OFFSET($K$2476,$H1481,(COLUMN()-11))*OFFSET($K$374,$H1482,(COLUMN()-11)),0),0)</f>
        <v>0</v>
      </c>
      <c r="L1482" s="528">
        <f t="shared" ca="1" si="2256"/>
        <v>0</v>
      </c>
      <c r="M1482" s="528">
        <f t="shared" ca="1" si="2256"/>
        <v>0</v>
      </c>
      <c r="N1482" s="528">
        <f t="shared" ca="1" si="2256"/>
        <v>0</v>
      </c>
      <c r="O1482" s="528">
        <f t="shared" ca="1" si="2256"/>
        <v>0</v>
      </c>
      <c r="P1482" s="528">
        <f t="shared" ca="1" si="2256"/>
        <v>0</v>
      </c>
      <c r="Q1482" s="528">
        <f t="shared" ca="1" si="2256"/>
        <v>0</v>
      </c>
      <c r="R1482" s="528">
        <f t="shared" ca="1" si="2256"/>
        <v>0</v>
      </c>
      <c r="S1482" s="528">
        <f t="shared" ca="1" si="2256"/>
        <v>0</v>
      </c>
      <c r="T1482" s="528">
        <f t="shared" ca="1" si="2256"/>
        <v>0</v>
      </c>
      <c r="U1482" s="528">
        <f t="shared" ca="1" si="2256"/>
        <v>0</v>
      </c>
      <c r="V1482" s="528">
        <f t="shared" ca="1" si="2256"/>
        <v>0</v>
      </c>
      <c r="W1482" s="528">
        <f t="shared" ca="1" si="2256"/>
        <v>0</v>
      </c>
      <c r="X1482" s="528">
        <f t="shared" ref="X1482:AA1482" ca="1" si="2257">IF(AND(OFFSET($F$269,$D1476,0)="tak",OFFSET($G$269,$D1476,0)="tak",OFFSET($J$269,$D1476,0)="ok",LataProjekcji&lt;=Koniec_Projekt),ROUND(OFFSET($K$2476,$H1481,(COLUMN()-11))*OFFSET($K$374,$H1482,(COLUMN()-11)),0),0)</f>
        <v>0</v>
      </c>
      <c r="Y1482" s="528">
        <f t="shared" ca="1" si="2257"/>
        <v>0</v>
      </c>
      <c r="Z1482" s="528">
        <f t="shared" ca="1" si="2257"/>
        <v>0</v>
      </c>
      <c r="AA1482" s="528">
        <f t="shared" ca="1" si="2257"/>
        <v>0</v>
      </c>
      <c r="AB1482" s="528">
        <f t="shared" ref="AB1482:AE1482" ca="1" si="2258">IF(AND(OFFSET($F$269,$D1476,0)="tak",OFFSET($G$269,$D1476,0)="tak",OFFSET($J$269,$D1476,0)="ok",LataProjekcji&lt;=Koniec_Projekt),ROUND(OFFSET($K$2476,$H1481,(COLUMN()-11))*OFFSET($K$374,$H1482,(COLUMN()-11)),0),0)</f>
        <v>0</v>
      </c>
      <c r="AC1482" s="528">
        <f t="shared" ca="1" si="2258"/>
        <v>0</v>
      </c>
      <c r="AD1482" s="528">
        <f t="shared" ca="1" si="2258"/>
        <v>0</v>
      </c>
      <c r="AE1482" s="528">
        <f t="shared" ca="1" si="2258"/>
        <v>0</v>
      </c>
    </row>
    <row r="1483" spans="1:31" hidden="1">
      <c r="A1483" s="326"/>
      <c r="B1483" s="20">
        <f ca="1">OFFSET($B$269,D1483,0)</f>
        <v>0</v>
      </c>
      <c r="C1483" s="20"/>
      <c r="D1483" s="21">
        <f>D1476+1</f>
        <v>91</v>
      </c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</row>
    <row r="1484" spans="1:31" hidden="1">
      <c r="A1484" s="326"/>
      <c r="B1484" s="21" t="s">
        <v>395</v>
      </c>
      <c r="C1484" s="21"/>
      <c r="D1484" s="164">
        <f ca="1">YEAR(OFFSET($E$269,D1483,0))</f>
        <v>1900</v>
      </c>
      <c r="E1484" s="164">
        <f ca="1">MONTH(OFFSET($E$269,D1483,0))</f>
        <v>1</v>
      </c>
      <c r="F1484" s="527" cm="1">
        <f t="array" aca="1" ref="F1484" ca="1">IleMiesiecyDoKoncaRokuST</f>
        <v>11</v>
      </c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</row>
    <row r="1485" spans="1:31" hidden="1">
      <c r="A1485" s="326"/>
      <c r="B1485" s="21" t="s">
        <v>388</v>
      </c>
      <c r="C1485" s="21"/>
      <c r="D1485" s="375">
        <f ca="1">IF(E1485&lt;0,0,ROUND(E1485,0))</f>
        <v>0</v>
      </c>
      <c r="E1485" s="248">
        <f ca="1">OFFSET($D$269,D1483,0)</f>
        <v>0</v>
      </c>
      <c r="F1485" s="375">
        <f ca="1">IF(E1485&gt;10,ROUND(($D1486/12)*$F1484,0),$D1485)</f>
        <v>0</v>
      </c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6"/>
      <c r="B1486" s="21" t="s">
        <v>396</v>
      </c>
      <c r="C1486" s="21"/>
      <c r="D1486" s="375">
        <f ca="1">IF(ISBLANK(OFFSET($E$269,D1483,0)),0,IF(E1485&gt;10,ROUND(D1485*am_budynki,0),IF(D1485&lt;0,0,D1485)))</f>
        <v>0</v>
      </c>
      <c r="E1486" s="21"/>
      <c r="F1486" s="21"/>
      <c r="G1486" s="21"/>
      <c r="H1486" s="21"/>
      <c r="I1486" s="21"/>
      <c r="J1486" s="21"/>
      <c r="K1486" s="74">
        <f ca="1">ROUND(IF($D1484=LataProjekcji,$F1485,IF($D1484=LataProjekcji,$D1486,0)),0)</f>
        <v>0</v>
      </c>
      <c r="L1486" s="247">
        <f ca="1">ROUND(IF(OR(AND($D1484=LataProjekcji,$F1484&gt;0),AND($D1484=LataProjekcji,$F1484=0,$E1485&lt;=10)),$F1485,IF($D1484&lt;LataProjekcji,IF((SUM($K1486:K1486)+$D1486)&lt;$D1485,$D1486,$D1485-SUM($K1486:K1486)),0)),0)</f>
        <v>0</v>
      </c>
      <c r="M1486" s="247">
        <f ca="1">ROUND(IF(OR(AND($D1484=LataProjekcji,$F1484&gt;0),AND($D1484=LataProjekcji,$F1484=0,$E1485&lt;=10)),$F1485,IF($D1484&lt;LataProjekcji,IF((SUM($K1486:L1486)+$D1486)&lt;$D1485,$D1486,$D1485-SUM($K1486:L1486)),0)),0)</f>
        <v>0</v>
      </c>
      <c r="N1486" s="247">
        <f ca="1">ROUND(IF(OR(AND($D1484=LataProjekcji,$F1484&gt;0),AND($D1484=LataProjekcji,$F1484=0,$E1485&lt;=10)),$F1485,IF($D1484&lt;LataProjekcji,IF((SUM($K1486:M1486)+$D1486)&lt;$D1485,$D1486,$D1485-SUM($K1486:M1486)),0)),0)</f>
        <v>0</v>
      </c>
      <c r="O1486" s="247">
        <f ca="1">ROUND(IF(OR(AND($D1484=LataProjekcji,$F1484&gt;0),AND($D1484=LataProjekcji,$F1484=0,$E1485&lt;=10)),$F1485,IF($D1484&lt;LataProjekcji,IF((SUM($K1486:N1486)+$D1486)&lt;$D1485,$D1486,$D1485-SUM($K1486:N1486)),0)),0)</f>
        <v>0</v>
      </c>
      <c r="P1486" s="247">
        <f ca="1">ROUND(IF(OR(AND($D1484=LataProjekcji,$F1484&gt;0),AND($D1484=LataProjekcji,$F1484=0,$E1485&lt;=10)),$F1485,IF($D1484&lt;LataProjekcji,IF((SUM($K1486:O1486)+$D1486)&lt;$D1485,$D1486,$D1485-SUM($K1486:O1486)),0)),0)</f>
        <v>0</v>
      </c>
      <c r="Q1486" s="247">
        <f ca="1">ROUND(IF(OR(AND($D1484=LataProjekcji,$F1484&gt;0),AND($D1484=LataProjekcji,$F1484=0,$E1485&lt;=10)),$F1485,IF($D1484&lt;LataProjekcji,IF((SUM($K1486:P1486)+$D1486)&lt;$D1485,$D1486,$D1485-SUM($K1486:P1486)),0)),0)</f>
        <v>0</v>
      </c>
      <c r="R1486" s="247">
        <f ca="1">ROUND(IF(OR(AND($D1484=LataProjekcji,$F1484&gt;0),AND($D1484=LataProjekcji,$F1484=0,$E1485&lt;=10)),$F1485,IF($D1484&lt;LataProjekcji,IF((SUM($K1486:Q1486)+$D1486)&lt;$D1485,$D1486,$D1485-SUM($K1486:Q1486)),0)),0)</f>
        <v>0</v>
      </c>
      <c r="S1486" s="247">
        <f ca="1">ROUND(IF(OR(AND($D1484=LataProjekcji,$F1484&gt;0),AND($D1484=LataProjekcji,$F1484=0,$E1485&lt;=10)),$F1485,IF($D1484&lt;LataProjekcji,IF((SUM($K1486:R1486)+$D1486)&lt;$D1485,$D1486,$D1485-SUM($K1486:R1486)),0)),0)</f>
        <v>0</v>
      </c>
      <c r="T1486" s="247">
        <f ca="1">ROUND(IF(OR(AND($D1484=LataProjekcji,$F1484&gt;0),AND($D1484=LataProjekcji,$F1484=0,$E1485&lt;=10)),$F1485,IF($D1484&lt;LataProjekcji,IF((SUM($K1486:S1486)+$D1486)&lt;$D1485,$D1486,$D1485-SUM($K1486:S1486)),0)),0)</f>
        <v>0</v>
      </c>
      <c r="U1486" s="247">
        <f ca="1">ROUND(IF(OR(AND($D1484=LataProjekcji,$F1484&gt;0),AND($D1484=LataProjekcji,$F1484=0,$E1485&lt;=10)),$F1485,IF($D1484&lt;LataProjekcji,IF((SUM($K1486:T1486)+$D1486)&lt;$D1485,$D1486,$D1485-SUM($K1486:T1486)),0)),0)</f>
        <v>0</v>
      </c>
      <c r="V1486" s="247">
        <f ca="1">ROUND(IF(OR(AND($D1484=LataProjekcji,$F1484&gt;0),AND($D1484=LataProjekcji,$F1484=0,$E1485&lt;=10)),$F1485,IF($D1484&lt;LataProjekcji,IF((SUM($K1486:U1486)+$D1486)&lt;$D1485,$D1486,$D1485-SUM($K1486:U1486)),0)),0)</f>
        <v>0</v>
      </c>
      <c r="W1486" s="247">
        <f ca="1">ROUND(IF(OR(AND($D1484=LataProjekcji,$F1484&gt;0),AND($D1484=LataProjekcji,$F1484=0,$E1485&lt;=10)),$F1485,IF($D1484&lt;LataProjekcji,IF((SUM($K1486:V1486)+$D1486)&lt;$D1485,$D1486,$D1485-SUM($K1486:V1486)),0)),0)</f>
        <v>0</v>
      </c>
      <c r="X1486" s="247">
        <f ca="1">ROUND(IF(OR(AND($D1484=LataProjekcji,$F1484&gt;0),AND($D1484=LataProjekcji,$F1484=0,$E1485&lt;=10)),$F1485,IF($D1484&lt;LataProjekcji,IF((SUM($K1486:W1486)+$D1486)&lt;$D1485,$D1486,$D1485-SUM($K1486:W1486)),0)),0)</f>
        <v>0</v>
      </c>
      <c r="Y1486" s="247">
        <f ca="1">ROUND(IF(OR(AND($D1484=LataProjekcji,$F1484&gt;0),AND($D1484=LataProjekcji,$F1484=0,$E1485&lt;=10)),$F1485,IF($D1484&lt;LataProjekcji,IF((SUM($K1486:X1486)+$D1486)&lt;$D1485,$D1486,$D1485-SUM($K1486:X1486)),0)),0)</f>
        <v>0</v>
      </c>
      <c r="Z1486" s="247">
        <f ca="1">ROUND(IF(OR(AND($D1484=LataProjekcji,$F1484&gt;0),AND($D1484=LataProjekcji,$F1484=0,$E1485&lt;=10)),$F1485,IF($D1484&lt;LataProjekcji,IF((SUM($K1486:Y1486)+$D1486)&lt;$D1485,$D1486,$D1485-SUM($K1486:Y1486)),0)),0)</f>
        <v>0</v>
      </c>
      <c r="AA1486" s="247">
        <f ca="1">ROUND(IF(OR(AND($D1484=LataProjekcji,$F1484&gt;0),AND($D1484=LataProjekcji,$F1484=0,$E1485&lt;=10)),$F1485,IF($D1484&lt;LataProjekcji,IF((SUM($K1486:Z1486)+$D1486)&lt;$D1485,$D1486,$D1485-SUM($K1486:Z1486)),0)),0)</f>
        <v>0</v>
      </c>
      <c r="AB1486" s="247">
        <f ca="1">ROUND(IF(OR(AND($D1484=LataProjekcji,$F1484&gt;0),AND($D1484=LataProjekcji,$F1484=0,$E1485&lt;=10)),$F1485,IF($D1484&lt;LataProjekcji,IF((SUM($K1486:AA1486)+$D1486)&lt;$D1485,$D1486,$D1485-SUM($K1486:AA1486)),0)),0)</f>
        <v>0</v>
      </c>
      <c r="AC1486" s="247">
        <f ca="1">ROUND(IF(OR(AND($D1484=LataProjekcji,$F1484&gt;0),AND($D1484=LataProjekcji,$F1484=0,$E1485&lt;=10)),$F1485,IF($D1484&lt;LataProjekcji,IF((SUM($K1486:AB1486)+$D1486)&lt;$D1485,$D1486,$D1485-SUM($K1486:AB1486)),0)),0)</f>
        <v>0</v>
      </c>
      <c r="AD1486" s="247">
        <f ca="1">ROUND(IF(OR(AND($D1484=LataProjekcji,$F1484&gt;0),AND($D1484=LataProjekcji,$F1484=0,$E1485&lt;=10)),$F1485,IF($D1484&lt;LataProjekcji,IF((SUM($K1486:AC1486)+$D1486)&lt;$D1485,$D1486,$D1485-SUM($K1486:AC1486)),0)),0)</f>
        <v>0</v>
      </c>
      <c r="AE1486" s="247">
        <f ca="1">ROUND(IF(OR(AND($D1484=LataProjekcji,$F1484&gt;0),AND($D1484=LataProjekcji,$F1484=0,$E1485&lt;=10)),$F1485,IF($D1484&lt;LataProjekcji,IF((SUM($K1486:AD1486)+$D1486)&lt;$D1485,$D1486,$D1485-SUM($K1486:AD1486)),0)),0)</f>
        <v>0</v>
      </c>
    </row>
    <row r="1487" spans="1:31" ht="12.5" hidden="1" thickBot="1">
      <c r="A1487" s="326"/>
      <c r="B1487" s="21" t="s">
        <v>397</v>
      </c>
      <c r="C1487" s="21"/>
      <c r="D1487" s="22"/>
      <c r="E1487" s="21"/>
      <c r="F1487" s="21"/>
      <c r="G1487" s="21"/>
      <c r="H1487" s="21"/>
      <c r="I1487" s="21"/>
      <c r="J1487" s="21"/>
      <c r="K1487" s="22">
        <f ca="1">ROUND(K1486,0)</f>
        <v>0</v>
      </c>
      <c r="L1487" s="22">
        <f t="shared" ref="L1487:W1487" ca="1" si="2259">ROUND(K1487+L1486,0)</f>
        <v>0</v>
      </c>
      <c r="M1487" s="22">
        <f t="shared" ca="1" si="2259"/>
        <v>0</v>
      </c>
      <c r="N1487" s="22">
        <f t="shared" ca="1" si="2259"/>
        <v>0</v>
      </c>
      <c r="O1487" s="22">
        <f t="shared" ca="1" si="2259"/>
        <v>0</v>
      </c>
      <c r="P1487" s="22">
        <f t="shared" ca="1" si="2259"/>
        <v>0</v>
      </c>
      <c r="Q1487" s="22">
        <f t="shared" ca="1" si="2259"/>
        <v>0</v>
      </c>
      <c r="R1487" s="22">
        <f t="shared" ca="1" si="2259"/>
        <v>0</v>
      </c>
      <c r="S1487" s="22">
        <f t="shared" ca="1" si="2259"/>
        <v>0</v>
      </c>
      <c r="T1487" s="22">
        <f t="shared" ca="1" si="2259"/>
        <v>0</v>
      </c>
      <c r="U1487" s="22">
        <f t="shared" ca="1" si="2259"/>
        <v>0</v>
      </c>
      <c r="V1487" s="22">
        <f t="shared" ca="1" si="2259"/>
        <v>0</v>
      </c>
      <c r="W1487" s="22">
        <f t="shared" ca="1" si="2259"/>
        <v>0</v>
      </c>
      <c r="X1487" s="22">
        <f ca="1">ROUND(W1487+X1486,0)</f>
        <v>0</v>
      </c>
      <c r="Y1487" s="22">
        <f ca="1">ROUND(X1487+Y1486,0)</f>
        <v>0</v>
      </c>
      <c r="Z1487" s="22">
        <f t="shared" ref="Z1487:AA1487" ca="1" si="2260">ROUND(Y1487+Z1486,0)</f>
        <v>0</v>
      </c>
      <c r="AA1487" s="22">
        <f t="shared" ca="1" si="2260"/>
        <v>0</v>
      </c>
      <c r="AB1487" s="22">
        <f t="shared" ref="AB1487" ca="1" si="2261">ROUND(AA1487+AB1486,0)</f>
        <v>0</v>
      </c>
      <c r="AC1487" s="22">
        <f t="shared" ref="AC1487" ca="1" si="2262">ROUND(AB1487+AC1486,0)</f>
        <v>0</v>
      </c>
      <c r="AD1487" s="22">
        <f t="shared" ref="AD1487" ca="1" si="2263">ROUND(AC1487+AD1486,0)</f>
        <v>0</v>
      </c>
      <c r="AE1487" s="22">
        <f t="shared" ref="AE1487" ca="1" si="2264">ROUND(AD1487+AE1486,0)</f>
        <v>0</v>
      </c>
    </row>
    <row r="1488" spans="1:31" ht="12.5" hidden="1" thickBot="1">
      <c r="A1488" s="326"/>
      <c r="B1488" s="21" t="s">
        <v>388</v>
      </c>
      <c r="C1488" s="21"/>
      <c r="D1488" s="22"/>
      <c r="E1488" s="21"/>
      <c r="F1488" s="21"/>
      <c r="G1488" s="21"/>
      <c r="H1488" s="539">
        <f>H1481+7</f>
        <v>193</v>
      </c>
      <c r="I1488" s="21"/>
      <c r="J1488" s="21"/>
      <c r="K1488" s="76">
        <f ca="1">IF($D1484=LataProjekcji,ROUND($D1485-K1487,0),ROUND(IF(K1486=0,0,$D1485-K1487),0))</f>
        <v>0</v>
      </c>
      <c r="L1488" s="253">
        <f t="shared" ref="L1488:W1488" ca="1" si="2265">IF($D1484=LataProjekcji,ROUND($D1485-L1487,0),ROUND(IF(AND(L1486=0,K1488&gt;0),$D1485-L1487,IF(L1486=0,0,$D1485-L1487)),0))</f>
        <v>0</v>
      </c>
      <c r="M1488" s="253">
        <f t="shared" ca="1" si="2265"/>
        <v>0</v>
      </c>
      <c r="N1488" s="253">
        <f t="shared" ca="1" si="2265"/>
        <v>0</v>
      </c>
      <c r="O1488" s="253">
        <f t="shared" ca="1" si="2265"/>
        <v>0</v>
      </c>
      <c r="P1488" s="253">
        <f t="shared" ca="1" si="2265"/>
        <v>0</v>
      </c>
      <c r="Q1488" s="253">
        <f t="shared" ca="1" si="2265"/>
        <v>0</v>
      </c>
      <c r="R1488" s="253">
        <f t="shared" ca="1" si="2265"/>
        <v>0</v>
      </c>
      <c r="S1488" s="253">
        <f t="shared" ca="1" si="2265"/>
        <v>0</v>
      </c>
      <c r="T1488" s="253">
        <f t="shared" ca="1" si="2265"/>
        <v>0</v>
      </c>
      <c r="U1488" s="253">
        <f t="shared" ca="1" si="2265"/>
        <v>0</v>
      </c>
      <c r="V1488" s="253">
        <f t="shared" ca="1" si="2265"/>
        <v>0</v>
      </c>
      <c r="W1488" s="253">
        <f t="shared" ca="1" si="2265"/>
        <v>0</v>
      </c>
      <c r="X1488" s="253">
        <f t="shared" ref="X1488:AA1488" ca="1" si="2266">IF($D1484=LataProjekcji,ROUND($D1485-X1487,0),ROUND(IF(AND(X1486=0,W1488&gt;0),$D1485-X1487,IF(X1486=0,0,$D1485-X1487)),0))</f>
        <v>0</v>
      </c>
      <c r="Y1488" s="253">
        <f t="shared" ca="1" si="2266"/>
        <v>0</v>
      </c>
      <c r="Z1488" s="253">
        <f t="shared" ca="1" si="2266"/>
        <v>0</v>
      </c>
      <c r="AA1488" s="253">
        <f t="shared" ca="1" si="2266"/>
        <v>0</v>
      </c>
      <c r="AB1488" s="253">
        <f t="shared" ref="AB1488" ca="1" si="2267">IF($D1484=LataProjekcji,ROUND($D1485-AB1487,0),ROUND(IF(AND(AB1486=0,AA1488&gt;0),$D1485-AB1487,IF(AB1486=0,0,$D1485-AB1487)),0))</f>
        <v>0</v>
      </c>
      <c r="AC1488" s="253">
        <f t="shared" ref="AC1488" ca="1" si="2268">IF($D1484=LataProjekcji,ROUND($D1485-AC1487,0),ROUND(IF(AND(AC1486=0,AB1488&gt;0),$D1485-AC1487,IF(AC1486=0,0,$D1485-AC1487)),0))</f>
        <v>0</v>
      </c>
      <c r="AD1488" s="253">
        <f t="shared" ref="AD1488" ca="1" si="2269">IF($D1484=LataProjekcji,ROUND($D1485-AD1487,0),ROUND(IF(AND(AD1486=0,AC1488&gt;0),$D1485-AD1487,IF(AD1486=0,0,$D1485-AD1487)),0))</f>
        <v>0</v>
      </c>
      <c r="AE1488" s="253">
        <f t="shared" ref="AE1488" ca="1" si="2270">IF($D1484=LataProjekcji,ROUND($D1485-AE1487,0),ROUND(IF(AND(AE1486=0,AD1488&gt;0),$D1485-AE1487,IF(AE1486=0,0,$D1485-AE1487)),0))</f>
        <v>0</v>
      </c>
    </row>
    <row r="1489" spans="1:31" hidden="1">
      <c r="A1489" s="326"/>
      <c r="B1489" s="21"/>
      <c r="C1489" s="21"/>
      <c r="D1489" s="21"/>
      <c r="E1489" s="21"/>
      <c r="F1489" s="21"/>
      <c r="G1489" s="21"/>
      <c r="H1489" s="388">
        <f>H1482+1</f>
        <v>7</v>
      </c>
      <c r="I1489" s="458" cm="1">
        <f t="array" aca="1" ref="I1489" ca="1">OFFSET('Środki trwałe'!$C$353,H1489,,)</f>
        <v>0</v>
      </c>
      <c r="J1489" s="388" t="s">
        <v>404</v>
      </c>
      <c r="K1489" s="528">
        <f t="shared" ref="K1489:W1489" ca="1" si="2271">IF(AND(OFFSET($F$269,$D1483,0)="tak",OFFSET($G$269,$D1483,0)="tak",OFFSET($J$269,$D1483,0)="ok",LataProjekcji&lt;=Koniec_Projekt),ROUND(OFFSET($K$2476,$H1488,(COLUMN()-11))*OFFSET($K$374,$H1489,(COLUMN()-11)),0),0)</f>
        <v>0</v>
      </c>
      <c r="L1489" s="528">
        <f t="shared" ca="1" si="2271"/>
        <v>0</v>
      </c>
      <c r="M1489" s="528">
        <f t="shared" ca="1" si="2271"/>
        <v>0</v>
      </c>
      <c r="N1489" s="528">
        <f t="shared" ca="1" si="2271"/>
        <v>0</v>
      </c>
      <c r="O1489" s="528">
        <f t="shared" ca="1" si="2271"/>
        <v>0</v>
      </c>
      <c r="P1489" s="528">
        <f t="shared" ca="1" si="2271"/>
        <v>0</v>
      </c>
      <c r="Q1489" s="528">
        <f t="shared" ca="1" si="2271"/>
        <v>0</v>
      </c>
      <c r="R1489" s="528">
        <f t="shared" ca="1" si="2271"/>
        <v>0</v>
      </c>
      <c r="S1489" s="528">
        <f t="shared" ca="1" si="2271"/>
        <v>0</v>
      </c>
      <c r="T1489" s="528">
        <f t="shared" ca="1" si="2271"/>
        <v>0</v>
      </c>
      <c r="U1489" s="528">
        <f t="shared" ca="1" si="2271"/>
        <v>0</v>
      </c>
      <c r="V1489" s="528">
        <f t="shared" ca="1" si="2271"/>
        <v>0</v>
      </c>
      <c r="W1489" s="528">
        <f t="shared" ca="1" si="2271"/>
        <v>0</v>
      </c>
      <c r="X1489" s="528">
        <f t="shared" ref="X1489:AA1489" ca="1" si="2272">IF(AND(OFFSET($F$269,$D1483,0)="tak",OFFSET($G$269,$D1483,0)="tak",OFFSET($J$269,$D1483,0)="ok",LataProjekcji&lt;=Koniec_Projekt),ROUND(OFFSET($K$2476,$H1488,(COLUMN()-11))*OFFSET($K$374,$H1489,(COLUMN()-11)),0),0)</f>
        <v>0</v>
      </c>
      <c r="Y1489" s="528">
        <f t="shared" ca="1" si="2272"/>
        <v>0</v>
      </c>
      <c r="Z1489" s="528">
        <f t="shared" ca="1" si="2272"/>
        <v>0</v>
      </c>
      <c r="AA1489" s="528">
        <f t="shared" ca="1" si="2272"/>
        <v>0</v>
      </c>
      <c r="AB1489" s="528">
        <f t="shared" ref="AB1489:AE1489" ca="1" si="2273">IF(AND(OFFSET($F$269,$D1483,0)="tak",OFFSET($G$269,$D1483,0)="tak",OFFSET($J$269,$D1483,0)="ok",LataProjekcji&lt;=Koniec_Projekt),ROUND(OFFSET($K$2476,$H1488,(COLUMN()-11))*OFFSET($K$374,$H1489,(COLUMN()-11)),0),0)</f>
        <v>0</v>
      </c>
      <c r="AC1489" s="528">
        <f t="shared" ca="1" si="2273"/>
        <v>0</v>
      </c>
      <c r="AD1489" s="528">
        <f t="shared" ca="1" si="2273"/>
        <v>0</v>
      </c>
      <c r="AE1489" s="528">
        <f t="shared" ca="1" si="2273"/>
        <v>0</v>
      </c>
    </row>
    <row r="1490" spans="1:31" hidden="1">
      <c r="A1490" s="326"/>
      <c r="B1490" s="20">
        <f ca="1">OFFSET($B$269,D1490,0)</f>
        <v>0</v>
      </c>
      <c r="C1490" s="20"/>
      <c r="D1490" s="21">
        <f>D1483+1</f>
        <v>92</v>
      </c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</row>
    <row r="1491" spans="1:31" hidden="1">
      <c r="A1491" s="326"/>
      <c r="B1491" s="21" t="s">
        <v>395</v>
      </c>
      <c r="C1491" s="21"/>
      <c r="D1491" s="164">
        <f ca="1">YEAR(OFFSET($E$269,D1490,0))</f>
        <v>1900</v>
      </c>
      <c r="E1491" s="164">
        <f ca="1">MONTH(OFFSET($E$269,D1490,0))</f>
        <v>1</v>
      </c>
      <c r="F1491" s="527" cm="1">
        <f t="array" aca="1" ref="F1491" ca="1">IleMiesiecyDoKoncaRokuST</f>
        <v>11</v>
      </c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</row>
    <row r="1492" spans="1:31" hidden="1">
      <c r="A1492" s="326"/>
      <c r="B1492" s="21" t="s">
        <v>388</v>
      </c>
      <c r="C1492" s="21"/>
      <c r="D1492" s="375">
        <f ca="1">IF(E1492&lt;0,0,ROUND(E1492,0))</f>
        <v>0</v>
      </c>
      <c r="E1492" s="248">
        <f ca="1">OFFSET($D$269,D1490,0)</f>
        <v>0</v>
      </c>
      <c r="F1492" s="375">
        <f ca="1">IF(E1492&gt;10,ROUND(($D1493/12)*$F1491,0),$D1492)</f>
        <v>0</v>
      </c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6"/>
      <c r="B1493" s="21" t="s">
        <v>396</v>
      </c>
      <c r="C1493" s="21"/>
      <c r="D1493" s="375">
        <f ca="1">IF(ISBLANK(OFFSET($E$269,D1490,0)),0,IF(E1492&gt;10,ROUND(D1492*am_budynki,0),IF(D1492&lt;0,0,D1492)))</f>
        <v>0</v>
      </c>
      <c r="E1493" s="21"/>
      <c r="F1493" s="21"/>
      <c r="G1493" s="21"/>
      <c r="H1493" s="21"/>
      <c r="I1493" s="21"/>
      <c r="J1493" s="21"/>
      <c r="K1493" s="74">
        <f ca="1">ROUND(IF($D1491=LataProjekcji,$F1492,IF($D1491=LataProjekcji,$D1493,0)),0)</f>
        <v>0</v>
      </c>
      <c r="L1493" s="247">
        <f ca="1">ROUND(IF(OR(AND($D1491=LataProjekcji,$F1491&gt;0),AND($D1491=LataProjekcji,$F1491=0,$E1492&lt;=10)),$F1492,IF($D1491&lt;LataProjekcji,IF((SUM($K1493:K1493)+$D1493)&lt;$D1492,$D1493,$D1492-SUM($K1493:K1493)),0)),0)</f>
        <v>0</v>
      </c>
      <c r="M1493" s="247">
        <f ca="1">ROUND(IF(OR(AND($D1491=LataProjekcji,$F1491&gt;0),AND($D1491=LataProjekcji,$F1491=0,$E1492&lt;=10)),$F1492,IF($D1491&lt;LataProjekcji,IF((SUM($K1493:L1493)+$D1493)&lt;$D1492,$D1493,$D1492-SUM($K1493:L1493)),0)),0)</f>
        <v>0</v>
      </c>
      <c r="N1493" s="247">
        <f ca="1">ROUND(IF(OR(AND($D1491=LataProjekcji,$F1491&gt;0),AND($D1491=LataProjekcji,$F1491=0,$E1492&lt;=10)),$F1492,IF($D1491&lt;LataProjekcji,IF((SUM($K1493:M1493)+$D1493)&lt;$D1492,$D1493,$D1492-SUM($K1493:M1493)),0)),0)</f>
        <v>0</v>
      </c>
      <c r="O1493" s="247">
        <f ca="1">ROUND(IF(OR(AND($D1491=LataProjekcji,$F1491&gt;0),AND($D1491=LataProjekcji,$F1491=0,$E1492&lt;=10)),$F1492,IF($D1491&lt;LataProjekcji,IF((SUM($K1493:N1493)+$D1493)&lt;$D1492,$D1493,$D1492-SUM($K1493:N1493)),0)),0)</f>
        <v>0</v>
      </c>
      <c r="P1493" s="247">
        <f ca="1">ROUND(IF(OR(AND($D1491=LataProjekcji,$F1491&gt;0),AND($D1491=LataProjekcji,$F1491=0,$E1492&lt;=10)),$F1492,IF($D1491&lt;LataProjekcji,IF((SUM($K1493:O1493)+$D1493)&lt;$D1492,$D1493,$D1492-SUM($K1493:O1493)),0)),0)</f>
        <v>0</v>
      </c>
      <c r="Q1493" s="247">
        <f ca="1">ROUND(IF(OR(AND($D1491=LataProjekcji,$F1491&gt;0),AND($D1491=LataProjekcji,$F1491=0,$E1492&lt;=10)),$F1492,IF($D1491&lt;LataProjekcji,IF((SUM($K1493:P1493)+$D1493)&lt;$D1492,$D1493,$D1492-SUM($K1493:P1493)),0)),0)</f>
        <v>0</v>
      </c>
      <c r="R1493" s="247">
        <f ca="1">ROUND(IF(OR(AND($D1491=LataProjekcji,$F1491&gt;0),AND($D1491=LataProjekcji,$F1491=0,$E1492&lt;=10)),$F1492,IF($D1491&lt;LataProjekcji,IF((SUM($K1493:Q1493)+$D1493)&lt;$D1492,$D1493,$D1492-SUM($K1493:Q1493)),0)),0)</f>
        <v>0</v>
      </c>
      <c r="S1493" s="247">
        <f ca="1">ROUND(IF(OR(AND($D1491=LataProjekcji,$F1491&gt;0),AND($D1491=LataProjekcji,$F1491=0,$E1492&lt;=10)),$F1492,IF($D1491&lt;LataProjekcji,IF((SUM($K1493:R1493)+$D1493)&lt;$D1492,$D1493,$D1492-SUM($K1493:R1493)),0)),0)</f>
        <v>0</v>
      </c>
      <c r="T1493" s="247">
        <f ca="1">ROUND(IF(OR(AND($D1491=LataProjekcji,$F1491&gt;0),AND($D1491=LataProjekcji,$F1491=0,$E1492&lt;=10)),$F1492,IF($D1491&lt;LataProjekcji,IF((SUM($K1493:S1493)+$D1493)&lt;$D1492,$D1493,$D1492-SUM($K1493:S1493)),0)),0)</f>
        <v>0</v>
      </c>
      <c r="U1493" s="247">
        <f ca="1">ROUND(IF(OR(AND($D1491=LataProjekcji,$F1491&gt;0),AND($D1491=LataProjekcji,$F1491=0,$E1492&lt;=10)),$F1492,IF($D1491&lt;LataProjekcji,IF((SUM($K1493:T1493)+$D1493)&lt;$D1492,$D1493,$D1492-SUM($K1493:T1493)),0)),0)</f>
        <v>0</v>
      </c>
      <c r="V1493" s="247">
        <f ca="1">ROUND(IF(OR(AND($D1491=LataProjekcji,$F1491&gt;0),AND($D1491=LataProjekcji,$F1491=0,$E1492&lt;=10)),$F1492,IF($D1491&lt;LataProjekcji,IF((SUM($K1493:U1493)+$D1493)&lt;$D1492,$D1493,$D1492-SUM($K1493:U1493)),0)),0)</f>
        <v>0</v>
      </c>
      <c r="W1493" s="247">
        <f ca="1">ROUND(IF(OR(AND($D1491=LataProjekcji,$F1491&gt;0),AND($D1491=LataProjekcji,$F1491=0,$E1492&lt;=10)),$F1492,IF($D1491&lt;LataProjekcji,IF((SUM($K1493:V1493)+$D1493)&lt;$D1492,$D1493,$D1492-SUM($K1493:V1493)),0)),0)</f>
        <v>0</v>
      </c>
      <c r="X1493" s="247">
        <f ca="1">ROUND(IF(OR(AND($D1491=LataProjekcji,$F1491&gt;0),AND($D1491=LataProjekcji,$F1491=0,$E1492&lt;=10)),$F1492,IF($D1491&lt;LataProjekcji,IF((SUM($K1493:W1493)+$D1493)&lt;$D1492,$D1493,$D1492-SUM($K1493:W1493)),0)),0)</f>
        <v>0</v>
      </c>
      <c r="Y1493" s="247">
        <f ca="1">ROUND(IF(OR(AND($D1491=LataProjekcji,$F1491&gt;0),AND($D1491=LataProjekcji,$F1491=0,$E1492&lt;=10)),$F1492,IF($D1491&lt;LataProjekcji,IF((SUM($K1493:X1493)+$D1493)&lt;$D1492,$D1493,$D1492-SUM($K1493:X1493)),0)),0)</f>
        <v>0</v>
      </c>
      <c r="Z1493" s="247">
        <f ca="1">ROUND(IF(OR(AND($D1491=LataProjekcji,$F1491&gt;0),AND($D1491=LataProjekcji,$F1491=0,$E1492&lt;=10)),$F1492,IF($D1491&lt;LataProjekcji,IF((SUM($K1493:Y1493)+$D1493)&lt;$D1492,$D1493,$D1492-SUM($K1493:Y1493)),0)),0)</f>
        <v>0</v>
      </c>
      <c r="AA1493" s="247">
        <f ca="1">ROUND(IF(OR(AND($D1491=LataProjekcji,$F1491&gt;0),AND($D1491=LataProjekcji,$F1491=0,$E1492&lt;=10)),$F1492,IF($D1491&lt;LataProjekcji,IF((SUM($K1493:Z1493)+$D1493)&lt;$D1492,$D1493,$D1492-SUM($K1493:Z1493)),0)),0)</f>
        <v>0</v>
      </c>
      <c r="AB1493" s="247">
        <f ca="1">ROUND(IF(OR(AND($D1491=LataProjekcji,$F1491&gt;0),AND($D1491=LataProjekcji,$F1491=0,$E1492&lt;=10)),$F1492,IF($D1491&lt;LataProjekcji,IF((SUM($K1493:AA1493)+$D1493)&lt;$D1492,$D1493,$D1492-SUM($K1493:AA1493)),0)),0)</f>
        <v>0</v>
      </c>
      <c r="AC1493" s="247">
        <f ca="1">ROUND(IF(OR(AND($D1491=LataProjekcji,$F1491&gt;0),AND($D1491=LataProjekcji,$F1491=0,$E1492&lt;=10)),$F1492,IF($D1491&lt;LataProjekcji,IF((SUM($K1493:AB1493)+$D1493)&lt;$D1492,$D1493,$D1492-SUM($K1493:AB1493)),0)),0)</f>
        <v>0</v>
      </c>
      <c r="AD1493" s="247">
        <f ca="1">ROUND(IF(OR(AND($D1491=LataProjekcji,$F1491&gt;0),AND($D1491=LataProjekcji,$F1491=0,$E1492&lt;=10)),$F1492,IF($D1491&lt;LataProjekcji,IF((SUM($K1493:AC1493)+$D1493)&lt;$D1492,$D1493,$D1492-SUM($K1493:AC1493)),0)),0)</f>
        <v>0</v>
      </c>
      <c r="AE1493" s="247">
        <f ca="1">ROUND(IF(OR(AND($D1491=LataProjekcji,$F1491&gt;0),AND($D1491=LataProjekcji,$F1491=0,$E1492&lt;=10)),$F1492,IF($D1491&lt;LataProjekcji,IF((SUM($K1493:AD1493)+$D1493)&lt;$D1492,$D1493,$D1492-SUM($K1493:AD1493)),0)),0)</f>
        <v>0</v>
      </c>
    </row>
    <row r="1494" spans="1:31" ht="12.5" hidden="1" thickBot="1">
      <c r="A1494" s="326"/>
      <c r="B1494" s="21" t="s">
        <v>397</v>
      </c>
      <c r="C1494" s="21"/>
      <c r="D1494" s="22"/>
      <c r="E1494" s="21"/>
      <c r="F1494" s="21"/>
      <c r="G1494" s="21"/>
      <c r="H1494" s="21"/>
      <c r="I1494" s="21"/>
      <c r="J1494" s="21"/>
      <c r="K1494" s="22">
        <f ca="1">ROUND(K1493,0)</f>
        <v>0</v>
      </c>
      <c r="L1494" s="22">
        <f t="shared" ref="L1494:W1494" ca="1" si="2274">ROUND(K1494+L1493,0)</f>
        <v>0</v>
      </c>
      <c r="M1494" s="22">
        <f t="shared" ca="1" si="2274"/>
        <v>0</v>
      </c>
      <c r="N1494" s="22">
        <f t="shared" ca="1" si="2274"/>
        <v>0</v>
      </c>
      <c r="O1494" s="22">
        <f t="shared" ca="1" si="2274"/>
        <v>0</v>
      </c>
      <c r="P1494" s="22">
        <f t="shared" ca="1" si="2274"/>
        <v>0</v>
      </c>
      <c r="Q1494" s="22">
        <f t="shared" ca="1" si="2274"/>
        <v>0</v>
      </c>
      <c r="R1494" s="22">
        <f t="shared" ca="1" si="2274"/>
        <v>0</v>
      </c>
      <c r="S1494" s="22">
        <f t="shared" ca="1" si="2274"/>
        <v>0</v>
      </c>
      <c r="T1494" s="22">
        <f t="shared" ca="1" si="2274"/>
        <v>0</v>
      </c>
      <c r="U1494" s="22">
        <f t="shared" ca="1" si="2274"/>
        <v>0</v>
      </c>
      <c r="V1494" s="22">
        <f t="shared" ca="1" si="2274"/>
        <v>0</v>
      </c>
      <c r="W1494" s="22">
        <f t="shared" ca="1" si="2274"/>
        <v>0</v>
      </c>
      <c r="X1494" s="22">
        <f ca="1">ROUND(W1494+X1493,0)</f>
        <v>0</v>
      </c>
      <c r="Y1494" s="22">
        <f ca="1">ROUND(X1494+Y1493,0)</f>
        <v>0</v>
      </c>
      <c r="Z1494" s="22">
        <f t="shared" ref="Z1494:AA1494" ca="1" si="2275">ROUND(Y1494+Z1493,0)</f>
        <v>0</v>
      </c>
      <c r="AA1494" s="22">
        <f t="shared" ca="1" si="2275"/>
        <v>0</v>
      </c>
      <c r="AB1494" s="22">
        <f t="shared" ref="AB1494" ca="1" si="2276">ROUND(AA1494+AB1493,0)</f>
        <v>0</v>
      </c>
      <c r="AC1494" s="22">
        <f t="shared" ref="AC1494" ca="1" si="2277">ROUND(AB1494+AC1493,0)</f>
        <v>0</v>
      </c>
      <c r="AD1494" s="22">
        <f t="shared" ref="AD1494" ca="1" si="2278">ROUND(AC1494+AD1493,0)</f>
        <v>0</v>
      </c>
      <c r="AE1494" s="22">
        <f t="shared" ref="AE1494" ca="1" si="2279">ROUND(AD1494+AE1493,0)</f>
        <v>0</v>
      </c>
    </row>
    <row r="1495" spans="1:31" ht="12.5" hidden="1" thickBot="1">
      <c r="A1495" s="326"/>
      <c r="B1495" s="21" t="s">
        <v>388</v>
      </c>
      <c r="C1495" s="21"/>
      <c r="D1495" s="22"/>
      <c r="E1495" s="21"/>
      <c r="F1495" s="21"/>
      <c r="G1495" s="21"/>
      <c r="H1495" s="539">
        <f>H1488+7</f>
        <v>200</v>
      </c>
      <c r="I1495" s="21"/>
      <c r="J1495" s="21"/>
      <c r="K1495" s="76">
        <f ca="1">IF($D1491=LataProjekcji,ROUND($D1492-K1494,0),ROUND(IF(K1493=0,0,$D1492-K1494),0))</f>
        <v>0</v>
      </c>
      <c r="L1495" s="253">
        <f t="shared" ref="L1495:W1495" ca="1" si="2280">IF($D1491=LataProjekcji,ROUND($D1492-L1494,0),ROUND(IF(AND(L1493=0,K1495&gt;0),$D1492-L1494,IF(L1493=0,0,$D1492-L1494)),0))</f>
        <v>0</v>
      </c>
      <c r="M1495" s="253">
        <f t="shared" ca="1" si="2280"/>
        <v>0</v>
      </c>
      <c r="N1495" s="253">
        <f t="shared" ca="1" si="2280"/>
        <v>0</v>
      </c>
      <c r="O1495" s="253">
        <f t="shared" ca="1" si="2280"/>
        <v>0</v>
      </c>
      <c r="P1495" s="253">
        <f t="shared" ca="1" si="2280"/>
        <v>0</v>
      </c>
      <c r="Q1495" s="253">
        <f t="shared" ca="1" si="2280"/>
        <v>0</v>
      </c>
      <c r="R1495" s="253">
        <f t="shared" ca="1" si="2280"/>
        <v>0</v>
      </c>
      <c r="S1495" s="253">
        <f t="shared" ca="1" si="2280"/>
        <v>0</v>
      </c>
      <c r="T1495" s="253">
        <f t="shared" ca="1" si="2280"/>
        <v>0</v>
      </c>
      <c r="U1495" s="253">
        <f t="shared" ca="1" si="2280"/>
        <v>0</v>
      </c>
      <c r="V1495" s="253">
        <f t="shared" ca="1" si="2280"/>
        <v>0</v>
      </c>
      <c r="W1495" s="253">
        <f t="shared" ca="1" si="2280"/>
        <v>0</v>
      </c>
      <c r="X1495" s="253">
        <f t="shared" ref="X1495:AA1495" ca="1" si="2281">IF($D1491=LataProjekcji,ROUND($D1492-X1494,0),ROUND(IF(AND(X1493=0,W1495&gt;0),$D1492-X1494,IF(X1493=0,0,$D1492-X1494)),0))</f>
        <v>0</v>
      </c>
      <c r="Y1495" s="253">
        <f t="shared" ca="1" si="2281"/>
        <v>0</v>
      </c>
      <c r="Z1495" s="253">
        <f t="shared" ca="1" si="2281"/>
        <v>0</v>
      </c>
      <c r="AA1495" s="253">
        <f t="shared" ca="1" si="2281"/>
        <v>0</v>
      </c>
      <c r="AB1495" s="253">
        <f t="shared" ref="AB1495" ca="1" si="2282">IF($D1491=LataProjekcji,ROUND($D1492-AB1494,0),ROUND(IF(AND(AB1493=0,AA1495&gt;0),$D1492-AB1494,IF(AB1493=0,0,$D1492-AB1494)),0))</f>
        <v>0</v>
      </c>
      <c r="AC1495" s="253">
        <f t="shared" ref="AC1495" ca="1" si="2283">IF($D1491=LataProjekcji,ROUND($D1492-AC1494,0),ROUND(IF(AND(AC1493=0,AB1495&gt;0),$D1492-AC1494,IF(AC1493=0,0,$D1492-AC1494)),0))</f>
        <v>0</v>
      </c>
      <c r="AD1495" s="253">
        <f t="shared" ref="AD1495" ca="1" si="2284">IF($D1491=LataProjekcji,ROUND($D1492-AD1494,0),ROUND(IF(AND(AD1493=0,AC1495&gt;0),$D1492-AD1494,IF(AD1493=0,0,$D1492-AD1494)),0))</f>
        <v>0</v>
      </c>
      <c r="AE1495" s="253">
        <f t="shared" ref="AE1495" ca="1" si="2285">IF($D1491=LataProjekcji,ROUND($D1492-AE1494,0),ROUND(IF(AND(AE1493=0,AD1495&gt;0),$D1492-AE1494,IF(AE1493=0,0,$D1492-AE1494)),0))</f>
        <v>0</v>
      </c>
    </row>
    <row r="1496" spans="1:31" hidden="1">
      <c r="A1496" s="326"/>
      <c r="B1496" s="21"/>
      <c r="C1496" s="21"/>
      <c r="D1496" s="21"/>
      <c r="E1496" s="21"/>
      <c r="F1496" s="21"/>
      <c r="G1496" s="21"/>
      <c r="H1496" s="388">
        <f>H1489+1</f>
        <v>8</v>
      </c>
      <c r="I1496" s="458" cm="1">
        <f t="array" aca="1" ref="I1496" ca="1">OFFSET('Środki trwałe'!$C$353,H1496,,)</f>
        <v>0</v>
      </c>
      <c r="J1496" s="388" t="s">
        <v>404</v>
      </c>
      <c r="K1496" s="528">
        <f t="shared" ref="K1496:W1496" ca="1" si="2286">IF(AND(OFFSET($F$269,$D1490,0)="tak",OFFSET($G$269,$D1490,0)="tak",OFFSET($J$269,$D1490,0)="ok",LataProjekcji&lt;=Koniec_Projekt),ROUND(OFFSET($K$2476,$H1495,(COLUMN()-11))*OFFSET($K$374,$H1496,(COLUMN()-11)),0),0)</f>
        <v>0</v>
      </c>
      <c r="L1496" s="528">
        <f t="shared" ca="1" si="2286"/>
        <v>0</v>
      </c>
      <c r="M1496" s="528">
        <f t="shared" ca="1" si="2286"/>
        <v>0</v>
      </c>
      <c r="N1496" s="528">
        <f t="shared" ca="1" si="2286"/>
        <v>0</v>
      </c>
      <c r="O1496" s="528">
        <f t="shared" ca="1" si="2286"/>
        <v>0</v>
      </c>
      <c r="P1496" s="528">
        <f t="shared" ca="1" si="2286"/>
        <v>0</v>
      </c>
      <c r="Q1496" s="528">
        <f t="shared" ca="1" si="2286"/>
        <v>0</v>
      </c>
      <c r="R1496" s="528">
        <f t="shared" ca="1" si="2286"/>
        <v>0</v>
      </c>
      <c r="S1496" s="528">
        <f t="shared" ca="1" si="2286"/>
        <v>0</v>
      </c>
      <c r="T1496" s="528">
        <f t="shared" ca="1" si="2286"/>
        <v>0</v>
      </c>
      <c r="U1496" s="528">
        <f t="shared" ca="1" si="2286"/>
        <v>0</v>
      </c>
      <c r="V1496" s="528">
        <f t="shared" ca="1" si="2286"/>
        <v>0</v>
      </c>
      <c r="W1496" s="528">
        <f t="shared" ca="1" si="2286"/>
        <v>0</v>
      </c>
      <c r="X1496" s="528">
        <f t="shared" ref="X1496:AA1496" ca="1" si="2287">IF(AND(OFFSET($F$269,$D1490,0)="tak",OFFSET($G$269,$D1490,0)="tak",OFFSET($J$269,$D1490,0)="ok",LataProjekcji&lt;=Koniec_Projekt),ROUND(OFFSET($K$2476,$H1495,(COLUMN()-11))*OFFSET($K$374,$H1496,(COLUMN()-11)),0),0)</f>
        <v>0</v>
      </c>
      <c r="Y1496" s="528">
        <f t="shared" ca="1" si="2287"/>
        <v>0</v>
      </c>
      <c r="Z1496" s="528">
        <f t="shared" ca="1" si="2287"/>
        <v>0</v>
      </c>
      <c r="AA1496" s="528">
        <f t="shared" ca="1" si="2287"/>
        <v>0</v>
      </c>
      <c r="AB1496" s="528">
        <f t="shared" ref="AB1496:AE1496" ca="1" si="2288">IF(AND(OFFSET($F$269,$D1490,0)="tak",OFFSET($G$269,$D1490,0)="tak",OFFSET($J$269,$D1490,0)="ok",LataProjekcji&lt;=Koniec_Projekt),ROUND(OFFSET($K$2476,$H1495,(COLUMN()-11))*OFFSET($K$374,$H1496,(COLUMN()-11)),0),0)</f>
        <v>0</v>
      </c>
      <c r="AC1496" s="528">
        <f t="shared" ca="1" si="2288"/>
        <v>0</v>
      </c>
      <c r="AD1496" s="528">
        <f t="shared" ca="1" si="2288"/>
        <v>0</v>
      </c>
      <c r="AE1496" s="528">
        <f t="shared" ca="1" si="2288"/>
        <v>0</v>
      </c>
    </row>
    <row r="1497" spans="1:31" hidden="1">
      <c r="A1497" s="326"/>
      <c r="B1497" s="20">
        <f ca="1">OFFSET($B$269,D1497,0)</f>
        <v>0</v>
      </c>
      <c r="C1497" s="20"/>
      <c r="D1497" s="21">
        <f>D1490+1</f>
        <v>93</v>
      </c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</row>
    <row r="1498" spans="1:31" hidden="1">
      <c r="A1498" s="326"/>
      <c r="B1498" s="21" t="s">
        <v>395</v>
      </c>
      <c r="C1498" s="21"/>
      <c r="D1498" s="164">
        <f ca="1">YEAR(OFFSET($E$269,D1497,0))</f>
        <v>1900</v>
      </c>
      <c r="E1498" s="164">
        <f ca="1">MONTH(OFFSET($E$269,D1497,0))</f>
        <v>1</v>
      </c>
      <c r="F1498" s="527" cm="1">
        <f t="array" aca="1" ref="F1498" ca="1">IleMiesiecyDoKoncaRokuST</f>
        <v>11</v>
      </c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</row>
    <row r="1499" spans="1:31" hidden="1">
      <c r="A1499" s="326"/>
      <c r="B1499" s="21" t="s">
        <v>388</v>
      </c>
      <c r="C1499" s="21"/>
      <c r="D1499" s="375">
        <f ca="1">IF(E1499&lt;0,0,ROUND(E1499,0))</f>
        <v>0</v>
      </c>
      <c r="E1499" s="248">
        <f ca="1">OFFSET($D$269,D1497,0)</f>
        <v>0</v>
      </c>
      <c r="F1499" s="375">
        <f ca="1">IF(E1499&gt;10,ROUND(($D1500/12)*$F1498,0),$D1499)</f>
        <v>0</v>
      </c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6"/>
      <c r="B1500" s="21" t="s">
        <v>396</v>
      </c>
      <c r="C1500" s="21"/>
      <c r="D1500" s="375">
        <f ca="1">IF(ISBLANK(OFFSET($E$269,D1497,0)),0,IF(E1499&gt;10,ROUND(D1499*am_budynki,0),IF(D1499&lt;0,0,D1499)))</f>
        <v>0</v>
      </c>
      <c r="E1500" s="21"/>
      <c r="F1500" s="21"/>
      <c r="G1500" s="21"/>
      <c r="H1500" s="21"/>
      <c r="I1500" s="21"/>
      <c r="J1500" s="21"/>
      <c r="K1500" s="74">
        <f ca="1">ROUND(IF($D1498=LataProjekcji,$F1499,IF($D1498=LataProjekcji,$D1500,0)),0)</f>
        <v>0</v>
      </c>
      <c r="L1500" s="247">
        <f ca="1">ROUND(IF(OR(AND($D1498=LataProjekcji,$F1498&gt;0),AND($D1498=LataProjekcji,$F1498=0,$E1499&lt;=10)),$F1499,IF($D1498&lt;LataProjekcji,IF((SUM($K1500:K1500)+$D1500)&lt;$D1499,$D1500,$D1499-SUM($K1500:K1500)),0)),0)</f>
        <v>0</v>
      </c>
      <c r="M1500" s="247">
        <f ca="1">ROUND(IF(OR(AND($D1498=LataProjekcji,$F1498&gt;0),AND($D1498=LataProjekcji,$F1498=0,$E1499&lt;=10)),$F1499,IF($D1498&lt;LataProjekcji,IF((SUM($K1500:L1500)+$D1500)&lt;$D1499,$D1500,$D1499-SUM($K1500:L1500)),0)),0)</f>
        <v>0</v>
      </c>
      <c r="N1500" s="247">
        <f ca="1">ROUND(IF(OR(AND($D1498=LataProjekcji,$F1498&gt;0),AND($D1498=LataProjekcji,$F1498=0,$E1499&lt;=10)),$F1499,IF($D1498&lt;LataProjekcji,IF((SUM($K1500:M1500)+$D1500)&lt;$D1499,$D1500,$D1499-SUM($K1500:M1500)),0)),0)</f>
        <v>0</v>
      </c>
      <c r="O1500" s="247">
        <f ca="1">ROUND(IF(OR(AND($D1498=LataProjekcji,$F1498&gt;0),AND($D1498=LataProjekcji,$F1498=0,$E1499&lt;=10)),$F1499,IF($D1498&lt;LataProjekcji,IF((SUM($K1500:N1500)+$D1500)&lt;$D1499,$D1500,$D1499-SUM($K1500:N1500)),0)),0)</f>
        <v>0</v>
      </c>
      <c r="P1500" s="247">
        <f ca="1">ROUND(IF(OR(AND($D1498=LataProjekcji,$F1498&gt;0),AND($D1498=LataProjekcji,$F1498=0,$E1499&lt;=10)),$F1499,IF($D1498&lt;LataProjekcji,IF((SUM($K1500:O1500)+$D1500)&lt;$D1499,$D1500,$D1499-SUM($K1500:O1500)),0)),0)</f>
        <v>0</v>
      </c>
      <c r="Q1500" s="247">
        <f ca="1">ROUND(IF(OR(AND($D1498=LataProjekcji,$F1498&gt;0),AND($D1498=LataProjekcji,$F1498=0,$E1499&lt;=10)),$F1499,IF($D1498&lt;LataProjekcji,IF((SUM($K1500:P1500)+$D1500)&lt;$D1499,$D1500,$D1499-SUM($K1500:P1500)),0)),0)</f>
        <v>0</v>
      </c>
      <c r="R1500" s="247">
        <f ca="1">ROUND(IF(OR(AND($D1498=LataProjekcji,$F1498&gt;0),AND($D1498=LataProjekcji,$F1498=0,$E1499&lt;=10)),$F1499,IF($D1498&lt;LataProjekcji,IF((SUM($K1500:Q1500)+$D1500)&lt;$D1499,$D1500,$D1499-SUM($K1500:Q1500)),0)),0)</f>
        <v>0</v>
      </c>
      <c r="S1500" s="247">
        <f ca="1">ROUND(IF(OR(AND($D1498=LataProjekcji,$F1498&gt;0),AND($D1498=LataProjekcji,$F1498=0,$E1499&lt;=10)),$F1499,IF($D1498&lt;LataProjekcji,IF((SUM($K1500:R1500)+$D1500)&lt;$D1499,$D1500,$D1499-SUM($K1500:R1500)),0)),0)</f>
        <v>0</v>
      </c>
      <c r="T1500" s="247">
        <f ca="1">ROUND(IF(OR(AND($D1498=LataProjekcji,$F1498&gt;0),AND($D1498=LataProjekcji,$F1498=0,$E1499&lt;=10)),$F1499,IF($D1498&lt;LataProjekcji,IF((SUM($K1500:S1500)+$D1500)&lt;$D1499,$D1500,$D1499-SUM($K1500:S1500)),0)),0)</f>
        <v>0</v>
      </c>
      <c r="U1500" s="247">
        <f ca="1">ROUND(IF(OR(AND($D1498=LataProjekcji,$F1498&gt;0),AND($D1498=LataProjekcji,$F1498=0,$E1499&lt;=10)),$F1499,IF($D1498&lt;LataProjekcji,IF((SUM($K1500:T1500)+$D1500)&lt;$D1499,$D1500,$D1499-SUM($K1500:T1500)),0)),0)</f>
        <v>0</v>
      </c>
      <c r="V1500" s="247">
        <f ca="1">ROUND(IF(OR(AND($D1498=LataProjekcji,$F1498&gt;0),AND($D1498=LataProjekcji,$F1498=0,$E1499&lt;=10)),$F1499,IF($D1498&lt;LataProjekcji,IF((SUM($K1500:U1500)+$D1500)&lt;$D1499,$D1500,$D1499-SUM($K1500:U1500)),0)),0)</f>
        <v>0</v>
      </c>
      <c r="W1500" s="247">
        <f ca="1">ROUND(IF(OR(AND($D1498=LataProjekcji,$F1498&gt;0),AND($D1498=LataProjekcji,$F1498=0,$E1499&lt;=10)),$F1499,IF($D1498&lt;LataProjekcji,IF((SUM($K1500:V1500)+$D1500)&lt;$D1499,$D1500,$D1499-SUM($K1500:V1500)),0)),0)</f>
        <v>0</v>
      </c>
      <c r="X1500" s="247">
        <f ca="1">ROUND(IF(OR(AND($D1498=LataProjekcji,$F1498&gt;0),AND($D1498=LataProjekcji,$F1498=0,$E1499&lt;=10)),$F1499,IF($D1498&lt;LataProjekcji,IF((SUM($K1500:W1500)+$D1500)&lt;$D1499,$D1500,$D1499-SUM($K1500:W1500)),0)),0)</f>
        <v>0</v>
      </c>
      <c r="Y1500" s="247">
        <f ca="1">ROUND(IF(OR(AND($D1498=LataProjekcji,$F1498&gt;0),AND($D1498=LataProjekcji,$F1498=0,$E1499&lt;=10)),$F1499,IF($D1498&lt;LataProjekcji,IF((SUM($K1500:X1500)+$D1500)&lt;$D1499,$D1500,$D1499-SUM($K1500:X1500)),0)),0)</f>
        <v>0</v>
      </c>
      <c r="Z1500" s="247">
        <f ca="1">ROUND(IF(OR(AND($D1498=LataProjekcji,$F1498&gt;0),AND($D1498=LataProjekcji,$F1498=0,$E1499&lt;=10)),$F1499,IF($D1498&lt;LataProjekcji,IF((SUM($K1500:Y1500)+$D1500)&lt;$D1499,$D1500,$D1499-SUM($K1500:Y1500)),0)),0)</f>
        <v>0</v>
      </c>
      <c r="AA1500" s="247">
        <f ca="1">ROUND(IF(OR(AND($D1498=LataProjekcji,$F1498&gt;0),AND($D1498=LataProjekcji,$F1498=0,$E1499&lt;=10)),$F1499,IF($D1498&lt;LataProjekcji,IF((SUM($K1500:Z1500)+$D1500)&lt;$D1499,$D1500,$D1499-SUM($K1500:Z1500)),0)),0)</f>
        <v>0</v>
      </c>
      <c r="AB1500" s="247">
        <f ca="1">ROUND(IF(OR(AND($D1498=LataProjekcji,$F1498&gt;0),AND($D1498=LataProjekcji,$F1498=0,$E1499&lt;=10)),$F1499,IF($D1498&lt;LataProjekcji,IF((SUM($K1500:AA1500)+$D1500)&lt;$D1499,$D1500,$D1499-SUM($K1500:AA1500)),0)),0)</f>
        <v>0</v>
      </c>
      <c r="AC1500" s="247">
        <f ca="1">ROUND(IF(OR(AND($D1498=LataProjekcji,$F1498&gt;0),AND($D1498=LataProjekcji,$F1498=0,$E1499&lt;=10)),$F1499,IF($D1498&lt;LataProjekcji,IF((SUM($K1500:AB1500)+$D1500)&lt;$D1499,$D1500,$D1499-SUM($K1500:AB1500)),0)),0)</f>
        <v>0</v>
      </c>
      <c r="AD1500" s="247">
        <f ca="1">ROUND(IF(OR(AND($D1498=LataProjekcji,$F1498&gt;0),AND($D1498=LataProjekcji,$F1498=0,$E1499&lt;=10)),$F1499,IF($D1498&lt;LataProjekcji,IF((SUM($K1500:AC1500)+$D1500)&lt;$D1499,$D1500,$D1499-SUM($K1500:AC1500)),0)),0)</f>
        <v>0</v>
      </c>
      <c r="AE1500" s="247">
        <f ca="1">ROUND(IF(OR(AND($D1498=LataProjekcji,$F1498&gt;0),AND($D1498=LataProjekcji,$F1498=0,$E1499&lt;=10)),$F1499,IF($D1498&lt;LataProjekcji,IF((SUM($K1500:AD1500)+$D1500)&lt;$D1499,$D1500,$D1499-SUM($K1500:AD1500)),0)),0)</f>
        <v>0</v>
      </c>
    </row>
    <row r="1501" spans="1:31" ht="12.5" hidden="1" thickBot="1">
      <c r="A1501" s="326"/>
      <c r="B1501" s="21" t="s">
        <v>397</v>
      </c>
      <c r="C1501" s="21"/>
      <c r="D1501" s="22"/>
      <c r="E1501" s="21"/>
      <c r="F1501" s="21"/>
      <c r="G1501" s="21"/>
      <c r="H1501" s="21"/>
      <c r="I1501" s="21"/>
      <c r="J1501" s="21"/>
      <c r="K1501" s="22">
        <f ca="1">ROUND(K1500,0)</f>
        <v>0</v>
      </c>
      <c r="L1501" s="22">
        <f t="shared" ref="L1501:W1501" ca="1" si="2289">ROUND(K1501+L1500,0)</f>
        <v>0</v>
      </c>
      <c r="M1501" s="22">
        <f t="shared" ca="1" si="2289"/>
        <v>0</v>
      </c>
      <c r="N1501" s="22">
        <f t="shared" ca="1" si="2289"/>
        <v>0</v>
      </c>
      <c r="O1501" s="22">
        <f t="shared" ca="1" si="2289"/>
        <v>0</v>
      </c>
      <c r="P1501" s="22">
        <f t="shared" ca="1" si="2289"/>
        <v>0</v>
      </c>
      <c r="Q1501" s="22">
        <f t="shared" ca="1" si="2289"/>
        <v>0</v>
      </c>
      <c r="R1501" s="22">
        <f t="shared" ca="1" si="2289"/>
        <v>0</v>
      </c>
      <c r="S1501" s="22">
        <f t="shared" ca="1" si="2289"/>
        <v>0</v>
      </c>
      <c r="T1501" s="22">
        <f t="shared" ca="1" si="2289"/>
        <v>0</v>
      </c>
      <c r="U1501" s="22">
        <f t="shared" ca="1" si="2289"/>
        <v>0</v>
      </c>
      <c r="V1501" s="22">
        <f t="shared" ca="1" si="2289"/>
        <v>0</v>
      </c>
      <c r="W1501" s="22">
        <f t="shared" ca="1" si="2289"/>
        <v>0</v>
      </c>
      <c r="X1501" s="22">
        <f ca="1">ROUND(W1501+X1500,0)</f>
        <v>0</v>
      </c>
      <c r="Y1501" s="22">
        <f ca="1">ROUND(X1501+Y1500,0)</f>
        <v>0</v>
      </c>
      <c r="Z1501" s="22">
        <f t="shared" ref="Z1501:AA1501" ca="1" si="2290">ROUND(Y1501+Z1500,0)</f>
        <v>0</v>
      </c>
      <c r="AA1501" s="22">
        <f t="shared" ca="1" si="2290"/>
        <v>0</v>
      </c>
      <c r="AB1501" s="22">
        <f t="shared" ref="AB1501" ca="1" si="2291">ROUND(AA1501+AB1500,0)</f>
        <v>0</v>
      </c>
      <c r="AC1501" s="22">
        <f t="shared" ref="AC1501" ca="1" si="2292">ROUND(AB1501+AC1500,0)</f>
        <v>0</v>
      </c>
      <c r="AD1501" s="22">
        <f t="shared" ref="AD1501" ca="1" si="2293">ROUND(AC1501+AD1500,0)</f>
        <v>0</v>
      </c>
      <c r="AE1501" s="22">
        <f t="shared" ref="AE1501" ca="1" si="2294">ROUND(AD1501+AE1500,0)</f>
        <v>0</v>
      </c>
    </row>
    <row r="1502" spans="1:31" ht="12.5" hidden="1" thickBot="1">
      <c r="A1502" s="326"/>
      <c r="B1502" s="21" t="s">
        <v>388</v>
      </c>
      <c r="C1502" s="21"/>
      <c r="D1502" s="22"/>
      <c r="E1502" s="21"/>
      <c r="F1502" s="21"/>
      <c r="G1502" s="21"/>
      <c r="H1502" s="539">
        <f>H1495+7</f>
        <v>207</v>
      </c>
      <c r="I1502" s="21"/>
      <c r="J1502" s="21"/>
      <c r="K1502" s="76">
        <f ca="1">IF($D1498=LataProjekcji,ROUND($D1499-K1501,0),ROUND(IF(K1500=0,0,$D1499-K1501),0))</f>
        <v>0</v>
      </c>
      <c r="L1502" s="253">
        <f t="shared" ref="L1502:W1502" ca="1" si="2295">IF($D1498=LataProjekcji,ROUND($D1499-L1501,0),ROUND(IF(AND(L1500=0,K1502&gt;0),$D1499-L1501,IF(L1500=0,0,$D1499-L1501)),0))</f>
        <v>0</v>
      </c>
      <c r="M1502" s="253">
        <f t="shared" ca="1" si="2295"/>
        <v>0</v>
      </c>
      <c r="N1502" s="253">
        <f t="shared" ca="1" si="2295"/>
        <v>0</v>
      </c>
      <c r="O1502" s="253">
        <f t="shared" ca="1" si="2295"/>
        <v>0</v>
      </c>
      <c r="P1502" s="253">
        <f t="shared" ca="1" si="2295"/>
        <v>0</v>
      </c>
      <c r="Q1502" s="253">
        <f t="shared" ca="1" si="2295"/>
        <v>0</v>
      </c>
      <c r="R1502" s="253">
        <f t="shared" ca="1" si="2295"/>
        <v>0</v>
      </c>
      <c r="S1502" s="253">
        <f t="shared" ca="1" si="2295"/>
        <v>0</v>
      </c>
      <c r="T1502" s="253">
        <f t="shared" ca="1" si="2295"/>
        <v>0</v>
      </c>
      <c r="U1502" s="253">
        <f t="shared" ca="1" si="2295"/>
        <v>0</v>
      </c>
      <c r="V1502" s="253">
        <f t="shared" ca="1" si="2295"/>
        <v>0</v>
      </c>
      <c r="W1502" s="253">
        <f t="shared" ca="1" si="2295"/>
        <v>0</v>
      </c>
      <c r="X1502" s="253">
        <f t="shared" ref="X1502:AA1502" ca="1" si="2296">IF($D1498=LataProjekcji,ROUND($D1499-X1501,0),ROUND(IF(AND(X1500=0,W1502&gt;0),$D1499-X1501,IF(X1500=0,0,$D1499-X1501)),0))</f>
        <v>0</v>
      </c>
      <c r="Y1502" s="253">
        <f t="shared" ca="1" si="2296"/>
        <v>0</v>
      </c>
      <c r="Z1502" s="253">
        <f t="shared" ca="1" si="2296"/>
        <v>0</v>
      </c>
      <c r="AA1502" s="253">
        <f t="shared" ca="1" si="2296"/>
        <v>0</v>
      </c>
      <c r="AB1502" s="253">
        <f t="shared" ref="AB1502" ca="1" si="2297">IF($D1498=LataProjekcji,ROUND($D1499-AB1501,0),ROUND(IF(AND(AB1500=0,AA1502&gt;0),$D1499-AB1501,IF(AB1500=0,0,$D1499-AB1501)),0))</f>
        <v>0</v>
      </c>
      <c r="AC1502" s="253">
        <f t="shared" ref="AC1502" ca="1" si="2298">IF($D1498=LataProjekcji,ROUND($D1499-AC1501,0),ROUND(IF(AND(AC1500=0,AB1502&gt;0),$D1499-AC1501,IF(AC1500=0,0,$D1499-AC1501)),0))</f>
        <v>0</v>
      </c>
      <c r="AD1502" s="253">
        <f t="shared" ref="AD1502" ca="1" si="2299">IF($D1498=LataProjekcji,ROUND($D1499-AD1501,0),ROUND(IF(AND(AD1500=0,AC1502&gt;0),$D1499-AD1501,IF(AD1500=0,0,$D1499-AD1501)),0))</f>
        <v>0</v>
      </c>
      <c r="AE1502" s="253">
        <f t="shared" ref="AE1502" ca="1" si="2300">IF($D1498=LataProjekcji,ROUND($D1499-AE1501,0),ROUND(IF(AND(AE1500=0,AD1502&gt;0),$D1499-AE1501,IF(AE1500=0,0,$D1499-AE1501)),0))</f>
        <v>0</v>
      </c>
    </row>
    <row r="1503" spans="1:31" hidden="1">
      <c r="A1503" s="326"/>
      <c r="H1503" s="388">
        <f>H1496+1</f>
        <v>9</v>
      </c>
      <c r="I1503" s="458" cm="1">
        <f t="array" aca="1" ref="I1503" ca="1">OFFSET('Środki trwałe'!$C$353,H1503,,)</f>
        <v>0</v>
      </c>
      <c r="J1503" s="388" t="s">
        <v>404</v>
      </c>
      <c r="K1503" s="528">
        <f t="shared" ref="K1503:W1503" ca="1" si="2301">IF(AND(OFFSET($F$269,$D1497,0)="tak",OFFSET($G$269,$D1497,0)="tak",OFFSET($J$269,$D1497,0)="ok",LataProjekcji&lt;=Koniec_Projekt),ROUND(OFFSET($K$2476,$H1502,(COLUMN()-11))*OFFSET($K$374,$H1503,(COLUMN()-11)),0),0)</f>
        <v>0</v>
      </c>
      <c r="L1503" s="528">
        <f t="shared" ca="1" si="2301"/>
        <v>0</v>
      </c>
      <c r="M1503" s="528">
        <f t="shared" ca="1" si="2301"/>
        <v>0</v>
      </c>
      <c r="N1503" s="528">
        <f t="shared" ca="1" si="2301"/>
        <v>0</v>
      </c>
      <c r="O1503" s="528">
        <f t="shared" ca="1" si="2301"/>
        <v>0</v>
      </c>
      <c r="P1503" s="528">
        <f t="shared" ca="1" si="2301"/>
        <v>0</v>
      </c>
      <c r="Q1503" s="528">
        <f t="shared" ca="1" si="2301"/>
        <v>0</v>
      </c>
      <c r="R1503" s="528">
        <f t="shared" ca="1" si="2301"/>
        <v>0</v>
      </c>
      <c r="S1503" s="528">
        <f t="shared" ca="1" si="2301"/>
        <v>0</v>
      </c>
      <c r="T1503" s="528">
        <f t="shared" ca="1" si="2301"/>
        <v>0</v>
      </c>
      <c r="U1503" s="528">
        <f t="shared" ca="1" si="2301"/>
        <v>0</v>
      </c>
      <c r="V1503" s="528">
        <f t="shared" ca="1" si="2301"/>
        <v>0</v>
      </c>
      <c r="W1503" s="528">
        <f t="shared" ca="1" si="2301"/>
        <v>0</v>
      </c>
      <c r="X1503" s="528">
        <f t="shared" ref="X1503:AA1503" ca="1" si="2302">IF(AND(OFFSET($F$269,$D1497,0)="tak",OFFSET($G$269,$D1497,0)="tak",OFFSET($J$269,$D1497,0)="ok",LataProjekcji&lt;=Koniec_Projekt),ROUND(OFFSET($K$2476,$H1502,(COLUMN()-11))*OFFSET($K$374,$H1503,(COLUMN()-11)),0),0)</f>
        <v>0</v>
      </c>
      <c r="Y1503" s="528">
        <f t="shared" ca="1" si="2302"/>
        <v>0</v>
      </c>
      <c r="Z1503" s="528">
        <f t="shared" ca="1" si="2302"/>
        <v>0</v>
      </c>
      <c r="AA1503" s="528">
        <f t="shared" ca="1" si="2302"/>
        <v>0</v>
      </c>
      <c r="AB1503" s="528">
        <f t="shared" ref="AB1503:AE1503" ca="1" si="2303">IF(AND(OFFSET($F$269,$D1497,0)="tak",OFFSET($G$269,$D1497,0)="tak",OFFSET($J$269,$D1497,0)="ok",LataProjekcji&lt;=Koniec_Projekt),ROUND(OFFSET($K$2476,$H1502,(COLUMN()-11))*OFFSET($K$374,$H1503,(COLUMN()-11)),0),0)</f>
        <v>0</v>
      </c>
      <c r="AC1503" s="528">
        <f t="shared" ca="1" si="2303"/>
        <v>0</v>
      </c>
      <c r="AD1503" s="528">
        <f t="shared" ca="1" si="2303"/>
        <v>0</v>
      </c>
      <c r="AE1503" s="528">
        <f t="shared" ca="1" si="2303"/>
        <v>0</v>
      </c>
    </row>
    <row r="1504" spans="1:31" hidden="1">
      <c r="A1504" s="326"/>
      <c r="B1504" s="366" t="s">
        <v>409</v>
      </c>
      <c r="C1504" s="366"/>
    </row>
    <row r="1505" spans="1:31" ht="21" hidden="1">
      <c r="A1505" s="326"/>
      <c r="B1505" s="7" t="s">
        <v>410</v>
      </c>
      <c r="C1505" s="7"/>
      <c r="D1505" s="362" t="s">
        <v>388</v>
      </c>
      <c r="E1505" s="362" t="s">
        <v>398</v>
      </c>
      <c r="F1505" s="379" t="s">
        <v>318</v>
      </c>
      <c r="G1505" s="379" t="s">
        <v>399</v>
      </c>
      <c r="J1505" s="379" t="s">
        <v>400</v>
      </c>
    </row>
    <row r="1506" spans="1:31" hidden="1">
      <c r="A1506" s="326"/>
      <c r="B1506" s="37" t="str">
        <f>IF(ISBLANK(B409),"",B409)</f>
        <v/>
      </c>
      <c r="C1506" s="37"/>
      <c r="D1506" s="33">
        <f ca="1">IFERROR(SUM(INDIRECT(ADDRESS(ROW(K409),(MATCH(D409,LataProjekcji,0)+6))):INDIRECT(ADDRESS(ROW(K409),(MATCH(YEAR(E409),LataProjekcji,0)+6)))),0)</f>
        <v>0</v>
      </c>
      <c r="E1506" s="371" t="str">
        <f>IF(ISBLANK(E409),"",E409)</f>
        <v/>
      </c>
      <c r="F1506" s="73">
        <f t="shared" ref="F1506:G1510" si="2304">F409</f>
        <v>0</v>
      </c>
      <c r="G1506" s="73">
        <f t="shared" si="2304"/>
        <v>0</v>
      </c>
      <c r="J1506" s="73" t="str">
        <f>J409</f>
        <v>wstaw dane</v>
      </c>
      <c r="K1506" s="33">
        <f t="shared" ref="K1506:AE1510" si="2305">IFERROR(ROUND(IF(YEAR($E1506)=LataProjekcji,$D1506,0),0),0)</f>
        <v>0</v>
      </c>
      <c r="L1506" s="33">
        <f t="shared" si="2305"/>
        <v>0</v>
      </c>
      <c r="M1506" s="33">
        <f t="shared" si="2305"/>
        <v>0</v>
      </c>
      <c r="N1506" s="33">
        <f t="shared" si="2305"/>
        <v>0</v>
      </c>
      <c r="O1506" s="33">
        <f t="shared" si="2305"/>
        <v>0</v>
      </c>
      <c r="P1506" s="33">
        <f t="shared" si="2305"/>
        <v>0</v>
      </c>
      <c r="Q1506" s="33">
        <f t="shared" si="2305"/>
        <v>0</v>
      </c>
      <c r="R1506" s="33">
        <f t="shared" si="2305"/>
        <v>0</v>
      </c>
      <c r="S1506" s="33">
        <f t="shared" si="2305"/>
        <v>0</v>
      </c>
      <c r="T1506" s="33">
        <f t="shared" si="2305"/>
        <v>0</v>
      </c>
      <c r="U1506" s="33">
        <f t="shared" si="2305"/>
        <v>0</v>
      </c>
      <c r="V1506" s="33">
        <f t="shared" si="2305"/>
        <v>0</v>
      </c>
      <c r="W1506" s="33">
        <f t="shared" si="2305"/>
        <v>0</v>
      </c>
      <c r="X1506" s="33">
        <f t="shared" si="2305"/>
        <v>0</v>
      </c>
      <c r="Y1506" s="33">
        <f t="shared" si="2305"/>
        <v>0</v>
      </c>
      <c r="Z1506" s="33">
        <f t="shared" si="2305"/>
        <v>0</v>
      </c>
      <c r="AA1506" s="33">
        <f t="shared" si="2305"/>
        <v>0</v>
      </c>
      <c r="AB1506" s="33">
        <f t="shared" si="2305"/>
        <v>0</v>
      </c>
      <c r="AC1506" s="33">
        <f t="shared" si="2305"/>
        <v>0</v>
      </c>
      <c r="AD1506" s="33">
        <f t="shared" si="2305"/>
        <v>0</v>
      </c>
      <c r="AE1506" s="33">
        <f t="shared" si="2305"/>
        <v>0</v>
      </c>
    </row>
    <row r="1507" spans="1:31" hidden="1">
      <c r="A1507" s="326"/>
      <c r="B1507" s="37" t="str">
        <f>IF(ISBLANK(B410),"",B410)</f>
        <v/>
      </c>
      <c r="C1507" s="37"/>
      <c r="D1507" s="33">
        <f ca="1">IFERROR(SUM(INDIRECT(ADDRESS(ROW(K410),(MATCH(D410,LataProjekcji,0)+6))):INDIRECT(ADDRESS(ROW(K410),(MATCH(YEAR(E410),LataProjekcji,0)+6)))),0)</f>
        <v>0</v>
      </c>
      <c r="E1507" s="371" t="str">
        <f>IF(ISBLANK(E410),"",E410)</f>
        <v/>
      </c>
      <c r="F1507" s="73">
        <f t="shared" si="2304"/>
        <v>0</v>
      </c>
      <c r="G1507" s="73">
        <f t="shared" si="2304"/>
        <v>0</v>
      </c>
      <c r="J1507" s="73" t="str">
        <f>J410</f>
        <v>wstaw dane</v>
      </c>
      <c r="K1507" s="33">
        <f t="shared" si="2305"/>
        <v>0</v>
      </c>
      <c r="L1507" s="33">
        <f t="shared" si="2305"/>
        <v>0</v>
      </c>
      <c r="M1507" s="33">
        <f t="shared" si="2305"/>
        <v>0</v>
      </c>
      <c r="N1507" s="33">
        <f t="shared" si="2305"/>
        <v>0</v>
      </c>
      <c r="O1507" s="33">
        <f t="shared" si="2305"/>
        <v>0</v>
      </c>
      <c r="P1507" s="33">
        <f t="shared" si="2305"/>
        <v>0</v>
      </c>
      <c r="Q1507" s="33">
        <f t="shared" si="2305"/>
        <v>0</v>
      </c>
      <c r="R1507" s="33">
        <f t="shared" si="2305"/>
        <v>0</v>
      </c>
      <c r="S1507" s="33">
        <f t="shared" si="2305"/>
        <v>0</v>
      </c>
      <c r="T1507" s="33">
        <f t="shared" si="2305"/>
        <v>0</v>
      </c>
      <c r="U1507" s="33">
        <f t="shared" si="2305"/>
        <v>0</v>
      </c>
      <c r="V1507" s="33">
        <f t="shared" si="2305"/>
        <v>0</v>
      </c>
      <c r="W1507" s="33">
        <f t="shared" si="2305"/>
        <v>0</v>
      </c>
      <c r="X1507" s="33">
        <f t="shared" si="2305"/>
        <v>0</v>
      </c>
      <c r="Y1507" s="33">
        <f t="shared" si="2305"/>
        <v>0</v>
      </c>
      <c r="Z1507" s="33">
        <f t="shared" si="2305"/>
        <v>0</v>
      </c>
      <c r="AA1507" s="33">
        <f t="shared" si="2305"/>
        <v>0</v>
      </c>
      <c r="AB1507" s="33">
        <f t="shared" si="2305"/>
        <v>0</v>
      </c>
      <c r="AC1507" s="33">
        <f t="shared" si="2305"/>
        <v>0</v>
      </c>
      <c r="AD1507" s="33">
        <f t="shared" si="2305"/>
        <v>0</v>
      </c>
      <c r="AE1507" s="33">
        <f t="shared" si="2305"/>
        <v>0</v>
      </c>
    </row>
    <row r="1508" spans="1:31" hidden="1">
      <c r="A1508" s="326"/>
      <c r="B1508" s="37" t="str">
        <f>IF(ISBLANK(B411),"",B411)</f>
        <v/>
      </c>
      <c r="C1508" s="37"/>
      <c r="D1508" s="33">
        <f ca="1">IFERROR(SUM(INDIRECT(ADDRESS(ROW(K411),(MATCH(D411,LataProjekcji,0)+6))):INDIRECT(ADDRESS(ROW(K411),(MATCH(YEAR(E411),LataProjekcji,0)+6)))),0)</f>
        <v>0</v>
      </c>
      <c r="E1508" s="371" t="str">
        <f>IF(ISBLANK(E411),"",E411)</f>
        <v/>
      </c>
      <c r="F1508" s="73">
        <f t="shared" si="2304"/>
        <v>0</v>
      </c>
      <c r="G1508" s="73">
        <f t="shared" si="2304"/>
        <v>0</v>
      </c>
      <c r="J1508" s="73" t="str">
        <f>J411</f>
        <v>wstaw dane</v>
      </c>
      <c r="K1508" s="33">
        <f t="shared" si="2305"/>
        <v>0</v>
      </c>
      <c r="L1508" s="33">
        <f t="shared" si="2305"/>
        <v>0</v>
      </c>
      <c r="M1508" s="33">
        <f t="shared" si="2305"/>
        <v>0</v>
      </c>
      <c r="N1508" s="33">
        <f t="shared" si="2305"/>
        <v>0</v>
      </c>
      <c r="O1508" s="33">
        <f t="shared" si="2305"/>
        <v>0</v>
      </c>
      <c r="P1508" s="33">
        <f t="shared" si="2305"/>
        <v>0</v>
      </c>
      <c r="Q1508" s="33">
        <f t="shared" si="2305"/>
        <v>0</v>
      </c>
      <c r="R1508" s="33">
        <f t="shared" si="2305"/>
        <v>0</v>
      </c>
      <c r="S1508" s="33">
        <f t="shared" si="2305"/>
        <v>0</v>
      </c>
      <c r="T1508" s="33">
        <f t="shared" si="2305"/>
        <v>0</v>
      </c>
      <c r="U1508" s="33">
        <f t="shared" si="2305"/>
        <v>0</v>
      </c>
      <c r="V1508" s="33">
        <f t="shared" si="2305"/>
        <v>0</v>
      </c>
      <c r="W1508" s="33">
        <f t="shared" si="2305"/>
        <v>0</v>
      </c>
      <c r="X1508" s="33">
        <f t="shared" si="2305"/>
        <v>0</v>
      </c>
      <c r="Y1508" s="33">
        <f t="shared" si="2305"/>
        <v>0</v>
      </c>
      <c r="Z1508" s="33">
        <f t="shared" si="2305"/>
        <v>0</v>
      </c>
      <c r="AA1508" s="33">
        <f t="shared" si="2305"/>
        <v>0</v>
      </c>
      <c r="AB1508" s="33">
        <f t="shared" si="2305"/>
        <v>0</v>
      </c>
      <c r="AC1508" s="33">
        <f t="shared" si="2305"/>
        <v>0</v>
      </c>
      <c r="AD1508" s="33">
        <f t="shared" si="2305"/>
        <v>0</v>
      </c>
      <c r="AE1508" s="33">
        <f t="shared" si="2305"/>
        <v>0</v>
      </c>
    </row>
    <row r="1509" spans="1:31" hidden="1">
      <c r="A1509" s="326"/>
      <c r="B1509" s="37" t="str">
        <f>IF(ISBLANK(B412),"",B412)</f>
        <v/>
      </c>
      <c r="C1509" s="37"/>
      <c r="D1509" s="33">
        <f ca="1">IFERROR(SUM(INDIRECT(ADDRESS(ROW(K412),(MATCH(D412,LataProjekcji,0)+6))):INDIRECT(ADDRESS(ROW(K412),(MATCH(YEAR(E412),LataProjekcji,0)+6)))),0)</f>
        <v>0</v>
      </c>
      <c r="E1509" s="371" t="str">
        <f>IF(ISBLANK(E412),"",E412)</f>
        <v/>
      </c>
      <c r="F1509" s="73">
        <f t="shared" si="2304"/>
        <v>0</v>
      </c>
      <c r="G1509" s="73">
        <f t="shared" si="2304"/>
        <v>0</v>
      </c>
      <c r="J1509" s="73" t="str">
        <f>J412</f>
        <v>wstaw dane</v>
      </c>
      <c r="K1509" s="33">
        <f t="shared" si="2305"/>
        <v>0</v>
      </c>
      <c r="L1509" s="33">
        <f t="shared" si="2305"/>
        <v>0</v>
      </c>
      <c r="M1509" s="33">
        <f t="shared" si="2305"/>
        <v>0</v>
      </c>
      <c r="N1509" s="33">
        <f t="shared" si="2305"/>
        <v>0</v>
      </c>
      <c r="O1509" s="33">
        <f t="shared" si="2305"/>
        <v>0</v>
      </c>
      <c r="P1509" s="33">
        <f t="shared" si="2305"/>
        <v>0</v>
      </c>
      <c r="Q1509" s="33">
        <f t="shared" si="2305"/>
        <v>0</v>
      </c>
      <c r="R1509" s="33">
        <f t="shared" si="2305"/>
        <v>0</v>
      </c>
      <c r="S1509" s="33">
        <f t="shared" si="2305"/>
        <v>0</v>
      </c>
      <c r="T1509" s="33">
        <f t="shared" si="2305"/>
        <v>0</v>
      </c>
      <c r="U1509" s="33">
        <f t="shared" si="2305"/>
        <v>0</v>
      </c>
      <c r="V1509" s="33">
        <f t="shared" si="2305"/>
        <v>0</v>
      </c>
      <c r="W1509" s="33">
        <f t="shared" si="2305"/>
        <v>0</v>
      </c>
      <c r="X1509" s="33">
        <f t="shared" si="2305"/>
        <v>0</v>
      </c>
      <c r="Y1509" s="33">
        <f t="shared" si="2305"/>
        <v>0</v>
      </c>
      <c r="Z1509" s="33">
        <f t="shared" si="2305"/>
        <v>0</v>
      </c>
      <c r="AA1509" s="33">
        <f t="shared" si="2305"/>
        <v>0</v>
      </c>
      <c r="AB1509" s="33">
        <f t="shared" si="2305"/>
        <v>0</v>
      </c>
      <c r="AC1509" s="33">
        <f t="shared" si="2305"/>
        <v>0</v>
      </c>
      <c r="AD1509" s="33">
        <f t="shared" si="2305"/>
        <v>0</v>
      </c>
      <c r="AE1509" s="33">
        <f t="shared" si="2305"/>
        <v>0</v>
      </c>
    </row>
    <row r="1510" spans="1:31" hidden="1">
      <c r="A1510" s="326"/>
      <c r="B1510" s="37" t="str">
        <f>IF(ISBLANK(B413),"",B413)</f>
        <v/>
      </c>
      <c r="C1510" s="37"/>
      <c r="D1510" s="33">
        <f ca="1">IFERROR(SUM(INDIRECT(ADDRESS(ROW(K413),(MATCH(D413,LataProjekcji,0)+6))):INDIRECT(ADDRESS(ROW(K413),(MATCH(YEAR(E413),LataProjekcji,0)+6)))),0)</f>
        <v>0</v>
      </c>
      <c r="E1510" s="371" t="str">
        <f>IF(ISBLANK(E413),"",E413)</f>
        <v/>
      </c>
      <c r="F1510" s="73">
        <f t="shared" si="2304"/>
        <v>0</v>
      </c>
      <c r="G1510" s="73">
        <f t="shared" si="2304"/>
        <v>0</v>
      </c>
      <c r="J1510" s="73" t="str">
        <f>J413</f>
        <v>wstaw dane</v>
      </c>
      <c r="K1510" s="33">
        <f t="shared" si="2305"/>
        <v>0</v>
      </c>
      <c r="L1510" s="33">
        <f t="shared" si="2305"/>
        <v>0</v>
      </c>
      <c r="M1510" s="33">
        <f t="shared" si="2305"/>
        <v>0</v>
      </c>
      <c r="N1510" s="33">
        <f t="shared" si="2305"/>
        <v>0</v>
      </c>
      <c r="O1510" s="33">
        <f t="shared" si="2305"/>
        <v>0</v>
      </c>
      <c r="P1510" s="33">
        <f t="shared" si="2305"/>
        <v>0</v>
      </c>
      <c r="Q1510" s="33">
        <f t="shared" si="2305"/>
        <v>0</v>
      </c>
      <c r="R1510" s="33">
        <f t="shared" si="2305"/>
        <v>0</v>
      </c>
      <c r="S1510" s="33">
        <f t="shared" si="2305"/>
        <v>0</v>
      </c>
      <c r="T1510" s="33">
        <f t="shared" si="2305"/>
        <v>0</v>
      </c>
      <c r="U1510" s="33">
        <f t="shared" si="2305"/>
        <v>0</v>
      </c>
      <c r="V1510" s="33">
        <f t="shared" si="2305"/>
        <v>0</v>
      </c>
      <c r="W1510" s="33">
        <f t="shared" si="2305"/>
        <v>0</v>
      </c>
      <c r="X1510" s="33">
        <f t="shared" si="2305"/>
        <v>0</v>
      </c>
      <c r="Y1510" s="33">
        <f t="shared" si="2305"/>
        <v>0</v>
      </c>
      <c r="Z1510" s="33">
        <f t="shared" si="2305"/>
        <v>0</v>
      </c>
      <c r="AA1510" s="33">
        <f t="shared" si="2305"/>
        <v>0</v>
      </c>
      <c r="AB1510" s="33">
        <f t="shared" si="2305"/>
        <v>0</v>
      </c>
      <c r="AC1510" s="33">
        <f t="shared" si="2305"/>
        <v>0</v>
      </c>
      <c r="AD1510" s="33">
        <f t="shared" si="2305"/>
        <v>0</v>
      </c>
      <c r="AE1510" s="33">
        <f t="shared" si="2305"/>
        <v>0</v>
      </c>
    </row>
    <row r="1511" spans="1:31" hidden="1">
      <c r="A1511" s="326"/>
      <c r="B1511" s="17" t="s">
        <v>317</v>
      </c>
      <c r="C1511" s="17"/>
      <c r="D1511" s="18">
        <f ca="1">SUM(D1506:D1510)</f>
        <v>0</v>
      </c>
      <c r="E1511" s="364"/>
      <c r="F1511" s="19"/>
      <c r="G1511" s="18">
        <f>SUM(G1506:G1510)</f>
        <v>0</v>
      </c>
      <c r="H1511" s="19"/>
      <c r="I1511" s="19"/>
      <c r="J1511" s="19"/>
      <c r="K1511" s="18">
        <f t="shared" ref="K1511:W1511" si="2306">SUM(K1506:K1510)</f>
        <v>0</v>
      </c>
      <c r="L1511" s="18">
        <f t="shared" si="2306"/>
        <v>0</v>
      </c>
      <c r="M1511" s="18">
        <f t="shared" si="2306"/>
        <v>0</v>
      </c>
      <c r="N1511" s="18">
        <f t="shared" si="2306"/>
        <v>0</v>
      </c>
      <c r="O1511" s="18">
        <f t="shared" si="2306"/>
        <v>0</v>
      </c>
      <c r="P1511" s="18">
        <f t="shared" si="2306"/>
        <v>0</v>
      </c>
      <c r="Q1511" s="18">
        <f t="shared" si="2306"/>
        <v>0</v>
      </c>
      <c r="R1511" s="18">
        <f t="shared" si="2306"/>
        <v>0</v>
      </c>
      <c r="S1511" s="18">
        <f t="shared" si="2306"/>
        <v>0</v>
      </c>
      <c r="T1511" s="18">
        <f t="shared" si="2306"/>
        <v>0</v>
      </c>
      <c r="U1511" s="18">
        <f t="shared" si="2306"/>
        <v>0</v>
      </c>
      <c r="V1511" s="18">
        <f t="shared" si="2306"/>
        <v>0</v>
      </c>
      <c r="W1511" s="18">
        <f t="shared" si="2306"/>
        <v>0</v>
      </c>
      <c r="X1511" s="18">
        <f>SUM(X1506:X1510)</f>
        <v>0</v>
      </c>
      <c r="Y1511" s="18">
        <f>SUM(Y1506:Y1510)</f>
        <v>0</v>
      </c>
      <c r="Z1511" s="18">
        <f t="shared" ref="Z1511:AA1511" si="2307">SUM(Z1506:Z1510)</f>
        <v>0</v>
      </c>
      <c r="AA1511" s="18">
        <f t="shared" si="2307"/>
        <v>0</v>
      </c>
      <c r="AB1511" s="18">
        <f t="shared" ref="AB1511:AE1511" si="2308">SUM(AB1506:AB1510)</f>
        <v>0</v>
      </c>
      <c r="AC1511" s="18">
        <f t="shared" si="2308"/>
        <v>0</v>
      </c>
      <c r="AD1511" s="18">
        <f t="shared" si="2308"/>
        <v>0</v>
      </c>
      <c r="AE1511" s="18">
        <f t="shared" si="2308"/>
        <v>0</v>
      </c>
    </row>
    <row r="1512" spans="1:31" hidden="1">
      <c r="A1512" s="326"/>
      <c r="B1512" s="8" t="s">
        <v>366</v>
      </c>
      <c r="C1512" s="8"/>
      <c r="K1512" s="5">
        <f ca="1">K1519+K1526+K1533+K1540+K1547</f>
        <v>0</v>
      </c>
      <c r="L1512" s="5">
        <f t="shared" ref="L1512:W1512" ca="1" si="2309">L1519+L1526+L1533+L1540+L1547</f>
        <v>0</v>
      </c>
      <c r="M1512" s="5">
        <f t="shared" ca="1" si="2309"/>
        <v>0</v>
      </c>
      <c r="N1512" s="5">
        <f t="shared" ca="1" si="2309"/>
        <v>0</v>
      </c>
      <c r="O1512" s="5">
        <f t="shared" ca="1" si="2309"/>
        <v>0</v>
      </c>
      <c r="P1512" s="5">
        <f t="shared" ca="1" si="2309"/>
        <v>0</v>
      </c>
      <c r="Q1512" s="5">
        <f t="shared" ca="1" si="2309"/>
        <v>0</v>
      </c>
      <c r="R1512" s="5">
        <f t="shared" ca="1" si="2309"/>
        <v>0</v>
      </c>
      <c r="S1512" s="5">
        <f t="shared" ca="1" si="2309"/>
        <v>0</v>
      </c>
      <c r="T1512" s="5">
        <f t="shared" ca="1" si="2309"/>
        <v>0</v>
      </c>
      <c r="U1512" s="5">
        <f t="shared" ca="1" si="2309"/>
        <v>0</v>
      </c>
      <c r="V1512" s="5">
        <f t="shared" ca="1" si="2309"/>
        <v>0</v>
      </c>
      <c r="W1512" s="5">
        <f t="shared" ca="1" si="2309"/>
        <v>0</v>
      </c>
      <c r="X1512" s="5">
        <f t="shared" ref="X1512:Y1514" ca="1" si="2310">X1519+X1526+X1533+X1540+X1547</f>
        <v>0</v>
      </c>
      <c r="Y1512" s="5">
        <f t="shared" ca="1" si="2310"/>
        <v>0</v>
      </c>
      <c r="Z1512" s="5">
        <f t="shared" ref="Z1512:AA1512" ca="1" si="2311">Z1519+Z1526+Z1533+Z1540+Z1547</f>
        <v>0</v>
      </c>
      <c r="AA1512" s="5">
        <f t="shared" ca="1" si="2311"/>
        <v>0</v>
      </c>
      <c r="AB1512" s="5">
        <f t="shared" ref="AB1512:AE1512" ca="1" si="2312">AB1519+AB1526+AB1533+AB1540+AB1547</f>
        <v>0</v>
      </c>
      <c r="AC1512" s="5">
        <f t="shared" ca="1" si="2312"/>
        <v>0</v>
      </c>
      <c r="AD1512" s="5">
        <f t="shared" ca="1" si="2312"/>
        <v>0</v>
      </c>
      <c r="AE1512" s="5">
        <f t="shared" ca="1" si="2312"/>
        <v>0</v>
      </c>
    </row>
    <row r="1513" spans="1:31" hidden="1">
      <c r="A1513" s="326"/>
      <c r="B1513" s="8" t="s">
        <v>367</v>
      </c>
      <c r="C1513" s="8"/>
      <c r="K1513" s="5">
        <f ca="1">K1520+K1527+K1534+K1541+K1548</f>
        <v>0</v>
      </c>
      <c r="L1513" s="5">
        <f t="shared" ref="L1513:W1513" ca="1" si="2313">L1520+L1527+L1534+L1541+L1548</f>
        <v>0</v>
      </c>
      <c r="M1513" s="5">
        <f t="shared" ca="1" si="2313"/>
        <v>0</v>
      </c>
      <c r="N1513" s="5">
        <f t="shared" ca="1" si="2313"/>
        <v>0</v>
      </c>
      <c r="O1513" s="5">
        <f t="shared" ca="1" si="2313"/>
        <v>0</v>
      </c>
      <c r="P1513" s="5">
        <f t="shared" ca="1" si="2313"/>
        <v>0</v>
      </c>
      <c r="Q1513" s="5">
        <f t="shared" ca="1" si="2313"/>
        <v>0</v>
      </c>
      <c r="R1513" s="5">
        <f t="shared" ca="1" si="2313"/>
        <v>0</v>
      </c>
      <c r="S1513" s="5">
        <f t="shared" ca="1" si="2313"/>
        <v>0</v>
      </c>
      <c r="T1513" s="5">
        <f t="shared" ca="1" si="2313"/>
        <v>0</v>
      </c>
      <c r="U1513" s="5">
        <f t="shared" ca="1" si="2313"/>
        <v>0</v>
      </c>
      <c r="V1513" s="5">
        <f t="shared" ca="1" si="2313"/>
        <v>0</v>
      </c>
      <c r="W1513" s="5">
        <f t="shared" ca="1" si="2313"/>
        <v>0</v>
      </c>
      <c r="X1513" s="5">
        <f t="shared" ca="1" si="2310"/>
        <v>0</v>
      </c>
      <c r="Y1513" s="5">
        <f t="shared" ca="1" si="2310"/>
        <v>0</v>
      </c>
      <c r="Z1513" s="5">
        <f t="shared" ref="Z1513:AA1513" ca="1" si="2314">Z1520+Z1527+Z1534+Z1541+Z1548</f>
        <v>0</v>
      </c>
      <c r="AA1513" s="5">
        <f t="shared" ca="1" si="2314"/>
        <v>0</v>
      </c>
      <c r="AB1513" s="5">
        <f t="shared" ref="AB1513:AE1513" ca="1" si="2315">AB1520+AB1527+AB1534+AB1541+AB1548</f>
        <v>0</v>
      </c>
      <c r="AC1513" s="5">
        <f t="shared" ca="1" si="2315"/>
        <v>0</v>
      </c>
      <c r="AD1513" s="5">
        <f t="shared" ca="1" si="2315"/>
        <v>0</v>
      </c>
      <c r="AE1513" s="5">
        <f t="shared" ca="1" si="2315"/>
        <v>0</v>
      </c>
    </row>
    <row r="1514" spans="1:31" hidden="1">
      <c r="A1514" s="326"/>
      <c r="B1514" s="363" t="s">
        <v>368</v>
      </c>
      <c r="C1514" s="363"/>
      <c r="K1514" s="13">
        <f ca="1">K1521+K1528+K1535+K1542+K1549</f>
        <v>0</v>
      </c>
      <c r="L1514" s="13">
        <f t="shared" ref="L1514:W1514" ca="1" si="2316">L1521+L1528+L1535+L1542+L1549</f>
        <v>0</v>
      </c>
      <c r="M1514" s="13">
        <f t="shared" ca="1" si="2316"/>
        <v>0</v>
      </c>
      <c r="N1514" s="13">
        <f t="shared" ca="1" si="2316"/>
        <v>0</v>
      </c>
      <c r="O1514" s="13">
        <f t="shared" ca="1" si="2316"/>
        <v>0</v>
      </c>
      <c r="P1514" s="13">
        <f t="shared" ca="1" si="2316"/>
        <v>0</v>
      </c>
      <c r="Q1514" s="13">
        <f t="shared" ca="1" si="2316"/>
        <v>0</v>
      </c>
      <c r="R1514" s="13">
        <f t="shared" ca="1" si="2316"/>
        <v>0</v>
      </c>
      <c r="S1514" s="13">
        <f t="shared" ca="1" si="2316"/>
        <v>0</v>
      </c>
      <c r="T1514" s="13">
        <f t="shared" ca="1" si="2316"/>
        <v>0</v>
      </c>
      <c r="U1514" s="13">
        <f t="shared" ca="1" si="2316"/>
        <v>0</v>
      </c>
      <c r="V1514" s="13">
        <f t="shared" ca="1" si="2316"/>
        <v>0</v>
      </c>
      <c r="W1514" s="13">
        <f t="shared" ca="1" si="2316"/>
        <v>0</v>
      </c>
      <c r="X1514" s="13">
        <f t="shared" ca="1" si="2310"/>
        <v>0</v>
      </c>
      <c r="Y1514" s="13">
        <f t="shared" ca="1" si="2310"/>
        <v>0</v>
      </c>
      <c r="Z1514" s="13">
        <f t="shared" ref="Z1514:AA1514" ca="1" si="2317">Z1521+Z1528+Z1535+Z1542+Z1549</f>
        <v>0</v>
      </c>
      <c r="AA1514" s="13">
        <f t="shared" ca="1" si="2317"/>
        <v>0</v>
      </c>
      <c r="AB1514" s="13">
        <f t="shared" ref="AB1514:AE1514" ca="1" si="2318">AB1521+AB1528+AB1535+AB1542+AB1549</f>
        <v>0</v>
      </c>
      <c r="AC1514" s="13">
        <f t="shared" ca="1" si="2318"/>
        <v>0</v>
      </c>
      <c r="AD1514" s="13">
        <f t="shared" ca="1" si="2318"/>
        <v>0</v>
      </c>
      <c r="AE1514" s="13">
        <f t="shared" ca="1" si="2318"/>
        <v>0</v>
      </c>
    </row>
    <row r="1515" spans="1:31" ht="12.5" hidden="1" thickBot="1">
      <c r="A1515" s="326"/>
    </row>
    <row r="1516" spans="1:31" ht="12.5" hidden="1" thickBot="1">
      <c r="A1516" s="326"/>
      <c r="B1516" s="20" t="str">
        <f ca="1">OFFSET($B$269,D1516,0)</f>
        <v/>
      </c>
      <c r="C1516" s="20"/>
      <c r="D1516" s="249">
        <v>1237</v>
      </c>
      <c r="E1516" s="21"/>
      <c r="F1516" s="21" t="s">
        <v>392</v>
      </c>
      <c r="G1516" s="48"/>
      <c r="H1516" s="50" t="s">
        <v>393</v>
      </c>
      <c r="I1516" s="21" t="s">
        <v>394</v>
      </c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</row>
    <row r="1517" spans="1:31" hidden="1">
      <c r="A1517" s="326"/>
      <c r="B1517" s="21" t="s">
        <v>395</v>
      </c>
      <c r="C1517" s="21"/>
      <c r="D1517" s="164">
        <f ca="1">IFERROR(YEAR(OFFSET($E$269,D1516,0)),0)</f>
        <v>0</v>
      </c>
      <c r="E1517" s="164">
        <f ca="1">IFERROR(MONTH(OFFSET($E$269,D1516,0)),0)</f>
        <v>0</v>
      </c>
      <c r="F1517" s="527" cm="1">
        <f t="array" aca="1" ref="F1517" ca="1">IleMiesiecyDoKoncaRokuST</f>
        <v>0</v>
      </c>
      <c r="G1517" s="49"/>
      <c r="H1517" s="51">
        <f ca="1">D1511-G1517</f>
        <v>0</v>
      </c>
      <c r="I1517" s="22">
        <f ca="1">D1511-G1517-H1517</f>
        <v>0</v>
      </c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</row>
    <row r="1518" spans="1:31" hidden="1">
      <c r="A1518" s="326"/>
      <c r="B1518" s="21" t="s">
        <v>388</v>
      </c>
      <c r="C1518" s="21"/>
      <c r="D1518" s="246">
        <f ca="1">IF(E1518&lt;0,0,ROUND(E1518,0))</f>
        <v>0</v>
      </c>
      <c r="E1518" s="248">
        <f ca="1">OFFSET($D$269,D1516,0)</f>
        <v>0</v>
      </c>
      <c r="F1518" s="246">
        <f ca="1">IF(E1518&gt;10,ROUND(($D1519/12)*$F1517,0),$D1518)</f>
        <v>0</v>
      </c>
      <c r="G1518" s="21" t="s">
        <v>403</v>
      </c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</row>
    <row r="1519" spans="1:31" hidden="1">
      <c r="A1519" s="326"/>
      <c r="B1519" s="21" t="s">
        <v>396</v>
      </c>
      <c r="C1519" s="21"/>
      <c r="D1519" s="246">
        <f ca="1">IF(ISBLANK(OFFSET($E$269,D1516,0)),0,IF(E1518&gt;10,ROUND(D1518*am_budynki,0),IF(D1518&lt;0,0,D1518)))</f>
        <v>0</v>
      </c>
      <c r="E1519" s="21"/>
      <c r="F1519" s="21"/>
      <c r="G1519" s="21"/>
      <c r="H1519" s="21"/>
      <c r="I1519" s="21"/>
      <c r="J1519" s="21"/>
      <c r="K1519" s="74">
        <f ca="1">ROUND(IF($D1517=LataProjekcji,$F1518,IF($D1517=LataProjekcji,$D1519,0)),0)</f>
        <v>0</v>
      </c>
      <c r="L1519" s="247">
        <f ca="1">ROUND(IF(OR(AND($D1517=LataProjekcji,$F1517&gt;0),AND($D1517=LataProjekcji,$F1517=0,$E1518&lt;=10)),$F1518,IF($D1517&lt;LataProjekcji,IF((SUM($K1519:K1519)+$D1519)&lt;$D1518,$D1519,$D1518-SUM($K1519:K1519)),0)),0)</f>
        <v>0</v>
      </c>
      <c r="M1519" s="247">
        <f ca="1">ROUND(IF(OR(AND($D1517=LataProjekcji,$F1517&gt;0),AND($D1517=LataProjekcji,$F1517=0,$E1518&lt;=10)),$F1518,IF($D1517&lt;LataProjekcji,IF((SUM($K1519:L1519)+$D1519)&lt;$D1518,$D1519,$D1518-SUM($K1519:L1519)),0)),0)</f>
        <v>0</v>
      </c>
      <c r="N1519" s="247">
        <f ca="1">ROUND(IF(OR(AND($D1517=LataProjekcji,$F1517&gt;0),AND($D1517=LataProjekcji,$F1517=0,$E1518&lt;=10)),$F1518,IF($D1517&lt;LataProjekcji,IF((SUM($K1519:M1519)+$D1519)&lt;$D1518,$D1519,$D1518-SUM($K1519:M1519)),0)),0)</f>
        <v>0</v>
      </c>
      <c r="O1519" s="247">
        <f ca="1">ROUND(IF(OR(AND($D1517=LataProjekcji,$F1517&gt;0),AND($D1517=LataProjekcji,$F1517=0,$E1518&lt;=10)),$F1518,IF($D1517&lt;LataProjekcji,IF((SUM($K1519:N1519)+$D1519)&lt;$D1518,$D1519,$D1518-SUM($K1519:N1519)),0)),0)</f>
        <v>0</v>
      </c>
      <c r="P1519" s="247">
        <f ca="1">ROUND(IF(OR(AND($D1517=LataProjekcji,$F1517&gt;0),AND($D1517=LataProjekcji,$F1517=0,$E1518&lt;=10)),$F1518,IF($D1517&lt;LataProjekcji,IF((SUM($K1519:O1519)+$D1519)&lt;$D1518,$D1519,$D1518-SUM($K1519:O1519)),0)),0)</f>
        <v>0</v>
      </c>
      <c r="Q1519" s="247">
        <f ca="1">ROUND(IF(OR(AND($D1517=LataProjekcji,$F1517&gt;0),AND($D1517=LataProjekcji,$F1517=0,$E1518&lt;=10)),$F1518,IF($D1517&lt;LataProjekcji,IF((SUM($K1519:P1519)+$D1519)&lt;$D1518,$D1519,$D1518-SUM($K1519:P1519)),0)),0)</f>
        <v>0</v>
      </c>
      <c r="R1519" s="247">
        <f ca="1">ROUND(IF(OR(AND($D1517=LataProjekcji,$F1517&gt;0),AND($D1517=LataProjekcji,$F1517=0,$E1518&lt;=10)),$F1518,IF($D1517&lt;LataProjekcji,IF((SUM($K1519:Q1519)+$D1519)&lt;$D1518,$D1519,$D1518-SUM($K1519:Q1519)),0)),0)</f>
        <v>0</v>
      </c>
      <c r="S1519" s="247">
        <f ca="1">ROUND(IF(OR(AND($D1517=LataProjekcji,$F1517&gt;0),AND($D1517=LataProjekcji,$F1517=0,$E1518&lt;=10)),$F1518,IF($D1517&lt;LataProjekcji,IF((SUM($K1519:R1519)+$D1519)&lt;$D1518,$D1519,$D1518-SUM($K1519:R1519)),0)),0)</f>
        <v>0</v>
      </c>
      <c r="T1519" s="247">
        <f ca="1">ROUND(IF(OR(AND($D1517=LataProjekcji,$F1517&gt;0),AND($D1517=LataProjekcji,$F1517=0,$E1518&lt;=10)),$F1518,IF($D1517&lt;LataProjekcji,IF((SUM($K1519:S1519)+$D1519)&lt;$D1518,$D1519,$D1518-SUM($K1519:S1519)),0)),0)</f>
        <v>0</v>
      </c>
      <c r="U1519" s="247">
        <f ca="1">ROUND(IF(OR(AND($D1517=LataProjekcji,$F1517&gt;0),AND($D1517=LataProjekcji,$F1517=0,$E1518&lt;=10)),$F1518,IF($D1517&lt;LataProjekcji,IF((SUM($K1519:T1519)+$D1519)&lt;$D1518,$D1519,$D1518-SUM($K1519:T1519)),0)),0)</f>
        <v>0</v>
      </c>
      <c r="V1519" s="247">
        <f ca="1">ROUND(IF(OR(AND($D1517=LataProjekcji,$F1517&gt;0),AND($D1517=LataProjekcji,$F1517=0,$E1518&lt;=10)),$F1518,IF($D1517&lt;LataProjekcji,IF((SUM($K1519:U1519)+$D1519)&lt;$D1518,$D1519,$D1518-SUM($K1519:U1519)),0)),0)</f>
        <v>0</v>
      </c>
      <c r="W1519" s="247">
        <f ca="1">ROUND(IF(OR(AND($D1517=LataProjekcji,$F1517&gt;0),AND($D1517=LataProjekcji,$F1517=0,$E1518&lt;=10)),$F1518,IF($D1517&lt;LataProjekcji,IF((SUM($K1519:V1519)+$D1519)&lt;$D1518,$D1519,$D1518-SUM($K1519:V1519)),0)),0)</f>
        <v>0</v>
      </c>
      <c r="X1519" s="247">
        <f ca="1">ROUND(IF(OR(AND($D1517=LataProjekcji,$F1517&gt;0),AND($D1517=LataProjekcji,$F1517=0,$E1518&lt;=10)),$F1518,IF($D1517&lt;LataProjekcji,IF((SUM($K1519:W1519)+$D1519)&lt;$D1518,$D1519,$D1518-SUM($K1519:W1519)),0)),0)</f>
        <v>0</v>
      </c>
      <c r="Y1519" s="247">
        <f ca="1">ROUND(IF(OR(AND($D1517=LataProjekcji,$F1517&gt;0),AND($D1517=LataProjekcji,$F1517=0,$E1518&lt;=10)),$F1518,IF($D1517&lt;LataProjekcji,IF((SUM($K1519:X1519)+$D1519)&lt;$D1518,$D1519,$D1518-SUM($K1519:X1519)),0)),0)</f>
        <v>0</v>
      </c>
      <c r="Z1519" s="247">
        <f ca="1">ROUND(IF(OR(AND($D1517=LataProjekcji,$F1517&gt;0),AND($D1517=LataProjekcji,$F1517=0,$E1518&lt;=10)),$F1518,IF($D1517&lt;LataProjekcji,IF((SUM($K1519:Y1519)+$D1519)&lt;$D1518,$D1519,$D1518-SUM($K1519:Y1519)),0)),0)</f>
        <v>0</v>
      </c>
      <c r="AA1519" s="247">
        <f ca="1">ROUND(IF(OR(AND($D1517=LataProjekcji,$F1517&gt;0),AND($D1517=LataProjekcji,$F1517=0,$E1518&lt;=10)),$F1518,IF($D1517&lt;LataProjekcji,IF((SUM($K1519:Z1519)+$D1519)&lt;$D1518,$D1519,$D1518-SUM($K1519:Z1519)),0)),0)</f>
        <v>0</v>
      </c>
      <c r="AB1519" s="247">
        <f ca="1">ROUND(IF(OR(AND($D1517=LataProjekcji,$F1517&gt;0),AND($D1517=LataProjekcji,$F1517=0,$E1518&lt;=10)),$F1518,IF($D1517&lt;LataProjekcji,IF((SUM($K1519:AA1519)+$D1519)&lt;$D1518,$D1519,$D1518-SUM($K1519:AA1519)),0)),0)</f>
        <v>0</v>
      </c>
      <c r="AC1519" s="247">
        <f ca="1">ROUND(IF(OR(AND($D1517=LataProjekcji,$F1517&gt;0),AND($D1517=LataProjekcji,$F1517=0,$E1518&lt;=10)),$F1518,IF($D1517&lt;LataProjekcji,IF((SUM($K1519:AB1519)+$D1519)&lt;$D1518,$D1519,$D1518-SUM($K1519:AB1519)),0)),0)</f>
        <v>0</v>
      </c>
      <c r="AD1519" s="247">
        <f ca="1">ROUND(IF(OR(AND($D1517=LataProjekcji,$F1517&gt;0),AND($D1517=LataProjekcji,$F1517=0,$E1518&lt;=10)),$F1518,IF($D1517&lt;LataProjekcji,IF((SUM($K1519:AC1519)+$D1519)&lt;$D1518,$D1519,$D1518-SUM($K1519:AC1519)),0)),0)</f>
        <v>0</v>
      </c>
      <c r="AE1519" s="247">
        <f ca="1">ROUND(IF(OR(AND($D1517=LataProjekcji,$F1517&gt;0),AND($D1517=LataProjekcji,$F1517=0,$E1518&lt;=10)),$F1518,IF($D1517&lt;LataProjekcji,IF((SUM($K1519:AD1519)+$D1519)&lt;$D1518,$D1519,$D1518-SUM($K1519:AD1519)),0)),0)</f>
        <v>0</v>
      </c>
    </row>
    <row r="1520" spans="1:31" ht="12.5" hidden="1" thickBot="1">
      <c r="A1520" s="326"/>
      <c r="B1520" s="21" t="s">
        <v>397</v>
      </c>
      <c r="C1520" s="21"/>
      <c r="D1520" s="22"/>
      <c r="E1520" s="21"/>
      <c r="F1520" s="21"/>
      <c r="G1520" s="21"/>
      <c r="H1520" s="21"/>
      <c r="I1520" s="21"/>
      <c r="J1520" s="21"/>
      <c r="K1520" s="22">
        <f ca="1">ROUND(K1519,0)</f>
        <v>0</v>
      </c>
      <c r="L1520" s="22">
        <f t="shared" ref="L1520:W1520" ca="1" si="2319">ROUND(K1520+L1519,0)</f>
        <v>0</v>
      </c>
      <c r="M1520" s="22">
        <f t="shared" ca="1" si="2319"/>
        <v>0</v>
      </c>
      <c r="N1520" s="22">
        <f t="shared" ca="1" si="2319"/>
        <v>0</v>
      </c>
      <c r="O1520" s="22">
        <f t="shared" ca="1" si="2319"/>
        <v>0</v>
      </c>
      <c r="P1520" s="22">
        <f t="shared" ca="1" si="2319"/>
        <v>0</v>
      </c>
      <c r="Q1520" s="22">
        <f t="shared" ca="1" si="2319"/>
        <v>0</v>
      </c>
      <c r="R1520" s="22">
        <f t="shared" ca="1" si="2319"/>
        <v>0</v>
      </c>
      <c r="S1520" s="22">
        <f t="shared" ca="1" si="2319"/>
        <v>0</v>
      </c>
      <c r="T1520" s="22">
        <f t="shared" ca="1" si="2319"/>
        <v>0</v>
      </c>
      <c r="U1520" s="22">
        <f t="shared" ca="1" si="2319"/>
        <v>0</v>
      </c>
      <c r="V1520" s="22">
        <f t="shared" ca="1" si="2319"/>
        <v>0</v>
      </c>
      <c r="W1520" s="22">
        <f t="shared" ca="1" si="2319"/>
        <v>0</v>
      </c>
      <c r="X1520" s="22">
        <f ca="1">ROUND(W1520+X1519,0)</f>
        <v>0</v>
      </c>
      <c r="Y1520" s="22">
        <f ca="1">ROUND(X1520+Y1519,0)</f>
        <v>0</v>
      </c>
      <c r="Z1520" s="22">
        <f t="shared" ref="Z1520:AA1520" ca="1" si="2320">ROUND(Y1520+Z1519,0)</f>
        <v>0</v>
      </c>
      <c r="AA1520" s="22">
        <f t="shared" ca="1" si="2320"/>
        <v>0</v>
      </c>
      <c r="AB1520" s="22">
        <f t="shared" ref="AB1520" ca="1" si="2321">ROUND(AA1520+AB1519,0)</f>
        <v>0</v>
      </c>
      <c r="AC1520" s="22">
        <f t="shared" ref="AC1520" ca="1" si="2322">ROUND(AB1520+AC1519,0)</f>
        <v>0</v>
      </c>
      <c r="AD1520" s="22">
        <f t="shared" ref="AD1520" ca="1" si="2323">ROUND(AC1520+AD1519,0)</f>
        <v>0</v>
      </c>
      <c r="AE1520" s="22">
        <f t="shared" ref="AE1520" ca="1" si="2324">ROUND(AD1520+AE1519,0)</f>
        <v>0</v>
      </c>
    </row>
    <row r="1521" spans="1:31" ht="12.5" hidden="1" thickBot="1">
      <c r="A1521" s="326"/>
      <c r="B1521" s="21" t="s">
        <v>388</v>
      </c>
      <c r="C1521" s="21"/>
      <c r="D1521" s="22"/>
      <c r="E1521" s="21"/>
      <c r="F1521" s="21"/>
      <c r="G1521" s="21">
        <f>10*2.5%</f>
        <v>0.25</v>
      </c>
      <c r="H1521" s="540">
        <f>H1502+7</f>
        <v>214</v>
      </c>
      <c r="I1521" s="21"/>
      <c r="J1521" s="21"/>
      <c r="K1521" s="76">
        <f ca="1">IF($D1517=LataProjekcji,ROUND($D1518-K1520,0),ROUND(IF(K1519=0,0,$D1518-K1520),0))</f>
        <v>0</v>
      </c>
      <c r="L1521" s="253">
        <f t="shared" ref="L1521:W1521" ca="1" si="2325">IF($D1517=LataProjekcji,ROUND($D1518-L1520,0),ROUND(IF(AND(L1519=0,K1521&gt;0),$D1518-L1520,IF(L1519=0,0,$D1518-L1520)),0))</f>
        <v>0</v>
      </c>
      <c r="M1521" s="253">
        <f t="shared" ca="1" si="2325"/>
        <v>0</v>
      </c>
      <c r="N1521" s="253">
        <f t="shared" ca="1" si="2325"/>
        <v>0</v>
      </c>
      <c r="O1521" s="253">
        <f t="shared" ca="1" si="2325"/>
        <v>0</v>
      </c>
      <c r="P1521" s="253">
        <f t="shared" ca="1" si="2325"/>
        <v>0</v>
      </c>
      <c r="Q1521" s="253">
        <f t="shared" ca="1" si="2325"/>
        <v>0</v>
      </c>
      <c r="R1521" s="253">
        <f t="shared" ca="1" si="2325"/>
        <v>0</v>
      </c>
      <c r="S1521" s="253">
        <f t="shared" ca="1" si="2325"/>
        <v>0</v>
      </c>
      <c r="T1521" s="253">
        <f t="shared" ca="1" si="2325"/>
        <v>0</v>
      </c>
      <c r="U1521" s="253">
        <f t="shared" ca="1" si="2325"/>
        <v>0</v>
      </c>
      <c r="V1521" s="253">
        <f t="shared" ca="1" si="2325"/>
        <v>0</v>
      </c>
      <c r="W1521" s="253">
        <f t="shared" ca="1" si="2325"/>
        <v>0</v>
      </c>
      <c r="X1521" s="253">
        <f t="shared" ref="X1521:AA1521" ca="1" si="2326">IF($D1517=LataProjekcji,ROUND($D1518-X1520,0),ROUND(IF(AND(X1519=0,W1521&gt;0),$D1518-X1520,IF(X1519=0,0,$D1518-X1520)),0))</f>
        <v>0</v>
      </c>
      <c r="Y1521" s="253">
        <f t="shared" ca="1" si="2326"/>
        <v>0</v>
      </c>
      <c r="Z1521" s="253">
        <f t="shared" ca="1" si="2326"/>
        <v>0</v>
      </c>
      <c r="AA1521" s="253">
        <f t="shared" ca="1" si="2326"/>
        <v>0</v>
      </c>
      <c r="AB1521" s="253">
        <f t="shared" ref="AB1521" ca="1" si="2327">IF($D1517=LataProjekcji,ROUND($D1518-AB1520,0),ROUND(IF(AND(AB1519=0,AA1521&gt;0),$D1518-AB1520,IF(AB1519=0,0,$D1518-AB1520)),0))</f>
        <v>0</v>
      </c>
      <c r="AC1521" s="253">
        <f t="shared" ref="AC1521" ca="1" si="2328">IF($D1517=LataProjekcji,ROUND($D1518-AC1520,0),ROUND(IF(AND(AC1519=0,AB1521&gt;0),$D1518-AC1520,IF(AC1519=0,0,$D1518-AC1520)),0))</f>
        <v>0</v>
      </c>
      <c r="AD1521" s="253">
        <f t="shared" ref="AD1521" ca="1" si="2329">IF($D1517=LataProjekcji,ROUND($D1518-AD1520,0),ROUND(IF(AND(AD1519=0,AC1521&gt;0),$D1518-AD1520,IF(AD1519=0,0,$D1518-AD1520)),0))</f>
        <v>0</v>
      </c>
      <c r="AE1521" s="253">
        <f t="shared" ref="AE1521" ca="1" si="2330">IF($D1517=LataProjekcji,ROUND($D1518-AE1520,0),ROUND(IF(AND(AE1519=0,AD1521&gt;0),$D1518-AE1520,IF(AE1519=0,0,$D1518-AE1520)),0))</f>
        <v>0</v>
      </c>
    </row>
    <row r="1522" spans="1:31" hidden="1">
      <c r="A1522" s="326"/>
      <c r="B1522" s="21"/>
      <c r="C1522" s="21"/>
      <c r="D1522" s="22"/>
      <c r="E1522" s="21"/>
      <c r="F1522" s="21"/>
      <c r="G1522" s="21">
        <f>ROUND(G1521,0)</f>
        <v>0</v>
      </c>
      <c r="H1522" s="388">
        <f>H1503+1</f>
        <v>10</v>
      </c>
      <c r="I1522" s="458" t="str" cm="1">
        <f t="array" aca="1" ref="I1522" ca="1">OFFSET('Środki trwałe'!$C$353,H1522,,)</f>
        <v/>
      </c>
      <c r="J1522" s="388" t="s">
        <v>404</v>
      </c>
      <c r="K1522" s="528">
        <f t="shared" ref="K1522:W1522" ca="1" si="2331">IF(AND(OFFSET($F$269,$D1516,0)="tak",OFFSET($G$269,$D1516,0)="tak",OFFSET($J$269,$D1516,0)="ok",LataProjekcji&lt;=Koniec_Projekt),ROUND(OFFSET($K$2476,$H1521,(COLUMN()-11))*OFFSET($K$374,$H1522,(COLUMN()-11)),0),0)</f>
        <v>0</v>
      </c>
      <c r="L1522" s="528">
        <f t="shared" ca="1" si="2331"/>
        <v>0</v>
      </c>
      <c r="M1522" s="528">
        <f t="shared" ca="1" si="2331"/>
        <v>0</v>
      </c>
      <c r="N1522" s="528">
        <f t="shared" ca="1" si="2331"/>
        <v>0</v>
      </c>
      <c r="O1522" s="528">
        <f t="shared" ca="1" si="2331"/>
        <v>0</v>
      </c>
      <c r="P1522" s="528">
        <f t="shared" ca="1" si="2331"/>
        <v>0</v>
      </c>
      <c r="Q1522" s="528">
        <f t="shared" ca="1" si="2331"/>
        <v>0</v>
      </c>
      <c r="R1522" s="528">
        <f t="shared" ca="1" si="2331"/>
        <v>0</v>
      </c>
      <c r="S1522" s="528">
        <f t="shared" ca="1" si="2331"/>
        <v>0</v>
      </c>
      <c r="T1522" s="528">
        <f t="shared" ca="1" si="2331"/>
        <v>0</v>
      </c>
      <c r="U1522" s="528">
        <f t="shared" ca="1" si="2331"/>
        <v>0</v>
      </c>
      <c r="V1522" s="528">
        <f t="shared" ca="1" si="2331"/>
        <v>0</v>
      </c>
      <c r="W1522" s="528">
        <f t="shared" ca="1" si="2331"/>
        <v>0</v>
      </c>
      <c r="X1522" s="528">
        <f t="shared" ref="X1522:AA1522" ca="1" si="2332">IF(AND(OFFSET($F$269,$D1516,0)="tak",OFFSET($G$269,$D1516,0)="tak",OFFSET($J$269,$D1516,0)="ok",LataProjekcji&lt;=Koniec_Projekt),ROUND(OFFSET($K$2476,$H1521,(COLUMN()-11))*OFFSET($K$374,$H1522,(COLUMN()-11)),0),0)</f>
        <v>0</v>
      </c>
      <c r="Y1522" s="528">
        <f t="shared" ca="1" si="2332"/>
        <v>0</v>
      </c>
      <c r="Z1522" s="528">
        <f t="shared" ca="1" si="2332"/>
        <v>0</v>
      </c>
      <c r="AA1522" s="528">
        <f t="shared" ca="1" si="2332"/>
        <v>0</v>
      </c>
      <c r="AB1522" s="528">
        <f t="shared" ref="AB1522:AE1522" ca="1" si="2333">IF(AND(OFFSET($F$269,$D1516,0)="tak",OFFSET($G$269,$D1516,0)="tak",OFFSET($J$269,$D1516,0)="ok",LataProjekcji&lt;=Koniec_Projekt),ROUND(OFFSET($K$2476,$H1521,(COLUMN()-11))*OFFSET($K$374,$H1522,(COLUMN()-11)),0),0)</f>
        <v>0</v>
      </c>
      <c r="AC1522" s="528">
        <f t="shared" ca="1" si="2333"/>
        <v>0</v>
      </c>
      <c r="AD1522" s="528">
        <f t="shared" ca="1" si="2333"/>
        <v>0</v>
      </c>
      <c r="AE1522" s="528">
        <f t="shared" ca="1" si="2333"/>
        <v>0</v>
      </c>
    </row>
    <row r="1523" spans="1:31" hidden="1">
      <c r="A1523" s="326"/>
      <c r="B1523" s="20" t="str">
        <f ca="1">OFFSET($B$269,D1523,0)</f>
        <v/>
      </c>
      <c r="C1523" s="20"/>
      <c r="D1523" s="21">
        <f>D1516+1</f>
        <v>1238</v>
      </c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</row>
    <row r="1524" spans="1:31" hidden="1">
      <c r="A1524" s="326"/>
      <c r="B1524" s="21" t="s">
        <v>395</v>
      </c>
      <c r="C1524" s="21"/>
      <c r="D1524" s="164">
        <f ca="1">IFERROR(YEAR(OFFSET($E$269,D1523,0)),0)</f>
        <v>0</v>
      </c>
      <c r="E1524" s="164">
        <f ca="1">IFERROR(MONTH(OFFSET($E$269,D1523,0)),0)</f>
        <v>0</v>
      </c>
      <c r="F1524" s="527" cm="1">
        <f t="array" aca="1" ref="F1524" ca="1">IleMiesiecyDoKoncaRokuST</f>
        <v>0</v>
      </c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</row>
    <row r="1525" spans="1:31" hidden="1">
      <c r="A1525" s="326"/>
      <c r="B1525" s="21" t="s">
        <v>388</v>
      </c>
      <c r="C1525" s="21"/>
      <c r="D1525" s="372">
        <f ca="1">IF(E1525&lt;0,0,ROUND(E1525,0))</f>
        <v>0</v>
      </c>
      <c r="E1525" s="248">
        <f ca="1">OFFSET($D$269,D1523,0)</f>
        <v>0</v>
      </c>
      <c r="F1525" s="372">
        <f ca="1">IF(E1525&gt;10,ROUND(($D1526/12)*$F1524,0),$D1525)</f>
        <v>0</v>
      </c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</row>
    <row r="1526" spans="1:31" hidden="1">
      <c r="A1526" s="326"/>
      <c r="B1526" s="21" t="s">
        <v>396</v>
      </c>
      <c r="C1526" s="21"/>
      <c r="D1526" s="372">
        <f ca="1">IF(ISBLANK(OFFSET($E$269,D1523,0)),0,IF(E1525&gt;10,ROUND(D1525*am_budynki,0),IF(D1525&lt;0,0,D1525)))</f>
        <v>0</v>
      </c>
      <c r="E1526" s="21"/>
      <c r="F1526" s="21"/>
      <c r="G1526" s="21"/>
      <c r="H1526" s="21"/>
      <c r="I1526" s="21"/>
      <c r="J1526" s="21"/>
      <c r="K1526" s="74">
        <f ca="1">ROUND(IF($D1524=LataProjekcji,$F1525,IF($D1524=LataProjekcji,$D1526,0)),0)</f>
        <v>0</v>
      </c>
      <c r="L1526" s="247">
        <f ca="1">ROUND(IF(OR(AND($D1524=LataProjekcji,$F1524&gt;0),AND($D1524=LataProjekcji,$F1524=0,$E1525&lt;=10)),$F1525,IF($D1524&lt;LataProjekcji,IF((SUM($K1526:K1526)+$D1526)&lt;$D1525,$D1526,$D1525-SUM($K1526:K1526)),0)),0)</f>
        <v>0</v>
      </c>
      <c r="M1526" s="247">
        <f ca="1">ROUND(IF(OR(AND($D1524=LataProjekcji,$F1524&gt;0),AND($D1524=LataProjekcji,$F1524=0,$E1525&lt;=10)),$F1525,IF($D1524&lt;LataProjekcji,IF((SUM($K1526:L1526)+$D1526)&lt;$D1525,$D1526,$D1525-SUM($K1526:L1526)),0)),0)</f>
        <v>0</v>
      </c>
      <c r="N1526" s="247">
        <f ca="1">ROUND(IF(OR(AND($D1524=LataProjekcji,$F1524&gt;0),AND($D1524=LataProjekcji,$F1524=0,$E1525&lt;=10)),$F1525,IF($D1524&lt;LataProjekcji,IF((SUM($K1526:M1526)+$D1526)&lt;$D1525,$D1526,$D1525-SUM($K1526:M1526)),0)),0)</f>
        <v>0</v>
      </c>
      <c r="O1526" s="247">
        <f ca="1">ROUND(IF(OR(AND($D1524=LataProjekcji,$F1524&gt;0),AND($D1524=LataProjekcji,$F1524=0,$E1525&lt;=10)),$F1525,IF($D1524&lt;LataProjekcji,IF((SUM($K1526:N1526)+$D1526)&lt;$D1525,$D1526,$D1525-SUM($K1526:N1526)),0)),0)</f>
        <v>0</v>
      </c>
      <c r="P1526" s="247">
        <f ca="1">ROUND(IF(OR(AND($D1524=LataProjekcji,$F1524&gt;0),AND($D1524=LataProjekcji,$F1524=0,$E1525&lt;=10)),$F1525,IF($D1524&lt;LataProjekcji,IF((SUM($K1526:O1526)+$D1526)&lt;$D1525,$D1526,$D1525-SUM($K1526:O1526)),0)),0)</f>
        <v>0</v>
      </c>
      <c r="Q1526" s="247">
        <f ca="1">ROUND(IF(OR(AND($D1524=LataProjekcji,$F1524&gt;0),AND($D1524=LataProjekcji,$F1524=0,$E1525&lt;=10)),$F1525,IF($D1524&lt;LataProjekcji,IF((SUM($K1526:P1526)+$D1526)&lt;$D1525,$D1526,$D1525-SUM($K1526:P1526)),0)),0)</f>
        <v>0</v>
      </c>
      <c r="R1526" s="247">
        <f ca="1">ROUND(IF(OR(AND($D1524=LataProjekcji,$F1524&gt;0),AND($D1524=LataProjekcji,$F1524=0,$E1525&lt;=10)),$F1525,IF($D1524&lt;LataProjekcji,IF((SUM($K1526:Q1526)+$D1526)&lt;$D1525,$D1526,$D1525-SUM($K1526:Q1526)),0)),0)</f>
        <v>0</v>
      </c>
      <c r="S1526" s="247">
        <f ca="1">ROUND(IF(OR(AND($D1524=LataProjekcji,$F1524&gt;0),AND($D1524=LataProjekcji,$F1524=0,$E1525&lt;=10)),$F1525,IF($D1524&lt;LataProjekcji,IF((SUM($K1526:R1526)+$D1526)&lt;$D1525,$D1526,$D1525-SUM($K1526:R1526)),0)),0)</f>
        <v>0</v>
      </c>
      <c r="T1526" s="247">
        <f ca="1">ROUND(IF(OR(AND($D1524=LataProjekcji,$F1524&gt;0),AND($D1524=LataProjekcji,$F1524=0,$E1525&lt;=10)),$F1525,IF($D1524&lt;LataProjekcji,IF((SUM($K1526:S1526)+$D1526)&lt;$D1525,$D1526,$D1525-SUM($K1526:S1526)),0)),0)</f>
        <v>0</v>
      </c>
      <c r="U1526" s="247">
        <f ca="1">ROUND(IF(OR(AND($D1524=LataProjekcji,$F1524&gt;0),AND($D1524=LataProjekcji,$F1524=0,$E1525&lt;=10)),$F1525,IF($D1524&lt;LataProjekcji,IF((SUM($K1526:T1526)+$D1526)&lt;$D1525,$D1526,$D1525-SUM($K1526:T1526)),0)),0)</f>
        <v>0</v>
      </c>
      <c r="V1526" s="247">
        <f ca="1">ROUND(IF(OR(AND($D1524=LataProjekcji,$F1524&gt;0),AND($D1524=LataProjekcji,$F1524=0,$E1525&lt;=10)),$F1525,IF($D1524&lt;LataProjekcji,IF((SUM($K1526:U1526)+$D1526)&lt;$D1525,$D1526,$D1525-SUM($K1526:U1526)),0)),0)</f>
        <v>0</v>
      </c>
      <c r="W1526" s="247">
        <f ca="1">ROUND(IF(OR(AND($D1524=LataProjekcji,$F1524&gt;0),AND($D1524=LataProjekcji,$F1524=0,$E1525&lt;=10)),$F1525,IF($D1524&lt;LataProjekcji,IF((SUM($K1526:V1526)+$D1526)&lt;$D1525,$D1526,$D1525-SUM($K1526:V1526)),0)),0)</f>
        <v>0</v>
      </c>
      <c r="X1526" s="247">
        <f ca="1">ROUND(IF(OR(AND($D1524=LataProjekcji,$F1524&gt;0),AND($D1524=LataProjekcji,$F1524=0,$E1525&lt;=10)),$F1525,IF($D1524&lt;LataProjekcji,IF((SUM($K1526:W1526)+$D1526)&lt;$D1525,$D1526,$D1525-SUM($K1526:W1526)),0)),0)</f>
        <v>0</v>
      </c>
      <c r="Y1526" s="247">
        <f ca="1">ROUND(IF(OR(AND($D1524=LataProjekcji,$F1524&gt;0),AND($D1524=LataProjekcji,$F1524=0,$E1525&lt;=10)),$F1525,IF($D1524&lt;LataProjekcji,IF((SUM($K1526:X1526)+$D1526)&lt;$D1525,$D1526,$D1525-SUM($K1526:X1526)),0)),0)</f>
        <v>0</v>
      </c>
      <c r="Z1526" s="247">
        <f ca="1">ROUND(IF(OR(AND($D1524=LataProjekcji,$F1524&gt;0),AND($D1524=LataProjekcji,$F1524=0,$E1525&lt;=10)),$F1525,IF($D1524&lt;LataProjekcji,IF((SUM($K1526:Y1526)+$D1526)&lt;$D1525,$D1526,$D1525-SUM($K1526:Y1526)),0)),0)</f>
        <v>0</v>
      </c>
      <c r="AA1526" s="247">
        <f ca="1">ROUND(IF(OR(AND($D1524=LataProjekcji,$F1524&gt;0),AND($D1524=LataProjekcji,$F1524=0,$E1525&lt;=10)),$F1525,IF($D1524&lt;LataProjekcji,IF((SUM($K1526:Z1526)+$D1526)&lt;$D1525,$D1526,$D1525-SUM($K1526:Z1526)),0)),0)</f>
        <v>0</v>
      </c>
      <c r="AB1526" s="247">
        <f ca="1">ROUND(IF(OR(AND($D1524=LataProjekcji,$F1524&gt;0),AND($D1524=LataProjekcji,$F1524=0,$E1525&lt;=10)),$F1525,IF($D1524&lt;LataProjekcji,IF((SUM($K1526:AA1526)+$D1526)&lt;$D1525,$D1526,$D1525-SUM($K1526:AA1526)),0)),0)</f>
        <v>0</v>
      </c>
      <c r="AC1526" s="247">
        <f ca="1">ROUND(IF(OR(AND($D1524=LataProjekcji,$F1524&gt;0),AND($D1524=LataProjekcji,$F1524=0,$E1525&lt;=10)),$F1525,IF($D1524&lt;LataProjekcji,IF((SUM($K1526:AB1526)+$D1526)&lt;$D1525,$D1526,$D1525-SUM($K1526:AB1526)),0)),0)</f>
        <v>0</v>
      </c>
      <c r="AD1526" s="247">
        <f ca="1">ROUND(IF(OR(AND($D1524=LataProjekcji,$F1524&gt;0),AND($D1524=LataProjekcji,$F1524=0,$E1525&lt;=10)),$F1525,IF($D1524&lt;LataProjekcji,IF((SUM($K1526:AC1526)+$D1526)&lt;$D1525,$D1526,$D1525-SUM($K1526:AC1526)),0)),0)</f>
        <v>0</v>
      </c>
      <c r="AE1526" s="247">
        <f ca="1">ROUND(IF(OR(AND($D1524=LataProjekcji,$F1524&gt;0),AND($D1524=LataProjekcji,$F1524=0,$E1525&lt;=10)),$F1525,IF($D1524&lt;LataProjekcji,IF((SUM($K1526:AD1526)+$D1526)&lt;$D1525,$D1526,$D1525-SUM($K1526:AD1526)),0)),0)</f>
        <v>0</v>
      </c>
    </row>
    <row r="1527" spans="1:31" ht="12.5" hidden="1" thickBot="1">
      <c r="A1527" s="326"/>
      <c r="B1527" s="21" t="s">
        <v>397</v>
      </c>
      <c r="C1527" s="21"/>
      <c r="D1527" s="22"/>
      <c r="E1527" s="21"/>
      <c r="F1527" s="21"/>
      <c r="G1527" s="21"/>
      <c r="H1527" s="21"/>
      <c r="I1527" s="21"/>
      <c r="J1527" s="21"/>
      <c r="K1527" s="22">
        <f ca="1">ROUND(K1526,0)</f>
        <v>0</v>
      </c>
      <c r="L1527" s="22">
        <f t="shared" ref="L1527:W1527" ca="1" si="2334">ROUND(K1527+L1526,0)</f>
        <v>0</v>
      </c>
      <c r="M1527" s="22">
        <f t="shared" ca="1" si="2334"/>
        <v>0</v>
      </c>
      <c r="N1527" s="22">
        <f t="shared" ca="1" si="2334"/>
        <v>0</v>
      </c>
      <c r="O1527" s="22">
        <f t="shared" ca="1" si="2334"/>
        <v>0</v>
      </c>
      <c r="P1527" s="22">
        <f t="shared" ca="1" si="2334"/>
        <v>0</v>
      </c>
      <c r="Q1527" s="22">
        <f t="shared" ca="1" si="2334"/>
        <v>0</v>
      </c>
      <c r="R1527" s="22">
        <f t="shared" ca="1" si="2334"/>
        <v>0</v>
      </c>
      <c r="S1527" s="22">
        <f t="shared" ca="1" si="2334"/>
        <v>0</v>
      </c>
      <c r="T1527" s="22">
        <f t="shared" ca="1" si="2334"/>
        <v>0</v>
      </c>
      <c r="U1527" s="22">
        <f t="shared" ca="1" si="2334"/>
        <v>0</v>
      </c>
      <c r="V1527" s="22">
        <f t="shared" ca="1" si="2334"/>
        <v>0</v>
      </c>
      <c r="W1527" s="22">
        <f t="shared" ca="1" si="2334"/>
        <v>0</v>
      </c>
      <c r="X1527" s="22">
        <f ca="1">ROUND(W1527+X1526,0)</f>
        <v>0</v>
      </c>
      <c r="Y1527" s="22">
        <f ca="1">ROUND(X1527+Y1526,0)</f>
        <v>0</v>
      </c>
      <c r="Z1527" s="22">
        <f t="shared" ref="Z1527:AA1527" ca="1" si="2335">ROUND(Y1527+Z1526,0)</f>
        <v>0</v>
      </c>
      <c r="AA1527" s="22">
        <f t="shared" ca="1" si="2335"/>
        <v>0</v>
      </c>
      <c r="AB1527" s="22">
        <f t="shared" ref="AB1527" ca="1" si="2336">ROUND(AA1527+AB1526,0)</f>
        <v>0</v>
      </c>
      <c r="AC1527" s="22">
        <f t="shared" ref="AC1527" ca="1" si="2337">ROUND(AB1527+AC1526,0)</f>
        <v>0</v>
      </c>
      <c r="AD1527" s="22">
        <f t="shared" ref="AD1527" ca="1" si="2338">ROUND(AC1527+AD1526,0)</f>
        <v>0</v>
      </c>
      <c r="AE1527" s="22">
        <f t="shared" ref="AE1527" ca="1" si="2339">ROUND(AD1527+AE1526,0)</f>
        <v>0</v>
      </c>
    </row>
    <row r="1528" spans="1:31" ht="12.5" hidden="1" thickBot="1">
      <c r="A1528" s="326"/>
      <c r="B1528" s="21" t="s">
        <v>388</v>
      </c>
      <c r="C1528" s="21"/>
      <c r="D1528" s="22"/>
      <c r="E1528" s="21"/>
      <c r="F1528" s="21"/>
      <c r="G1528" s="21"/>
      <c r="H1528" s="539">
        <f>H1521+7</f>
        <v>221</v>
      </c>
      <c r="I1528" s="21"/>
      <c r="J1528" s="21"/>
      <c r="K1528" s="76">
        <f ca="1">IF($D1524=LataProjekcji,ROUND($D1525-K1527,0),ROUND(IF(K1526=0,0,$D1525-K1527),0))</f>
        <v>0</v>
      </c>
      <c r="L1528" s="253">
        <f t="shared" ref="L1528:W1528" ca="1" si="2340">IF($D1524=LataProjekcji,ROUND($D1525-L1527,0),ROUND(IF(AND(L1526=0,K1528&gt;0),$D1525-L1527,IF(L1526=0,0,$D1525-L1527)),0))</f>
        <v>0</v>
      </c>
      <c r="M1528" s="253">
        <f t="shared" ca="1" si="2340"/>
        <v>0</v>
      </c>
      <c r="N1528" s="253">
        <f t="shared" ca="1" si="2340"/>
        <v>0</v>
      </c>
      <c r="O1528" s="253">
        <f t="shared" ca="1" si="2340"/>
        <v>0</v>
      </c>
      <c r="P1528" s="253">
        <f t="shared" ca="1" si="2340"/>
        <v>0</v>
      </c>
      <c r="Q1528" s="253">
        <f t="shared" ca="1" si="2340"/>
        <v>0</v>
      </c>
      <c r="R1528" s="253">
        <f t="shared" ca="1" si="2340"/>
        <v>0</v>
      </c>
      <c r="S1528" s="253">
        <f t="shared" ca="1" si="2340"/>
        <v>0</v>
      </c>
      <c r="T1528" s="253">
        <f t="shared" ca="1" si="2340"/>
        <v>0</v>
      </c>
      <c r="U1528" s="253">
        <f t="shared" ca="1" si="2340"/>
        <v>0</v>
      </c>
      <c r="V1528" s="253">
        <f t="shared" ca="1" si="2340"/>
        <v>0</v>
      </c>
      <c r="W1528" s="253">
        <f t="shared" ca="1" si="2340"/>
        <v>0</v>
      </c>
      <c r="X1528" s="253">
        <f t="shared" ref="X1528:AA1528" ca="1" si="2341">IF($D1524=LataProjekcji,ROUND($D1525-X1527,0),ROUND(IF(AND(X1526=0,W1528&gt;0),$D1525-X1527,IF(X1526=0,0,$D1525-X1527)),0))</f>
        <v>0</v>
      </c>
      <c r="Y1528" s="253">
        <f t="shared" ca="1" si="2341"/>
        <v>0</v>
      </c>
      <c r="Z1528" s="253">
        <f t="shared" ca="1" si="2341"/>
        <v>0</v>
      </c>
      <c r="AA1528" s="253">
        <f t="shared" ca="1" si="2341"/>
        <v>0</v>
      </c>
      <c r="AB1528" s="253">
        <f t="shared" ref="AB1528" ca="1" si="2342">IF($D1524=LataProjekcji,ROUND($D1525-AB1527,0),ROUND(IF(AND(AB1526=0,AA1528&gt;0),$D1525-AB1527,IF(AB1526=0,0,$D1525-AB1527)),0))</f>
        <v>0</v>
      </c>
      <c r="AC1528" s="253">
        <f t="shared" ref="AC1528" ca="1" si="2343">IF($D1524=LataProjekcji,ROUND($D1525-AC1527,0),ROUND(IF(AND(AC1526=0,AB1528&gt;0),$D1525-AC1527,IF(AC1526=0,0,$D1525-AC1527)),0))</f>
        <v>0</v>
      </c>
      <c r="AD1528" s="253">
        <f t="shared" ref="AD1528" ca="1" si="2344">IF($D1524=LataProjekcji,ROUND($D1525-AD1527,0),ROUND(IF(AND(AD1526=0,AC1528&gt;0),$D1525-AD1527,IF(AD1526=0,0,$D1525-AD1527)),0))</f>
        <v>0</v>
      </c>
      <c r="AE1528" s="253">
        <f t="shared" ref="AE1528" ca="1" si="2345">IF($D1524=LataProjekcji,ROUND($D1525-AE1527,0),ROUND(IF(AND(AE1526=0,AD1528&gt;0),$D1525-AE1527,IF(AE1526=0,0,$D1525-AE1527)),0))</f>
        <v>0</v>
      </c>
    </row>
    <row r="1529" spans="1:31" hidden="1">
      <c r="A1529" s="326"/>
      <c r="B1529" s="20"/>
      <c r="C1529" s="20"/>
      <c r="D1529" s="21"/>
      <c r="E1529" s="21"/>
      <c r="F1529" s="21"/>
      <c r="G1529" s="21"/>
      <c r="H1529" s="388">
        <f>H1522+1</f>
        <v>11</v>
      </c>
      <c r="I1529" s="458" t="str" cm="1">
        <f t="array" aca="1" ref="I1529" ca="1">OFFSET('Środki trwałe'!$C$353,H1529,,)</f>
        <v/>
      </c>
      <c r="J1529" s="388" t="s">
        <v>404</v>
      </c>
      <c r="K1529" s="528">
        <f t="shared" ref="K1529:W1529" ca="1" si="2346">IF(AND(OFFSET($F$269,$D1523,0)="tak",OFFSET($G$269,$D1523,0)="tak",OFFSET($J$269,$D1523,0)="ok",LataProjekcji&lt;=Koniec_Projekt),ROUND(OFFSET($K$2476,$H1528,(COLUMN()-11))*OFFSET($K$374,$H1529,(COLUMN()-11)),0),0)</f>
        <v>0</v>
      </c>
      <c r="L1529" s="528">
        <f t="shared" ca="1" si="2346"/>
        <v>0</v>
      </c>
      <c r="M1529" s="528">
        <f t="shared" ca="1" si="2346"/>
        <v>0</v>
      </c>
      <c r="N1529" s="528">
        <f t="shared" ca="1" si="2346"/>
        <v>0</v>
      </c>
      <c r="O1529" s="528">
        <f t="shared" ca="1" si="2346"/>
        <v>0</v>
      </c>
      <c r="P1529" s="528">
        <f t="shared" ca="1" si="2346"/>
        <v>0</v>
      </c>
      <c r="Q1529" s="528">
        <f t="shared" ca="1" si="2346"/>
        <v>0</v>
      </c>
      <c r="R1529" s="528">
        <f t="shared" ca="1" si="2346"/>
        <v>0</v>
      </c>
      <c r="S1529" s="528">
        <f t="shared" ca="1" si="2346"/>
        <v>0</v>
      </c>
      <c r="T1529" s="528">
        <f t="shared" ca="1" si="2346"/>
        <v>0</v>
      </c>
      <c r="U1529" s="528">
        <f t="shared" ca="1" si="2346"/>
        <v>0</v>
      </c>
      <c r="V1529" s="528">
        <f t="shared" ca="1" si="2346"/>
        <v>0</v>
      </c>
      <c r="W1529" s="528">
        <f t="shared" ca="1" si="2346"/>
        <v>0</v>
      </c>
      <c r="X1529" s="528">
        <f t="shared" ref="X1529:AA1529" ca="1" si="2347">IF(AND(OFFSET($F$269,$D1523,0)="tak",OFFSET($G$269,$D1523,0)="tak",OFFSET($J$269,$D1523,0)="ok",LataProjekcji&lt;=Koniec_Projekt),ROUND(OFFSET($K$2476,$H1528,(COLUMN()-11))*OFFSET($K$374,$H1529,(COLUMN()-11)),0),0)</f>
        <v>0</v>
      </c>
      <c r="Y1529" s="528">
        <f t="shared" ca="1" si="2347"/>
        <v>0</v>
      </c>
      <c r="Z1529" s="528">
        <f t="shared" ca="1" si="2347"/>
        <v>0</v>
      </c>
      <c r="AA1529" s="528">
        <f t="shared" ca="1" si="2347"/>
        <v>0</v>
      </c>
      <c r="AB1529" s="528">
        <f t="shared" ref="AB1529:AE1529" ca="1" si="2348">IF(AND(OFFSET($F$269,$D1523,0)="tak",OFFSET($G$269,$D1523,0)="tak",OFFSET($J$269,$D1523,0)="ok",LataProjekcji&lt;=Koniec_Projekt),ROUND(OFFSET($K$2476,$H1528,(COLUMN()-11))*OFFSET($K$374,$H1529,(COLUMN()-11)),0),0)</f>
        <v>0</v>
      </c>
      <c r="AC1529" s="528">
        <f t="shared" ca="1" si="2348"/>
        <v>0</v>
      </c>
      <c r="AD1529" s="528">
        <f t="shared" ca="1" si="2348"/>
        <v>0</v>
      </c>
      <c r="AE1529" s="528">
        <f t="shared" ca="1" si="2348"/>
        <v>0</v>
      </c>
    </row>
    <row r="1530" spans="1:31" hidden="1">
      <c r="A1530" s="326"/>
      <c r="B1530" s="20" t="str">
        <f ca="1">OFFSET($B$269,D1530,0)</f>
        <v/>
      </c>
      <c r="C1530" s="20"/>
      <c r="D1530" s="21">
        <f>D1523+1</f>
        <v>1239</v>
      </c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</row>
    <row r="1531" spans="1:31" hidden="1">
      <c r="A1531" s="326"/>
      <c r="B1531" s="21" t="s">
        <v>395</v>
      </c>
      <c r="C1531" s="21"/>
      <c r="D1531" s="164">
        <f ca="1">IFERROR(YEAR(OFFSET($E$269,D1530,0)),0)</f>
        <v>0</v>
      </c>
      <c r="E1531" s="164">
        <f ca="1">IFERROR(MONTH(OFFSET($E$269,D1530,0)),0)</f>
        <v>0</v>
      </c>
      <c r="F1531" s="527" cm="1">
        <f t="array" aca="1" ref="F1531" ca="1">IleMiesiecyDoKoncaRokuST</f>
        <v>0</v>
      </c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</row>
    <row r="1532" spans="1:31" hidden="1">
      <c r="A1532" s="326"/>
      <c r="B1532" s="21" t="s">
        <v>388</v>
      </c>
      <c r="C1532" s="21"/>
      <c r="D1532" s="373">
        <f ca="1">IF(E1532&lt;0,0,ROUND(E1532,0))</f>
        <v>0</v>
      </c>
      <c r="E1532" s="248">
        <f ca="1">OFFSET($D$269,D1530,0)</f>
        <v>0</v>
      </c>
      <c r="F1532" s="373">
        <f ca="1">IF(E1532&gt;10,ROUND(($D1533/12)*$F1531,0),$D1532)</f>
        <v>0</v>
      </c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</row>
    <row r="1533" spans="1:31" hidden="1">
      <c r="A1533" s="326"/>
      <c r="B1533" s="21" t="s">
        <v>396</v>
      </c>
      <c r="C1533" s="21"/>
      <c r="D1533" s="373">
        <f ca="1">IF(ISBLANK(OFFSET($E$269,D1530,0)),0,IF(E1532&gt;10,ROUND(D1532*am_budynki,0),IF(D1532&lt;0,0,D1532)))</f>
        <v>0</v>
      </c>
      <c r="E1533" s="21"/>
      <c r="F1533" s="21"/>
      <c r="G1533" s="21"/>
      <c r="H1533" s="21"/>
      <c r="I1533" s="21"/>
      <c r="J1533" s="21"/>
      <c r="K1533" s="74">
        <f ca="1">ROUND(IF($D1531=LataProjekcji,$F1532,IF($D1531=LataProjekcji,$D1533,0)),0)</f>
        <v>0</v>
      </c>
      <c r="L1533" s="247">
        <f ca="1">ROUND(IF(OR(AND($D1531=LataProjekcji,$F1531&gt;0),AND($D1531=LataProjekcji,$F1531=0,$E1532&lt;=10)),$F1532,IF($D1531&lt;LataProjekcji,IF((SUM($K1533:K1533)+$D1533)&lt;$D1532,$D1533,$D1532-SUM($K1533:K1533)),0)),0)</f>
        <v>0</v>
      </c>
      <c r="M1533" s="247">
        <f ca="1">ROUND(IF(OR(AND($D1531=LataProjekcji,$F1531&gt;0),AND($D1531=LataProjekcji,$F1531=0,$E1532&lt;=10)),$F1532,IF($D1531&lt;LataProjekcji,IF((SUM($K1533:L1533)+$D1533)&lt;$D1532,$D1533,$D1532-SUM($K1533:L1533)),0)),0)</f>
        <v>0</v>
      </c>
      <c r="N1533" s="247">
        <f ca="1">ROUND(IF(OR(AND($D1531=LataProjekcji,$F1531&gt;0),AND($D1531=LataProjekcji,$F1531=0,$E1532&lt;=10)),$F1532,IF($D1531&lt;LataProjekcji,IF((SUM($K1533:M1533)+$D1533)&lt;$D1532,$D1533,$D1532-SUM($K1533:M1533)),0)),0)</f>
        <v>0</v>
      </c>
      <c r="O1533" s="247">
        <f ca="1">ROUND(IF(OR(AND($D1531=LataProjekcji,$F1531&gt;0),AND($D1531=LataProjekcji,$F1531=0,$E1532&lt;=10)),$F1532,IF($D1531&lt;LataProjekcji,IF((SUM($K1533:N1533)+$D1533)&lt;$D1532,$D1533,$D1532-SUM($K1533:N1533)),0)),0)</f>
        <v>0</v>
      </c>
      <c r="P1533" s="247">
        <f ca="1">ROUND(IF(OR(AND($D1531=LataProjekcji,$F1531&gt;0),AND($D1531=LataProjekcji,$F1531=0,$E1532&lt;=10)),$F1532,IF($D1531&lt;LataProjekcji,IF((SUM($K1533:O1533)+$D1533)&lt;$D1532,$D1533,$D1532-SUM($K1533:O1533)),0)),0)</f>
        <v>0</v>
      </c>
      <c r="Q1533" s="247">
        <f ca="1">ROUND(IF(OR(AND($D1531=LataProjekcji,$F1531&gt;0),AND($D1531=LataProjekcji,$F1531=0,$E1532&lt;=10)),$F1532,IF($D1531&lt;LataProjekcji,IF((SUM($K1533:P1533)+$D1533)&lt;$D1532,$D1533,$D1532-SUM($K1533:P1533)),0)),0)</f>
        <v>0</v>
      </c>
      <c r="R1533" s="247">
        <f ca="1">ROUND(IF(OR(AND($D1531=LataProjekcji,$F1531&gt;0),AND($D1531=LataProjekcji,$F1531=0,$E1532&lt;=10)),$F1532,IF($D1531&lt;LataProjekcji,IF((SUM($K1533:Q1533)+$D1533)&lt;$D1532,$D1533,$D1532-SUM($K1533:Q1533)),0)),0)</f>
        <v>0</v>
      </c>
      <c r="S1533" s="247">
        <f ca="1">ROUND(IF(OR(AND($D1531=LataProjekcji,$F1531&gt;0),AND($D1531=LataProjekcji,$F1531=0,$E1532&lt;=10)),$F1532,IF($D1531&lt;LataProjekcji,IF((SUM($K1533:R1533)+$D1533)&lt;$D1532,$D1533,$D1532-SUM($K1533:R1533)),0)),0)</f>
        <v>0</v>
      </c>
      <c r="T1533" s="247">
        <f ca="1">ROUND(IF(OR(AND($D1531=LataProjekcji,$F1531&gt;0),AND($D1531=LataProjekcji,$F1531=0,$E1532&lt;=10)),$F1532,IF($D1531&lt;LataProjekcji,IF((SUM($K1533:S1533)+$D1533)&lt;$D1532,$D1533,$D1532-SUM($K1533:S1533)),0)),0)</f>
        <v>0</v>
      </c>
      <c r="U1533" s="247">
        <f ca="1">ROUND(IF(OR(AND($D1531=LataProjekcji,$F1531&gt;0),AND($D1531=LataProjekcji,$F1531=0,$E1532&lt;=10)),$F1532,IF($D1531&lt;LataProjekcji,IF((SUM($K1533:T1533)+$D1533)&lt;$D1532,$D1533,$D1532-SUM($K1533:T1533)),0)),0)</f>
        <v>0</v>
      </c>
      <c r="V1533" s="247">
        <f ca="1">ROUND(IF(OR(AND($D1531=LataProjekcji,$F1531&gt;0),AND($D1531=LataProjekcji,$F1531=0,$E1532&lt;=10)),$F1532,IF($D1531&lt;LataProjekcji,IF((SUM($K1533:U1533)+$D1533)&lt;$D1532,$D1533,$D1532-SUM($K1533:U1533)),0)),0)</f>
        <v>0</v>
      </c>
      <c r="W1533" s="247">
        <f ca="1">ROUND(IF(OR(AND($D1531=LataProjekcji,$F1531&gt;0),AND($D1531=LataProjekcji,$F1531=0,$E1532&lt;=10)),$F1532,IF($D1531&lt;LataProjekcji,IF((SUM($K1533:V1533)+$D1533)&lt;$D1532,$D1533,$D1532-SUM($K1533:V1533)),0)),0)</f>
        <v>0</v>
      </c>
      <c r="X1533" s="247">
        <f ca="1">ROUND(IF(OR(AND($D1531=LataProjekcji,$F1531&gt;0),AND($D1531=LataProjekcji,$F1531=0,$E1532&lt;=10)),$F1532,IF($D1531&lt;LataProjekcji,IF((SUM($K1533:W1533)+$D1533)&lt;$D1532,$D1533,$D1532-SUM($K1533:W1533)),0)),0)</f>
        <v>0</v>
      </c>
      <c r="Y1533" s="247">
        <f ca="1">ROUND(IF(OR(AND($D1531=LataProjekcji,$F1531&gt;0),AND($D1531=LataProjekcji,$F1531=0,$E1532&lt;=10)),$F1532,IF($D1531&lt;LataProjekcji,IF((SUM($K1533:X1533)+$D1533)&lt;$D1532,$D1533,$D1532-SUM($K1533:X1533)),0)),0)</f>
        <v>0</v>
      </c>
      <c r="Z1533" s="247">
        <f ca="1">ROUND(IF(OR(AND($D1531=LataProjekcji,$F1531&gt;0),AND($D1531=LataProjekcji,$F1531=0,$E1532&lt;=10)),$F1532,IF($D1531&lt;LataProjekcji,IF((SUM($K1533:Y1533)+$D1533)&lt;$D1532,$D1533,$D1532-SUM($K1533:Y1533)),0)),0)</f>
        <v>0</v>
      </c>
      <c r="AA1533" s="247">
        <f ca="1">ROUND(IF(OR(AND($D1531=LataProjekcji,$F1531&gt;0),AND($D1531=LataProjekcji,$F1531=0,$E1532&lt;=10)),$F1532,IF($D1531&lt;LataProjekcji,IF((SUM($K1533:Z1533)+$D1533)&lt;$D1532,$D1533,$D1532-SUM($K1533:Z1533)),0)),0)</f>
        <v>0</v>
      </c>
      <c r="AB1533" s="247">
        <f ca="1">ROUND(IF(OR(AND($D1531=LataProjekcji,$F1531&gt;0),AND($D1531=LataProjekcji,$F1531=0,$E1532&lt;=10)),$F1532,IF($D1531&lt;LataProjekcji,IF((SUM($K1533:AA1533)+$D1533)&lt;$D1532,$D1533,$D1532-SUM($K1533:AA1533)),0)),0)</f>
        <v>0</v>
      </c>
      <c r="AC1533" s="247">
        <f ca="1">ROUND(IF(OR(AND($D1531=LataProjekcji,$F1531&gt;0),AND($D1531=LataProjekcji,$F1531=0,$E1532&lt;=10)),$F1532,IF($D1531&lt;LataProjekcji,IF((SUM($K1533:AB1533)+$D1533)&lt;$D1532,$D1533,$D1532-SUM($K1533:AB1533)),0)),0)</f>
        <v>0</v>
      </c>
      <c r="AD1533" s="247">
        <f ca="1">ROUND(IF(OR(AND($D1531=LataProjekcji,$F1531&gt;0),AND($D1531=LataProjekcji,$F1531=0,$E1532&lt;=10)),$F1532,IF($D1531&lt;LataProjekcji,IF((SUM($K1533:AC1533)+$D1533)&lt;$D1532,$D1533,$D1532-SUM($K1533:AC1533)),0)),0)</f>
        <v>0</v>
      </c>
      <c r="AE1533" s="247">
        <f ca="1">ROUND(IF(OR(AND($D1531=LataProjekcji,$F1531&gt;0),AND($D1531=LataProjekcji,$F1531=0,$E1532&lt;=10)),$F1532,IF($D1531&lt;LataProjekcji,IF((SUM($K1533:AD1533)+$D1533)&lt;$D1532,$D1533,$D1532-SUM($K1533:AD1533)),0)),0)</f>
        <v>0</v>
      </c>
    </row>
    <row r="1534" spans="1:31" ht="12.5" hidden="1" thickBot="1">
      <c r="A1534" s="326"/>
      <c r="B1534" s="21" t="s">
        <v>397</v>
      </c>
      <c r="C1534" s="21"/>
      <c r="D1534" s="22"/>
      <c r="E1534" s="21"/>
      <c r="F1534" s="21"/>
      <c r="G1534" s="21"/>
      <c r="H1534" s="21"/>
      <c r="I1534" s="21"/>
      <c r="J1534" s="21"/>
      <c r="K1534" s="22">
        <f ca="1">ROUND(K1533,0)</f>
        <v>0</v>
      </c>
      <c r="L1534" s="22">
        <f t="shared" ref="L1534:W1534" ca="1" si="2349">ROUND(K1534+L1533,0)</f>
        <v>0</v>
      </c>
      <c r="M1534" s="22">
        <f t="shared" ca="1" si="2349"/>
        <v>0</v>
      </c>
      <c r="N1534" s="22">
        <f t="shared" ca="1" si="2349"/>
        <v>0</v>
      </c>
      <c r="O1534" s="22">
        <f t="shared" ca="1" si="2349"/>
        <v>0</v>
      </c>
      <c r="P1534" s="22">
        <f t="shared" ca="1" si="2349"/>
        <v>0</v>
      </c>
      <c r="Q1534" s="22">
        <f t="shared" ca="1" si="2349"/>
        <v>0</v>
      </c>
      <c r="R1534" s="22">
        <f t="shared" ca="1" si="2349"/>
        <v>0</v>
      </c>
      <c r="S1534" s="22">
        <f t="shared" ca="1" si="2349"/>
        <v>0</v>
      </c>
      <c r="T1534" s="22">
        <f t="shared" ca="1" si="2349"/>
        <v>0</v>
      </c>
      <c r="U1534" s="22">
        <f t="shared" ca="1" si="2349"/>
        <v>0</v>
      </c>
      <c r="V1534" s="22">
        <f t="shared" ca="1" si="2349"/>
        <v>0</v>
      </c>
      <c r="W1534" s="22">
        <f t="shared" ca="1" si="2349"/>
        <v>0</v>
      </c>
      <c r="X1534" s="22">
        <f ca="1">ROUND(W1534+X1533,0)</f>
        <v>0</v>
      </c>
      <c r="Y1534" s="22">
        <f ca="1">ROUND(X1534+Y1533,0)</f>
        <v>0</v>
      </c>
      <c r="Z1534" s="22">
        <f t="shared" ref="Z1534:AA1534" ca="1" si="2350">ROUND(Y1534+Z1533,0)</f>
        <v>0</v>
      </c>
      <c r="AA1534" s="22">
        <f t="shared" ca="1" si="2350"/>
        <v>0</v>
      </c>
      <c r="AB1534" s="22">
        <f t="shared" ref="AB1534" ca="1" si="2351">ROUND(AA1534+AB1533,0)</f>
        <v>0</v>
      </c>
      <c r="AC1534" s="22">
        <f t="shared" ref="AC1534" ca="1" si="2352">ROUND(AB1534+AC1533,0)</f>
        <v>0</v>
      </c>
      <c r="AD1534" s="22">
        <f t="shared" ref="AD1534" ca="1" si="2353">ROUND(AC1534+AD1533,0)</f>
        <v>0</v>
      </c>
      <c r="AE1534" s="22">
        <f t="shared" ref="AE1534" ca="1" si="2354">ROUND(AD1534+AE1533,0)</f>
        <v>0</v>
      </c>
    </row>
    <row r="1535" spans="1:31" ht="12.5" hidden="1" thickBot="1">
      <c r="A1535" s="326"/>
      <c r="B1535" s="21" t="s">
        <v>388</v>
      </c>
      <c r="C1535" s="21"/>
      <c r="D1535" s="22"/>
      <c r="E1535" s="21"/>
      <c r="F1535" s="21"/>
      <c r="G1535" s="21"/>
      <c r="H1535" s="539">
        <f>H1528+7</f>
        <v>228</v>
      </c>
      <c r="I1535" s="21"/>
      <c r="J1535" s="21"/>
      <c r="K1535" s="76">
        <f ca="1">IF($D1531=LataProjekcji,ROUND($D1532-K1534,0),ROUND(IF(K1533=0,0,$D1532-K1534),0))</f>
        <v>0</v>
      </c>
      <c r="L1535" s="253">
        <f t="shared" ref="L1535:W1535" ca="1" si="2355">IF($D1531=LataProjekcji,ROUND($D1532-L1534,0),ROUND(IF(AND(L1533=0,K1535&gt;0),$D1532-L1534,IF(L1533=0,0,$D1532-L1534)),0))</f>
        <v>0</v>
      </c>
      <c r="M1535" s="253">
        <f t="shared" ca="1" si="2355"/>
        <v>0</v>
      </c>
      <c r="N1535" s="253">
        <f t="shared" ca="1" si="2355"/>
        <v>0</v>
      </c>
      <c r="O1535" s="253">
        <f t="shared" ca="1" si="2355"/>
        <v>0</v>
      </c>
      <c r="P1535" s="253">
        <f t="shared" ca="1" si="2355"/>
        <v>0</v>
      </c>
      <c r="Q1535" s="253">
        <f t="shared" ca="1" si="2355"/>
        <v>0</v>
      </c>
      <c r="R1535" s="253">
        <f t="shared" ca="1" si="2355"/>
        <v>0</v>
      </c>
      <c r="S1535" s="253">
        <f t="shared" ca="1" si="2355"/>
        <v>0</v>
      </c>
      <c r="T1535" s="253">
        <f t="shared" ca="1" si="2355"/>
        <v>0</v>
      </c>
      <c r="U1535" s="253">
        <f t="shared" ca="1" si="2355"/>
        <v>0</v>
      </c>
      <c r="V1535" s="253">
        <f t="shared" ca="1" si="2355"/>
        <v>0</v>
      </c>
      <c r="W1535" s="253">
        <f t="shared" ca="1" si="2355"/>
        <v>0</v>
      </c>
      <c r="X1535" s="253">
        <f t="shared" ref="X1535:AA1535" ca="1" si="2356">IF($D1531=LataProjekcji,ROUND($D1532-X1534,0),ROUND(IF(AND(X1533=0,W1535&gt;0),$D1532-X1534,IF(X1533=0,0,$D1532-X1534)),0))</f>
        <v>0</v>
      </c>
      <c r="Y1535" s="253">
        <f t="shared" ca="1" si="2356"/>
        <v>0</v>
      </c>
      <c r="Z1535" s="253">
        <f t="shared" ca="1" si="2356"/>
        <v>0</v>
      </c>
      <c r="AA1535" s="253">
        <f t="shared" ca="1" si="2356"/>
        <v>0</v>
      </c>
      <c r="AB1535" s="253">
        <f t="shared" ref="AB1535" ca="1" si="2357">IF($D1531=LataProjekcji,ROUND($D1532-AB1534,0),ROUND(IF(AND(AB1533=0,AA1535&gt;0),$D1532-AB1534,IF(AB1533=0,0,$D1532-AB1534)),0))</f>
        <v>0</v>
      </c>
      <c r="AC1535" s="253">
        <f t="shared" ref="AC1535" ca="1" si="2358">IF($D1531=LataProjekcji,ROUND($D1532-AC1534,0),ROUND(IF(AND(AC1533=0,AB1535&gt;0),$D1532-AC1534,IF(AC1533=0,0,$D1532-AC1534)),0))</f>
        <v>0</v>
      </c>
      <c r="AD1535" s="253">
        <f t="shared" ref="AD1535" ca="1" si="2359">IF($D1531=LataProjekcji,ROUND($D1532-AD1534,0),ROUND(IF(AND(AD1533=0,AC1535&gt;0),$D1532-AD1534,IF(AD1533=0,0,$D1532-AD1534)),0))</f>
        <v>0</v>
      </c>
      <c r="AE1535" s="253">
        <f t="shared" ref="AE1535" ca="1" si="2360">IF($D1531=LataProjekcji,ROUND($D1532-AE1534,0),ROUND(IF(AND(AE1533=0,AD1535&gt;0),$D1532-AE1534,IF(AE1533=0,0,$D1532-AE1534)),0))</f>
        <v>0</v>
      </c>
    </row>
    <row r="1536" spans="1:31" hidden="1">
      <c r="A1536" s="326"/>
      <c r="B1536" s="21"/>
      <c r="C1536" s="21"/>
      <c r="D1536" s="22"/>
      <c r="E1536" s="21"/>
      <c r="F1536" s="21"/>
      <c r="G1536" s="21"/>
      <c r="H1536" s="388">
        <f>H1529+1</f>
        <v>12</v>
      </c>
      <c r="I1536" s="458" t="str" cm="1">
        <f t="array" aca="1" ref="I1536" ca="1">OFFSET('Środki trwałe'!$C$353,H1536,,)</f>
        <v/>
      </c>
      <c r="J1536" s="388" t="s">
        <v>404</v>
      </c>
      <c r="K1536" s="528">
        <f t="shared" ref="K1536:W1536" ca="1" si="2361">IF(AND(OFFSET($F$269,$D1530,0)="tak",OFFSET($G$269,$D1530,0)="tak",OFFSET($J$269,$D1530,0)="ok",LataProjekcji&lt;=Koniec_Projekt),ROUND(OFFSET($K$2476,$H1535,(COLUMN()-11))*OFFSET($K$374,$H1536,(COLUMN()-11)),0),0)</f>
        <v>0</v>
      </c>
      <c r="L1536" s="528">
        <f t="shared" ca="1" si="2361"/>
        <v>0</v>
      </c>
      <c r="M1536" s="528">
        <f t="shared" ca="1" si="2361"/>
        <v>0</v>
      </c>
      <c r="N1536" s="528">
        <f t="shared" ca="1" si="2361"/>
        <v>0</v>
      </c>
      <c r="O1536" s="528">
        <f t="shared" ca="1" si="2361"/>
        <v>0</v>
      </c>
      <c r="P1536" s="528">
        <f t="shared" ca="1" si="2361"/>
        <v>0</v>
      </c>
      <c r="Q1536" s="528">
        <f t="shared" ca="1" si="2361"/>
        <v>0</v>
      </c>
      <c r="R1536" s="528">
        <f t="shared" ca="1" si="2361"/>
        <v>0</v>
      </c>
      <c r="S1536" s="528">
        <f t="shared" ca="1" si="2361"/>
        <v>0</v>
      </c>
      <c r="T1536" s="528">
        <f t="shared" ca="1" si="2361"/>
        <v>0</v>
      </c>
      <c r="U1536" s="528">
        <f t="shared" ca="1" si="2361"/>
        <v>0</v>
      </c>
      <c r="V1536" s="528">
        <f t="shared" ca="1" si="2361"/>
        <v>0</v>
      </c>
      <c r="W1536" s="528">
        <f t="shared" ca="1" si="2361"/>
        <v>0</v>
      </c>
      <c r="X1536" s="528">
        <f t="shared" ref="X1536:AA1536" ca="1" si="2362">IF(AND(OFFSET($F$269,$D1530,0)="tak",OFFSET($G$269,$D1530,0)="tak",OFFSET($J$269,$D1530,0)="ok",LataProjekcji&lt;=Koniec_Projekt),ROUND(OFFSET($K$2476,$H1535,(COLUMN()-11))*OFFSET($K$374,$H1536,(COLUMN()-11)),0),0)</f>
        <v>0</v>
      </c>
      <c r="Y1536" s="528">
        <f t="shared" ca="1" si="2362"/>
        <v>0</v>
      </c>
      <c r="Z1536" s="528">
        <f t="shared" ca="1" si="2362"/>
        <v>0</v>
      </c>
      <c r="AA1536" s="528">
        <f t="shared" ca="1" si="2362"/>
        <v>0</v>
      </c>
      <c r="AB1536" s="528">
        <f t="shared" ref="AB1536:AE1536" ca="1" si="2363">IF(AND(OFFSET($F$269,$D1530,0)="tak",OFFSET($G$269,$D1530,0)="tak",OFFSET($J$269,$D1530,0)="ok",LataProjekcji&lt;=Koniec_Projekt),ROUND(OFFSET($K$2476,$H1535,(COLUMN()-11))*OFFSET($K$374,$H1536,(COLUMN()-11)),0),0)</f>
        <v>0</v>
      </c>
      <c r="AC1536" s="528">
        <f t="shared" ca="1" si="2363"/>
        <v>0</v>
      </c>
      <c r="AD1536" s="528">
        <f t="shared" ca="1" si="2363"/>
        <v>0</v>
      </c>
      <c r="AE1536" s="528">
        <f t="shared" ca="1" si="2363"/>
        <v>0</v>
      </c>
    </row>
    <row r="1537" spans="1:31" hidden="1">
      <c r="A1537" s="326"/>
      <c r="B1537" s="20" t="str">
        <f ca="1">OFFSET($B$269,D1537,0)</f>
        <v/>
      </c>
      <c r="C1537" s="20"/>
      <c r="D1537" s="21">
        <f>D1530+1</f>
        <v>1240</v>
      </c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</row>
    <row r="1538" spans="1:31" hidden="1">
      <c r="A1538" s="326"/>
      <c r="B1538" s="21" t="s">
        <v>395</v>
      </c>
      <c r="C1538" s="21"/>
      <c r="D1538" s="164">
        <f ca="1">IFERROR(YEAR(OFFSET($E$269,D1537,0)),0)</f>
        <v>0</v>
      </c>
      <c r="E1538" s="164">
        <f ca="1">IFERROR(MONTH(OFFSET($E$269,D1537,0)),0)</f>
        <v>0</v>
      </c>
      <c r="F1538" s="527" cm="1">
        <f t="array" aca="1" ref="F1538" ca="1">IleMiesiecyDoKoncaRokuST</f>
        <v>0</v>
      </c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</row>
    <row r="1539" spans="1:31" hidden="1">
      <c r="A1539" s="326"/>
      <c r="B1539" s="21" t="s">
        <v>388</v>
      </c>
      <c r="C1539" s="21"/>
      <c r="D1539" s="374">
        <f ca="1">IF(E1539&lt;0,0,ROUND(E1539,0))</f>
        <v>0</v>
      </c>
      <c r="E1539" s="248">
        <f ca="1">OFFSET($D$269,D1537,0)</f>
        <v>0</v>
      </c>
      <c r="F1539" s="374">
        <f ca="1">IF(E1539&gt;10,ROUND(($D1540/12)*$F1538,0),$D1539)</f>
        <v>0</v>
      </c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</row>
    <row r="1540" spans="1:31" hidden="1">
      <c r="A1540" s="326"/>
      <c r="B1540" s="21" t="s">
        <v>396</v>
      </c>
      <c r="C1540" s="21"/>
      <c r="D1540" s="374">
        <f ca="1">IF(ISBLANK(OFFSET($E$269,D1537,0)),0,IF(E1539&gt;10,ROUND(D1539*am_budynki,0),IF(D1539&lt;0,0,D1539)))</f>
        <v>0</v>
      </c>
      <c r="E1540" s="21"/>
      <c r="F1540" s="21"/>
      <c r="G1540" s="21"/>
      <c r="H1540" s="21"/>
      <c r="I1540" s="21"/>
      <c r="J1540" s="21"/>
      <c r="K1540" s="74">
        <f ca="1">ROUND(IF($D1538=LataProjekcji,$F1539,IF($D1538=LataProjekcji,$D1540,0)),0)</f>
        <v>0</v>
      </c>
      <c r="L1540" s="247">
        <f ca="1">ROUND(IF(OR(AND($D1538=LataProjekcji,$F1538&gt;0),AND($D1538=LataProjekcji,$F1538=0,$E1539&lt;=10)),$F1539,IF($D1538&lt;LataProjekcji,IF((SUM($K1540:K1540)+$D1540)&lt;$D1539,$D1540,$D1539-SUM($K1540:K1540)),0)),0)</f>
        <v>0</v>
      </c>
      <c r="M1540" s="247">
        <f ca="1">ROUND(IF(OR(AND($D1538=LataProjekcji,$F1538&gt;0),AND($D1538=LataProjekcji,$F1538=0,$E1539&lt;=10)),$F1539,IF($D1538&lt;LataProjekcji,IF((SUM($K1540:L1540)+$D1540)&lt;$D1539,$D1540,$D1539-SUM($K1540:L1540)),0)),0)</f>
        <v>0</v>
      </c>
      <c r="N1540" s="247">
        <f ca="1">ROUND(IF(OR(AND($D1538=LataProjekcji,$F1538&gt;0),AND($D1538=LataProjekcji,$F1538=0,$E1539&lt;=10)),$F1539,IF($D1538&lt;LataProjekcji,IF((SUM($K1540:M1540)+$D1540)&lt;$D1539,$D1540,$D1539-SUM($K1540:M1540)),0)),0)</f>
        <v>0</v>
      </c>
      <c r="O1540" s="247">
        <f ca="1">ROUND(IF(OR(AND($D1538=LataProjekcji,$F1538&gt;0),AND($D1538=LataProjekcji,$F1538=0,$E1539&lt;=10)),$F1539,IF($D1538&lt;LataProjekcji,IF((SUM($K1540:N1540)+$D1540)&lt;$D1539,$D1540,$D1539-SUM($K1540:N1540)),0)),0)</f>
        <v>0</v>
      </c>
      <c r="P1540" s="247">
        <f ca="1">ROUND(IF(OR(AND($D1538=LataProjekcji,$F1538&gt;0),AND($D1538=LataProjekcji,$F1538=0,$E1539&lt;=10)),$F1539,IF($D1538&lt;LataProjekcji,IF((SUM($K1540:O1540)+$D1540)&lt;$D1539,$D1540,$D1539-SUM($K1540:O1540)),0)),0)</f>
        <v>0</v>
      </c>
      <c r="Q1540" s="247">
        <f ca="1">ROUND(IF(OR(AND($D1538=LataProjekcji,$F1538&gt;0),AND($D1538=LataProjekcji,$F1538=0,$E1539&lt;=10)),$F1539,IF($D1538&lt;LataProjekcji,IF((SUM($K1540:P1540)+$D1540)&lt;$D1539,$D1540,$D1539-SUM($K1540:P1540)),0)),0)</f>
        <v>0</v>
      </c>
      <c r="R1540" s="247">
        <f ca="1">ROUND(IF(OR(AND($D1538=LataProjekcji,$F1538&gt;0),AND($D1538=LataProjekcji,$F1538=0,$E1539&lt;=10)),$F1539,IF($D1538&lt;LataProjekcji,IF((SUM($K1540:Q1540)+$D1540)&lt;$D1539,$D1540,$D1539-SUM($K1540:Q1540)),0)),0)</f>
        <v>0</v>
      </c>
      <c r="S1540" s="247">
        <f ca="1">ROUND(IF(OR(AND($D1538=LataProjekcji,$F1538&gt;0),AND($D1538=LataProjekcji,$F1538=0,$E1539&lt;=10)),$F1539,IF($D1538&lt;LataProjekcji,IF((SUM($K1540:R1540)+$D1540)&lt;$D1539,$D1540,$D1539-SUM($K1540:R1540)),0)),0)</f>
        <v>0</v>
      </c>
      <c r="T1540" s="247">
        <f ca="1">ROUND(IF(OR(AND($D1538=LataProjekcji,$F1538&gt;0),AND($D1538=LataProjekcji,$F1538=0,$E1539&lt;=10)),$F1539,IF($D1538&lt;LataProjekcji,IF((SUM($K1540:S1540)+$D1540)&lt;$D1539,$D1540,$D1539-SUM($K1540:S1540)),0)),0)</f>
        <v>0</v>
      </c>
      <c r="U1540" s="247">
        <f ca="1">ROUND(IF(OR(AND($D1538=LataProjekcji,$F1538&gt;0),AND($D1538=LataProjekcji,$F1538=0,$E1539&lt;=10)),$F1539,IF($D1538&lt;LataProjekcji,IF((SUM($K1540:T1540)+$D1540)&lt;$D1539,$D1540,$D1539-SUM($K1540:T1540)),0)),0)</f>
        <v>0</v>
      </c>
      <c r="V1540" s="247">
        <f ca="1">ROUND(IF(OR(AND($D1538=LataProjekcji,$F1538&gt;0),AND($D1538=LataProjekcji,$F1538=0,$E1539&lt;=10)),$F1539,IF($D1538&lt;LataProjekcji,IF((SUM($K1540:U1540)+$D1540)&lt;$D1539,$D1540,$D1539-SUM($K1540:U1540)),0)),0)</f>
        <v>0</v>
      </c>
      <c r="W1540" s="247">
        <f ca="1">ROUND(IF(OR(AND($D1538=LataProjekcji,$F1538&gt;0),AND($D1538=LataProjekcji,$F1538=0,$E1539&lt;=10)),$F1539,IF($D1538&lt;LataProjekcji,IF((SUM($K1540:V1540)+$D1540)&lt;$D1539,$D1540,$D1539-SUM($K1540:V1540)),0)),0)</f>
        <v>0</v>
      </c>
      <c r="X1540" s="247">
        <f ca="1">ROUND(IF(OR(AND($D1538=LataProjekcji,$F1538&gt;0),AND($D1538=LataProjekcji,$F1538=0,$E1539&lt;=10)),$F1539,IF($D1538&lt;LataProjekcji,IF((SUM($K1540:W1540)+$D1540)&lt;$D1539,$D1540,$D1539-SUM($K1540:W1540)),0)),0)</f>
        <v>0</v>
      </c>
      <c r="Y1540" s="247">
        <f ca="1">ROUND(IF(OR(AND($D1538=LataProjekcji,$F1538&gt;0),AND($D1538=LataProjekcji,$F1538=0,$E1539&lt;=10)),$F1539,IF($D1538&lt;LataProjekcji,IF((SUM($K1540:X1540)+$D1540)&lt;$D1539,$D1540,$D1539-SUM($K1540:X1540)),0)),0)</f>
        <v>0</v>
      </c>
      <c r="Z1540" s="247">
        <f ca="1">ROUND(IF(OR(AND($D1538=LataProjekcji,$F1538&gt;0),AND($D1538=LataProjekcji,$F1538=0,$E1539&lt;=10)),$F1539,IF($D1538&lt;LataProjekcji,IF((SUM($K1540:Y1540)+$D1540)&lt;$D1539,$D1540,$D1539-SUM($K1540:Y1540)),0)),0)</f>
        <v>0</v>
      </c>
      <c r="AA1540" s="247">
        <f ca="1">ROUND(IF(OR(AND($D1538=LataProjekcji,$F1538&gt;0),AND($D1538=LataProjekcji,$F1538=0,$E1539&lt;=10)),$F1539,IF($D1538&lt;LataProjekcji,IF((SUM($K1540:Z1540)+$D1540)&lt;$D1539,$D1540,$D1539-SUM($K1540:Z1540)),0)),0)</f>
        <v>0</v>
      </c>
      <c r="AB1540" s="247">
        <f ca="1">ROUND(IF(OR(AND($D1538=LataProjekcji,$F1538&gt;0),AND($D1538=LataProjekcji,$F1538=0,$E1539&lt;=10)),$F1539,IF($D1538&lt;LataProjekcji,IF((SUM($K1540:AA1540)+$D1540)&lt;$D1539,$D1540,$D1539-SUM($K1540:AA1540)),0)),0)</f>
        <v>0</v>
      </c>
      <c r="AC1540" s="247">
        <f ca="1">ROUND(IF(OR(AND($D1538=LataProjekcji,$F1538&gt;0),AND($D1538=LataProjekcji,$F1538=0,$E1539&lt;=10)),$F1539,IF($D1538&lt;LataProjekcji,IF((SUM($K1540:AB1540)+$D1540)&lt;$D1539,$D1540,$D1539-SUM($K1540:AB1540)),0)),0)</f>
        <v>0</v>
      </c>
      <c r="AD1540" s="247">
        <f ca="1">ROUND(IF(OR(AND($D1538=LataProjekcji,$F1538&gt;0),AND($D1538=LataProjekcji,$F1538=0,$E1539&lt;=10)),$F1539,IF($D1538&lt;LataProjekcji,IF((SUM($K1540:AC1540)+$D1540)&lt;$D1539,$D1540,$D1539-SUM($K1540:AC1540)),0)),0)</f>
        <v>0</v>
      </c>
      <c r="AE1540" s="247">
        <f ca="1">ROUND(IF(OR(AND($D1538=LataProjekcji,$F1538&gt;0),AND($D1538=LataProjekcji,$F1538=0,$E1539&lt;=10)),$F1539,IF($D1538&lt;LataProjekcji,IF((SUM($K1540:AD1540)+$D1540)&lt;$D1539,$D1540,$D1539-SUM($K1540:AD1540)),0)),0)</f>
        <v>0</v>
      </c>
    </row>
    <row r="1541" spans="1:31" ht="12.5" hidden="1" thickBot="1">
      <c r="A1541" s="326"/>
      <c r="B1541" s="21" t="s">
        <v>397</v>
      </c>
      <c r="C1541" s="21"/>
      <c r="D1541" s="22"/>
      <c r="E1541" s="21"/>
      <c r="F1541" s="21"/>
      <c r="G1541" s="21"/>
      <c r="H1541" s="21"/>
      <c r="I1541" s="21"/>
      <c r="J1541" s="21"/>
      <c r="K1541" s="22">
        <f ca="1">ROUND(K1540,0)</f>
        <v>0</v>
      </c>
      <c r="L1541" s="22">
        <f t="shared" ref="L1541:W1541" ca="1" si="2364">ROUND(K1541+L1540,0)</f>
        <v>0</v>
      </c>
      <c r="M1541" s="22">
        <f t="shared" ca="1" si="2364"/>
        <v>0</v>
      </c>
      <c r="N1541" s="22">
        <f t="shared" ca="1" si="2364"/>
        <v>0</v>
      </c>
      <c r="O1541" s="22">
        <f t="shared" ca="1" si="2364"/>
        <v>0</v>
      </c>
      <c r="P1541" s="22">
        <f t="shared" ca="1" si="2364"/>
        <v>0</v>
      </c>
      <c r="Q1541" s="22">
        <f t="shared" ca="1" si="2364"/>
        <v>0</v>
      </c>
      <c r="R1541" s="22">
        <f t="shared" ca="1" si="2364"/>
        <v>0</v>
      </c>
      <c r="S1541" s="22">
        <f t="shared" ca="1" si="2364"/>
        <v>0</v>
      </c>
      <c r="T1541" s="22">
        <f t="shared" ca="1" si="2364"/>
        <v>0</v>
      </c>
      <c r="U1541" s="22">
        <f t="shared" ca="1" si="2364"/>
        <v>0</v>
      </c>
      <c r="V1541" s="22">
        <f t="shared" ca="1" si="2364"/>
        <v>0</v>
      </c>
      <c r="W1541" s="22">
        <f t="shared" ca="1" si="2364"/>
        <v>0</v>
      </c>
      <c r="X1541" s="22">
        <f ca="1">ROUND(W1541+X1540,0)</f>
        <v>0</v>
      </c>
      <c r="Y1541" s="22">
        <f ca="1">ROUND(X1541+Y1540,0)</f>
        <v>0</v>
      </c>
      <c r="Z1541" s="22">
        <f t="shared" ref="Z1541:AA1541" ca="1" si="2365">ROUND(Y1541+Z1540,0)</f>
        <v>0</v>
      </c>
      <c r="AA1541" s="22">
        <f t="shared" ca="1" si="2365"/>
        <v>0</v>
      </c>
      <c r="AB1541" s="22">
        <f t="shared" ref="AB1541" ca="1" si="2366">ROUND(AA1541+AB1540,0)</f>
        <v>0</v>
      </c>
      <c r="AC1541" s="22">
        <f t="shared" ref="AC1541" ca="1" si="2367">ROUND(AB1541+AC1540,0)</f>
        <v>0</v>
      </c>
      <c r="AD1541" s="22">
        <f t="shared" ref="AD1541" ca="1" si="2368">ROUND(AC1541+AD1540,0)</f>
        <v>0</v>
      </c>
      <c r="AE1541" s="22">
        <f t="shared" ref="AE1541" ca="1" si="2369">ROUND(AD1541+AE1540,0)</f>
        <v>0</v>
      </c>
    </row>
    <row r="1542" spans="1:31" ht="12.5" hidden="1" thickBot="1">
      <c r="A1542" s="326"/>
      <c r="B1542" s="21" t="s">
        <v>388</v>
      </c>
      <c r="C1542" s="21"/>
      <c r="D1542" s="22"/>
      <c r="E1542" s="21"/>
      <c r="F1542" s="21"/>
      <c r="G1542" s="21"/>
      <c r="H1542" s="539">
        <f>H1535+7</f>
        <v>235</v>
      </c>
      <c r="I1542" s="21"/>
      <c r="J1542" s="21"/>
      <c r="K1542" s="76">
        <f ca="1">IF($D1538=LataProjekcji,ROUND($D1539-K1541,0),ROUND(IF(K1540=0,0,$D1539-K1541),0))</f>
        <v>0</v>
      </c>
      <c r="L1542" s="253">
        <f t="shared" ref="L1542:W1542" ca="1" si="2370">IF($D1538=LataProjekcji,ROUND($D1539-L1541,0),ROUND(IF(AND(L1540=0,K1542&gt;0),$D1539-L1541,IF(L1540=0,0,$D1539-L1541)),0))</f>
        <v>0</v>
      </c>
      <c r="M1542" s="253">
        <f t="shared" ca="1" si="2370"/>
        <v>0</v>
      </c>
      <c r="N1542" s="253">
        <f t="shared" ca="1" si="2370"/>
        <v>0</v>
      </c>
      <c r="O1542" s="253">
        <f t="shared" ca="1" si="2370"/>
        <v>0</v>
      </c>
      <c r="P1542" s="253">
        <f t="shared" ca="1" si="2370"/>
        <v>0</v>
      </c>
      <c r="Q1542" s="253">
        <f t="shared" ca="1" si="2370"/>
        <v>0</v>
      </c>
      <c r="R1542" s="253">
        <f t="shared" ca="1" si="2370"/>
        <v>0</v>
      </c>
      <c r="S1542" s="253">
        <f t="shared" ca="1" si="2370"/>
        <v>0</v>
      </c>
      <c r="T1542" s="253">
        <f t="shared" ca="1" si="2370"/>
        <v>0</v>
      </c>
      <c r="U1542" s="253">
        <f t="shared" ca="1" si="2370"/>
        <v>0</v>
      </c>
      <c r="V1542" s="253">
        <f t="shared" ca="1" si="2370"/>
        <v>0</v>
      </c>
      <c r="W1542" s="253">
        <f t="shared" ca="1" si="2370"/>
        <v>0</v>
      </c>
      <c r="X1542" s="253">
        <f t="shared" ref="X1542:AA1542" ca="1" si="2371">IF($D1538=LataProjekcji,ROUND($D1539-X1541,0),ROUND(IF(AND(X1540=0,W1542&gt;0),$D1539-X1541,IF(X1540=0,0,$D1539-X1541)),0))</f>
        <v>0</v>
      </c>
      <c r="Y1542" s="253">
        <f t="shared" ca="1" si="2371"/>
        <v>0</v>
      </c>
      <c r="Z1542" s="253">
        <f t="shared" ca="1" si="2371"/>
        <v>0</v>
      </c>
      <c r="AA1542" s="253">
        <f t="shared" ca="1" si="2371"/>
        <v>0</v>
      </c>
      <c r="AB1542" s="253">
        <f t="shared" ref="AB1542" ca="1" si="2372">IF($D1538=LataProjekcji,ROUND($D1539-AB1541,0),ROUND(IF(AND(AB1540=0,AA1542&gt;0),$D1539-AB1541,IF(AB1540=0,0,$D1539-AB1541)),0))</f>
        <v>0</v>
      </c>
      <c r="AC1542" s="253">
        <f t="shared" ref="AC1542" ca="1" si="2373">IF($D1538=LataProjekcji,ROUND($D1539-AC1541,0),ROUND(IF(AND(AC1540=0,AB1542&gt;0),$D1539-AC1541,IF(AC1540=0,0,$D1539-AC1541)),0))</f>
        <v>0</v>
      </c>
      <c r="AD1542" s="253">
        <f t="shared" ref="AD1542" ca="1" si="2374">IF($D1538=LataProjekcji,ROUND($D1539-AD1541,0),ROUND(IF(AND(AD1540=0,AC1542&gt;0),$D1539-AD1541,IF(AD1540=0,0,$D1539-AD1541)),0))</f>
        <v>0</v>
      </c>
      <c r="AE1542" s="253">
        <f t="shared" ref="AE1542" ca="1" si="2375">IF($D1538=LataProjekcji,ROUND($D1539-AE1541,0),ROUND(IF(AND(AE1540=0,AD1542&gt;0),$D1539-AE1541,IF(AE1540=0,0,$D1539-AE1541)),0))</f>
        <v>0</v>
      </c>
    </row>
    <row r="1543" spans="1:31" hidden="1">
      <c r="A1543" s="326"/>
      <c r="B1543" s="21"/>
      <c r="C1543" s="21"/>
      <c r="D1543" s="21"/>
      <c r="E1543" s="21"/>
      <c r="F1543" s="21"/>
      <c r="G1543" s="21"/>
      <c r="H1543" s="388">
        <f>H1536+1</f>
        <v>13</v>
      </c>
      <c r="I1543" s="458" t="str" cm="1">
        <f t="array" aca="1" ref="I1543" ca="1">OFFSET('Środki trwałe'!$C$353,H1543,,)</f>
        <v/>
      </c>
      <c r="J1543" s="388" t="s">
        <v>404</v>
      </c>
      <c r="K1543" s="528">
        <f t="shared" ref="K1543:W1543" ca="1" si="2376">IF(AND(OFFSET($F$269,$D1537,0)="tak",OFFSET($G$269,$D1537,0)="tak",OFFSET($J$269,$D1537,0)="ok",LataProjekcji&lt;=Koniec_Projekt),ROUND(OFFSET($K$2476,$H1542,(COLUMN()-11))*OFFSET($K$374,$H1543,(COLUMN()-11)),0),0)</f>
        <v>0</v>
      </c>
      <c r="L1543" s="528">
        <f t="shared" ca="1" si="2376"/>
        <v>0</v>
      </c>
      <c r="M1543" s="528">
        <f t="shared" ca="1" si="2376"/>
        <v>0</v>
      </c>
      <c r="N1543" s="528">
        <f t="shared" ca="1" si="2376"/>
        <v>0</v>
      </c>
      <c r="O1543" s="528">
        <f t="shared" ca="1" si="2376"/>
        <v>0</v>
      </c>
      <c r="P1543" s="528">
        <f t="shared" ca="1" si="2376"/>
        <v>0</v>
      </c>
      <c r="Q1543" s="528">
        <f t="shared" ca="1" si="2376"/>
        <v>0</v>
      </c>
      <c r="R1543" s="528">
        <f t="shared" ca="1" si="2376"/>
        <v>0</v>
      </c>
      <c r="S1543" s="528">
        <f t="shared" ca="1" si="2376"/>
        <v>0</v>
      </c>
      <c r="T1543" s="528">
        <f t="shared" ca="1" si="2376"/>
        <v>0</v>
      </c>
      <c r="U1543" s="528">
        <f t="shared" ca="1" si="2376"/>
        <v>0</v>
      </c>
      <c r="V1543" s="528">
        <f t="shared" ca="1" si="2376"/>
        <v>0</v>
      </c>
      <c r="W1543" s="528">
        <f t="shared" ca="1" si="2376"/>
        <v>0</v>
      </c>
      <c r="X1543" s="528">
        <f t="shared" ref="X1543:AA1543" ca="1" si="2377">IF(AND(OFFSET($F$269,$D1537,0)="tak",OFFSET($G$269,$D1537,0)="tak",OFFSET($J$269,$D1537,0)="ok",LataProjekcji&lt;=Koniec_Projekt),ROUND(OFFSET($K$2476,$H1542,(COLUMN()-11))*OFFSET($K$374,$H1543,(COLUMN()-11)),0),0)</f>
        <v>0</v>
      </c>
      <c r="Y1543" s="528">
        <f t="shared" ca="1" si="2377"/>
        <v>0</v>
      </c>
      <c r="Z1543" s="528">
        <f t="shared" ca="1" si="2377"/>
        <v>0</v>
      </c>
      <c r="AA1543" s="528">
        <f t="shared" ca="1" si="2377"/>
        <v>0</v>
      </c>
      <c r="AB1543" s="528">
        <f t="shared" ref="AB1543:AE1543" ca="1" si="2378">IF(AND(OFFSET($F$269,$D1537,0)="tak",OFFSET($G$269,$D1537,0)="tak",OFFSET($J$269,$D1537,0)="ok",LataProjekcji&lt;=Koniec_Projekt),ROUND(OFFSET($K$2476,$H1542,(COLUMN()-11))*OFFSET($K$374,$H1543,(COLUMN()-11)),0),0)</f>
        <v>0</v>
      </c>
      <c r="AC1543" s="528">
        <f t="shared" ca="1" si="2378"/>
        <v>0</v>
      </c>
      <c r="AD1543" s="528">
        <f t="shared" ca="1" si="2378"/>
        <v>0</v>
      </c>
      <c r="AE1543" s="528">
        <f t="shared" ca="1" si="2378"/>
        <v>0</v>
      </c>
    </row>
    <row r="1544" spans="1:31" hidden="1">
      <c r="A1544" s="326"/>
      <c r="B1544" s="20" t="str">
        <f ca="1">OFFSET($B$269,D1544,0)</f>
        <v/>
      </c>
      <c r="C1544" s="20"/>
      <c r="D1544" s="21">
        <f>D1537+1</f>
        <v>1241</v>
      </c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</row>
    <row r="1545" spans="1:31" hidden="1">
      <c r="A1545" s="326"/>
      <c r="B1545" s="21" t="s">
        <v>395</v>
      </c>
      <c r="C1545" s="21"/>
      <c r="D1545" s="164">
        <f ca="1">IFERROR(YEAR(OFFSET($E$269,D1544,0)),0)</f>
        <v>0</v>
      </c>
      <c r="E1545" s="164">
        <f ca="1">IFERROR(MONTH(OFFSET($E$269,D1544,0)),0)</f>
        <v>0</v>
      </c>
      <c r="F1545" s="527" cm="1">
        <f t="array" aca="1" ref="F1545" ca="1">IleMiesiecyDoKoncaRokuST</f>
        <v>0</v>
      </c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</row>
    <row r="1546" spans="1:31" hidden="1">
      <c r="A1546" s="326"/>
      <c r="B1546" s="21" t="s">
        <v>388</v>
      </c>
      <c r="C1546" s="21"/>
      <c r="D1546" s="375">
        <f ca="1">IF(E1546&lt;0,0,ROUND(E1546,0))</f>
        <v>0</v>
      </c>
      <c r="E1546" s="248">
        <f ca="1">OFFSET($D$269,D1544,0)</f>
        <v>0</v>
      </c>
      <c r="F1546" s="375">
        <f ca="1">IF(E1546&gt;10,ROUND(($D1547/12)*$F1545,0),$D1546)</f>
        <v>0</v>
      </c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</row>
    <row r="1547" spans="1:31" hidden="1">
      <c r="A1547" s="326"/>
      <c r="B1547" s="21" t="s">
        <v>396</v>
      </c>
      <c r="C1547" s="21"/>
      <c r="D1547" s="375">
        <f ca="1">IF(ISBLANK(OFFSET($E$269,D1544,0)),0,IF(E1546&gt;10,ROUND(D1546*am_budynki,0),IF(D1546&lt;0,0,D1546)))</f>
        <v>0</v>
      </c>
      <c r="E1547" s="21"/>
      <c r="F1547" s="21"/>
      <c r="G1547" s="21"/>
      <c r="H1547" s="21"/>
      <c r="I1547" s="21"/>
      <c r="J1547" s="21"/>
      <c r="K1547" s="74">
        <f ca="1">ROUND(IF($D1545=LataProjekcji,$F1546,IF($D1545=LataProjekcji,$D1547,0)),0)</f>
        <v>0</v>
      </c>
      <c r="L1547" s="247">
        <f ca="1">ROUND(IF(OR(AND($D1545=LataProjekcji,$F1545&gt;0),AND($D1545=LataProjekcji,$F1545=0,$E1546&lt;=10)),$F1546,IF($D1545&lt;LataProjekcji,IF((SUM($K1547:K1547)+$D1547)&lt;$D1546,$D1547,$D1546-SUM($K1547:K1547)),0)),0)</f>
        <v>0</v>
      </c>
      <c r="M1547" s="247">
        <f ca="1">ROUND(IF(OR(AND($D1545=LataProjekcji,$F1545&gt;0),AND($D1545=LataProjekcji,$F1545=0,$E1546&lt;=10)),$F1546,IF($D1545&lt;LataProjekcji,IF((SUM($K1547:L1547)+$D1547)&lt;$D1546,$D1547,$D1546-SUM($K1547:L1547)),0)),0)</f>
        <v>0</v>
      </c>
      <c r="N1547" s="247">
        <f ca="1">ROUND(IF(OR(AND($D1545=LataProjekcji,$F1545&gt;0),AND($D1545=LataProjekcji,$F1545=0,$E1546&lt;=10)),$F1546,IF($D1545&lt;LataProjekcji,IF((SUM($K1547:M1547)+$D1547)&lt;$D1546,$D1547,$D1546-SUM($K1547:M1547)),0)),0)</f>
        <v>0</v>
      </c>
      <c r="O1547" s="247">
        <f ca="1">ROUND(IF(OR(AND($D1545=LataProjekcji,$F1545&gt;0),AND($D1545=LataProjekcji,$F1545=0,$E1546&lt;=10)),$F1546,IF($D1545&lt;LataProjekcji,IF((SUM($K1547:N1547)+$D1547)&lt;$D1546,$D1547,$D1546-SUM($K1547:N1547)),0)),0)</f>
        <v>0</v>
      </c>
      <c r="P1547" s="247">
        <f ca="1">ROUND(IF(OR(AND($D1545=LataProjekcji,$F1545&gt;0),AND($D1545=LataProjekcji,$F1545=0,$E1546&lt;=10)),$F1546,IF($D1545&lt;LataProjekcji,IF((SUM($K1547:O1547)+$D1547)&lt;$D1546,$D1547,$D1546-SUM($K1547:O1547)),0)),0)</f>
        <v>0</v>
      </c>
      <c r="Q1547" s="247">
        <f ca="1">ROUND(IF(OR(AND($D1545=LataProjekcji,$F1545&gt;0),AND($D1545=LataProjekcji,$F1545=0,$E1546&lt;=10)),$F1546,IF($D1545&lt;LataProjekcji,IF((SUM($K1547:P1547)+$D1547)&lt;$D1546,$D1547,$D1546-SUM($K1547:P1547)),0)),0)</f>
        <v>0</v>
      </c>
      <c r="R1547" s="247">
        <f ca="1">ROUND(IF(OR(AND($D1545=LataProjekcji,$F1545&gt;0),AND($D1545=LataProjekcji,$F1545=0,$E1546&lt;=10)),$F1546,IF($D1545&lt;LataProjekcji,IF((SUM($K1547:Q1547)+$D1547)&lt;$D1546,$D1547,$D1546-SUM($K1547:Q1547)),0)),0)</f>
        <v>0</v>
      </c>
      <c r="S1547" s="247">
        <f ca="1">ROUND(IF(OR(AND($D1545=LataProjekcji,$F1545&gt;0),AND($D1545=LataProjekcji,$F1545=0,$E1546&lt;=10)),$F1546,IF($D1545&lt;LataProjekcji,IF((SUM($K1547:R1547)+$D1547)&lt;$D1546,$D1547,$D1546-SUM($K1547:R1547)),0)),0)</f>
        <v>0</v>
      </c>
      <c r="T1547" s="247">
        <f ca="1">ROUND(IF(OR(AND($D1545=LataProjekcji,$F1545&gt;0),AND($D1545=LataProjekcji,$F1545=0,$E1546&lt;=10)),$F1546,IF($D1545&lt;LataProjekcji,IF((SUM($K1547:S1547)+$D1547)&lt;$D1546,$D1547,$D1546-SUM($K1547:S1547)),0)),0)</f>
        <v>0</v>
      </c>
      <c r="U1547" s="247">
        <f ca="1">ROUND(IF(OR(AND($D1545=LataProjekcji,$F1545&gt;0),AND($D1545=LataProjekcji,$F1545=0,$E1546&lt;=10)),$F1546,IF($D1545&lt;LataProjekcji,IF((SUM($K1547:T1547)+$D1547)&lt;$D1546,$D1547,$D1546-SUM($K1547:T1547)),0)),0)</f>
        <v>0</v>
      </c>
      <c r="V1547" s="247">
        <f ca="1">ROUND(IF(OR(AND($D1545=LataProjekcji,$F1545&gt;0),AND($D1545=LataProjekcji,$F1545=0,$E1546&lt;=10)),$F1546,IF($D1545&lt;LataProjekcji,IF((SUM($K1547:U1547)+$D1547)&lt;$D1546,$D1547,$D1546-SUM($K1547:U1547)),0)),0)</f>
        <v>0</v>
      </c>
      <c r="W1547" s="247">
        <f ca="1">ROUND(IF(OR(AND($D1545=LataProjekcji,$F1545&gt;0),AND($D1545=LataProjekcji,$F1545=0,$E1546&lt;=10)),$F1546,IF($D1545&lt;LataProjekcji,IF((SUM($K1547:V1547)+$D1547)&lt;$D1546,$D1547,$D1546-SUM($K1547:V1547)),0)),0)</f>
        <v>0</v>
      </c>
      <c r="X1547" s="247">
        <f ca="1">ROUND(IF(OR(AND($D1545=LataProjekcji,$F1545&gt;0),AND($D1545=LataProjekcji,$F1545=0,$E1546&lt;=10)),$F1546,IF($D1545&lt;LataProjekcji,IF((SUM($K1547:W1547)+$D1547)&lt;$D1546,$D1547,$D1546-SUM($K1547:W1547)),0)),0)</f>
        <v>0</v>
      </c>
      <c r="Y1547" s="247">
        <f ca="1">ROUND(IF(OR(AND($D1545=LataProjekcji,$F1545&gt;0),AND($D1545=LataProjekcji,$F1545=0,$E1546&lt;=10)),$F1546,IF($D1545&lt;LataProjekcji,IF((SUM($K1547:X1547)+$D1547)&lt;$D1546,$D1547,$D1546-SUM($K1547:X1547)),0)),0)</f>
        <v>0</v>
      </c>
      <c r="Z1547" s="247">
        <f ca="1">ROUND(IF(OR(AND($D1545=LataProjekcji,$F1545&gt;0),AND($D1545=LataProjekcji,$F1545=0,$E1546&lt;=10)),$F1546,IF($D1545&lt;LataProjekcji,IF((SUM($K1547:Y1547)+$D1547)&lt;$D1546,$D1547,$D1546-SUM($K1547:Y1547)),0)),0)</f>
        <v>0</v>
      </c>
      <c r="AA1547" s="247">
        <f ca="1">ROUND(IF(OR(AND($D1545=LataProjekcji,$F1545&gt;0),AND($D1545=LataProjekcji,$F1545=0,$E1546&lt;=10)),$F1546,IF($D1545&lt;LataProjekcji,IF((SUM($K1547:Z1547)+$D1547)&lt;$D1546,$D1547,$D1546-SUM($K1547:Z1547)),0)),0)</f>
        <v>0</v>
      </c>
      <c r="AB1547" s="247">
        <f ca="1">ROUND(IF(OR(AND($D1545=LataProjekcji,$F1545&gt;0),AND($D1545=LataProjekcji,$F1545=0,$E1546&lt;=10)),$F1546,IF($D1545&lt;LataProjekcji,IF((SUM($K1547:AA1547)+$D1547)&lt;$D1546,$D1547,$D1546-SUM($K1547:AA1547)),0)),0)</f>
        <v>0</v>
      </c>
      <c r="AC1547" s="247">
        <f ca="1">ROUND(IF(OR(AND($D1545=LataProjekcji,$F1545&gt;0),AND($D1545=LataProjekcji,$F1545=0,$E1546&lt;=10)),$F1546,IF($D1545&lt;LataProjekcji,IF((SUM($K1547:AB1547)+$D1547)&lt;$D1546,$D1547,$D1546-SUM($K1547:AB1547)),0)),0)</f>
        <v>0</v>
      </c>
      <c r="AD1547" s="247">
        <f ca="1">ROUND(IF(OR(AND($D1545=LataProjekcji,$F1545&gt;0),AND($D1545=LataProjekcji,$F1545=0,$E1546&lt;=10)),$F1546,IF($D1545&lt;LataProjekcji,IF((SUM($K1547:AC1547)+$D1547)&lt;$D1546,$D1547,$D1546-SUM($K1547:AC1547)),0)),0)</f>
        <v>0</v>
      </c>
      <c r="AE1547" s="247">
        <f ca="1">ROUND(IF(OR(AND($D1545=LataProjekcji,$F1545&gt;0),AND($D1545=LataProjekcji,$F1545=0,$E1546&lt;=10)),$F1546,IF($D1545&lt;LataProjekcji,IF((SUM($K1547:AD1547)+$D1547)&lt;$D1546,$D1547,$D1546-SUM($K1547:AD1547)),0)),0)</f>
        <v>0</v>
      </c>
    </row>
    <row r="1548" spans="1:31" ht="12.5" hidden="1" thickBot="1">
      <c r="A1548" s="326"/>
      <c r="B1548" s="21" t="s">
        <v>397</v>
      </c>
      <c r="C1548" s="21"/>
      <c r="D1548" s="22"/>
      <c r="E1548" s="21"/>
      <c r="F1548" s="21"/>
      <c r="G1548" s="21"/>
      <c r="H1548" s="21"/>
      <c r="I1548" s="21"/>
      <c r="J1548" s="21"/>
      <c r="K1548" s="22">
        <f ca="1">ROUND(K1547,0)</f>
        <v>0</v>
      </c>
      <c r="L1548" s="22">
        <f t="shared" ref="L1548:W1548" ca="1" si="2379">ROUND(K1548+L1547,0)</f>
        <v>0</v>
      </c>
      <c r="M1548" s="22">
        <f t="shared" ca="1" si="2379"/>
        <v>0</v>
      </c>
      <c r="N1548" s="22">
        <f t="shared" ca="1" si="2379"/>
        <v>0</v>
      </c>
      <c r="O1548" s="22">
        <f t="shared" ca="1" si="2379"/>
        <v>0</v>
      </c>
      <c r="P1548" s="22">
        <f t="shared" ca="1" si="2379"/>
        <v>0</v>
      </c>
      <c r="Q1548" s="22">
        <f t="shared" ca="1" si="2379"/>
        <v>0</v>
      </c>
      <c r="R1548" s="22">
        <f t="shared" ca="1" si="2379"/>
        <v>0</v>
      </c>
      <c r="S1548" s="22">
        <f t="shared" ca="1" si="2379"/>
        <v>0</v>
      </c>
      <c r="T1548" s="22">
        <f t="shared" ca="1" si="2379"/>
        <v>0</v>
      </c>
      <c r="U1548" s="22">
        <f t="shared" ca="1" si="2379"/>
        <v>0</v>
      </c>
      <c r="V1548" s="22">
        <f t="shared" ca="1" si="2379"/>
        <v>0</v>
      </c>
      <c r="W1548" s="22">
        <f t="shared" ca="1" si="2379"/>
        <v>0</v>
      </c>
      <c r="X1548" s="22">
        <f ca="1">ROUND(W1548+X1547,0)</f>
        <v>0</v>
      </c>
      <c r="Y1548" s="22">
        <f ca="1">ROUND(X1548+Y1547,0)</f>
        <v>0</v>
      </c>
      <c r="Z1548" s="22">
        <f t="shared" ref="Z1548:AA1548" ca="1" si="2380">ROUND(Y1548+Z1547,0)</f>
        <v>0</v>
      </c>
      <c r="AA1548" s="22">
        <f t="shared" ca="1" si="2380"/>
        <v>0</v>
      </c>
      <c r="AB1548" s="22">
        <f t="shared" ref="AB1548" ca="1" si="2381">ROUND(AA1548+AB1547,0)</f>
        <v>0</v>
      </c>
      <c r="AC1548" s="22">
        <f t="shared" ref="AC1548" ca="1" si="2382">ROUND(AB1548+AC1547,0)</f>
        <v>0</v>
      </c>
      <c r="AD1548" s="22">
        <f t="shared" ref="AD1548" ca="1" si="2383">ROUND(AC1548+AD1547,0)</f>
        <v>0</v>
      </c>
      <c r="AE1548" s="22">
        <f t="shared" ref="AE1548" ca="1" si="2384">ROUND(AD1548+AE1547,0)</f>
        <v>0</v>
      </c>
    </row>
    <row r="1549" spans="1:31" ht="12.5" hidden="1" thickBot="1">
      <c r="A1549" s="326"/>
      <c r="B1549" s="21" t="s">
        <v>388</v>
      </c>
      <c r="C1549" s="21"/>
      <c r="D1549" s="22"/>
      <c r="E1549" s="21"/>
      <c r="F1549" s="21"/>
      <c r="G1549" s="21"/>
      <c r="H1549" s="539">
        <f>H1542+7</f>
        <v>242</v>
      </c>
      <c r="I1549" s="21"/>
      <c r="J1549" s="21"/>
      <c r="K1549" s="76">
        <f ca="1">IF($D1545=LataProjekcji,ROUND($D1546-K1548,0),ROUND(IF(K1547=0,0,$D1546-K1548),0))</f>
        <v>0</v>
      </c>
      <c r="L1549" s="253">
        <f t="shared" ref="L1549:W1549" ca="1" si="2385">IF($D1545=LataProjekcji,ROUND($D1546-L1548,0),ROUND(IF(AND(L1547=0,K1549&gt;0),$D1546-L1548,IF(L1547=0,0,$D1546-L1548)),0))</f>
        <v>0</v>
      </c>
      <c r="M1549" s="253">
        <f t="shared" ca="1" si="2385"/>
        <v>0</v>
      </c>
      <c r="N1549" s="253">
        <f t="shared" ca="1" si="2385"/>
        <v>0</v>
      </c>
      <c r="O1549" s="253">
        <f t="shared" ca="1" si="2385"/>
        <v>0</v>
      </c>
      <c r="P1549" s="253">
        <f t="shared" ca="1" si="2385"/>
        <v>0</v>
      </c>
      <c r="Q1549" s="253">
        <f t="shared" ca="1" si="2385"/>
        <v>0</v>
      </c>
      <c r="R1549" s="253">
        <f t="shared" ca="1" si="2385"/>
        <v>0</v>
      </c>
      <c r="S1549" s="253">
        <f t="shared" ca="1" si="2385"/>
        <v>0</v>
      </c>
      <c r="T1549" s="253">
        <f t="shared" ca="1" si="2385"/>
        <v>0</v>
      </c>
      <c r="U1549" s="253">
        <f t="shared" ca="1" si="2385"/>
        <v>0</v>
      </c>
      <c r="V1549" s="253">
        <f t="shared" ca="1" si="2385"/>
        <v>0</v>
      </c>
      <c r="W1549" s="253">
        <f t="shared" ca="1" si="2385"/>
        <v>0</v>
      </c>
      <c r="X1549" s="253">
        <f t="shared" ref="X1549:AA1549" ca="1" si="2386">IF($D1545=LataProjekcji,ROUND($D1546-X1548,0),ROUND(IF(AND(X1547=0,W1549&gt;0),$D1546-X1548,IF(X1547=0,0,$D1546-X1548)),0))</f>
        <v>0</v>
      </c>
      <c r="Y1549" s="253">
        <f t="shared" ca="1" si="2386"/>
        <v>0</v>
      </c>
      <c r="Z1549" s="253">
        <f t="shared" ca="1" si="2386"/>
        <v>0</v>
      </c>
      <c r="AA1549" s="253">
        <f t="shared" ca="1" si="2386"/>
        <v>0</v>
      </c>
      <c r="AB1549" s="253">
        <f t="shared" ref="AB1549" ca="1" si="2387">IF($D1545=LataProjekcji,ROUND($D1546-AB1548,0),ROUND(IF(AND(AB1547=0,AA1549&gt;0),$D1546-AB1548,IF(AB1547=0,0,$D1546-AB1548)),0))</f>
        <v>0</v>
      </c>
      <c r="AC1549" s="253">
        <f t="shared" ref="AC1549" ca="1" si="2388">IF($D1545=LataProjekcji,ROUND($D1546-AC1548,0),ROUND(IF(AND(AC1547=0,AB1549&gt;0),$D1546-AC1548,IF(AC1547=0,0,$D1546-AC1548)),0))</f>
        <v>0</v>
      </c>
      <c r="AD1549" s="253">
        <f t="shared" ref="AD1549" ca="1" si="2389">IF($D1545=LataProjekcji,ROUND($D1546-AD1548,0),ROUND(IF(AND(AD1547=0,AC1549&gt;0),$D1546-AD1548,IF(AD1547=0,0,$D1546-AD1548)),0))</f>
        <v>0</v>
      </c>
      <c r="AE1549" s="253">
        <f t="shared" ref="AE1549" ca="1" si="2390">IF($D1545=LataProjekcji,ROUND($D1546-AE1548,0),ROUND(IF(AND(AE1547=0,AD1549&gt;0),$D1546-AE1548,IF(AE1547=0,0,$D1546-AE1548)),0))</f>
        <v>0</v>
      </c>
    </row>
    <row r="1550" spans="1:31" hidden="1">
      <c r="A1550" s="326"/>
      <c r="H1550" s="388">
        <f>H1543+1</f>
        <v>14</v>
      </c>
      <c r="I1550" s="458" t="str" cm="1">
        <f t="array" aca="1" ref="I1550" ca="1">OFFSET('Środki trwałe'!$C$353,H1550,,)</f>
        <v/>
      </c>
      <c r="J1550" s="388" t="s">
        <v>404</v>
      </c>
      <c r="K1550" s="528">
        <f t="shared" ref="K1550:W1550" ca="1" si="2391">IF(AND(OFFSET($F$269,$D1544,0)="tak",OFFSET($G$269,$D1544,0)="tak",OFFSET($J$269,$D1544,0)="ok",LataProjekcji&lt;=Koniec_Projekt),ROUND(OFFSET($K$2476,$H1549,(COLUMN()-11))*OFFSET($K$374,$H1550,(COLUMN()-11)),0),0)</f>
        <v>0</v>
      </c>
      <c r="L1550" s="528">
        <f t="shared" ca="1" si="2391"/>
        <v>0</v>
      </c>
      <c r="M1550" s="528">
        <f t="shared" ca="1" si="2391"/>
        <v>0</v>
      </c>
      <c r="N1550" s="528">
        <f t="shared" ca="1" si="2391"/>
        <v>0</v>
      </c>
      <c r="O1550" s="528">
        <f t="shared" ca="1" si="2391"/>
        <v>0</v>
      </c>
      <c r="P1550" s="528">
        <f t="shared" ca="1" si="2391"/>
        <v>0</v>
      </c>
      <c r="Q1550" s="528">
        <f t="shared" ca="1" si="2391"/>
        <v>0</v>
      </c>
      <c r="R1550" s="528">
        <f t="shared" ca="1" si="2391"/>
        <v>0</v>
      </c>
      <c r="S1550" s="528">
        <f t="shared" ca="1" si="2391"/>
        <v>0</v>
      </c>
      <c r="T1550" s="528">
        <f t="shared" ca="1" si="2391"/>
        <v>0</v>
      </c>
      <c r="U1550" s="528">
        <f t="shared" ca="1" si="2391"/>
        <v>0</v>
      </c>
      <c r="V1550" s="528">
        <f t="shared" ca="1" si="2391"/>
        <v>0</v>
      </c>
      <c r="W1550" s="528">
        <f t="shared" ca="1" si="2391"/>
        <v>0</v>
      </c>
      <c r="X1550" s="528">
        <f t="shared" ref="X1550:AA1550" ca="1" si="2392">IF(AND(OFFSET($F$269,$D1544,0)="tak",OFFSET($G$269,$D1544,0)="tak",OFFSET($J$269,$D1544,0)="ok",LataProjekcji&lt;=Koniec_Projekt),ROUND(OFFSET($K$2476,$H1549,(COLUMN()-11))*OFFSET($K$374,$H1550,(COLUMN()-11)),0),0)</f>
        <v>0</v>
      </c>
      <c r="Y1550" s="528">
        <f t="shared" ca="1" si="2392"/>
        <v>0</v>
      </c>
      <c r="Z1550" s="528">
        <f t="shared" ca="1" si="2392"/>
        <v>0</v>
      </c>
      <c r="AA1550" s="528">
        <f t="shared" ca="1" si="2392"/>
        <v>0</v>
      </c>
      <c r="AB1550" s="528">
        <f t="shared" ref="AB1550:AE1550" ca="1" si="2393">IF(AND(OFFSET($F$269,$D1544,0)="tak",OFFSET($G$269,$D1544,0)="tak",OFFSET($J$269,$D1544,0)="ok",LataProjekcji&lt;=Koniec_Projekt),ROUND(OFFSET($K$2476,$H1549,(COLUMN()-11))*OFFSET($K$374,$H1550,(COLUMN()-11)),0),0)</f>
        <v>0</v>
      </c>
      <c r="AC1550" s="528">
        <f t="shared" ca="1" si="2393"/>
        <v>0</v>
      </c>
      <c r="AD1550" s="528">
        <f t="shared" ca="1" si="2393"/>
        <v>0</v>
      </c>
      <c r="AE1550" s="528">
        <f t="shared" ca="1" si="2393"/>
        <v>0</v>
      </c>
    </row>
    <row r="1551" spans="1:31" hidden="1">
      <c r="A1551" s="326"/>
    </row>
    <row r="1552" spans="1:31" hidden="1">
      <c r="A1552" s="326"/>
    </row>
    <row r="1553" spans="1:31" hidden="1">
      <c r="A1553" s="326"/>
    </row>
    <row r="1554" spans="1:31" hidden="1">
      <c r="A1554" s="326"/>
    </row>
    <row r="1555" spans="1:31" hidden="1">
      <c r="A1555" s="326"/>
    </row>
    <row r="1556" spans="1:31" ht="12.5" hidden="1" thickBot="1">
      <c r="A1556" s="326"/>
      <c r="B1556" s="446" t="s">
        <v>720</v>
      </c>
    </row>
    <row r="1557" spans="1:31" ht="12.5" hidden="1" thickBot="1">
      <c r="A1557" s="326"/>
      <c r="B1557" s="20">
        <f ca="1">OFFSET($B$269,D1557,0)</f>
        <v>0</v>
      </c>
      <c r="C1557" s="20"/>
      <c r="D1557" s="249">
        <v>149</v>
      </c>
      <c r="E1557" s="21"/>
      <c r="F1557" s="21" t="s">
        <v>392</v>
      </c>
      <c r="G1557" s="48"/>
      <c r="H1557" s="50" t="s">
        <v>393</v>
      </c>
      <c r="I1557" s="21" t="s">
        <v>394</v>
      </c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</row>
    <row r="1558" spans="1:31" hidden="1">
      <c r="A1558" s="326"/>
      <c r="B1558" s="21" t="s">
        <v>395</v>
      </c>
      <c r="C1558" s="21"/>
      <c r="D1558" s="164">
        <f ca="1">YEAR(OFFSET($E$269,D1557,0))</f>
        <v>1900</v>
      </c>
      <c r="E1558" s="164">
        <f ca="1">MONTH(OFFSET($E$269,D1557,0))</f>
        <v>1</v>
      </c>
      <c r="F1558" s="527" cm="1">
        <f t="array" aca="1" ref="F1558" ca="1">IleMiesiecyDoKoncaRokuST</f>
        <v>11</v>
      </c>
      <c r="G1558" s="49"/>
      <c r="H1558" s="51">
        <f>D568-G1558</f>
        <v>0</v>
      </c>
      <c r="I1558" s="22">
        <f>D568-G1558-H1558</f>
        <v>0</v>
      </c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</row>
    <row r="1559" spans="1:31" hidden="1">
      <c r="A1559" s="326"/>
      <c r="B1559" s="21" t="s">
        <v>388</v>
      </c>
      <c r="C1559" s="21"/>
      <c r="D1559" s="246">
        <f ca="1">IF(E1559&lt;0,0,ROUND(E1559,0))</f>
        <v>0</v>
      </c>
      <c r="E1559" s="248">
        <f ca="1">OFFSET($D$269,D1557,0)</f>
        <v>0</v>
      </c>
      <c r="F1559" s="246">
        <f ca="1">IF(E1559&gt;10,ROUND(($D1560/12)*$F1558,0),$D1559)</f>
        <v>0</v>
      </c>
      <c r="G1559" s="21" t="s">
        <v>403</v>
      </c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</row>
    <row r="1560" spans="1:31" hidden="1">
      <c r="A1560" s="326"/>
      <c r="B1560" s="21" t="s">
        <v>396</v>
      </c>
      <c r="C1560" s="21"/>
      <c r="D1560" s="246">
        <f ca="1">IF(ISBLANK(OFFSET($E$269,D1557,0)),0,IF(E1559&gt;10,ROUND(D1559*am_maszyny,0),IF(D1559&lt;0,0,D1559)))</f>
        <v>0</v>
      </c>
      <c r="E1560" s="21"/>
      <c r="F1560" s="21"/>
      <c r="G1560" s="21"/>
      <c r="H1560" s="21"/>
      <c r="I1560" s="21"/>
      <c r="J1560" s="21"/>
      <c r="K1560" s="74">
        <f ca="1">ROUND(IF($D1558=LataProjekcji,$F1559,IF($D1558=LataProjekcji,$D1560,0)),0)</f>
        <v>0</v>
      </c>
      <c r="L1560" s="247">
        <f ca="1">ROUND(IF(OR(AND($D1558=LataProjekcji,$F1558&gt;0),AND($D1558=LataProjekcji,$F1558=0,$E1559&lt;=10)),$F1559,IF($D1558&lt;LataProjekcji,IF((SUM($K1560:K1560)+$D1560)&lt;$D1559,$D1560,$D1559-SUM($K1560:K1560)),0)),0)</f>
        <v>0</v>
      </c>
      <c r="M1560" s="247">
        <f ca="1">ROUND(IF(OR(AND($D1558=LataProjekcji,$F1558&gt;0),AND($D1558=LataProjekcji,$F1558=0,$E1559&lt;=10)),$F1559,IF($D1558&lt;LataProjekcji,IF((SUM($K1560:L1560)+$D1560)&lt;$D1559,$D1560,$D1559-SUM($K1560:L1560)),0)),0)</f>
        <v>0</v>
      </c>
      <c r="N1560" s="247">
        <f ca="1">ROUND(IF(OR(AND($D1558=LataProjekcji,$F1558&gt;0),AND($D1558=LataProjekcji,$F1558=0,$E1559&lt;=10)),$F1559,IF($D1558&lt;LataProjekcji,IF((SUM($K1560:M1560)+$D1560)&lt;$D1559,$D1560,$D1559-SUM($K1560:M1560)),0)),0)</f>
        <v>0</v>
      </c>
      <c r="O1560" s="247">
        <f ca="1">ROUND(IF(OR(AND($D1558=LataProjekcji,$F1558&gt;0),AND($D1558=LataProjekcji,$F1558=0,$E1559&lt;=10)),$F1559,IF($D1558&lt;LataProjekcji,IF((SUM($K1560:N1560)+$D1560)&lt;$D1559,$D1560,$D1559-SUM($K1560:N1560)),0)),0)</f>
        <v>0</v>
      </c>
      <c r="P1560" s="247">
        <f ca="1">ROUND(IF(OR(AND($D1558=LataProjekcji,$F1558&gt;0),AND($D1558=LataProjekcji,$F1558=0,$E1559&lt;=10)),$F1559,IF($D1558&lt;LataProjekcji,IF((SUM($K1560:O1560)+$D1560)&lt;$D1559,$D1560,$D1559-SUM($K1560:O1560)),0)),0)</f>
        <v>0</v>
      </c>
      <c r="Q1560" s="247">
        <f ca="1">ROUND(IF(OR(AND($D1558=LataProjekcji,$F1558&gt;0),AND($D1558=LataProjekcji,$F1558=0,$E1559&lt;=10)),$F1559,IF($D1558&lt;LataProjekcji,IF((SUM($K1560:P1560)+$D1560)&lt;$D1559,$D1560,$D1559-SUM($K1560:P1560)),0)),0)</f>
        <v>0</v>
      </c>
      <c r="R1560" s="247">
        <f ca="1">ROUND(IF(OR(AND($D1558=LataProjekcji,$F1558&gt;0),AND($D1558=LataProjekcji,$F1558=0,$E1559&lt;=10)),$F1559,IF($D1558&lt;LataProjekcji,IF((SUM($K1560:Q1560)+$D1560)&lt;$D1559,$D1560,$D1559-SUM($K1560:Q1560)),0)),0)</f>
        <v>0</v>
      </c>
      <c r="S1560" s="247">
        <f ca="1">ROUND(IF(OR(AND($D1558=LataProjekcji,$F1558&gt;0),AND($D1558=LataProjekcji,$F1558=0,$E1559&lt;=10)),$F1559,IF($D1558&lt;LataProjekcji,IF((SUM($K1560:R1560)+$D1560)&lt;$D1559,$D1560,$D1559-SUM($K1560:R1560)),0)),0)</f>
        <v>0</v>
      </c>
      <c r="T1560" s="247">
        <f ca="1">ROUND(IF(OR(AND($D1558=LataProjekcji,$F1558&gt;0),AND($D1558=LataProjekcji,$F1558=0,$E1559&lt;=10)),$F1559,IF($D1558&lt;LataProjekcji,IF((SUM($K1560:S1560)+$D1560)&lt;$D1559,$D1560,$D1559-SUM($K1560:S1560)),0)),0)</f>
        <v>0</v>
      </c>
      <c r="U1560" s="247">
        <f ca="1">ROUND(IF(OR(AND($D1558=LataProjekcji,$F1558&gt;0),AND($D1558=LataProjekcji,$F1558=0,$E1559&lt;=10)),$F1559,IF($D1558&lt;LataProjekcji,IF((SUM($K1560:T1560)+$D1560)&lt;$D1559,$D1560,$D1559-SUM($K1560:T1560)),0)),0)</f>
        <v>0</v>
      </c>
      <c r="V1560" s="247">
        <f ca="1">ROUND(IF(OR(AND($D1558=LataProjekcji,$F1558&gt;0),AND($D1558=LataProjekcji,$F1558=0,$E1559&lt;=10)),$F1559,IF($D1558&lt;LataProjekcji,IF((SUM($K1560:U1560)+$D1560)&lt;$D1559,$D1560,$D1559-SUM($K1560:U1560)),0)),0)</f>
        <v>0</v>
      </c>
      <c r="W1560" s="247">
        <f ca="1">ROUND(IF(OR(AND($D1558=LataProjekcji,$F1558&gt;0),AND($D1558=LataProjekcji,$F1558=0,$E1559&lt;=10)),$F1559,IF($D1558&lt;LataProjekcji,IF((SUM($K1560:V1560)+$D1560)&lt;$D1559,$D1560,$D1559-SUM($K1560:V1560)),0)),0)</f>
        <v>0</v>
      </c>
      <c r="X1560" s="247">
        <f ca="1">ROUND(IF(OR(AND($D1558=LataProjekcji,$F1558&gt;0),AND($D1558=LataProjekcji,$F1558=0,$E1559&lt;=10)),$F1559,IF($D1558&lt;LataProjekcji,IF((SUM($K1560:W1560)+$D1560)&lt;$D1559,$D1560,$D1559-SUM($K1560:W1560)),0)),0)</f>
        <v>0</v>
      </c>
      <c r="Y1560" s="247">
        <f ca="1">ROUND(IF(OR(AND($D1558=LataProjekcji,$F1558&gt;0),AND($D1558=LataProjekcji,$F1558=0,$E1559&lt;=10)),$F1559,IF($D1558&lt;LataProjekcji,IF((SUM($K1560:X1560)+$D1560)&lt;$D1559,$D1560,$D1559-SUM($K1560:X1560)),0)),0)</f>
        <v>0</v>
      </c>
      <c r="Z1560" s="247">
        <f ca="1">ROUND(IF(OR(AND($D1558=LataProjekcji,$F1558&gt;0),AND($D1558=LataProjekcji,$F1558=0,$E1559&lt;=10)),$F1559,IF($D1558&lt;LataProjekcji,IF((SUM($K1560:Y1560)+$D1560)&lt;$D1559,$D1560,$D1559-SUM($K1560:Y1560)),0)),0)</f>
        <v>0</v>
      </c>
      <c r="AA1560" s="247">
        <f ca="1">ROUND(IF(OR(AND($D1558=LataProjekcji,$F1558&gt;0),AND($D1558=LataProjekcji,$F1558=0,$E1559&lt;=10)),$F1559,IF($D1558&lt;LataProjekcji,IF((SUM($K1560:Z1560)+$D1560)&lt;$D1559,$D1560,$D1559-SUM($K1560:Z1560)),0)),0)</f>
        <v>0</v>
      </c>
      <c r="AB1560" s="247">
        <f ca="1">ROUND(IF(OR(AND($D1558=LataProjekcji,$F1558&gt;0),AND($D1558=LataProjekcji,$F1558=0,$E1559&lt;=10)),$F1559,IF($D1558&lt;LataProjekcji,IF((SUM($K1560:AA1560)+$D1560)&lt;$D1559,$D1560,$D1559-SUM($K1560:AA1560)),0)),0)</f>
        <v>0</v>
      </c>
      <c r="AC1560" s="247">
        <f ca="1">ROUND(IF(OR(AND($D1558=LataProjekcji,$F1558&gt;0),AND($D1558=LataProjekcji,$F1558=0,$E1559&lt;=10)),$F1559,IF($D1558&lt;LataProjekcji,IF((SUM($K1560:AB1560)+$D1560)&lt;$D1559,$D1560,$D1559-SUM($K1560:AB1560)),0)),0)</f>
        <v>0</v>
      </c>
      <c r="AD1560" s="247">
        <f ca="1">ROUND(IF(OR(AND($D1558=LataProjekcji,$F1558&gt;0),AND($D1558=LataProjekcji,$F1558=0,$E1559&lt;=10)),$F1559,IF($D1558&lt;LataProjekcji,IF((SUM($K1560:AC1560)+$D1560)&lt;$D1559,$D1560,$D1559-SUM($K1560:AC1560)),0)),0)</f>
        <v>0</v>
      </c>
      <c r="AE1560" s="247">
        <f ca="1">ROUND(IF(OR(AND($D1558=LataProjekcji,$F1558&gt;0),AND($D1558=LataProjekcji,$F1558=0,$E1559&lt;=10)),$F1559,IF($D1558&lt;LataProjekcji,IF((SUM($K1560:AD1560)+$D1560)&lt;$D1559,$D1560,$D1559-SUM($K1560:AD1560)),0)),0)</f>
        <v>0</v>
      </c>
    </row>
    <row r="1561" spans="1:31" ht="12.5" hidden="1" thickBot="1">
      <c r="A1561" s="326"/>
      <c r="B1561" s="21" t="s">
        <v>397</v>
      </c>
      <c r="C1561" s="21"/>
      <c r="D1561" s="22"/>
      <c r="E1561" s="21"/>
      <c r="F1561" s="21"/>
      <c r="G1561" s="21"/>
      <c r="H1561" s="21"/>
      <c r="I1561" s="21"/>
      <c r="J1561" s="21"/>
      <c r="K1561" s="22">
        <f ca="1">ROUND(K1560,0)</f>
        <v>0</v>
      </c>
      <c r="L1561" s="22">
        <f t="shared" ref="L1561:W1561" ca="1" si="2394">ROUND(K1561+L1560,0)</f>
        <v>0</v>
      </c>
      <c r="M1561" s="22">
        <f t="shared" ca="1" si="2394"/>
        <v>0</v>
      </c>
      <c r="N1561" s="22">
        <f t="shared" ca="1" si="2394"/>
        <v>0</v>
      </c>
      <c r="O1561" s="22">
        <f t="shared" ca="1" si="2394"/>
        <v>0</v>
      </c>
      <c r="P1561" s="22">
        <f t="shared" ca="1" si="2394"/>
        <v>0</v>
      </c>
      <c r="Q1561" s="22">
        <f t="shared" ca="1" si="2394"/>
        <v>0</v>
      </c>
      <c r="R1561" s="22">
        <f t="shared" ca="1" si="2394"/>
        <v>0</v>
      </c>
      <c r="S1561" s="22">
        <f t="shared" ca="1" si="2394"/>
        <v>0</v>
      </c>
      <c r="T1561" s="22">
        <f t="shared" ca="1" si="2394"/>
        <v>0</v>
      </c>
      <c r="U1561" s="22">
        <f t="shared" ca="1" si="2394"/>
        <v>0</v>
      </c>
      <c r="V1561" s="22">
        <f t="shared" ca="1" si="2394"/>
        <v>0</v>
      </c>
      <c r="W1561" s="22">
        <f t="shared" ca="1" si="2394"/>
        <v>0</v>
      </c>
      <c r="X1561" s="22">
        <f ca="1">ROUND(W1561+X1560,0)</f>
        <v>0</v>
      </c>
      <c r="Y1561" s="22">
        <f ca="1">ROUND(X1561+Y1560,0)</f>
        <v>0</v>
      </c>
      <c r="Z1561" s="22">
        <f t="shared" ref="Z1561:AA1561" ca="1" si="2395">ROUND(Y1561+Z1560,0)</f>
        <v>0</v>
      </c>
      <c r="AA1561" s="22">
        <f t="shared" ca="1" si="2395"/>
        <v>0</v>
      </c>
      <c r="AB1561" s="22">
        <f t="shared" ref="AB1561" ca="1" si="2396">ROUND(AA1561+AB1560,0)</f>
        <v>0</v>
      </c>
      <c r="AC1561" s="22">
        <f t="shared" ref="AC1561" ca="1" si="2397">ROUND(AB1561+AC1560,0)</f>
        <v>0</v>
      </c>
      <c r="AD1561" s="22">
        <f t="shared" ref="AD1561" ca="1" si="2398">ROUND(AC1561+AD1560,0)</f>
        <v>0</v>
      </c>
      <c r="AE1561" s="22">
        <f t="shared" ref="AE1561" ca="1" si="2399">ROUND(AD1561+AE1560,0)</f>
        <v>0</v>
      </c>
    </row>
    <row r="1562" spans="1:31" ht="12.5" hidden="1" thickBot="1">
      <c r="A1562" s="326"/>
      <c r="B1562" s="21" t="s">
        <v>388</v>
      </c>
      <c r="C1562" s="21"/>
      <c r="D1562" s="22"/>
      <c r="E1562" s="21"/>
      <c r="F1562" s="21"/>
      <c r="G1562" s="21"/>
      <c r="H1562" s="540">
        <f>H1549+9</f>
        <v>251</v>
      </c>
      <c r="I1562" s="21"/>
      <c r="J1562" s="21"/>
      <c r="K1562" s="76">
        <f ca="1">IF($D1558=LataProjekcji,ROUND($D1559-K1561,0),ROUND(IF(K1560=0,0,$D1559-K1561),0))</f>
        <v>0</v>
      </c>
      <c r="L1562" s="253">
        <f t="shared" ref="L1562:W1562" ca="1" si="2400">IF($D1558=LataProjekcji,ROUND($D1559-L1561,0),ROUND(IF(AND(L1560=0,K1562&gt;0),$D1559-L1561,IF(L1560=0,0,$D1559-L1561)),0))</f>
        <v>0</v>
      </c>
      <c r="M1562" s="253">
        <f t="shared" ca="1" si="2400"/>
        <v>0</v>
      </c>
      <c r="N1562" s="253">
        <f t="shared" ca="1" si="2400"/>
        <v>0</v>
      </c>
      <c r="O1562" s="253">
        <f t="shared" ca="1" si="2400"/>
        <v>0</v>
      </c>
      <c r="P1562" s="253">
        <f t="shared" ca="1" si="2400"/>
        <v>0</v>
      </c>
      <c r="Q1562" s="253">
        <f t="shared" ca="1" si="2400"/>
        <v>0</v>
      </c>
      <c r="R1562" s="253">
        <f t="shared" ca="1" si="2400"/>
        <v>0</v>
      </c>
      <c r="S1562" s="253">
        <f t="shared" ca="1" si="2400"/>
        <v>0</v>
      </c>
      <c r="T1562" s="253">
        <f t="shared" ca="1" si="2400"/>
        <v>0</v>
      </c>
      <c r="U1562" s="253">
        <f t="shared" ca="1" si="2400"/>
        <v>0</v>
      </c>
      <c r="V1562" s="253">
        <f t="shared" ca="1" si="2400"/>
        <v>0</v>
      </c>
      <c r="W1562" s="253">
        <f t="shared" ca="1" si="2400"/>
        <v>0</v>
      </c>
      <c r="X1562" s="253">
        <f t="shared" ref="X1562:AA1562" ca="1" si="2401">IF($D1558=LataProjekcji,ROUND($D1559-X1561,0),ROUND(IF(AND(X1560=0,W1562&gt;0),$D1559-X1561,IF(X1560=0,0,$D1559-X1561)),0))</f>
        <v>0</v>
      </c>
      <c r="Y1562" s="253">
        <f t="shared" ca="1" si="2401"/>
        <v>0</v>
      </c>
      <c r="Z1562" s="253">
        <f t="shared" ca="1" si="2401"/>
        <v>0</v>
      </c>
      <c r="AA1562" s="253">
        <f t="shared" ca="1" si="2401"/>
        <v>0</v>
      </c>
      <c r="AB1562" s="253">
        <f t="shared" ref="AB1562" ca="1" si="2402">IF($D1558=LataProjekcji,ROUND($D1559-AB1561,0),ROUND(IF(AND(AB1560=0,AA1562&gt;0),$D1559-AB1561,IF(AB1560=0,0,$D1559-AB1561)),0))</f>
        <v>0</v>
      </c>
      <c r="AC1562" s="253">
        <f t="shared" ref="AC1562" ca="1" si="2403">IF($D1558=LataProjekcji,ROUND($D1559-AC1561,0),ROUND(IF(AND(AC1560=0,AB1562&gt;0),$D1559-AC1561,IF(AC1560=0,0,$D1559-AC1561)),0))</f>
        <v>0</v>
      </c>
      <c r="AD1562" s="253">
        <f t="shared" ref="AD1562" ca="1" si="2404">IF($D1558=LataProjekcji,ROUND($D1559-AD1561,0),ROUND(IF(AND(AD1560=0,AC1562&gt;0),$D1559-AD1561,IF(AD1560=0,0,$D1559-AD1561)),0))</f>
        <v>0</v>
      </c>
      <c r="AE1562" s="253">
        <f t="shared" ref="AE1562" ca="1" si="2405">IF($D1558=LataProjekcji,ROUND($D1559-AE1561,0),ROUND(IF(AND(AE1560=0,AD1562&gt;0),$D1559-AE1561,IF(AE1560=0,0,$D1559-AE1561)),0))</f>
        <v>0</v>
      </c>
    </row>
    <row r="1563" spans="1:31" hidden="1">
      <c r="A1563" s="326"/>
      <c r="B1563" s="21"/>
      <c r="C1563" s="21"/>
      <c r="D1563" s="22"/>
      <c r="E1563" s="21"/>
      <c r="F1563" s="21"/>
      <c r="G1563" s="21"/>
      <c r="H1563" s="388">
        <v>0</v>
      </c>
      <c r="I1563" s="458" cm="1">
        <f t="array" aca="1" ref="I1563" ca="1">OFFSET('Środki trwałe'!$C$418,H1563,,)</f>
        <v>0</v>
      </c>
      <c r="J1563" s="388" t="s">
        <v>404</v>
      </c>
      <c r="K1563" s="528">
        <f t="shared" ref="K1563:W1563" ca="1" si="2406">IF(AND(OFFSET($F$269,$D1557,0)="tak",OFFSET($G$269,$D1557,0)="tak",OFFSET($J$269,$D1557,0)="ok",LataProjekcji&lt;=Koniec_Projekt),ROUND(OFFSET($K$2476,$H1562,(COLUMN()-11))*OFFSET($K$469,$H1563,(COLUMN()-11)),0),0)</f>
        <v>0</v>
      </c>
      <c r="L1563" s="528">
        <f t="shared" ca="1" si="2406"/>
        <v>0</v>
      </c>
      <c r="M1563" s="528">
        <f t="shared" ca="1" si="2406"/>
        <v>0</v>
      </c>
      <c r="N1563" s="528">
        <f t="shared" ca="1" si="2406"/>
        <v>0</v>
      </c>
      <c r="O1563" s="528">
        <f t="shared" ca="1" si="2406"/>
        <v>0</v>
      </c>
      <c r="P1563" s="528">
        <f t="shared" ca="1" si="2406"/>
        <v>0</v>
      </c>
      <c r="Q1563" s="528">
        <f t="shared" ca="1" si="2406"/>
        <v>0</v>
      </c>
      <c r="R1563" s="528">
        <f t="shared" ca="1" si="2406"/>
        <v>0</v>
      </c>
      <c r="S1563" s="528">
        <f t="shared" ca="1" si="2406"/>
        <v>0</v>
      </c>
      <c r="T1563" s="528">
        <f t="shared" ca="1" si="2406"/>
        <v>0</v>
      </c>
      <c r="U1563" s="528">
        <f t="shared" ca="1" si="2406"/>
        <v>0</v>
      </c>
      <c r="V1563" s="528">
        <f t="shared" ca="1" si="2406"/>
        <v>0</v>
      </c>
      <c r="W1563" s="528">
        <f t="shared" ca="1" si="2406"/>
        <v>0</v>
      </c>
      <c r="X1563" s="528">
        <f t="shared" ref="X1563:AA1563" ca="1" si="2407">IF(AND(OFFSET($F$269,$D1557,0)="tak",OFFSET($G$269,$D1557,0)="tak",OFFSET($J$269,$D1557,0)="ok",LataProjekcji&lt;=Koniec_Projekt),ROUND(OFFSET($K$2476,$H1562,(COLUMN()-11))*OFFSET($K$469,$H1563,(COLUMN()-11)),0),0)</f>
        <v>0</v>
      </c>
      <c r="Y1563" s="528">
        <f t="shared" ca="1" si="2407"/>
        <v>0</v>
      </c>
      <c r="Z1563" s="528">
        <f t="shared" ca="1" si="2407"/>
        <v>0</v>
      </c>
      <c r="AA1563" s="528">
        <f t="shared" ca="1" si="2407"/>
        <v>0</v>
      </c>
      <c r="AB1563" s="528">
        <f t="shared" ref="AB1563:AE1563" ca="1" si="2408">IF(AND(OFFSET($F$269,$D1557,0)="tak",OFFSET($G$269,$D1557,0)="tak",OFFSET($J$269,$D1557,0)="ok",LataProjekcji&lt;=Koniec_Projekt),ROUND(OFFSET($K$2476,$H1562,(COLUMN()-11))*OFFSET($K$469,$H1563,(COLUMN()-11)),0),0)</f>
        <v>0</v>
      </c>
      <c r="AC1563" s="528">
        <f t="shared" ca="1" si="2408"/>
        <v>0</v>
      </c>
      <c r="AD1563" s="528">
        <f t="shared" ca="1" si="2408"/>
        <v>0</v>
      </c>
      <c r="AE1563" s="528">
        <f t="shared" ca="1" si="2408"/>
        <v>0</v>
      </c>
    </row>
    <row r="1564" spans="1:31" hidden="1">
      <c r="A1564" s="326"/>
      <c r="B1564" s="20">
        <f ca="1">OFFSET($B$269,D1564,0)</f>
        <v>0</v>
      </c>
      <c r="C1564" s="20"/>
      <c r="D1564" s="21">
        <f>D1557+1</f>
        <v>150</v>
      </c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</row>
    <row r="1565" spans="1:31" hidden="1">
      <c r="A1565" s="326"/>
      <c r="B1565" s="21" t="s">
        <v>395</v>
      </c>
      <c r="C1565" s="21"/>
      <c r="D1565" s="164">
        <f ca="1">YEAR(OFFSET($E$269,D1564,0))</f>
        <v>1900</v>
      </c>
      <c r="E1565" s="164">
        <f ca="1">MONTH(OFFSET($E$269,D1564,0))</f>
        <v>1</v>
      </c>
      <c r="F1565" s="527" cm="1">
        <f t="array" aca="1" ref="F1565" ca="1">IleMiesiecyDoKoncaRokuST</f>
        <v>11</v>
      </c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</row>
    <row r="1566" spans="1:31" hidden="1">
      <c r="A1566" s="326"/>
      <c r="B1566" s="21" t="s">
        <v>388</v>
      </c>
      <c r="C1566" s="21"/>
      <c r="D1566" s="372">
        <f ca="1">IF(E1566&lt;0,0,ROUND(E1566,0))</f>
        <v>0</v>
      </c>
      <c r="E1566" s="248">
        <f ca="1">OFFSET($D$269,D1564,0)</f>
        <v>0</v>
      </c>
      <c r="F1566" s="372">
        <f ca="1">IF(E1566&gt;10,ROUND(($D1567/12)*$F1565,0),$D1566)</f>
        <v>0</v>
      </c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</row>
    <row r="1567" spans="1:31" hidden="1">
      <c r="A1567" s="326"/>
      <c r="B1567" s="21" t="s">
        <v>396</v>
      </c>
      <c r="C1567" s="21"/>
      <c r="D1567" s="372">
        <f ca="1">IF(ISBLANK(OFFSET($E$269,D1564,0)),0,IF(E1566&gt;10,ROUND(D1566*am_maszyny,0),IF(D1566&lt;0,0,D1566)))</f>
        <v>0</v>
      </c>
      <c r="E1567" s="21"/>
      <c r="F1567" s="21"/>
      <c r="G1567" s="21"/>
      <c r="H1567" s="21"/>
      <c r="I1567" s="21"/>
      <c r="J1567" s="21"/>
      <c r="K1567" s="74">
        <f ca="1">ROUND(IF($D1565=LataProjekcji,$F1566,IF($D1565=LataProjekcji,$D1567,0)),0)</f>
        <v>0</v>
      </c>
      <c r="L1567" s="247">
        <f ca="1">ROUND(IF(OR(AND($D1565=LataProjekcji,$F1565&gt;0),AND($D1565=LataProjekcji,$F1565=0,$E1566&lt;=10)),$F1566,IF($D1565&lt;LataProjekcji,IF((SUM($K1567:K1567)+$D1567)&lt;$D1566,$D1567,$D1566-SUM($K1567:K1567)),0)),0)</f>
        <v>0</v>
      </c>
      <c r="M1567" s="247">
        <f ca="1">ROUND(IF(OR(AND($D1565=LataProjekcji,$F1565&gt;0),AND($D1565=LataProjekcji,$F1565=0,$E1566&lt;=10)),$F1566,IF($D1565&lt;LataProjekcji,IF((SUM($K1567:L1567)+$D1567)&lt;$D1566,$D1567,$D1566-SUM($K1567:L1567)),0)),0)</f>
        <v>0</v>
      </c>
      <c r="N1567" s="247">
        <f ca="1">ROUND(IF(OR(AND($D1565=LataProjekcji,$F1565&gt;0),AND($D1565=LataProjekcji,$F1565=0,$E1566&lt;=10)),$F1566,IF($D1565&lt;LataProjekcji,IF((SUM($K1567:M1567)+$D1567)&lt;$D1566,$D1567,$D1566-SUM($K1567:M1567)),0)),0)</f>
        <v>0</v>
      </c>
      <c r="O1567" s="247">
        <f ca="1">ROUND(IF(OR(AND($D1565=LataProjekcji,$F1565&gt;0),AND($D1565=LataProjekcji,$F1565=0,$E1566&lt;=10)),$F1566,IF($D1565&lt;LataProjekcji,IF((SUM($K1567:N1567)+$D1567)&lt;$D1566,$D1567,$D1566-SUM($K1567:N1567)),0)),0)</f>
        <v>0</v>
      </c>
      <c r="P1567" s="247">
        <f ca="1">ROUND(IF(OR(AND($D1565=LataProjekcji,$F1565&gt;0),AND($D1565=LataProjekcji,$F1565=0,$E1566&lt;=10)),$F1566,IF($D1565&lt;LataProjekcji,IF((SUM($K1567:O1567)+$D1567)&lt;$D1566,$D1567,$D1566-SUM($K1567:O1567)),0)),0)</f>
        <v>0</v>
      </c>
      <c r="Q1567" s="247">
        <f ca="1">ROUND(IF(OR(AND($D1565=LataProjekcji,$F1565&gt;0),AND($D1565=LataProjekcji,$F1565=0,$E1566&lt;=10)),$F1566,IF($D1565&lt;LataProjekcji,IF((SUM($K1567:P1567)+$D1567)&lt;$D1566,$D1567,$D1566-SUM($K1567:P1567)),0)),0)</f>
        <v>0</v>
      </c>
      <c r="R1567" s="247">
        <f ca="1">ROUND(IF(OR(AND($D1565=LataProjekcji,$F1565&gt;0),AND($D1565=LataProjekcji,$F1565=0,$E1566&lt;=10)),$F1566,IF($D1565&lt;LataProjekcji,IF((SUM($K1567:Q1567)+$D1567)&lt;$D1566,$D1567,$D1566-SUM($K1567:Q1567)),0)),0)</f>
        <v>0</v>
      </c>
      <c r="S1567" s="247">
        <f ca="1">ROUND(IF(OR(AND($D1565=LataProjekcji,$F1565&gt;0),AND($D1565=LataProjekcji,$F1565=0,$E1566&lt;=10)),$F1566,IF($D1565&lt;LataProjekcji,IF((SUM($K1567:R1567)+$D1567)&lt;$D1566,$D1567,$D1566-SUM($K1567:R1567)),0)),0)</f>
        <v>0</v>
      </c>
      <c r="T1567" s="247">
        <f ca="1">ROUND(IF(OR(AND($D1565=LataProjekcji,$F1565&gt;0),AND($D1565=LataProjekcji,$F1565=0,$E1566&lt;=10)),$F1566,IF($D1565&lt;LataProjekcji,IF((SUM($K1567:S1567)+$D1567)&lt;$D1566,$D1567,$D1566-SUM($K1567:S1567)),0)),0)</f>
        <v>0</v>
      </c>
      <c r="U1567" s="247">
        <f ca="1">ROUND(IF(OR(AND($D1565=LataProjekcji,$F1565&gt;0),AND($D1565=LataProjekcji,$F1565=0,$E1566&lt;=10)),$F1566,IF($D1565&lt;LataProjekcji,IF((SUM($K1567:T1567)+$D1567)&lt;$D1566,$D1567,$D1566-SUM($K1567:T1567)),0)),0)</f>
        <v>0</v>
      </c>
      <c r="V1567" s="247">
        <f ca="1">ROUND(IF(OR(AND($D1565=LataProjekcji,$F1565&gt;0),AND($D1565=LataProjekcji,$F1565=0,$E1566&lt;=10)),$F1566,IF($D1565&lt;LataProjekcji,IF((SUM($K1567:U1567)+$D1567)&lt;$D1566,$D1567,$D1566-SUM($K1567:U1567)),0)),0)</f>
        <v>0</v>
      </c>
      <c r="W1567" s="247">
        <f ca="1">ROUND(IF(OR(AND($D1565=LataProjekcji,$F1565&gt;0),AND($D1565=LataProjekcji,$F1565=0,$E1566&lt;=10)),$F1566,IF($D1565&lt;LataProjekcji,IF((SUM($K1567:V1567)+$D1567)&lt;$D1566,$D1567,$D1566-SUM($K1567:V1567)),0)),0)</f>
        <v>0</v>
      </c>
      <c r="X1567" s="247">
        <f ca="1">ROUND(IF(OR(AND($D1565=LataProjekcji,$F1565&gt;0),AND($D1565=LataProjekcji,$F1565=0,$E1566&lt;=10)),$F1566,IF($D1565&lt;LataProjekcji,IF((SUM($K1567:W1567)+$D1567)&lt;$D1566,$D1567,$D1566-SUM($K1567:W1567)),0)),0)</f>
        <v>0</v>
      </c>
      <c r="Y1567" s="247">
        <f ca="1">ROUND(IF(OR(AND($D1565=LataProjekcji,$F1565&gt;0),AND($D1565=LataProjekcji,$F1565=0,$E1566&lt;=10)),$F1566,IF($D1565&lt;LataProjekcji,IF((SUM($K1567:X1567)+$D1567)&lt;$D1566,$D1567,$D1566-SUM($K1567:X1567)),0)),0)</f>
        <v>0</v>
      </c>
      <c r="Z1567" s="247">
        <f ca="1">ROUND(IF(OR(AND($D1565=LataProjekcji,$F1565&gt;0),AND($D1565=LataProjekcji,$F1565=0,$E1566&lt;=10)),$F1566,IF($D1565&lt;LataProjekcji,IF((SUM($K1567:Y1567)+$D1567)&lt;$D1566,$D1567,$D1566-SUM($K1567:Y1567)),0)),0)</f>
        <v>0</v>
      </c>
      <c r="AA1567" s="247">
        <f ca="1">ROUND(IF(OR(AND($D1565=LataProjekcji,$F1565&gt;0),AND($D1565=LataProjekcji,$F1565=0,$E1566&lt;=10)),$F1566,IF($D1565&lt;LataProjekcji,IF((SUM($K1567:Z1567)+$D1567)&lt;$D1566,$D1567,$D1566-SUM($K1567:Z1567)),0)),0)</f>
        <v>0</v>
      </c>
      <c r="AB1567" s="247">
        <f ca="1">ROUND(IF(OR(AND($D1565=LataProjekcji,$F1565&gt;0),AND($D1565=LataProjekcji,$F1565=0,$E1566&lt;=10)),$F1566,IF($D1565&lt;LataProjekcji,IF((SUM($K1567:AA1567)+$D1567)&lt;$D1566,$D1567,$D1566-SUM($K1567:AA1567)),0)),0)</f>
        <v>0</v>
      </c>
      <c r="AC1567" s="247">
        <f ca="1">ROUND(IF(OR(AND($D1565=LataProjekcji,$F1565&gt;0),AND($D1565=LataProjekcji,$F1565=0,$E1566&lt;=10)),$F1566,IF($D1565&lt;LataProjekcji,IF((SUM($K1567:AB1567)+$D1567)&lt;$D1566,$D1567,$D1566-SUM($K1567:AB1567)),0)),0)</f>
        <v>0</v>
      </c>
      <c r="AD1567" s="247">
        <f ca="1">ROUND(IF(OR(AND($D1565=LataProjekcji,$F1565&gt;0),AND($D1565=LataProjekcji,$F1565=0,$E1566&lt;=10)),$F1566,IF($D1565&lt;LataProjekcji,IF((SUM($K1567:AC1567)+$D1567)&lt;$D1566,$D1567,$D1566-SUM($K1567:AC1567)),0)),0)</f>
        <v>0</v>
      </c>
      <c r="AE1567" s="247">
        <f ca="1">ROUND(IF(OR(AND($D1565=LataProjekcji,$F1565&gt;0),AND($D1565=LataProjekcji,$F1565=0,$E1566&lt;=10)),$F1566,IF($D1565&lt;LataProjekcji,IF((SUM($K1567:AD1567)+$D1567)&lt;$D1566,$D1567,$D1566-SUM($K1567:AD1567)),0)),0)</f>
        <v>0</v>
      </c>
    </row>
    <row r="1568" spans="1:31" ht="12.5" hidden="1" thickBot="1">
      <c r="A1568" s="326"/>
      <c r="B1568" s="21" t="s">
        <v>397</v>
      </c>
      <c r="C1568" s="21"/>
      <c r="D1568" s="22"/>
      <c r="E1568" s="21"/>
      <c r="F1568" s="21"/>
      <c r="G1568" s="21"/>
      <c r="H1568" s="21"/>
      <c r="I1568" s="21"/>
      <c r="J1568" s="21"/>
      <c r="K1568" s="22">
        <f ca="1">ROUND(K1567,0)</f>
        <v>0</v>
      </c>
      <c r="L1568" s="22">
        <f t="shared" ref="L1568:W1568" ca="1" si="2409">ROUND(K1568+L1567,0)</f>
        <v>0</v>
      </c>
      <c r="M1568" s="22">
        <f t="shared" ca="1" si="2409"/>
        <v>0</v>
      </c>
      <c r="N1568" s="22">
        <f t="shared" ca="1" si="2409"/>
        <v>0</v>
      </c>
      <c r="O1568" s="22">
        <f t="shared" ca="1" si="2409"/>
        <v>0</v>
      </c>
      <c r="P1568" s="22">
        <f t="shared" ca="1" si="2409"/>
        <v>0</v>
      </c>
      <c r="Q1568" s="22">
        <f t="shared" ca="1" si="2409"/>
        <v>0</v>
      </c>
      <c r="R1568" s="22">
        <f t="shared" ca="1" si="2409"/>
        <v>0</v>
      </c>
      <c r="S1568" s="22">
        <f t="shared" ca="1" si="2409"/>
        <v>0</v>
      </c>
      <c r="T1568" s="22">
        <f t="shared" ca="1" si="2409"/>
        <v>0</v>
      </c>
      <c r="U1568" s="22">
        <f t="shared" ca="1" si="2409"/>
        <v>0</v>
      </c>
      <c r="V1568" s="22">
        <f t="shared" ca="1" si="2409"/>
        <v>0</v>
      </c>
      <c r="W1568" s="22">
        <f t="shared" ca="1" si="2409"/>
        <v>0</v>
      </c>
      <c r="X1568" s="22">
        <f ca="1">ROUND(W1568+X1567,0)</f>
        <v>0</v>
      </c>
      <c r="Y1568" s="22">
        <f ca="1">ROUND(X1568+Y1567,0)</f>
        <v>0</v>
      </c>
      <c r="Z1568" s="22">
        <f t="shared" ref="Z1568:AA1568" ca="1" si="2410">ROUND(Y1568+Z1567,0)</f>
        <v>0</v>
      </c>
      <c r="AA1568" s="22">
        <f t="shared" ca="1" si="2410"/>
        <v>0</v>
      </c>
      <c r="AB1568" s="22">
        <f t="shared" ref="AB1568" ca="1" si="2411">ROUND(AA1568+AB1567,0)</f>
        <v>0</v>
      </c>
      <c r="AC1568" s="22">
        <f t="shared" ref="AC1568" ca="1" si="2412">ROUND(AB1568+AC1567,0)</f>
        <v>0</v>
      </c>
      <c r="AD1568" s="22">
        <f t="shared" ref="AD1568" ca="1" si="2413">ROUND(AC1568+AD1567,0)</f>
        <v>0</v>
      </c>
      <c r="AE1568" s="22">
        <f t="shared" ref="AE1568" ca="1" si="2414">ROUND(AD1568+AE1567,0)</f>
        <v>0</v>
      </c>
    </row>
    <row r="1569" spans="1:31" ht="12.5" hidden="1" thickBot="1">
      <c r="A1569" s="326"/>
      <c r="B1569" s="21" t="s">
        <v>388</v>
      </c>
      <c r="C1569" s="21"/>
      <c r="D1569" s="22"/>
      <c r="E1569" s="21"/>
      <c r="F1569" s="21"/>
      <c r="G1569" s="21"/>
      <c r="H1569" s="539">
        <f>H1562+7</f>
        <v>258</v>
      </c>
      <c r="I1569" s="21"/>
      <c r="J1569" s="21"/>
      <c r="K1569" s="76">
        <f ca="1">IF($D1565=LataProjekcji,ROUND($D1566-K1568,0),ROUND(IF(K1567=0,0,$D1566-K1568),0))</f>
        <v>0</v>
      </c>
      <c r="L1569" s="253">
        <f t="shared" ref="L1569:W1569" ca="1" si="2415">IF($D1565=LataProjekcji,ROUND($D1566-L1568,0),ROUND(IF(AND(L1567=0,K1569&gt;0),$D1566-L1568,IF(L1567=0,0,$D1566-L1568)),0))</f>
        <v>0</v>
      </c>
      <c r="M1569" s="253">
        <f t="shared" ca="1" si="2415"/>
        <v>0</v>
      </c>
      <c r="N1569" s="253">
        <f t="shared" ca="1" si="2415"/>
        <v>0</v>
      </c>
      <c r="O1569" s="253">
        <f t="shared" ca="1" si="2415"/>
        <v>0</v>
      </c>
      <c r="P1569" s="253">
        <f t="shared" ca="1" si="2415"/>
        <v>0</v>
      </c>
      <c r="Q1569" s="253">
        <f t="shared" ca="1" si="2415"/>
        <v>0</v>
      </c>
      <c r="R1569" s="253">
        <f t="shared" ca="1" si="2415"/>
        <v>0</v>
      </c>
      <c r="S1569" s="253">
        <f t="shared" ca="1" si="2415"/>
        <v>0</v>
      </c>
      <c r="T1569" s="253">
        <f t="shared" ca="1" si="2415"/>
        <v>0</v>
      </c>
      <c r="U1569" s="253">
        <f t="shared" ca="1" si="2415"/>
        <v>0</v>
      </c>
      <c r="V1569" s="253">
        <f t="shared" ca="1" si="2415"/>
        <v>0</v>
      </c>
      <c r="W1569" s="253">
        <f t="shared" ca="1" si="2415"/>
        <v>0</v>
      </c>
      <c r="X1569" s="253">
        <f t="shared" ref="X1569:AA1569" ca="1" si="2416">IF($D1565=LataProjekcji,ROUND($D1566-X1568,0),ROUND(IF(AND(X1567=0,W1569&gt;0),$D1566-X1568,IF(X1567=0,0,$D1566-X1568)),0))</f>
        <v>0</v>
      </c>
      <c r="Y1569" s="253">
        <f t="shared" ca="1" si="2416"/>
        <v>0</v>
      </c>
      <c r="Z1569" s="253">
        <f t="shared" ca="1" si="2416"/>
        <v>0</v>
      </c>
      <c r="AA1569" s="253">
        <f t="shared" ca="1" si="2416"/>
        <v>0</v>
      </c>
      <c r="AB1569" s="253">
        <f t="shared" ref="AB1569" ca="1" si="2417">IF($D1565=LataProjekcji,ROUND($D1566-AB1568,0),ROUND(IF(AND(AB1567=0,AA1569&gt;0),$D1566-AB1568,IF(AB1567=0,0,$D1566-AB1568)),0))</f>
        <v>0</v>
      </c>
      <c r="AC1569" s="253">
        <f t="shared" ref="AC1569" ca="1" si="2418">IF($D1565=LataProjekcji,ROUND($D1566-AC1568,0),ROUND(IF(AND(AC1567=0,AB1569&gt;0),$D1566-AC1568,IF(AC1567=0,0,$D1566-AC1568)),0))</f>
        <v>0</v>
      </c>
      <c r="AD1569" s="253">
        <f t="shared" ref="AD1569" ca="1" si="2419">IF($D1565=LataProjekcji,ROUND($D1566-AD1568,0),ROUND(IF(AND(AD1567=0,AC1569&gt;0),$D1566-AD1568,IF(AD1567=0,0,$D1566-AD1568)),0))</f>
        <v>0</v>
      </c>
      <c r="AE1569" s="253">
        <f t="shared" ref="AE1569" ca="1" si="2420">IF($D1565=LataProjekcji,ROUND($D1566-AE1568,0),ROUND(IF(AND(AE1567=0,AD1569&gt;0),$D1566-AE1568,IF(AE1567=0,0,$D1566-AE1568)),0))</f>
        <v>0</v>
      </c>
    </row>
    <row r="1570" spans="1:31" hidden="1">
      <c r="A1570" s="326"/>
      <c r="B1570" s="20"/>
      <c r="C1570" s="20"/>
      <c r="D1570" s="21"/>
      <c r="E1570" s="21"/>
      <c r="F1570" s="21"/>
      <c r="G1570" s="21"/>
      <c r="H1570" s="388">
        <f>H1563+1</f>
        <v>1</v>
      </c>
      <c r="I1570" s="458" cm="1">
        <f t="array" aca="1" ref="I1570" ca="1">OFFSET('Środki trwałe'!$C$418,H1570,,)</f>
        <v>0</v>
      </c>
      <c r="J1570" s="388" t="s">
        <v>404</v>
      </c>
      <c r="K1570" s="528">
        <f t="shared" ref="K1570:W1570" ca="1" si="2421">IF(AND(OFFSET($F$269,$D1564,0)="tak",OFFSET($G$269,$D1564,0)="tak",OFFSET($J$269,$D1564,0)="ok",LataProjekcji&lt;=Koniec_Projekt),ROUND(OFFSET($K$2476,$H1569,(COLUMN()-11))*OFFSET($K$469,$H1570,(COLUMN()-11)),0),0)</f>
        <v>0</v>
      </c>
      <c r="L1570" s="528">
        <f t="shared" ca="1" si="2421"/>
        <v>0</v>
      </c>
      <c r="M1570" s="528">
        <f t="shared" ca="1" si="2421"/>
        <v>0</v>
      </c>
      <c r="N1570" s="528">
        <f t="shared" ca="1" si="2421"/>
        <v>0</v>
      </c>
      <c r="O1570" s="528">
        <f t="shared" ca="1" si="2421"/>
        <v>0</v>
      </c>
      <c r="P1570" s="528">
        <f t="shared" ca="1" si="2421"/>
        <v>0</v>
      </c>
      <c r="Q1570" s="528">
        <f t="shared" ca="1" si="2421"/>
        <v>0</v>
      </c>
      <c r="R1570" s="528">
        <f t="shared" ca="1" si="2421"/>
        <v>0</v>
      </c>
      <c r="S1570" s="528">
        <f t="shared" ca="1" si="2421"/>
        <v>0</v>
      </c>
      <c r="T1570" s="528">
        <f t="shared" ca="1" si="2421"/>
        <v>0</v>
      </c>
      <c r="U1570" s="528">
        <f t="shared" ca="1" si="2421"/>
        <v>0</v>
      </c>
      <c r="V1570" s="528">
        <f t="shared" ca="1" si="2421"/>
        <v>0</v>
      </c>
      <c r="W1570" s="528">
        <f t="shared" ca="1" si="2421"/>
        <v>0</v>
      </c>
      <c r="X1570" s="528">
        <f t="shared" ref="X1570:AA1570" ca="1" si="2422">IF(AND(OFFSET($F$269,$D1564,0)="tak",OFFSET($G$269,$D1564,0)="tak",OFFSET($J$269,$D1564,0)="ok",LataProjekcji&lt;=Koniec_Projekt),ROUND(OFFSET($K$2476,$H1569,(COLUMN()-11))*OFFSET($K$469,$H1570,(COLUMN()-11)),0),0)</f>
        <v>0</v>
      </c>
      <c r="Y1570" s="528">
        <f t="shared" ca="1" si="2422"/>
        <v>0</v>
      </c>
      <c r="Z1570" s="528">
        <f t="shared" ca="1" si="2422"/>
        <v>0</v>
      </c>
      <c r="AA1570" s="528">
        <f t="shared" ca="1" si="2422"/>
        <v>0</v>
      </c>
      <c r="AB1570" s="528">
        <f t="shared" ref="AB1570:AE1570" ca="1" si="2423">IF(AND(OFFSET($F$269,$D1564,0)="tak",OFFSET($G$269,$D1564,0)="tak",OFFSET($J$269,$D1564,0)="ok",LataProjekcji&lt;=Koniec_Projekt),ROUND(OFFSET($K$2476,$H1569,(COLUMN()-11))*OFFSET($K$469,$H1570,(COLUMN()-11)),0),0)</f>
        <v>0</v>
      </c>
      <c r="AC1570" s="528">
        <f t="shared" ca="1" si="2423"/>
        <v>0</v>
      </c>
      <c r="AD1570" s="528">
        <f t="shared" ca="1" si="2423"/>
        <v>0</v>
      </c>
      <c r="AE1570" s="528">
        <f t="shared" ca="1" si="2423"/>
        <v>0</v>
      </c>
    </row>
    <row r="1571" spans="1:31" hidden="1">
      <c r="A1571" s="326"/>
      <c r="B1571" s="20">
        <f ca="1">OFFSET($B$269,D1571,0)</f>
        <v>0</v>
      </c>
      <c r="C1571" s="20"/>
      <c r="D1571" s="21">
        <f>D1564+1</f>
        <v>151</v>
      </c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  <c r="R1571" s="21"/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</row>
    <row r="1572" spans="1:31" hidden="1">
      <c r="A1572" s="326"/>
      <c r="B1572" s="21" t="s">
        <v>395</v>
      </c>
      <c r="C1572" s="21"/>
      <c r="D1572" s="164">
        <f ca="1">YEAR(OFFSET($E$269,D1571,0))</f>
        <v>1900</v>
      </c>
      <c r="E1572" s="164">
        <f ca="1">MONTH(OFFSET($E$269,D1571,0))</f>
        <v>1</v>
      </c>
      <c r="F1572" s="527" cm="1">
        <f t="array" aca="1" ref="F1572" ca="1">IleMiesiecyDoKoncaRokuST</f>
        <v>11</v>
      </c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</row>
    <row r="1573" spans="1:31" hidden="1">
      <c r="A1573" s="326"/>
      <c r="B1573" s="21" t="s">
        <v>388</v>
      </c>
      <c r="C1573" s="21"/>
      <c r="D1573" s="373">
        <f ca="1">IF(E1573&lt;0,0,ROUND(E1573,0))</f>
        <v>0</v>
      </c>
      <c r="E1573" s="248">
        <f ca="1">OFFSET($D$269,D1571,0)</f>
        <v>0</v>
      </c>
      <c r="F1573" s="373">
        <f ca="1">IF(E1573&gt;10,ROUND(($D1574/12)*$F1572,0),$D1573)</f>
        <v>0</v>
      </c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</row>
    <row r="1574" spans="1:31" hidden="1">
      <c r="A1574" s="326"/>
      <c r="B1574" s="21" t="s">
        <v>396</v>
      </c>
      <c r="C1574" s="21"/>
      <c r="D1574" s="373">
        <f ca="1">IF(ISBLANK(OFFSET($E$269,D1571,0)),0,IF(E1573&gt;10,ROUND(D1573*am_maszyny,0),IF(D1573&lt;0,0,D1573)))</f>
        <v>0</v>
      </c>
      <c r="E1574" s="21"/>
      <c r="F1574" s="21"/>
      <c r="G1574" s="21"/>
      <c r="H1574" s="21"/>
      <c r="I1574" s="21"/>
      <c r="J1574" s="21"/>
      <c r="K1574" s="74">
        <f ca="1">ROUND(IF($D1572=LataProjekcji,$F1573,IF($D1572=LataProjekcji,$D1574,0)),0)</f>
        <v>0</v>
      </c>
      <c r="L1574" s="247">
        <f ca="1">ROUND(IF(OR(AND($D1572=LataProjekcji,$F1572&gt;0),AND($D1572=LataProjekcji,$F1572=0,$E1573&lt;=10)),$F1573,IF($D1572&lt;LataProjekcji,IF((SUM($K1574:K1574)+$D1574)&lt;$D1573,$D1574,$D1573-SUM($K1574:K1574)),0)),0)</f>
        <v>0</v>
      </c>
      <c r="M1574" s="247">
        <f ca="1">ROUND(IF(OR(AND($D1572=LataProjekcji,$F1572&gt;0),AND($D1572=LataProjekcji,$F1572=0,$E1573&lt;=10)),$F1573,IF($D1572&lt;LataProjekcji,IF((SUM($K1574:L1574)+$D1574)&lt;$D1573,$D1574,$D1573-SUM($K1574:L1574)),0)),0)</f>
        <v>0</v>
      </c>
      <c r="N1574" s="247">
        <f ca="1">ROUND(IF(OR(AND($D1572=LataProjekcji,$F1572&gt;0),AND($D1572=LataProjekcji,$F1572=0,$E1573&lt;=10)),$F1573,IF($D1572&lt;LataProjekcji,IF((SUM($K1574:M1574)+$D1574)&lt;$D1573,$D1574,$D1573-SUM($K1574:M1574)),0)),0)</f>
        <v>0</v>
      </c>
      <c r="O1574" s="247">
        <f ca="1">ROUND(IF(OR(AND($D1572=LataProjekcji,$F1572&gt;0),AND($D1572=LataProjekcji,$F1572=0,$E1573&lt;=10)),$F1573,IF($D1572&lt;LataProjekcji,IF((SUM($K1574:N1574)+$D1574)&lt;$D1573,$D1574,$D1573-SUM($K1574:N1574)),0)),0)</f>
        <v>0</v>
      </c>
      <c r="P1574" s="247">
        <f ca="1">ROUND(IF(OR(AND($D1572=LataProjekcji,$F1572&gt;0),AND($D1572=LataProjekcji,$F1572=0,$E1573&lt;=10)),$F1573,IF($D1572&lt;LataProjekcji,IF((SUM($K1574:O1574)+$D1574)&lt;$D1573,$D1574,$D1573-SUM($K1574:O1574)),0)),0)</f>
        <v>0</v>
      </c>
      <c r="Q1574" s="247">
        <f ca="1">ROUND(IF(OR(AND($D1572=LataProjekcji,$F1572&gt;0),AND($D1572=LataProjekcji,$F1572=0,$E1573&lt;=10)),$F1573,IF($D1572&lt;LataProjekcji,IF((SUM($K1574:P1574)+$D1574)&lt;$D1573,$D1574,$D1573-SUM($K1574:P1574)),0)),0)</f>
        <v>0</v>
      </c>
      <c r="R1574" s="247">
        <f ca="1">ROUND(IF(OR(AND($D1572=LataProjekcji,$F1572&gt;0),AND($D1572=LataProjekcji,$F1572=0,$E1573&lt;=10)),$F1573,IF($D1572&lt;LataProjekcji,IF((SUM($K1574:Q1574)+$D1574)&lt;$D1573,$D1574,$D1573-SUM($K1574:Q1574)),0)),0)</f>
        <v>0</v>
      </c>
      <c r="S1574" s="247">
        <f ca="1">ROUND(IF(OR(AND($D1572=LataProjekcji,$F1572&gt;0),AND($D1572=LataProjekcji,$F1572=0,$E1573&lt;=10)),$F1573,IF($D1572&lt;LataProjekcji,IF((SUM($K1574:R1574)+$D1574)&lt;$D1573,$D1574,$D1573-SUM($K1574:R1574)),0)),0)</f>
        <v>0</v>
      </c>
      <c r="T1574" s="247">
        <f ca="1">ROUND(IF(OR(AND($D1572=LataProjekcji,$F1572&gt;0),AND($D1572=LataProjekcji,$F1572=0,$E1573&lt;=10)),$F1573,IF($D1572&lt;LataProjekcji,IF((SUM($K1574:S1574)+$D1574)&lt;$D1573,$D1574,$D1573-SUM($K1574:S1574)),0)),0)</f>
        <v>0</v>
      </c>
      <c r="U1574" s="247">
        <f ca="1">ROUND(IF(OR(AND($D1572=LataProjekcji,$F1572&gt;0),AND($D1572=LataProjekcji,$F1572=0,$E1573&lt;=10)),$F1573,IF($D1572&lt;LataProjekcji,IF((SUM($K1574:T1574)+$D1574)&lt;$D1573,$D1574,$D1573-SUM($K1574:T1574)),0)),0)</f>
        <v>0</v>
      </c>
      <c r="V1574" s="247">
        <f ca="1">ROUND(IF(OR(AND($D1572=LataProjekcji,$F1572&gt;0),AND($D1572=LataProjekcji,$F1572=0,$E1573&lt;=10)),$F1573,IF($D1572&lt;LataProjekcji,IF((SUM($K1574:U1574)+$D1574)&lt;$D1573,$D1574,$D1573-SUM($K1574:U1574)),0)),0)</f>
        <v>0</v>
      </c>
      <c r="W1574" s="247">
        <f ca="1">ROUND(IF(OR(AND($D1572=LataProjekcji,$F1572&gt;0),AND($D1572=LataProjekcji,$F1572=0,$E1573&lt;=10)),$F1573,IF($D1572&lt;LataProjekcji,IF((SUM($K1574:V1574)+$D1574)&lt;$D1573,$D1574,$D1573-SUM($K1574:V1574)),0)),0)</f>
        <v>0</v>
      </c>
      <c r="X1574" s="247">
        <f ca="1">ROUND(IF(OR(AND($D1572=LataProjekcji,$F1572&gt;0),AND($D1572=LataProjekcji,$F1572=0,$E1573&lt;=10)),$F1573,IF($D1572&lt;LataProjekcji,IF((SUM($K1574:W1574)+$D1574)&lt;$D1573,$D1574,$D1573-SUM($K1574:W1574)),0)),0)</f>
        <v>0</v>
      </c>
      <c r="Y1574" s="247">
        <f ca="1">ROUND(IF(OR(AND($D1572=LataProjekcji,$F1572&gt;0),AND($D1572=LataProjekcji,$F1572=0,$E1573&lt;=10)),$F1573,IF($D1572&lt;LataProjekcji,IF((SUM($K1574:X1574)+$D1574)&lt;$D1573,$D1574,$D1573-SUM($K1574:X1574)),0)),0)</f>
        <v>0</v>
      </c>
      <c r="Z1574" s="247">
        <f ca="1">ROUND(IF(OR(AND($D1572=LataProjekcji,$F1572&gt;0),AND($D1572=LataProjekcji,$F1572=0,$E1573&lt;=10)),$F1573,IF($D1572&lt;LataProjekcji,IF((SUM($K1574:Y1574)+$D1574)&lt;$D1573,$D1574,$D1573-SUM($K1574:Y1574)),0)),0)</f>
        <v>0</v>
      </c>
      <c r="AA1574" s="247">
        <f ca="1">ROUND(IF(OR(AND($D1572=LataProjekcji,$F1572&gt;0),AND($D1572=LataProjekcji,$F1572=0,$E1573&lt;=10)),$F1573,IF($D1572&lt;LataProjekcji,IF((SUM($K1574:Z1574)+$D1574)&lt;$D1573,$D1574,$D1573-SUM($K1574:Z1574)),0)),0)</f>
        <v>0</v>
      </c>
      <c r="AB1574" s="247">
        <f ca="1">ROUND(IF(OR(AND($D1572=LataProjekcji,$F1572&gt;0),AND($D1572=LataProjekcji,$F1572=0,$E1573&lt;=10)),$F1573,IF($D1572&lt;LataProjekcji,IF((SUM($K1574:AA1574)+$D1574)&lt;$D1573,$D1574,$D1573-SUM($K1574:AA1574)),0)),0)</f>
        <v>0</v>
      </c>
      <c r="AC1574" s="247">
        <f ca="1">ROUND(IF(OR(AND($D1572=LataProjekcji,$F1572&gt;0),AND($D1572=LataProjekcji,$F1572=0,$E1573&lt;=10)),$F1573,IF($D1572&lt;LataProjekcji,IF((SUM($K1574:AB1574)+$D1574)&lt;$D1573,$D1574,$D1573-SUM($K1574:AB1574)),0)),0)</f>
        <v>0</v>
      </c>
      <c r="AD1574" s="247">
        <f ca="1">ROUND(IF(OR(AND($D1572=LataProjekcji,$F1572&gt;0),AND($D1572=LataProjekcji,$F1572=0,$E1573&lt;=10)),$F1573,IF($D1572&lt;LataProjekcji,IF((SUM($K1574:AC1574)+$D1574)&lt;$D1573,$D1574,$D1573-SUM($K1574:AC1574)),0)),0)</f>
        <v>0</v>
      </c>
      <c r="AE1574" s="247">
        <f ca="1">ROUND(IF(OR(AND($D1572=LataProjekcji,$F1572&gt;0),AND($D1572=LataProjekcji,$F1572=0,$E1573&lt;=10)),$F1573,IF($D1572&lt;LataProjekcji,IF((SUM($K1574:AD1574)+$D1574)&lt;$D1573,$D1574,$D1573-SUM($K1574:AD1574)),0)),0)</f>
        <v>0</v>
      </c>
    </row>
    <row r="1575" spans="1:31" ht="12.5" hidden="1" thickBot="1">
      <c r="A1575" s="326"/>
      <c r="B1575" s="21" t="s">
        <v>397</v>
      </c>
      <c r="C1575" s="21"/>
      <c r="D1575" s="22"/>
      <c r="E1575" s="21"/>
      <c r="F1575" s="21"/>
      <c r="G1575" s="21"/>
      <c r="H1575" s="21"/>
      <c r="I1575" s="21"/>
      <c r="J1575" s="21"/>
      <c r="K1575" s="22">
        <f ca="1">ROUND(K1574,0)</f>
        <v>0</v>
      </c>
      <c r="L1575" s="22">
        <f t="shared" ref="L1575:W1575" ca="1" si="2424">ROUND(K1575+L1574,0)</f>
        <v>0</v>
      </c>
      <c r="M1575" s="22">
        <f t="shared" ca="1" si="2424"/>
        <v>0</v>
      </c>
      <c r="N1575" s="22">
        <f t="shared" ca="1" si="2424"/>
        <v>0</v>
      </c>
      <c r="O1575" s="22">
        <f t="shared" ca="1" si="2424"/>
        <v>0</v>
      </c>
      <c r="P1575" s="22">
        <f t="shared" ca="1" si="2424"/>
        <v>0</v>
      </c>
      <c r="Q1575" s="22">
        <f t="shared" ca="1" si="2424"/>
        <v>0</v>
      </c>
      <c r="R1575" s="22">
        <f t="shared" ca="1" si="2424"/>
        <v>0</v>
      </c>
      <c r="S1575" s="22">
        <f t="shared" ca="1" si="2424"/>
        <v>0</v>
      </c>
      <c r="T1575" s="22">
        <f t="shared" ca="1" si="2424"/>
        <v>0</v>
      </c>
      <c r="U1575" s="22">
        <f t="shared" ca="1" si="2424"/>
        <v>0</v>
      </c>
      <c r="V1575" s="22">
        <f t="shared" ca="1" si="2424"/>
        <v>0</v>
      </c>
      <c r="W1575" s="22">
        <f t="shared" ca="1" si="2424"/>
        <v>0</v>
      </c>
      <c r="X1575" s="22">
        <f ca="1">ROUND(W1575+X1574,0)</f>
        <v>0</v>
      </c>
      <c r="Y1575" s="22">
        <f ca="1">ROUND(X1575+Y1574,0)</f>
        <v>0</v>
      </c>
      <c r="Z1575" s="22">
        <f t="shared" ref="Z1575:AA1575" ca="1" si="2425">ROUND(Y1575+Z1574,0)</f>
        <v>0</v>
      </c>
      <c r="AA1575" s="22">
        <f t="shared" ca="1" si="2425"/>
        <v>0</v>
      </c>
      <c r="AB1575" s="22">
        <f t="shared" ref="AB1575" ca="1" si="2426">ROUND(AA1575+AB1574,0)</f>
        <v>0</v>
      </c>
      <c r="AC1575" s="22">
        <f t="shared" ref="AC1575" ca="1" si="2427">ROUND(AB1575+AC1574,0)</f>
        <v>0</v>
      </c>
      <c r="AD1575" s="22">
        <f t="shared" ref="AD1575" ca="1" si="2428">ROUND(AC1575+AD1574,0)</f>
        <v>0</v>
      </c>
      <c r="AE1575" s="22">
        <f t="shared" ref="AE1575" ca="1" si="2429">ROUND(AD1575+AE1574,0)</f>
        <v>0</v>
      </c>
    </row>
    <row r="1576" spans="1:31" ht="12.5" hidden="1" thickBot="1">
      <c r="A1576" s="326"/>
      <c r="B1576" s="21" t="s">
        <v>388</v>
      </c>
      <c r="C1576" s="21"/>
      <c r="D1576" s="22"/>
      <c r="E1576" s="21"/>
      <c r="F1576" s="21"/>
      <c r="G1576" s="21"/>
      <c r="H1576" s="539">
        <f>H1569+7</f>
        <v>265</v>
      </c>
      <c r="I1576" s="21"/>
      <c r="J1576" s="21"/>
      <c r="K1576" s="76">
        <f ca="1">IF($D1572=LataProjekcji,ROUND($D1573-K1575,0),ROUND(IF(K1574=0,0,$D1573-K1575),0))</f>
        <v>0</v>
      </c>
      <c r="L1576" s="253">
        <f t="shared" ref="L1576:W1576" ca="1" si="2430">IF($D1572=LataProjekcji,ROUND($D1573-L1575,0),ROUND(IF(AND(L1574=0,K1576&gt;0),$D1573-L1575,IF(L1574=0,0,$D1573-L1575)),0))</f>
        <v>0</v>
      </c>
      <c r="M1576" s="253">
        <f t="shared" ca="1" si="2430"/>
        <v>0</v>
      </c>
      <c r="N1576" s="253">
        <f t="shared" ca="1" si="2430"/>
        <v>0</v>
      </c>
      <c r="O1576" s="253">
        <f t="shared" ca="1" si="2430"/>
        <v>0</v>
      </c>
      <c r="P1576" s="253">
        <f t="shared" ca="1" si="2430"/>
        <v>0</v>
      </c>
      <c r="Q1576" s="253">
        <f t="shared" ca="1" si="2430"/>
        <v>0</v>
      </c>
      <c r="R1576" s="253">
        <f t="shared" ca="1" si="2430"/>
        <v>0</v>
      </c>
      <c r="S1576" s="253">
        <f t="shared" ca="1" si="2430"/>
        <v>0</v>
      </c>
      <c r="T1576" s="253">
        <f t="shared" ca="1" si="2430"/>
        <v>0</v>
      </c>
      <c r="U1576" s="253">
        <f t="shared" ca="1" si="2430"/>
        <v>0</v>
      </c>
      <c r="V1576" s="253">
        <f t="shared" ca="1" si="2430"/>
        <v>0</v>
      </c>
      <c r="W1576" s="253">
        <f t="shared" ca="1" si="2430"/>
        <v>0</v>
      </c>
      <c r="X1576" s="253">
        <f t="shared" ref="X1576:AA1576" ca="1" si="2431">IF($D1572=LataProjekcji,ROUND($D1573-X1575,0),ROUND(IF(AND(X1574=0,W1576&gt;0),$D1573-X1575,IF(X1574=0,0,$D1573-X1575)),0))</f>
        <v>0</v>
      </c>
      <c r="Y1576" s="253">
        <f t="shared" ca="1" si="2431"/>
        <v>0</v>
      </c>
      <c r="Z1576" s="253">
        <f t="shared" ca="1" si="2431"/>
        <v>0</v>
      </c>
      <c r="AA1576" s="253">
        <f t="shared" ca="1" si="2431"/>
        <v>0</v>
      </c>
      <c r="AB1576" s="253">
        <f t="shared" ref="AB1576" ca="1" si="2432">IF($D1572=LataProjekcji,ROUND($D1573-AB1575,0),ROUND(IF(AND(AB1574=0,AA1576&gt;0),$D1573-AB1575,IF(AB1574=0,0,$D1573-AB1575)),0))</f>
        <v>0</v>
      </c>
      <c r="AC1576" s="253">
        <f t="shared" ref="AC1576" ca="1" si="2433">IF($D1572=LataProjekcji,ROUND($D1573-AC1575,0),ROUND(IF(AND(AC1574=0,AB1576&gt;0),$D1573-AC1575,IF(AC1574=0,0,$D1573-AC1575)),0))</f>
        <v>0</v>
      </c>
      <c r="AD1576" s="253">
        <f t="shared" ref="AD1576" ca="1" si="2434">IF($D1572=LataProjekcji,ROUND($D1573-AD1575,0),ROUND(IF(AND(AD1574=0,AC1576&gt;0),$D1573-AD1575,IF(AD1574=0,0,$D1573-AD1575)),0))</f>
        <v>0</v>
      </c>
      <c r="AE1576" s="253">
        <f t="shared" ref="AE1576" ca="1" si="2435">IF($D1572=LataProjekcji,ROUND($D1573-AE1575,0),ROUND(IF(AND(AE1574=0,AD1576&gt;0),$D1573-AE1575,IF(AE1574=0,0,$D1573-AE1575)),0))</f>
        <v>0</v>
      </c>
    </row>
    <row r="1577" spans="1:31" hidden="1">
      <c r="A1577" s="326"/>
      <c r="B1577" s="21"/>
      <c r="C1577" s="21"/>
      <c r="D1577" s="22"/>
      <c r="E1577" s="21"/>
      <c r="F1577" s="21"/>
      <c r="G1577" s="21"/>
      <c r="H1577" s="388">
        <f>H1570+1</f>
        <v>2</v>
      </c>
      <c r="I1577" s="458" cm="1">
        <f t="array" aca="1" ref="I1577" ca="1">OFFSET('Środki trwałe'!$C$418,H1577,,)</f>
        <v>0</v>
      </c>
      <c r="J1577" s="388" t="s">
        <v>404</v>
      </c>
      <c r="K1577" s="528">
        <f t="shared" ref="K1577:W1577" ca="1" si="2436">IF(AND(OFFSET($F$269,$D1571,0)="tak",OFFSET($G$269,$D1571,0)="tak",OFFSET($J$269,$D1571,0)="ok",LataProjekcji&lt;=Koniec_Projekt),ROUND(OFFSET($K$2476,$H1576,(COLUMN()-11))*OFFSET($K$469,$H1577,(COLUMN()-11)),0),0)</f>
        <v>0</v>
      </c>
      <c r="L1577" s="528">
        <f t="shared" ca="1" si="2436"/>
        <v>0</v>
      </c>
      <c r="M1577" s="528">
        <f t="shared" ca="1" si="2436"/>
        <v>0</v>
      </c>
      <c r="N1577" s="528">
        <f t="shared" ca="1" si="2436"/>
        <v>0</v>
      </c>
      <c r="O1577" s="528">
        <f t="shared" ca="1" si="2436"/>
        <v>0</v>
      </c>
      <c r="P1577" s="528">
        <f t="shared" ca="1" si="2436"/>
        <v>0</v>
      </c>
      <c r="Q1577" s="528">
        <f t="shared" ca="1" si="2436"/>
        <v>0</v>
      </c>
      <c r="R1577" s="528">
        <f t="shared" ca="1" si="2436"/>
        <v>0</v>
      </c>
      <c r="S1577" s="528">
        <f t="shared" ca="1" si="2436"/>
        <v>0</v>
      </c>
      <c r="T1577" s="528">
        <f t="shared" ca="1" si="2436"/>
        <v>0</v>
      </c>
      <c r="U1577" s="528">
        <f t="shared" ca="1" si="2436"/>
        <v>0</v>
      </c>
      <c r="V1577" s="528">
        <f t="shared" ca="1" si="2436"/>
        <v>0</v>
      </c>
      <c r="W1577" s="528">
        <f t="shared" ca="1" si="2436"/>
        <v>0</v>
      </c>
      <c r="X1577" s="528">
        <f t="shared" ref="X1577:AA1577" ca="1" si="2437">IF(AND(OFFSET($F$269,$D1571,0)="tak",OFFSET($G$269,$D1571,0)="tak",OFFSET($J$269,$D1571,0)="ok",LataProjekcji&lt;=Koniec_Projekt),ROUND(OFFSET($K$2476,$H1576,(COLUMN()-11))*OFFSET($K$469,$H1577,(COLUMN()-11)),0),0)</f>
        <v>0</v>
      </c>
      <c r="Y1577" s="528">
        <f t="shared" ca="1" si="2437"/>
        <v>0</v>
      </c>
      <c r="Z1577" s="528">
        <f t="shared" ca="1" si="2437"/>
        <v>0</v>
      </c>
      <c r="AA1577" s="528">
        <f t="shared" ca="1" si="2437"/>
        <v>0</v>
      </c>
      <c r="AB1577" s="528">
        <f t="shared" ref="AB1577:AE1577" ca="1" si="2438">IF(AND(OFFSET($F$269,$D1571,0)="tak",OFFSET($G$269,$D1571,0)="tak",OFFSET($J$269,$D1571,0)="ok",LataProjekcji&lt;=Koniec_Projekt),ROUND(OFFSET($K$2476,$H1576,(COLUMN()-11))*OFFSET($K$469,$H1577,(COLUMN()-11)),0),0)</f>
        <v>0</v>
      </c>
      <c r="AC1577" s="528">
        <f t="shared" ca="1" si="2438"/>
        <v>0</v>
      </c>
      <c r="AD1577" s="528">
        <f t="shared" ca="1" si="2438"/>
        <v>0</v>
      </c>
      <c r="AE1577" s="528">
        <f t="shared" ca="1" si="2438"/>
        <v>0</v>
      </c>
    </row>
    <row r="1578" spans="1:31" hidden="1">
      <c r="A1578" s="326"/>
      <c r="B1578" s="20">
        <f ca="1">OFFSET($B$269,D1578,0)</f>
        <v>0</v>
      </c>
      <c r="C1578" s="20"/>
      <c r="D1578" s="21">
        <f>D1571+1</f>
        <v>152</v>
      </c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</row>
    <row r="1579" spans="1:31" hidden="1">
      <c r="A1579" s="326"/>
      <c r="B1579" s="21" t="s">
        <v>395</v>
      </c>
      <c r="C1579" s="21"/>
      <c r="D1579" s="164">
        <f ca="1">YEAR(OFFSET($E$269,D1578,0))</f>
        <v>1900</v>
      </c>
      <c r="E1579" s="164">
        <f ca="1">MONTH(OFFSET($E$269,D1578,0))</f>
        <v>1</v>
      </c>
      <c r="F1579" s="527" cm="1">
        <f t="array" aca="1" ref="F1579" ca="1">IleMiesiecyDoKoncaRokuST</f>
        <v>11</v>
      </c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</row>
    <row r="1580" spans="1:31" hidden="1">
      <c r="A1580" s="326"/>
      <c r="B1580" s="21" t="s">
        <v>388</v>
      </c>
      <c r="C1580" s="21"/>
      <c r="D1580" s="374">
        <f ca="1">IF(E1580&lt;0,0,ROUND(E1580,0))</f>
        <v>0</v>
      </c>
      <c r="E1580" s="248">
        <f ca="1">OFFSET($D$269,D1578,0)</f>
        <v>0</v>
      </c>
      <c r="F1580" s="374">
        <f ca="1">IF(E1580&gt;10,ROUND(($D1581/12)*$F1579,0),$D1580)</f>
        <v>0</v>
      </c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</row>
    <row r="1581" spans="1:31" hidden="1">
      <c r="A1581" s="326"/>
      <c r="B1581" s="21" t="s">
        <v>396</v>
      </c>
      <c r="C1581" s="21"/>
      <c r="D1581" s="374">
        <f ca="1">IF(ISBLANK(OFFSET($E$269,D1578,0)),0,IF(E1580&gt;10,ROUND(D1580*am_maszyny,0),IF(D1580&lt;0,0,D1580)))</f>
        <v>0</v>
      </c>
      <c r="E1581" s="21"/>
      <c r="F1581" s="21"/>
      <c r="G1581" s="21"/>
      <c r="H1581" s="21"/>
      <c r="I1581" s="21"/>
      <c r="J1581" s="21"/>
      <c r="K1581" s="74">
        <f ca="1">ROUND(IF($D1579=LataProjekcji,$F1580,IF($D1579=LataProjekcji,$D1581,0)),0)</f>
        <v>0</v>
      </c>
      <c r="L1581" s="247">
        <f ca="1">ROUND(IF(OR(AND($D1579=LataProjekcji,$F1579&gt;0),AND($D1579=LataProjekcji,$F1579=0,$E1580&lt;=10)),$F1580,IF($D1579&lt;LataProjekcji,IF((SUM($K1581:K1581)+$D1581)&lt;$D1580,$D1581,$D1580-SUM($K1581:K1581)),0)),0)</f>
        <v>0</v>
      </c>
      <c r="M1581" s="247">
        <f ca="1">ROUND(IF(OR(AND($D1579=LataProjekcji,$F1579&gt;0),AND($D1579=LataProjekcji,$F1579=0,$E1580&lt;=10)),$F1580,IF($D1579&lt;LataProjekcji,IF((SUM($K1581:L1581)+$D1581)&lt;$D1580,$D1581,$D1580-SUM($K1581:L1581)),0)),0)</f>
        <v>0</v>
      </c>
      <c r="N1581" s="247">
        <f ca="1">ROUND(IF(OR(AND($D1579=LataProjekcji,$F1579&gt;0),AND($D1579=LataProjekcji,$F1579=0,$E1580&lt;=10)),$F1580,IF($D1579&lt;LataProjekcji,IF((SUM($K1581:M1581)+$D1581)&lt;$D1580,$D1581,$D1580-SUM($K1581:M1581)),0)),0)</f>
        <v>0</v>
      </c>
      <c r="O1581" s="247">
        <f ca="1">ROUND(IF(OR(AND($D1579=LataProjekcji,$F1579&gt;0),AND($D1579=LataProjekcji,$F1579=0,$E1580&lt;=10)),$F1580,IF($D1579&lt;LataProjekcji,IF((SUM($K1581:N1581)+$D1581)&lt;$D1580,$D1581,$D1580-SUM($K1581:N1581)),0)),0)</f>
        <v>0</v>
      </c>
      <c r="P1581" s="247">
        <f ca="1">ROUND(IF(OR(AND($D1579=LataProjekcji,$F1579&gt;0),AND($D1579=LataProjekcji,$F1579=0,$E1580&lt;=10)),$F1580,IF($D1579&lt;LataProjekcji,IF((SUM($K1581:O1581)+$D1581)&lt;$D1580,$D1581,$D1580-SUM($K1581:O1581)),0)),0)</f>
        <v>0</v>
      </c>
      <c r="Q1581" s="247">
        <f ca="1">ROUND(IF(OR(AND($D1579=LataProjekcji,$F1579&gt;0),AND($D1579=LataProjekcji,$F1579=0,$E1580&lt;=10)),$F1580,IF($D1579&lt;LataProjekcji,IF((SUM($K1581:P1581)+$D1581)&lt;$D1580,$D1581,$D1580-SUM($K1581:P1581)),0)),0)</f>
        <v>0</v>
      </c>
      <c r="R1581" s="247">
        <f ca="1">ROUND(IF(OR(AND($D1579=LataProjekcji,$F1579&gt;0),AND($D1579=LataProjekcji,$F1579=0,$E1580&lt;=10)),$F1580,IF($D1579&lt;LataProjekcji,IF((SUM($K1581:Q1581)+$D1581)&lt;$D1580,$D1581,$D1580-SUM($K1581:Q1581)),0)),0)</f>
        <v>0</v>
      </c>
      <c r="S1581" s="247">
        <f ca="1">ROUND(IF(OR(AND($D1579=LataProjekcji,$F1579&gt;0),AND($D1579=LataProjekcji,$F1579=0,$E1580&lt;=10)),$F1580,IF($D1579&lt;LataProjekcji,IF((SUM($K1581:R1581)+$D1581)&lt;$D1580,$D1581,$D1580-SUM($K1581:R1581)),0)),0)</f>
        <v>0</v>
      </c>
      <c r="T1581" s="247">
        <f ca="1">ROUND(IF(OR(AND($D1579=LataProjekcji,$F1579&gt;0),AND($D1579=LataProjekcji,$F1579=0,$E1580&lt;=10)),$F1580,IF($D1579&lt;LataProjekcji,IF((SUM($K1581:S1581)+$D1581)&lt;$D1580,$D1581,$D1580-SUM($K1581:S1581)),0)),0)</f>
        <v>0</v>
      </c>
      <c r="U1581" s="247">
        <f ca="1">ROUND(IF(OR(AND($D1579=LataProjekcji,$F1579&gt;0),AND($D1579=LataProjekcji,$F1579=0,$E1580&lt;=10)),$F1580,IF($D1579&lt;LataProjekcji,IF((SUM($K1581:T1581)+$D1581)&lt;$D1580,$D1581,$D1580-SUM($K1581:T1581)),0)),0)</f>
        <v>0</v>
      </c>
      <c r="V1581" s="247">
        <f ca="1">ROUND(IF(OR(AND($D1579=LataProjekcji,$F1579&gt;0),AND($D1579=LataProjekcji,$F1579=0,$E1580&lt;=10)),$F1580,IF($D1579&lt;LataProjekcji,IF((SUM($K1581:U1581)+$D1581)&lt;$D1580,$D1581,$D1580-SUM($K1581:U1581)),0)),0)</f>
        <v>0</v>
      </c>
      <c r="W1581" s="247">
        <f ca="1">ROUND(IF(OR(AND($D1579=LataProjekcji,$F1579&gt;0),AND($D1579=LataProjekcji,$F1579=0,$E1580&lt;=10)),$F1580,IF($D1579&lt;LataProjekcji,IF((SUM($K1581:V1581)+$D1581)&lt;$D1580,$D1581,$D1580-SUM($K1581:V1581)),0)),0)</f>
        <v>0</v>
      </c>
      <c r="X1581" s="247">
        <f ca="1">ROUND(IF(OR(AND($D1579=LataProjekcji,$F1579&gt;0),AND($D1579=LataProjekcji,$F1579=0,$E1580&lt;=10)),$F1580,IF($D1579&lt;LataProjekcji,IF((SUM($K1581:W1581)+$D1581)&lt;$D1580,$D1581,$D1580-SUM($K1581:W1581)),0)),0)</f>
        <v>0</v>
      </c>
      <c r="Y1581" s="247">
        <f ca="1">ROUND(IF(OR(AND($D1579=LataProjekcji,$F1579&gt;0),AND($D1579=LataProjekcji,$F1579=0,$E1580&lt;=10)),$F1580,IF($D1579&lt;LataProjekcji,IF((SUM($K1581:X1581)+$D1581)&lt;$D1580,$D1581,$D1580-SUM($K1581:X1581)),0)),0)</f>
        <v>0</v>
      </c>
      <c r="Z1581" s="247">
        <f ca="1">ROUND(IF(OR(AND($D1579=LataProjekcji,$F1579&gt;0),AND($D1579=LataProjekcji,$F1579=0,$E1580&lt;=10)),$F1580,IF($D1579&lt;LataProjekcji,IF((SUM($K1581:Y1581)+$D1581)&lt;$D1580,$D1581,$D1580-SUM($K1581:Y1581)),0)),0)</f>
        <v>0</v>
      </c>
      <c r="AA1581" s="247">
        <f ca="1">ROUND(IF(OR(AND($D1579=LataProjekcji,$F1579&gt;0),AND($D1579=LataProjekcji,$F1579=0,$E1580&lt;=10)),$F1580,IF($D1579&lt;LataProjekcji,IF((SUM($K1581:Z1581)+$D1581)&lt;$D1580,$D1581,$D1580-SUM($K1581:Z1581)),0)),0)</f>
        <v>0</v>
      </c>
      <c r="AB1581" s="247">
        <f ca="1">ROUND(IF(OR(AND($D1579=LataProjekcji,$F1579&gt;0),AND($D1579=LataProjekcji,$F1579=0,$E1580&lt;=10)),$F1580,IF($D1579&lt;LataProjekcji,IF((SUM($K1581:AA1581)+$D1581)&lt;$D1580,$D1581,$D1580-SUM($K1581:AA1581)),0)),0)</f>
        <v>0</v>
      </c>
      <c r="AC1581" s="247">
        <f ca="1">ROUND(IF(OR(AND($D1579=LataProjekcji,$F1579&gt;0),AND($D1579=LataProjekcji,$F1579=0,$E1580&lt;=10)),$F1580,IF($D1579&lt;LataProjekcji,IF((SUM($K1581:AB1581)+$D1581)&lt;$D1580,$D1581,$D1580-SUM($K1581:AB1581)),0)),0)</f>
        <v>0</v>
      </c>
      <c r="AD1581" s="247">
        <f ca="1">ROUND(IF(OR(AND($D1579=LataProjekcji,$F1579&gt;0),AND($D1579=LataProjekcji,$F1579=0,$E1580&lt;=10)),$F1580,IF($D1579&lt;LataProjekcji,IF((SUM($K1581:AC1581)+$D1581)&lt;$D1580,$D1581,$D1580-SUM($K1581:AC1581)),0)),0)</f>
        <v>0</v>
      </c>
      <c r="AE1581" s="247">
        <f ca="1">ROUND(IF(OR(AND($D1579=LataProjekcji,$F1579&gt;0),AND($D1579=LataProjekcji,$F1579=0,$E1580&lt;=10)),$F1580,IF($D1579&lt;LataProjekcji,IF((SUM($K1581:AD1581)+$D1581)&lt;$D1580,$D1581,$D1580-SUM($K1581:AD1581)),0)),0)</f>
        <v>0</v>
      </c>
    </row>
    <row r="1582" spans="1:31" ht="12.5" hidden="1" thickBot="1">
      <c r="A1582" s="326"/>
      <c r="B1582" s="21" t="s">
        <v>397</v>
      </c>
      <c r="C1582" s="21"/>
      <c r="D1582" s="22"/>
      <c r="E1582" s="21"/>
      <c r="F1582" s="21"/>
      <c r="G1582" s="21"/>
      <c r="H1582" s="21"/>
      <c r="I1582" s="21"/>
      <c r="J1582" s="21"/>
      <c r="K1582" s="22">
        <f ca="1">ROUND(K1581,0)</f>
        <v>0</v>
      </c>
      <c r="L1582" s="22">
        <f t="shared" ref="L1582:W1582" ca="1" si="2439">ROUND(K1582+L1581,0)</f>
        <v>0</v>
      </c>
      <c r="M1582" s="22">
        <f t="shared" ca="1" si="2439"/>
        <v>0</v>
      </c>
      <c r="N1582" s="22">
        <f t="shared" ca="1" si="2439"/>
        <v>0</v>
      </c>
      <c r="O1582" s="22">
        <f t="shared" ca="1" si="2439"/>
        <v>0</v>
      </c>
      <c r="P1582" s="22">
        <f t="shared" ca="1" si="2439"/>
        <v>0</v>
      </c>
      <c r="Q1582" s="22">
        <f t="shared" ca="1" si="2439"/>
        <v>0</v>
      </c>
      <c r="R1582" s="22">
        <f t="shared" ca="1" si="2439"/>
        <v>0</v>
      </c>
      <c r="S1582" s="22">
        <f t="shared" ca="1" si="2439"/>
        <v>0</v>
      </c>
      <c r="T1582" s="22">
        <f t="shared" ca="1" si="2439"/>
        <v>0</v>
      </c>
      <c r="U1582" s="22">
        <f t="shared" ca="1" si="2439"/>
        <v>0</v>
      </c>
      <c r="V1582" s="22">
        <f t="shared" ca="1" si="2439"/>
        <v>0</v>
      </c>
      <c r="W1582" s="22">
        <f t="shared" ca="1" si="2439"/>
        <v>0</v>
      </c>
      <c r="X1582" s="22">
        <f ca="1">ROUND(W1582+X1581,0)</f>
        <v>0</v>
      </c>
      <c r="Y1582" s="22">
        <f ca="1">ROUND(X1582+Y1581,0)</f>
        <v>0</v>
      </c>
      <c r="Z1582" s="22">
        <f t="shared" ref="Z1582:AA1582" ca="1" si="2440">ROUND(Y1582+Z1581,0)</f>
        <v>0</v>
      </c>
      <c r="AA1582" s="22">
        <f t="shared" ca="1" si="2440"/>
        <v>0</v>
      </c>
      <c r="AB1582" s="22">
        <f t="shared" ref="AB1582" ca="1" si="2441">ROUND(AA1582+AB1581,0)</f>
        <v>0</v>
      </c>
      <c r="AC1582" s="22">
        <f t="shared" ref="AC1582" ca="1" si="2442">ROUND(AB1582+AC1581,0)</f>
        <v>0</v>
      </c>
      <c r="AD1582" s="22">
        <f t="shared" ref="AD1582" ca="1" si="2443">ROUND(AC1582+AD1581,0)</f>
        <v>0</v>
      </c>
      <c r="AE1582" s="22">
        <f t="shared" ref="AE1582" ca="1" si="2444">ROUND(AD1582+AE1581,0)</f>
        <v>0</v>
      </c>
    </row>
    <row r="1583" spans="1:31" ht="12.5" hidden="1" thickBot="1">
      <c r="A1583" s="326"/>
      <c r="B1583" s="21" t="s">
        <v>388</v>
      </c>
      <c r="C1583" s="21"/>
      <c r="D1583" s="22"/>
      <c r="E1583" s="21"/>
      <c r="F1583" s="21"/>
      <c r="G1583" s="21"/>
      <c r="H1583" s="539">
        <f>H1576+7</f>
        <v>272</v>
      </c>
      <c r="I1583" s="21"/>
      <c r="J1583" s="21"/>
      <c r="K1583" s="76">
        <f ca="1">IF($D1579=LataProjekcji,ROUND($D1580-K1582,0),ROUND(IF(K1581=0,0,$D1580-K1582),0))</f>
        <v>0</v>
      </c>
      <c r="L1583" s="253">
        <f t="shared" ref="L1583:W1583" ca="1" si="2445">IF($D1579=LataProjekcji,ROUND($D1580-L1582,0),ROUND(IF(AND(L1581=0,K1583&gt;0),$D1580-L1582,IF(L1581=0,0,$D1580-L1582)),0))</f>
        <v>0</v>
      </c>
      <c r="M1583" s="253">
        <f t="shared" ca="1" si="2445"/>
        <v>0</v>
      </c>
      <c r="N1583" s="253">
        <f t="shared" ca="1" si="2445"/>
        <v>0</v>
      </c>
      <c r="O1583" s="253">
        <f t="shared" ca="1" si="2445"/>
        <v>0</v>
      </c>
      <c r="P1583" s="253">
        <f t="shared" ca="1" si="2445"/>
        <v>0</v>
      </c>
      <c r="Q1583" s="253">
        <f t="shared" ca="1" si="2445"/>
        <v>0</v>
      </c>
      <c r="R1583" s="253">
        <f t="shared" ca="1" si="2445"/>
        <v>0</v>
      </c>
      <c r="S1583" s="253">
        <f t="shared" ca="1" si="2445"/>
        <v>0</v>
      </c>
      <c r="T1583" s="253">
        <f t="shared" ca="1" si="2445"/>
        <v>0</v>
      </c>
      <c r="U1583" s="253">
        <f t="shared" ca="1" si="2445"/>
        <v>0</v>
      </c>
      <c r="V1583" s="253">
        <f t="shared" ca="1" si="2445"/>
        <v>0</v>
      </c>
      <c r="W1583" s="253">
        <f t="shared" ca="1" si="2445"/>
        <v>0</v>
      </c>
      <c r="X1583" s="253">
        <f t="shared" ref="X1583:AA1583" ca="1" si="2446">IF($D1579=LataProjekcji,ROUND($D1580-X1582,0),ROUND(IF(AND(X1581=0,W1583&gt;0),$D1580-X1582,IF(X1581=0,0,$D1580-X1582)),0))</f>
        <v>0</v>
      </c>
      <c r="Y1583" s="253">
        <f t="shared" ca="1" si="2446"/>
        <v>0</v>
      </c>
      <c r="Z1583" s="253">
        <f t="shared" ca="1" si="2446"/>
        <v>0</v>
      </c>
      <c r="AA1583" s="253">
        <f t="shared" ca="1" si="2446"/>
        <v>0</v>
      </c>
      <c r="AB1583" s="253">
        <f t="shared" ref="AB1583" ca="1" si="2447">IF($D1579=LataProjekcji,ROUND($D1580-AB1582,0),ROUND(IF(AND(AB1581=0,AA1583&gt;0),$D1580-AB1582,IF(AB1581=0,0,$D1580-AB1582)),0))</f>
        <v>0</v>
      </c>
      <c r="AC1583" s="253">
        <f t="shared" ref="AC1583" ca="1" si="2448">IF($D1579=LataProjekcji,ROUND($D1580-AC1582,0),ROUND(IF(AND(AC1581=0,AB1583&gt;0),$D1580-AC1582,IF(AC1581=0,0,$D1580-AC1582)),0))</f>
        <v>0</v>
      </c>
      <c r="AD1583" s="253">
        <f t="shared" ref="AD1583" ca="1" si="2449">IF($D1579=LataProjekcji,ROUND($D1580-AD1582,0),ROUND(IF(AND(AD1581=0,AC1583&gt;0),$D1580-AD1582,IF(AD1581=0,0,$D1580-AD1582)),0))</f>
        <v>0</v>
      </c>
      <c r="AE1583" s="253">
        <f t="shared" ref="AE1583" ca="1" si="2450">IF($D1579=LataProjekcji,ROUND($D1580-AE1582,0),ROUND(IF(AND(AE1581=0,AD1583&gt;0),$D1580-AE1582,IF(AE1581=0,0,$D1580-AE1582)),0))</f>
        <v>0</v>
      </c>
    </row>
    <row r="1584" spans="1:31" hidden="1">
      <c r="A1584" s="326"/>
      <c r="B1584" s="21"/>
      <c r="C1584" s="21"/>
      <c r="D1584" s="21"/>
      <c r="E1584" s="21"/>
      <c r="F1584" s="21"/>
      <c r="G1584" s="21"/>
      <c r="H1584" s="388">
        <f>H1577+1</f>
        <v>3</v>
      </c>
      <c r="I1584" s="458" cm="1">
        <f t="array" aca="1" ref="I1584" ca="1">OFFSET('Środki trwałe'!$C$418,H1584,,)</f>
        <v>0</v>
      </c>
      <c r="J1584" s="388" t="s">
        <v>404</v>
      </c>
      <c r="K1584" s="528">
        <f t="shared" ref="K1584:W1584" ca="1" si="2451">IF(AND(OFFSET($F$269,$D1578,0)="tak",OFFSET($G$269,$D1578,0)="tak",OFFSET($J$269,$D1578,0)="ok",LataProjekcji&lt;=Koniec_Projekt),ROUND(OFFSET($K$2476,$H1583,(COLUMN()-11))*OFFSET($K$469,$H1584,(COLUMN()-11)),0),0)</f>
        <v>0</v>
      </c>
      <c r="L1584" s="528">
        <f t="shared" ca="1" si="2451"/>
        <v>0</v>
      </c>
      <c r="M1584" s="528">
        <f t="shared" ca="1" si="2451"/>
        <v>0</v>
      </c>
      <c r="N1584" s="528">
        <f t="shared" ca="1" si="2451"/>
        <v>0</v>
      </c>
      <c r="O1584" s="528">
        <f t="shared" ca="1" si="2451"/>
        <v>0</v>
      </c>
      <c r="P1584" s="528">
        <f t="shared" ca="1" si="2451"/>
        <v>0</v>
      </c>
      <c r="Q1584" s="528">
        <f t="shared" ca="1" si="2451"/>
        <v>0</v>
      </c>
      <c r="R1584" s="528">
        <f t="shared" ca="1" si="2451"/>
        <v>0</v>
      </c>
      <c r="S1584" s="528">
        <f t="shared" ca="1" si="2451"/>
        <v>0</v>
      </c>
      <c r="T1584" s="528">
        <f t="shared" ca="1" si="2451"/>
        <v>0</v>
      </c>
      <c r="U1584" s="528">
        <f t="shared" ca="1" si="2451"/>
        <v>0</v>
      </c>
      <c r="V1584" s="528">
        <f t="shared" ca="1" si="2451"/>
        <v>0</v>
      </c>
      <c r="W1584" s="528">
        <f t="shared" ca="1" si="2451"/>
        <v>0</v>
      </c>
      <c r="X1584" s="528">
        <f t="shared" ref="X1584:AA1584" ca="1" si="2452">IF(AND(OFFSET($F$269,$D1578,0)="tak",OFFSET($G$269,$D1578,0)="tak",OFFSET($J$269,$D1578,0)="ok",LataProjekcji&lt;=Koniec_Projekt),ROUND(OFFSET($K$2476,$H1583,(COLUMN()-11))*OFFSET($K$469,$H1584,(COLUMN()-11)),0),0)</f>
        <v>0</v>
      </c>
      <c r="Y1584" s="528">
        <f t="shared" ca="1" si="2452"/>
        <v>0</v>
      </c>
      <c r="Z1584" s="528">
        <f t="shared" ca="1" si="2452"/>
        <v>0</v>
      </c>
      <c r="AA1584" s="528">
        <f t="shared" ca="1" si="2452"/>
        <v>0</v>
      </c>
      <c r="AB1584" s="528">
        <f t="shared" ref="AB1584:AE1584" ca="1" si="2453">IF(AND(OFFSET($F$269,$D1578,0)="tak",OFFSET($G$269,$D1578,0)="tak",OFFSET($J$269,$D1578,0)="ok",LataProjekcji&lt;=Koniec_Projekt),ROUND(OFFSET($K$2476,$H1583,(COLUMN()-11))*OFFSET($K$469,$H1584,(COLUMN()-11)),0),0)</f>
        <v>0</v>
      </c>
      <c r="AC1584" s="528">
        <f t="shared" ca="1" si="2453"/>
        <v>0</v>
      </c>
      <c r="AD1584" s="528">
        <f t="shared" ca="1" si="2453"/>
        <v>0</v>
      </c>
      <c r="AE1584" s="528">
        <f t="shared" ca="1" si="2453"/>
        <v>0</v>
      </c>
    </row>
    <row r="1585" spans="1:31" hidden="1">
      <c r="A1585" s="326"/>
      <c r="B1585" s="20">
        <f ca="1">OFFSET($B$269,D1585,0)</f>
        <v>0</v>
      </c>
      <c r="C1585" s="20"/>
      <c r="D1585" s="21">
        <f>D1578+1</f>
        <v>153</v>
      </c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</row>
    <row r="1586" spans="1:31" hidden="1">
      <c r="A1586" s="326"/>
      <c r="B1586" s="21" t="s">
        <v>395</v>
      </c>
      <c r="C1586" s="21"/>
      <c r="D1586" s="164">
        <f ca="1">YEAR(OFFSET($E$269,D1585,0))</f>
        <v>1900</v>
      </c>
      <c r="E1586" s="164">
        <f ca="1">MONTH(OFFSET($E$269,D1585,0))</f>
        <v>1</v>
      </c>
      <c r="F1586" s="527" cm="1">
        <f t="array" aca="1" ref="F1586" ca="1">IleMiesiecyDoKoncaRokuST</f>
        <v>11</v>
      </c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</row>
    <row r="1587" spans="1:31" hidden="1">
      <c r="A1587" s="326"/>
      <c r="B1587" s="21" t="s">
        <v>388</v>
      </c>
      <c r="C1587" s="21"/>
      <c r="D1587" s="375">
        <f ca="1">IF(E1587&lt;0,0,ROUND(E1587,0))</f>
        <v>0</v>
      </c>
      <c r="E1587" s="248">
        <f ca="1">OFFSET($D$269,D1585,0)</f>
        <v>0</v>
      </c>
      <c r="F1587" s="375">
        <f ca="1">IF(E1587&gt;10,ROUND(($D1588/12)*$F1586,0),$D1587)</f>
        <v>0</v>
      </c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</row>
    <row r="1588" spans="1:31" hidden="1">
      <c r="A1588" s="326"/>
      <c r="B1588" s="21" t="s">
        <v>396</v>
      </c>
      <c r="C1588" s="21"/>
      <c r="D1588" s="375">
        <f ca="1">IF(ISBLANK(OFFSET($E$269,D1585,0)),0,IF(E1587&gt;10,ROUND(D1587*am_maszyny,0),IF(D1587&lt;0,0,D1587)))</f>
        <v>0</v>
      </c>
      <c r="E1588" s="21"/>
      <c r="F1588" s="21"/>
      <c r="G1588" s="21"/>
      <c r="H1588" s="21"/>
      <c r="I1588" s="21"/>
      <c r="J1588" s="21"/>
      <c r="K1588" s="74">
        <f ca="1">ROUND(IF($D1586=LataProjekcji,$F1587,IF($D1586=LataProjekcji,$D1588,0)),0)</f>
        <v>0</v>
      </c>
      <c r="L1588" s="247">
        <f ca="1">ROUND(IF(OR(AND($D1586=LataProjekcji,$F1586&gt;0),AND($D1586=LataProjekcji,$F1586=0,$E1587&lt;=10)),$F1587,IF($D1586&lt;LataProjekcji,IF((SUM($K1588:K1588)+$D1588)&lt;$D1587,$D1588,$D1587-SUM($K1588:K1588)),0)),0)</f>
        <v>0</v>
      </c>
      <c r="M1588" s="247">
        <f ca="1">ROUND(IF(OR(AND($D1586=LataProjekcji,$F1586&gt;0),AND($D1586=LataProjekcji,$F1586=0,$E1587&lt;=10)),$F1587,IF($D1586&lt;LataProjekcji,IF((SUM($K1588:L1588)+$D1588)&lt;$D1587,$D1588,$D1587-SUM($K1588:L1588)),0)),0)</f>
        <v>0</v>
      </c>
      <c r="N1588" s="247">
        <f ca="1">ROUND(IF(OR(AND($D1586=LataProjekcji,$F1586&gt;0),AND($D1586=LataProjekcji,$F1586=0,$E1587&lt;=10)),$F1587,IF($D1586&lt;LataProjekcji,IF((SUM($K1588:M1588)+$D1588)&lt;$D1587,$D1588,$D1587-SUM($K1588:M1588)),0)),0)</f>
        <v>0</v>
      </c>
      <c r="O1588" s="247">
        <f ca="1">ROUND(IF(OR(AND($D1586=LataProjekcji,$F1586&gt;0),AND($D1586=LataProjekcji,$F1586=0,$E1587&lt;=10)),$F1587,IF($D1586&lt;LataProjekcji,IF((SUM($K1588:N1588)+$D1588)&lt;$D1587,$D1588,$D1587-SUM($K1588:N1588)),0)),0)</f>
        <v>0</v>
      </c>
      <c r="P1588" s="247">
        <f ca="1">ROUND(IF(OR(AND($D1586=LataProjekcji,$F1586&gt;0),AND($D1586=LataProjekcji,$F1586=0,$E1587&lt;=10)),$F1587,IF($D1586&lt;LataProjekcji,IF((SUM($K1588:O1588)+$D1588)&lt;$D1587,$D1588,$D1587-SUM($K1588:O1588)),0)),0)</f>
        <v>0</v>
      </c>
      <c r="Q1588" s="247">
        <f ca="1">ROUND(IF(OR(AND($D1586=LataProjekcji,$F1586&gt;0),AND($D1586=LataProjekcji,$F1586=0,$E1587&lt;=10)),$F1587,IF($D1586&lt;LataProjekcji,IF((SUM($K1588:P1588)+$D1588)&lt;$D1587,$D1588,$D1587-SUM($K1588:P1588)),0)),0)</f>
        <v>0</v>
      </c>
      <c r="R1588" s="247">
        <f ca="1">ROUND(IF(OR(AND($D1586=LataProjekcji,$F1586&gt;0),AND($D1586=LataProjekcji,$F1586=0,$E1587&lt;=10)),$F1587,IF($D1586&lt;LataProjekcji,IF((SUM($K1588:Q1588)+$D1588)&lt;$D1587,$D1588,$D1587-SUM($K1588:Q1588)),0)),0)</f>
        <v>0</v>
      </c>
      <c r="S1588" s="247">
        <f ca="1">ROUND(IF(OR(AND($D1586=LataProjekcji,$F1586&gt;0),AND($D1586=LataProjekcji,$F1586=0,$E1587&lt;=10)),$F1587,IF($D1586&lt;LataProjekcji,IF((SUM($K1588:R1588)+$D1588)&lt;$D1587,$D1588,$D1587-SUM($K1588:R1588)),0)),0)</f>
        <v>0</v>
      </c>
      <c r="T1588" s="247">
        <f ca="1">ROUND(IF(OR(AND($D1586=LataProjekcji,$F1586&gt;0),AND($D1586=LataProjekcji,$F1586=0,$E1587&lt;=10)),$F1587,IF($D1586&lt;LataProjekcji,IF((SUM($K1588:S1588)+$D1588)&lt;$D1587,$D1588,$D1587-SUM($K1588:S1588)),0)),0)</f>
        <v>0</v>
      </c>
      <c r="U1588" s="247">
        <f ca="1">ROUND(IF(OR(AND($D1586=LataProjekcji,$F1586&gt;0),AND($D1586=LataProjekcji,$F1586=0,$E1587&lt;=10)),$F1587,IF($D1586&lt;LataProjekcji,IF((SUM($K1588:T1588)+$D1588)&lt;$D1587,$D1588,$D1587-SUM($K1588:T1588)),0)),0)</f>
        <v>0</v>
      </c>
      <c r="V1588" s="247">
        <f ca="1">ROUND(IF(OR(AND($D1586=LataProjekcji,$F1586&gt;0),AND($D1586=LataProjekcji,$F1586=0,$E1587&lt;=10)),$F1587,IF($D1586&lt;LataProjekcji,IF((SUM($K1588:U1588)+$D1588)&lt;$D1587,$D1588,$D1587-SUM($K1588:U1588)),0)),0)</f>
        <v>0</v>
      </c>
      <c r="W1588" s="247">
        <f ca="1">ROUND(IF(OR(AND($D1586=LataProjekcji,$F1586&gt;0),AND($D1586=LataProjekcji,$F1586=0,$E1587&lt;=10)),$F1587,IF($D1586&lt;LataProjekcji,IF((SUM($K1588:V1588)+$D1588)&lt;$D1587,$D1588,$D1587-SUM($K1588:V1588)),0)),0)</f>
        <v>0</v>
      </c>
      <c r="X1588" s="247">
        <f ca="1">ROUND(IF(OR(AND($D1586=LataProjekcji,$F1586&gt;0),AND($D1586=LataProjekcji,$F1586=0,$E1587&lt;=10)),$F1587,IF($D1586&lt;LataProjekcji,IF((SUM($K1588:W1588)+$D1588)&lt;$D1587,$D1588,$D1587-SUM($K1588:W1588)),0)),0)</f>
        <v>0</v>
      </c>
      <c r="Y1588" s="247">
        <f ca="1">ROUND(IF(OR(AND($D1586=LataProjekcji,$F1586&gt;0),AND($D1586=LataProjekcji,$F1586=0,$E1587&lt;=10)),$F1587,IF($D1586&lt;LataProjekcji,IF((SUM($K1588:X1588)+$D1588)&lt;$D1587,$D1588,$D1587-SUM($K1588:X1588)),0)),0)</f>
        <v>0</v>
      </c>
      <c r="Z1588" s="247">
        <f ca="1">ROUND(IF(OR(AND($D1586=LataProjekcji,$F1586&gt;0),AND($D1586=LataProjekcji,$F1586=0,$E1587&lt;=10)),$F1587,IF($D1586&lt;LataProjekcji,IF((SUM($K1588:Y1588)+$D1588)&lt;$D1587,$D1588,$D1587-SUM($K1588:Y1588)),0)),0)</f>
        <v>0</v>
      </c>
      <c r="AA1588" s="247">
        <f ca="1">ROUND(IF(OR(AND($D1586=LataProjekcji,$F1586&gt;0),AND($D1586=LataProjekcji,$F1586=0,$E1587&lt;=10)),$F1587,IF($D1586&lt;LataProjekcji,IF((SUM($K1588:Z1588)+$D1588)&lt;$D1587,$D1588,$D1587-SUM($K1588:Z1588)),0)),0)</f>
        <v>0</v>
      </c>
      <c r="AB1588" s="247">
        <f ca="1">ROUND(IF(OR(AND($D1586=LataProjekcji,$F1586&gt;0),AND($D1586=LataProjekcji,$F1586=0,$E1587&lt;=10)),$F1587,IF($D1586&lt;LataProjekcji,IF((SUM($K1588:AA1588)+$D1588)&lt;$D1587,$D1588,$D1587-SUM($K1588:AA1588)),0)),0)</f>
        <v>0</v>
      </c>
      <c r="AC1588" s="247">
        <f ca="1">ROUND(IF(OR(AND($D1586=LataProjekcji,$F1586&gt;0),AND($D1586=LataProjekcji,$F1586=0,$E1587&lt;=10)),$F1587,IF($D1586&lt;LataProjekcji,IF((SUM($K1588:AB1588)+$D1588)&lt;$D1587,$D1588,$D1587-SUM($K1588:AB1588)),0)),0)</f>
        <v>0</v>
      </c>
      <c r="AD1588" s="247">
        <f ca="1">ROUND(IF(OR(AND($D1586=LataProjekcji,$F1586&gt;0),AND($D1586=LataProjekcji,$F1586=0,$E1587&lt;=10)),$F1587,IF($D1586&lt;LataProjekcji,IF((SUM($K1588:AC1588)+$D1588)&lt;$D1587,$D1588,$D1587-SUM($K1588:AC1588)),0)),0)</f>
        <v>0</v>
      </c>
      <c r="AE1588" s="247">
        <f ca="1">ROUND(IF(OR(AND($D1586=LataProjekcji,$F1586&gt;0),AND($D1586=LataProjekcji,$F1586=0,$E1587&lt;=10)),$F1587,IF($D1586&lt;LataProjekcji,IF((SUM($K1588:AD1588)+$D1588)&lt;$D1587,$D1588,$D1587-SUM($K1588:AD1588)),0)),0)</f>
        <v>0</v>
      </c>
    </row>
    <row r="1589" spans="1:31" ht="12.5" hidden="1" thickBot="1">
      <c r="A1589" s="326"/>
      <c r="B1589" s="21" t="s">
        <v>397</v>
      </c>
      <c r="C1589" s="21"/>
      <c r="D1589" s="22"/>
      <c r="E1589" s="21"/>
      <c r="F1589" s="21"/>
      <c r="G1589" s="21"/>
      <c r="H1589" s="21"/>
      <c r="I1589" s="21"/>
      <c r="J1589" s="21"/>
      <c r="K1589" s="22">
        <f ca="1">ROUND(K1588,0)</f>
        <v>0</v>
      </c>
      <c r="L1589" s="22">
        <f t="shared" ref="L1589:W1589" ca="1" si="2454">ROUND(K1589+L1588,0)</f>
        <v>0</v>
      </c>
      <c r="M1589" s="22">
        <f t="shared" ca="1" si="2454"/>
        <v>0</v>
      </c>
      <c r="N1589" s="22">
        <f t="shared" ca="1" si="2454"/>
        <v>0</v>
      </c>
      <c r="O1589" s="22">
        <f t="shared" ca="1" si="2454"/>
        <v>0</v>
      </c>
      <c r="P1589" s="22">
        <f t="shared" ca="1" si="2454"/>
        <v>0</v>
      </c>
      <c r="Q1589" s="22">
        <f t="shared" ca="1" si="2454"/>
        <v>0</v>
      </c>
      <c r="R1589" s="22">
        <f t="shared" ca="1" si="2454"/>
        <v>0</v>
      </c>
      <c r="S1589" s="22">
        <f t="shared" ca="1" si="2454"/>
        <v>0</v>
      </c>
      <c r="T1589" s="22">
        <f t="shared" ca="1" si="2454"/>
        <v>0</v>
      </c>
      <c r="U1589" s="22">
        <f t="shared" ca="1" si="2454"/>
        <v>0</v>
      </c>
      <c r="V1589" s="22">
        <f t="shared" ca="1" si="2454"/>
        <v>0</v>
      </c>
      <c r="W1589" s="22">
        <f t="shared" ca="1" si="2454"/>
        <v>0</v>
      </c>
      <c r="X1589" s="22">
        <f ca="1">ROUND(W1589+X1588,0)</f>
        <v>0</v>
      </c>
      <c r="Y1589" s="22">
        <f ca="1">ROUND(X1589+Y1588,0)</f>
        <v>0</v>
      </c>
      <c r="Z1589" s="22">
        <f t="shared" ref="Z1589:AA1589" ca="1" si="2455">ROUND(Y1589+Z1588,0)</f>
        <v>0</v>
      </c>
      <c r="AA1589" s="22">
        <f t="shared" ca="1" si="2455"/>
        <v>0</v>
      </c>
      <c r="AB1589" s="22">
        <f t="shared" ref="AB1589" ca="1" si="2456">ROUND(AA1589+AB1588,0)</f>
        <v>0</v>
      </c>
      <c r="AC1589" s="22">
        <f t="shared" ref="AC1589" ca="1" si="2457">ROUND(AB1589+AC1588,0)</f>
        <v>0</v>
      </c>
      <c r="AD1589" s="22">
        <f t="shared" ref="AD1589" ca="1" si="2458">ROUND(AC1589+AD1588,0)</f>
        <v>0</v>
      </c>
      <c r="AE1589" s="22">
        <f t="shared" ref="AE1589" ca="1" si="2459">ROUND(AD1589+AE1588,0)</f>
        <v>0</v>
      </c>
    </row>
    <row r="1590" spans="1:31" ht="12.5" hidden="1" thickBot="1">
      <c r="A1590" s="326"/>
      <c r="B1590" s="21" t="s">
        <v>388</v>
      </c>
      <c r="C1590" s="21"/>
      <c r="D1590" s="22"/>
      <c r="E1590" s="21"/>
      <c r="F1590" s="21"/>
      <c r="G1590" s="21"/>
      <c r="H1590" s="539">
        <f>H1583+7</f>
        <v>279</v>
      </c>
      <c r="I1590" s="21"/>
      <c r="J1590" s="21"/>
      <c r="K1590" s="76">
        <f ca="1">IF($D1586=LataProjekcji,ROUND($D1587-K1589,0),ROUND(IF(K1588=0,0,$D1587-K1589),0))</f>
        <v>0</v>
      </c>
      <c r="L1590" s="253">
        <f t="shared" ref="L1590:W1590" ca="1" si="2460">IF($D1586=LataProjekcji,ROUND($D1587-L1589,0),ROUND(IF(AND(L1588=0,K1590&gt;0),$D1587-L1589,IF(L1588=0,0,$D1587-L1589)),0))</f>
        <v>0</v>
      </c>
      <c r="M1590" s="253">
        <f t="shared" ca="1" si="2460"/>
        <v>0</v>
      </c>
      <c r="N1590" s="253">
        <f t="shared" ca="1" si="2460"/>
        <v>0</v>
      </c>
      <c r="O1590" s="253">
        <f t="shared" ca="1" si="2460"/>
        <v>0</v>
      </c>
      <c r="P1590" s="253">
        <f t="shared" ca="1" si="2460"/>
        <v>0</v>
      </c>
      <c r="Q1590" s="253">
        <f t="shared" ca="1" si="2460"/>
        <v>0</v>
      </c>
      <c r="R1590" s="253">
        <f t="shared" ca="1" si="2460"/>
        <v>0</v>
      </c>
      <c r="S1590" s="253">
        <f t="shared" ca="1" si="2460"/>
        <v>0</v>
      </c>
      <c r="T1590" s="253">
        <f t="shared" ca="1" si="2460"/>
        <v>0</v>
      </c>
      <c r="U1590" s="253">
        <f t="shared" ca="1" si="2460"/>
        <v>0</v>
      </c>
      <c r="V1590" s="253">
        <f t="shared" ca="1" si="2460"/>
        <v>0</v>
      </c>
      <c r="W1590" s="253">
        <f t="shared" ca="1" si="2460"/>
        <v>0</v>
      </c>
      <c r="X1590" s="253">
        <f t="shared" ref="X1590:AA1590" ca="1" si="2461">IF($D1586=LataProjekcji,ROUND($D1587-X1589,0),ROUND(IF(AND(X1588=0,W1590&gt;0),$D1587-X1589,IF(X1588=0,0,$D1587-X1589)),0))</f>
        <v>0</v>
      </c>
      <c r="Y1590" s="253">
        <f t="shared" ca="1" si="2461"/>
        <v>0</v>
      </c>
      <c r="Z1590" s="253">
        <f t="shared" ca="1" si="2461"/>
        <v>0</v>
      </c>
      <c r="AA1590" s="253">
        <f t="shared" ca="1" si="2461"/>
        <v>0</v>
      </c>
      <c r="AB1590" s="253">
        <f t="shared" ref="AB1590" ca="1" si="2462">IF($D1586=LataProjekcji,ROUND($D1587-AB1589,0),ROUND(IF(AND(AB1588=0,AA1590&gt;0),$D1587-AB1589,IF(AB1588=0,0,$D1587-AB1589)),0))</f>
        <v>0</v>
      </c>
      <c r="AC1590" s="253">
        <f t="shared" ref="AC1590" ca="1" si="2463">IF($D1586=LataProjekcji,ROUND($D1587-AC1589,0),ROUND(IF(AND(AC1588=0,AB1590&gt;0),$D1587-AC1589,IF(AC1588=0,0,$D1587-AC1589)),0))</f>
        <v>0</v>
      </c>
      <c r="AD1590" s="253">
        <f t="shared" ref="AD1590" ca="1" si="2464">IF($D1586=LataProjekcji,ROUND($D1587-AD1589,0),ROUND(IF(AND(AD1588=0,AC1590&gt;0),$D1587-AD1589,IF(AD1588=0,0,$D1587-AD1589)),0))</f>
        <v>0</v>
      </c>
      <c r="AE1590" s="253">
        <f t="shared" ref="AE1590" ca="1" si="2465">IF($D1586=LataProjekcji,ROUND($D1587-AE1589,0),ROUND(IF(AND(AE1588=0,AD1590&gt;0),$D1587-AE1589,IF(AE1588=0,0,$D1587-AE1589)),0))</f>
        <v>0</v>
      </c>
    </row>
    <row r="1591" spans="1:31" hidden="1">
      <c r="A1591" s="326"/>
      <c r="B1591" s="21"/>
      <c r="C1591" s="21"/>
      <c r="D1591" s="22"/>
      <c r="E1591" s="21"/>
      <c r="F1591" s="21"/>
      <c r="G1591" s="21"/>
      <c r="H1591" s="388">
        <f>H1584+1</f>
        <v>4</v>
      </c>
      <c r="I1591" s="458" cm="1">
        <f t="array" aca="1" ref="I1591" ca="1">OFFSET('Środki trwałe'!$C$418,H1591,,)</f>
        <v>0</v>
      </c>
      <c r="J1591" s="388" t="s">
        <v>404</v>
      </c>
      <c r="K1591" s="528">
        <f t="shared" ref="K1591:W1591" ca="1" si="2466">IF(AND(OFFSET($F$269,$D1585,0)="tak",OFFSET($G$269,$D1585,0)="tak",OFFSET($J$269,$D1585,0)="ok",LataProjekcji&lt;=Koniec_Projekt),ROUND(OFFSET($K$2476,$H1590,(COLUMN()-11))*OFFSET($K$469,$H1591,(COLUMN()-11)),0),0)</f>
        <v>0</v>
      </c>
      <c r="L1591" s="528">
        <f t="shared" ca="1" si="2466"/>
        <v>0</v>
      </c>
      <c r="M1591" s="528">
        <f t="shared" ca="1" si="2466"/>
        <v>0</v>
      </c>
      <c r="N1591" s="528">
        <f t="shared" ca="1" si="2466"/>
        <v>0</v>
      </c>
      <c r="O1591" s="528">
        <f t="shared" ca="1" si="2466"/>
        <v>0</v>
      </c>
      <c r="P1591" s="528">
        <f t="shared" ca="1" si="2466"/>
        <v>0</v>
      </c>
      <c r="Q1591" s="528">
        <f t="shared" ca="1" si="2466"/>
        <v>0</v>
      </c>
      <c r="R1591" s="528">
        <f t="shared" ca="1" si="2466"/>
        <v>0</v>
      </c>
      <c r="S1591" s="528">
        <f t="shared" ca="1" si="2466"/>
        <v>0</v>
      </c>
      <c r="T1591" s="528">
        <f t="shared" ca="1" si="2466"/>
        <v>0</v>
      </c>
      <c r="U1591" s="528">
        <f t="shared" ca="1" si="2466"/>
        <v>0</v>
      </c>
      <c r="V1591" s="528">
        <f t="shared" ca="1" si="2466"/>
        <v>0</v>
      </c>
      <c r="W1591" s="528">
        <f t="shared" ca="1" si="2466"/>
        <v>0</v>
      </c>
      <c r="X1591" s="528">
        <f t="shared" ref="X1591:AA1591" ca="1" si="2467">IF(AND(OFFSET($F$269,$D1585,0)="tak",OFFSET($G$269,$D1585,0)="tak",OFFSET($J$269,$D1585,0)="ok",LataProjekcji&lt;=Koniec_Projekt),ROUND(OFFSET($K$2476,$H1590,(COLUMN()-11))*OFFSET($K$469,$H1591,(COLUMN()-11)),0),0)</f>
        <v>0</v>
      </c>
      <c r="Y1591" s="528">
        <f t="shared" ca="1" si="2467"/>
        <v>0</v>
      </c>
      <c r="Z1591" s="528">
        <f t="shared" ca="1" si="2467"/>
        <v>0</v>
      </c>
      <c r="AA1591" s="528">
        <f t="shared" ca="1" si="2467"/>
        <v>0</v>
      </c>
      <c r="AB1591" s="528">
        <f t="shared" ref="AB1591:AE1591" ca="1" si="2468">IF(AND(OFFSET($F$269,$D1585,0)="tak",OFFSET($G$269,$D1585,0)="tak",OFFSET($J$269,$D1585,0)="ok",LataProjekcji&lt;=Koniec_Projekt),ROUND(OFFSET($K$2476,$H1590,(COLUMN()-11))*OFFSET($K$469,$H1591,(COLUMN()-11)),0),0)</f>
        <v>0</v>
      </c>
      <c r="AC1591" s="528">
        <f t="shared" ca="1" si="2468"/>
        <v>0</v>
      </c>
      <c r="AD1591" s="528">
        <f t="shared" ca="1" si="2468"/>
        <v>0</v>
      </c>
      <c r="AE1591" s="528">
        <f t="shared" ca="1" si="2468"/>
        <v>0</v>
      </c>
    </row>
    <row r="1592" spans="1:31" hidden="1">
      <c r="A1592" s="326"/>
      <c r="B1592" s="20">
        <f ca="1">OFFSET($B$269,D1592,0)</f>
        <v>0</v>
      </c>
      <c r="C1592" s="20"/>
      <c r="D1592" s="21">
        <f>D1585+1</f>
        <v>154</v>
      </c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</row>
    <row r="1593" spans="1:31" hidden="1">
      <c r="A1593" s="326"/>
      <c r="B1593" s="21" t="s">
        <v>395</v>
      </c>
      <c r="C1593" s="21"/>
      <c r="D1593" s="164">
        <f ca="1">YEAR(OFFSET($E$269,D1592,0))</f>
        <v>1900</v>
      </c>
      <c r="E1593" s="164">
        <f ca="1">MONTH(OFFSET($E$269,D1592,0))</f>
        <v>1</v>
      </c>
      <c r="F1593" s="527" cm="1">
        <f t="array" aca="1" ref="F1593" ca="1">IleMiesiecyDoKoncaRokuST</f>
        <v>11</v>
      </c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</row>
    <row r="1594" spans="1:31" hidden="1">
      <c r="A1594" s="326"/>
      <c r="B1594" s="21" t="s">
        <v>388</v>
      </c>
      <c r="C1594" s="21"/>
      <c r="D1594" s="372">
        <f ca="1">IF(E1594&lt;0,0,ROUND(E1594,0))</f>
        <v>0</v>
      </c>
      <c r="E1594" s="248">
        <f ca="1">OFFSET($D$269,D1592,0)</f>
        <v>0</v>
      </c>
      <c r="F1594" s="372">
        <f ca="1">IF(E1594&gt;10,ROUND(($D1595/12)*$F1593,0),$D1594)</f>
        <v>0</v>
      </c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</row>
    <row r="1595" spans="1:31" hidden="1">
      <c r="A1595" s="326"/>
      <c r="B1595" s="21" t="s">
        <v>396</v>
      </c>
      <c r="C1595" s="21"/>
      <c r="D1595" s="372">
        <f ca="1">IF(ISBLANK(OFFSET($E$269,D1592,0)),0,IF(E1594&gt;10,ROUND(D1594*am_maszyny,0),IF(D1594&lt;0,0,D1594)))</f>
        <v>0</v>
      </c>
      <c r="E1595" s="21"/>
      <c r="F1595" s="21"/>
      <c r="G1595" s="21"/>
      <c r="H1595" s="21"/>
      <c r="I1595" s="21"/>
      <c r="J1595" s="21"/>
      <c r="K1595" s="74">
        <f ca="1">ROUND(IF($D1593=LataProjekcji,$F1594,IF($D1593=LataProjekcji,$D1595,0)),0)</f>
        <v>0</v>
      </c>
      <c r="L1595" s="247">
        <f ca="1">ROUND(IF(OR(AND($D1593=LataProjekcji,$F1593&gt;0),AND($D1593=LataProjekcji,$F1593=0,$E1594&lt;=10)),$F1594,IF($D1593&lt;LataProjekcji,IF((SUM($K1595:K1595)+$D1595)&lt;$D1594,$D1595,$D1594-SUM($K1595:K1595)),0)),0)</f>
        <v>0</v>
      </c>
      <c r="M1595" s="247">
        <f ca="1">ROUND(IF(OR(AND($D1593=LataProjekcji,$F1593&gt;0),AND($D1593=LataProjekcji,$F1593=0,$E1594&lt;=10)),$F1594,IF($D1593&lt;LataProjekcji,IF((SUM($K1595:L1595)+$D1595)&lt;$D1594,$D1595,$D1594-SUM($K1595:L1595)),0)),0)</f>
        <v>0</v>
      </c>
      <c r="N1595" s="247">
        <f ca="1">ROUND(IF(OR(AND($D1593=LataProjekcji,$F1593&gt;0),AND($D1593=LataProjekcji,$F1593=0,$E1594&lt;=10)),$F1594,IF($D1593&lt;LataProjekcji,IF((SUM($K1595:M1595)+$D1595)&lt;$D1594,$D1595,$D1594-SUM($K1595:M1595)),0)),0)</f>
        <v>0</v>
      </c>
      <c r="O1595" s="247">
        <f ca="1">ROUND(IF(OR(AND($D1593=LataProjekcji,$F1593&gt;0),AND($D1593=LataProjekcji,$F1593=0,$E1594&lt;=10)),$F1594,IF($D1593&lt;LataProjekcji,IF((SUM($K1595:N1595)+$D1595)&lt;$D1594,$D1595,$D1594-SUM($K1595:N1595)),0)),0)</f>
        <v>0</v>
      </c>
      <c r="P1595" s="247">
        <f ca="1">ROUND(IF(OR(AND($D1593=LataProjekcji,$F1593&gt;0),AND($D1593=LataProjekcji,$F1593=0,$E1594&lt;=10)),$F1594,IF($D1593&lt;LataProjekcji,IF((SUM($K1595:O1595)+$D1595)&lt;$D1594,$D1595,$D1594-SUM($K1595:O1595)),0)),0)</f>
        <v>0</v>
      </c>
      <c r="Q1595" s="247">
        <f ca="1">ROUND(IF(OR(AND($D1593=LataProjekcji,$F1593&gt;0),AND($D1593=LataProjekcji,$F1593=0,$E1594&lt;=10)),$F1594,IF($D1593&lt;LataProjekcji,IF((SUM($K1595:P1595)+$D1595)&lt;$D1594,$D1595,$D1594-SUM($K1595:P1595)),0)),0)</f>
        <v>0</v>
      </c>
      <c r="R1595" s="247">
        <f ca="1">ROUND(IF(OR(AND($D1593=LataProjekcji,$F1593&gt;0),AND($D1593=LataProjekcji,$F1593=0,$E1594&lt;=10)),$F1594,IF($D1593&lt;LataProjekcji,IF((SUM($K1595:Q1595)+$D1595)&lt;$D1594,$D1595,$D1594-SUM($K1595:Q1595)),0)),0)</f>
        <v>0</v>
      </c>
      <c r="S1595" s="247">
        <f ca="1">ROUND(IF(OR(AND($D1593=LataProjekcji,$F1593&gt;0),AND($D1593=LataProjekcji,$F1593=0,$E1594&lt;=10)),$F1594,IF($D1593&lt;LataProjekcji,IF((SUM($K1595:R1595)+$D1595)&lt;$D1594,$D1595,$D1594-SUM($K1595:R1595)),0)),0)</f>
        <v>0</v>
      </c>
      <c r="T1595" s="247">
        <f ca="1">ROUND(IF(OR(AND($D1593=LataProjekcji,$F1593&gt;0),AND($D1593=LataProjekcji,$F1593=0,$E1594&lt;=10)),$F1594,IF($D1593&lt;LataProjekcji,IF((SUM($K1595:S1595)+$D1595)&lt;$D1594,$D1595,$D1594-SUM($K1595:S1595)),0)),0)</f>
        <v>0</v>
      </c>
      <c r="U1595" s="247">
        <f ca="1">ROUND(IF(OR(AND($D1593=LataProjekcji,$F1593&gt;0),AND($D1593=LataProjekcji,$F1593=0,$E1594&lt;=10)),$F1594,IF($D1593&lt;LataProjekcji,IF((SUM($K1595:T1595)+$D1595)&lt;$D1594,$D1595,$D1594-SUM($K1595:T1595)),0)),0)</f>
        <v>0</v>
      </c>
      <c r="V1595" s="247">
        <f ca="1">ROUND(IF(OR(AND($D1593=LataProjekcji,$F1593&gt;0),AND($D1593=LataProjekcji,$F1593=0,$E1594&lt;=10)),$F1594,IF($D1593&lt;LataProjekcji,IF((SUM($K1595:U1595)+$D1595)&lt;$D1594,$D1595,$D1594-SUM($K1595:U1595)),0)),0)</f>
        <v>0</v>
      </c>
      <c r="W1595" s="247">
        <f ca="1">ROUND(IF(OR(AND($D1593=LataProjekcji,$F1593&gt;0),AND($D1593=LataProjekcji,$F1593=0,$E1594&lt;=10)),$F1594,IF($D1593&lt;LataProjekcji,IF((SUM($K1595:V1595)+$D1595)&lt;$D1594,$D1595,$D1594-SUM($K1595:V1595)),0)),0)</f>
        <v>0</v>
      </c>
      <c r="X1595" s="247">
        <f ca="1">ROUND(IF(OR(AND($D1593=LataProjekcji,$F1593&gt;0),AND($D1593=LataProjekcji,$F1593=0,$E1594&lt;=10)),$F1594,IF($D1593&lt;LataProjekcji,IF((SUM($K1595:W1595)+$D1595)&lt;$D1594,$D1595,$D1594-SUM($K1595:W1595)),0)),0)</f>
        <v>0</v>
      </c>
      <c r="Y1595" s="247">
        <f ca="1">ROUND(IF(OR(AND($D1593=LataProjekcji,$F1593&gt;0),AND($D1593=LataProjekcji,$F1593=0,$E1594&lt;=10)),$F1594,IF($D1593&lt;LataProjekcji,IF((SUM($K1595:X1595)+$D1595)&lt;$D1594,$D1595,$D1594-SUM($K1595:X1595)),0)),0)</f>
        <v>0</v>
      </c>
      <c r="Z1595" s="247">
        <f ca="1">ROUND(IF(OR(AND($D1593=LataProjekcji,$F1593&gt;0),AND($D1593=LataProjekcji,$F1593=0,$E1594&lt;=10)),$F1594,IF($D1593&lt;LataProjekcji,IF((SUM($K1595:Y1595)+$D1595)&lt;$D1594,$D1595,$D1594-SUM($K1595:Y1595)),0)),0)</f>
        <v>0</v>
      </c>
      <c r="AA1595" s="247">
        <f ca="1">ROUND(IF(OR(AND($D1593=LataProjekcji,$F1593&gt;0),AND($D1593=LataProjekcji,$F1593=0,$E1594&lt;=10)),$F1594,IF($D1593&lt;LataProjekcji,IF((SUM($K1595:Z1595)+$D1595)&lt;$D1594,$D1595,$D1594-SUM($K1595:Z1595)),0)),0)</f>
        <v>0</v>
      </c>
      <c r="AB1595" s="247">
        <f ca="1">ROUND(IF(OR(AND($D1593=LataProjekcji,$F1593&gt;0),AND($D1593=LataProjekcji,$F1593=0,$E1594&lt;=10)),$F1594,IF($D1593&lt;LataProjekcji,IF((SUM($K1595:AA1595)+$D1595)&lt;$D1594,$D1595,$D1594-SUM($K1595:AA1595)),0)),0)</f>
        <v>0</v>
      </c>
      <c r="AC1595" s="247">
        <f ca="1">ROUND(IF(OR(AND($D1593=LataProjekcji,$F1593&gt;0),AND($D1593=LataProjekcji,$F1593=0,$E1594&lt;=10)),$F1594,IF($D1593&lt;LataProjekcji,IF((SUM($K1595:AB1595)+$D1595)&lt;$D1594,$D1595,$D1594-SUM($K1595:AB1595)),0)),0)</f>
        <v>0</v>
      </c>
      <c r="AD1595" s="247">
        <f ca="1">ROUND(IF(OR(AND($D1593=LataProjekcji,$F1593&gt;0),AND($D1593=LataProjekcji,$F1593=0,$E1594&lt;=10)),$F1594,IF($D1593&lt;LataProjekcji,IF((SUM($K1595:AC1595)+$D1595)&lt;$D1594,$D1595,$D1594-SUM($K1595:AC1595)),0)),0)</f>
        <v>0</v>
      </c>
      <c r="AE1595" s="247">
        <f ca="1">ROUND(IF(OR(AND($D1593=LataProjekcji,$F1593&gt;0),AND($D1593=LataProjekcji,$F1593=0,$E1594&lt;=10)),$F1594,IF($D1593&lt;LataProjekcji,IF((SUM($K1595:AD1595)+$D1595)&lt;$D1594,$D1595,$D1594-SUM($K1595:AD1595)),0)),0)</f>
        <v>0</v>
      </c>
    </row>
    <row r="1596" spans="1:31" ht="12.5" hidden="1" thickBot="1">
      <c r="A1596" s="326"/>
      <c r="B1596" s="21" t="s">
        <v>397</v>
      </c>
      <c r="C1596" s="21"/>
      <c r="D1596" s="22"/>
      <c r="E1596" s="21"/>
      <c r="F1596" s="21"/>
      <c r="G1596" s="21"/>
      <c r="H1596" s="21"/>
      <c r="I1596" s="21"/>
      <c r="J1596" s="21"/>
      <c r="K1596" s="22">
        <f ca="1">ROUND(K1595,0)</f>
        <v>0</v>
      </c>
      <c r="L1596" s="22">
        <f t="shared" ref="L1596:W1596" ca="1" si="2469">ROUND(K1596+L1595,0)</f>
        <v>0</v>
      </c>
      <c r="M1596" s="22">
        <f t="shared" ca="1" si="2469"/>
        <v>0</v>
      </c>
      <c r="N1596" s="22">
        <f t="shared" ca="1" si="2469"/>
        <v>0</v>
      </c>
      <c r="O1596" s="22">
        <f t="shared" ca="1" si="2469"/>
        <v>0</v>
      </c>
      <c r="P1596" s="22">
        <f t="shared" ca="1" si="2469"/>
        <v>0</v>
      </c>
      <c r="Q1596" s="22">
        <f t="shared" ca="1" si="2469"/>
        <v>0</v>
      </c>
      <c r="R1596" s="22">
        <f t="shared" ca="1" si="2469"/>
        <v>0</v>
      </c>
      <c r="S1596" s="22">
        <f t="shared" ca="1" si="2469"/>
        <v>0</v>
      </c>
      <c r="T1596" s="22">
        <f t="shared" ca="1" si="2469"/>
        <v>0</v>
      </c>
      <c r="U1596" s="22">
        <f t="shared" ca="1" si="2469"/>
        <v>0</v>
      </c>
      <c r="V1596" s="22">
        <f t="shared" ca="1" si="2469"/>
        <v>0</v>
      </c>
      <c r="W1596" s="22">
        <f t="shared" ca="1" si="2469"/>
        <v>0</v>
      </c>
      <c r="X1596" s="22">
        <f ca="1">ROUND(W1596+X1595,0)</f>
        <v>0</v>
      </c>
      <c r="Y1596" s="22">
        <f ca="1">ROUND(X1596+Y1595,0)</f>
        <v>0</v>
      </c>
      <c r="Z1596" s="22">
        <f t="shared" ref="Z1596:AA1596" ca="1" si="2470">ROUND(Y1596+Z1595,0)</f>
        <v>0</v>
      </c>
      <c r="AA1596" s="22">
        <f t="shared" ca="1" si="2470"/>
        <v>0</v>
      </c>
      <c r="AB1596" s="22">
        <f t="shared" ref="AB1596" ca="1" si="2471">ROUND(AA1596+AB1595,0)</f>
        <v>0</v>
      </c>
      <c r="AC1596" s="22">
        <f t="shared" ref="AC1596" ca="1" si="2472">ROUND(AB1596+AC1595,0)</f>
        <v>0</v>
      </c>
      <c r="AD1596" s="22">
        <f t="shared" ref="AD1596" ca="1" si="2473">ROUND(AC1596+AD1595,0)</f>
        <v>0</v>
      </c>
      <c r="AE1596" s="22">
        <f t="shared" ref="AE1596" ca="1" si="2474">ROUND(AD1596+AE1595,0)</f>
        <v>0</v>
      </c>
    </row>
    <row r="1597" spans="1:31" ht="12.5" hidden="1" thickBot="1">
      <c r="A1597" s="326"/>
      <c r="B1597" s="21" t="s">
        <v>388</v>
      </c>
      <c r="C1597" s="21"/>
      <c r="D1597" s="22"/>
      <c r="E1597" s="21"/>
      <c r="F1597" s="21"/>
      <c r="G1597" s="21"/>
      <c r="H1597" s="539">
        <f>H1590+7</f>
        <v>286</v>
      </c>
      <c r="I1597" s="21"/>
      <c r="J1597" s="21"/>
      <c r="K1597" s="76">
        <f ca="1">IF($D1593=LataProjekcji,ROUND($D1594-K1596,0),ROUND(IF(K1595=0,0,$D1594-K1596),0))</f>
        <v>0</v>
      </c>
      <c r="L1597" s="253">
        <f t="shared" ref="L1597:W1597" ca="1" si="2475">IF($D1593=LataProjekcji,ROUND($D1594-L1596,0),ROUND(IF(AND(L1595=0,K1597&gt;0),$D1594-L1596,IF(L1595=0,0,$D1594-L1596)),0))</f>
        <v>0</v>
      </c>
      <c r="M1597" s="253">
        <f t="shared" ca="1" si="2475"/>
        <v>0</v>
      </c>
      <c r="N1597" s="253">
        <f t="shared" ca="1" si="2475"/>
        <v>0</v>
      </c>
      <c r="O1597" s="253">
        <f t="shared" ca="1" si="2475"/>
        <v>0</v>
      </c>
      <c r="P1597" s="253">
        <f t="shared" ca="1" si="2475"/>
        <v>0</v>
      </c>
      <c r="Q1597" s="253">
        <f t="shared" ca="1" si="2475"/>
        <v>0</v>
      </c>
      <c r="R1597" s="253">
        <f t="shared" ca="1" si="2475"/>
        <v>0</v>
      </c>
      <c r="S1597" s="253">
        <f t="shared" ca="1" si="2475"/>
        <v>0</v>
      </c>
      <c r="T1597" s="253">
        <f t="shared" ca="1" si="2475"/>
        <v>0</v>
      </c>
      <c r="U1597" s="253">
        <f t="shared" ca="1" si="2475"/>
        <v>0</v>
      </c>
      <c r="V1597" s="253">
        <f t="shared" ca="1" si="2475"/>
        <v>0</v>
      </c>
      <c r="W1597" s="253">
        <f t="shared" ca="1" si="2475"/>
        <v>0</v>
      </c>
      <c r="X1597" s="253">
        <f t="shared" ref="X1597:AA1597" ca="1" si="2476">IF($D1593=LataProjekcji,ROUND($D1594-X1596,0),ROUND(IF(AND(X1595=0,W1597&gt;0),$D1594-X1596,IF(X1595=0,0,$D1594-X1596)),0))</f>
        <v>0</v>
      </c>
      <c r="Y1597" s="253">
        <f t="shared" ca="1" si="2476"/>
        <v>0</v>
      </c>
      <c r="Z1597" s="253">
        <f t="shared" ca="1" si="2476"/>
        <v>0</v>
      </c>
      <c r="AA1597" s="253">
        <f t="shared" ca="1" si="2476"/>
        <v>0</v>
      </c>
      <c r="AB1597" s="253">
        <f t="shared" ref="AB1597" ca="1" si="2477">IF($D1593=LataProjekcji,ROUND($D1594-AB1596,0),ROUND(IF(AND(AB1595=0,AA1597&gt;0),$D1594-AB1596,IF(AB1595=0,0,$D1594-AB1596)),0))</f>
        <v>0</v>
      </c>
      <c r="AC1597" s="253">
        <f t="shared" ref="AC1597" ca="1" si="2478">IF($D1593=LataProjekcji,ROUND($D1594-AC1596,0),ROUND(IF(AND(AC1595=0,AB1597&gt;0),$D1594-AC1596,IF(AC1595=0,0,$D1594-AC1596)),0))</f>
        <v>0</v>
      </c>
      <c r="AD1597" s="253">
        <f t="shared" ref="AD1597" ca="1" si="2479">IF($D1593=LataProjekcji,ROUND($D1594-AD1596,0),ROUND(IF(AND(AD1595=0,AC1597&gt;0),$D1594-AD1596,IF(AD1595=0,0,$D1594-AD1596)),0))</f>
        <v>0</v>
      </c>
      <c r="AE1597" s="253">
        <f t="shared" ref="AE1597" ca="1" si="2480">IF($D1593=LataProjekcji,ROUND($D1594-AE1596,0),ROUND(IF(AND(AE1595=0,AD1597&gt;0),$D1594-AE1596,IF(AE1595=0,0,$D1594-AE1596)),0))</f>
        <v>0</v>
      </c>
    </row>
    <row r="1598" spans="1:31" hidden="1">
      <c r="A1598" s="326"/>
      <c r="B1598" s="20"/>
      <c r="C1598" s="20"/>
      <c r="D1598" s="21"/>
      <c r="E1598" s="21"/>
      <c r="F1598" s="21"/>
      <c r="G1598" s="21"/>
      <c r="H1598" s="388">
        <f>H1591+1</f>
        <v>5</v>
      </c>
      <c r="I1598" s="458" cm="1">
        <f t="array" aca="1" ref="I1598" ca="1">OFFSET('Środki trwałe'!$C$418,H1598,,)</f>
        <v>0</v>
      </c>
      <c r="J1598" s="388" t="s">
        <v>404</v>
      </c>
      <c r="K1598" s="528">
        <f t="shared" ref="K1598:W1598" ca="1" si="2481">IF(AND(OFFSET($F$269,$D1592,0)="tak",OFFSET($G$269,$D1592,0)="tak",OFFSET($J$269,$D1592,0)="ok",LataProjekcji&lt;=Koniec_Projekt),ROUND(OFFSET($K$2476,$H1597,(COLUMN()-11))*OFFSET($K$469,$H1598,(COLUMN()-11)),0),0)</f>
        <v>0</v>
      </c>
      <c r="L1598" s="528">
        <f t="shared" ca="1" si="2481"/>
        <v>0</v>
      </c>
      <c r="M1598" s="528">
        <f t="shared" ca="1" si="2481"/>
        <v>0</v>
      </c>
      <c r="N1598" s="528">
        <f t="shared" ca="1" si="2481"/>
        <v>0</v>
      </c>
      <c r="O1598" s="528">
        <f t="shared" ca="1" si="2481"/>
        <v>0</v>
      </c>
      <c r="P1598" s="528">
        <f t="shared" ca="1" si="2481"/>
        <v>0</v>
      </c>
      <c r="Q1598" s="528">
        <f t="shared" ca="1" si="2481"/>
        <v>0</v>
      </c>
      <c r="R1598" s="528">
        <f t="shared" ca="1" si="2481"/>
        <v>0</v>
      </c>
      <c r="S1598" s="528">
        <f t="shared" ca="1" si="2481"/>
        <v>0</v>
      </c>
      <c r="T1598" s="528">
        <f t="shared" ca="1" si="2481"/>
        <v>0</v>
      </c>
      <c r="U1598" s="528">
        <f t="shared" ca="1" si="2481"/>
        <v>0</v>
      </c>
      <c r="V1598" s="528">
        <f t="shared" ca="1" si="2481"/>
        <v>0</v>
      </c>
      <c r="W1598" s="528">
        <f t="shared" ca="1" si="2481"/>
        <v>0</v>
      </c>
      <c r="X1598" s="528">
        <f t="shared" ref="X1598:AA1598" ca="1" si="2482">IF(AND(OFFSET($F$269,$D1592,0)="tak",OFFSET($G$269,$D1592,0)="tak",OFFSET($J$269,$D1592,0)="ok",LataProjekcji&lt;=Koniec_Projekt),ROUND(OFFSET($K$2476,$H1597,(COLUMN()-11))*OFFSET($K$469,$H1598,(COLUMN()-11)),0),0)</f>
        <v>0</v>
      </c>
      <c r="Y1598" s="528">
        <f t="shared" ca="1" si="2482"/>
        <v>0</v>
      </c>
      <c r="Z1598" s="528">
        <f t="shared" ca="1" si="2482"/>
        <v>0</v>
      </c>
      <c r="AA1598" s="528">
        <f t="shared" ca="1" si="2482"/>
        <v>0</v>
      </c>
      <c r="AB1598" s="528">
        <f t="shared" ref="AB1598:AE1598" ca="1" si="2483">IF(AND(OFFSET($F$269,$D1592,0)="tak",OFFSET($G$269,$D1592,0)="tak",OFFSET($J$269,$D1592,0)="ok",LataProjekcji&lt;=Koniec_Projekt),ROUND(OFFSET($K$2476,$H1597,(COLUMN()-11))*OFFSET($K$469,$H1598,(COLUMN()-11)),0),0)</f>
        <v>0</v>
      </c>
      <c r="AC1598" s="528">
        <f t="shared" ca="1" si="2483"/>
        <v>0</v>
      </c>
      <c r="AD1598" s="528">
        <f t="shared" ca="1" si="2483"/>
        <v>0</v>
      </c>
      <c r="AE1598" s="528">
        <f t="shared" ca="1" si="2483"/>
        <v>0</v>
      </c>
    </row>
    <row r="1599" spans="1:31" hidden="1">
      <c r="A1599" s="326"/>
      <c r="B1599" s="20">
        <f ca="1">OFFSET($B$269,D1599,0)</f>
        <v>0</v>
      </c>
      <c r="C1599" s="20"/>
      <c r="D1599" s="21">
        <f>D1592+1</f>
        <v>155</v>
      </c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/>
      <c r="AD1599" s="21"/>
      <c r="AE1599" s="21"/>
    </row>
    <row r="1600" spans="1:31" hidden="1">
      <c r="A1600" s="326"/>
      <c r="B1600" s="21" t="s">
        <v>395</v>
      </c>
      <c r="C1600" s="21"/>
      <c r="D1600" s="164">
        <f ca="1">YEAR(OFFSET($E$269,D1599,0))</f>
        <v>1900</v>
      </c>
      <c r="E1600" s="164">
        <f ca="1">MONTH(OFFSET($E$269,D1599,0))</f>
        <v>1</v>
      </c>
      <c r="F1600" s="527" cm="1">
        <f t="array" aca="1" ref="F1600" ca="1">IleMiesiecyDoKoncaRokuST</f>
        <v>11</v>
      </c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</row>
    <row r="1601" spans="1:31" hidden="1">
      <c r="A1601" s="326"/>
      <c r="B1601" s="21" t="s">
        <v>388</v>
      </c>
      <c r="C1601" s="21"/>
      <c r="D1601" s="373">
        <f ca="1">IF(E1601&lt;0,0,ROUND(E1601,0))</f>
        <v>0</v>
      </c>
      <c r="E1601" s="248">
        <f ca="1">OFFSET($D$269,D1599,0)</f>
        <v>0</v>
      </c>
      <c r="F1601" s="373">
        <f ca="1">IF(E1601&gt;10,ROUND(($D1602/12)*$F1600,0),$D1601)</f>
        <v>0</v>
      </c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</row>
    <row r="1602" spans="1:31" hidden="1">
      <c r="A1602" s="326"/>
      <c r="B1602" s="21" t="s">
        <v>396</v>
      </c>
      <c r="C1602" s="21"/>
      <c r="D1602" s="373">
        <f ca="1">IF(ISBLANK(OFFSET($E$269,D1599,0)),0,IF(E1601&gt;10,ROUND(D1601*am_maszyny,0),IF(D1601&lt;0,0,D1601)))</f>
        <v>0</v>
      </c>
      <c r="E1602" s="21"/>
      <c r="F1602" s="21"/>
      <c r="G1602" s="21"/>
      <c r="H1602" s="21"/>
      <c r="I1602" s="21"/>
      <c r="J1602" s="21"/>
      <c r="K1602" s="74">
        <f ca="1">ROUND(IF($D1600=LataProjekcji,$F1601,IF($D1600=LataProjekcji,$D1602,0)),0)</f>
        <v>0</v>
      </c>
      <c r="L1602" s="247">
        <f ca="1">ROUND(IF(OR(AND($D1600=LataProjekcji,$F1600&gt;0),AND($D1600=LataProjekcji,$F1600=0,$E1601&lt;=10)),$F1601,IF($D1600&lt;LataProjekcji,IF((SUM($K1602:K1602)+$D1602)&lt;$D1601,$D1602,$D1601-SUM($K1602:K1602)),0)),0)</f>
        <v>0</v>
      </c>
      <c r="M1602" s="247">
        <f ca="1">ROUND(IF(OR(AND($D1600=LataProjekcji,$F1600&gt;0),AND($D1600=LataProjekcji,$F1600=0,$E1601&lt;=10)),$F1601,IF($D1600&lt;LataProjekcji,IF((SUM($K1602:L1602)+$D1602)&lt;$D1601,$D1602,$D1601-SUM($K1602:L1602)),0)),0)</f>
        <v>0</v>
      </c>
      <c r="N1602" s="247">
        <f ca="1">ROUND(IF(OR(AND($D1600=LataProjekcji,$F1600&gt;0),AND($D1600=LataProjekcji,$F1600=0,$E1601&lt;=10)),$F1601,IF($D1600&lt;LataProjekcji,IF((SUM($K1602:M1602)+$D1602)&lt;$D1601,$D1602,$D1601-SUM($K1602:M1602)),0)),0)</f>
        <v>0</v>
      </c>
      <c r="O1602" s="247">
        <f ca="1">ROUND(IF(OR(AND($D1600=LataProjekcji,$F1600&gt;0),AND($D1600=LataProjekcji,$F1600=0,$E1601&lt;=10)),$F1601,IF($D1600&lt;LataProjekcji,IF((SUM($K1602:N1602)+$D1602)&lt;$D1601,$D1602,$D1601-SUM($K1602:N1602)),0)),0)</f>
        <v>0</v>
      </c>
      <c r="P1602" s="247">
        <f ca="1">ROUND(IF(OR(AND($D1600=LataProjekcji,$F1600&gt;0),AND($D1600=LataProjekcji,$F1600=0,$E1601&lt;=10)),$F1601,IF($D1600&lt;LataProjekcji,IF((SUM($K1602:O1602)+$D1602)&lt;$D1601,$D1602,$D1601-SUM($K1602:O1602)),0)),0)</f>
        <v>0</v>
      </c>
      <c r="Q1602" s="247">
        <f ca="1">ROUND(IF(OR(AND($D1600=LataProjekcji,$F1600&gt;0),AND($D1600=LataProjekcji,$F1600=0,$E1601&lt;=10)),$F1601,IF($D1600&lt;LataProjekcji,IF((SUM($K1602:P1602)+$D1602)&lt;$D1601,$D1602,$D1601-SUM($K1602:P1602)),0)),0)</f>
        <v>0</v>
      </c>
      <c r="R1602" s="247">
        <f ca="1">ROUND(IF(OR(AND($D1600=LataProjekcji,$F1600&gt;0),AND($D1600=LataProjekcji,$F1600=0,$E1601&lt;=10)),$F1601,IF($D1600&lt;LataProjekcji,IF((SUM($K1602:Q1602)+$D1602)&lt;$D1601,$D1602,$D1601-SUM($K1602:Q1602)),0)),0)</f>
        <v>0</v>
      </c>
      <c r="S1602" s="247">
        <f ca="1">ROUND(IF(OR(AND($D1600=LataProjekcji,$F1600&gt;0),AND($D1600=LataProjekcji,$F1600=0,$E1601&lt;=10)),$F1601,IF($D1600&lt;LataProjekcji,IF((SUM($K1602:R1602)+$D1602)&lt;$D1601,$D1602,$D1601-SUM($K1602:R1602)),0)),0)</f>
        <v>0</v>
      </c>
      <c r="T1602" s="247">
        <f ca="1">ROUND(IF(OR(AND($D1600=LataProjekcji,$F1600&gt;0),AND($D1600=LataProjekcji,$F1600=0,$E1601&lt;=10)),$F1601,IF($D1600&lt;LataProjekcji,IF((SUM($K1602:S1602)+$D1602)&lt;$D1601,$D1602,$D1601-SUM($K1602:S1602)),0)),0)</f>
        <v>0</v>
      </c>
      <c r="U1602" s="247">
        <f ca="1">ROUND(IF(OR(AND($D1600=LataProjekcji,$F1600&gt;0),AND($D1600=LataProjekcji,$F1600=0,$E1601&lt;=10)),$F1601,IF($D1600&lt;LataProjekcji,IF((SUM($K1602:T1602)+$D1602)&lt;$D1601,$D1602,$D1601-SUM($K1602:T1602)),0)),0)</f>
        <v>0</v>
      </c>
      <c r="V1602" s="247">
        <f ca="1">ROUND(IF(OR(AND($D1600=LataProjekcji,$F1600&gt;0),AND($D1600=LataProjekcji,$F1600=0,$E1601&lt;=10)),$F1601,IF($D1600&lt;LataProjekcji,IF((SUM($K1602:U1602)+$D1602)&lt;$D1601,$D1602,$D1601-SUM($K1602:U1602)),0)),0)</f>
        <v>0</v>
      </c>
      <c r="W1602" s="247">
        <f ca="1">ROUND(IF(OR(AND($D1600=LataProjekcji,$F1600&gt;0),AND($D1600=LataProjekcji,$F1600=0,$E1601&lt;=10)),$F1601,IF($D1600&lt;LataProjekcji,IF((SUM($K1602:V1602)+$D1602)&lt;$D1601,$D1602,$D1601-SUM($K1602:V1602)),0)),0)</f>
        <v>0</v>
      </c>
      <c r="X1602" s="247">
        <f ca="1">ROUND(IF(OR(AND($D1600=LataProjekcji,$F1600&gt;0),AND($D1600=LataProjekcji,$F1600=0,$E1601&lt;=10)),$F1601,IF($D1600&lt;LataProjekcji,IF((SUM($K1602:W1602)+$D1602)&lt;$D1601,$D1602,$D1601-SUM($K1602:W1602)),0)),0)</f>
        <v>0</v>
      </c>
      <c r="Y1602" s="247">
        <f ca="1">ROUND(IF(OR(AND($D1600=LataProjekcji,$F1600&gt;0),AND($D1600=LataProjekcji,$F1600=0,$E1601&lt;=10)),$F1601,IF($D1600&lt;LataProjekcji,IF((SUM($K1602:X1602)+$D1602)&lt;$D1601,$D1602,$D1601-SUM($K1602:X1602)),0)),0)</f>
        <v>0</v>
      </c>
      <c r="Z1602" s="247">
        <f ca="1">ROUND(IF(OR(AND($D1600=LataProjekcji,$F1600&gt;0),AND($D1600=LataProjekcji,$F1600=0,$E1601&lt;=10)),$F1601,IF($D1600&lt;LataProjekcji,IF((SUM($K1602:Y1602)+$D1602)&lt;$D1601,$D1602,$D1601-SUM($K1602:Y1602)),0)),0)</f>
        <v>0</v>
      </c>
      <c r="AA1602" s="247">
        <f ca="1">ROUND(IF(OR(AND($D1600=LataProjekcji,$F1600&gt;0),AND($D1600=LataProjekcji,$F1600=0,$E1601&lt;=10)),$F1601,IF($D1600&lt;LataProjekcji,IF((SUM($K1602:Z1602)+$D1602)&lt;$D1601,$D1602,$D1601-SUM($K1602:Z1602)),0)),0)</f>
        <v>0</v>
      </c>
      <c r="AB1602" s="247">
        <f ca="1">ROUND(IF(OR(AND($D1600=LataProjekcji,$F1600&gt;0),AND($D1600=LataProjekcji,$F1600=0,$E1601&lt;=10)),$F1601,IF($D1600&lt;LataProjekcji,IF((SUM($K1602:AA1602)+$D1602)&lt;$D1601,$D1602,$D1601-SUM($K1602:AA1602)),0)),0)</f>
        <v>0</v>
      </c>
      <c r="AC1602" s="247">
        <f ca="1">ROUND(IF(OR(AND($D1600=LataProjekcji,$F1600&gt;0),AND($D1600=LataProjekcji,$F1600=0,$E1601&lt;=10)),$F1601,IF($D1600&lt;LataProjekcji,IF((SUM($K1602:AB1602)+$D1602)&lt;$D1601,$D1602,$D1601-SUM($K1602:AB1602)),0)),0)</f>
        <v>0</v>
      </c>
      <c r="AD1602" s="247">
        <f ca="1">ROUND(IF(OR(AND($D1600=LataProjekcji,$F1600&gt;0),AND($D1600=LataProjekcji,$F1600=0,$E1601&lt;=10)),$F1601,IF($D1600&lt;LataProjekcji,IF((SUM($K1602:AC1602)+$D1602)&lt;$D1601,$D1602,$D1601-SUM($K1602:AC1602)),0)),0)</f>
        <v>0</v>
      </c>
      <c r="AE1602" s="247">
        <f ca="1">ROUND(IF(OR(AND($D1600=LataProjekcji,$F1600&gt;0),AND($D1600=LataProjekcji,$F1600=0,$E1601&lt;=10)),$F1601,IF($D1600&lt;LataProjekcji,IF((SUM($K1602:AD1602)+$D1602)&lt;$D1601,$D1602,$D1601-SUM($K1602:AD1602)),0)),0)</f>
        <v>0</v>
      </c>
    </row>
    <row r="1603" spans="1:31" ht="12.5" hidden="1" thickBot="1">
      <c r="A1603" s="326"/>
      <c r="B1603" s="21" t="s">
        <v>397</v>
      </c>
      <c r="C1603" s="21"/>
      <c r="D1603" s="22"/>
      <c r="E1603" s="21"/>
      <c r="F1603" s="21"/>
      <c r="G1603" s="21"/>
      <c r="H1603" s="21"/>
      <c r="I1603" s="21"/>
      <c r="J1603" s="21"/>
      <c r="K1603" s="22">
        <f ca="1">ROUND(K1602,0)</f>
        <v>0</v>
      </c>
      <c r="L1603" s="22">
        <f t="shared" ref="L1603:W1603" ca="1" si="2484">ROUND(K1603+L1602,0)</f>
        <v>0</v>
      </c>
      <c r="M1603" s="22">
        <f t="shared" ca="1" si="2484"/>
        <v>0</v>
      </c>
      <c r="N1603" s="22">
        <f t="shared" ca="1" si="2484"/>
        <v>0</v>
      </c>
      <c r="O1603" s="22">
        <f t="shared" ca="1" si="2484"/>
        <v>0</v>
      </c>
      <c r="P1603" s="22">
        <f t="shared" ca="1" si="2484"/>
        <v>0</v>
      </c>
      <c r="Q1603" s="22">
        <f t="shared" ca="1" si="2484"/>
        <v>0</v>
      </c>
      <c r="R1603" s="22">
        <f t="shared" ca="1" si="2484"/>
        <v>0</v>
      </c>
      <c r="S1603" s="22">
        <f t="shared" ca="1" si="2484"/>
        <v>0</v>
      </c>
      <c r="T1603" s="22">
        <f t="shared" ca="1" si="2484"/>
        <v>0</v>
      </c>
      <c r="U1603" s="22">
        <f t="shared" ca="1" si="2484"/>
        <v>0</v>
      </c>
      <c r="V1603" s="22">
        <f t="shared" ca="1" si="2484"/>
        <v>0</v>
      </c>
      <c r="W1603" s="22">
        <f t="shared" ca="1" si="2484"/>
        <v>0</v>
      </c>
      <c r="X1603" s="22">
        <f ca="1">ROUND(W1603+X1602,0)</f>
        <v>0</v>
      </c>
      <c r="Y1603" s="22">
        <f ca="1">ROUND(X1603+Y1602,0)</f>
        <v>0</v>
      </c>
      <c r="Z1603" s="22">
        <f t="shared" ref="Z1603:AA1603" ca="1" si="2485">ROUND(Y1603+Z1602,0)</f>
        <v>0</v>
      </c>
      <c r="AA1603" s="22">
        <f t="shared" ca="1" si="2485"/>
        <v>0</v>
      </c>
      <c r="AB1603" s="22">
        <f t="shared" ref="AB1603" ca="1" si="2486">ROUND(AA1603+AB1602,0)</f>
        <v>0</v>
      </c>
      <c r="AC1603" s="22">
        <f t="shared" ref="AC1603" ca="1" si="2487">ROUND(AB1603+AC1602,0)</f>
        <v>0</v>
      </c>
      <c r="AD1603" s="22">
        <f t="shared" ref="AD1603" ca="1" si="2488">ROUND(AC1603+AD1602,0)</f>
        <v>0</v>
      </c>
      <c r="AE1603" s="22">
        <f t="shared" ref="AE1603" ca="1" si="2489">ROUND(AD1603+AE1602,0)</f>
        <v>0</v>
      </c>
    </row>
    <row r="1604" spans="1:31" ht="12.5" hidden="1" thickBot="1">
      <c r="A1604" s="326"/>
      <c r="B1604" s="21" t="s">
        <v>388</v>
      </c>
      <c r="C1604" s="21"/>
      <c r="D1604" s="22"/>
      <c r="E1604" s="21"/>
      <c r="F1604" s="21"/>
      <c r="G1604" s="21"/>
      <c r="H1604" s="539">
        <f>H1597+7</f>
        <v>293</v>
      </c>
      <c r="I1604" s="21"/>
      <c r="J1604" s="21"/>
      <c r="K1604" s="76">
        <f ca="1">IF($D1600=LataProjekcji,ROUND($D1601-K1603,0),ROUND(IF(K1602=0,0,$D1601-K1603),0))</f>
        <v>0</v>
      </c>
      <c r="L1604" s="253">
        <f t="shared" ref="L1604:W1604" ca="1" si="2490">IF($D1600=LataProjekcji,ROUND($D1601-L1603,0),ROUND(IF(AND(L1602=0,K1604&gt;0),$D1601-L1603,IF(L1602=0,0,$D1601-L1603)),0))</f>
        <v>0</v>
      </c>
      <c r="M1604" s="253">
        <f t="shared" ca="1" si="2490"/>
        <v>0</v>
      </c>
      <c r="N1604" s="253">
        <f t="shared" ca="1" si="2490"/>
        <v>0</v>
      </c>
      <c r="O1604" s="253">
        <f t="shared" ca="1" si="2490"/>
        <v>0</v>
      </c>
      <c r="P1604" s="253">
        <f t="shared" ca="1" si="2490"/>
        <v>0</v>
      </c>
      <c r="Q1604" s="253">
        <f t="shared" ca="1" si="2490"/>
        <v>0</v>
      </c>
      <c r="R1604" s="253">
        <f t="shared" ca="1" si="2490"/>
        <v>0</v>
      </c>
      <c r="S1604" s="253">
        <f t="shared" ca="1" si="2490"/>
        <v>0</v>
      </c>
      <c r="T1604" s="253">
        <f t="shared" ca="1" si="2490"/>
        <v>0</v>
      </c>
      <c r="U1604" s="253">
        <f t="shared" ca="1" si="2490"/>
        <v>0</v>
      </c>
      <c r="V1604" s="253">
        <f t="shared" ca="1" si="2490"/>
        <v>0</v>
      </c>
      <c r="W1604" s="253">
        <f t="shared" ca="1" si="2490"/>
        <v>0</v>
      </c>
      <c r="X1604" s="253">
        <f t="shared" ref="X1604:AA1604" ca="1" si="2491">IF($D1600=LataProjekcji,ROUND($D1601-X1603,0),ROUND(IF(AND(X1602=0,W1604&gt;0),$D1601-X1603,IF(X1602=0,0,$D1601-X1603)),0))</f>
        <v>0</v>
      </c>
      <c r="Y1604" s="253">
        <f t="shared" ca="1" si="2491"/>
        <v>0</v>
      </c>
      <c r="Z1604" s="253">
        <f t="shared" ca="1" si="2491"/>
        <v>0</v>
      </c>
      <c r="AA1604" s="253">
        <f t="shared" ca="1" si="2491"/>
        <v>0</v>
      </c>
      <c r="AB1604" s="253">
        <f t="shared" ref="AB1604" ca="1" si="2492">IF($D1600=LataProjekcji,ROUND($D1601-AB1603,0),ROUND(IF(AND(AB1602=0,AA1604&gt;0),$D1601-AB1603,IF(AB1602=0,0,$D1601-AB1603)),0))</f>
        <v>0</v>
      </c>
      <c r="AC1604" s="253">
        <f t="shared" ref="AC1604" ca="1" si="2493">IF($D1600=LataProjekcji,ROUND($D1601-AC1603,0),ROUND(IF(AND(AC1602=0,AB1604&gt;0),$D1601-AC1603,IF(AC1602=0,0,$D1601-AC1603)),0))</f>
        <v>0</v>
      </c>
      <c r="AD1604" s="253">
        <f t="shared" ref="AD1604" ca="1" si="2494">IF($D1600=LataProjekcji,ROUND($D1601-AD1603,0),ROUND(IF(AND(AD1602=0,AC1604&gt;0),$D1601-AD1603,IF(AD1602=0,0,$D1601-AD1603)),0))</f>
        <v>0</v>
      </c>
      <c r="AE1604" s="253">
        <f t="shared" ref="AE1604" ca="1" si="2495">IF($D1600=LataProjekcji,ROUND($D1601-AE1603,0),ROUND(IF(AND(AE1602=0,AD1604&gt;0),$D1601-AE1603,IF(AE1602=0,0,$D1601-AE1603)),0))</f>
        <v>0</v>
      </c>
    </row>
    <row r="1605" spans="1:31" hidden="1">
      <c r="A1605" s="326"/>
      <c r="B1605" s="21"/>
      <c r="C1605" s="21"/>
      <c r="D1605" s="22"/>
      <c r="E1605" s="21"/>
      <c r="F1605" s="21"/>
      <c r="G1605" s="21"/>
      <c r="H1605" s="388">
        <f>H1598+1</f>
        <v>6</v>
      </c>
      <c r="I1605" s="458" cm="1">
        <f t="array" aca="1" ref="I1605" ca="1">OFFSET('Środki trwałe'!$C$418,H1605,,)</f>
        <v>0</v>
      </c>
      <c r="J1605" s="388" t="s">
        <v>404</v>
      </c>
      <c r="K1605" s="528">
        <f t="shared" ref="K1605:W1605" ca="1" si="2496">IF(AND(OFFSET($F$269,$D1599,0)="tak",OFFSET($G$269,$D1599,0)="tak",OFFSET($J$269,$D1599,0)="ok",LataProjekcji&lt;=Koniec_Projekt),ROUND(OFFSET($K$2476,$H1604,(COLUMN()-11))*OFFSET($K$469,$H1605,(COLUMN()-11)),0),0)</f>
        <v>0</v>
      </c>
      <c r="L1605" s="528">
        <f t="shared" ca="1" si="2496"/>
        <v>0</v>
      </c>
      <c r="M1605" s="528">
        <f t="shared" ca="1" si="2496"/>
        <v>0</v>
      </c>
      <c r="N1605" s="528">
        <f t="shared" ca="1" si="2496"/>
        <v>0</v>
      </c>
      <c r="O1605" s="528">
        <f t="shared" ca="1" si="2496"/>
        <v>0</v>
      </c>
      <c r="P1605" s="528">
        <f t="shared" ca="1" si="2496"/>
        <v>0</v>
      </c>
      <c r="Q1605" s="528">
        <f t="shared" ca="1" si="2496"/>
        <v>0</v>
      </c>
      <c r="R1605" s="528">
        <f t="shared" ca="1" si="2496"/>
        <v>0</v>
      </c>
      <c r="S1605" s="528">
        <f t="shared" ca="1" si="2496"/>
        <v>0</v>
      </c>
      <c r="T1605" s="528">
        <f t="shared" ca="1" si="2496"/>
        <v>0</v>
      </c>
      <c r="U1605" s="528">
        <f t="shared" ca="1" si="2496"/>
        <v>0</v>
      </c>
      <c r="V1605" s="528">
        <f t="shared" ca="1" si="2496"/>
        <v>0</v>
      </c>
      <c r="W1605" s="528">
        <f t="shared" ca="1" si="2496"/>
        <v>0</v>
      </c>
      <c r="X1605" s="528">
        <f t="shared" ref="X1605:AA1605" ca="1" si="2497">IF(AND(OFFSET($F$269,$D1599,0)="tak",OFFSET($G$269,$D1599,0)="tak",OFFSET($J$269,$D1599,0)="ok",LataProjekcji&lt;=Koniec_Projekt),ROUND(OFFSET($K$2476,$H1604,(COLUMN()-11))*OFFSET($K$469,$H1605,(COLUMN()-11)),0),0)</f>
        <v>0</v>
      </c>
      <c r="Y1605" s="528">
        <f t="shared" ca="1" si="2497"/>
        <v>0</v>
      </c>
      <c r="Z1605" s="528">
        <f t="shared" ca="1" si="2497"/>
        <v>0</v>
      </c>
      <c r="AA1605" s="528">
        <f t="shared" ca="1" si="2497"/>
        <v>0</v>
      </c>
      <c r="AB1605" s="528">
        <f t="shared" ref="AB1605:AE1605" ca="1" si="2498">IF(AND(OFFSET($F$269,$D1599,0)="tak",OFFSET($G$269,$D1599,0)="tak",OFFSET($J$269,$D1599,0)="ok",LataProjekcji&lt;=Koniec_Projekt),ROUND(OFFSET($K$2476,$H1604,(COLUMN()-11))*OFFSET($K$469,$H1605,(COLUMN()-11)),0),0)</f>
        <v>0</v>
      </c>
      <c r="AC1605" s="528">
        <f t="shared" ca="1" si="2498"/>
        <v>0</v>
      </c>
      <c r="AD1605" s="528">
        <f t="shared" ca="1" si="2498"/>
        <v>0</v>
      </c>
      <c r="AE1605" s="528">
        <f t="shared" ca="1" si="2498"/>
        <v>0</v>
      </c>
    </row>
    <row r="1606" spans="1:31" hidden="1">
      <c r="A1606" s="326"/>
      <c r="B1606" s="20">
        <f ca="1">OFFSET($B$269,D1606,0)</f>
        <v>0</v>
      </c>
      <c r="C1606" s="20"/>
      <c r="D1606" s="21">
        <f>D1599+1</f>
        <v>156</v>
      </c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/>
      <c r="AA1606" s="21"/>
      <c r="AB1606" s="21"/>
      <c r="AC1606" s="21"/>
      <c r="AD1606" s="21"/>
      <c r="AE1606" s="21"/>
    </row>
    <row r="1607" spans="1:31" hidden="1">
      <c r="A1607" s="326"/>
      <c r="B1607" s="21" t="s">
        <v>395</v>
      </c>
      <c r="C1607" s="21"/>
      <c r="D1607" s="164">
        <f ca="1">YEAR(OFFSET($E$269,D1606,0))</f>
        <v>1900</v>
      </c>
      <c r="E1607" s="164">
        <f ca="1">MONTH(OFFSET($E$269,D1606,0))</f>
        <v>1</v>
      </c>
      <c r="F1607" s="527" cm="1">
        <f t="array" aca="1" ref="F1607" ca="1">IleMiesiecyDoKoncaRokuST</f>
        <v>11</v>
      </c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/>
      <c r="AA1607" s="21"/>
      <c r="AB1607" s="21"/>
      <c r="AC1607" s="21"/>
      <c r="AD1607" s="21"/>
      <c r="AE1607" s="21"/>
    </row>
    <row r="1608" spans="1:31" hidden="1">
      <c r="A1608" s="326"/>
      <c r="B1608" s="21" t="s">
        <v>388</v>
      </c>
      <c r="C1608" s="21"/>
      <c r="D1608" s="374">
        <f ca="1">IF(E1608&lt;0,0,ROUND(E1608,0))</f>
        <v>0</v>
      </c>
      <c r="E1608" s="248">
        <f ca="1">OFFSET($D$269,D1606,0)</f>
        <v>0</v>
      </c>
      <c r="F1608" s="374">
        <f ca="1">IF(E1608&gt;10,ROUND(($D1609/12)*$F1607,0),$D1608)</f>
        <v>0</v>
      </c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6"/>
      <c r="B1609" s="21" t="s">
        <v>396</v>
      </c>
      <c r="C1609" s="21"/>
      <c r="D1609" s="374">
        <f ca="1">IF(ISBLANK(OFFSET($E$269,D1606,0)),0,IF(E1608&gt;10,ROUND(D1608*am_maszyny,0),IF(D1608&lt;0,0,D1608)))</f>
        <v>0</v>
      </c>
      <c r="E1609" s="21"/>
      <c r="F1609" s="21"/>
      <c r="G1609" s="21"/>
      <c r="H1609" s="21"/>
      <c r="I1609" s="21"/>
      <c r="J1609" s="21"/>
      <c r="K1609" s="74">
        <f ca="1">ROUND(IF($D1607=LataProjekcji,$F1608,IF($D1607=LataProjekcji,$D1609,0)),0)</f>
        <v>0</v>
      </c>
      <c r="L1609" s="247">
        <f ca="1">ROUND(IF(OR(AND($D1607=LataProjekcji,$F1607&gt;0),AND($D1607=LataProjekcji,$F1607=0,$E1608&lt;=10)),$F1608,IF($D1607&lt;LataProjekcji,IF((SUM($K1609:K1609)+$D1609)&lt;$D1608,$D1609,$D1608-SUM($K1609:K1609)),0)),0)</f>
        <v>0</v>
      </c>
      <c r="M1609" s="247">
        <f ca="1">ROUND(IF(OR(AND($D1607=LataProjekcji,$F1607&gt;0),AND($D1607=LataProjekcji,$F1607=0,$E1608&lt;=10)),$F1608,IF($D1607&lt;LataProjekcji,IF((SUM($K1609:L1609)+$D1609)&lt;$D1608,$D1609,$D1608-SUM($K1609:L1609)),0)),0)</f>
        <v>0</v>
      </c>
      <c r="N1609" s="247">
        <f ca="1">ROUND(IF(OR(AND($D1607=LataProjekcji,$F1607&gt;0),AND($D1607=LataProjekcji,$F1607=0,$E1608&lt;=10)),$F1608,IF($D1607&lt;LataProjekcji,IF((SUM($K1609:M1609)+$D1609)&lt;$D1608,$D1609,$D1608-SUM($K1609:M1609)),0)),0)</f>
        <v>0</v>
      </c>
      <c r="O1609" s="247">
        <f ca="1">ROUND(IF(OR(AND($D1607=LataProjekcji,$F1607&gt;0),AND($D1607=LataProjekcji,$F1607=0,$E1608&lt;=10)),$F1608,IF($D1607&lt;LataProjekcji,IF((SUM($K1609:N1609)+$D1609)&lt;$D1608,$D1609,$D1608-SUM($K1609:N1609)),0)),0)</f>
        <v>0</v>
      </c>
      <c r="P1609" s="247">
        <f ca="1">ROUND(IF(OR(AND($D1607=LataProjekcji,$F1607&gt;0),AND($D1607=LataProjekcji,$F1607=0,$E1608&lt;=10)),$F1608,IF($D1607&lt;LataProjekcji,IF((SUM($K1609:O1609)+$D1609)&lt;$D1608,$D1609,$D1608-SUM($K1609:O1609)),0)),0)</f>
        <v>0</v>
      </c>
      <c r="Q1609" s="247">
        <f ca="1">ROUND(IF(OR(AND($D1607=LataProjekcji,$F1607&gt;0),AND($D1607=LataProjekcji,$F1607=0,$E1608&lt;=10)),$F1608,IF($D1607&lt;LataProjekcji,IF((SUM($K1609:P1609)+$D1609)&lt;$D1608,$D1609,$D1608-SUM($K1609:P1609)),0)),0)</f>
        <v>0</v>
      </c>
      <c r="R1609" s="247">
        <f ca="1">ROUND(IF(OR(AND($D1607=LataProjekcji,$F1607&gt;0),AND($D1607=LataProjekcji,$F1607=0,$E1608&lt;=10)),$F1608,IF($D1607&lt;LataProjekcji,IF((SUM($K1609:Q1609)+$D1609)&lt;$D1608,$D1609,$D1608-SUM($K1609:Q1609)),0)),0)</f>
        <v>0</v>
      </c>
      <c r="S1609" s="247">
        <f ca="1">ROUND(IF(OR(AND($D1607=LataProjekcji,$F1607&gt;0),AND($D1607=LataProjekcji,$F1607=0,$E1608&lt;=10)),$F1608,IF($D1607&lt;LataProjekcji,IF((SUM($K1609:R1609)+$D1609)&lt;$D1608,$D1609,$D1608-SUM($K1609:R1609)),0)),0)</f>
        <v>0</v>
      </c>
      <c r="T1609" s="247">
        <f ca="1">ROUND(IF(OR(AND($D1607=LataProjekcji,$F1607&gt;0),AND($D1607=LataProjekcji,$F1607=0,$E1608&lt;=10)),$F1608,IF($D1607&lt;LataProjekcji,IF((SUM($K1609:S1609)+$D1609)&lt;$D1608,$D1609,$D1608-SUM($K1609:S1609)),0)),0)</f>
        <v>0</v>
      </c>
      <c r="U1609" s="247">
        <f ca="1">ROUND(IF(OR(AND($D1607=LataProjekcji,$F1607&gt;0),AND($D1607=LataProjekcji,$F1607=0,$E1608&lt;=10)),$F1608,IF($D1607&lt;LataProjekcji,IF((SUM($K1609:T1609)+$D1609)&lt;$D1608,$D1609,$D1608-SUM($K1609:T1609)),0)),0)</f>
        <v>0</v>
      </c>
      <c r="V1609" s="247">
        <f ca="1">ROUND(IF(OR(AND($D1607=LataProjekcji,$F1607&gt;0),AND($D1607=LataProjekcji,$F1607=0,$E1608&lt;=10)),$F1608,IF($D1607&lt;LataProjekcji,IF((SUM($K1609:U1609)+$D1609)&lt;$D1608,$D1609,$D1608-SUM($K1609:U1609)),0)),0)</f>
        <v>0</v>
      </c>
      <c r="W1609" s="247">
        <f ca="1">ROUND(IF(OR(AND($D1607=LataProjekcji,$F1607&gt;0),AND($D1607=LataProjekcji,$F1607=0,$E1608&lt;=10)),$F1608,IF($D1607&lt;LataProjekcji,IF((SUM($K1609:V1609)+$D1609)&lt;$D1608,$D1609,$D1608-SUM($K1609:V1609)),0)),0)</f>
        <v>0</v>
      </c>
      <c r="X1609" s="247">
        <f ca="1">ROUND(IF(OR(AND($D1607=LataProjekcji,$F1607&gt;0),AND($D1607=LataProjekcji,$F1607=0,$E1608&lt;=10)),$F1608,IF($D1607&lt;LataProjekcji,IF((SUM($K1609:W1609)+$D1609)&lt;$D1608,$D1609,$D1608-SUM($K1609:W1609)),0)),0)</f>
        <v>0</v>
      </c>
      <c r="Y1609" s="247">
        <f ca="1">ROUND(IF(OR(AND($D1607=LataProjekcji,$F1607&gt;0),AND($D1607=LataProjekcji,$F1607=0,$E1608&lt;=10)),$F1608,IF($D1607&lt;LataProjekcji,IF((SUM($K1609:X1609)+$D1609)&lt;$D1608,$D1609,$D1608-SUM($K1609:X1609)),0)),0)</f>
        <v>0</v>
      </c>
      <c r="Z1609" s="247">
        <f ca="1">ROUND(IF(OR(AND($D1607=LataProjekcji,$F1607&gt;0),AND($D1607=LataProjekcji,$F1607=0,$E1608&lt;=10)),$F1608,IF($D1607&lt;LataProjekcji,IF((SUM($K1609:Y1609)+$D1609)&lt;$D1608,$D1609,$D1608-SUM($K1609:Y1609)),0)),0)</f>
        <v>0</v>
      </c>
      <c r="AA1609" s="247">
        <f ca="1">ROUND(IF(OR(AND($D1607=LataProjekcji,$F1607&gt;0),AND($D1607=LataProjekcji,$F1607=0,$E1608&lt;=10)),$F1608,IF($D1607&lt;LataProjekcji,IF((SUM($K1609:Z1609)+$D1609)&lt;$D1608,$D1609,$D1608-SUM($K1609:Z1609)),0)),0)</f>
        <v>0</v>
      </c>
      <c r="AB1609" s="247">
        <f ca="1">ROUND(IF(OR(AND($D1607=LataProjekcji,$F1607&gt;0),AND($D1607=LataProjekcji,$F1607=0,$E1608&lt;=10)),$F1608,IF($D1607&lt;LataProjekcji,IF((SUM($K1609:AA1609)+$D1609)&lt;$D1608,$D1609,$D1608-SUM($K1609:AA1609)),0)),0)</f>
        <v>0</v>
      </c>
      <c r="AC1609" s="247">
        <f ca="1">ROUND(IF(OR(AND($D1607=LataProjekcji,$F1607&gt;0),AND($D1607=LataProjekcji,$F1607=0,$E1608&lt;=10)),$F1608,IF($D1607&lt;LataProjekcji,IF((SUM($K1609:AB1609)+$D1609)&lt;$D1608,$D1609,$D1608-SUM($K1609:AB1609)),0)),0)</f>
        <v>0</v>
      </c>
      <c r="AD1609" s="247">
        <f ca="1">ROUND(IF(OR(AND($D1607=LataProjekcji,$F1607&gt;0),AND($D1607=LataProjekcji,$F1607=0,$E1608&lt;=10)),$F1608,IF($D1607&lt;LataProjekcji,IF((SUM($K1609:AC1609)+$D1609)&lt;$D1608,$D1609,$D1608-SUM($K1609:AC1609)),0)),0)</f>
        <v>0</v>
      </c>
      <c r="AE1609" s="247">
        <f ca="1">ROUND(IF(OR(AND($D1607=LataProjekcji,$F1607&gt;0),AND($D1607=LataProjekcji,$F1607=0,$E1608&lt;=10)),$F1608,IF($D1607&lt;LataProjekcji,IF((SUM($K1609:AD1609)+$D1609)&lt;$D1608,$D1609,$D1608-SUM($K1609:AD1609)),0)),0)</f>
        <v>0</v>
      </c>
    </row>
    <row r="1610" spans="1:31" ht="12.5" hidden="1" thickBot="1">
      <c r="A1610" s="326"/>
      <c r="B1610" s="21" t="s">
        <v>397</v>
      </c>
      <c r="C1610" s="21"/>
      <c r="D1610" s="22"/>
      <c r="E1610" s="21"/>
      <c r="F1610" s="21"/>
      <c r="G1610" s="21"/>
      <c r="H1610" s="21"/>
      <c r="I1610" s="21"/>
      <c r="J1610" s="21"/>
      <c r="K1610" s="22">
        <f ca="1">ROUND(K1609,0)</f>
        <v>0</v>
      </c>
      <c r="L1610" s="22">
        <f t="shared" ref="L1610:W1610" ca="1" si="2499">ROUND(K1610+L1609,0)</f>
        <v>0</v>
      </c>
      <c r="M1610" s="22">
        <f t="shared" ca="1" si="2499"/>
        <v>0</v>
      </c>
      <c r="N1610" s="22">
        <f t="shared" ca="1" si="2499"/>
        <v>0</v>
      </c>
      <c r="O1610" s="22">
        <f t="shared" ca="1" si="2499"/>
        <v>0</v>
      </c>
      <c r="P1610" s="22">
        <f t="shared" ca="1" si="2499"/>
        <v>0</v>
      </c>
      <c r="Q1610" s="22">
        <f t="shared" ca="1" si="2499"/>
        <v>0</v>
      </c>
      <c r="R1610" s="22">
        <f t="shared" ca="1" si="2499"/>
        <v>0</v>
      </c>
      <c r="S1610" s="22">
        <f t="shared" ca="1" si="2499"/>
        <v>0</v>
      </c>
      <c r="T1610" s="22">
        <f t="shared" ca="1" si="2499"/>
        <v>0</v>
      </c>
      <c r="U1610" s="22">
        <f t="shared" ca="1" si="2499"/>
        <v>0</v>
      </c>
      <c r="V1610" s="22">
        <f t="shared" ca="1" si="2499"/>
        <v>0</v>
      </c>
      <c r="W1610" s="22">
        <f t="shared" ca="1" si="2499"/>
        <v>0</v>
      </c>
      <c r="X1610" s="22">
        <f ca="1">ROUND(W1610+X1609,0)</f>
        <v>0</v>
      </c>
      <c r="Y1610" s="22">
        <f ca="1">ROUND(X1610+Y1609,0)</f>
        <v>0</v>
      </c>
      <c r="Z1610" s="22">
        <f t="shared" ref="Z1610:AA1610" ca="1" si="2500">ROUND(Y1610+Z1609,0)</f>
        <v>0</v>
      </c>
      <c r="AA1610" s="22">
        <f t="shared" ca="1" si="2500"/>
        <v>0</v>
      </c>
      <c r="AB1610" s="22">
        <f t="shared" ref="AB1610" ca="1" si="2501">ROUND(AA1610+AB1609,0)</f>
        <v>0</v>
      </c>
      <c r="AC1610" s="22">
        <f t="shared" ref="AC1610" ca="1" si="2502">ROUND(AB1610+AC1609,0)</f>
        <v>0</v>
      </c>
      <c r="AD1610" s="22">
        <f t="shared" ref="AD1610" ca="1" si="2503">ROUND(AC1610+AD1609,0)</f>
        <v>0</v>
      </c>
      <c r="AE1610" s="22">
        <f t="shared" ref="AE1610" ca="1" si="2504">ROUND(AD1610+AE1609,0)</f>
        <v>0</v>
      </c>
    </row>
    <row r="1611" spans="1:31" ht="12.5" hidden="1" thickBot="1">
      <c r="A1611" s="326"/>
      <c r="B1611" s="21" t="s">
        <v>388</v>
      </c>
      <c r="C1611" s="21"/>
      <c r="D1611" s="22"/>
      <c r="E1611" s="21"/>
      <c r="F1611" s="21"/>
      <c r="G1611" s="21"/>
      <c r="H1611" s="539">
        <f>H1604+7</f>
        <v>300</v>
      </c>
      <c r="I1611" s="21"/>
      <c r="J1611" s="21"/>
      <c r="K1611" s="76">
        <f ca="1">IF($D1607=LataProjekcji,ROUND($D1608-K1610,0),ROUND(IF(K1609=0,0,$D1608-K1610),0))</f>
        <v>0</v>
      </c>
      <c r="L1611" s="253">
        <f t="shared" ref="L1611:W1611" ca="1" si="2505">IF($D1607=LataProjekcji,ROUND($D1608-L1610,0),ROUND(IF(AND(L1609=0,K1611&gt;0),$D1608-L1610,IF(L1609=0,0,$D1608-L1610)),0))</f>
        <v>0</v>
      </c>
      <c r="M1611" s="253">
        <f t="shared" ca="1" si="2505"/>
        <v>0</v>
      </c>
      <c r="N1611" s="253">
        <f t="shared" ca="1" si="2505"/>
        <v>0</v>
      </c>
      <c r="O1611" s="253">
        <f t="shared" ca="1" si="2505"/>
        <v>0</v>
      </c>
      <c r="P1611" s="253">
        <f t="shared" ca="1" si="2505"/>
        <v>0</v>
      </c>
      <c r="Q1611" s="253">
        <f t="shared" ca="1" si="2505"/>
        <v>0</v>
      </c>
      <c r="R1611" s="253">
        <f t="shared" ca="1" si="2505"/>
        <v>0</v>
      </c>
      <c r="S1611" s="253">
        <f t="shared" ca="1" si="2505"/>
        <v>0</v>
      </c>
      <c r="T1611" s="253">
        <f t="shared" ca="1" si="2505"/>
        <v>0</v>
      </c>
      <c r="U1611" s="253">
        <f t="shared" ca="1" si="2505"/>
        <v>0</v>
      </c>
      <c r="V1611" s="253">
        <f t="shared" ca="1" si="2505"/>
        <v>0</v>
      </c>
      <c r="W1611" s="253">
        <f t="shared" ca="1" si="2505"/>
        <v>0</v>
      </c>
      <c r="X1611" s="253">
        <f t="shared" ref="X1611:AA1611" ca="1" si="2506">IF($D1607=LataProjekcji,ROUND($D1608-X1610,0),ROUND(IF(AND(X1609=0,W1611&gt;0),$D1608-X1610,IF(X1609=0,0,$D1608-X1610)),0))</f>
        <v>0</v>
      </c>
      <c r="Y1611" s="253">
        <f t="shared" ca="1" si="2506"/>
        <v>0</v>
      </c>
      <c r="Z1611" s="253">
        <f t="shared" ca="1" si="2506"/>
        <v>0</v>
      </c>
      <c r="AA1611" s="253">
        <f t="shared" ca="1" si="2506"/>
        <v>0</v>
      </c>
      <c r="AB1611" s="253">
        <f t="shared" ref="AB1611" ca="1" si="2507">IF($D1607=LataProjekcji,ROUND($D1608-AB1610,0),ROUND(IF(AND(AB1609=0,AA1611&gt;0),$D1608-AB1610,IF(AB1609=0,0,$D1608-AB1610)),0))</f>
        <v>0</v>
      </c>
      <c r="AC1611" s="253">
        <f t="shared" ref="AC1611" ca="1" si="2508">IF($D1607=LataProjekcji,ROUND($D1608-AC1610,0),ROUND(IF(AND(AC1609=0,AB1611&gt;0),$D1608-AC1610,IF(AC1609=0,0,$D1608-AC1610)),0))</f>
        <v>0</v>
      </c>
      <c r="AD1611" s="253">
        <f t="shared" ref="AD1611" ca="1" si="2509">IF($D1607=LataProjekcji,ROUND($D1608-AD1610,0),ROUND(IF(AND(AD1609=0,AC1611&gt;0),$D1608-AD1610,IF(AD1609=0,0,$D1608-AD1610)),0))</f>
        <v>0</v>
      </c>
      <c r="AE1611" s="253">
        <f t="shared" ref="AE1611" ca="1" si="2510">IF($D1607=LataProjekcji,ROUND($D1608-AE1610,0),ROUND(IF(AND(AE1609=0,AD1611&gt;0),$D1608-AE1610,IF(AE1609=0,0,$D1608-AE1610)),0))</f>
        <v>0</v>
      </c>
    </row>
    <row r="1612" spans="1:31" hidden="1">
      <c r="A1612" s="326"/>
      <c r="B1612" s="21"/>
      <c r="C1612" s="21"/>
      <c r="D1612" s="21"/>
      <c r="E1612" s="21"/>
      <c r="F1612" s="21"/>
      <c r="G1612" s="21"/>
      <c r="H1612" s="388">
        <f>H1605+1</f>
        <v>7</v>
      </c>
      <c r="I1612" s="458" cm="1">
        <f t="array" aca="1" ref="I1612" ca="1">OFFSET('Środki trwałe'!$C$418,H1612,,)</f>
        <v>0</v>
      </c>
      <c r="J1612" s="388" t="s">
        <v>404</v>
      </c>
      <c r="K1612" s="528">
        <f t="shared" ref="K1612:W1612" ca="1" si="2511">IF(AND(OFFSET($F$269,$D1606,0)="tak",OFFSET($G$269,$D1606,0)="tak",OFFSET($J$269,$D1606,0)="ok",LataProjekcji&lt;=Koniec_Projekt),ROUND(OFFSET($K$2476,$H1611,(COLUMN()-11))*OFFSET($K$469,$H1612,(COLUMN()-11)),0),0)</f>
        <v>0</v>
      </c>
      <c r="L1612" s="528">
        <f t="shared" ca="1" si="2511"/>
        <v>0</v>
      </c>
      <c r="M1612" s="528">
        <f t="shared" ca="1" si="2511"/>
        <v>0</v>
      </c>
      <c r="N1612" s="528">
        <f t="shared" ca="1" si="2511"/>
        <v>0</v>
      </c>
      <c r="O1612" s="528">
        <f t="shared" ca="1" si="2511"/>
        <v>0</v>
      </c>
      <c r="P1612" s="528">
        <f t="shared" ca="1" si="2511"/>
        <v>0</v>
      </c>
      <c r="Q1612" s="528">
        <f t="shared" ca="1" si="2511"/>
        <v>0</v>
      </c>
      <c r="R1612" s="528">
        <f t="shared" ca="1" si="2511"/>
        <v>0</v>
      </c>
      <c r="S1612" s="528">
        <f t="shared" ca="1" si="2511"/>
        <v>0</v>
      </c>
      <c r="T1612" s="528">
        <f t="shared" ca="1" si="2511"/>
        <v>0</v>
      </c>
      <c r="U1612" s="528">
        <f t="shared" ca="1" si="2511"/>
        <v>0</v>
      </c>
      <c r="V1612" s="528">
        <f t="shared" ca="1" si="2511"/>
        <v>0</v>
      </c>
      <c r="W1612" s="528">
        <f t="shared" ca="1" si="2511"/>
        <v>0</v>
      </c>
      <c r="X1612" s="528">
        <f t="shared" ref="X1612:AA1612" ca="1" si="2512">IF(AND(OFFSET($F$269,$D1606,0)="tak",OFFSET($G$269,$D1606,0)="tak",OFFSET($J$269,$D1606,0)="ok",LataProjekcji&lt;=Koniec_Projekt),ROUND(OFFSET($K$2476,$H1611,(COLUMN()-11))*OFFSET($K$469,$H1612,(COLUMN()-11)),0),0)</f>
        <v>0</v>
      </c>
      <c r="Y1612" s="528">
        <f t="shared" ca="1" si="2512"/>
        <v>0</v>
      </c>
      <c r="Z1612" s="528">
        <f t="shared" ca="1" si="2512"/>
        <v>0</v>
      </c>
      <c r="AA1612" s="528">
        <f t="shared" ca="1" si="2512"/>
        <v>0</v>
      </c>
      <c r="AB1612" s="528">
        <f t="shared" ref="AB1612:AE1612" ca="1" si="2513">IF(AND(OFFSET($F$269,$D1606,0)="tak",OFFSET($G$269,$D1606,0)="tak",OFFSET($J$269,$D1606,0)="ok",LataProjekcji&lt;=Koniec_Projekt),ROUND(OFFSET($K$2476,$H1611,(COLUMN()-11))*OFFSET($K$469,$H1612,(COLUMN()-11)),0),0)</f>
        <v>0</v>
      </c>
      <c r="AC1612" s="528">
        <f t="shared" ca="1" si="2513"/>
        <v>0</v>
      </c>
      <c r="AD1612" s="528">
        <f t="shared" ca="1" si="2513"/>
        <v>0</v>
      </c>
      <c r="AE1612" s="528">
        <f t="shared" ca="1" si="2513"/>
        <v>0</v>
      </c>
    </row>
    <row r="1613" spans="1:31" hidden="1">
      <c r="A1613" s="326"/>
      <c r="B1613" s="20">
        <f ca="1">OFFSET($B$269,D1613,0)</f>
        <v>0</v>
      </c>
      <c r="C1613" s="20"/>
      <c r="D1613" s="21">
        <f>D1606+1</f>
        <v>157</v>
      </c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</row>
    <row r="1614" spans="1:31" hidden="1">
      <c r="A1614" s="326"/>
      <c r="B1614" s="21" t="s">
        <v>395</v>
      </c>
      <c r="C1614" s="21"/>
      <c r="D1614" s="164">
        <f ca="1">YEAR(OFFSET($E$269,D1613,0))</f>
        <v>1900</v>
      </c>
      <c r="E1614" s="164">
        <f ca="1">MONTH(OFFSET($E$269,D1613,0))</f>
        <v>1</v>
      </c>
      <c r="F1614" s="527" cm="1">
        <f t="array" aca="1" ref="F1614" ca="1">IleMiesiecyDoKoncaRokuST</f>
        <v>11</v>
      </c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</row>
    <row r="1615" spans="1:31" hidden="1">
      <c r="A1615" s="326"/>
      <c r="B1615" s="21" t="s">
        <v>388</v>
      </c>
      <c r="C1615" s="21"/>
      <c r="D1615" s="375">
        <f ca="1">IF(E1615&lt;0,0,ROUND(E1615,0))</f>
        <v>0</v>
      </c>
      <c r="E1615" s="248">
        <f ca="1">OFFSET($D$269,D1613,0)</f>
        <v>0</v>
      </c>
      <c r="F1615" s="375">
        <f ca="1">IF(E1615&gt;10,ROUND(($D1616/12)*$F1614,0),$D1615)</f>
        <v>0</v>
      </c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6"/>
      <c r="B1616" s="21" t="s">
        <v>396</v>
      </c>
      <c r="C1616" s="21"/>
      <c r="D1616" s="375">
        <f ca="1">IF(ISBLANK(OFFSET($E$269,D1613,0)),0,IF(E1615&gt;10,ROUND(D1615*am_maszyny,0),IF(D1615&lt;0,0,D1615)))</f>
        <v>0</v>
      </c>
      <c r="E1616" s="21"/>
      <c r="F1616" s="21"/>
      <c r="G1616" s="21"/>
      <c r="H1616" s="21"/>
      <c r="I1616" s="21"/>
      <c r="J1616" s="21"/>
      <c r="K1616" s="74">
        <f ca="1">ROUND(IF($D1614=LataProjekcji,$F1615,IF($D1614=LataProjekcji,$D1616,0)),0)</f>
        <v>0</v>
      </c>
      <c r="L1616" s="247">
        <f ca="1">ROUND(IF(OR(AND($D1614=LataProjekcji,$F1614&gt;0),AND($D1614=LataProjekcji,$F1614=0,$E1615&lt;=10)),$F1615,IF($D1614&lt;LataProjekcji,IF((SUM($K1616:K1616)+$D1616)&lt;$D1615,$D1616,$D1615-SUM($K1616:K1616)),0)),0)</f>
        <v>0</v>
      </c>
      <c r="M1616" s="247">
        <f ca="1">ROUND(IF(OR(AND($D1614=LataProjekcji,$F1614&gt;0),AND($D1614=LataProjekcji,$F1614=0,$E1615&lt;=10)),$F1615,IF($D1614&lt;LataProjekcji,IF((SUM($K1616:L1616)+$D1616)&lt;$D1615,$D1616,$D1615-SUM($K1616:L1616)),0)),0)</f>
        <v>0</v>
      </c>
      <c r="N1616" s="247">
        <f ca="1">ROUND(IF(OR(AND($D1614=LataProjekcji,$F1614&gt;0),AND($D1614=LataProjekcji,$F1614=0,$E1615&lt;=10)),$F1615,IF($D1614&lt;LataProjekcji,IF((SUM($K1616:M1616)+$D1616)&lt;$D1615,$D1616,$D1615-SUM($K1616:M1616)),0)),0)</f>
        <v>0</v>
      </c>
      <c r="O1616" s="247">
        <f ca="1">ROUND(IF(OR(AND($D1614=LataProjekcji,$F1614&gt;0),AND($D1614=LataProjekcji,$F1614=0,$E1615&lt;=10)),$F1615,IF($D1614&lt;LataProjekcji,IF((SUM($K1616:N1616)+$D1616)&lt;$D1615,$D1616,$D1615-SUM($K1616:N1616)),0)),0)</f>
        <v>0</v>
      </c>
      <c r="P1616" s="247">
        <f ca="1">ROUND(IF(OR(AND($D1614=LataProjekcji,$F1614&gt;0),AND($D1614=LataProjekcji,$F1614=0,$E1615&lt;=10)),$F1615,IF($D1614&lt;LataProjekcji,IF((SUM($K1616:O1616)+$D1616)&lt;$D1615,$D1616,$D1615-SUM($K1616:O1616)),0)),0)</f>
        <v>0</v>
      </c>
      <c r="Q1616" s="247">
        <f ca="1">ROUND(IF(OR(AND($D1614=LataProjekcji,$F1614&gt;0),AND($D1614=LataProjekcji,$F1614=0,$E1615&lt;=10)),$F1615,IF($D1614&lt;LataProjekcji,IF((SUM($K1616:P1616)+$D1616)&lt;$D1615,$D1616,$D1615-SUM($K1616:P1616)),0)),0)</f>
        <v>0</v>
      </c>
      <c r="R1616" s="247">
        <f ca="1">ROUND(IF(OR(AND($D1614=LataProjekcji,$F1614&gt;0),AND($D1614=LataProjekcji,$F1614=0,$E1615&lt;=10)),$F1615,IF($D1614&lt;LataProjekcji,IF((SUM($K1616:Q1616)+$D1616)&lt;$D1615,$D1616,$D1615-SUM($K1616:Q1616)),0)),0)</f>
        <v>0</v>
      </c>
      <c r="S1616" s="247">
        <f ca="1">ROUND(IF(OR(AND($D1614=LataProjekcji,$F1614&gt;0),AND($D1614=LataProjekcji,$F1614=0,$E1615&lt;=10)),$F1615,IF($D1614&lt;LataProjekcji,IF((SUM($K1616:R1616)+$D1616)&lt;$D1615,$D1616,$D1615-SUM($K1616:R1616)),0)),0)</f>
        <v>0</v>
      </c>
      <c r="T1616" s="247">
        <f ca="1">ROUND(IF(OR(AND($D1614=LataProjekcji,$F1614&gt;0),AND($D1614=LataProjekcji,$F1614=0,$E1615&lt;=10)),$F1615,IF($D1614&lt;LataProjekcji,IF((SUM($K1616:S1616)+$D1616)&lt;$D1615,$D1616,$D1615-SUM($K1616:S1616)),0)),0)</f>
        <v>0</v>
      </c>
      <c r="U1616" s="247">
        <f ca="1">ROUND(IF(OR(AND($D1614=LataProjekcji,$F1614&gt;0),AND($D1614=LataProjekcji,$F1614=0,$E1615&lt;=10)),$F1615,IF($D1614&lt;LataProjekcji,IF((SUM($K1616:T1616)+$D1616)&lt;$D1615,$D1616,$D1615-SUM($K1616:T1616)),0)),0)</f>
        <v>0</v>
      </c>
      <c r="V1616" s="247">
        <f ca="1">ROUND(IF(OR(AND($D1614=LataProjekcji,$F1614&gt;0),AND($D1614=LataProjekcji,$F1614=0,$E1615&lt;=10)),$F1615,IF($D1614&lt;LataProjekcji,IF((SUM($K1616:U1616)+$D1616)&lt;$D1615,$D1616,$D1615-SUM($K1616:U1616)),0)),0)</f>
        <v>0</v>
      </c>
      <c r="W1616" s="247">
        <f ca="1">ROUND(IF(OR(AND($D1614=LataProjekcji,$F1614&gt;0),AND($D1614=LataProjekcji,$F1614=0,$E1615&lt;=10)),$F1615,IF($D1614&lt;LataProjekcji,IF((SUM($K1616:V1616)+$D1616)&lt;$D1615,$D1616,$D1615-SUM($K1616:V1616)),0)),0)</f>
        <v>0</v>
      </c>
      <c r="X1616" s="247">
        <f ca="1">ROUND(IF(OR(AND($D1614=LataProjekcji,$F1614&gt;0),AND($D1614=LataProjekcji,$F1614=0,$E1615&lt;=10)),$F1615,IF($D1614&lt;LataProjekcji,IF((SUM($K1616:W1616)+$D1616)&lt;$D1615,$D1616,$D1615-SUM($K1616:W1616)),0)),0)</f>
        <v>0</v>
      </c>
      <c r="Y1616" s="247">
        <f ca="1">ROUND(IF(OR(AND($D1614=LataProjekcji,$F1614&gt;0),AND($D1614=LataProjekcji,$F1614=0,$E1615&lt;=10)),$F1615,IF($D1614&lt;LataProjekcji,IF((SUM($K1616:X1616)+$D1616)&lt;$D1615,$D1616,$D1615-SUM($K1616:X1616)),0)),0)</f>
        <v>0</v>
      </c>
      <c r="Z1616" s="247">
        <f ca="1">ROUND(IF(OR(AND($D1614=LataProjekcji,$F1614&gt;0),AND($D1614=LataProjekcji,$F1614=0,$E1615&lt;=10)),$F1615,IF($D1614&lt;LataProjekcji,IF((SUM($K1616:Y1616)+$D1616)&lt;$D1615,$D1616,$D1615-SUM($K1616:Y1616)),0)),0)</f>
        <v>0</v>
      </c>
      <c r="AA1616" s="247">
        <f ca="1">ROUND(IF(OR(AND($D1614=LataProjekcji,$F1614&gt;0),AND($D1614=LataProjekcji,$F1614=0,$E1615&lt;=10)),$F1615,IF($D1614&lt;LataProjekcji,IF((SUM($K1616:Z1616)+$D1616)&lt;$D1615,$D1616,$D1615-SUM($K1616:Z1616)),0)),0)</f>
        <v>0</v>
      </c>
      <c r="AB1616" s="247">
        <f ca="1">ROUND(IF(OR(AND($D1614=LataProjekcji,$F1614&gt;0),AND($D1614=LataProjekcji,$F1614=0,$E1615&lt;=10)),$F1615,IF($D1614&lt;LataProjekcji,IF((SUM($K1616:AA1616)+$D1616)&lt;$D1615,$D1616,$D1615-SUM($K1616:AA1616)),0)),0)</f>
        <v>0</v>
      </c>
      <c r="AC1616" s="247">
        <f ca="1">ROUND(IF(OR(AND($D1614=LataProjekcji,$F1614&gt;0),AND($D1614=LataProjekcji,$F1614=0,$E1615&lt;=10)),$F1615,IF($D1614&lt;LataProjekcji,IF((SUM($K1616:AB1616)+$D1616)&lt;$D1615,$D1616,$D1615-SUM($K1616:AB1616)),0)),0)</f>
        <v>0</v>
      </c>
      <c r="AD1616" s="247">
        <f ca="1">ROUND(IF(OR(AND($D1614=LataProjekcji,$F1614&gt;0),AND($D1614=LataProjekcji,$F1614=0,$E1615&lt;=10)),$F1615,IF($D1614&lt;LataProjekcji,IF((SUM($K1616:AC1616)+$D1616)&lt;$D1615,$D1616,$D1615-SUM($K1616:AC1616)),0)),0)</f>
        <v>0</v>
      </c>
      <c r="AE1616" s="247">
        <f ca="1">ROUND(IF(OR(AND($D1614=LataProjekcji,$F1614&gt;0),AND($D1614=LataProjekcji,$F1614=0,$E1615&lt;=10)),$F1615,IF($D1614&lt;LataProjekcji,IF((SUM($K1616:AD1616)+$D1616)&lt;$D1615,$D1616,$D1615-SUM($K1616:AD1616)),0)),0)</f>
        <v>0</v>
      </c>
    </row>
    <row r="1617" spans="1:31" ht="12.5" hidden="1" thickBot="1">
      <c r="A1617" s="326"/>
      <c r="B1617" s="21" t="s">
        <v>397</v>
      </c>
      <c r="C1617" s="21"/>
      <c r="D1617" s="22"/>
      <c r="E1617" s="21"/>
      <c r="F1617" s="21"/>
      <c r="G1617" s="21"/>
      <c r="H1617" s="21"/>
      <c r="I1617" s="21"/>
      <c r="J1617" s="21"/>
      <c r="K1617" s="22">
        <f ca="1">ROUND(K1616,0)</f>
        <v>0</v>
      </c>
      <c r="L1617" s="22">
        <f t="shared" ref="L1617:W1617" ca="1" si="2514">ROUND(K1617+L1616,0)</f>
        <v>0</v>
      </c>
      <c r="M1617" s="22">
        <f t="shared" ca="1" si="2514"/>
        <v>0</v>
      </c>
      <c r="N1617" s="22">
        <f t="shared" ca="1" si="2514"/>
        <v>0</v>
      </c>
      <c r="O1617" s="22">
        <f t="shared" ca="1" si="2514"/>
        <v>0</v>
      </c>
      <c r="P1617" s="22">
        <f t="shared" ca="1" si="2514"/>
        <v>0</v>
      </c>
      <c r="Q1617" s="22">
        <f t="shared" ca="1" si="2514"/>
        <v>0</v>
      </c>
      <c r="R1617" s="22">
        <f t="shared" ca="1" si="2514"/>
        <v>0</v>
      </c>
      <c r="S1617" s="22">
        <f t="shared" ca="1" si="2514"/>
        <v>0</v>
      </c>
      <c r="T1617" s="22">
        <f t="shared" ca="1" si="2514"/>
        <v>0</v>
      </c>
      <c r="U1617" s="22">
        <f t="shared" ca="1" si="2514"/>
        <v>0</v>
      </c>
      <c r="V1617" s="22">
        <f t="shared" ca="1" si="2514"/>
        <v>0</v>
      </c>
      <c r="W1617" s="22">
        <f t="shared" ca="1" si="2514"/>
        <v>0</v>
      </c>
      <c r="X1617" s="22">
        <f ca="1">ROUND(W1617+X1616,0)</f>
        <v>0</v>
      </c>
      <c r="Y1617" s="22">
        <f ca="1">ROUND(X1617+Y1616,0)</f>
        <v>0</v>
      </c>
      <c r="Z1617" s="22">
        <f t="shared" ref="Z1617:AA1617" ca="1" si="2515">ROUND(Y1617+Z1616,0)</f>
        <v>0</v>
      </c>
      <c r="AA1617" s="22">
        <f t="shared" ca="1" si="2515"/>
        <v>0</v>
      </c>
      <c r="AB1617" s="22">
        <f t="shared" ref="AB1617" ca="1" si="2516">ROUND(AA1617+AB1616,0)</f>
        <v>0</v>
      </c>
      <c r="AC1617" s="22">
        <f t="shared" ref="AC1617" ca="1" si="2517">ROUND(AB1617+AC1616,0)</f>
        <v>0</v>
      </c>
      <c r="AD1617" s="22">
        <f t="shared" ref="AD1617" ca="1" si="2518">ROUND(AC1617+AD1616,0)</f>
        <v>0</v>
      </c>
      <c r="AE1617" s="22">
        <f t="shared" ref="AE1617" ca="1" si="2519">ROUND(AD1617+AE1616,0)</f>
        <v>0</v>
      </c>
    </row>
    <row r="1618" spans="1:31" ht="12.5" hidden="1" thickBot="1">
      <c r="A1618" s="326"/>
      <c r="B1618" s="21" t="s">
        <v>388</v>
      </c>
      <c r="C1618" s="21"/>
      <c r="D1618" s="22"/>
      <c r="E1618" s="21"/>
      <c r="F1618" s="21"/>
      <c r="G1618" s="21"/>
      <c r="H1618" s="539">
        <f>H1611+7</f>
        <v>307</v>
      </c>
      <c r="I1618" s="21"/>
      <c r="J1618" s="21"/>
      <c r="K1618" s="76">
        <f ca="1">IF($D1614=LataProjekcji,ROUND($D1615-K1617,0),ROUND(IF(K1616=0,0,$D1615-K1617),0))</f>
        <v>0</v>
      </c>
      <c r="L1618" s="253">
        <f t="shared" ref="L1618:W1618" ca="1" si="2520">IF($D1614=LataProjekcji,ROUND($D1615-L1617,0),ROUND(IF(AND(L1616=0,K1618&gt;0),$D1615-L1617,IF(L1616=0,0,$D1615-L1617)),0))</f>
        <v>0</v>
      </c>
      <c r="M1618" s="253">
        <f t="shared" ca="1" si="2520"/>
        <v>0</v>
      </c>
      <c r="N1618" s="253">
        <f t="shared" ca="1" si="2520"/>
        <v>0</v>
      </c>
      <c r="O1618" s="253">
        <f t="shared" ca="1" si="2520"/>
        <v>0</v>
      </c>
      <c r="P1618" s="253">
        <f t="shared" ca="1" si="2520"/>
        <v>0</v>
      </c>
      <c r="Q1618" s="253">
        <f t="shared" ca="1" si="2520"/>
        <v>0</v>
      </c>
      <c r="R1618" s="253">
        <f t="shared" ca="1" si="2520"/>
        <v>0</v>
      </c>
      <c r="S1618" s="253">
        <f t="shared" ca="1" si="2520"/>
        <v>0</v>
      </c>
      <c r="T1618" s="253">
        <f t="shared" ca="1" si="2520"/>
        <v>0</v>
      </c>
      <c r="U1618" s="253">
        <f t="shared" ca="1" si="2520"/>
        <v>0</v>
      </c>
      <c r="V1618" s="253">
        <f t="shared" ca="1" si="2520"/>
        <v>0</v>
      </c>
      <c r="W1618" s="253">
        <f t="shared" ca="1" si="2520"/>
        <v>0</v>
      </c>
      <c r="X1618" s="253">
        <f t="shared" ref="X1618:AA1618" ca="1" si="2521">IF($D1614=LataProjekcji,ROUND($D1615-X1617,0),ROUND(IF(AND(X1616=0,W1618&gt;0),$D1615-X1617,IF(X1616=0,0,$D1615-X1617)),0))</f>
        <v>0</v>
      </c>
      <c r="Y1618" s="253">
        <f t="shared" ca="1" si="2521"/>
        <v>0</v>
      </c>
      <c r="Z1618" s="253">
        <f t="shared" ca="1" si="2521"/>
        <v>0</v>
      </c>
      <c r="AA1618" s="253">
        <f t="shared" ca="1" si="2521"/>
        <v>0</v>
      </c>
      <c r="AB1618" s="253">
        <f t="shared" ref="AB1618" ca="1" si="2522">IF($D1614=LataProjekcji,ROUND($D1615-AB1617,0),ROUND(IF(AND(AB1616=0,AA1618&gt;0),$D1615-AB1617,IF(AB1616=0,0,$D1615-AB1617)),0))</f>
        <v>0</v>
      </c>
      <c r="AC1618" s="253">
        <f t="shared" ref="AC1618" ca="1" si="2523">IF($D1614=LataProjekcji,ROUND($D1615-AC1617,0),ROUND(IF(AND(AC1616=0,AB1618&gt;0),$D1615-AC1617,IF(AC1616=0,0,$D1615-AC1617)),0))</f>
        <v>0</v>
      </c>
      <c r="AD1618" s="253">
        <f t="shared" ref="AD1618" ca="1" si="2524">IF($D1614=LataProjekcji,ROUND($D1615-AD1617,0),ROUND(IF(AND(AD1616=0,AC1618&gt;0),$D1615-AD1617,IF(AD1616=0,0,$D1615-AD1617)),0))</f>
        <v>0</v>
      </c>
      <c r="AE1618" s="253">
        <f t="shared" ref="AE1618" ca="1" si="2525">IF($D1614=LataProjekcji,ROUND($D1615-AE1617,0),ROUND(IF(AND(AE1616=0,AD1618&gt;0),$D1615-AE1617,IF(AE1616=0,0,$D1615-AE1617)),0))</f>
        <v>0</v>
      </c>
    </row>
    <row r="1619" spans="1:31" hidden="1">
      <c r="A1619" s="326"/>
      <c r="B1619" s="21"/>
      <c r="C1619" s="21"/>
      <c r="D1619" s="22"/>
      <c r="E1619" s="21"/>
      <c r="F1619" s="21"/>
      <c r="G1619" s="21"/>
      <c r="H1619" s="388">
        <f>H1612+1</f>
        <v>8</v>
      </c>
      <c r="I1619" s="458" cm="1">
        <f t="array" aca="1" ref="I1619" ca="1">OFFSET('Środki trwałe'!$C$418,H1619,,)</f>
        <v>0</v>
      </c>
      <c r="J1619" s="388" t="s">
        <v>404</v>
      </c>
      <c r="K1619" s="528">
        <f t="shared" ref="K1619:W1619" ca="1" si="2526">IF(AND(OFFSET($F$269,$D1613,0)="tak",OFFSET($G$269,$D1613,0)="tak",OFFSET($J$269,$D1613,0)="ok",LataProjekcji&lt;=Koniec_Projekt),ROUND(OFFSET($K$2476,$H1618,(COLUMN()-11))*OFFSET($K$469,$H1619,(COLUMN()-11)),0),0)</f>
        <v>0</v>
      </c>
      <c r="L1619" s="528">
        <f t="shared" ca="1" si="2526"/>
        <v>0</v>
      </c>
      <c r="M1619" s="528">
        <f t="shared" ca="1" si="2526"/>
        <v>0</v>
      </c>
      <c r="N1619" s="528">
        <f t="shared" ca="1" si="2526"/>
        <v>0</v>
      </c>
      <c r="O1619" s="528">
        <f t="shared" ca="1" si="2526"/>
        <v>0</v>
      </c>
      <c r="P1619" s="528">
        <f t="shared" ca="1" si="2526"/>
        <v>0</v>
      </c>
      <c r="Q1619" s="528">
        <f t="shared" ca="1" si="2526"/>
        <v>0</v>
      </c>
      <c r="R1619" s="528">
        <f t="shared" ca="1" si="2526"/>
        <v>0</v>
      </c>
      <c r="S1619" s="528">
        <f t="shared" ca="1" si="2526"/>
        <v>0</v>
      </c>
      <c r="T1619" s="528">
        <f t="shared" ca="1" si="2526"/>
        <v>0</v>
      </c>
      <c r="U1619" s="528">
        <f t="shared" ca="1" si="2526"/>
        <v>0</v>
      </c>
      <c r="V1619" s="528">
        <f t="shared" ca="1" si="2526"/>
        <v>0</v>
      </c>
      <c r="W1619" s="528">
        <f t="shared" ca="1" si="2526"/>
        <v>0</v>
      </c>
      <c r="X1619" s="528">
        <f t="shared" ref="X1619:AA1619" ca="1" si="2527">IF(AND(OFFSET($F$269,$D1613,0)="tak",OFFSET($G$269,$D1613,0)="tak",OFFSET($J$269,$D1613,0)="ok",LataProjekcji&lt;=Koniec_Projekt),ROUND(OFFSET($K$2476,$H1618,(COLUMN()-11))*OFFSET($K$469,$H1619,(COLUMN()-11)),0),0)</f>
        <v>0</v>
      </c>
      <c r="Y1619" s="528">
        <f t="shared" ca="1" si="2527"/>
        <v>0</v>
      </c>
      <c r="Z1619" s="528">
        <f t="shared" ca="1" si="2527"/>
        <v>0</v>
      </c>
      <c r="AA1619" s="528">
        <f t="shared" ca="1" si="2527"/>
        <v>0</v>
      </c>
      <c r="AB1619" s="528">
        <f t="shared" ref="AB1619:AE1619" ca="1" si="2528">IF(AND(OFFSET($F$269,$D1613,0)="tak",OFFSET($G$269,$D1613,0)="tak",OFFSET($J$269,$D1613,0)="ok",LataProjekcji&lt;=Koniec_Projekt),ROUND(OFFSET($K$2476,$H1618,(COLUMN()-11))*OFFSET($K$469,$H1619,(COLUMN()-11)),0),0)</f>
        <v>0</v>
      </c>
      <c r="AC1619" s="528">
        <f t="shared" ca="1" si="2528"/>
        <v>0</v>
      </c>
      <c r="AD1619" s="528">
        <f t="shared" ca="1" si="2528"/>
        <v>0</v>
      </c>
      <c r="AE1619" s="528">
        <f t="shared" ca="1" si="2528"/>
        <v>0</v>
      </c>
    </row>
    <row r="1620" spans="1:31" hidden="1">
      <c r="A1620" s="326"/>
      <c r="B1620" s="20">
        <f ca="1">OFFSET($B$269,D1620,0)</f>
        <v>0</v>
      </c>
      <c r="C1620" s="20"/>
      <c r="D1620" s="21">
        <f>D1613+1</f>
        <v>158</v>
      </c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</row>
    <row r="1621" spans="1:31" hidden="1">
      <c r="A1621" s="326"/>
      <c r="B1621" s="21" t="s">
        <v>395</v>
      </c>
      <c r="C1621" s="21"/>
      <c r="D1621" s="164">
        <f ca="1">YEAR(OFFSET($E$269,D1620,0))</f>
        <v>1900</v>
      </c>
      <c r="E1621" s="164">
        <f ca="1">MONTH(OFFSET($E$269,D1620,0))</f>
        <v>1</v>
      </c>
      <c r="F1621" s="527" cm="1">
        <f t="array" aca="1" ref="F1621" ca="1">IleMiesiecyDoKoncaRokuST</f>
        <v>11</v>
      </c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</row>
    <row r="1622" spans="1:31" hidden="1">
      <c r="A1622" s="326"/>
      <c r="B1622" s="21" t="s">
        <v>388</v>
      </c>
      <c r="C1622" s="21"/>
      <c r="D1622" s="372">
        <f ca="1">IF(E1622&lt;0,0,ROUND(E1622,0))</f>
        <v>0</v>
      </c>
      <c r="E1622" s="248">
        <f ca="1">OFFSET($D$269,D1620,0)</f>
        <v>0</v>
      </c>
      <c r="F1622" s="372">
        <f ca="1">IF(E1622&gt;10,ROUND(($D1623/12)*$F1621,0),$D1622)</f>
        <v>0</v>
      </c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6"/>
      <c r="B1623" s="21" t="s">
        <v>396</v>
      </c>
      <c r="C1623" s="21"/>
      <c r="D1623" s="372">
        <f ca="1">IF(ISBLANK(OFFSET($E$269,D1620,0)),0,IF(E1622&gt;10,ROUND(D1622*am_maszyny,0),IF(D1622&lt;0,0,D1622)))</f>
        <v>0</v>
      </c>
      <c r="E1623" s="21"/>
      <c r="F1623" s="21"/>
      <c r="G1623" s="21"/>
      <c r="H1623" s="21"/>
      <c r="I1623" s="21"/>
      <c r="J1623" s="21"/>
      <c r="K1623" s="74">
        <f ca="1">ROUND(IF($D1621=LataProjekcji,$F1622,IF($D1621=LataProjekcji,$D1623,0)),0)</f>
        <v>0</v>
      </c>
      <c r="L1623" s="247">
        <f ca="1">ROUND(IF(OR(AND($D1621=LataProjekcji,$F1621&gt;0),AND($D1621=LataProjekcji,$F1621=0,$E1622&lt;=10)),$F1622,IF($D1621&lt;LataProjekcji,IF((SUM($K1623:K1623)+$D1623)&lt;$D1622,$D1623,$D1622-SUM($K1623:K1623)),0)),0)</f>
        <v>0</v>
      </c>
      <c r="M1623" s="247">
        <f ca="1">ROUND(IF(OR(AND($D1621=LataProjekcji,$F1621&gt;0),AND($D1621=LataProjekcji,$F1621=0,$E1622&lt;=10)),$F1622,IF($D1621&lt;LataProjekcji,IF((SUM($K1623:L1623)+$D1623)&lt;$D1622,$D1623,$D1622-SUM($K1623:L1623)),0)),0)</f>
        <v>0</v>
      </c>
      <c r="N1623" s="247">
        <f ca="1">ROUND(IF(OR(AND($D1621=LataProjekcji,$F1621&gt;0),AND($D1621=LataProjekcji,$F1621=0,$E1622&lt;=10)),$F1622,IF($D1621&lt;LataProjekcji,IF((SUM($K1623:M1623)+$D1623)&lt;$D1622,$D1623,$D1622-SUM($K1623:M1623)),0)),0)</f>
        <v>0</v>
      </c>
      <c r="O1623" s="247">
        <f ca="1">ROUND(IF(OR(AND($D1621=LataProjekcji,$F1621&gt;0),AND($D1621=LataProjekcji,$F1621=0,$E1622&lt;=10)),$F1622,IF($D1621&lt;LataProjekcji,IF((SUM($K1623:N1623)+$D1623)&lt;$D1622,$D1623,$D1622-SUM($K1623:N1623)),0)),0)</f>
        <v>0</v>
      </c>
      <c r="P1623" s="247">
        <f ca="1">ROUND(IF(OR(AND($D1621=LataProjekcji,$F1621&gt;0),AND($D1621=LataProjekcji,$F1621=0,$E1622&lt;=10)),$F1622,IF($D1621&lt;LataProjekcji,IF((SUM($K1623:O1623)+$D1623)&lt;$D1622,$D1623,$D1622-SUM($K1623:O1623)),0)),0)</f>
        <v>0</v>
      </c>
      <c r="Q1623" s="247">
        <f ca="1">ROUND(IF(OR(AND($D1621=LataProjekcji,$F1621&gt;0),AND($D1621=LataProjekcji,$F1621=0,$E1622&lt;=10)),$F1622,IF($D1621&lt;LataProjekcji,IF((SUM($K1623:P1623)+$D1623)&lt;$D1622,$D1623,$D1622-SUM($K1623:P1623)),0)),0)</f>
        <v>0</v>
      </c>
      <c r="R1623" s="247">
        <f ca="1">ROUND(IF(OR(AND($D1621=LataProjekcji,$F1621&gt;0),AND($D1621=LataProjekcji,$F1621=0,$E1622&lt;=10)),$F1622,IF($D1621&lt;LataProjekcji,IF((SUM($K1623:Q1623)+$D1623)&lt;$D1622,$D1623,$D1622-SUM($K1623:Q1623)),0)),0)</f>
        <v>0</v>
      </c>
      <c r="S1623" s="247">
        <f ca="1">ROUND(IF(OR(AND($D1621=LataProjekcji,$F1621&gt;0),AND($D1621=LataProjekcji,$F1621=0,$E1622&lt;=10)),$F1622,IF($D1621&lt;LataProjekcji,IF((SUM($K1623:R1623)+$D1623)&lt;$D1622,$D1623,$D1622-SUM($K1623:R1623)),0)),0)</f>
        <v>0</v>
      </c>
      <c r="T1623" s="247">
        <f ca="1">ROUND(IF(OR(AND($D1621=LataProjekcji,$F1621&gt;0),AND($D1621=LataProjekcji,$F1621=0,$E1622&lt;=10)),$F1622,IF($D1621&lt;LataProjekcji,IF((SUM($K1623:S1623)+$D1623)&lt;$D1622,$D1623,$D1622-SUM($K1623:S1623)),0)),0)</f>
        <v>0</v>
      </c>
      <c r="U1623" s="247">
        <f ca="1">ROUND(IF(OR(AND($D1621=LataProjekcji,$F1621&gt;0),AND($D1621=LataProjekcji,$F1621=0,$E1622&lt;=10)),$F1622,IF($D1621&lt;LataProjekcji,IF((SUM($K1623:T1623)+$D1623)&lt;$D1622,$D1623,$D1622-SUM($K1623:T1623)),0)),0)</f>
        <v>0</v>
      </c>
      <c r="V1623" s="247">
        <f ca="1">ROUND(IF(OR(AND($D1621=LataProjekcji,$F1621&gt;0),AND($D1621=LataProjekcji,$F1621=0,$E1622&lt;=10)),$F1622,IF($D1621&lt;LataProjekcji,IF((SUM($K1623:U1623)+$D1623)&lt;$D1622,$D1623,$D1622-SUM($K1623:U1623)),0)),0)</f>
        <v>0</v>
      </c>
      <c r="W1623" s="247">
        <f ca="1">ROUND(IF(OR(AND($D1621=LataProjekcji,$F1621&gt;0),AND($D1621=LataProjekcji,$F1621=0,$E1622&lt;=10)),$F1622,IF($D1621&lt;LataProjekcji,IF((SUM($K1623:V1623)+$D1623)&lt;$D1622,$D1623,$D1622-SUM($K1623:V1623)),0)),0)</f>
        <v>0</v>
      </c>
      <c r="X1623" s="247">
        <f ca="1">ROUND(IF(OR(AND($D1621=LataProjekcji,$F1621&gt;0),AND($D1621=LataProjekcji,$F1621=0,$E1622&lt;=10)),$F1622,IF($D1621&lt;LataProjekcji,IF((SUM($K1623:W1623)+$D1623)&lt;$D1622,$D1623,$D1622-SUM($K1623:W1623)),0)),0)</f>
        <v>0</v>
      </c>
      <c r="Y1623" s="247">
        <f ca="1">ROUND(IF(OR(AND($D1621=LataProjekcji,$F1621&gt;0),AND($D1621=LataProjekcji,$F1621=0,$E1622&lt;=10)),$F1622,IF($D1621&lt;LataProjekcji,IF((SUM($K1623:X1623)+$D1623)&lt;$D1622,$D1623,$D1622-SUM($K1623:X1623)),0)),0)</f>
        <v>0</v>
      </c>
      <c r="Z1623" s="247">
        <f ca="1">ROUND(IF(OR(AND($D1621=LataProjekcji,$F1621&gt;0),AND($D1621=LataProjekcji,$F1621=0,$E1622&lt;=10)),$F1622,IF($D1621&lt;LataProjekcji,IF((SUM($K1623:Y1623)+$D1623)&lt;$D1622,$D1623,$D1622-SUM($K1623:Y1623)),0)),0)</f>
        <v>0</v>
      </c>
      <c r="AA1623" s="247">
        <f ca="1">ROUND(IF(OR(AND($D1621=LataProjekcji,$F1621&gt;0),AND($D1621=LataProjekcji,$F1621=0,$E1622&lt;=10)),$F1622,IF($D1621&lt;LataProjekcji,IF((SUM($K1623:Z1623)+$D1623)&lt;$D1622,$D1623,$D1622-SUM($K1623:Z1623)),0)),0)</f>
        <v>0</v>
      </c>
      <c r="AB1623" s="247">
        <f ca="1">ROUND(IF(OR(AND($D1621=LataProjekcji,$F1621&gt;0),AND($D1621=LataProjekcji,$F1621=0,$E1622&lt;=10)),$F1622,IF($D1621&lt;LataProjekcji,IF((SUM($K1623:AA1623)+$D1623)&lt;$D1622,$D1623,$D1622-SUM($K1623:AA1623)),0)),0)</f>
        <v>0</v>
      </c>
      <c r="AC1623" s="247">
        <f ca="1">ROUND(IF(OR(AND($D1621=LataProjekcji,$F1621&gt;0),AND($D1621=LataProjekcji,$F1621=0,$E1622&lt;=10)),$F1622,IF($D1621&lt;LataProjekcji,IF((SUM($K1623:AB1623)+$D1623)&lt;$D1622,$D1623,$D1622-SUM($K1623:AB1623)),0)),0)</f>
        <v>0</v>
      </c>
      <c r="AD1623" s="247">
        <f ca="1">ROUND(IF(OR(AND($D1621=LataProjekcji,$F1621&gt;0),AND($D1621=LataProjekcji,$F1621=0,$E1622&lt;=10)),$F1622,IF($D1621&lt;LataProjekcji,IF((SUM($K1623:AC1623)+$D1623)&lt;$D1622,$D1623,$D1622-SUM($K1623:AC1623)),0)),0)</f>
        <v>0</v>
      </c>
      <c r="AE1623" s="247">
        <f ca="1">ROUND(IF(OR(AND($D1621=LataProjekcji,$F1621&gt;0),AND($D1621=LataProjekcji,$F1621=0,$E1622&lt;=10)),$F1622,IF($D1621&lt;LataProjekcji,IF((SUM($K1623:AD1623)+$D1623)&lt;$D1622,$D1623,$D1622-SUM($K1623:AD1623)),0)),0)</f>
        <v>0</v>
      </c>
    </row>
    <row r="1624" spans="1:31" ht="12.5" hidden="1" thickBot="1">
      <c r="A1624" s="326"/>
      <c r="B1624" s="21" t="s">
        <v>397</v>
      </c>
      <c r="C1624" s="21"/>
      <c r="D1624" s="22"/>
      <c r="E1624" s="21"/>
      <c r="F1624" s="21"/>
      <c r="G1624" s="21"/>
      <c r="H1624" s="21"/>
      <c r="I1624" s="21"/>
      <c r="J1624" s="21"/>
      <c r="K1624" s="22">
        <f ca="1">ROUND(K1623,0)</f>
        <v>0</v>
      </c>
      <c r="L1624" s="22">
        <f t="shared" ref="L1624:W1624" ca="1" si="2529">ROUND(K1624+L1623,0)</f>
        <v>0</v>
      </c>
      <c r="M1624" s="22">
        <f t="shared" ca="1" si="2529"/>
        <v>0</v>
      </c>
      <c r="N1624" s="22">
        <f t="shared" ca="1" si="2529"/>
        <v>0</v>
      </c>
      <c r="O1624" s="22">
        <f t="shared" ca="1" si="2529"/>
        <v>0</v>
      </c>
      <c r="P1624" s="22">
        <f t="shared" ca="1" si="2529"/>
        <v>0</v>
      </c>
      <c r="Q1624" s="22">
        <f t="shared" ca="1" si="2529"/>
        <v>0</v>
      </c>
      <c r="R1624" s="22">
        <f t="shared" ca="1" si="2529"/>
        <v>0</v>
      </c>
      <c r="S1624" s="22">
        <f t="shared" ca="1" si="2529"/>
        <v>0</v>
      </c>
      <c r="T1624" s="22">
        <f t="shared" ca="1" si="2529"/>
        <v>0</v>
      </c>
      <c r="U1624" s="22">
        <f t="shared" ca="1" si="2529"/>
        <v>0</v>
      </c>
      <c r="V1624" s="22">
        <f t="shared" ca="1" si="2529"/>
        <v>0</v>
      </c>
      <c r="W1624" s="22">
        <f t="shared" ca="1" si="2529"/>
        <v>0</v>
      </c>
      <c r="X1624" s="22">
        <f ca="1">ROUND(W1624+X1623,0)</f>
        <v>0</v>
      </c>
      <c r="Y1624" s="22">
        <f ca="1">ROUND(X1624+Y1623,0)</f>
        <v>0</v>
      </c>
      <c r="Z1624" s="22">
        <f t="shared" ref="Z1624:AA1624" ca="1" si="2530">ROUND(Y1624+Z1623,0)</f>
        <v>0</v>
      </c>
      <c r="AA1624" s="22">
        <f t="shared" ca="1" si="2530"/>
        <v>0</v>
      </c>
      <c r="AB1624" s="22">
        <f t="shared" ref="AB1624" ca="1" si="2531">ROUND(AA1624+AB1623,0)</f>
        <v>0</v>
      </c>
      <c r="AC1624" s="22">
        <f t="shared" ref="AC1624" ca="1" si="2532">ROUND(AB1624+AC1623,0)</f>
        <v>0</v>
      </c>
      <c r="AD1624" s="22">
        <f t="shared" ref="AD1624" ca="1" si="2533">ROUND(AC1624+AD1623,0)</f>
        <v>0</v>
      </c>
      <c r="AE1624" s="22">
        <f t="shared" ref="AE1624" ca="1" si="2534">ROUND(AD1624+AE1623,0)</f>
        <v>0</v>
      </c>
    </row>
    <row r="1625" spans="1:31" ht="12.5" hidden="1" thickBot="1">
      <c r="A1625" s="326"/>
      <c r="B1625" s="21" t="s">
        <v>388</v>
      </c>
      <c r="C1625" s="21"/>
      <c r="D1625" s="22"/>
      <c r="E1625" s="21"/>
      <c r="F1625" s="21"/>
      <c r="G1625" s="21"/>
      <c r="H1625" s="539">
        <f>H1618+7</f>
        <v>314</v>
      </c>
      <c r="I1625" s="21"/>
      <c r="J1625" s="21"/>
      <c r="K1625" s="76">
        <f ca="1">IF($D1621=LataProjekcji,ROUND($D1622-K1624,0),ROUND(IF(K1623=0,0,$D1622-K1624),0))</f>
        <v>0</v>
      </c>
      <c r="L1625" s="253">
        <f t="shared" ref="L1625:W1625" ca="1" si="2535">IF($D1621=LataProjekcji,ROUND($D1622-L1624,0),ROUND(IF(AND(L1623=0,K1625&gt;0),$D1622-L1624,IF(L1623=0,0,$D1622-L1624)),0))</f>
        <v>0</v>
      </c>
      <c r="M1625" s="253">
        <f t="shared" ca="1" si="2535"/>
        <v>0</v>
      </c>
      <c r="N1625" s="253">
        <f t="shared" ca="1" si="2535"/>
        <v>0</v>
      </c>
      <c r="O1625" s="253">
        <f t="shared" ca="1" si="2535"/>
        <v>0</v>
      </c>
      <c r="P1625" s="253">
        <f t="shared" ca="1" si="2535"/>
        <v>0</v>
      </c>
      <c r="Q1625" s="253">
        <f t="shared" ca="1" si="2535"/>
        <v>0</v>
      </c>
      <c r="R1625" s="253">
        <f t="shared" ca="1" si="2535"/>
        <v>0</v>
      </c>
      <c r="S1625" s="253">
        <f t="shared" ca="1" si="2535"/>
        <v>0</v>
      </c>
      <c r="T1625" s="253">
        <f t="shared" ca="1" si="2535"/>
        <v>0</v>
      </c>
      <c r="U1625" s="253">
        <f t="shared" ca="1" si="2535"/>
        <v>0</v>
      </c>
      <c r="V1625" s="253">
        <f t="shared" ca="1" si="2535"/>
        <v>0</v>
      </c>
      <c r="W1625" s="253">
        <f t="shared" ca="1" si="2535"/>
        <v>0</v>
      </c>
      <c r="X1625" s="253">
        <f t="shared" ref="X1625:AA1625" ca="1" si="2536">IF($D1621=LataProjekcji,ROUND($D1622-X1624,0),ROUND(IF(AND(X1623=0,W1625&gt;0),$D1622-X1624,IF(X1623=0,0,$D1622-X1624)),0))</f>
        <v>0</v>
      </c>
      <c r="Y1625" s="253">
        <f t="shared" ca="1" si="2536"/>
        <v>0</v>
      </c>
      <c r="Z1625" s="253">
        <f t="shared" ca="1" si="2536"/>
        <v>0</v>
      </c>
      <c r="AA1625" s="253">
        <f t="shared" ca="1" si="2536"/>
        <v>0</v>
      </c>
      <c r="AB1625" s="253">
        <f t="shared" ref="AB1625" ca="1" si="2537">IF($D1621=LataProjekcji,ROUND($D1622-AB1624,0),ROUND(IF(AND(AB1623=0,AA1625&gt;0),$D1622-AB1624,IF(AB1623=0,0,$D1622-AB1624)),0))</f>
        <v>0</v>
      </c>
      <c r="AC1625" s="253">
        <f t="shared" ref="AC1625" ca="1" si="2538">IF($D1621=LataProjekcji,ROUND($D1622-AC1624,0),ROUND(IF(AND(AC1623=0,AB1625&gt;0),$D1622-AC1624,IF(AC1623=0,0,$D1622-AC1624)),0))</f>
        <v>0</v>
      </c>
      <c r="AD1625" s="253">
        <f t="shared" ref="AD1625" ca="1" si="2539">IF($D1621=LataProjekcji,ROUND($D1622-AD1624,0),ROUND(IF(AND(AD1623=0,AC1625&gt;0),$D1622-AD1624,IF(AD1623=0,0,$D1622-AD1624)),0))</f>
        <v>0</v>
      </c>
      <c r="AE1625" s="253">
        <f t="shared" ref="AE1625" ca="1" si="2540">IF($D1621=LataProjekcji,ROUND($D1622-AE1624,0),ROUND(IF(AND(AE1623=0,AD1625&gt;0),$D1622-AE1624,IF(AE1623=0,0,$D1622-AE1624)),0))</f>
        <v>0</v>
      </c>
    </row>
    <row r="1626" spans="1:31" hidden="1">
      <c r="A1626" s="326"/>
      <c r="B1626" s="20"/>
      <c r="C1626" s="20"/>
      <c r="D1626" s="21"/>
      <c r="E1626" s="21"/>
      <c r="F1626" s="21"/>
      <c r="G1626" s="21"/>
      <c r="H1626" s="388">
        <f>H1619+1</f>
        <v>9</v>
      </c>
      <c r="I1626" s="458" cm="1">
        <f t="array" aca="1" ref="I1626" ca="1">OFFSET('Środki trwałe'!$C$418,H1626,,)</f>
        <v>0</v>
      </c>
      <c r="J1626" s="388" t="s">
        <v>404</v>
      </c>
      <c r="K1626" s="528">
        <f t="shared" ref="K1626:W1626" ca="1" si="2541">IF(AND(OFFSET($F$269,$D1620,0)="tak",OFFSET($G$269,$D1620,0)="tak",OFFSET($J$269,$D1620,0)="ok",LataProjekcji&lt;=Koniec_Projekt),ROUND(OFFSET($K$2476,$H1625,(COLUMN()-11))*OFFSET($K$469,$H1626,(COLUMN()-11)),0),0)</f>
        <v>0</v>
      </c>
      <c r="L1626" s="528">
        <f t="shared" ca="1" si="2541"/>
        <v>0</v>
      </c>
      <c r="M1626" s="528">
        <f t="shared" ca="1" si="2541"/>
        <v>0</v>
      </c>
      <c r="N1626" s="528">
        <f t="shared" ca="1" si="2541"/>
        <v>0</v>
      </c>
      <c r="O1626" s="528">
        <f t="shared" ca="1" si="2541"/>
        <v>0</v>
      </c>
      <c r="P1626" s="528">
        <f t="shared" ca="1" si="2541"/>
        <v>0</v>
      </c>
      <c r="Q1626" s="528">
        <f t="shared" ca="1" si="2541"/>
        <v>0</v>
      </c>
      <c r="R1626" s="528">
        <f t="shared" ca="1" si="2541"/>
        <v>0</v>
      </c>
      <c r="S1626" s="528">
        <f t="shared" ca="1" si="2541"/>
        <v>0</v>
      </c>
      <c r="T1626" s="528">
        <f t="shared" ca="1" si="2541"/>
        <v>0</v>
      </c>
      <c r="U1626" s="528">
        <f t="shared" ca="1" si="2541"/>
        <v>0</v>
      </c>
      <c r="V1626" s="528">
        <f t="shared" ca="1" si="2541"/>
        <v>0</v>
      </c>
      <c r="W1626" s="528">
        <f t="shared" ca="1" si="2541"/>
        <v>0</v>
      </c>
      <c r="X1626" s="528">
        <f t="shared" ref="X1626:AA1626" ca="1" si="2542">IF(AND(OFFSET($F$269,$D1620,0)="tak",OFFSET($G$269,$D1620,0)="tak",OFFSET($J$269,$D1620,0)="ok",LataProjekcji&lt;=Koniec_Projekt),ROUND(OFFSET($K$2476,$H1625,(COLUMN()-11))*OFFSET($K$469,$H1626,(COLUMN()-11)),0),0)</f>
        <v>0</v>
      </c>
      <c r="Y1626" s="528">
        <f t="shared" ca="1" si="2542"/>
        <v>0</v>
      </c>
      <c r="Z1626" s="528">
        <f t="shared" ca="1" si="2542"/>
        <v>0</v>
      </c>
      <c r="AA1626" s="528">
        <f t="shared" ca="1" si="2542"/>
        <v>0</v>
      </c>
      <c r="AB1626" s="528">
        <f t="shared" ref="AB1626:AE1626" ca="1" si="2543">IF(AND(OFFSET($F$269,$D1620,0)="tak",OFFSET($G$269,$D1620,0)="tak",OFFSET($J$269,$D1620,0)="ok",LataProjekcji&lt;=Koniec_Projekt),ROUND(OFFSET($K$2476,$H1625,(COLUMN()-11))*OFFSET($K$469,$H1626,(COLUMN()-11)),0),0)</f>
        <v>0</v>
      </c>
      <c r="AC1626" s="528">
        <f t="shared" ca="1" si="2543"/>
        <v>0</v>
      </c>
      <c r="AD1626" s="528">
        <f t="shared" ca="1" si="2543"/>
        <v>0</v>
      </c>
      <c r="AE1626" s="528">
        <f t="shared" ca="1" si="2543"/>
        <v>0</v>
      </c>
    </row>
    <row r="1627" spans="1:31" hidden="1">
      <c r="A1627" s="326"/>
      <c r="B1627" s="20">
        <f ca="1">OFFSET($B$269,D1627,0)</f>
        <v>0</v>
      </c>
      <c r="C1627" s="20"/>
      <c r="D1627" s="21">
        <f>D1620+1</f>
        <v>159</v>
      </c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</row>
    <row r="1628" spans="1:31" hidden="1">
      <c r="A1628" s="326"/>
      <c r="B1628" s="21" t="s">
        <v>395</v>
      </c>
      <c r="C1628" s="21"/>
      <c r="D1628" s="164">
        <f ca="1">YEAR(OFFSET($E$269,D1627,0))</f>
        <v>1900</v>
      </c>
      <c r="E1628" s="164">
        <f ca="1">MONTH(OFFSET($E$269,D1627,0))</f>
        <v>1</v>
      </c>
      <c r="F1628" s="527" cm="1">
        <f t="array" aca="1" ref="F1628" ca="1">IleMiesiecyDoKoncaRokuST</f>
        <v>11</v>
      </c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  <c r="W1628" s="21"/>
      <c r="X1628" s="21"/>
      <c r="Y1628" s="21"/>
      <c r="Z1628" s="21"/>
      <c r="AA1628" s="21"/>
      <c r="AB1628" s="21"/>
      <c r="AC1628" s="21"/>
      <c r="AD1628" s="21"/>
      <c r="AE1628" s="21"/>
    </row>
    <row r="1629" spans="1:31" hidden="1">
      <c r="A1629" s="326"/>
      <c r="B1629" s="21" t="s">
        <v>388</v>
      </c>
      <c r="C1629" s="21"/>
      <c r="D1629" s="373">
        <f ca="1">IF(E1629&lt;0,0,ROUND(E1629,0))</f>
        <v>0</v>
      </c>
      <c r="E1629" s="248">
        <f ca="1">OFFSET($D$269,D1627,0)</f>
        <v>0</v>
      </c>
      <c r="F1629" s="373">
        <f ca="1">IF(E1629&gt;10,ROUND(($D1630/12)*$F1628,0),$D1629)</f>
        <v>0</v>
      </c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6"/>
      <c r="B1630" s="21" t="s">
        <v>396</v>
      </c>
      <c r="C1630" s="21"/>
      <c r="D1630" s="373">
        <f ca="1">IF(ISBLANK(OFFSET($E$269,D1627,0)),0,IF(E1629&gt;10,ROUND(D1629*am_maszyny,0),IF(D1629&lt;0,0,D1629)))</f>
        <v>0</v>
      </c>
      <c r="E1630" s="21"/>
      <c r="F1630" s="21"/>
      <c r="G1630" s="21"/>
      <c r="H1630" s="21"/>
      <c r="I1630" s="21"/>
      <c r="J1630" s="21"/>
      <c r="K1630" s="74">
        <f ca="1">ROUND(IF($D1628=LataProjekcji,$F1629,IF($D1628=LataProjekcji,$D1630,0)),0)</f>
        <v>0</v>
      </c>
      <c r="L1630" s="247">
        <f ca="1">ROUND(IF(OR(AND($D1628=LataProjekcji,$F1628&gt;0),AND($D1628=LataProjekcji,$F1628=0,$E1629&lt;=10)),$F1629,IF($D1628&lt;LataProjekcji,IF((SUM($K1630:K1630)+$D1630)&lt;$D1629,$D1630,$D1629-SUM($K1630:K1630)),0)),0)</f>
        <v>0</v>
      </c>
      <c r="M1630" s="247">
        <f ca="1">ROUND(IF(OR(AND($D1628=LataProjekcji,$F1628&gt;0),AND($D1628=LataProjekcji,$F1628=0,$E1629&lt;=10)),$F1629,IF($D1628&lt;LataProjekcji,IF((SUM($K1630:L1630)+$D1630)&lt;$D1629,$D1630,$D1629-SUM($K1630:L1630)),0)),0)</f>
        <v>0</v>
      </c>
      <c r="N1630" s="247">
        <f ca="1">ROUND(IF(OR(AND($D1628=LataProjekcji,$F1628&gt;0),AND($D1628=LataProjekcji,$F1628=0,$E1629&lt;=10)),$F1629,IF($D1628&lt;LataProjekcji,IF((SUM($K1630:M1630)+$D1630)&lt;$D1629,$D1630,$D1629-SUM($K1630:M1630)),0)),0)</f>
        <v>0</v>
      </c>
      <c r="O1630" s="247">
        <f ca="1">ROUND(IF(OR(AND($D1628=LataProjekcji,$F1628&gt;0),AND($D1628=LataProjekcji,$F1628=0,$E1629&lt;=10)),$F1629,IF($D1628&lt;LataProjekcji,IF((SUM($K1630:N1630)+$D1630)&lt;$D1629,$D1630,$D1629-SUM($K1630:N1630)),0)),0)</f>
        <v>0</v>
      </c>
      <c r="P1630" s="247">
        <f ca="1">ROUND(IF(OR(AND($D1628=LataProjekcji,$F1628&gt;0),AND($D1628=LataProjekcji,$F1628=0,$E1629&lt;=10)),$F1629,IF($D1628&lt;LataProjekcji,IF((SUM($K1630:O1630)+$D1630)&lt;$D1629,$D1630,$D1629-SUM($K1630:O1630)),0)),0)</f>
        <v>0</v>
      </c>
      <c r="Q1630" s="247">
        <f ca="1">ROUND(IF(OR(AND($D1628=LataProjekcji,$F1628&gt;0),AND($D1628=LataProjekcji,$F1628=0,$E1629&lt;=10)),$F1629,IF($D1628&lt;LataProjekcji,IF((SUM($K1630:P1630)+$D1630)&lt;$D1629,$D1630,$D1629-SUM($K1630:P1630)),0)),0)</f>
        <v>0</v>
      </c>
      <c r="R1630" s="247">
        <f ca="1">ROUND(IF(OR(AND($D1628=LataProjekcji,$F1628&gt;0),AND($D1628=LataProjekcji,$F1628=0,$E1629&lt;=10)),$F1629,IF($D1628&lt;LataProjekcji,IF((SUM($K1630:Q1630)+$D1630)&lt;$D1629,$D1630,$D1629-SUM($K1630:Q1630)),0)),0)</f>
        <v>0</v>
      </c>
      <c r="S1630" s="247">
        <f ca="1">ROUND(IF(OR(AND($D1628=LataProjekcji,$F1628&gt;0),AND($D1628=LataProjekcji,$F1628=0,$E1629&lt;=10)),$F1629,IF($D1628&lt;LataProjekcji,IF((SUM($K1630:R1630)+$D1630)&lt;$D1629,$D1630,$D1629-SUM($K1630:R1630)),0)),0)</f>
        <v>0</v>
      </c>
      <c r="T1630" s="247">
        <f ca="1">ROUND(IF(OR(AND($D1628=LataProjekcji,$F1628&gt;0),AND($D1628=LataProjekcji,$F1628=0,$E1629&lt;=10)),$F1629,IF($D1628&lt;LataProjekcji,IF((SUM($K1630:S1630)+$D1630)&lt;$D1629,$D1630,$D1629-SUM($K1630:S1630)),0)),0)</f>
        <v>0</v>
      </c>
      <c r="U1630" s="247">
        <f ca="1">ROUND(IF(OR(AND($D1628=LataProjekcji,$F1628&gt;0),AND($D1628=LataProjekcji,$F1628=0,$E1629&lt;=10)),$F1629,IF($D1628&lt;LataProjekcji,IF((SUM($K1630:T1630)+$D1630)&lt;$D1629,$D1630,$D1629-SUM($K1630:T1630)),0)),0)</f>
        <v>0</v>
      </c>
      <c r="V1630" s="247">
        <f ca="1">ROUND(IF(OR(AND($D1628=LataProjekcji,$F1628&gt;0),AND($D1628=LataProjekcji,$F1628=0,$E1629&lt;=10)),$F1629,IF($D1628&lt;LataProjekcji,IF((SUM($K1630:U1630)+$D1630)&lt;$D1629,$D1630,$D1629-SUM($K1630:U1630)),0)),0)</f>
        <v>0</v>
      </c>
      <c r="W1630" s="247">
        <f ca="1">ROUND(IF(OR(AND($D1628=LataProjekcji,$F1628&gt;0),AND($D1628=LataProjekcji,$F1628=0,$E1629&lt;=10)),$F1629,IF($D1628&lt;LataProjekcji,IF((SUM($K1630:V1630)+$D1630)&lt;$D1629,$D1630,$D1629-SUM($K1630:V1630)),0)),0)</f>
        <v>0</v>
      </c>
      <c r="X1630" s="247">
        <f ca="1">ROUND(IF(OR(AND($D1628=LataProjekcji,$F1628&gt;0),AND($D1628=LataProjekcji,$F1628=0,$E1629&lt;=10)),$F1629,IF($D1628&lt;LataProjekcji,IF((SUM($K1630:W1630)+$D1630)&lt;$D1629,$D1630,$D1629-SUM($K1630:W1630)),0)),0)</f>
        <v>0</v>
      </c>
      <c r="Y1630" s="247">
        <f ca="1">ROUND(IF(OR(AND($D1628=LataProjekcji,$F1628&gt;0),AND($D1628=LataProjekcji,$F1628=0,$E1629&lt;=10)),$F1629,IF($D1628&lt;LataProjekcji,IF((SUM($K1630:X1630)+$D1630)&lt;$D1629,$D1630,$D1629-SUM($K1630:X1630)),0)),0)</f>
        <v>0</v>
      </c>
      <c r="Z1630" s="247">
        <f ca="1">ROUND(IF(OR(AND($D1628=LataProjekcji,$F1628&gt;0),AND($D1628=LataProjekcji,$F1628=0,$E1629&lt;=10)),$F1629,IF($D1628&lt;LataProjekcji,IF((SUM($K1630:Y1630)+$D1630)&lt;$D1629,$D1630,$D1629-SUM($K1630:Y1630)),0)),0)</f>
        <v>0</v>
      </c>
      <c r="AA1630" s="247">
        <f ca="1">ROUND(IF(OR(AND($D1628=LataProjekcji,$F1628&gt;0),AND($D1628=LataProjekcji,$F1628=0,$E1629&lt;=10)),$F1629,IF($D1628&lt;LataProjekcji,IF((SUM($K1630:Z1630)+$D1630)&lt;$D1629,$D1630,$D1629-SUM($K1630:Z1630)),0)),0)</f>
        <v>0</v>
      </c>
      <c r="AB1630" s="247">
        <f ca="1">ROUND(IF(OR(AND($D1628=LataProjekcji,$F1628&gt;0),AND($D1628=LataProjekcji,$F1628=0,$E1629&lt;=10)),$F1629,IF($D1628&lt;LataProjekcji,IF((SUM($K1630:AA1630)+$D1630)&lt;$D1629,$D1630,$D1629-SUM($K1630:AA1630)),0)),0)</f>
        <v>0</v>
      </c>
      <c r="AC1630" s="247">
        <f ca="1">ROUND(IF(OR(AND($D1628=LataProjekcji,$F1628&gt;0),AND($D1628=LataProjekcji,$F1628=0,$E1629&lt;=10)),$F1629,IF($D1628&lt;LataProjekcji,IF((SUM($K1630:AB1630)+$D1630)&lt;$D1629,$D1630,$D1629-SUM($K1630:AB1630)),0)),0)</f>
        <v>0</v>
      </c>
      <c r="AD1630" s="247">
        <f ca="1">ROUND(IF(OR(AND($D1628=LataProjekcji,$F1628&gt;0),AND($D1628=LataProjekcji,$F1628=0,$E1629&lt;=10)),$F1629,IF($D1628&lt;LataProjekcji,IF((SUM($K1630:AC1630)+$D1630)&lt;$D1629,$D1630,$D1629-SUM($K1630:AC1630)),0)),0)</f>
        <v>0</v>
      </c>
      <c r="AE1630" s="247">
        <f ca="1">ROUND(IF(OR(AND($D1628=LataProjekcji,$F1628&gt;0),AND($D1628=LataProjekcji,$F1628=0,$E1629&lt;=10)),$F1629,IF($D1628&lt;LataProjekcji,IF((SUM($K1630:AD1630)+$D1630)&lt;$D1629,$D1630,$D1629-SUM($K1630:AD1630)),0)),0)</f>
        <v>0</v>
      </c>
    </row>
    <row r="1631" spans="1:31" ht="12.5" hidden="1" thickBot="1">
      <c r="A1631" s="326"/>
      <c r="B1631" s="21" t="s">
        <v>397</v>
      </c>
      <c r="C1631" s="21"/>
      <c r="D1631" s="22"/>
      <c r="E1631" s="21"/>
      <c r="F1631" s="21"/>
      <c r="G1631" s="21"/>
      <c r="H1631" s="21"/>
      <c r="I1631" s="21"/>
      <c r="J1631" s="21"/>
      <c r="K1631" s="22">
        <f ca="1">ROUND(K1630,0)</f>
        <v>0</v>
      </c>
      <c r="L1631" s="22">
        <f t="shared" ref="L1631:W1631" ca="1" si="2544">ROUND(K1631+L1630,0)</f>
        <v>0</v>
      </c>
      <c r="M1631" s="22">
        <f t="shared" ca="1" si="2544"/>
        <v>0</v>
      </c>
      <c r="N1631" s="22">
        <f t="shared" ca="1" si="2544"/>
        <v>0</v>
      </c>
      <c r="O1631" s="22">
        <f t="shared" ca="1" si="2544"/>
        <v>0</v>
      </c>
      <c r="P1631" s="22">
        <f t="shared" ca="1" si="2544"/>
        <v>0</v>
      </c>
      <c r="Q1631" s="22">
        <f t="shared" ca="1" si="2544"/>
        <v>0</v>
      </c>
      <c r="R1631" s="22">
        <f t="shared" ca="1" si="2544"/>
        <v>0</v>
      </c>
      <c r="S1631" s="22">
        <f t="shared" ca="1" si="2544"/>
        <v>0</v>
      </c>
      <c r="T1631" s="22">
        <f t="shared" ca="1" si="2544"/>
        <v>0</v>
      </c>
      <c r="U1631" s="22">
        <f t="shared" ca="1" si="2544"/>
        <v>0</v>
      </c>
      <c r="V1631" s="22">
        <f t="shared" ca="1" si="2544"/>
        <v>0</v>
      </c>
      <c r="W1631" s="22">
        <f t="shared" ca="1" si="2544"/>
        <v>0</v>
      </c>
      <c r="X1631" s="22">
        <f ca="1">ROUND(W1631+X1630,0)</f>
        <v>0</v>
      </c>
      <c r="Y1631" s="22">
        <f ca="1">ROUND(X1631+Y1630,0)</f>
        <v>0</v>
      </c>
      <c r="Z1631" s="22">
        <f t="shared" ref="Z1631:AA1631" ca="1" si="2545">ROUND(Y1631+Z1630,0)</f>
        <v>0</v>
      </c>
      <c r="AA1631" s="22">
        <f t="shared" ca="1" si="2545"/>
        <v>0</v>
      </c>
      <c r="AB1631" s="22">
        <f t="shared" ref="AB1631" ca="1" si="2546">ROUND(AA1631+AB1630,0)</f>
        <v>0</v>
      </c>
      <c r="AC1631" s="22">
        <f t="shared" ref="AC1631" ca="1" si="2547">ROUND(AB1631+AC1630,0)</f>
        <v>0</v>
      </c>
      <c r="AD1631" s="22">
        <f t="shared" ref="AD1631" ca="1" si="2548">ROUND(AC1631+AD1630,0)</f>
        <v>0</v>
      </c>
      <c r="AE1631" s="22">
        <f t="shared" ref="AE1631" ca="1" si="2549">ROUND(AD1631+AE1630,0)</f>
        <v>0</v>
      </c>
    </row>
    <row r="1632" spans="1:31" ht="12.5" hidden="1" thickBot="1">
      <c r="A1632" s="326"/>
      <c r="B1632" s="21" t="s">
        <v>388</v>
      </c>
      <c r="C1632" s="21"/>
      <c r="D1632" s="22"/>
      <c r="E1632" s="21"/>
      <c r="F1632" s="21"/>
      <c r="G1632" s="21"/>
      <c r="H1632" s="539">
        <f>H1625+7</f>
        <v>321</v>
      </c>
      <c r="I1632" s="21"/>
      <c r="J1632" s="21"/>
      <c r="K1632" s="76">
        <f ca="1">IF($D1628=LataProjekcji,ROUND($D1629-K1631,0),ROUND(IF(K1630=0,0,$D1629-K1631),0))</f>
        <v>0</v>
      </c>
      <c r="L1632" s="253">
        <f t="shared" ref="L1632:W1632" ca="1" si="2550">IF($D1628=LataProjekcji,ROUND($D1629-L1631,0),ROUND(IF(AND(L1630=0,K1632&gt;0),$D1629-L1631,IF(L1630=0,0,$D1629-L1631)),0))</f>
        <v>0</v>
      </c>
      <c r="M1632" s="253">
        <f t="shared" ca="1" si="2550"/>
        <v>0</v>
      </c>
      <c r="N1632" s="253">
        <f t="shared" ca="1" si="2550"/>
        <v>0</v>
      </c>
      <c r="O1632" s="253">
        <f t="shared" ca="1" si="2550"/>
        <v>0</v>
      </c>
      <c r="P1632" s="253">
        <f t="shared" ca="1" si="2550"/>
        <v>0</v>
      </c>
      <c r="Q1632" s="253">
        <f t="shared" ca="1" si="2550"/>
        <v>0</v>
      </c>
      <c r="R1632" s="253">
        <f t="shared" ca="1" si="2550"/>
        <v>0</v>
      </c>
      <c r="S1632" s="253">
        <f t="shared" ca="1" si="2550"/>
        <v>0</v>
      </c>
      <c r="T1632" s="253">
        <f t="shared" ca="1" si="2550"/>
        <v>0</v>
      </c>
      <c r="U1632" s="253">
        <f t="shared" ca="1" si="2550"/>
        <v>0</v>
      </c>
      <c r="V1632" s="253">
        <f t="shared" ca="1" si="2550"/>
        <v>0</v>
      </c>
      <c r="W1632" s="253">
        <f t="shared" ca="1" si="2550"/>
        <v>0</v>
      </c>
      <c r="X1632" s="253">
        <f t="shared" ref="X1632:AA1632" ca="1" si="2551">IF($D1628=LataProjekcji,ROUND($D1629-X1631,0),ROUND(IF(AND(X1630=0,W1632&gt;0),$D1629-X1631,IF(X1630=0,0,$D1629-X1631)),0))</f>
        <v>0</v>
      </c>
      <c r="Y1632" s="253">
        <f t="shared" ca="1" si="2551"/>
        <v>0</v>
      </c>
      <c r="Z1632" s="253">
        <f t="shared" ca="1" si="2551"/>
        <v>0</v>
      </c>
      <c r="AA1632" s="253">
        <f t="shared" ca="1" si="2551"/>
        <v>0</v>
      </c>
      <c r="AB1632" s="253">
        <f t="shared" ref="AB1632" ca="1" si="2552">IF($D1628=LataProjekcji,ROUND($D1629-AB1631,0),ROUND(IF(AND(AB1630=0,AA1632&gt;0),$D1629-AB1631,IF(AB1630=0,0,$D1629-AB1631)),0))</f>
        <v>0</v>
      </c>
      <c r="AC1632" s="253">
        <f t="shared" ref="AC1632" ca="1" si="2553">IF($D1628=LataProjekcji,ROUND($D1629-AC1631,0),ROUND(IF(AND(AC1630=0,AB1632&gt;0),$D1629-AC1631,IF(AC1630=0,0,$D1629-AC1631)),0))</f>
        <v>0</v>
      </c>
      <c r="AD1632" s="253">
        <f t="shared" ref="AD1632" ca="1" si="2554">IF($D1628=LataProjekcji,ROUND($D1629-AD1631,0),ROUND(IF(AND(AD1630=0,AC1632&gt;0),$D1629-AD1631,IF(AD1630=0,0,$D1629-AD1631)),0))</f>
        <v>0</v>
      </c>
      <c r="AE1632" s="253">
        <f t="shared" ref="AE1632" ca="1" si="2555">IF($D1628=LataProjekcji,ROUND($D1629-AE1631,0),ROUND(IF(AND(AE1630=0,AD1632&gt;0),$D1629-AE1631,IF(AE1630=0,0,$D1629-AE1631)),0))</f>
        <v>0</v>
      </c>
    </row>
    <row r="1633" spans="1:31" hidden="1">
      <c r="A1633" s="326"/>
      <c r="B1633" s="21"/>
      <c r="C1633" s="21"/>
      <c r="D1633" s="22"/>
      <c r="E1633" s="21"/>
      <c r="F1633" s="21"/>
      <c r="G1633" s="21"/>
      <c r="H1633" s="388">
        <f>H1626+1</f>
        <v>10</v>
      </c>
      <c r="I1633" s="458" cm="1">
        <f t="array" aca="1" ref="I1633" ca="1">OFFSET('Środki trwałe'!$C$418,H1633,,)</f>
        <v>0</v>
      </c>
      <c r="J1633" s="388" t="s">
        <v>404</v>
      </c>
      <c r="K1633" s="528">
        <f t="shared" ref="K1633:W1633" ca="1" si="2556">IF(AND(OFFSET($F$269,$D1627,0)="tak",OFFSET($G$269,$D1627,0)="tak",OFFSET($J$269,$D1627,0)="ok",LataProjekcji&lt;=Koniec_Projekt),ROUND(OFFSET($K$2476,$H1632,(COLUMN()-11))*OFFSET($K$469,$H1633,(COLUMN()-11)),0),0)</f>
        <v>0</v>
      </c>
      <c r="L1633" s="528">
        <f t="shared" ca="1" si="2556"/>
        <v>0</v>
      </c>
      <c r="M1633" s="528">
        <f t="shared" ca="1" si="2556"/>
        <v>0</v>
      </c>
      <c r="N1633" s="528">
        <f t="shared" ca="1" si="2556"/>
        <v>0</v>
      </c>
      <c r="O1633" s="528">
        <f t="shared" ca="1" si="2556"/>
        <v>0</v>
      </c>
      <c r="P1633" s="528">
        <f t="shared" ca="1" si="2556"/>
        <v>0</v>
      </c>
      <c r="Q1633" s="528">
        <f t="shared" ca="1" si="2556"/>
        <v>0</v>
      </c>
      <c r="R1633" s="528">
        <f t="shared" ca="1" si="2556"/>
        <v>0</v>
      </c>
      <c r="S1633" s="528">
        <f t="shared" ca="1" si="2556"/>
        <v>0</v>
      </c>
      <c r="T1633" s="528">
        <f t="shared" ca="1" si="2556"/>
        <v>0</v>
      </c>
      <c r="U1633" s="528">
        <f t="shared" ca="1" si="2556"/>
        <v>0</v>
      </c>
      <c r="V1633" s="528">
        <f t="shared" ca="1" si="2556"/>
        <v>0</v>
      </c>
      <c r="W1633" s="528">
        <f t="shared" ca="1" si="2556"/>
        <v>0</v>
      </c>
      <c r="X1633" s="528">
        <f t="shared" ref="X1633:AA1633" ca="1" si="2557">IF(AND(OFFSET($F$269,$D1627,0)="tak",OFFSET($G$269,$D1627,0)="tak",OFFSET($J$269,$D1627,0)="ok",LataProjekcji&lt;=Koniec_Projekt),ROUND(OFFSET($K$2476,$H1632,(COLUMN()-11))*OFFSET($K$469,$H1633,(COLUMN()-11)),0),0)</f>
        <v>0</v>
      </c>
      <c r="Y1633" s="528">
        <f t="shared" ca="1" si="2557"/>
        <v>0</v>
      </c>
      <c r="Z1633" s="528">
        <f t="shared" ca="1" si="2557"/>
        <v>0</v>
      </c>
      <c r="AA1633" s="528">
        <f t="shared" ca="1" si="2557"/>
        <v>0</v>
      </c>
      <c r="AB1633" s="528">
        <f t="shared" ref="AB1633:AE1633" ca="1" si="2558">IF(AND(OFFSET($F$269,$D1627,0)="tak",OFFSET($G$269,$D1627,0)="tak",OFFSET($J$269,$D1627,0)="ok",LataProjekcji&lt;=Koniec_Projekt),ROUND(OFFSET($K$2476,$H1632,(COLUMN()-11))*OFFSET($K$469,$H1633,(COLUMN()-11)),0),0)</f>
        <v>0</v>
      </c>
      <c r="AC1633" s="528">
        <f t="shared" ca="1" si="2558"/>
        <v>0</v>
      </c>
      <c r="AD1633" s="528">
        <f t="shared" ca="1" si="2558"/>
        <v>0</v>
      </c>
      <c r="AE1633" s="528">
        <f t="shared" ca="1" si="2558"/>
        <v>0</v>
      </c>
    </row>
    <row r="1634" spans="1:31" hidden="1">
      <c r="A1634" s="326"/>
      <c r="B1634" s="20">
        <f ca="1">OFFSET($B$269,D1634,0)</f>
        <v>0</v>
      </c>
      <c r="C1634" s="20"/>
      <c r="D1634" s="21">
        <f>D1627+1</f>
        <v>160</v>
      </c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</row>
    <row r="1635" spans="1:31" hidden="1">
      <c r="A1635" s="326"/>
      <c r="B1635" s="21" t="s">
        <v>395</v>
      </c>
      <c r="C1635" s="21"/>
      <c r="D1635" s="164">
        <f ca="1">YEAR(OFFSET($E$269,D1634,0))</f>
        <v>1900</v>
      </c>
      <c r="E1635" s="164">
        <f ca="1">MONTH(OFFSET($E$269,D1634,0))</f>
        <v>1</v>
      </c>
      <c r="F1635" s="527" cm="1">
        <f t="array" aca="1" ref="F1635" ca="1">IleMiesiecyDoKoncaRokuST</f>
        <v>11</v>
      </c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</row>
    <row r="1636" spans="1:31" hidden="1">
      <c r="A1636" s="326"/>
      <c r="B1636" s="21" t="s">
        <v>388</v>
      </c>
      <c r="C1636" s="21"/>
      <c r="D1636" s="374">
        <f ca="1">IF(E1636&lt;0,0,ROUND(E1636,0))</f>
        <v>0</v>
      </c>
      <c r="E1636" s="248">
        <f ca="1">OFFSET($D$269,D1634,0)</f>
        <v>0</v>
      </c>
      <c r="F1636" s="374">
        <f ca="1">IF(E1636&gt;10,ROUND(($D1637/12)*$F1635,0),$D1636)</f>
        <v>0</v>
      </c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6"/>
      <c r="B1637" s="21" t="s">
        <v>396</v>
      </c>
      <c r="C1637" s="21"/>
      <c r="D1637" s="374">
        <f ca="1">IF(ISBLANK(OFFSET($E$269,D1634,0)),0,IF(E1636&gt;10,ROUND(D1636*am_maszyny,0),IF(D1636&lt;0,0,D1636)))</f>
        <v>0</v>
      </c>
      <c r="E1637" s="21"/>
      <c r="F1637" s="21"/>
      <c r="G1637" s="21"/>
      <c r="H1637" s="21"/>
      <c r="I1637" s="21"/>
      <c r="J1637" s="21"/>
      <c r="K1637" s="74">
        <f ca="1">ROUND(IF($D1635=LataProjekcji,$F1636,IF($D1635=LataProjekcji,$D1637,0)),0)</f>
        <v>0</v>
      </c>
      <c r="L1637" s="247">
        <f ca="1">ROUND(IF(OR(AND($D1635=LataProjekcji,$F1635&gt;0),AND($D1635=LataProjekcji,$F1635=0,$E1636&lt;=10)),$F1636,IF($D1635&lt;LataProjekcji,IF((SUM($K1637:K1637)+$D1637)&lt;$D1636,$D1637,$D1636-SUM($K1637:K1637)),0)),0)</f>
        <v>0</v>
      </c>
      <c r="M1637" s="247">
        <f ca="1">ROUND(IF(OR(AND($D1635=LataProjekcji,$F1635&gt;0),AND($D1635=LataProjekcji,$F1635=0,$E1636&lt;=10)),$F1636,IF($D1635&lt;LataProjekcji,IF((SUM($K1637:L1637)+$D1637)&lt;$D1636,$D1637,$D1636-SUM($K1637:L1637)),0)),0)</f>
        <v>0</v>
      </c>
      <c r="N1637" s="247">
        <f ca="1">ROUND(IF(OR(AND($D1635=LataProjekcji,$F1635&gt;0),AND($D1635=LataProjekcji,$F1635=0,$E1636&lt;=10)),$F1636,IF($D1635&lt;LataProjekcji,IF((SUM($K1637:M1637)+$D1637)&lt;$D1636,$D1637,$D1636-SUM($K1637:M1637)),0)),0)</f>
        <v>0</v>
      </c>
      <c r="O1637" s="247">
        <f ca="1">ROUND(IF(OR(AND($D1635=LataProjekcji,$F1635&gt;0),AND($D1635=LataProjekcji,$F1635=0,$E1636&lt;=10)),$F1636,IF($D1635&lt;LataProjekcji,IF((SUM($K1637:N1637)+$D1637)&lt;$D1636,$D1637,$D1636-SUM($K1637:N1637)),0)),0)</f>
        <v>0</v>
      </c>
      <c r="P1637" s="247">
        <f ca="1">ROUND(IF(OR(AND($D1635=LataProjekcji,$F1635&gt;0),AND($D1635=LataProjekcji,$F1635=0,$E1636&lt;=10)),$F1636,IF($D1635&lt;LataProjekcji,IF((SUM($K1637:O1637)+$D1637)&lt;$D1636,$D1637,$D1636-SUM($K1637:O1637)),0)),0)</f>
        <v>0</v>
      </c>
      <c r="Q1637" s="247">
        <f ca="1">ROUND(IF(OR(AND($D1635=LataProjekcji,$F1635&gt;0),AND($D1635=LataProjekcji,$F1635=0,$E1636&lt;=10)),$F1636,IF($D1635&lt;LataProjekcji,IF((SUM($K1637:P1637)+$D1637)&lt;$D1636,$D1637,$D1636-SUM($K1637:P1637)),0)),0)</f>
        <v>0</v>
      </c>
      <c r="R1637" s="247">
        <f ca="1">ROUND(IF(OR(AND($D1635=LataProjekcji,$F1635&gt;0),AND($D1635=LataProjekcji,$F1635=0,$E1636&lt;=10)),$F1636,IF($D1635&lt;LataProjekcji,IF((SUM($K1637:Q1637)+$D1637)&lt;$D1636,$D1637,$D1636-SUM($K1637:Q1637)),0)),0)</f>
        <v>0</v>
      </c>
      <c r="S1637" s="247">
        <f ca="1">ROUND(IF(OR(AND($D1635=LataProjekcji,$F1635&gt;0),AND($D1635=LataProjekcji,$F1635=0,$E1636&lt;=10)),$F1636,IF($D1635&lt;LataProjekcji,IF((SUM($K1637:R1637)+$D1637)&lt;$D1636,$D1637,$D1636-SUM($K1637:R1637)),0)),0)</f>
        <v>0</v>
      </c>
      <c r="T1637" s="247">
        <f ca="1">ROUND(IF(OR(AND($D1635=LataProjekcji,$F1635&gt;0),AND($D1635=LataProjekcji,$F1635=0,$E1636&lt;=10)),$F1636,IF($D1635&lt;LataProjekcji,IF((SUM($K1637:S1637)+$D1637)&lt;$D1636,$D1637,$D1636-SUM($K1637:S1637)),0)),0)</f>
        <v>0</v>
      </c>
      <c r="U1637" s="247">
        <f ca="1">ROUND(IF(OR(AND($D1635=LataProjekcji,$F1635&gt;0),AND($D1635=LataProjekcji,$F1635=0,$E1636&lt;=10)),$F1636,IF($D1635&lt;LataProjekcji,IF((SUM($K1637:T1637)+$D1637)&lt;$D1636,$D1637,$D1636-SUM($K1637:T1637)),0)),0)</f>
        <v>0</v>
      </c>
      <c r="V1637" s="247">
        <f ca="1">ROUND(IF(OR(AND($D1635=LataProjekcji,$F1635&gt;0),AND($D1635=LataProjekcji,$F1635=0,$E1636&lt;=10)),$F1636,IF($D1635&lt;LataProjekcji,IF((SUM($K1637:U1637)+$D1637)&lt;$D1636,$D1637,$D1636-SUM($K1637:U1637)),0)),0)</f>
        <v>0</v>
      </c>
      <c r="W1637" s="247">
        <f ca="1">ROUND(IF(OR(AND($D1635=LataProjekcji,$F1635&gt;0),AND($D1635=LataProjekcji,$F1635=0,$E1636&lt;=10)),$F1636,IF($D1635&lt;LataProjekcji,IF((SUM($K1637:V1637)+$D1637)&lt;$D1636,$D1637,$D1636-SUM($K1637:V1637)),0)),0)</f>
        <v>0</v>
      </c>
      <c r="X1637" s="247">
        <f ca="1">ROUND(IF(OR(AND($D1635=LataProjekcji,$F1635&gt;0),AND($D1635=LataProjekcji,$F1635=0,$E1636&lt;=10)),$F1636,IF($D1635&lt;LataProjekcji,IF((SUM($K1637:W1637)+$D1637)&lt;$D1636,$D1637,$D1636-SUM($K1637:W1637)),0)),0)</f>
        <v>0</v>
      </c>
      <c r="Y1637" s="247">
        <f ca="1">ROUND(IF(OR(AND($D1635=LataProjekcji,$F1635&gt;0),AND($D1635=LataProjekcji,$F1635=0,$E1636&lt;=10)),$F1636,IF($D1635&lt;LataProjekcji,IF((SUM($K1637:X1637)+$D1637)&lt;$D1636,$D1637,$D1636-SUM($K1637:X1637)),0)),0)</f>
        <v>0</v>
      </c>
      <c r="Z1637" s="247">
        <f ca="1">ROUND(IF(OR(AND($D1635=LataProjekcji,$F1635&gt;0),AND($D1635=LataProjekcji,$F1635=0,$E1636&lt;=10)),$F1636,IF($D1635&lt;LataProjekcji,IF((SUM($K1637:Y1637)+$D1637)&lt;$D1636,$D1637,$D1636-SUM($K1637:Y1637)),0)),0)</f>
        <v>0</v>
      </c>
      <c r="AA1637" s="247">
        <f ca="1">ROUND(IF(OR(AND($D1635=LataProjekcji,$F1635&gt;0),AND($D1635=LataProjekcji,$F1635=0,$E1636&lt;=10)),$F1636,IF($D1635&lt;LataProjekcji,IF((SUM($K1637:Z1637)+$D1637)&lt;$D1636,$D1637,$D1636-SUM($K1637:Z1637)),0)),0)</f>
        <v>0</v>
      </c>
      <c r="AB1637" s="247">
        <f ca="1">ROUND(IF(OR(AND($D1635=LataProjekcji,$F1635&gt;0),AND($D1635=LataProjekcji,$F1635=0,$E1636&lt;=10)),$F1636,IF($D1635&lt;LataProjekcji,IF((SUM($K1637:AA1637)+$D1637)&lt;$D1636,$D1637,$D1636-SUM($K1637:AA1637)),0)),0)</f>
        <v>0</v>
      </c>
      <c r="AC1637" s="247">
        <f ca="1">ROUND(IF(OR(AND($D1635=LataProjekcji,$F1635&gt;0),AND($D1635=LataProjekcji,$F1635=0,$E1636&lt;=10)),$F1636,IF($D1635&lt;LataProjekcji,IF((SUM($K1637:AB1637)+$D1637)&lt;$D1636,$D1637,$D1636-SUM($K1637:AB1637)),0)),0)</f>
        <v>0</v>
      </c>
      <c r="AD1637" s="247">
        <f ca="1">ROUND(IF(OR(AND($D1635=LataProjekcji,$F1635&gt;0),AND($D1635=LataProjekcji,$F1635=0,$E1636&lt;=10)),$F1636,IF($D1635&lt;LataProjekcji,IF((SUM($K1637:AC1637)+$D1637)&lt;$D1636,$D1637,$D1636-SUM($K1637:AC1637)),0)),0)</f>
        <v>0</v>
      </c>
      <c r="AE1637" s="247">
        <f ca="1">ROUND(IF(OR(AND($D1635=LataProjekcji,$F1635&gt;0),AND($D1635=LataProjekcji,$F1635=0,$E1636&lt;=10)),$F1636,IF($D1635&lt;LataProjekcji,IF((SUM($K1637:AD1637)+$D1637)&lt;$D1636,$D1637,$D1636-SUM($K1637:AD1637)),0)),0)</f>
        <v>0</v>
      </c>
    </row>
    <row r="1638" spans="1:31" ht="12.5" hidden="1" thickBot="1">
      <c r="A1638" s="326"/>
      <c r="B1638" s="21" t="s">
        <v>397</v>
      </c>
      <c r="C1638" s="21"/>
      <c r="D1638" s="22"/>
      <c r="E1638" s="21"/>
      <c r="F1638" s="21"/>
      <c r="G1638" s="21"/>
      <c r="H1638" s="21"/>
      <c r="I1638" s="21"/>
      <c r="J1638" s="21"/>
      <c r="K1638" s="22">
        <f ca="1">ROUND(K1637,0)</f>
        <v>0</v>
      </c>
      <c r="L1638" s="22">
        <f t="shared" ref="L1638:W1638" ca="1" si="2559">ROUND(K1638+L1637,0)</f>
        <v>0</v>
      </c>
      <c r="M1638" s="22">
        <f t="shared" ca="1" si="2559"/>
        <v>0</v>
      </c>
      <c r="N1638" s="22">
        <f t="shared" ca="1" si="2559"/>
        <v>0</v>
      </c>
      <c r="O1638" s="22">
        <f t="shared" ca="1" si="2559"/>
        <v>0</v>
      </c>
      <c r="P1638" s="22">
        <f t="shared" ca="1" si="2559"/>
        <v>0</v>
      </c>
      <c r="Q1638" s="22">
        <f t="shared" ca="1" si="2559"/>
        <v>0</v>
      </c>
      <c r="R1638" s="22">
        <f t="shared" ca="1" si="2559"/>
        <v>0</v>
      </c>
      <c r="S1638" s="22">
        <f t="shared" ca="1" si="2559"/>
        <v>0</v>
      </c>
      <c r="T1638" s="22">
        <f t="shared" ca="1" si="2559"/>
        <v>0</v>
      </c>
      <c r="U1638" s="22">
        <f t="shared" ca="1" si="2559"/>
        <v>0</v>
      </c>
      <c r="V1638" s="22">
        <f t="shared" ca="1" si="2559"/>
        <v>0</v>
      </c>
      <c r="W1638" s="22">
        <f t="shared" ca="1" si="2559"/>
        <v>0</v>
      </c>
      <c r="X1638" s="22">
        <f ca="1">ROUND(W1638+X1637,0)</f>
        <v>0</v>
      </c>
      <c r="Y1638" s="22">
        <f ca="1">ROUND(X1638+Y1637,0)</f>
        <v>0</v>
      </c>
      <c r="Z1638" s="22">
        <f t="shared" ref="Z1638:AA1638" ca="1" si="2560">ROUND(Y1638+Z1637,0)</f>
        <v>0</v>
      </c>
      <c r="AA1638" s="22">
        <f t="shared" ca="1" si="2560"/>
        <v>0</v>
      </c>
      <c r="AB1638" s="22">
        <f t="shared" ref="AB1638" ca="1" si="2561">ROUND(AA1638+AB1637,0)</f>
        <v>0</v>
      </c>
      <c r="AC1638" s="22">
        <f t="shared" ref="AC1638" ca="1" si="2562">ROUND(AB1638+AC1637,0)</f>
        <v>0</v>
      </c>
      <c r="AD1638" s="22">
        <f t="shared" ref="AD1638" ca="1" si="2563">ROUND(AC1638+AD1637,0)</f>
        <v>0</v>
      </c>
      <c r="AE1638" s="22">
        <f t="shared" ref="AE1638" ca="1" si="2564">ROUND(AD1638+AE1637,0)</f>
        <v>0</v>
      </c>
    </row>
    <row r="1639" spans="1:31" ht="12.5" hidden="1" thickBot="1">
      <c r="A1639" s="326"/>
      <c r="B1639" s="21" t="s">
        <v>388</v>
      </c>
      <c r="C1639" s="21"/>
      <c r="D1639" s="22"/>
      <c r="E1639" s="21"/>
      <c r="F1639" s="21"/>
      <c r="G1639" s="21"/>
      <c r="H1639" s="539">
        <f>H1632+7</f>
        <v>328</v>
      </c>
      <c r="I1639" s="21"/>
      <c r="J1639" s="21"/>
      <c r="K1639" s="76">
        <f ca="1">IF($D1635=LataProjekcji,ROUND($D1636-K1638,0),ROUND(IF(K1637=0,0,$D1636-K1638),0))</f>
        <v>0</v>
      </c>
      <c r="L1639" s="253">
        <f t="shared" ref="L1639:W1639" ca="1" si="2565">IF($D1635=LataProjekcji,ROUND($D1636-L1638,0),ROUND(IF(AND(L1637=0,K1639&gt;0),$D1636-L1638,IF(L1637=0,0,$D1636-L1638)),0))</f>
        <v>0</v>
      </c>
      <c r="M1639" s="253">
        <f t="shared" ca="1" si="2565"/>
        <v>0</v>
      </c>
      <c r="N1639" s="253">
        <f t="shared" ca="1" si="2565"/>
        <v>0</v>
      </c>
      <c r="O1639" s="253">
        <f t="shared" ca="1" si="2565"/>
        <v>0</v>
      </c>
      <c r="P1639" s="253">
        <f t="shared" ca="1" si="2565"/>
        <v>0</v>
      </c>
      <c r="Q1639" s="253">
        <f t="shared" ca="1" si="2565"/>
        <v>0</v>
      </c>
      <c r="R1639" s="253">
        <f t="shared" ca="1" si="2565"/>
        <v>0</v>
      </c>
      <c r="S1639" s="253">
        <f t="shared" ca="1" si="2565"/>
        <v>0</v>
      </c>
      <c r="T1639" s="253">
        <f t="shared" ca="1" si="2565"/>
        <v>0</v>
      </c>
      <c r="U1639" s="253">
        <f t="shared" ca="1" si="2565"/>
        <v>0</v>
      </c>
      <c r="V1639" s="253">
        <f t="shared" ca="1" si="2565"/>
        <v>0</v>
      </c>
      <c r="W1639" s="253">
        <f t="shared" ca="1" si="2565"/>
        <v>0</v>
      </c>
      <c r="X1639" s="253">
        <f t="shared" ref="X1639:AA1639" ca="1" si="2566">IF($D1635=LataProjekcji,ROUND($D1636-X1638,0),ROUND(IF(AND(X1637=0,W1639&gt;0),$D1636-X1638,IF(X1637=0,0,$D1636-X1638)),0))</f>
        <v>0</v>
      </c>
      <c r="Y1639" s="253">
        <f t="shared" ca="1" si="2566"/>
        <v>0</v>
      </c>
      <c r="Z1639" s="253">
        <f t="shared" ca="1" si="2566"/>
        <v>0</v>
      </c>
      <c r="AA1639" s="253">
        <f t="shared" ca="1" si="2566"/>
        <v>0</v>
      </c>
      <c r="AB1639" s="253">
        <f t="shared" ref="AB1639" ca="1" si="2567">IF($D1635=LataProjekcji,ROUND($D1636-AB1638,0),ROUND(IF(AND(AB1637=0,AA1639&gt;0),$D1636-AB1638,IF(AB1637=0,0,$D1636-AB1638)),0))</f>
        <v>0</v>
      </c>
      <c r="AC1639" s="253">
        <f t="shared" ref="AC1639" ca="1" si="2568">IF($D1635=LataProjekcji,ROUND($D1636-AC1638,0),ROUND(IF(AND(AC1637=0,AB1639&gt;0),$D1636-AC1638,IF(AC1637=0,0,$D1636-AC1638)),0))</f>
        <v>0</v>
      </c>
      <c r="AD1639" s="253">
        <f t="shared" ref="AD1639" ca="1" si="2569">IF($D1635=LataProjekcji,ROUND($D1636-AD1638,0),ROUND(IF(AND(AD1637=0,AC1639&gt;0),$D1636-AD1638,IF(AD1637=0,0,$D1636-AD1638)),0))</f>
        <v>0</v>
      </c>
      <c r="AE1639" s="253">
        <f t="shared" ref="AE1639" ca="1" si="2570">IF($D1635=LataProjekcji,ROUND($D1636-AE1638,0),ROUND(IF(AND(AE1637=0,AD1639&gt;0),$D1636-AE1638,IF(AE1637=0,0,$D1636-AE1638)),0))</f>
        <v>0</v>
      </c>
    </row>
    <row r="1640" spans="1:31" hidden="1">
      <c r="A1640" s="326"/>
      <c r="B1640" s="21"/>
      <c r="C1640" s="21"/>
      <c r="D1640" s="21"/>
      <c r="E1640" s="21"/>
      <c r="F1640" s="21"/>
      <c r="G1640" s="21"/>
      <c r="H1640" s="388">
        <f>H1633+1</f>
        <v>11</v>
      </c>
      <c r="I1640" s="458" cm="1">
        <f t="array" aca="1" ref="I1640" ca="1">OFFSET('Środki trwałe'!$C$418,H1640,,)</f>
        <v>0</v>
      </c>
      <c r="J1640" s="388" t="s">
        <v>404</v>
      </c>
      <c r="K1640" s="528">
        <f t="shared" ref="K1640:W1640" ca="1" si="2571">IF(AND(OFFSET($F$269,$D1634,0)="tak",OFFSET($G$269,$D1634,0)="tak",OFFSET($J$269,$D1634,0)="ok",LataProjekcji&lt;=Koniec_Projekt),ROUND(OFFSET($K$2476,$H1639,(COLUMN()-11))*OFFSET($K$469,$H1640,(COLUMN()-11)),0),0)</f>
        <v>0</v>
      </c>
      <c r="L1640" s="528">
        <f t="shared" ca="1" si="2571"/>
        <v>0</v>
      </c>
      <c r="M1640" s="528">
        <f t="shared" ca="1" si="2571"/>
        <v>0</v>
      </c>
      <c r="N1640" s="528">
        <f t="shared" ca="1" si="2571"/>
        <v>0</v>
      </c>
      <c r="O1640" s="528">
        <f t="shared" ca="1" si="2571"/>
        <v>0</v>
      </c>
      <c r="P1640" s="528">
        <f t="shared" ca="1" si="2571"/>
        <v>0</v>
      </c>
      <c r="Q1640" s="528">
        <f t="shared" ca="1" si="2571"/>
        <v>0</v>
      </c>
      <c r="R1640" s="528">
        <f t="shared" ca="1" si="2571"/>
        <v>0</v>
      </c>
      <c r="S1640" s="528">
        <f t="shared" ca="1" si="2571"/>
        <v>0</v>
      </c>
      <c r="T1640" s="528">
        <f t="shared" ca="1" si="2571"/>
        <v>0</v>
      </c>
      <c r="U1640" s="528">
        <f t="shared" ca="1" si="2571"/>
        <v>0</v>
      </c>
      <c r="V1640" s="528">
        <f t="shared" ca="1" si="2571"/>
        <v>0</v>
      </c>
      <c r="W1640" s="528">
        <f t="shared" ca="1" si="2571"/>
        <v>0</v>
      </c>
      <c r="X1640" s="528">
        <f t="shared" ref="X1640:AA1640" ca="1" si="2572">IF(AND(OFFSET($F$269,$D1634,0)="tak",OFFSET($G$269,$D1634,0)="tak",OFFSET($J$269,$D1634,0)="ok",LataProjekcji&lt;=Koniec_Projekt),ROUND(OFFSET($K$2476,$H1639,(COLUMN()-11))*OFFSET($K$469,$H1640,(COLUMN()-11)),0),0)</f>
        <v>0</v>
      </c>
      <c r="Y1640" s="528">
        <f t="shared" ca="1" si="2572"/>
        <v>0</v>
      </c>
      <c r="Z1640" s="528">
        <f t="shared" ca="1" si="2572"/>
        <v>0</v>
      </c>
      <c r="AA1640" s="528">
        <f t="shared" ca="1" si="2572"/>
        <v>0</v>
      </c>
      <c r="AB1640" s="528">
        <f t="shared" ref="AB1640:AE1640" ca="1" si="2573">IF(AND(OFFSET($F$269,$D1634,0)="tak",OFFSET($G$269,$D1634,0)="tak",OFFSET($J$269,$D1634,0)="ok",LataProjekcji&lt;=Koniec_Projekt),ROUND(OFFSET($K$2476,$H1639,(COLUMN()-11))*OFFSET($K$469,$H1640,(COLUMN()-11)),0),0)</f>
        <v>0</v>
      </c>
      <c r="AC1640" s="528">
        <f t="shared" ca="1" si="2573"/>
        <v>0</v>
      </c>
      <c r="AD1640" s="528">
        <f t="shared" ca="1" si="2573"/>
        <v>0</v>
      </c>
      <c r="AE1640" s="528">
        <f t="shared" ca="1" si="2573"/>
        <v>0</v>
      </c>
    </row>
    <row r="1641" spans="1:31" hidden="1">
      <c r="A1641" s="326"/>
      <c r="B1641" s="20">
        <f ca="1">OFFSET($B$269,D1641,0)</f>
        <v>0</v>
      </c>
      <c r="C1641" s="20"/>
      <c r="D1641" s="21">
        <f>D1634+1</f>
        <v>161</v>
      </c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</row>
    <row r="1642" spans="1:31" hidden="1">
      <c r="A1642" s="326"/>
      <c r="B1642" s="21" t="s">
        <v>395</v>
      </c>
      <c r="C1642" s="21"/>
      <c r="D1642" s="164">
        <f ca="1">YEAR(OFFSET($E$269,D1641,0))</f>
        <v>1900</v>
      </c>
      <c r="E1642" s="164">
        <f ca="1">MONTH(OFFSET($E$269,D1641,0))</f>
        <v>1</v>
      </c>
      <c r="F1642" s="527" cm="1">
        <f t="array" aca="1" ref="F1642" ca="1">IleMiesiecyDoKoncaRokuST</f>
        <v>11</v>
      </c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</row>
    <row r="1643" spans="1:31" hidden="1">
      <c r="A1643" s="326"/>
      <c r="B1643" s="21" t="s">
        <v>388</v>
      </c>
      <c r="C1643" s="21"/>
      <c r="D1643" s="375">
        <f ca="1">IF(E1643&lt;0,0,ROUND(E1643,0))</f>
        <v>0</v>
      </c>
      <c r="E1643" s="248">
        <f ca="1">OFFSET($D$269,D1641,0)</f>
        <v>0</v>
      </c>
      <c r="F1643" s="375">
        <f ca="1">IF(E1643&gt;10,ROUND(($D1644/12)*$F1642,0),$D1643)</f>
        <v>0</v>
      </c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6"/>
      <c r="B1644" s="21" t="s">
        <v>396</v>
      </c>
      <c r="C1644" s="21"/>
      <c r="D1644" s="375">
        <f ca="1">IF(ISBLANK(OFFSET($E$269,D1641,0)),0,IF(E1643&gt;10,ROUND(D1643*am_maszyny,0),IF(D1643&lt;0,0,D1643)))</f>
        <v>0</v>
      </c>
      <c r="E1644" s="21"/>
      <c r="F1644" s="21"/>
      <c r="G1644" s="21"/>
      <c r="H1644" s="21"/>
      <c r="I1644" s="21"/>
      <c r="J1644" s="21"/>
      <c r="K1644" s="74">
        <f ca="1">ROUND(IF($D1642=LataProjekcji,$F1643,IF($D1642=LataProjekcji,$D1644,0)),0)</f>
        <v>0</v>
      </c>
      <c r="L1644" s="247">
        <f ca="1">ROUND(IF(OR(AND($D1642=LataProjekcji,$F1642&gt;0),AND($D1642=LataProjekcji,$F1642=0,$E1643&lt;=10)),$F1643,IF($D1642&lt;LataProjekcji,IF((SUM($K1644:K1644)+$D1644)&lt;$D1643,$D1644,$D1643-SUM($K1644:K1644)),0)),0)</f>
        <v>0</v>
      </c>
      <c r="M1644" s="247">
        <f ca="1">ROUND(IF(OR(AND($D1642=LataProjekcji,$F1642&gt;0),AND($D1642=LataProjekcji,$F1642=0,$E1643&lt;=10)),$F1643,IF($D1642&lt;LataProjekcji,IF((SUM($K1644:L1644)+$D1644)&lt;$D1643,$D1644,$D1643-SUM($K1644:L1644)),0)),0)</f>
        <v>0</v>
      </c>
      <c r="N1644" s="247">
        <f ca="1">ROUND(IF(OR(AND($D1642=LataProjekcji,$F1642&gt;0),AND($D1642=LataProjekcji,$F1642=0,$E1643&lt;=10)),$F1643,IF($D1642&lt;LataProjekcji,IF((SUM($K1644:M1644)+$D1644)&lt;$D1643,$D1644,$D1643-SUM($K1644:M1644)),0)),0)</f>
        <v>0</v>
      </c>
      <c r="O1644" s="247">
        <f ca="1">ROUND(IF(OR(AND($D1642=LataProjekcji,$F1642&gt;0),AND($D1642=LataProjekcji,$F1642=0,$E1643&lt;=10)),$F1643,IF($D1642&lt;LataProjekcji,IF((SUM($K1644:N1644)+$D1644)&lt;$D1643,$D1644,$D1643-SUM($K1644:N1644)),0)),0)</f>
        <v>0</v>
      </c>
      <c r="P1644" s="247">
        <f ca="1">ROUND(IF(OR(AND($D1642=LataProjekcji,$F1642&gt;0),AND($D1642=LataProjekcji,$F1642=0,$E1643&lt;=10)),$F1643,IF($D1642&lt;LataProjekcji,IF((SUM($K1644:O1644)+$D1644)&lt;$D1643,$D1644,$D1643-SUM($K1644:O1644)),0)),0)</f>
        <v>0</v>
      </c>
      <c r="Q1644" s="247">
        <f ca="1">ROUND(IF(OR(AND($D1642=LataProjekcji,$F1642&gt;0),AND($D1642=LataProjekcji,$F1642=0,$E1643&lt;=10)),$F1643,IF($D1642&lt;LataProjekcji,IF((SUM($K1644:P1644)+$D1644)&lt;$D1643,$D1644,$D1643-SUM($K1644:P1644)),0)),0)</f>
        <v>0</v>
      </c>
      <c r="R1644" s="247">
        <f ca="1">ROUND(IF(OR(AND($D1642=LataProjekcji,$F1642&gt;0),AND($D1642=LataProjekcji,$F1642=0,$E1643&lt;=10)),$F1643,IF($D1642&lt;LataProjekcji,IF((SUM($K1644:Q1644)+$D1644)&lt;$D1643,$D1644,$D1643-SUM($K1644:Q1644)),0)),0)</f>
        <v>0</v>
      </c>
      <c r="S1644" s="247">
        <f ca="1">ROUND(IF(OR(AND($D1642=LataProjekcji,$F1642&gt;0),AND($D1642=LataProjekcji,$F1642=0,$E1643&lt;=10)),$F1643,IF($D1642&lt;LataProjekcji,IF((SUM($K1644:R1644)+$D1644)&lt;$D1643,$D1644,$D1643-SUM($K1644:R1644)),0)),0)</f>
        <v>0</v>
      </c>
      <c r="T1644" s="247">
        <f ca="1">ROUND(IF(OR(AND($D1642=LataProjekcji,$F1642&gt;0),AND($D1642=LataProjekcji,$F1642=0,$E1643&lt;=10)),$F1643,IF($D1642&lt;LataProjekcji,IF((SUM($K1644:S1644)+$D1644)&lt;$D1643,$D1644,$D1643-SUM($K1644:S1644)),0)),0)</f>
        <v>0</v>
      </c>
      <c r="U1644" s="247">
        <f ca="1">ROUND(IF(OR(AND($D1642=LataProjekcji,$F1642&gt;0),AND($D1642=LataProjekcji,$F1642=0,$E1643&lt;=10)),$F1643,IF($D1642&lt;LataProjekcji,IF((SUM($K1644:T1644)+$D1644)&lt;$D1643,$D1644,$D1643-SUM($K1644:T1644)),0)),0)</f>
        <v>0</v>
      </c>
      <c r="V1644" s="247">
        <f ca="1">ROUND(IF(OR(AND($D1642=LataProjekcji,$F1642&gt;0),AND($D1642=LataProjekcji,$F1642=0,$E1643&lt;=10)),$F1643,IF($D1642&lt;LataProjekcji,IF((SUM($K1644:U1644)+$D1644)&lt;$D1643,$D1644,$D1643-SUM($K1644:U1644)),0)),0)</f>
        <v>0</v>
      </c>
      <c r="W1644" s="247">
        <f ca="1">ROUND(IF(OR(AND($D1642=LataProjekcji,$F1642&gt;0),AND($D1642=LataProjekcji,$F1642=0,$E1643&lt;=10)),$F1643,IF($D1642&lt;LataProjekcji,IF((SUM($K1644:V1644)+$D1644)&lt;$D1643,$D1644,$D1643-SUM($K1644:V1644)),0)),0)</f>
        <v>0</v>
      </c>
      <c r="X1644" s="247">
        <f ca="1">ROUND(IF(OR(AND($D1642=LataProjekcji,$F1642&gt;0),AND($D1642=LataProjekcji,$F1642=0,$E1643&lt;=10)),$F1643,IF($D1642&lt;LataProjekcji,IF((SUM($K1644:W1644)+$D1644)&lt;$D1643,$D1644,$D1643-SUM($K1644:W1644)),0)),0)</f>
        <v>0</v>
      </c>
      <c r="Y1644" s="247">
        <f ca="1">ROUND(IF(OR(AND($D1642=LataProjekcji,$F1642&gt;0),AND($D1642=LataProjekcji,$F1642=0,$E1643&lt;=10)),$F1643,IF($D1642&lt;LataProjekcji,IF((SUM($K1644:X1644)+$D1644)&lt;$D1643,$D1644,$D1643-SUM($K1644:X1644)),0)),0)</f>
        <v>0</v>
      </c>
      <c r="Z1644" s="247">
        <f ca="1">ROUND(IF(OR(AND($D1642=LataProjekcji,$F1642&gt;0),AND($D1642=LataProjekcji,$F1642=0,$E1643&lt;=10)),$F1643,IF($D1642&lt;LataProjekcji,IF((SUM($K1644:Y1644)+$D1644)&lt;$D1643,$D1644,$D1643-SUM($K1644:Y1644)),0)),0)</f>
        <v>0</v>
      </c>
      <c r="AA1644" s="247">
        <f ca="1">ROUND(IF(OR(AND($D1642=LataProjekcji,$F1642&gt;0),AND($D1642=LataProjekcji,$F1642=0,$E1643&lt;=10)),$F1643,IF($D1642&lt;LataProjekcji,IF((SUM($K1644:Z1644)+$D1644)&lt;$D1643,$D1644,$D1643-SUM($K1644:Z1644)),0)),0)</f>
        <v>0</v>
      </c>
      <c r="AB1644" s="247">
        <f ca="1">ROUND(IF(OR(AND($D1642=LataProjekcji,$F1642&gt;0),AND($D1642=LataProjekcji,$F1642=0,$E1643&lt;=10)),$F1643,IF($D1642&lt;LataProjekcji,IF((SUM($K1644:AA1644)+$D1644)&lt;$D1643,$D1644,$D1643-SUM($K1644:AA1644)),0)),0)</f>
        <v>0</v>
      </c>
      <c r="AC1644" s="247">
        <f ca="1">ROUND(IF(OR(AND($D1642=LataProjekcji,$F1642&gt;0),AND($D1642=LataProjekcji,$F1642=0,$E1643&lt;=10)),$F1643,IF($D1642&lt;LataProjekcji,IF((SUM($K1644:AB1644)+$D1644)&lt;$D1643,$D1644,$D1643-SUM($K1644:AB1644)),0)),0)</f>
        <v>0</v>
      </c>
      <c r="AD1644" s="247">
        <f ca="1">ROUND(IF(OR(AND($D1642=LataProjekcji,$F1642&gt;0),AND($D1642=LataProjekcji,$F1642=0,$E1643&lt;=10)),$F1643,IF($D1642&lt;LataProjekcji,IF((SUM($K1644:AC1644)+$D1644)&lt;$D1643,$D1644,$D1643-SUM($K1644:AC1644)),0)),0)</f>
        <v>0</v>
      </c>
      <c r="AE1644" s="247">
        <f ca="1">ROUND(IF(OR(AND($D1642=LataProjekcji,$F1642&gt;0),AND($D1642=LataProjekcji,$F1642=0,$E1643&lt;=10)),$F1643,IF($D1642&lt;LataProjekcji,IF((SUM($K1644:AD1644)+$D1644)&lt;$D1643,$D1644,$D1643-SUM($K1644:AD1644)),0)),0)</f>
        <v>0</v>
      </c>
    </row>
    <row r="1645" spans="1:31" ht="12.5" hidden="1" thickBot="1">
      <c r="A1645" s="326"/>
      <c r="B1645" s="21" t="s">
        <v>397</v>
      </c>
      <c r="C1645" s="21"/>
      <c r="D1645" s="22"/>
      <c r="E1645" s="21"/>
      <c r="F1645" s="21"/>
      <c r="G1645" s="21"/>
      <c r="H1645" s="21"/>
      <c r="I1645" s="21"/>
      <c r="J1645" s="21"/>
      <c r="K1645" s="22">
        <f ca="1">ROUND(K1644,0)</f>
        <v>0</v>
      </c>
      <c r="L1645" s="22">
        <f t="shared" ref="L1645:W1645" ca="1" si="2574">ROUND(K1645+L1644,0)</f>
        <v>0</v>
      </c>
      <c r="M1645" s="22">
        <f t="shared" ca="1" si="2574"/>
        <v>0</v>
      </c>
      <c r="N1645" s="22">
        <f t="shared" ca="1" si="2574"/>
        <v>0</v>
      </c>
      <c r="O1645" s="22">
        <f t="shared" ca="1" si="2574"/>
        <v>0</v>
      </c>
      <c r="P1645" s="22">
        <f t="shared" ca="1" si="2574"/>
        <v>0</v>
      </c>
      <c r="Q1645" s="22">
        <f t="shared" ca="1" si="2574"/>
        <v>0</v>
      </c>
      <c r="R1645" s="22">
        <f t="shared" ca="1" si="2574"/>
        <v>0</v>
      </c>
      <c r="S1645" s="22">
        <f t="shared" ca="1" si="2574"/>
        <v>0</v>
      </c>
      <c r="T1645" s="22">
        <f t="shared" ca="1" si="2574"/>
        <v>0</v>
      </c>
      <c r="U1645" s="22">
        <f t="shared" ca="1" si="2574"/>
        <v>0</v>
      </c>
      <c r="V1645" s="22">
        <f t="shared" ca="1" si="2574"/>
        <v>0</v>
      </c>
      <c r="W1645" s="22">
        <f t="shared" ca="1" si="2574"/>
        <v>0</v>
      </c>
      <c r="X1645" s="22">
        <f ca="1">ROUND(W1645+X1644,0)</f>
        <v>0</v>
      </c>
      <c r="Y1645" s="22">
        <f ca="1">ROUND(X1645+Y1644,0)</f>
        <v>0</v>
      </c>
      <c r="Z1645" s="22">
        <f t="shared" ref="Z1645:AA1645" ca="1" si="2575">ROUND(Y1645+Z1644,0)</f>
        <v>0</v>
      </c>
      <c r="AA1645" s="22">
        <f t="shared" ca="1" si="2575"/>
        <v>0</v>
      </c>
      <c r="AB1645" s="22">
        <f t="shared" ref="AB1645" ca="1" si="2576">ROUND(AA1645+AB1644,0)</f>
        <v>0</v>
      </c>
      <c r="AC1645" s="22">
        <f t="shared" ref="AC1645" ca="1" si="2577">ROUND(AB1645+AC1644,0)</f>
        <v>0</v>
      </c>
      <c r="AD1645" s="22">
        <f t="shared" ref="AD1645" ca="1" si="2578">ROUND(AC1645+AD1644,0)</f>
        <v>0</v>
      </c>
      <c r="AE1645" s="22">
        <f t="shared" ref="AE1645" ca="1" si="2579">ROUND(AD1645+AE1644,0)</f>
        <v>0</v>
      </c>
    </row>
    <row r="1646" spans="1:31" ht="12.5" hidden="1" thickBot="1">
      <c r="A1646" s="326"/>
      <c r="B1646" s="21" t="s">
        <v>388</v>
      </c>
      <c r="C1646" s="21"/>
      <c r="D1646" s="22"/>
      <c r="E1646" s="21"/>
      <c r="F1646" s="21"/>
      <c r="G1646" s="21"/>
      <c r="H1646" s="539">
        <f>H1639+7</f>
        <v>335</v>
      </c>
      <c r="I1646" s="21"/>
      <c r="J1646" s="21"/>
      <c r="K1646" s="76">
        <f ca="1">IF($D1642=LataProjekcji,ROUND($D1643-K1645,0),ROUND(IF(K1644=0,0,$D1643-K1645),0))</f>
        <v>0</v>
      </c>
      <c r="L1646" s="253">
        <f t="shared" ref="L1646:W1646" ca="1" si="2580">IF($D1642=LataProjekcji,ROUND($D1643-L1645,0),ROUND(IF(AND(L1644=0,K1646&gt;0),$D1643-L1645,IF(L1644=0,0,$D1643-L1645)),0))</f>
        <v>0</v>
      </c>
      <c r="M1646" s="253">
        <f t="shared" ca="1" si="2580"/>
        <v>0</v>
      </c>
      <c r="N1646" s="253">
        <f t="shared" ca="1" si="2580"/>
        <v>0</v>
      </c>
      <c r="O1646" s="253">
        <f t="shared" ca="1" si="2580"/>
        <v>0</v>
      </c>
      <c r="P1646" s="253">
        <f t="shared" ca="1" si="2580"/>
        <v>0</v>
      </c>
      <c r="Q1646" s="253">
        <f t="shared" ca="1" si="2580"/>
        <v>0</v>
      </c>
      <c r="R1646" s="253">
        <f t="shared" ca="1" si="2580"/>
        <v>0</v>
      </c>
      <c r="S1646" s="253">
        <f t="shared" ca="1" si="2580"/>
        <v>0</v>
      </c>
      <c r="T1646" s="253">
        <f t="shared" ca="1" si="2580"/>
        <v>0</v>
      </c>
      <c r="U1646" s="253">
        <f t="shared" ca="1" si="2580"/>
        <v>0</v>
      </c>
      <c r="V1646" s="253">
        <f t="shared" ca="1" si="2580"/>
        <v>0</v>
      </c>
      <c r="W1646" s="253">
        <f t="shared" ca="1" si="2580"/>
        <v>0</v>
      </c>
      <c r="X1646" s="253">
        <f t="shared" ref="X1646:AA1646" ca="1" si="2581">IF($D1642=LataProjekcji,ROUND($D1643-X1645,0),ROUND(IF(AND(X1644=0,W1646&gt;0),$D1643-X1645,IF(X1644=0,0,$D1643-X1645)),0))</f>
        <v>0</v>
      </c>
      <c r="Y1646" s="253">
        <f t="shared" ca="1" si="2581"/>
        <v>0</v>
      </c>
      <c r="Z1646" s="253">
        <f t="shared" ca="1" si="2581"/>
        <v>0</v>
      </c>
      <c r="AA1646" s="253">
        <f t="shared" ca="1" si="2581"/>
        <v>0</v>
      </c>
      <c r="AB1646" s="253">
        <f t="shared" ref="AB1646" ca="1" si="2582">IF($D1642=LataProjekcji,ROUND($D1643-AB1645,0),ROUND(IF(AND(AB1644=0,AA1646&gt;0),$D1643-AB1645,IF(AB1644=0,0,$D1643-AB1645)),0))</f>
        <v>0</v>
      </c>
      <c r="AC1646" s="253">
        <f t="shared" ref="AC1646" ca="1" si="2583">IF($D1642=LataProjekcji,ROUND($D1643-AC1645,0),ROUND(IF(AND(AC1644=0,AB1646&gt;0),$D1643-AC1645,IF(AC1644=0,0,$D1643-AC1645)),0))</f>
        <v>0</v>
      </c>
      <c r="AD1646" s="253">
        <f t="shared" ref="AD1646" ca="1" si="2584">IF($D1642=LataProjekcji,ROUND($D1643-AD1645,0),ROUND(IF(AND(AD1644=0,AC1646&gt;0),$D1643-AD1645,IF(AD1644=0,0,$D1643-AD1645)),0))</f>
        <v>0</v>
      </c>
      <c r="AE1646" s="253">
        <f t="shared" ref="AE1646" ca="1" si="2585">IF($D1642=LataProjekcji,ROUND($D1643-AE1645,0),ROUND(IF(AND(AE1644=0,AD1646&gt;0),$D1643-AE1645,IF(AE1644=0,0,$D1643-AE1645)),0))</f>
        <v>0</v>
      </c>
    </row>
    <row r="1647" spans="1:31" hidden="1">
      <c r="A1647" s="326"/>
      <c r="B1647" s="21"/>
      <c r="C1647" s="21"/>
      <c r="D1647" s="22"/>
      <c r="E1647" s="21"/>
      <c r="F1647" s="21"/>
      <c r="G1647" s="21"/>
      <c r="H1647" s="388">
        <f>H1640+1</f>
        <v>12</v>
      </c>
      <c r="I1647" s="458" cm="1">
        <f t="array" aca="1" ref="I1647" ca="1">OFFSET('Środki trwałe'!$C$418,H1647,,)</f>
        <v>0</v>
      </c>
      <c r="J1647" s="388" t="s">
        <v>404</v>
      </c>
      <c r="K1647" s="528">
        <f t="shared" ref="K1647:W1647" ca="1" si="2586">IF(AND(OFFSET($F$269,$D1641,0)="tak",OFFSET($G$269,$D1641,0)="tak",OFFSET($J$269,$D1641,0)="ok",LataProjekcji&lt;=Koniec_Projekt),ROUND(OFFSET($K$2476,$H1646,(COLUMN()-11))*OFFSET($K$469,$H1647,(COLUMN()-11)),0),0)</f>
        <v>0</v>
      </c>
      <c r="L1647" s="528">
        <f t="shared" ca="1" si="2586"/>
        <v>0</v>
      </c>
      <c r="M1647" s="528">
        <f t="shared" ca="1" si="2586"/>
        <v>0</v>
      </c>
      <c r="N1647" s="528">
        <f t="shared" ca="1" si="2586"/>
        <v>0</v>
      </c>
      <c r="O1647" s="528">
        <f t="shared" ca="1" si="2586"/>
        <v>0</v>
      </c>
      <c r="P1647" s="528">
        <f t="shared" ca="1" si="2586"/>
        <v>0</v>
      </c>
      <c r="Q1647" s="528">
        <f t="shared" ca="1" si="2586"/>
        <v>0</v>
      </c>
      <c r="R1647" s="528">
        <f t="shared" ca="1" si="2586"/>
        <v>0</v>
      </c>
      <c r="S1647" s="528">
        <f t="shared" ca="1" si="2586"/>
        <v>0</v>
      </c>
      <c r="T1647" s="528">
        <f t="shared" ca="1" si="2586"/>
        <v>0</v>
      </c>
      <c r="U1647" s="528">
        <f t="shared" ca="1" si="2586"/>
        <v>0</v>
      </c>
      <c r="V1647" s="528">
        <f t="shared" ca="1" si="2586"/>
        <v>0</v>
      </c>
      <c r="W1647" s="528">
        <f t="shared" ca="1" si="2586"/>
        <v>0</v>
      </c>
      <c r="X1647" s="528">
        <f t="shared" ref="X1647:AA1647" ca="1" si="2587">IF(AND(OFFSET($F$269,$D1641,0)="tak",OFFSET($G$269,$D1641,0)="tak",OFFSET($J$269,$D1641,0)="ok",LataProjekcji&lt;=Koniec_Projekt),ROUND(OFFSET($K$2476,$H1646,(COLUMN()-11))*OFFSET($K$469,$H1647,(COLUMN()-11)),0),0)</f>
        <v>0</v>
      </c>
      <c r="Y1647" s="528">
        <f t="shared" ca="1" si="2587"/>
        <v>0</v>
      </c>
      <c r="Z1647" s="528">
        <f t="shared" ca="1" si="2587"/>
        <v>0</v>
      </c>
      <c r="AA1647" s="528">
        <f t="shared" ca="1" si="2587"/>
        <v>0</v>
      </c>
      <c r="AB1647" s="528">
        <f t="shared" ref="AB1647:AE1647" ca="1" si="2588">IF(AND(OFFSET($F$269,$D1641,0)="tak",OFFSET($G$269,$D1641,0)="tak",OFFSET($J$269,$D1641,0)="ok",LataProjekcji&lt;=Koniec_Projekt),ROUND(OFFSET($K$2476,$H1646,(COLUMN()-11))*OFFSET($K$469,$H1647,(COLUMN()-11)),0),0)</f>
        <v>0</v>
      </c>
      <c r="AC1647" s="528">
        <f t="shared" ca="1" si="2588"/>
        <v>0</v>
      </c>
      <c r="AD1647" s="528">
        <f t="shared" ca="1" si="2588"/>
        <v>0</v>
      </c>
      <c r="AE1647" s="528">
        <f t="shared" ca="1" si="2588"/>
        <v>0</v>
      </c>
    </row>
    <row r="1648" spans="1:31" hidden="1">
      <c r="A1648" s="326"/>
      <c r="B1648" s="20">
        <f ca="1">OFFSET($B$269,D1648,0)</f>
        <v>0</v>
      </c>
      <c r="C1648" s="20"/>
      <c r="D1648" s="21">
        <f>D1641+1</f>
        <v>162</v>
      </c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</row>
    <row r="1649" spans="1:31" hidden="1">
      <c r="A1649" s="326"/>
      <c r="B1649" s="21" t="s">
        <v>395</v>
      </c>
      <c r="C1649" s="21"/>
      <c r="D1649" s="164">
        <f ca="1">YEAR(OFFSET($E$269,D1648,0))</f>
        <v>1900</v>
      </c>
      <c r="E1649" s="164">
        <f ca="1">MONTH(OFFSET($E$269,D1648,0))</f>
        <v>1</v>
      </c>
      <c r="F1649" s="527" cm="1">
        <f t="array" aca="1" ref="F1649" ca="1">IleMiesiecyDoKoncaRokuST</f>
        <v>11</v>
      </c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21"/>
      <c r="Y1649" s="21"/>
      <c r="Z1649" s="21"/>
      <c r="AA1649" s="21"/>
      <c r="AB1649" s="21"/>
      <c r="AC1649" s="21"/>
      <c r="AD1649" s="21"/>
      <c r="AE1649" s="21"/>
    </row>
    <row r="1650" spans="1:31" hidden="1">
      <c r="A1650" s="326"/>
      <c r="B1650" s="21" t="s">
        <v>388</v>
      </c>
      <c r="C1650" s="21"/>
      <c r="D1650" s="372">
        <f ca="1">IF(E1650&lt;0,0,ROUND(E1650,0))</f>
        <v>0</v>
      </c>
      <c r="E1650" s="248">
        <f ca="1">OFFSET($D$269,D1648,0)</f>
        <v>0</v>
      </c>
      <c r="F1650" s="372">
        <f ca="1">IF(E1650&gt;10,ROUND(($D1651/12)*$F1649,0),$D1650)</f>
        <v>0</v>
      </c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6"/>
      <c r="B1651" s="21" t="s">
        <v>396</v>
      </c>
      <c r="C1651" s="21"/>
      <c r="D1651" s="372">
        <f ca="1">IF(ISBLANK(OFFSET($E$269,D1648,0)),0,IF(E1650&gt;10,ROUND(D1650*am_maszyny,0),IF(D1650&lt;0,0,D1650)))</f>
        <v>0</v>
      </c>
      <c r="E1651" s="21"/>
      <c r="F1651" s="21"/>
      <c r="G1651" s="21"/>
      <c r="H1651" s="21"/>
      <c r="I1651" s="21"/>
      <c r="J1651" s="21"/>
      <c r="K1651" s="74">
        <f ca="1">ROUND(IF($D1649=LataProjekcji,$F1650,IF($D1649=LataProjekcji,$D1651,0)),0)</f>
        <v>0</v>
      </c>
      <c r="L1651" s="247">
        <f ca="1">ROUND(IF(OR(AND($D1649=LataProjekcji,$F1649&gt;0),AND($D1649=LataProjekcji,$F1649=0,$E1650&lt;=10)),$F1650,IF($D1649&lt;LataProjekcji,IF((SUM($K1651:K1651)+$D1651)&lt;$D1650,$D1651,$D1650-SUM($K1651:K1651)),0)),0)</f>
        <v>0</v>
      </c>
      <c r="M1651" s="247">
        <f ca="1">ROUND(IF(OR(AND($D1649=LataProjekcji,$F1649&gt;0),AND($D1649=LataProjekcji,$F1649=0,$E1650&lt;=10)),$F1650,IF($D1649&lt;LataProjekcji,IF((SUM($K1651:L1651)+$D1651)&lt;$D1650,$D1651,$D1650-SUM($K1651:L1651)),0)),0)</f>
        <v>0</v>
      </c>
      <c r="N1651" s="247">
        <f ca="1">ROUND(IF(OR(AND($D1649=LataProjekcji,$F1649&gt;0),AND($D1649=LataProjekcji,$F1649=0,$E1650&lt;=10)),$F1650,IF($D1649&lt;LataProjekcji,IF((SUM($K1651:M1651)+$D1651)&lt;$D1650,$D1651,$D1650-SUM($K1651:M1651)),0)),0)</f>
        <v>0</v>
      </c>
      <c r="O1651" s="247">
        <f ca="1">ROUND(IF(OR(AND($D1649=LataProjekcji,$F1649&gt;0),AND($D1649=LataProjekcji,$F1649=0,$E1650&lt;=10)),$F1650,IF($D1649&lt;LataProjekcji,IF((SUM($K1651:N1651)+$D1651)&lt;$D1650,$D1651,$D1650-SUM($K1651:N1651)),0)),0)</f>
        <v>0</v>
      </c>
      <c r="P1651" s="247">
        <f ca="1">ROUND(IF(OR(AND($D1649=LataProjekcji,$F1649&gt;0),AND($D1649=LataProjekcji,$F1649=0,$E1650&lt;=10)),$F1650,IF($D1649&lt;LataProjekcji,IF((SUM($K1651:O1651)+$D1651)&lt;$D1650,$D1651,$D1650-SUM($K1651:O1651)),0)),0)</f>
        <v>0</v>
      </c>
      <c r="Q1651" s="247">
        <f ca="1">ROUND(IF(OR(AND($D1649=LataProjekcji,$F1649&gt;0),AND($D1649=LataProjekcji,$F1649=0,$E1650&lt;=10)),$F1650,IF($D1649&lt;LataProjekcji,IF((SUM($K1651:P1651)+$D1651)&lt;$D1650,$D1651,$D1650-SUM($K1651:P1651)),0)),0)</f>
        <v>0</v>
      </c>
      <c r="R1651" s="247">
        <f ca="1">ROUND(IF(OR(AND($D1649=LataProjekcji,$F1649&gt;0),AND($D1649=LataProjekcji,$F1649=0,$E1650&lt;=10)),$F1650,IF($D1649&lt;LataProjekcji,IF((SUM($K1651:Q1651)+$D1651)&lt;$D1650,$D1651,$D1650-SUM($K1651:Q1651)),0)),0)</f>
        <v>0</v>
      </c>
      <c r="S1651" s="247">
        <f ca="1">ROUND(IF(OR(AND($D1649=LataProjekcji,$F1649&gt;0),AND($D1649=LataProjekcji,$F1649=0,$E1650&lt;=10)),$F1650,IF($D1649&lt;LataProjekcji,IF((SUM($K1651:R1651)+$D1651)&lt;$D1650,$D1651,$D1650-SUM($K1651:R1651)),0)),0)</f>
        <v>0</v>
      </c>
      <c r="T1651" s="247">
        <f ca="1">ROUND(IF(OR(AND($D1649=LataProjekcji,$F1649&gt;0),AND($D1649=LataProjekcji,$F1649=0,$E1650&lt;=10)),$F1650,IF($D1649&lt;LataProjekcji,IF((SUM($K1651:S1651)+$D1651)&lt;$D1650,$D1651,$D1650-SUM($K1651:S1651)),0)),0)</f>
        <v>0</v>
      </c>
      <c r="U1651" s="247">
        <f ca="1">ROUND(IF(OR(AND($D1649=LataProjekcji,$F1649&gt;0),AND($D1649=LataProjekcji,$F1649=0,$E1650&lt;=10)),$F1650,IF($D1649&lt;LataProjekcji,IF((SUM($K1651:T1651)+$D1651)&lt;$D1650,$D1651,$D1650-SUM($K1651:T1651)),0)),0)</f>
        <v>0</v>
      </c>
      <c r="V1651" s="247">
        <f ca="1">ROUND(IF(OR(AND($D1649=LataProjekcji,$F1649&gt;0),AND($D1649=LataProjekcji,$F1649=0,$E1650&lt;=10)),$F1650,IF($D1649&lt;LataProjekcji,IF((SUM($K1651:U1651)+$D1651)&lt;$D1650,$D1651,$D1650-SUM($K1651:U1651)),0)),0)</f>
        <v>0</v>
      </c>
      <c r="W1651" s="247">
        <f ca="1">ROUND(IF(OR(AND($D1649=LataProjekcji,$F1649&gt;0),AND($D1649=LataProjekcji,$F1649=0,$E1650&lt;=10)),$F1650,IF($D1649&lt;LataProjekcji,IF((SUM($K1651:V1651)+$D1651)&lt;$D1650,$D1651,$D1650-SUM($K1651:V1651)),0)),0)</f>
        <v>0</v>
      </c>
      <c r="X1651" s="247">
        <f ca="1">ROUND(IF(OR(AND($D1649=LataProjekcji,$F1649&gt;0),AND($D1649=LataProjekcji,$F1649=0,$E1650&lt;=10)),$F1650,IF($D1649&lt;LataProjekcji,IF((SUM($K1651:W1651)+$D1651)&lt;$D1650,$D1651,$D1650-SUM($K1651:W1651)),0)),0)</f>
        <v>0</v>
      </c>
      <c r="Y1651" s="247">
        <f ca="1">ROUND(IF(OR(AND($D1649=LataProjekcji,$F1649&gt;0),AND($D1649=LataProjekcji,$F1649=0,$E1650&lt;=10)),$F1650,IF($D1649&lt;LataProjekcji,IF((SUM($K1651:X1651)+$D1651)&lt;$D1650,$D1651,$D1650-SUM($K1651:X1651)),0)),0)</f>
        <v>0</v>
      </c>
      <c r="Z1651" s="247">
        <f ca="1">ROUND(IF(OR(AND($D1649=LataProjekcji,$F1649&gt;0),AND($D1649=LataProjekcji,$F1649=0,$E1650&lt;=10)),$F1650,IF($D1649&lt;LataProjekcji,IF((SUM($K1651:Y1651)+$D1651)&lt;$D1650,$D1651,$D1650-SUM($K1651:Y1651)),0)),0)</f>
        <v>0</v>
      </c>
      <c r="AA1651" s="247">
        <f ca="1">ROUND(IF(OR(AND($D1649=LataProjekcji,$F1649&gt;0),AND($D1649=LataProjekcji,$F1649=0,$E1650&lt;=10)),$F1650,IF($D1649&lt;LataProjekcji,IF((SUM($K1651:Z1651)+$D1651)&lt;$D1650,$D1651,$D1650-SUM($K1651:Z1651)),0)),0)</f>
        <v>0</v>
      </c>
      <c r="AB1651" s="247">
        <f ca="1">ROUND(IF(OR(AND($D1649=LataProjekcji,$F1649&gt;0),AND($D1649=LataProjekcji,$F1649=0,$E1650&lt;=10)),$F1650,IF($D1649&lt;LataProjekcji,IF((SUM($K1651:AA1651)+$D1651)&lt;$D1650,$D1651,$D1650-SUM($K1651:AA1651)),0)),0)</f>
        <v>0</v>
      </c>
      <c r="AC1651" s="247">
        <f ca="1">ROUND(IF(OR(AND($D1649=LataProjekcji,$F1649&gt;0),AND($D1649=LataProjekcji,$F1649=0,$E1650&lt;=10)),$F1650,IF($D1649&lt;LataProjekcji,IF((SUM($K1651:AB1651)+$D1651)&lt;$D1650,$D1651,$D1650-SUM($K1651:AB1651)),0)),0)</f>
        <v>0</v>
      </c>
      <c r="AD1651" s="247">
        <f ca="1">ROUND(IF(OR(AND($D1649=LataProjekcji,$F1649&gt;0),AND($D1649=LataProjekcji,$F1649=0,$E1650&lt;=10)),$F1650,IF($D1649&lt;LataProjekcji,IF((SUM($K1651:AC1651)+$D1651)&lt;$D1650,$D1651,$D1650-SUM($K1651:AC1651)),0)),0)</f>
        <v>0</v>
      </c>
      <c r="AE1651" s="247">
        <f ca="1">ROUND(IF(OR(AND($D1649=LataProjekcji,$F1649&gt;0),AND($D1649=LataProjekcji,$F1649=0,$E1650&lt;=10)),$F1650,IF($D1649&lt;LataProjekcji,IF((SUM($K1651:AD1651)+$D1651)&lt;$D1650,$D1651,$D1650-SUM($K1651:AD1651)),0)),0)</f>
        <v>0</v>
      </c>
    </row>
    <row r="1652" spans="1:31" ht="12.5" hidden="1" thickBot="1">
      <c r="A1652" s="326"/>
      <c r="B1652" s="21" t="s">
        <v>397</v>
      </c>
      <c r="C1652" s="21"/>
      <c r="D1652" s="22"/>
      <c r="E1652" s="21"/>
      <c r="F1652" s="21"/>
      <c r="G1652" s="21"/>
      <c r="H1652" s="21"/>
      <c r="I1652" s="21"/>
      <c r="J1652" s="21"/>
      <c r="K1652" s="22">
        <f ca="1">ROUND(K1651,0)</f>
        <v>0</v>
      </c>
      <c r="L1652" s="22">
        <f t="shared" ref="L1652:W1652" ca="1" si="2589">ROUND(K1652+L1651,0)</f>
        <v>0</v>
      </c>
      <c r="M1652" s="22">
        <f t="shared" ca="1" si="2589"/>
        <v>0</v>
      </c>
      <c r="N1652" s="22">
        <f t="shared" ca="1" si="2589"/>
        <v>0</v>
      </c>
      <c r="O1652" s="22">
        <f t="shared" ca="1" si="2589"/>
        <v>0</v>
      </c>
      <c r="P1652" s="22">
        <f t="shared" ca="1" si="2589"/>
        <v>0</v>
      </c>
      <c r="Q1652" s="22">
        <f t="shared" ca="1" si="2589"/>
        <v>0</v>
      </c>
      <c r="R1652" s="22">
        <f t="shared" ca="1" si="2589"/>
        <v>0</v>
      </c>
      <c r="S1652" s="22">
        <f t="shared" ca="1" si="2589"/>
        <v>0</v>
      </c>
      <c r="T1652" s="22">
        <f t="shared" ca="1" si="2589"/>
        <v>0</v>
      </c>
      <c r="U1652" s="22">
        <f t="shared" ca="1" si="2589"/>
        <v>0</v>
      </c>
      <c r="V1652" s="22">
        <f t="shared" ca="1" si="2589"/>
        <v>0</v>
      </c>
      <c r="W1652" s="22">
        <f t="shared" ca="1" si="2589"/>
        <v>0</v>
      </c>
      <c r="X1652" s="22">
        <f ca="1">ROUND(W1652+X1651,0)</f>
        <v>0</v>
      </c>
      <c r="Y1652" s="22">
        <f ca="1">ROUND(X1652+Y1651,0)</f>
        <v>0</v>
      </c>
      <c r="Z1652" s="22">
        <f t="shared" ref="Z1652:AA1652" ca="1" si="2590">ROUND(Y1652+Z1651,0)</f>
        <v>0</v>
      </c>
      <c r="AA1652" s="22">
        <f t="shared" ca="1" si="2590"/>
        <v>0</v>
      </c>
      <c r="AB1652" s="22">
        <f t="shared" ref="AB1652" ca="1" si="2591">ROUND(AA1652+AB1651,0)</f>
        <v>0</v>
      </c>
      <c r="AC1652" s="22">
        <f t="shared" ref="AC1652" ca="1" si="2592">ROUND(AB1652+AC1651,0)</f>
        <v>0</v>
      </c>
      <c r="AD1652" s="22">
        <f t="shared" ref="AD1652" ca="1" si="2593">ROUND(AC1652+AD1651,0)</f>
        <v>0</v>
      </c>
      <c r="AE1652" s="22">
        <f t="shared" ref="AE1652" ca="1" si="2594">ROUND(AD1652+AE1651,0)</f>
        <v>0</v>
      </c>
    </row>
    <row r="1653" spans="1:31" ht="12.5" hidden="1" thickBot="1">
      <c r="A1653" s="326"/>
      <c r="B1653" s="21" t="s">
        <v>388</v>
      </c>
      <c r="C1653" s="21"/>
      <c r="D1653" s="22"/>
      <c r="E1653" s="21"/>
      <c r="F1653" s="21"/>
      <c r="G1653" s="21"/>
      <c r="H1653" s="539">
        <f>H1646+7</f>
        <v>342</v>
      </c>
      <c r="I1653" s="21"/>
      <c r="J1653" s="21"/>
      <c r="K1653" s="76">
        <f ca="1">IF($D1649=LataProjekcji,ROUND($D1650-K1652,0),ROUND(IF(K1651=0,0,$D1650-K1652),0))</f>
        <v>0</v>
      </c>
      <c r="L1653" s="253">
        <f t="shared" ref="L1653:W1653" ca="1" si="2595">IF($D1649=LataProjekcji,ROUND($D1650-L1652,0),ROUND(IF(AND(L1651=0,K1653&gt;0),$D1650-L1652,IF(L1651=0,0,$D1650-L1652)),0))</f>
        <v>0</v>
      </c>
      <c r="M1653" s="253">
        <f t="shared" ca="1" si="2595"/>
        <v>0</v>
      </c>
      <c r="N1653" s="253">
        <f t="shared" ca="1" si="2595"/>
        <v>0</v>
      </c>
      <c r="O1653" s="253">
        <f t="shared" ca="1" si="2595"/>
        <v>0</v>
      </c>
      <c r="P1653" s="253">
        <f t="shared" ca="1" si="2595"/>
        <v>0</v>
      </c>
      <c r="Q1653" s="253">
        <f t="shared" ca="1" si="2595"/>
        <v>0</v>
      </c>
      <c r="R1653" s="253">
        <f t="shared" ca="1" si="2595"/>
        <v>0</v>
      </c>
      <c r="S1653" s="253">
        <f t="shared" ca="1" si="2595"/>
        <v>0</v>
      </c>
      <c r="T1653" s="253">
        <f t="shared" ca="1" si="2595"/>
        <v>0</v>
      </c>
      <c r="U1653" s="253">
        <f t="shared" ca="1" si="2595"/>
        <v>0</v>
      </c>
      <c r="V1653" s="253">
        <f t="shared" ca="1" si="2595"/>
        <v>0</v>
      </c>
      <c r="W1653" s="253">
        <f t="shared" ca="1" si="2595"/>
        <v>0</v>
      </c>
      <c r="X1653" s="253">
        <f t="shared" ref="X1653:AA1653" ca="1" si="2596">IF($D1649=LataProjekcji,ROUND($D1650-X1652,0),ROUND(IF(AND(X1651=0,W1653&gt;0),$D1650-X1652,IF(X1651=0,0,$D1650-X1652)),0))</f>
        <v>0</v>
      </c>
      <c r="Y1653" s="253">
        <f t="shared" ca="1" si="2596"/>
        <v>0</v>
      </c>
      <c r="Z1653" s="253">
        <f t="shared" ca="1" si="2596"/>
        <v>0</v>
      </c>
      <c r="AA1653" s="253">
        <f t="shared" ca="1" si="2596"/>
        <v>0</v>
      </c>
      <c r="AB1653" s="253">
        <f t="shared" ref="AB1653" ca="1" si="2597">IF($D1649=LataProjekcji,ROUND($D1650-AB1652,0),ROUND(IF(AND(AB1651=0,AA1653&gt;0),$D1650-AB1652,IF(AB1651=0,0,$D1650-AB1652)),0))</f>
        <v>0</v>
      </c>
      <c r="AC1653" s="253">
        <f t="shared" ref="AC1653" ca="1" si="2598">IF($D1649=LataProjekcji,ROUND($D1650-AC1652,0),ROUND(IF(AND(AC1651=0,AB1653&gt;0),$D1650-AC1652,IF(AC1651=0,0,$D1650-AC1652)),0))</f>
        <v>0</v>
      </c>
      <c r="AD1653" s="253">
        <f t="shared" ref="AD1653" ca="1" si="2599">IF($D1649=LataProjekcji,ROUND($D1650-AD1652,0),ROUND(IF(AND(AD1651=0,AC1653&gt;0),$D1650-AD1652,IF(AD1651=0,0,$D1650-AD1652)),0))</f>
        <v>0</v>
      </c>
      <c r="AE1653" s="253">
        <f t="shared" ref="AE1653" ca="1" si="2600">IF($D1649=LataProjekcji,ROUND($D1650-AE1652,0),ROUND(IF(AND(AE1651=0,AD1653&gt;0),$D1650-AE1652,IF(AE1651=0,0,$D1650-AE1652)),0))</f>
        <v>0</v>
      </c>
    </row>
    <row r="1654" spans="1:31" hidden="1">
      <c r="A1654" s="326"/>
      <c r="B1654" s="20"/>
      <c r="C1654" s="20"/>
      <c r="D1654" s="21"/>
      <c r="E1654" s="21"/>
      <c r="F1654" s="21"/>
      <c r="G1654" s="21"/>
      <c r="H1654" s="388">
        <f>H1647+1</f>
        <v>13</v>
      </c>
      <c r="I1654" s="458" cm="1">
        <f t="array" aca="1" ref="I1654" ca="1">OFFSET('Środki trwałe'!$C$418,H1654,,)</f>
        <v>0</v>
      </c>
      <c r="J1654" s="388" t="s">
        <v>404</v>
      </c>
      <c r="K1654" s="528">
        <f t="shared" ref="K1654:W1654" ca="1" si="2601">IF(AND(OFFSET($F$269,$D1648,0)="tak",OFFSET($G$269,$D1648,0)="tak",OFFSET($J$269,$D1648,0)="ok",LataProjekcji&lt;=Koniec_Projekt),ROUND(OFFSET($K$2476,$H1653,(COLUMN()-11))*OFFSET($K$469,$H1654,(COLUMN()-11)),0),0)</f>
        <v>0</v>
      </c>
      <c r="L1654" s="528">
        <f t="shared" ca="1" si="2601"/>
        <v>0</v>
      </c>
      <c r="M1654" s="528">
        <f t="shared" ca="1" si="2601"/>
        <v>0</v>
      </c>
      <c r="N1654" s="528">
        <f t="shared" ca="1" si="2601"/>
        <v>0</v>
      </c>
      <c r="O1654" s="528">
        <f t="shared" ca="1" si="2601"/>
        <v>0</v>
      </c>
      <c r="P1654" s="528">
        <f t="shared" ca="1" si="2601"/>
        <v>0</v>
      </c>
      <c r="Q1654" s="528">
        <f t="shared" ca="1" si="2601"/>
        <v>0</v>
      </c>
      <c r="R1654" s="528">
        <f t="shared" ca="1" si="2601"/>
        <v>0</v>
      </c>
      <c r="S1654" s="528">
        <f t="shared" ca="1" si="2601"/>
        <v>0</v>
      </c>
      <c r="T1654" s="528">
        <f t="shared" ca="1" si="2601"/>
        <v>0</v>
      </c>
      <c r="U1654" s="528">
        <f t="shared" ca="1" si="2601"/>
        <v>0</v>
      </c>
      <c r="V1654" s="528">
        <f t="shared" ca="1" si="2601"/>
        <v>0</v>
      </c>
      <c r="W1654" s="528">
        <f t="shared" ca="1" si="2601"/>
        <v>0</v>
      </c>
      <c r="X1654" s="528">
        <f t="shared" ref="X1654:AA1654" ca="1" si="2602">IF(AND(OFFSET($F$269,$D1648,0)="tak",OFFSET($G$269,$D1648,0)="tak",OFFSET($J$269,$D1648,0)="ok",LataProjekcji&lt;=Koniec_Projekt),ROUND(OFFSET($K$2476,$H1653,(COLUMN()-11))*OFFSET($K$469,$H1654,(COLUMN()-11)),0),0)</f>
        <v>0</v>
      </c>
      <c r="Y1654" s="528">
        <f t="shared" ca="1" si="2602"/>
        <v>0</v>
      </c>
      <c r="Z1654" s="528">
        <f t="shared" ca="1" si="2602"/>
        <v>0</v>
      </c>
      <c r="AA1654" s="528">
        <f t="shared" ca="1" si="2602"/>
        <v>0</v>
      </c>
      <c r="AB1654" s="528">
        <f t="shared" ref="AB1654:AE1654" ca="1" si="2603">IF(AND(OFFSET($F$269,$D1648,0)="tak",OFFSET($G$269,$D1648,0)="tak",OFFSET($J$269,$D1648,0)="ok",LataProjekcji&lt;=Koniec_Projekt),ROUND(OFFSET($K$2476,$H1653,(COLUMN()-11))*OFFSET($K$469,$H1654,(COLUMN()-11)),0),0)</f>
        <v>0</v>
      </c>
      <c r="AC1654" s="528">
        <f t="shared" ca="1" si="2603"/>
        <v>0</v>
      </c>
      <c r="AD1654" s="528">
        <f t="shared" ca="1" si="2603"/>
        <v>0</v>
      </c>
      <c r="AE1654" s="528">
        <f t="shared" ca="1" si="2603"/>
        <v>0</v>
      </c>
    </row>
    <row r="1655" spans="1:31" hidden="1">
      <c r="A1655" s="326"/>
      <c r="B1655" s="20">
        <f ca="1">OFFSET($B$269,D1655,0)</f>
        <v>0</v>
      </c>
      <c r="C1655" s="20"/>
      <c r="D1655" s="21">
        <f>D1648+1</f>
        <v>163</v>
      </c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</row>
    <row r="1656" spans="1:31" hidden="1">
      <c r="A1656" s="326"/>
      <c r="B1656" s="21" t="s">
        <v>395</v>
      </c>
      <c r="C1656" s="21"/>
      <c r="D1656" s="164">
        <f ca="1">YEAR(OFFSET($E$269,D1655,0))</f>
        <v>1900</v>
      </c>
      <c r="E1656" s="164">
        <f ca="1">MONTH(OFFSET($E$269,D1655,0))</f>
        <v>1</v>
      </c>
      <c r="F1656" s="527" cm="1">
        <f t="array" aca="1" ref="F1656" ca="1">IleMiesiecyDoKoncaRokuST</f>
        <v>11</v>
      </c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</row>
    <row r="1657" spans="1:31" hidden="1">
      <c r="A1657" s="326"/>
      <c r="B1657" s="21" t="s">
        <v>388</v>
      </c>
      <c r="C1657" s="21"/>
      <c r="D1657" s="373">
        <f ca="1">IF(E1657&lt;0,0,ROUND(E1657,0))</f>
        <v>0</v>
      </c>
      <c r="E1657" s="248">
        <f ca="1">OFFSET($D$269,D1655,0)</f>
        <v>0</v>
      </c>
      <c r="F1657" s="373">
        <f ca="1">IF(E1657&gt;10,ROUND(($D1658/12)*$F1656,0),$D1657)</f>
        <v>0</v>
      </c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6"/>
      <c r="B1658" s="21" t="s">
        <v>396</v>
      </c>
      <c r="C1658" s="21"/>
      <c r="D1658" s="373">
        <f ca="1">IF(ISBLANK(OFFSET($E$269,D1655,0)),0,IF(E1657&gt;10,ROUND(D1657*am_maszyny,0),IF(D1657&lt;0,0,D1657)))</f>
        <v>0</v>
      </c>
      <c r="E1658" s="21"/>
      <c r="F1658" s="21"/>
      <c r="G1658" s="21"/>
      <c r="H1658" s="21"/>
      <c r="I1658" s="21"/>
      <c r="J1658" s="21"/>
      <c r="K1658" s="74">
        <f ca="1">ROUND(IF($D1656=LataProjekcji,$F1657,IF($D1656=LataProjekcji,$D1658,0)),0)</f>
        <v>0</v>
      </c>
      <c r="L1658" s="247">
        <f ca="1">ROUND(IF(OR(AND($D1656=LataProjekcji,$F1656&gt;0),AND($D1656=LataProjekcji,$F1656=0,$E1657&lt;=10)),$F1657,IF($D1656&lt;LataProjekcji,IF((SUM($K1658:K1658)+$D1658)&lt;$D1657,$D1658,$D1657-SUM($K1658:K1658)),0)),0)</f>
        <v>0</v>
      </c>
      <c r="M1658" s="247">
        <f ca="1">ROUND(IF(OR(AND($D1656=LataProjekcji,$F1656&gt;0),AND($D1656=LataProjekcji,$F1656=0,$E1657&lt;=10)),$F1657,IF($D1656&lt;LataProjekcji,IF((SUM($K1658:L1658)+$D1658)&lt;$D1657,$D1658,$D1657-SUM($K1658:L1658)),0)),0)</f>
        <v>0</v>
      </c>
      <c r="N1658" s="247">
        <f ca="1">ROUND(IF(OR(AND($D1656=LataProjekcji,$F1656&gt;0),AND($D1656=LataProjekcji,$F1656=0,$E1657&lt;=10)),$F1657,IF($D1656&lt;LataProjekcji,IF((SUM($K1658:M1658)+$D1658)&lt;$D1657,$D1658,$D1657-SUM($K1658:M1658)),0)),0)</f>
        <v>0</v>
      </c>
      <c r="O1658" s="247">
        <f ca="1">ROUND(IF(OR(AND($D1656=LataProjekcji,$F1656&gt;0),AND($D1656=LataProjekcji,$F1656=0,$E1657&lt;=10)),$F1657,IF($D1656&lt;LataProjekcji,IF((SUM($K1658:N1658)+$D1658)&lt;$D1657,$D1658,$D1657-SUM($K1658:N1658)),0)),0)</f>
        <v>0</v>
      </c>
      <c r="P1658" s="247">
        <f ca="1">ROUND(IF(OR(AND($D1656=LataProjekcji,$F1656&gt;0),AND($D1656=LataProjekcji,$F1656=0,$E1657&lt;=10)),$F1657,IF($D1656&lt;LataProjekcji,IF((SUM($K1658:O1658)+$D1658)&lt;$D1657,$D1658,$D1657-SUM($K1658:O1658)),0)),0)</f>
        <v>0</v>
      </c>
      <c r="Q1658" s="247">
        <f ca="1">ROUND(IF(OR(AND($D1656=LataProjekcji,$F1656&gt;0),AND($D1656=LataProjekcji,$F1656=0,$E1657&lt;=10)),$F1657,IF($D1656&lt;LataProjekcji,IF((SUM($K1658:P1658)+$D1658)&lt;$D1657,$D1658,$D1657-SUM($K1658:P1658)),0)),0)</f>
        <v>0</v>
      </c>
      <c r="R1658" s="247">
        <f ca="1">ROUND(IF(OR(AND($D1656=LataProjekcji,$F1656&gt;0),AND($D1656=LataProjekcji,$F1656=0,$E1657&lt;=10)),$F1657,IF($D1656&lt;LataProjekcji,IF((SUM($K1658:Q1658)+$D1658)&lt;$D1657,$D1658,$D1657-SUM($K1658:Q1658)),0)),0)</f>
        <v>0</v>
      </c>
      <c r="S1658" s="247">
        <f ca="1">ROUND(IF(OR(AND($D1656=LataProjekcji,$F1656&gt;0),AND($D1656=LataProjekcji,$F1656=0,$E1657&lt;=10)),$F1657,IF($D1656&lt;LataProjekcji,IF((SUM($K1658:R1658)+$D1658)&lt;$D1657,$D1658,$D1657-SUM($K1658:R1658)),0)),0)</f>
        <v>0</v>
      </c>
      <c r="T1658" s="247">
        <f ca="1">ROUND(IF(OR(AND($D1656=LataProjekcji,$F1656&gt;0),AND($D1656=LataProjekcji,$F1656=0,$E1657&lt;=10)),$F1657,IF($D1656&lt;LataProjekcji,IF((SUM($K1658:S1658)+$D1658)&lt;$D1657,$D1658,$D1657-SUM($K1658:S1658)),0)),0)</f>
        <v>0</v>
      </c>
      <c r="U1658" s="247">
        <f ca="1">ROUND(IF(OR(AND($D1656=LataProjekcji,$F1656&gt;0),AND($D1656=LataProjekcji,$F1656=0,$E1657&lt;=10)),$F1657,IF($D1656&lt;LataProjekcji,IF((SUM($K1658:T1658)+$D1658)&lt;$D1657,$D1658,$D1657-SUM($K1658:T1658)),0)),0)</f>
        <v>0</v>
      </c>
      <c r="V1658" s="247">
        <f ca="1">ROUND(IF(OR(AND($D1656=LataProjekcji,$F1656&gt;0),AND($D1656=LataProjekcji,$F1656=0,$E1657&lt;=10)),$F1657,IF($D1656&lt;LataProjekcji,IF((SUM($K1658:U1658)+$D1658)&lt;$D1657,$D1658,$D1657-SUM($K1658:U1658)),0)),0)</f>
        <v>0</v>
      </c>
      <c r="W1658" s="247">
        <f ca="1">ROUND(IF(OR(AND($D1656=LataProjekcji,$F1656&gt;0),AND($D1656=LataProjekcji,$F1656=0,$E1657&lt;=10)),$F1657,IF($D1656&lt;LataProjekcji,IF((SUM($K1658:V1658)+$D1658)&lt;$D1657,$D1658,$D1657-SUM($K1658:V1658)),0)),0)</f>
        <v>0</v>
      </c>
      <c r="X1658" s="247">
        <f ca="1">ROUND(IF(OR(AND($D1656=LataProjekcji,$F1656&gt;0),AND($D1656=LataProjekcji,$F1656=0,$E1657&lt;=10)),$F1657,IF($D1656&lt;LataProjekcji,IF((SUM($K1658:W1658)+$D1658)&lt;$D1657,$D1658,$D1657-SUM($K1658:W1658)),0)),0)</f>
        <v>0</v>
      </c>
      <c r="Y1658" s="247">
        <f ca="1">ROUND(IF(OR(AND($D1656=LataProjekcji,$F1656&gt;0),AND($D1656=LataProjekcji,$F1656=0,$E1657&lt;=10)),$F1657,IF($D1656&lt;LataProjekcji,IF((SUM($K1658:X1658)+$D1658)&lt;$D1657,$D1658,$D1657-SUM($K1658:X1658)),0)),0)</f>
        <v>0</v>
      </c>
      <c r="Z1658" s="247">
        <f ca="1">ROUND(IF(OR(AND($D1656=LataProjekcji,$F1656&gt;0),AND($D1656=LataProjekcji,$F1656=0,$E1657&lt;=10)),$F1657,IF($D1656&lt;LataProjekcji,IF((SUM($K1658:Y1658)+$D1658)&lt;$D1657,$D1658,$D1657-SUM($K1658:Y1658)),0)),0)</f>
        <v>0</v>
      </c>
      <c r="AA1658" s="247">
        <f ca="1">ROUND(IF(OR(AND($D1656=LataProjekcji,$F1656&gt;0),AND($D1656=LataProjekcji,$F1656=0,$E1657&lt;=10)),$F1657,IF($D1656&lt;LataProjekcji,IF((SUM($K1658:Z1658)+$D1658)&lt;$D1657,$D1658,$D1657-SUM($K1658:Z1658)),0)),0)</f>
        <v>0</v>
      </c>
      <c r="AB1658" s="247">
        <f ca="1">ROUND(IF(OR(AND($D1656=LataProjekcji,$F1656&gt;0),AND($D1656=LataProjekcji,$F1656=0,$E1657&lt;=10)),$F1657,IF($D1656&lt;LataProjekcji,IF((SUM($K1658:AA1658)+$D1658)&lt;$D1657,$D1658,$D1657-SUM($K1658:AA1658)),0)),0)</f>
        <v>0</v>
      </c>
      <c r="AC1658" s="247">
        <f ca="1">ROUND(IF(OR(AND($D1656=LataProjekcji,$F1656&gt;0),AND($D1656=LataProjekcji,$F1656=0,$E1657&lt;=10)),$F1657,IF($D1656&lt;LataProjekcji,IF((SUM($K1658:AB1658)+$D1658)&lt;$D1657,$D1658,$D1657-SUM($K1658:AB1658)),0)),0)</f>
        <v>0</v>
      </c>
      <c r="AD1658" s="247">
        <f ca="1">ROUND(IF(OR(AND($D1656=LataProjekcji,$F1656&gt;0),AND($D1656=LataProjekcji,$F1656=0,$E1657&lt;=10)),$F1657,IF($D1656&lt;LataProjekcji,IF((SUM($K1658:AC1658)+$D1658)&lt;$D1657,$D1658,$D1657-SUM($K1658:AC1658)),0)),0)</f>
        <v>0</v>
      </c>
      <c r="AE1658" s="247">
        <f ca="1">ROUND(IF(OR(AND($D1656=LataProjekcji,$F1656&gt;0),AND($D1656=LataProjekcji,$F1656=0,$E1657&lt;=10)),$F1657,IF($D1656&lt;LataProjekcji,IF((SUM($K1658:AD1658)+$D1658)&lt;$D1657,$D1658,$D1657-SUM($K1658:AD1658)),0)),0)</f>
        <v>0</v>
      </c>
    </row>
    <row r="1659" spans="1:31" ht="12.5" hidden="1" thickBot="1">
      <c r="A1659" s="326"/>
      <c r="B1659" s="21" t="s">
        <v>397</v>
      </c>
      <c r="C1659" s="21"/>
      <c r="D1659" s="22"/>
      <c r="E1659" s="21"/>
      <c r="F1659" s="21"/>
      <c r="G1659" s="21"/>
      <c r="H1659" s="21"/>
      <c r="I1659" s="21"/>
      <c r="J1659" s="21"/>
      <c r="K1659" s="22">
        <f ca="1">ROUND(K1658,0)</f>
        <v>0</v>
      </c>
      <c r="L1659" s="22">
        <f t="shared" ref="L1659:W1659" ca="1" si="2604">ROUND(K1659+L1658,0)</f>
        <v>0</v>
      </c>
      <c r="M1659" s="22">
        <f t="shared" ca="1" si="2604"/>
        <v>0</v>
      </c>
      <c r="N1659" s="22">
        <f t="shared" ca="1" si="2604"/>
        <v>0</v>
      </c>
      <c r="O1659" s="22">
        <f t="shared" ca="1" si="2604"/>
        <v>0</v>
      </c>
      <c r="P1659" s="22">
        <f t="shared" ca="1" si="2604"/>
        <v>0</v>
      </c>
      <c r="Q1659" s="22">
        <f t="shared" ca="1" si="2604"/>
        <v>0</v>
      </c>
      <c r="R1659" s="22">
        <f t="shared" ca="1" si="2604"/>
        <v>0</v>
      </c>
      <c r="S1659" s="22">
        <f t="shared" ca="1" si="2604"/>
        <v>0</v>
      </c>
      <c r="T1659" s="22">
        <f t="shared" ca="1" si="2604"/>
        <v>0</v>
      </c>
      <c r="U1659" s="22">
        <f t="shared" ca="1" si="2604"/>
        <v>0</v>
      </c>
      <c r="V1659" s="22">
        <f t="shared" ca="1" si="2604"/>
        <v>0</v>
      </c>
      <c r="W1659" s="22">
        <f t="shared" ca="1" si="2604"/>
        <v>0</v>
      </c>
      <c r="X1659" s="22">
        <f ca="1">ROUND(W1659+X1658,0)</f>
        <v>0</v>
      </c>
      <c r="Y1659" s="22">
        <f ca="1">ROUND(X1659+Y1658,0)</f>
        <v>0</v>
      </c>
      <c r="Z1659" s="22">
        <f t="shared" ref="Z1659:AA1659" ca="1" si="2605">ROUND(Y1659+Z1658,0)</f>
        <v>0</v>
      </c>
      <c r="AA1659" s="22">
        <f t="shared" ca="1" si="2605"/>
        <v>0</v>
      </c>
      <c r="AB1659" s="22">
        <f t="shared" ref="AB1659" ca="1" si="2606">ROUND(AA1659+AB1658,0)</f>
        <v>0</v>
      </c>
      <c r="AC1659" s="22">
        <f t="shared" ref="AC1659" ca="1" si="2607">ROUND(AB1659+AC1658,0)</f>
        <v>0</v>
      </c>
      <c r="AD1659" s="22">
        <f t="shared" ref="AD1659" ca="1" si="2608">ROUND(AC1659+AD1658,0)</f>
        <v>0</v>
      </c>
      <c r="AE1659" s="22">
        <f t="shared" ref="AE1659" ca="1" si="2609">ROUND(AD1659+AE1658,0)</f>
        <v>0</v>
      </c>
    </row>
    <row r="1660" spans="1:31" ht="12.5" hidden="1" thickBot="1">
      <c r="A1660" s="326"/>
      <c r="B1660" s="21" t="s">
        <v>388</v>
      </c>
      <c r="C1660" s="21"/>
      <c r="D1660" s="22"/>
      <c r="E1660" s="21"/>
      <c r="F1660" s="21"/>
      <c r="G1660" s="21"/>
      <c r="H1660" s="539">
        <f>H1653+7</f>
        <v>349</v>
      </c>
      <c r="I1660" s="21"/>
      <c r="J1660" s="21"/>
      <c r="K1660" s="76">
        <f ca="1">IF($D1656=LataProjekcji,ROUND($D1657-K1659,0),ROUND(IF(K1658=0,0,$D1657-K1659),0))</f>
        <v>0</v>
      </c>
      <c r="L1660" s="253">
        <f t="shared" ref="L1660:W1660" ca="1" si="2610">IF($D1656=LataProjekcji,ROUND($D1657-L1659,0),ROUND(IF(AND(L1658=0,K1660&gt;0),$D1657-L1659,IF(L1658=0,0,$D1657-L1659)),0))</f>
        <v>0</v>
      </c>
      <c r="M1660" s="253">
        <f t="shared" ca="1" si="2610"/>
        <v>0</v>
      </c>
      <c r="N1660" s="253">
        <f t="shared" ca="1" si="2610"/>
        <v>0</v>
      </c>
      <c r="O1660" s="253">
        <f t="shared" ca="1" si="2610"/>
        <v>0</v>
      </c>
      <c r="P1660" s="253">
        <f t="shared" ca="1" si="2610"/>
        <v>0</v>
      </c>
      <c r="Q1660" s="253">
        <f t="shared" ca="1" si="2610"/>
        <v>0</v>
      </c>
      <c r="R1660" s="253">
        <f t="shared" ca="1" si="2610"/>
        <v>0</v>
      </c>
      <c r="S1660" s="253">
        <f t="shared" ca="1" si="2610"/>
        <v>0</v>
      </c>
      <c r="T1660" s="253">
        <f t="shared" ca="1" si="2610"/>
        <v>0</v>
      </c>
      <c r="U1660" s="253">
        <f t="shared" ca="1" si="2610"/>
        <v>0</v>
      </c>
      <c r="V1660" s="253">
        <f t="shared" ca="1" si="2610"/>
        <v>0</v>
      </c>
      <c r="W1660" s="253">
        <f t="shared" ca="1" si="2610"/>
        <v>0</v>
      </c>
      <c r="X1660" s="253">
        <f t="shared" ref="X1660:AA1660" ca="1" si="2611">IF($D1656=LataProjekcji,ROUND($D1657-X1659,0),ROUND(IF(AND(X1658=0,W1660&gt;0),$D1657-X1659,IF(X1658=0,0,$D1657-X1659)),0))</f>
        <v>0</v>
      </c>
      <c r="Y1660" s="253">
        <f t="shared" ca="1" si="2611"/>
        <v>0</v>
      </c>
      <c r="Z1660" s="253">
        <f t="shared" ca="1" si="2611"/>
        <v>0</v>
      </c>
      <c r="AA1660" s="253">
        <f t="shared" ca="1" si="2611"/>
        <v>0</v>
      </c>
      <c r="AB1660" s="253">
        <f t="shared" ref="AB1660" ca="1" si="2612">IF($D1656=LataProjekcji,ROUND($D1657-AB1659,0),ROUND(IF(AND(AB1658=0,AA1660&gt;0),$D1657-AB1659,IF(AB1658=0,0,$D1657-AB1659)),0))</f>
        <v>0</v>
      </c>
      <c r="AC1660" s="253">
        <f t="shared" ref="AC1660" ca="1" si="2613">IF($D1656=LataProjekcji,ROUND($D1657-AC1659,0),ROUND(IF(AND(AC1658=0,AB1660&gt;0),$D1657-AC1659,IF(AC1658=0,0,$D1657-AC1659)),0))</f>
        <v>0</v>
      </c>
      <c r="AD1660" s="253">
        <f t="shared" ref="AD1660" ca="1" si="2614">IF($D1656=LataProjekcji,ROUND($D1657-AD1659,0),ROUND(IF(AND(AD1658=0,AC1660&gt;0),$D1657-AD1659,IF(AD1658=0,0,$D1657-AD1659)),0))</f>
        <v>0</v>
      </c>
      <c r="AE1660" s="253">
        <f t="shared" ref="AE1660" ca="1" si="2615">IF($D1656=LataProjekcji,ROUND($D1657-AE1659,0),ROUND(IF(AND(AE1658=0,AD1660&gt;0),$D1657-AE1659,IF(AE1658=0,0,$D1657-AE1659)),0))</f>
        <v>0</v>
      </c>
    </row>
    <row r="1661" spans="1:31" hidden="1">
      <c r="A1661" s="326"/>
      <c r="B1661" s="21"/>
      <c r="C1661" s="21"/>
      <c r="D1661" s="22"/>
      <c r="E1661" s="21"/>
      <c r="F1661" s="21"/>
      <c r="G1661" s="21"/>
      <c r="H1661" s="388">
        <f>H1654+1</f>
        <v>14</v>
      </c>
      <c r="I1661" s="458" cm="1">
        <f t="array" aca="1" ref="I1661" ca="1">OFFSET('Środki trwałe'!$C$418,H1661,,)</f>
        <v>0</v>
      </c>
      <c r="J1661" s="388" t="s">
        <v>404</v>
      </c>
      <c r="K1661" s="528">
        <f t="shared" ref="K1661:W1661" ca="1" si="2616">IF(AND(OFFSET($F$269,$D1655,0)="tak",OFFSET($G$269,$D1655,0)="tak",OFFSET($J$269,$D1655,0)="ok",LataProjekcji&lt;=Koniec_Projekt),ROUND(OFFSET($K$2476,$H1660,(COLUMN()-11))*OFFSET($K$469,$H1661,(COLUMN()-11)),0),0)</f>
        <v>0</v>
      </c>
      <c r="L1661" s="528">
        <f t="shared" ca="1" si="2616"/>
        <v>0</v>
      </c>
      <c r="M1661" s="528">
        <f t="shared" ca="1" si="2616"/>
        <v>0</v>
      </c>
      <c r="N1661" s="528">
        <f t="shared" ca="1" si="2616"/>
        <v>0</v>
      </c>
      <c r="O1661" s="528">
        <f t="shared" ca="1" si="2616"/>
        <v>0</v>
      </c>
      <c r="P1661" s="528">
        <f t="shared" ca="1" si="2616"/>
        <v>0</v>
      </c>
      <c r="Q1661" s="528">
        <f t="shared" ca="1" si="2616"/>
        <v>0</v>
      </c>
      <c r="R1661" s="528">
        <f t="shared" ca="1" si="2616"/>
        <v>0</v>
      </c>
      <c r="S1661" s="528">
        <f t="shared" ca="1" si="2616"/>
        <v>0</v>
      </c>
      <c r="T1661" s="528">
        <f t="shared" ca="1" si="2616"/>
        <v>0</v>
      </c>
      <c r="U1661" s="528">
        <f t="shared" ca="1" si="2616"/>
        <v>0</v>
      </c>
      <c r="V1661" s="528">
        <f t="shared" ca="1" si="2616"/>
        <v>0</v>
      </c>
      <c r="W1661" s="528">
        <f t="shared" ca="1" si="2616"/>
        <v>0</v>
      </c>
      <c r="X1661" s="528">
        <f t="shared" ref="X1661:AA1661" ca="1" si="2617">IF(AND(OFFSET($F$269,$D1655,0)="tak",OFFSET($G$269,$D1655,0)="tak",OFFSET($J$269,$D1655,0)="ok",LataProjekcji&lt;=Koniec_Projekt),ROUND(OFFSET($K$2476,$H1660,(COLUMN()-11))*OFFSET($K$469,$H1661,(COLUMN()-11)),0),0)</f>
        <v>0</v>
      </c>
      <c r="Y1661" s="528">
        <f t="shared" ca="1" si="2617"/>
        <v>0</v>
      </c>
      <c r="Z1661" s="528">
        <f t="shared" ca="1" si="2617"/>
        <v>0</v>
      </c>
      <c r="AA1661" s="528">
        <f t="shared" ca="1" si="2617"/>
        <v>0</v>
      </c>
      <c r="AB1661" s="528">
        <f t="shared" ref="AB1661:AE1661" ca="1" si="2618">IF(AND(OFFSET($F$269,$D1655,0)="tak",OFFSET($G$269,$D1655,0)="tak",OFFSET($J$269,$D1655,0)="ok",LataProjekcji&lt;=Koniec_Projekt),ROUND(OFFSET($K$2476,$H1660,(COLUMN()-11))*OFFSET($K$469,$H1661,(COLUMN()-11)),0),0)</f>
        <v>0</v>
      </c>
      <c r="AC1661" s="528">
        <f t="shared" ca="1" si="2618"/>
        <v>0</v>
      </c>
      <c r="AD1661" s="528">
        <f t="shared" ca="1" si="2618"/>
        <v>0</v>
      </c>
      <c r="AE1661" s="528">
        <f t="shared" ca="1" si="2618"/>
        <v>0</v>
      </c>
    </row>
    <row r="1662" spans="1:31" hidden="1">
      <c r="A1662" s="326"/>
      <c r="B1662" s="20">
        <f ca="1">OFFSET($B$269,D1662,0)</f>
        <v>0</v>
      </c>
      <c r="C1662" s="20"/>
      <c r="D1662" s="21">
        <f>D1655+1</f>
        <v>164</v>
      </c>
      <c r="E1662" s="21"/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</row>
    <row r="1663" spans="1:31" hidden="1">
      <c r="A1663" s="326"/>
      <c r="B1663" s="21" t="s">
        <v>395</v>
      </c>
      <c r="C1663" s="21"/>
      <c r="D1663" s="164">
        <f ca="1">YEAR(OFFSET($E$269,D1662,0))</f>
        <v>1900</v>
      </c>
      <c r="E1663" s="164">
        <f ca="1">MONTH(OFFSET($E$269,D1662,0))</f>
        <v>1</v>
      </c>
      <c r="F1663" s="527" cm="1">
        <f t="array" aca="1" ref="F1663" ca="1">IleMiesiecyDoKoncaRokuST</f>
        <v>11</v>
      </c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</row>
    <row r="1664" spans="1:31" hidden="1">
      <c r="A1664" s="326"/>
      <c r="B1664" s="21" t="s">
        <v>388</v>
      </c>
      <c r="C1664" s="21"/>
      <c r="D1664" s="374">
        <f ca="1">IF(E1664&lt;0,0,ROUND(E1664,0))</f>
        <v>0</v>
      </c>
      <c r="E1664" s="248">
        <f ca="1">OFFSET($D$269,D1662,0)</f>
        <v>0</v>
      </c>
      <c r="F1664" s="374">
        <f ca="1">IF(E1664&gt;10,ROUND(($D1665/12)*$F1663,0),$D1664)</f>
        <v>0</v>
      </c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6"/>
      <c r="B1665" s="21" t="s">
        <v>396</v>
      </c>
      <c r="C1665" s="21"/>
      <c r="D1665" s="374">
        <f ca="1">IF(ISBLANK(OFFSET($E$269,D1662,0)),0,IF(E1664&gt;10,ROUND(D1664*am_maszyny,0),IF(D1664&lt;0,0,D1664)))</f>
        <v>0</v>
      </c>
      <c r="E1665" s="21"/>
      <c r="F1665" s="21"/>
      <c r="G1665" s="21"/>
      <c r="H1665" s="21"/>
      <c r="I1665" s="21"/>
      <c r="J1665" s="21"/>
      <c r="K1665" s="74">
        <f ca="1">ROUND(IF($D1663=LataProjekcji,$F1664,IF($D1663=LataProjekcji,$D1665,0)),0)</f>
        <v>0</v>
      </c>
      <c r="L1665" s="247">
        <f ca="1">ROUND(IF(OR(AND($D1663=LataProjekcji,$F1663&gt;0),AND($D1663=LataProjekcji,$F1663=0,$E1664&lt;=10)),$F1664,IF($D1663&lt;LataProjekcji,IF((SUM($K1665:K1665)+$D1665)&lt;$D1664,$D1665,$D1664-SUM($K1665:K1665)),0)),0)</f>
        <v>0</v>
      </c>
      <c r="M1665" s="247">
        <f ca="1">ROUND(IF(OR(AND($D1663=LataProjekcji,$F1663&gt;0),AND($D1663=LataProjekcji,$F1663=0,$E1664&lt;=10)),$F1664,IF($D1663&lt;LataProjekcji,IF((SUM($K1665:L1665)+$D1665)&lt;$D1664,$D1665,$D1664-SUM($K1665:L1665)),0)),0)</f>
        <v>0</v>
      </c>
      <c r="N1665" s="247">
        <f ca="1">ROUND(IF(OR(AND($D1663=LataProjekcji,$F1663&gt;0),AND($D1663=LataProjekcji,$F1663=0,$E1664&lt;=10)),$F1664,IF($D1663&lt;LataProjekcji,IF((SUM($K1665:M1665)+$D1665)&lt;$D1664,$D1665,$D1664-SUM($K1665:M1665)),0)),0)</f>
        <v>0</v>
      </c>
      <c r="O1665" s="247">
        <f ca="1">ROUND(IF(OR(AND($D1663=LataProjekcji,$F1663&gt;0),AND($D1663=LataProjekcji,$F1663=0,$E1664&lt;=10)),$F1664,IF($D1663&lt;LataProjekcji,IF((SUM($K1665:N1665)+$D1665)&lt;$D1664,$D1665,$D1664-SUM($K1665:N1665)),0)),0)</f>
        <v>0</v>
      </c>
      <c r="P1665" s="247">
        <f ca="1">ROUND(IF(OR(AND($D1663=LataProjekcji,$F1663&gt;0),AND($D1663=LataProjekcji,$F1663=0,$E1664&lt;=10)),$F1664,IF($D1663&lt;LataProjekcji,IF((SUM($K1665:O1665)+$D1665)&lt;$D1664,$D1665,$D1664-SUM($K1665:O1665)),0)),0)</f>
        <v>0</v>
      </c>
      <c r="Q1665" s="247">
        <f ca="1">ROUND(IF(OR(AND($D1663=LataProjekcji,$F1663&gt;0),AND($D1663=LataProjekcji,$F1663=0,$E1664&lt;=10)),$F1664,IF($D1663&lt;LataProjekcji,IF((SUM($K1665:P1665)+$D1665)&lt;$D1664,$D1665,$D1664-SUM($K1665:P1665)),0)),0)</f>
        <v>0</v>
      </c>
      <c r="R1665" s="247">
        <f ca="1">ROUND(IF(OR(AND($D1663=LataProjekcji,$F1663&gt;0),AND($D1663=LataProjekcji,$F1663=0,$E1664&lt;=10)),$F1664,IF($D1663&lt;LataProjekcji,IF((SUM($K1665:Q1665)+$D1665)&lt;$D1664,$D1665,$D1664-SUM($K1665:Q1665)),0)),0)</f>
        <v>0</v>
      </c>
      <c r="S1665" s="247">
        <f ca="1">ROUND(IF(OR(AND($D1663=LataProjekcji,$F1663&gt;0),AND($D1663=LataProjekcji,$F1663=0,$E1664&lt;=10)),$F1664,IF($D1663&lt;LataProjekcji,IF((SUM($K1665:R1665)+$D1665)&lt;$D1664,$D1665,$D1664-SUM($K1665:R1665)),0)),0)</f>
        <v>0</v>
      </c>
      <c r="T1665" s="247">
        <f ca="1">ROUND(IF(OR(AND($D1663=LataProjekcji,$F1663&gt;0),AND($D1663=LataProjekcji,$F1663=0,$E1664&lt;=10)),$F1664,IF($D1663&lt;LataProjekcji,IF((SUM($K1665:S1665)+$D1665)&lt;$D1664,$D1665,$D1664-SUM($K1665:S1665)),0)),0)</f>
        <v>0</v>
      </c>
      <c r="U1665" s="247">
        <f ca="1">ROUND(IF(OR(AND($D1663=LataProjekcji,$F1663&gt;0),AND($D1663=LataProjekcji,$F1663=0,$E1664&lt;=10)),$F1664,IF($D1663&lt;LataProjekcji,IF((SUM($K1665:T1665)+$D1665)&lt;$D1664,$D1665,$D1664-SUM($K1665:T1665)),0)),0)</f>
        <v>0</v>
      </c>
      <c r="V1665" s="247">
        <f ca="1">ROUND(IF(OR(AND($D1663=LataProjekcji,$F1663&gt;0),AND($D1663=LataProjekcji,$F1663=0,$E1664&lt;=10)),$F1664,IF($D1663&lt;LataProjekcji,IF((SUM($K1665:U1665)+$D1665)&lt;$D1664,$D1665,$D1664-SUM($K1665:U1665)),0)),0)</f>
        <v>0</v>
      </c>
      <c r="W1665" s="247">
        <f ca="1">ROUND(IF(OR(AND($D1663=LataProjekcji,$F1663&gt;0),AND($D1663=LataProjekcji,$F1663=0,$E1664&lt;=10)),$F1664,IF($D1663&lt;LataProjekcji,IF((SUM($K1665:V1665)+$D1665)&lt;$D1664,$D1665,$D1664-SUM($K1665:V1665)),0)),0)</f>
        <v>0</v>
      </c>
      <c r="X1665" s="247">
        <f ca="1">ROUND(IF(OR(AND($D1663=LataProjekcji,$F1663&gt;0),AND($D1663=LataProjekcji,$F1663=0,$E1664&lt;=10)),$F1664,IF($D1663&lt;LataProjekcji,IF((SUM($K1665:W1665)+$D1665)&lt;$D1664,$D1665,$D1664-SUM($K1665:W1665)),0)),0)</f>
        <v>0</v>
      </c>
      <c r="Y1665" s="247">
        <f ca="1">ROUND(IF(OR(AND($D1663=LataProjekcji,$F1663&gt;0),AND($D1663=LataProjekcji,$F1663=0,$E1664&lt;=10)),$F1664,IF($D1663&lt;LataProjekcji,IF((SUM($K1665:X1665)+$D1665)&lt;$D1664,$D1665,$D1664-SUM($K1665:X1665)),0)),0)</f>
        <v>0</v>
      </c>
      <c r="Z1665" s="247">
        <f ca="1">ROUND(IF(OR(AND($D1663=LataProjekcji,$F1663&gt;0),AND($D1663=LataProjekcji,$F1663=0,$E1664&lt;=10)),$F1664,IF($D1663&lt;LataProjekcji,IF((SUM($K1665:Y1665)+$D1665)&lt;$D1664,$D1665,$D1664-SUM($K1665:Y1665)),0)),0)</f>
        <v>0</v>
      </c>
      <c r="AA1665" s="247">
        <f ca="1">ROUND(IF(OR(AND($D1663=LataProjekcji,$F1663&gt;0),AND($D1663=LataProjekcji,$F1663=0,$E1664&lt;=10)),$F1664,IF($D1663&lt;LataProjekcji,IF((SUM($K1665:Z1665)+$D1665)&lt;$D1664,$D1665,$D1664-SUM($K1665:Z1665)),0)),0)</f>
        <v>0</v>
      </c>
      <c r="AB1665" s="247">
        <f ca="1">ROUND(IF(OR(AND($D1663=LataProjekcji,$F1663&gt;0),AND($D1663=LataProjekcji,$F1663=0,$E1664&lt;=10)),$F1664,IF($D1663&lt;LataProjekcji,IF((SUM($K1665:AA1665)+$D1665)&lt;$D1664,$D1665,$D1664-SUM($K1665:AA1665)),0)),0)</f>
        <v>0</v>
      </c>
      <c r="AC1665" s="247">
        <f ca="1">ROUND(IF(OR(AND($D1663=LataProjekcji,$F1663&gt;0),AND($D1663=LataProjekcji,$F1663=0,$E1664&lt;=10)),$F1664,IF($D1663&lt;LataProjekcji,IF((SUM($K1665:AB1665)+$D1665)&lt;$D1664,$D1665,$D1664-SUM($K1665:AB1665)),0)),0)</f>
        <v>0</v>
      </c>
      <c r="AD1665" s="247">
        <f ca="1">ROUND(IF(OR(AND($D1663=LataProjekcji,$F1663&gt;0),AND($D1663=LataProjekcji,$F1663=0,$E1664&lt;=10)),$F1664,IF($D1663&lt;LataProjekcji,IF((SUM($K1665:AC1665)+$D1665)&lt;$D1664,$D1665,$D1664-SUM($K1665:AC1665)),0)),0)</f>
        <v>0</v>
      </c>
      <c r="AE1665" s="247">
        <f ca="1">ROUND(IF(OR(AND($D1663=LataProjekcji,$F1663&gt;0),AND($D1663=LataProjekcji,$F1663=0,$E1664&lt;=10)),$F1664,IF($D1663&lt;LataProjekcji,IF((SUM($K1665:AD1665)+$D1665)&lt;$D1664,$D1665,$D1664-SUM($K1665:AD1665)),0)),0)</f>
        <v>0</v>
      </c>
    </row>
    <row r="1666" spans="1:31" ht="12.5" hidden="1" thickBot="1">
      <c r="A1666" s="326"/>
      <c r="B1666" s="21" t="s">
        <v>397</v>
      </c>
      <c r="C1666" s="21"/>
      <c r="D1666" s="22"/>
      <c r="E1666" s="21"/>
      <c r="F1666" s="21"/>
      <c r="G1666" s="21"/>
      <c r="H1666" s="21"/>
      <c r="I1666" s="21"/>
      <c r="J1666" s="21"/>
      <c r="K1666" s="22">
        <f ca="1">ROUND(K1665,0)</f>
        <v>0</v>
      </c>
      <c r="L1666" s="22">
        <f t="shared" ref="L1666:W1666" ca="1" si="2619">ROUND(K1666+L1665,0)</f>
        <v>0</v>
      </c>
      <c r="M1666" s="22">
        <f t="shared" ca="1" si="2619"/>
        <v>0</v>
      </c>
      <c r="N1666" s="22">
        <f t="shared" ca="1" si="2619"/>
        <v>0</v>
      </c>
      <c r="O1666" s="22">
        <f t="shared" ca="1" si="2619"/>
        <v>0</v>
      </c>
      <c r="P1666" s="22">
        <f t="shared" ca="1" si="2619"/>
        <v>0</v>
      </c>
      <c r="Q1666" s="22">
        <f t="shared" ca="1" si="2619"/>
        <v>0</v>
      </c>
      <c r="R1666" s="22">
        <f t="shared" ca="1" si="2619"/>
        <v>0</v>
      </c>
      <c r="S1666" s="22">
        <f t="shared" ca="1" si="2619"/>
        <v>0</v>
      </c>
      <c r="T1666" s="22">
        <f t="shared" ca="1" si="2619"/>
        <v>0</v>
      </c>
      <c r="U1666" s="22">
        <f t="shared" ca="1" si="2619"/>
        <v>0</v>
      </c>
      <c r="V1666" s="22">
        <f t="shared" ca="1" si="2619"/>
        <v>0</v>
      </c>
      <c r="W1666" s="22">
        <f t="shared" ca="1" si="2619"/>
        <v>0</v>
      </c>
      <c r="X1666" s="22">
        <f ca="1">ROUND(W1666+X1665,0)</f>
        <v>0</v>
      </c>
      <c r="Y1666" s="22">
        <f ca="1">ROUND(X1666+Y1665,0)</f>
        <v>0</v>
      </c>
      <c r="Z1666" s="22">
        <f t="shared" ref="Z1666:AA1666" ca="1" si="2620">ROUND(Y1666+Z1665,0)</f>
        <v>0</v>
      </c>
      <c r="AA1666" s="22">
        <f t="shared" ca="1" si="2620"/>
        <v>0</v>
      </c>
      <c r="AB1666" s="22">
        <f t="shared" ref="AB1666" ca="1" si="2621">ROUND(AA1666+AB1665,0)</f>
        <v>0</v>
      </c>
      <c r="AC1666" s="22">
        <f t="shared" ref="AC1666" ca="1" si="2622">ROUND(AB1666+AC1665,0)</f>
        <v>0</v>
      </c>
      <c r="AD1666" s="22">
        <f t="shared" ref="AD1666" ca="1" si="2623">ROUND(AC1666+AD1665,0)</f>
        <v>0</v>
      </c>
      <c r="AE1666" s="22">
        <f t="shared" ref="AE1666" ca="1" si="2624">ROUND(AD1666+AE1665,0)</f>
        <v>0</v>
      </c>
    </row>
    <row r="1667" spans="1:31" ht="12.5" hidden="1" thickBot="1">
      <c r="A1667" s="326"/>
      <c r="B1667" s="21" t="s">
        <v>388</v>
      </c>
      <c r="C1667" s="21"/>
      <c r="D1667" s="22"/>
      <c r="E1667" s="21"/>
      <c r="F1667" s="21"/>
      <c r="G1667" s="21"/>
      <c r="H1667" s="539">
        <f>H1660+7</f>
        <v>356</v>
      </c>
      <c r="I1667" s="21"/>
      <c r="J1667" s="21"/>
      <c r="K1667" s="76">
        <f ca="1">IF($D1663=LataProjekcji,ROUND($D1664-K1666,0),ROUND(IF(K1665=0,0,$D1664-K1666),0))</f>
        <v>0</v>
      </c>
      <c r="L1667" s="253">
        <f t="shared" ref="L1667:W1667" ca="1" si="2625">IF($D1663=LataProjekcji,ROUND($D1664-L1666,0),ROUND(IF(AND(L1665=0,K1667&gt;0),$D1664-L1666,IF(L1665=0,0,$D1664-L1666)),0))</f>
        <v>0</v>
      </c>
      <c r="M1667" s="253">
        <f t="shared" ca="1" si="2625"/>
        <v>0</v>
      </c>
      <c r="N1667" s="253">
        <f t="shared" ca="1" si="2625"/>
        <v>0</v>
      </c>
      <c r="O1667" s="253">
        <f t="shared" ca="1" si="2625"/>
        <v>0</v>
      </c>
      <c r="P1667" s="253">
        <f t="shared" ca="1" si="2625"/>
        <v>0</v>
      </c>
      <c r="Q1667" s="253">
        <f t="shared" ca="1" si="2625"/>
        <v>0</v>
      </c>
      <c r="R1667" s="253">
        <f t="shared" ca="1" si="2625"/>
        <v>0</v>
      </c>
      <c r="S1667" s="253">
        <f t="shared" ca="1" si="2625"/>
        <v>0</v>
      </c>
      <c r="T1667" s="253">
        <f t="shared" ca="1" si="2625"/>
        <v>0</v>
      </c>
      <c r="U1667" s="253">
        <f t="shared" ca="1" si="2625"/>
        <v>0</v>
      </c>
      <c r="V1667" s="253">
        <f t="shared" ca="1" si="2625"/>
        <v>0</v>
      </c>
      <c r="W1667" s="253">
        <f t="shared" ca="1" si="2625"/>
        <v>0</v>
      </c>
      <c r="X1667" s="253">
        <f t="shared" ref="X1667:AA1667" ca="1" si="2626">IF($D1663=LataProjekcji,ROUND($D1664-X1666,0),ROUND(IF(AND(X1665=0,W1667&gt;0),$D1664-X1666,IF(X1665=0,0,$D1664-X1666)),0))</f>
        <v>0</v>
      </c>
      <c r="Y1667" s="253">
        <f t="shared" ca="1" si="2626"/>
        <v>0</v>
      </c>
      <c r="Z1667" s="253">
        <f t="shared" ca="1" si="2626"/>
        <v>0</v>
      </c>
      <c r="AA1667" s="253">
        <f t="shared" ca="1" si="2626"/>
        <v>0</v>
      </c>
      <c r="AB1667" s="253">
        <f t="shared" ref="AB1667" ca="1" si="2627">IF($D1663=LataProjekcji,ROUND($D1664-AB1666,0),ROUND(IF(AND(AB1665=0,AA1667&gt;0),$D1664-AB1666,IF(AB1665=0,0,$D1664-AB1666)),0))</f>
        <v>0</v>
      </c>
      <c r="AC1667" s="253">
        <f t="shared" ref="AC1667" ca="1" si="2628">IF($D1663=LataProjekcji,ROUND($D1664-AC1666,0),ROUND(IF(AND(AC1665=0,AB1667&gt;0),$D1664-AC1666,IF(AC1665=0,0,$D1664-AC1666)),0))</f>
        <v>0</v>
      </c>
      <c r="AD1667" s="253">
        <f t="shared" ref="AD1667" ca="1" si="2629">IF($D1663=LataProjekcji,ROUND($D1664-AD1666,0),ROUND(IF(AND(AD1665=0,AC1667&gt;0),$D1664-AD1666,IF(AD1665=0,0,$D1664-AD1666)),0))</f>
        <v>0</v>
      </c>
      <c r="AE1667" s="253">
        <f t="shared" ref="AE1667" ca="1" si="2630">IF($D1663=LataProjekcji,ROUND($D1664-AE1666,0),ROUND(IF(AND(AE1665=0,AD1667&gt;0),$D1664-AE1666,IF(AE1665=0,0,$D1664-AE1666)),0))</f>
        <v>0</v>
      </c>
    </row>
    <row r="1668" spans="1:31" hidden="1">
      <c r="A1668" s="326"/>
      <c r="B1668" s="21"/>
      <c r="C1668" s="21"/>
      <c r="D1668" s="21"/>
      <c r="E1668" s="21"/>
      <c r="F1668" s="21"/>
      <c r="G1668" s="21"/>
      <c r="H1668" s="388">
        <f>H1661+1</f>
        <v>15</v>
      </c>
      <c r="I1668" s="458" cm="1">
        <f t="array" aca="1" ref="I1668" ca="1">OFFSET('Środki trwałe'!$C$418,H1668,,)</f>
        <v>0</v>
      </c>
      <c r="J1668" s="388" t="s">
        <v>404</v>
      </c>
      <c r="K1668" s="528">
        <f t="shared" ref="K1668:W1668" ca="1" si="2631">IF(AND(OFFSET($F$269,$D1662,0)="tak",OFFSET($G$269,$D1662,0)="tak",OFFSET($J$269,$D1662,0)="ok",LataProjekcji&lt;=Koniec_Projekt),ROUND(OFFSET($K$2476,$H1667,(COLUMN()-11))*OFFSET($K$469,$H1668,(COLUMN()-11)),0),0)</f>
        <v>0</v>
      </c>
      <c r="L1668" s="528">
        <f t="shared" ca="1" si="2631"/>
        <v>0</v>
      </c>
      <c r="M1668" s="528">
        <f t="shared" ca="1" si="2631"/>
        <v>0</v>
      </c>
      <c r="N1668" s="528">
        <f t="shared" ca="1" si="2631"/>
        <v>0</v>
      </c>
      <c r="O1668" s="528">
        <f t="shared" ca="1" si="2631"/>
        <v>0</v>
      </c>
      <c r="P1668" s="528">
        <f t="shared" ca="1" si="2631"/>
        <v>0</v>
      </c>
      <c r="Q1668" s="528">
        <f t="shared" ca="1" si="2631"/>
        <v>0</v>
      </c>
      <c r="R1668" s="528">
        <f t="shared" ca="1" si="2631"/>
        <v>0</v>
      </c>
      <c r="S1668" s="528">
        <f t="shared" ca="1" si="2631"/>
        <v>0</v>
      </c>
      <c r="T1668" s="528">
        <f t="shared" ca="1" si="2631"/>
        <v>0</v>
      </c>
      <c r="U1668" s="528">
        <f t="shared" ca="1" si="2631"/>
        <v>0</v>
      </c>
      <c r="V1668" s="528">
        <f t="shared" ca="1" si="2631"/>
        <v>0</v>
      </c>
      <c r="W1668" s="528">
        <f t="shared" ca="1" si="2631"/>
        <v>0</v>
      </c>
      <c r="X1668" s="528">
        <f t="shared" ref="X1668:AA1668" ca="1" si="2632">IF(AND(OFFSET($F$269,$D1662,0)="tak",OFFSET($G$269,$D1662,0)="tak",OFFSET($J$269,$D1662,0)="ok",LataProjekcji&lt;=Koniec_Projekt),ROUND(OFFSET($K$2476,$H1667,(COLUMN()-11))*OFFSET($K$469,$H1668,(COLUMN()-11)),0),0)</f>
        <v>0</v>
      </c>
      <c r="Y1668" s="528">
        <f t="shared" ca="1" si="2632"/>
        <v>0</v>
      </c>
      <c r="Z1668" s="528">
        <f t="shared" ca="1" si="2632"/>
        <v>0</v>
      </c>
      <c r="AA1668" s="528">
        <f t="shared" ca="1" si="2632"/>
        <v>0</v>
      </c>
      <c r="AB1668" s="528">
        <f t="shared" ref="AB1668:AE1668" ca="1" si="2633">IF(AND(OFFSET($F$269,$D1662,0)="tak",OFFSET($G$269,$D1662,0)="tak",OFFSET($J$269,$D1662,0)="ok",LataProjekcji&lt;=Koniec_Projekt),ROUND(OFFSET($K$2476,$H1667,(COLUMN()-11))*OFFSET($K$469,$H1668,(COLUMN()-11)),0),0)</f>
        <v>0</v>
      </c>
      <c r="AC1668" s="528">
        <f t="shared" ca="1" si="2633"/>
        <v>0</v>
      </c>
      <c r="AD1668" s="528">
        <f t="shared" ca="1" si="2633"/>
        <v>0</v>
      </c>
      <c r="AE1668" s="528">
        <f t="shared" ca="1" si="2633"/>
        <v>0</v>
      </c>
    </row>
    <row r="1669" spans="1:31" hidden="1">
      <c r="A1669" s="326"/>
      <c r="B1669" s="20">
        <f ca="1">OFFSET($B$269,D1669,0)</f>
        <v>0</v>
      </c>
      <c r="C1669" s="20"/>
      <c r="D1669" s="21">
        <f>D1662+1</f>
        <v>165</v>
      </c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</row>
    <row r="1670" spans="1:31" hidden="1">
      <c r="A1670" s="326"/>
      <c r="B1670" s="21" t="s">
        <v>395</v>
      </c>
      <c r="C1670" s="21"/>
      <c r="D1670" s="164">
        <f ca="1">YEAR(OFFSET($E$269,D1669,0))</f>
        <v>1900</v>
      </c>
      <c r="E1670" s="164">
        <f ca="1">MONTH(OFFSET($E$269,D1669,0))</f>
        <v>1</v>
      </c>
      <c r="F1670" s="527" cm="1">
        <f t="array" aca="1" ref="F1670" ca="1">IleMiesiecyDoKoncaRokuST</f>
        <v>11</v>
      </c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</row>
    <row r="1671" spans="1:31" hidden="1">
      <c r="A1671" s="326"/>
      <c r="B1671" s="21" t="s">
        <v>388</v>
      </c>
      <c r="C1671" s="21"/>
      <c r="D1671" s="375">
        <f ca="1">IF(E1671&lt;0,0,ROUND(E1671,0))</f>
        <v>0</v>
      </c>
      <c r="E1671" s="248">
        <f ca="1">OFFSET($D$269,D1669,0)</f>
        <v>0</v>
      </c>
      <c r="F1671" s="375">
        <f ca="1">IF(E1671&gt;10,ROUND(($D1672/12)*$F1670,0),$D1671)</f>
        <v>0</v>
      </c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6"/>
      <c r="B1672" s="21" t="s">
        <v>396</v>
      </c>
      <c r="C1672" s="21"/>
      <c r="D1672" s="375">
        <f ca="1">IF(ISBLANK(OFFSET($E$269,D1669,0)),0,IF(E1671&gt;10,ROUND(D1671*am_maszyny,0),IF(D1671&lt;0,0,D1671)))</f>
        <v>0</v>
      </c>
      <c r="E1672" s="21"/>
      <c r="F1672" s="21"/>
      <c r="G1672" s="21"/>
      <c r="H1672" s="21"/>
      <c r="I1672" s="21"/>
      <c r="J1672" s="21"/>
      <c r="K1672" s="74">
        <f ca="1">ROUND(IF($D1670=LataProjekcji,$F1671,IF($D1670=LataProjekcji,$D1672,0)),0)</f>
        <v>0</v>
      </c>
      <c r="L1672" s="247">
        <f ca="1">ROUND(IF(OR(AND($D1670=LataProjekcji,$F1670&gt;0),AND($D1670=LataProjekcji,$F1670=0,$E1671&lt;=10)),$F1671,IF($D1670&lt;LataProjekcji,IF((SUM($K1672:K1672)+$D1672)&lt;$D1671,$D1672,$D1671-SUM($K1672:K1672)),0)),0)</f>
        <v>0</v>
      </c>
      <c r="M1672" s="247">
        <f ca="1">ROUND(IF(OR(AND($D1670=LataProjekcji,$F1670&gt;0),AND($D1670=LataProjekcji,$F1670=0,$E1671&lt;=10)),$F1671,IF($D1670&lt;LataProjekcji,IF((SUM($K1672:L1672)+$D1672)&lt;$D1671,$D1672,$D1671-SUM($K1672:L1672)),0)),0)</f>
        <v>0</v>
      </c>
      <c r="N1672" s="247">
        <f ca="1">ROUND(IF(OR(AND($D1670=LataProjekcji,$F1670&gt;0),AND($D1670=LataProjekcji,$F1670=0,$E1671&lt;=10)),$F1671,IF($D1670&lt;LataProjekcji,IF((SUM($K1672:M1672)+$D1672)&lt;$D1671,$D1672,$D1671-SUM($K1672:M1672)),0)),0)</f>
        <v>0</v>
      </c>
      <c r="O1672" s="247">
        <f ca="1">ROUND(IF(OR(AND($D1670=LataProjekcji,$F1670&gt;0),AND($D1670=LataProjekcji,$F1670=0,$E1671&lt;=10)),$F1671,IF($D1670&lt;LataProjekcji,IF((SUM($K1672:N1672)+$D1672)&lt;$D1671,$D1672,$D1671-SUM($K1672:N1672)),0)),0)</f>
        <v>0</v>
      </c>
      <c r="P1672" s="247">
        <f ca="1">ROUND(IF(OR(AND($D1670=LataProjekcji,$F1670&gt;0),AND($D1670=LataProjekcji,$F1670=0,$E1671&lt;=10)),$F1671,IF($D1670&lt;LataProjekcji,IF((SUM($K1672:O1672)+$D1672)&lt;$D1671,$D1672,$D1671-SUM($K1672:O1672)),0)),0)</f>
        <v>0</v>
      </c>
      <c r="Q1672" s="247">
        <f ca="1">ROUND(IF(OR(AND($D1670=LataProjekcji,$F1670&gt;0),AND($D1670=LataProjekcji,$F1670=0,$E1671&lt;=10)),$F1671,IF($D1670&lt;LataProjekcji,IF((SUM($K1672:P1672)+$D1672)&lt;$D1671,$D1672,$D1671-SUM($K1672:P1672)),0)),0)</f>
        <v>0</v>
      </c>
      <c r="R1672" s="247">
        <f ca="1">ROUND(IF(OR(AND($D1670=LataProjekcji,$F1670&gt;0),AND($D1670=LataProjekcji,$F1670=0,$E1671&lt;=10)),$F1671,IF($D1670&lt;LataProjekcji,IF((SUM($K1672:Q1672)+$D1672)&lt;$D1671,$D1672,$D1671-SUM($K1672:Q1672)),0)),0)</f>
        <v>0</v>
      </c>
      <c r="S1672" s="247">
        <f ca="1">ROUND(IF(OR(AND($D1670=LataProjekcji,$F1670&gt;0),AND($D1670=LataProjekcji,$F1670=0,$E1671&lt;=10)),$F1671,IF($D1670&lt;LataProjekcji,IF((SUM($K1672:R1672)+$D1672)&lt;$D1671,$D1672,$D1671-SUM($K1672:R1672)),0)),0)</f>
        <v>0</v>
      </c>
      <c r="T1672" s="247">
        <f ca="1">ROUND(IF(OR(AND($D1670=LataProjekcji,$F1670&gt;0),AND($D1670=LataProjekcji,$F1670=0,$E1671&lt;=10)),$F1671,IF($D1670&lt;LataProjekcji,IF((SUM($K1672:S1672)+$D1672)&lt;$D1671,$D1672,$D1671-SUM($K1672:S1672)),0)),0)</f>
        <v>0</v>
      </c>
      <c r="U1672" s="247">
        <f ca="1">ROUND(IF(OR(AND($D1670=LataProjekcji,$F1670&gt;0),AND($D1670=LataProjekcji,$F1670=0,$E1671&lt;=10)),$F1671,IF($D1670&lt;LataProjekcji,IF((SUM($K1672:T1672)+$D1672)&lt;$D1671,$D1672,$D1671-SUM($K1672:T1672)),0)),0)</f>
        <v>0</v>
      </c>
      <c r="V1672" s="247">
        <f ca="1">ROUND(IF(OR(AND($D1670=LataProjekcji,$F1670&gt;0),AND($D1670=LataProjekcji,$F1670=0,$E1671&lt;=10)),$F1671,IF($D1670&lt;LataProjekcji,IF((SUM($K1672:U1672)+$D1672)&lt;$D1671,$D1672,$D1671-SUM($K1672:U1672)),0)),0)</f>
        <v>0</v>
      </c>
      <c r="W1672" s="247">
        <f ca="1">ROUND(IF(OR(AND($D1670=LataProjekcji,$F1670&gt;0),AND($D1670=LataProjekcji,$F1670=0,$E1671&lt;=10)),$F1671,IF($D1670&lt;LataProjekcji,IF((SUM($K1672:V1672)+$D1672)&lt;$D1671,$D1672,$D1671-SUM($K1672:V1672)),0)),0)</f>
        <v>0</v>
      </c>
      <c r="X1672" s="247">
        <f ca="1">ROUND(IF(OR(AND($D1670=LataProjekcji,$F1670&gt;0),AND($D1670=LataProjekcji,$F1670=0,$E1671&lt;=10)),$F1671,IF($D1670&lt;LataProjekcji,IF((SUM($K1672:W1672)+$D1672)&lt;$D1671,$D1672,$D1671-SUM($K1672:W1672)),0)),0)</f>
        <v>0</v>
      </c>
      <c r="Y1672" s="247">
        <f ca="1">ROUND(IF(OR(AND($D1670=LataProjekcji,$F1670&gt;0),AND($D1670=LataProjekcji,$F1670=0,$E1671&lt;=10)),$F1671,IF($D1670&lt;LataProjekcji,IF((SUM($K1672:X1672)+$D1672)&lt;$D1671,$D1672,$D1671-SUM($K1672:X1672)),0)),0)</f>
        <v>0</v>
      </c>
      <c r="Z1672" s="247">
        <f ca="1">ROUND(IF(OR(AND($D1670=LataProjekcji,$F1670&gt;0),AND($D1670=LataProjekcji,$F1670=0,$E1671&lt;=10)),$F1671,IF($D1670&lt;LataProjekcji,IF((SUM($K1672:Y1672)+$D1672)&lt;$D1671,$D1672,$D1671-SUM($K1672:Y1672)),0)),0)</f>
        <v>0</v>
      </c>
      <c r="AA1672" s="247">
        <f ca="1">ROUND(IF(OR(AND($D1670=LataProjekcji,$F1670&gt;0),AND($D1670=LataProjekcji,$F1670=0,$E1671&lt;=10)),$F1671,IF($D1670&lt;LataProjekcji,IF((SUM($K1672:Z1672)+$D1672)&lt;$D1671,$D1672,$D1671-SUM($K1672:Z1672)),0)),0)</f>
        <v>0</v>
      </c>
      <c r="AB1672" s="247">
        <f ca="1">ROUND(IF(OR(AND($D1670=LataProjekcji,$F1670&gt;0),AND($D1670=LataProjekcji,$F1670=0,$E1671&lt;=10)),$F1671,IF($D1670&lt;LataProjekcji,IF((SUM($K1672:AA1672)+$D1672)&lt;$D1671,$D1672,$D1671-SUM($K1672:AA1672)),0)),0)</f>
        <v>0</v>
      </c>
      <c r="AC1672" s="247">
        <f ca="1">ROUND(IF(OR(AND($D1670=LataProjekcji,$F1670&gt;0),AND($D1670=LataProjekcji,$F1670=0,$E1671&lt;=10)),$F1671,IF($D1670&lt;LataProjekcji,IF((SUM($K1672:AB1672)+$D1672)&lt;$D1671,$D1672,$D1671-SUM($K1672:AB1672)),0)),0)</f>
        <v>0</v>
      </c>
      <c r="AD1672" s="247">
        <f ca="1">ROUND(IF(OR(AND($D1670=LataProjekcji,$F1670&gt;0),AND($D1670=LataProjekcji,$F1670=0,$E1671&lt;=10)),$F1671,IF($D1670&lt;LataProjekcji,IF((SUM($K1672:AC1672)+$D1672)&lt;$D1671,$D1672,$D1671-SUM($K1672:AC1672)),0)),0)</f>
        <v>0</v>
      </c>
      <c r="AE1672" s="247">
        <f ca="1">ROUND(IF(OR(AND($D1670=LataProjekcji,$F1670&gt;0),AND($D1670=LataProjekcji,$F1670=0,$E1671&lt;=10)),$F1671,IF($D1670&lt;LataProjekcji,IF((SUM($K1672:AD1672)+$D1672)&lt;$D1671,$D1672,$D1671-SUM($K1672:AD1672)),0)),0)</f>
        <v>0</v>
      </c>
    </row>
    <row r="1673" spans="1:31" ht="12.5" hidden="1" thickBot="1">
      <c r="A1673" s="326"/>
      <c r="B1673" s="21" t="s">
        <v>397</v>
      </c>
      <c r="C1673" s="21"/>
      <c r="D1673" s="22"/>
      <c r="E1673" s="21"/>
      <c r="F1673" s="21"/>
      <c r="G1673" s="21"/>
      <c r="H1673" s="21"/>
      <c r="I1673" s="21"/>
      <c r="J1673" s="21"/>
      <c r="K1673" s="22">
        <f ca="1">ROUND(K1672,0)</f>
        <v>0</v>
      </c>
      <c r="L1673" s="22">
        <f t="shared" ref="L1673:W1673" ca="1" si="2634">ROUND(K1673+L1672,0)</f>
        <v>0</v>
      </c>
      <c r="M1673" s="22">
        <f t="shared" ca="1" si="2634"/>
        <v>0</v>
      </c>
      <c r="N1673" s="22">
        <f t="shared" ca="1" si="2634"/>
        <v>0</v>
      </c>
      <c r="O1673" s="22">
        <f t="shared" ca="1" si="2634"/>
        <v>0</v>
      </c>
      <c r="P1673" s="22">
        <f t="shared" ca="1" si="2634"/>
        <v>0</v>
      </c>
      <c r="Q1673" s="22">
        <f t="shared" ca="1" si="2634"/>
        <v>0</v>
      </c>
      <c r="R1673" s="22">
        <f t="shared" ca="1" si="2634"/>
        <v>0</v>
      </c>
      <c r="S1673" s="22">
        <f t="shared" ca="1" si="2634"/>
        <v>0</v>
      </c>
      <c r="T1673" s="22">
        <f t="shared" ca="1" si="2634"/>
        <v>0</v>
      </c>
      <c r="U1673" s="22">
        <f t="shared" ca="1" si="2634"/>
        <v>0</v>
      </c>
      <c r="V1673" s="22">
        <f t="shared" ca="1" si="2634"/>
        <v>0</v>
      </c>
      <c r="W1673" s="22">
        <f t="shared" ca="1" si="2634"/>
        <v>0</v>
      </c>
      <c r="X1673" s="22">
        <f ca="1">ROUND(W1673+X1672,0)</f>
        <v>0</v>
      </c>
      <c r="Y1673" s="22">
        <f ca="1">ROUND(X1673+Y1672,0)</f>
        <v>0</v>
      </c>
      <c r="Z1673" s="22">
        <f t="shared" ref="Z1673:AA1673" ca="1" si="2635">ROUND(Y1673+Z1672,0)</f>
        <v>0</v>
      </c>
      <c r="AA1673" s="22">
        <f t="shared" ca="1" si="2635"/>
        <v>0</v>
      </c>
      <c r="AB1673" s="22">
        <f t="shared" ref="AB1673" ca="1" si="2636">ROUND(AA1673+AB1672,0)</f>
        <v>0</v>
      </c>
      <c r="AC1673" s="22">
        <f t="shared" ref="AC1673" ca="1" si="2637">ROUND(AB1673+AC1672,0)</f>
        <v>0</v>
      </c>
      <c r="AD1673" s="22">
        <f t="shared" ref="AD1673" ca="1" si="2638">ROUND(AC1673+AD1672,0)</f>
        <v>0</v>
      </c>
      <c r="AE1673" s="22">
        <f t="shared" ref="AE1673" ca="1" si="2639">ROUND(AD1673+AE1672,0)</f>
        <v>0</v>
      </c>
    </row>
    <row r="1674" spans="1:31" ht="12.5" hidden="1" thickBot="1">
      <c r="A1674" s="326"/>
      <c r="B1674" s="21" t="s">
        <v>388</v>
      </c>
      <c r="C1674" s="21"/>
      <c r="D1674" s="22"/>
      <c r="E1674" s="21"/>
      <c r="F1674" s="21"/>
      <c r="G1674" s="21"/>
      <c r="H1674" s="539">
        <f>H1667+7</f>
        <v>363</v>
      </c>
      <c r="I1674" s="21"/>
      <c r="J1674" s="21"/>
      <c r="K1674" s="76">
        <f ca="1">IF($D1670=LataProjekcji,ROUND($D1671-K1673,0),ROUND(IF(K1672=0,0,$D1671-K1673),0))</f>
        <v>0</v>
      </c>
      <c r="L1674" s="253">
        <f t="shared" ref="L1674:W1674" ca="1" si="2640">IF($D1670=LataProjekcji,ROUND($D1671-L1673,0),ROUND(IF(AND(L1672=0,K1674&gt;0),$D1671-L1673,IF(L1672=0,0,$D1671-L1673)),0))</f>
        <v>0</v>
      </c>
      <c r="M1674" s="253">
        <f t="shared" ca="1" si="2640"/>
        <v>0</v>
      </c>
      <c r="N1674" s="253">
        <f t="shared" ca="1" si="2640"/>
        <v>0</v>
      </c>
      <c r="O1674" s="253">
        <f t="shared" ca="1" si="2640"/>
        <v>0</v>
      </c>
      <c r="P1674" s="253">
        <f t="shared" ca="1" si="2640"/>
        <v>0</v>
      </c>
      <c r="Q1674" s="253">
        <f t="shared" ca="1" si="2640"/>
        <v>0</v>
      </c>
      <c r="R1674" s="253">
        <f t="shared" ca="1" si="2640"/>
        <v>0</v>
      </c>
      <c r="S1674" s="253">
        <f t="shared" ca="1" si="2640"/>
        <v>0</v>
      </c>
      <c r="T1674" s="253">
        <f t="shared" ca="1" si="2640"/>
        <v>0</v>
      </c>
      <c r="U1674" s="253">
        <f t="shared" ca="1" si="2640"/>
        <v>0</v>
      </c>
      <c r="V1674" s="253">
        <f t="shared" ca="1" si="2640"/>
        <v>0</v>
      </c>
      <c r="W1674" s="253">
        <f t="shared" ca="1" si="2640"/>
        <v>0</v>
      </c>
      <c r="X1674" s="253">
        <f t="shared" ref="X1674:AA1674" ca="1" si="2641">IF($D1670=LataProjekcji,ROUND($D1671-X1673,0),ROUND(IF(AND(X1672=0,W1674&gt;0),$D1671-X1673,IF(X1672=0,0,$D1671-X1673)),0))</f>
        <v>0</v>
      </c>
      <c r="Y1674" s="253">
        <f t="shared" ca="1" si="2641"/>
        <v>0</v>
      </c>
      <c r="Z1674" s="253">
        <f t="shared" ca="1" si="2641"/>
        <v>0</v>
      </c>
      <c r="AA1674" s="253">
        <f t="shared" ca="1" si="2641"/>
        <v>0</v>
      </c>
      <c r="AB1674" s="253">
        <f t="shared" ref="AB1674" ca="1" si="2642">IF($D1670=LataProjekcji,ROUND($D1671-AB1673,0),ROUND(IF(AND(AB1672=0,AA1674&gt;0),$D1671-AB1673,IF(AB1672=0,0,$D1671-AB1673)),0))</f>
        <v>0</v>
      </c>
      <c r="AC1674" s="253">
        <f t="shared" ref="AC1674" ca="1" si="2643">IF($D1670=LataProjekcji,ROUND($D1671-AC1673,0),ROUND(IF(AND(AC1672=0,AB1674&gt;0),$D1671-AC1673,IF(AC1672=0,0,$D1671-AC1673)),0))</f>
        <v>0</v>
      </c>
      <c r="AD1674" s="253">
        <f t="shared" ref="AD1674" ca="1" si="2644">IF($D1670=LataProjekcji,ROUND($D1671-AD1673,0),ROUND(IF(AND(AD1672=0,AC1674&gt;0),$D1671-AD1673,IF(AD1672=0,0,$D1671-AD1673)),0))</f>
        <v>0</v>
      </c>
      <c r="AE1674" s="253">
        <f t="shared" ref="AE1674" ca="1" si="2645">IF($D1670=LataProjekcji,ROUND($D1671-AE1673,0),ROUND(IF(AND(AE1672=0,AD1674&gt;0),$D1671-AE1673,IF(AE1672=0,0,$D1671-AE1673)),0))</f>
        <v>0</v>
      </c>
    </row>
    <row r="1675" spans="1:31" hidden="1">
      <c r="A1675" s="326"/>
      <c r="B1675" s="21"/>
      <c r="C1675" s="21"/>
      <c r="D1675" s="22"/>
      <c r="E1675" s="21"/>
      <c r="F1675" s="21"/>
      <c r="G1675" s="21"/>
      <c r="H1675" s="388">
        <f>H1668+1</f>
        <v>16</v>
      </c>
      <c r="I1675" s="458" cm="1">
        <f t="array" aca="1" ref="I1675" ca="1">OFFSET('Środki trwałe'!$C$418,H1675,,)</f>
        <v>0</v>
      </c>
      <c r="J1675" s="388" t="s">
        <v>404</v>
      </c>
      <c r="K1675" s="528">
        <f t="shared" ref="K1675:W1675" ca="1" si="2646">IF(AND(OFFSET($F$269,$D1669,0)="tak",OFFSET($G$269,$D1669,0)="tak",OFFSET($J$269,$D1669,0)="ok",LataProjekcji&lt;=Koniec_Projekt),ROUND(OFFSET($K$2476,$H1674,(COLUMN()-11))*OFFSET($K$469,$H1675,(COLUMN()-11)),0),0)</f>
        <v>0</v>
      </c>
      <c r="L1675" s="528">
        <f t="shared" ca="1" si="2646"/>
        <v>0</v>
      </c>
      <c r="M1675" s="528">
        <f t="shared" ca="1" si="2646"/>
        <v>0</v>
      </c>
      <c r="N1675" s="528">
        <f t="shared" ca="1" si="2646"/>
        <v>0</v>
      </c>
      <c r="O1675" s="528">
        <f t="shared" ca="1" si="2646"/>
        <v>0</v>
      </c>
      <c r="P1675" s="528">
        <f t="shared" ca="1" si="2646"/>
        <v>0</v>
      </c>
      <c r="Q1675" s="528">
        <f t="shared" ca="1" si="2646"/>
        <v>0</v>
      </c>
      <c r="R1675" s="528">
        <f t="shared" ca="1" si="2646"/>
        <v>0</v>
      </c>
      <c r="S1675" s="528">
        <f t="shared" ca="1" si="2646"/>
        <v>0</v>
      </c>
      <c r="T1675" s="528">
        <f t="shared" ca="1" si="2646"/>
        <v>0</v>
      </c>
      <c r="U1675" s="528">
        <f t="shared" ca="1" si="2646"/>
        <v>0</v>
      </c>
      <c r="V1675" s="528">
        <f t="shared" ca="1" si="2646"/>
        <v>0</v>
      </c>
      <c r="W1675" s="528">
        <f t="shared" ca="1" si="2646"/>
        <v>0</v>
      </c>
      <c r="X1675" s="528">
        <f t="shared" ref="X1675:AA1675" ca="1" si="2647">IF(AND(OFFSET($F$269,$D1669,0)="tak",OFFSET($G$269,$D1669,0)="tak",OFFSET($J$269,$D1669,0)="ok",LataProjekcji&lt;=Koniec_Projekt),ROUND(OFFSET($K$2476,$H1674,(COLUMN()-11))*OFFSET($K$469,$H1675,(COLUMN()-11)),0),0)</f>
        <v>0</v>
      </c>
      <c r="Y1675" s="528">
        <f t="shared" ca="1" si="2647"/>
        <v>0</v>
      </c>
      <c r="Z1675" s="528">
        <f t="shared" ca="1" si="2647"/>
        <v>0</v>
      </c>
      <c r="AA1675" s="528">
        <f t="shared" ca="1" si="2647"/>
        <v>0</v>
      </c>
      <c r="AB1675" s="528">
        <f t="shared" ref="AB1675:AE1675" ca="1" si="2648">IF(AND(OFFSET($F$269,$D1669,0)="tak",OFFSET($G$269,$D1669,0)="tak",OFFSET($J$269,$D1669,0)="ok",LataProjekcji&lt;=Koniec_Projekt),ROUND(OFFSET($K$2476,$H1674,(COLUMN()-11))*OFFSET($K$469,$H1675,(COLUMN()-11)),0),0)</f>
        <v>0</v>
      </c>
      <c r="AC1675" s="528">
        <f t="shared" ca="1" si="2648"/>
        <v>0</v>
      </c>
      <c r="AD1675" s="528">
        <f t="shared" ca="1" si="2648"/>
        <v>0</v>
      </c>
      <c r="AE1675" s="528">
        <f t="shared" ca="1" si="2648"/>
        <v>0</v>
      </c>
    </row>
    <row r="1676" spans="1:31" hidden="1">
      <c r="A1676" s="326"/>
      <c r="B1676" s="20">
        <f ca="1">OFFSET($B$269,D1676,0)</f>
        <v>0</v>
      </c>
      <c r="C1676" s="20"/>
      <c r="D1676" s="21">
        <f>D1669+1</f>
        <v>166</v>
      </c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</row>
    <row r="1677" spans="1:31" hidden="1">
      <c r="A1677" s="326"/>
      <c r="B1677" s="21" t="s">
        <v>395</v>
      </c>
      <c r="C1677" s="21"/>
      <c r="D1677" s="164">
        <f ca="1">YEAR(OFFSET($E$269,D1676,0))</f>
        <v>1900</v>
      </c>
      <c r="E1677" s="164">
        <f ca="1">MONTH(OFFSET($E$269,D1676,0))</f>
        <v>1</v>
      </c>
      <c r="F1677" s="527" cm="1">
        <f t="array" aca="1" ref="F1677" ca="1">IleMiesiecyDoKoncaRokuST</f>
        <v>11</v>
      </c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</row>
    <row r="1678" spans="1:31" hidden="1">
      <c r="A1678" s="326"/>
      <c r="B1678" s="21" t="s">
        <v>388</v>
      </c>
      <c r="C1678" s="21"/>
      <c r="D1678" s="372">
        <f ca="1">IF(E1678&lt;0,0,ROUND(E1678,0))</f>
        <v>0</v>
      </c>
      <c r="E1678" s="248">
        <f ca="1">OFFSET($D$269,D1676,0)</f>
        <v>0</v>
      </c>
      <c r="F1678" s="372">
        <f ca="1">IF(E1678&gt;10,ROUND(($D1679/12)*$F1677,0),$D1678)</f>
        <v>0</v>
      </c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6"/>
      <c r="B1679" s="21" t="s">
        <v>396</v>
      </c>
      <c r="C1679" s="21"/>
      <c r="D1679" s="372">
        <f ca="1">IF(ISBLANK(OFFSET($E$269,D1676,0)),0,IF(E1678&gt;10,ROUND(D1678*am_maszyny,0),IF(D1678&lt;0,0,D1678)))</f>
        <v>0</v>
      </c>
      <c r="E1679" s="21"/>
      <c r="F1679" s="21"/>
      <c r="G1679" s="21"/>
      <c r="H1679" s="21"/>
      <c r="I1679" s="21"/>
      <c r="J1679" s="21"/>
      <c r="K1679" s="74">
        <f ca="1">ROUND(IF($D1677=LataProjekcji,$F1678,IF($D1677=LataProjekcji,$D1679,0)),0)</f>
        <v>0</v>
      </c>
      <c r="L1679" s="247">
        <f ca="1">ROUND(IF(OR(AND($D1677=LataProjekcji,$F1677&gt;0),AND($D1677=LataProjekcji,$F1677=0,$E1678&lt;=10)),$F1678,IF($D1677&lt;LataProjekcji,IF((SUM($K1679:K1679)+$D1679)&lt;$D1678,$D1679,$D1678-SUM($K1679:K1679)),0)),0)</f>
        <v>0</v>
      </c>
      <c r="M1679" s="247">
        <f ca="1">ROUND(IF(OR(AND($D1677=LataProjekcji,$F1677&gt;0),AND($D1677=LataProjekcji,$F1677=0,$E1678&lt;=10)),$F1678,IF($D1677&lt;LataProjekcji,IF((SUM($K1679:L1679)+$D1679)&lt;$D1678,$D1679,$D1678-SUM($K1679:L1679)),0)),0)</f>
        <v>0</v>
      </c>
      <c r="N1679" s="247">
        <f ca="1">ROUND(IF(OR(AND($D1677=LataProjekcji,$F1677&gt;0),AND($D1677=LataProjekcji,$F1677=0,$E1678&lt;=10)),$F1678,IF($D1677&lt;LataProjekcji,IF((SUM($K1679:M1679)+$D1679)&lt;$D1678,$D1679,$D1678-SUM($K1679:M1679)),0)),0)</f>
        <v>0</v>
      </c>
      <c r="O1679" s="247">
        <f ca="1">ROUND(IF(OR(AND($D1677=LataProjekcji,$F1677&gt;0),AND($D1677=LataProjekcji,$F1677=0,$E1678&lt;=10)),$F1678,IF($D1677&lt;LataProjekcji,IF((SUM($K1679:N1679)+$D1679)&lt;$D1678,$D1679,$D1678-SUM($K1679:N1679)),0)),0)</f>
        <v>0</v>
      </c>
      <c r="P1679" s="247">
        <f ca="1">ROUND(IF(OR(AND($D1677=LataProjekcji,$F1677&gt;0),AND($D1677=LataProjekcji,$F1677=0,$E1678&lt;=10)),$F1678,IF($D1677&lt;LataProjekcji,IF((SUM($K1679:O1679)+$D1679)&lt;$D1678,$D1679,$D1678-SUM($K1679:O1679)),0)),0)</f>
        <v>0</v>
      </c>
      <c r="Q1679" s="247">
        <f ca="1">ROUND(IF(OR(AND($D1677=LataProjekcji,$F1677&gt;0),AND($D1677=LataProjekcji,$F1677=0,$E1678&lt;=10)),$F1678,IF($D1677&lt;LataProjekcji,IF((SUM($K1679:P1679)+$D1679)&lt;$D1678,$D1679,$D1678-SUM($K1679:P1679)),0)),0)</f>
        <v>0</v>
      </c>
      <c r="R1679" s="247">
        <f ca="1">ROUND(IF(OR(AND($D1677=LataProjekcji,$F1677&gt;0),AND($D1677=LataProjekcji,$F1677=0,$E1678&lt;=10)),$F1678,IF($D1677&lt;LataProjekcji,IF((SUM($K1679:Q1679)+$D1679)&lt;$D1678,$D1679,$D1678-SUM($K1679:Q1679)),0)),0)</f>
        <v>0</v>
      </c>
      <c r="S1679" s="247">
        <f ca="1">ROUND(IF(OR(AND($D1677=LataProjekcji,$F1677&gt;0),AND($D1677=LataProjekcji,$F1677=0,$E1678&lt;=10)),$F1678,IF($D1677&lt;LataProjekcji,IF((SUM($K1679:R1679)+$D1679)&lt;$D1678,$D1679,$D1678-SUM($K1679:R1679)),0)),0)</f>
        <v>0</v>
      </c>
      <c r="T1679" s="247">
        <f ca="1">ROUND(IF(OR(AND($D1677=LataProjekcji,$F1677&gt;0),AND($D1677=LataProjekcji,$F1677=0,$E1678&lt;=10)),$F1678,IF($D1677&lt;LataProjekcji,IF((SUM($K1679:S1679)+$D1679)&lt;$D1678,$D1679,$D1678-SUM($K1679:S1679)),0)),0)</f>
        <v>0</v>
      </c>
      <c r="U1679" s="247">
        <f ca="1">ROUND(IF(OR(AND($D1677=LataProjekcji,$F1677&gt;0),AND($D1677=LataProjekcji,$F1677=0,$E1678&lt;=10)),$F1678,IF($D1677&lt;LataProjekcji,IF((SUM($K1679:T1679)+$D1679)&lt;$D1678,$D1679,$D1678-SUM($K1679:T1679)),0)),0)</f>
        <v>0</v>
      </c>
      <c r="V1679" s="247">
        <f ca="1">ROUND(IF(OR(AND($D1677=LataProjekcji,$F1677&gt;0),AND($D1677=LataProjekcji,$F1677=0,$E1678&lt;=10)),$F1678,IF($D1677&lt;LataProjekcji,IF((SUM($K1679:U1679)+$D1679)&lt;$D1678,$D1679,$D1678-SUM($K1679:U1679)),0)),0)</f>
        <v>0</v>
      </c>
      <c r="W1679" s="247">
        <f ca="1">ROUND(IF(OR(AND($D1677=LataProjekcji,$F1677&gt;0),AND($D1677=LataProjekcji,$F1677=0,$E1678&lt;=10)),$F1678,IF($D1677&lt;LataProjekcji,IF((SUM($K1679:V1679)+$D1679)&lt;$D1678,$D1679,$D1678-SUM($K1679:V1679)),0)),0)</f>
        <v>0</v>
      </c>
      <c r="X1679" s="247">
        <f ca="1">ROUND(IF(OR(AND($D1677=LataProjekcji,$F1677&gt;0),AND($D1677=LataProjekcji,$F1677=0,$E1678&lt;=10)),$F1678,IF($D1677&lt;LataProjekcji,IF((SUM($K1679:W1679)+$D1679)&lt;$D1678,$D1679,$D1678-SUM($K1679:W1679)),0)),0)</f>
        <v>0</v>
      </c>
      <c r="Y1679" s="247">
        <f ca="1">ROUND(IF(OR(AND($D1677=LataProjekcji,$F1677&gt;0),AND($D1677=LataProjekcji,$F1677=0,$E1678&lt;=10)),$F1678,IF($D1677&lt;LataProjekcji,IF((SUM($K1679:X1679)+$D1679)&lt;$D1678,$D1679,$D1678-SUM($K1679:X1679)),0)),0)</f>
        <v>0</v>
      </c>
      <c r="Z1679" s="247">
        <f ca="1">ROUND(IF(OR(AND($D1677=LataProjekcji,$F1677&gt;0),AND($D1677=LataProjekcji,$F1677=0,$E1678&lt;=10)),$F1678,IF($D1677&lt;LataProjekcji,IF((SUM($K1679:Y1679)+$D1679)&lt;$D1678,$D1679,$D1678-SUM($K1679:Y1679)),0)),0)</f>
        <v>0</v>
      </c>
      <c r="AA1679" s="247">
        <f ca="1">ROUND(IF(OR(AND($D1677=LataProjekcji,$F1677&gt;0),AND($D1677=LataProjekcji,$F1677=0,$E1678&lt;=10)),$F1678,IF($D1677&lt;LataProjekcji,IF((SUM($K1679:Z1679)+$D1679)&lt;$D1678,$D1679,$D1678-SUM($K1679:Z1679)),0)),0)</f>
        <v>0</v>
      </c>
      <c r="AB1679" s="247">
        <f ca="1">ROUND(IF(OR(AND($D1677=LataProjekcji,$F1677&gt;0),AND($D1677=LataProjekcji,$F1677=0,$E1678&lt;=10)),$F1678,IF($D1677&lt;LataProjekcji,IF((SUM($K1679:AA1679)+$D1679)&lt;$D1678,$D1679,$D1678-SUM($K1679:AA1679)),0)),0)</f>
        <v>0</v>
      </c>
      <c r="AC1679" s="247">
        <f ca="1">ROUND(IF(OR(AND($D1677=LataProjekcji,$F1677&gt;0),AND($D1677=LataProjekcji,$F1677=0,$E1678&lt;=10)),$F1678,IF($D1677&lt;LataProjekcji,IF((SUM($K1679:AB1679)+$D1679)&lt;$D1678,$D1679,$D1678-SUM($K1679:AB1679)),0)),0)</f>
        <v>0</v>
      </c>
      <c r="AD1679" s="247">
        <f ca="1">ROUND(IF(OR(AND($D1677=LataProjekcji,$F1677&gt;0),AND($D1677=LataProjekcji,$F1677=0,$E1678&lt;=10)),$F1678,IF($D1677&lt;LataProjekcji,IF((SUM($K1679:AC1679)+$D1679)&lt;$D1678,$D1679,$D1678-SUM($K1679:AC1679)),0)),0)</f>
        <v>0</v>
      </c>
      <c r="AE1679" s="247">
        <f ca="1">ROUND(IF(OR(AND($D1677=LataProjekcji,$F1677&gt;0),AND($D1677=LataProjekcji,$F1677=0,$E1678&lt;=10)),$F1678,IF($D1677&lt;LataProjekcji,IF((SUM($K1679:AD1679)+$D1679)&lt;$D1678,$D1679,$D1678-SUM($K1679:AD1679)),0)),0)</f>
        <v>0</v>
      </c>
    </row>
    <row r="1680" spans="1:31" ht="12.5" hidden="1" thickBot="1">
      <c r="A1680" s="326"/>
      <c r="B1680" s="21" t="s">
        <v>397</v>
      </c>
      <c r="C1680" s="21"/>
      <c r="D1680" s="22"/>
      <c r="E1680" s="21"/>
      <c r="F1680" s="21"/>
      <c r="G1680" s="21"/>
      <c r="H1680" s="21"/>
      <c r="I1680" s="21"/>
      <c r="J1680" s="21"/>
      <c r="K1680" s="22">
        <f ca="1">ROUND(K1679,0)</f>
        <v>0</v>
      </c>
      <c r="L1680" s="22">
        <f t="shared" ref="L1680:W1680" ca="1" si="2649">ROUND(K1680+L1679,0)</f>
        <v>0</v>
      </c>
      <c r="M1680" s="22">
        <f t="shared" ca="1" si="2649"/>
        <v>0</v>
      </c>
      <c r="N1680" s="22">
        <f t="shared" ca="1" si="2649"/>
        <v>0</v>
      </c>
      <c r="O1680" s="22">
        <f t="shared" ca="1" si="2649"/>
        <v>0</v>
      </c>
      <c r="P1680" s="22">
        <f t="shared" ca="1" si="2649"/>
        <v>0</v>
      </c>
      <c r="Q1680" s="22">
        <f t="shared" ca="1" si="2649"/>
        <v>0</v>
      </c>
      <c r="R1680" s="22">
        <f t="shared" ca="1" si="2649"/>
        <v>0</v>
      </c>
      <c r="S1680" s="22">
        <f t="shared" ca="1" si="2649"/>
        <v>0</v>
      </c>
      <c r="T1680" s="22">
        <f t="shared" ca="1" si="2649"/>
        <v>0</v>
      </c>
      <c r="U1680" s="22">
        <f t="shared" ca="1" si="2649"/>
        <v>0</v>
      </c>
      <c r="V1680" s="22">
        <f t="shared" ca="1" si="2649"/>
        <v>0</v>
      </c>
      <c r="W1680" s="22">
        <f t="shared" ca="1" si="2649"/>
        <v>0</v>
      </c>
      <c r="X1680" s="22">
        <f ca="1">ROUND(W1680+X1679,0)</f>
        <v>0</v>
      </c>
      <c r="Y1680" s="22">
        <f ca="1">ROUND(X1680+Y1679,0)</f>
        <v>0</v>
      </c>
      <c r="Z1680" s="22">
        <f t="shared" ref="Z1680:AA1680" ca="1" si="2650">ROUND(Y1680+Z1679,0)</f>
        <v>0</v>
      </c>
      <c r="AA1680" s="22">
        <f t="shared" ca="1" si="2650"/>
        <v>0</v>
      </c>
      <c r="AB1680" s="22">
        <f t="shared" ref="AB1680" ca="1" si="2651">ROUND(AA1680+AB1679,0)</f>
        <v>0</v>
      </c>
      <c r="AC1680" s="22">
        <f t="shared" ref="AC1680" ca="1" si="2652">ROUND(AB1680+AC1679,0)</f>
        <v>0</v>
      </c>
      <c r="AD1680" s="22">
        <f t="shared" ref="AD1680" ca="1" si="2653">ROUND(AC1680+AD1679,0)</f>
        <v>0</v>
      </c>
      <c r="AE1680" s="22">
        <f t="shared" ref="AE1680" ca="1" si="2654">ROUND(AD1680+AE1679,0)</f>
        <v>0</v>
      </c>
    </row>
    <row r="1681" spans="1:31" ht="12.5" hidden="1" thickBot="1">
      <c r="A1681" s="326"/>
      <c r="B1681" s="21" t="s">
        <v>388</v>
      </c>
      <c r="C1681" s="21"/>
      <c r="D1681" s="22"/>
      <c r="E1681" s="21"/>
      <c r="F1681" s="21"/>
      <c r="G1681" s="21"/>
      <c r="H1681" s="539">
        <f>H1674+7</f>
        <v>370</v>
      </c>
      <c r="I1681" s="21"/>
      <c r="J1681" s="21"/>
      <c r="K1681" s="76">
        <f ca="1">IF($D1677=LataProjekcji,ROUND($D1678-K1680,0),ROUND(IF(K1679=0,0,$D1678-K1680),0))</f>
        <v>0</v>
      </c>
      <c r="L1681" s="253">
        <f t="shared" ref="L1681:W1681" ca="1" si="2655">IF($D1677=LataProjekcji,ROUND($D1678-L1680,0),ROUND(IF(AND(L1679=0,K1681&gt;0),$D1678-L1680,IF(L1679=0,0,$D1678-L1680)),0))</f>
        <v>0</v>
      </c>
      <c r="M1681" s="253">
        <f t="shared" ca="1" si="2655"/>
        <v>0</v>
      </c>
      <c r="N1681" s="253">
        <f t="shared" ca="1" si="2655"/>
        <v>0</v>
      </c>
      <c r="O1681" s="253">
        <f t="shared" ca="1" si="2655"/>
        <v>0</v>
      </c>
      <c r="P1681" s="253">
        <f t="shared" ca="1" si="2655"/>
        <v>0</v>
      </c>
      <c r="Q1681" s="253">
        <f t="shared" ca="1" si="2655"/>
        <v>0</v>
      </c>
      <c r="R1681" s="253">
        <f t="shared" ca="1" si="2655"/>
        <v>0</v>
      </c>
      <c r="S1681" s="253">
        <f t="shared" ca="1" si="2655"/>
        <v>0</v>
      </c>
      <c r="T1681" s="253">
        <f t="shared" ca="1" si="2655"/>
        <v>0</v>
      </c>
      <c r="U1681" s="253">
        <f t="shared" ca="1" si="2655"/>
        <v>0</v>
      </c>
      <c r="V1681" s="253">
        <f t="shared" ca="1" si="2655"/>
        <v>0</v>
      </c>
      <c r="W1681" s="253">
        <f t="shared" ca="1" si="2655"/>
        <v>0</v>
      </c>
      <c r="X1681" s="253">
        <f t="shared" ref="X1681:AA1681" ca="1" si="2656">IF($D1677=LataProjekcji,ROUND($D1678-X1680,0),ROUND(IF(AND(X1679=0,W1681&gt;0),$D1678-X1680,IF(X1679=0,0,$D1678-X1680)),0))</f>
        <v>0</v>
      </c>
      <c r="Y1681" s="253">
        <f t="shared" ca="1" si="2656"/>
        <v>0</v>
      </c>
      <c r="Z1681" s="253">
        <f t="shared" ca="1" si="2656"/>
        <v>0</v>
      </c>
      <c r="AA1681" s="253">
        <f t="shared" ca="1" si="2656"/>
        <v>0</v>
      </c>
      <c r="AB1681" s="253">
        <f t="shared" ref="AB1681" ca="1" si="2657">IF($D1677=LataProjekcji,ROUND($D1678-AB1680,0),ROUND(IF(AND(AB1679=0,AA1681&gt;0),$D1678-AB1680,IF(AB1679=0,0,$D1678-AB1680)),0))</f>
        <v>0</v>
      </c>
      <c r="AC1681" s="253">
        <f t="shared" ref="AC1681" ca="1" si="2658">IF($D1677=LataProjekcji,ROUND($D1678-AC1680,0),ROUND(IF(AND(AC1679=0,AB1681&gt;0),$D1678-AC1680,IF(AC1679=0,0,$D1678-AC1680)),0))</f>
        <v>0</v>
      </c>
      <c r="AD1681" s="253">
        <f t="shared" ref="AD1681" ca="1" si="2659">IF($D1677=LataProjekcji,ROUND($D1678-AD1680,0),ROUND(IF(AND(AD1679=0,AC1681&gt;0),$D1678-AD1680,IF(AD1679=0,0,$D1678-AD1680)),0))</f>
        <v>0</v>
      </c>
      <c r="AE1681" s="253">
        <f t="shared" ref="AE1681" ca="1" si="2660">IF($D1677=LataProjekcji,ROUND($D1678-AE1680,0),ROUND(IF(AND(AE1679=0,AD1681&gt;0),$D1678-AE1680,IF(AE1679=0,0,$D1678-AE1680)),0))</f>
        <v>0</v>
      </c>
    </row>
    <row r="1682" spans="1:31" hidden="1">
      <c r="A1682" s="326"/>
      <c r="B1682" s="20"/>
      <c r="C1682" s="20"/>
      <c r="D1682" s="21"/>
      <c r="E1682" s="21"/>
      <c r="F1682" s="21"/>
      <c r="G1682" s="21"/>
      <c r="H1682" s="388">
        <f>H1675+1</f>
        <v>17</v>
      </c>
      <c r="I1682" s="458" cm="1">
        <f t="array" aca="1" ref="I1682" ca="1">OFFSET('Środki trwałe'!$C$418,H1682,,)</f>
        <v>0</v>
      </c>
      <c r="J1682" s="388" t="s">
        <v>404</v>
      </c>
      <c r="K1682" s="528">
        <f t="shared" ref="K1682:W1682" ca="1" si="2661">IF(AND(OFFSET($F$269,$D1676,0)="tak",OFFSET($G$269,$D1676,0)="tak",OFFSET($J$269,$D1676,0)="ok",LataProjekcji&lt;=Koniec_Projekt),ROUND(OFFSET($K$2476,$H1681,(COLUMN()-11))*OFFSET($K$469,$H1682,(COLUMN()-11)),0),0)</f>
        <v>0</v>
      </c>
      <c r="L1682" s="528">
        <f t="shared" ca="1" si="2661"/>
        <v>0</v>
      </c>
      <c r="M1682" s="528">
        <f t="shared" ca="1" si="2661"/>
        <v>0</v>
      </c>
      <c r="N1682" s="528">
        <f t="shared" ca="1" si="2661"/>
        <v>0</v>
      </c>
      <c r="O1682" s="528">
        <f t="shared" ca="1" si="2661"/>
        <v>0</v>
      </c>
      <c r="P1682" s="528">
        <f t="shared" ca="1" si="2661"/>
        <v>0</v>
      </c>
      <c r="Q1682" s="528">
        <f t="shared" ca="1" si="2661"/>
        <v>0</v>
      </c>
      <c r="R1682" s="528">
        <f t="shared" ca="1" si="2661"/>
        <v>0</v>
      </c>
      <c r="S1682" s="528">
        <f t="shared" ca="1" si="2661"/>
        <v>0</v>
      </c>
      <c r="T1682" s="528">
        <f t="shared" ca="1" si="2661"/>
        <v>0</v>
      </c>
      <c r="U1682" s="528">
        <f t="shared" ca="1" si="2661"/>
        <v>0</v>
      </c>
      <c r="V1682" s="528">
        <f t="shared" ca="1" si="2661"/>
        <v>0</v>
      </c>
      <c r="W1682" s="528">
        <f t="shared" ca="1" si="2661"/>
        <v>0</v>
      </c>
      <c r="X1682" s="528">
        <f t="shared" ref="X1682:AA1682" ca="1" si="2662">IF(AND(OFFSET($F$269,$D1676,0)="tak",OFFSET($G$269,$D1676,0)="tak",OFFSET($J$269,$D1676,0)="ok",LataProjekcji&lt;=Koniec_Projekt),ROUND(OFFSET($K$2476,$H1681,(COLUMN()-11))*OFFSET($K$469,$H1682,(COLUMN()-11)),0),0)</f>
        <v>0</v>
      </c>
      <c r="Y1682" s="528">
        <f t="shared" ca="1" si="2662"/>
        <v>0</v>
      </c>
      <c r="Z1682" s="528">
        <f t="shared" ca="1" si="2662"/>
        <v>0</v>
      </c>
      <c r="AA1682" s="528">
        <f t="shared" ca="1" si="2662"/>
        <v>0</v>
      </c>
      <c r="AB1682" s="528">
        <f t="shared" ref="AB1682:AE1682" ca="1" si="2663">IF(AND(OFFSET($F$269,$D1676,0)="tak",OFFSET($G$269,$D1676,0)="tak",OFFSET($J$269,$D1676,0)="ok",LataProjekcji&lt;=Koniec_Projekt),ROUND(OFFSET($K$2476,$H1681,(COLUMN()-11))*OFFSET($K$469,$H1682,(COLUMN()-11)),0),0)</f>
        <v>0</v>
      </c>
      <c r="AC1682" s="528">
        <f t="shared" ca="1" si="2663"/>
        <v>0</v>
      </c>
      <c r="AD1682" s="528">
        <f t="shared" ca="1" si="2663"/>
        <v>0</v>
      </c>
      <c r="AE1682" s="528">
        <f t="shared" ca="1" si="2663"/>
        <v>0</v>
      </c>
    </row>
    <row r="1683" spans="1:31" hidden="1">
      <c r="A1683" s="326"/>
      <c r="B1683" s="20">
        <f ca="1">OFFSET($B$269,D1683,0)</f>
        <v>0</v>
      </c>
      <c r="C1683" s="20"/>
      <c r="D1683" s="21">
        <f>D1676+1</f>
        <v>167</v>
      </c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</row>
    <row r="1684" spans="1:31" hidden="1">
      <c r="A1684" s="326"/>
      <c r="B1684" s="21" t="s">
        <v>395</v>
      </c>
      <c r="C1684" s="21"/>
      <c r="D1684" s="164">
        <f ca="1">YEAR(OFFSET($E$269,D1683,0))</f>
        <v>1900</v>
      </c>
      <c r="E1684" s="164">
        <f ca="1">MONTH(OFFSET($E$269,D1683,0))</f>
        <v>1</v>
      </c>
      <c r="F1684" s="527" cm="1">
        <f t="array" aca="1" ref="F1684" ca="1">IleMiesiecyDoKoncaRokuST</f>
        <v>11</v>
      </c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  <c r="W1684" s="21"/>
      <c r="X1684" s="21"/>
      <c r="Y1684" s="21"/>
      <c r="Z1684" s="21"/>
      <c r="AA1684" s="21"/>
      <c r="AB1684" s="21"/>
      <c r="AC1684" s="21"/>
      <c r="AD1684" s="21"/>
      <c r="AE1684" s="21"/>
    </row>
    <row r="1685" spans="1:31" hidden="1">
      <c r="A1685" s="326"/>
      <c r="B1685" s="21" t="s">
        <v>388</v>
      </c>
      <c r="C1685" s="21"/>
      <c r="D1685" s="373">
        <f ca="1">IF(E1685&lt;0,0,ROUND(E1685,0))</f>
        <v>0</v>
      </c>
      <c r="E1685" s="248">
        <f ca="1">OFFSET($D$269,D1683,0)</f>
        <v>0</v>
      </c>
      <c r="F1685" s="373">
        <f ca="1">IF(E1685&gt;10,ROUND(($D1686/12)*$F1684,0),$D1685)</f>
        <v>0</v>
      </c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6"/>
      <c r="B1686" s="21" t="s">
        <v>396</v>
      </c>
      <c r="C1686" s="21"/>
      <c r="D1686" s="373">
        <f ca="1">IF(ISBLANK(OFFSET($E$269,D1683,0)),0,IF(E1685&gt;10,ROUND(D1685*am_maszyny,0),IF(D1685&lt;0,0,D1685)))</f>
        <v>0</v>
      </c>
      <c r="E1686" s="21"/>
      <c r="F1686" s="21"/>
      <c r="G1686" s="21"/>
      <c r="H1686" s="21"/>
      <c r="I1686" s="21"/>
      <c r="J1686" s="21"/>
      <c r="K1686" s="74">
        <f ca="1">ROUND(IF($D1684=LataProjekcji,$F1685,IF($D1684=LataProjekcji,$D1686,0)),0)</f>
        <v>0</v>
      </c>
      <c r="L1686" s="247">
        <f ca="1">ROUND(IF(OR(AND($D1684=LataProjekcji,$F1684&gt;0),AND($D1684=LataProjekcji,$F1684=0,$E1685&lt;=10)),$F1685,IF($D1684&lt;LataProjekcji,IF((SUM($K1686:K1686)+$D1686)&lt;$D1685,$D1686,$D1685-SUM($K1686:K1686)),0)),0)</f>
        <v>0</v>
      </c>
      <c r="M1686" s="247">
        <f ca="1">ROUND(IF(OR(AND($D1684=LataProjekcji,$F1684&gt;0),AND($D1684=LataProjekcji,$F1684=0,$E1685&lt;=10)),$F1685,IF($D1684&lt;LataProjekcji,IF((SUM($K1686:L1686)+$D1686)&lt;$D1685,$D1686,$D1685-SUM($K1686:L1686)),0)),0)</f>
        <v>0</v>
      </c>
      <c r="N1686" s="247">
        <f ca="1">ROUND(IF(OR(AND($D1684=LataProjekcji,$F1684&gt;0),AND($D1684=LataProjekcji,$F1684=0,$E1685&lt;=10)),$F1685,IF($D1684&lt;LataProjekcji,IF((SUM($K1686:M1686)+$D1686)&lt;$D1685,$D1686,$D1685-SUM($K1686:M1686)),0)),0)</f>
        <v>0</v>
      </c>
      <c r="O1686" s="247">
        <f ca="1">ROUND(IF(OR(AND($D1684=LataProjekcji,$F1684&gt;0),AND($D1684=LataProjekcji,$F1684=0,$E1685&lt;=10)),$F1685,IF($D1684&lt;LataProjekcji,IF((SUM($K1686:N1686)+$D1686)&lt;$D1685,$D1686,$D1685-SUM($K1686:N1686)),0)),0)</f>
        <v>0</v>
      </c>
      <c r="P1686" s="247">
        <f ca="1">ROUND(IF(OR(AND($D1684=LataProjekcji,$F1684&gt;0),AND($D1684=LataProjekcji,$F1684=0,$E1685&lt;=10)),$F1685,IF($D1684&lt;LataProjekcji,IF((SUM($K1686:O1686)+$D1686)&lt;$D1685,$D1686,$D1685-SUM($K1686:O1686)),0)),0)</f>
        <v>0</v>
      </c>
      <c r="Q1686" s="247">
        <f ca="1">ROUND(IF(OR(AND($D1684=LataProjekcji,$F1684&gt;0),AND($D1684=LataProjekcji,$F1684=0,$E1685&lt;=10)),$F1685,IF($D1684&lt;LataProjekcji,IF((SUM($K1686:P1686)+$D1686)&lt;$D1685,$D1686,$D1685-SUM($K1686:P1686)),0)),0)</f>
        <v>0</v>
      </c>
      <c r="R1686" s="247">
        <f ca="1">ROUND(IF(OR(AND($D1684=LataProjekcji,$F1684&gt;0),AND($D1684=LataProjekcji,$F1684=0,$E1685&lt;=10)),$F1685,IF($D1684&lt;LataProjekcji,IF((SUM($K1686:Q1686)+$D1686)&lt;$D1685,$D1686,$D1685-SUM($K1686:Q1686)),0)),0)</f>
        <v>0</v>
      </c>
      <c r="S1686" s="247">
        <f ca="1">ROUND(IF(OR(AND($D1684=LataProjekcji,$F1684&gt;0),AND($D1684=LataProjekcji,$F1684=0,$E1685&lt;=10)),$F1685,IF($D1684&lt;LataProjekcji,IF((SUM($K1686:R1686)+$D1686)&lt;$D1685,$D1686,$D1685-SUM($K1686:R1686)),0)),0)</f>
        <v>0</v>
      </c>
      <c r="T1686" s="247">
        <f ca="1">ROUND(IF(OR(AND($D1684=LataProjekcji,$F1684&gt;0),AND($D1684=LataProjekcji,$F1684=0,$E1685&lt;=10)),$F1685,IF($D1684&lt;LataProjekcji,IF((SUM($K1686:S1686)+$D1686)&lt;$D1685,$D1686,$D1685-SUM($K1686:S1686)),0)),0)</f>
        <v>0</v>
      </c>
      <c r="U1686" s="247">
        <f ca="1">ROUND(IF(OR(AND($D1684=LataProjekcji,$F1684&gt;0),AND($D1684=LataProjekcji,$F1684=0,$E1685&lt;=10)),$F1685,IF($D1684&lt;LataProjekcji,IF((SUM($K1686:T1686)+$D1686)&lt;$D1685,$D1686,$D1685-SUM($K1686:T1686)),0)),0)</f>
        <v>0</v>
      </c>
      <c r="V1686" s="247">
        <f ca="1">ROUND(IF(OR(AND($D1684=LataProjekcji,$F1684&gt;0),AND($D1684=LataProjekcji,$F1684=0,$E1685&lt;=10)),$F1685,IF($D1684&lt;LataProjekcji,IF((SUM($K1686:U1686)+$D1686)&lt;$D1685,$D1686,$D1685-SUM($K1686:U1686)),0)),0)</f>
        <v>0</v>
      </c>
      <c r="W1686" s="247">
        <f ca="1">ROUND(IF(OR(AND($D1684=LataProjekcji,$F1684&gt;0),AND($D1684=LataProjekcji,$F1684=0,$E1685&lt;=10)),$F1685,IF($D1684&lt;LataProjekcji,IF((SUM($K1686:V1686)+$D1686)&lt;$D1685,$D1686,$D1685-SUM($K1686:V1686)),0)),0)</f>
        <v>0</v>
      </c>
      <c r="X1686" s="247">
        <f ca="1">ROUND(IF(OR(AND($D1684=LataProjekcji,$F1684&gt;0),AND($D1684=LataProjekcji,$F1684=0,$E1685&lt;=10)),$F1685,IF($D1684&lt;LataProjekcji,IF((SUM($K1686:W1686)+$D1686)&lt;$D1685,$D1686,$D1685-SUM($K1686:W1686)),0)),0)</f>
        <v>0</v>
      </c>
      <c r="Y1686" s="247">
        <f ca="1">ROUND(IF(OR(AND($D1684=LataProjekcji,$F1684&gt;0),AND($D1684=LataProjekcji,$F1684=0,$E1685&lt;=10)),$F1685,IF($D1684&lt;LataProjekcji,IF((SUM($K1686:X1686)+$D1686)&lt;$D1685,$D1686,$D1685-SUM($K1686:X1686)),0)),0)</f>
        <v>0</v>
      </c>
      <c r="Z1686" s="247">
        <f ca="1">ROUND(IF(OR(AND($D1684=LataProjekcji,$F1684&gt;0),AND($D1684=LataProjekcji,$F1684=0,$E1685&lt;=10)),$F1685,IF($D1684&lt;LataProjekcji,IF((SUM($K1686:Y1686)+$D1686)&lt;$D1685,$D1686,$D1685-SUM($K1686:Y1686)),0)),0)</f>
        <v>0</v>
      </c>
      <c r="AA1686" s="247">
        <f ca="1">ROUND(IF(OR(AND($D1684=LataProjekcji,$F1684&gt;0),AND($D1684=LataProjekcji,$F1684=0,$E1685&lt;=10)),$F1685,IF($D1684&lt;LataProjekcji,IF((SUM($K1686:Z1686)+$D1686)&lt;$D1685,$D1686,$D1685-SUM($K1686:Z1686)),0)),0)</f>
        <v>0</v>
      </c>
      <c r="AB1686" s="247">
        <f ca="1">ROUND(IF(OR(AND($D1684=LataProjekcji,$F1684&gt;0),AND($D1684=LataProjekcji,$F1684=0,$E1685&lt;=10)),$F1685,IF($D1684&lt;LataProjekcji,IF((SUM($K1686:AA1686)+$D1686)&lt;$D1685,$D1686,$D1685-SUM($K1686:AA1686)),0)),0)</f>
        <v>0</v>
      </c>
      <c r="AC1686" s="247">
        <f ca="1">ROUND(IF(OR(AND($D1684=LataProjekcji,$F1684&gt;0),AND($D1684=LataProjekcji,$F1684=0,$E1685&lt;=10)),$F1685,IF($D1684&lt;LataProjekcji,IF((SUM($K1686:AB1686)+$D1686)&lt;$D1685,$D1686,$D1685-SUM($K1686:AB1686)),0)),0)</f>
        <v>0</v>
      </c>
      <c r="AD1686" s="247">
        <f ca="1">ROUND(IF(OR(AND($D1684=LataProjekcji,$F1684&gt;0),AND($D1684=LataProjekcji,$F1684=0,$E1685&lt;=10)),$F1685,IF($D1684&lt;LataProjekcji,IF((SUM($K1686:AC1686)+$D1686)&lt;$D1685,$D1686,$D1685-SUM($K1686:AC1686)),0)),0)</f>
        <v>0</v>
      </c>
      <c r="AE1686" s="247">
        <f ca="1">ROUND(IF(OR(AND($D1684=LataProjekcji,$F1684&gt;0),AND($D1684=LataProjekcji,$F1684=0,$E1685&lt;=10)),$F1685,IF($D1684&lt;LataProjekcji,IF((SUM($K1686:AD1686)+$D1686)&lt;$D1685,$D1686,$D1685-SUM($K1686:AD1686)),0)),0)</f>
        <v>0</v>
      </c>
    </row>
    <row r="1687" spans="1:31" ht="12.5" hidden="1" thickBot="1">
      <c r="A1687" s="326"/>
      <c r="B1687" s="21" t="s">
        <v>397</v>
      </c>
      <c r="C1687" s="21"/>
      <c r="D1687" s="22"/>
      <c r="E1687" s="21"/>
      <c r="F1687" s="21"/>
      <c r="G1687" s="21"/>
      <c r="H1687" s="21"/>
      <c r="I1687" s="21"/>
      <c r="J1687" s="21"/>
      <c r="K1687" s="22">
        <f ca="1">ROUND(K1686,0)</f>
        <v>0</v>
      </c>
      <c r="L1687" s="22">
        <f t="shared" ref="L1687:W1687" ca="1" si="2664">ROUND(K1687+L1686,0)</f>
        <v>0</v>
      </c>
      <c r="M1687" s="22">
        <f t="shared" ca="1" si="2664"/>
        <v>0</v>
      </c>
      <c r="N1687" s="22">
        <f t="shared" ca="1" si="2664"/>
        <v>0</v>
      </c>
      <c r="O1687" s="22">
        <f t="shared" ca="1" si="2664"/>
        <v>0</v>
      </c>
      <c r="P1687" s="22">
        <f t="shared" ca="1" si="2664"/>
        <v>0</v>
      </c>
      <c r="Q1687" s="22">
        <f t="shared" ca="1" si="2664"/>
        <v>0</v>
      </c>
      <c r="R1687" s="22">
        <f t="shared" ca="1" si="2664"/>
        <v>0</v>
      </c>
      <c r="S1687" s="22">
        <f t="shared" ca="1" si="2664"/>
        <v>0</v>
      </c>
      <c r="T1687" s="22">
        <f t="shared" ca="1" si="2664"/>
        <v>0</v>
      </c>
      <c r="U1687" s="22">
        <f t="shared" ca="1" si="2664"/>
        <v>0</v>
      </c>
      <c r="V1687" s="22">
        <f t="shared" ca="1" si="2664"/>
        <v>0</v>
      </c>
      <c r="W1687" s="22">
        <f t="shared" ca="1" si="2664"/>
        <v>0</v>
      </c>
      <c r="X1687" s="22">
        <f ca="1">ROUND(W1687+X1686,0)</f>
        <v>0</v>
      </c>
      <c r="Y1687" s="22">
        <f ca="1">ROUND(X1687+Y1686,0)</f>
        <v>0</v>
      </c>
      <c r="Z1687" s="22">
        <f t="shared" ref="Z1687:AA1687" ca="1" si="2665">ROUND(Y1687+Z1686,0)</f>
        <v>0</v>
      </c>
      <c r="AA1687" s="22">
        <f t="shared" ca="1" si="2665"/>
        <v>0</v>
      </c>
      <c r="AB1687" s="22">
        <f t="shared" ref="AB1687" ca="1" si="2666">ROUND(AA1687+AB1686,0)</f>
        <v>0</v>
      </c>
      <c r="AC1687" s="22">
        <f t="shared" ref="AC1687" ca="1" si="2667">ROUND(AB1687+AC1686,0)</f>
        <v>0</v>
      </c>
      <c r="AD1687" s="22">
        <f t="shared" ref="AD1687" ca="1" si="2668">ROUND(AC1687+AD1686,0)</f>
        <v>0</v>
      </c>
      <c r="AE1687" s="22">
        <f t="shared" ref="AE1687" ca="1" si="2669">ROUND(AD1687+AE1686,0)</f>
        <v>0</v>
      </c>
    </row>
    <row r="1688" spans="1:31" ht="12.5" hidden="1" thickBot="1">
      <c r="A1688" s="326"/>
      <c r="B1688" s="21" t="s">
        <v>388</v>
      </c>
      <c r="C1688" s="21"/>
      <c r="D1688" s="22"/>
      <c r="E1688" s="21"/>
      <c r="F1688" s="21"/>
      <c r="G1688" s="21"/>
      <c r="H1688" s="539">
        <f>H1681+7</f>
        <v>377</v>
      </c>
      <c r="I1688" s="21"/>
      <c r="J1688" s="21"/>
      <c r="K1688" s="76">
        <f ca="1">IF($D1684=LataProjekcji,ROUND($D1685-K1687,0),ROUND(IF(K1686=0,0,$D1685-K1687),0))</f>
        <v>0</v>
      </c>
      <c r="L1688" s="253">
        <f t="shared" ref="L1688:W1688" ca="1" si="2670">IF($D1684=LataProjekcji,ROUND($D1685-L1687,0),ROUND(IF(AND(L1686=0,K1688&gt;0),$D1685-L1687,IF(L1686=0,0,$D1685-L1687)),0))</f>
        <v>0</v>
      </c>
      <c r="M1688" s="253">
        <f t="shared" ca="1" si="2670"/>
        <v>0</v>
      </c>
      <c r="N1688" s="253">
        <f t="shared" ca="1" si="2670"/>
        <v>0</v>
      </c>
      <c r="O1688" s="253">
        <f t="shared" ca="1" si="2670"/>
        <v>0</v>
      </c>
      <c r="P1688" s="253">
        <f t="shared" ca="1" si="2670"/>
        <v>0</v>
      </c>
      <c r="Q1688" s="253">
        <f t="shared" ca="1" si="2670"/>
        <v>0</v>
      </c>
      <c r="R1688" s="253">
        <f t="shared" ca="1" si="2670"/>
        <v>0</v>
      </c>
      <c r="S1688" s="253">
        <f t="shared" ca="1" si="2670"/>
        <v>0</v>
      </c>
      <c r="T1688" s="253">
        <f t="shared" ca="1" si="2670"/>
        <v>0</v>
      </c>
      <c r="U1688" s="253">
        <f t="shared" ca="1" si="2670"/>
        <v>0</v>
      </c>
      <c r="V1688" s="253">
        <f t="shared" ca="1" si="2670"/>
        <v>0</v>
      </c>
      <c r="W1688" s="253">
        <f t="shared" ca="1" si="2670"/>
        <v>0</v>
      </c>
      <c r="X1688" s="253">
        <f t="shared" ref="X1688:AA1688" ca="1" si="2671">IF($D1684=LataProjekcji,ROUND($D1685-X1687,0),ROUND(IF(AND(X1686=0,W1688&gt;0),$D1685-X1687,IF(X1686=0,0,$D1685-X1687)),0))</f>
        <v>0</v>
      </c>
      <c r="Y1688" s="253">
        <f t="shared" ca="1" si="2671"/>
        <v>0</v>
      </c>
      <c r="Z1688" s="253">
        <f t="shared" ca="1" si="2671"/>
        <v>0</v>
      </c>
      <c r="AA1688" s="253">
        <f t="shared" ca="1" si="2671"/>
        <v>0</v>
      </c>
      <c r="AB1688" s="253">
        <f t="shared" ref="AB1688" ca="1" si="2672">IF($D1684=LataProjekcji,ROUND($D1685-AB1687,0),ROUND(IF(AND(AB1686=0,AA1688&gt;0),$D1685-AB1687,IF(AB1686=0,0,$D1685-AB1687)),0))</f>
        <v>0</v>
      </c>
      <c r="AC1688" s="253">
        <f t="shared" ref="AC1688" ca="1" si="2673">IF($D1684=LataProjekcji,ROUND($D1685-AC1687,0),ROUND(IF(AND(AC1686=0,AB1688&gt;0),$D1685-AC1687,IF(AC1686=0,0,$D1685-AC1687)),0))</f>
        <v>0</v>
      </c>
      <c r="AD1688" s="253">
        <f t="shared" ref="AD1688" ca="1" si="2674">IF($D1684=LataProjekcji,ROUND($D1685-AD1687,0),ROUND(IF(AND(AD1686=0,AC1688&gt;0),$D1685-AD1687,IF(AD1686=0,0,$D1685-AD1687)),0))</f>
        <v>0</v>
      </c>
      <c r="AE1688" s="253">
        <f t="shared" ref="AE1688" ca="1" si="2675">IF($D1684=LataProjekcji,ROUND($D1685-AE1687,0),ROUND(IF(AND(AE1686=0,AD1688&gt;0),$D1685-AE1687,IF(AE1686=0,0,$D1685-AE1687)),0))</f>
        <v>0</v>
      </c>
    </row>
    <row r="1689" spans="1:31" hidden="1">
      <c r="A1689" s="326"/>
      <c r="B1689" s="21"/>
      <c r="C1689" s="21"/>
      <c r="D1689" s="22"/>
      <c r="E1689" s="21"/>
      <c r="F1689" s="21"/>
      <c r="G1689" s="21"/>
      <c r="H1689" s="388">
        <f>H1682+1</f>
        <v>18</v>
      </c>
      <c r="I1689" s="458" cm="1">
        <f t="array" aca="1" ref="I1689" ca="1">OFFSET('Środki trwałe'!$C$418,H1689,,)</f>
        <v>0</v>
      </c>
      <c r="J1689" s="388" t="s">
        <v>404</v>
      </c>
      <c r="K1689" s="528">
        <f t="shared" ref="K1689:W1689" ca="1" si="2676">IF(AND(OFFSET($F$269,$D1683,0)="tak",OFFSET($G$269,$D1683,0)="tak",OFFSET($J$269,$D1683,0)="ok",LataProjekcji&lt;=Koniec_Projekt),ROUND(OFFSET($K$2476,$H1688,(COLUMN()-11))*OFFSET($K$469,$H1689,(COLUMN()-11)),0),0)</f>
        <v>0</v>
      </c>
      <c r="L1689" s="528">
        <f t="shared" ca="1" si="2676"/>
        <v>0</v>
      </c>
      <c r="M1689" s="528">
        <f t="shared" ca="1" si="2676"/>
        <v>0</v>
      </c>
      <c r="N1689" s="528">
        <f t="shared" ca="1" si="2676"/>
        <v>0</v>
      </c>
      <c r="O1689" s="528">
        <f t="shared" ca="1" si="2676"/>
        <v>0</v>
      </c>
      <c r="P1689" s="528">
        <f t="shared" ca="1" si="2676"/>
        <v>0</v>
      </c>
      <c r="Q1689" s="528">
        <f t="shared" ca="1" si="2676"/>
        <v>0</v>
      </c>
      <c r="R1689" s="528">
        <f t="shared" ca="1" si="2676"/>
        <v>0</v>
      </c>
      <c r="S1689" s="528">
        <f t="shared" ca="1" si="2676"/>
        <v>0</v>
      </c>
      <c r="T1689" s="528">
        <f t="shared" ca="1" si="2676"/>
        <v>0</v>
      </c>
      <c r="U1689" s="528">
        <f t="shared" ca="1" si="2676"/>
        <v>0</v>
      </c>
      <c r="V1689" s="528">
        <f t="shared" ca="1" si="2676"/>
        <v>0</v>
      </c>
      <c r="W1689" s="528">
        <f t="shared" ca="1" si="2676"/>
        <v>0</v>
      </c>
      <c r="X1689" s="528">
        <f t="shared" ref="X1689:AA1689" ca="1" si="2677">IF(AND(OFFSET($F$269,$D1683,0)="tak",OFFSET($G$269,$D1683,0)="tak",OFFSET($J$269,$D1683,0)="ok",LataProjekcji&lt;=Koniec_Projekt),ROUND(OFFSET($K$2476,$H1688,(COLUMN()-11))*OFFSET($K$469,$H1689,(COLUMN()-11)),0),0)</f>
        <v>0</v>
      </c>
      <c r="Y1689" s="528">
        <f t="shared" ca="1" si="2677"/>
        <v>0</v>
      </c>
      <c r="Z1689" s="528">
        <f t="shared" ca="1" si="2677"/>
        <v>0</v>
      </c>
      <c r="AA1689" s="528">
        <f t="shared" ca="1" si="2677"/>
        <v>0</v>
      </c>
      <c r="AB1689" s="528">
        <f t="shared" ref="AB1689:AE1689" ca="1" si="2678">IF(AND(OFFSET($F$269,$D1683,0)="tak",OFFSET($G$269,$D1683,0)="tak",OFFSET($J$269,$D1683,0)="ok",LataProjekcji&lt;=Koniec_Projekt),ROUND(OFFSET($K$2476,$H1688,(COLUMN()-11))*OFFSET($K$469,$H1689,(COLUMN()-11)),0),0)</f>
        <v>0</v>
      </c>
      <c r="AC1689" s="528">
        <f t="shared" ca="1" si="2678"/>
        <v>0</v>
      </c>
      <c r="AD1689" s="528">
        <f t="shared" ca="1" si="2678"/>
        <v>0</v>
      </c>
      <c r="AE1689" s="528">
        <f t="shared" ca="1" si="2678"/>
        <v>0</v>
      </c>
    </row>
    <row r="1690" spans="1:31" hidden="1">
      <c r="A1690" s="326"/>
      <c r="B1690" s="20">
        <f ca="1">OFFSET($B$269,D1690,0)</f>
        <v>0</v>
      </c>
      <c r="C1690" s="20"/>
      <c r="D1690" s="21">
        <f>D1683+1</f>
        <v>168</v>
      </c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</row>
    <row r="1691" spans="1:31" hidden="1">
      <c r="A1691" s="326"/>
      <c r="B1691" s="21" t="s">
        <v>395</v>
      </c>
      <c r="C1691" s="21"/>
      <c r="D1691" s="164">
        <f ca="1">YEAR(OFFSET($E$269,D1690,0))</f>
        <v>1900</v>
      </c>
      <c r="E1691" s="164">
        <f ca="1">MONTH(OFFSET($E$269,D1690,0))</f>
        <v>1</v>
      </c>
      <c r="F1691" s="527" cm="1">
        <f t="array" aca="1" ref="F1691" ca="1">IleMiesiecyDoKoncaRokuST</f>
        <v>11</v>
      </c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  <c r="W1691" s="21"/>
      <c r="X1691" s="21"/>
      <c r="Y1691" s="21"/>
      <c r="Z1691" s="21"/>
      <c r="AA1691" s="21"/>
      <c r="AB1691" s="21"/>
      <c r="AC1691" s="21"/>
      <c r="AD1691" s="21"/>
      <c r="AE1691" s="21"/>
    </row>
    <row r="1692" spans="1:31" hidden="1">
      <c r="A1692" s="326"/>
      <c r="B1692" s="21" t="s">
        <v>388</v>
      </c>
      <c r="C1692" s="21"/>
      <c r="D1692" s="374">
        <f ca="1">IF(E1692&lt;0,0,ROUND(E1692,0))</f>
        <v>0</v>
      </c>
      <c r="E1692" s="248">
        <f ca="1">OFFSET($D$269,D1690,0)</f>
        <v>0</v>
      </c>
      <c r="F1692" s="374">
        <f ca="1">IF(E1692&gt;10,ROUND(($D1693/12)*$F1691,0),$D1692)</f>
        <v>0</v>
      </c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6"/>
      <c r="B1693" s="21" t="s">
        <v>396</v>
      </c>
      <c r="C1693" s="21"/>
      <c r="D1693" s="374">
        <f ca="1">IF(ISBLANK(OFFSET($E$269,D1690,0)),0,IF(E1692&gt;10,ROUND(D1692*am_maszyny,0),IF(D1692&lt;0,0,D1692)))</f>
        <v>0</v>
      </c>
      <c r="E1693" s="21"/>
      <c r="F1693" s="21"/>
      <c r="G1693" s="21"/>
      <c r="H1693" s="21"/>
      <c r="I1693" s="21"/>
      <c r="J1693" s="21"/>
      <c r="K1693" s="74">
        <f ca="1">ROUND(IF($D1691=LataProjekcji,$F1692,IF($D1691=LataProjekcji,$D1693,0)),0)</f>
        <v>0</v>
      </c>
      <c r="L1693" s="247">
        <f ca="1">ROUND(IF(OR(AND($D1691=LataProjekcji,$F1691&gt;0),AND($D1691=LataProjekcji,$F1691=0,$E1692&lt;=10)),$F1692,IF($D1691&lt;LataProjekcji,IF((SUM($K1693:K1693)+$D1693)&lt;$D1692,$D1693,$D1692-SUM($K1693:K1693)),0)),0)</f>
        <v>0</v>
      </c>
      <c r="M1693" s="247">
        <f ca="1">ROUND(IF(OR(AND($D1691=LataProjekcji,$F1691&gt;0),AND($D1691=LataProjekcji,$F1691=0,$E1692&lt;=10)),$F1692,IF($D1691&lt;LataProjekcji,IF((SUM($K1693:L1693)+$D1693)&lt;$D1692,$D1693,$D1692-SUM($K1693:L1693)),0)),0)</f>
        <v>0</v>
      </c>
      <c r="N1693" s="247">
        <f ca="1">ROUND(IF(OR(AND($D1691=LataProjekcji,$F1691&gt;0),AND($D1691=LataProjekcji,$F1691=0,$E1692&lt;=10)),$F1692,IF($D1691&lt;LataProjekcji,IF((SUM($K1693:M1693)+$D1693)&lt;$D1692,$D1693,$D1692-SUM($K1693:M1693)),0)),0)</f>
        <v>0</v>
      </c>
      <c r="O1693" s="247">
        <f ca="1">ROUND(IF(OR(AND($D1691=LataProjekcji,$F1691&gt;0),AND($D1691=LataProjekcji,$F1691=0,$E1692&lt;=10)),$F1692,IF($D1691&lt;LataProjekcji,IF((SUM($K1693:N1693)+$D1693)&lt;$D1692,$D1693,$D1692-SUM($K1693:N1693)),0)),0)</f>
        <v>0</v>
      </c>
      <c r="P1693" s="247">
        <f ca="1">ROUND(IF(OR(AND($D1691=LataProjekcji,$F1691&gt;0),AND($D1691=LataProjekcji,$F1691=0,$E1692&lt;=10)),$F1692,IF($D1691&lt;LataProjekcji,IF((SUM($K1693:O1693)+$D1693)&lt;$D1692,$D1693,$D1692-SUM($K1693:O1693)),0)),0)</f>
        <v>0</v>
      </c>
      <c r="Q1693" s="247">
        <f ca="1">ROUND(IF(OR(AND($D1691=LataProjekcji,$F1691&gt;0),AND($D1691=LataProjekcji,$F1691=0,$E1692&lt;=10)),$F1692,IF($D1691&lt;LataProjekcji,IF((SUM($K1693:P1693)+$D1693)&lt;$D1692,$D1693,$D1692-SUM($K1693:P1693)),0)),0)</f>
        <v>0</v>
      </c>
      <c r="R1693" s="247">
        <f ca="1">ROUND(IF(OR(AND($D1691=LataProjekcji,$F1691&gt;0),AND($D1691=LataProjekcji,$F1691=0,$E1692&lt;=10)),$F1692,IF($D1691&lt;LataProjekcji,IF((SUM($K1693:Q1693)+$D1693)&lt;$D1692,$D1693,$D1692-SUM($K1693:Q1693)),0)),0)</f>
        <v>0</v>
      </c>
      <c r="S1693" s="247">
        <f ca="1">ROUND(IF(OR(AND($D1691=LataProjekcji,$F1691&gt;0),AND($D1691=LataProjekcji,$F1691=0,$E1692&lt;=10)),$F1692,IF($D1691&lt;LataProjekcji,IF((SUM($K1693:R1693)+$D1693)&lt;$D1692,$D1693,$D1692-SUM($K1693:R1693)),0)),0)</f>
        <v>0</v>
      </c>
      <c r="T1693" s="247">
        <f ca="1">ROUND(IF(OR(AND($D1691=LataProjekcji,$F1691&gt;0),AND($D1691=LataProjekcji,$F1691=0,$E1692&lt;=10)),$F1692,IF($D1691&lt;LataProjekcji,IF((SUM($K1693:S1693)+$D1693)&lt;$D1692,$D1693,$D1692-SUM($K1693:S1693)),0)),0)</f>
        <v>0</v>
      </c>
      <c r="U1693" s="247">
        <f ca="1">ROUND(IF(OR(AND($D1691=LataProjekcji,$F1691&gt;0),AND($D1691=LataProjekcji,$F1691=0,$E1692&lt;=10)),$F1692,IF($D1691&lt;LataProjekcji,IF((SUM($K1693:T1693)+$D1693)&lt;$D1692,$D1693,$D1692-SUM($K1693:T1693)),0)),0)</f>
        <v>0</v>
      </c>
      <c r="V1693" s="247">
        <f ca="1">ROUND(IF(OR(AND($D1691=LataProjekcji,$F1691&gt;0),AND($D1691=LataProjekcji,$F1691=0,$E1692&lt;=10)),$F1692,IF($D1691&lt;LataProjekcji,IF((SUM($K1693:U1693)+$D1693)&lt;$D1692,$D1693,$D1692-SUM($K1693:U1693)),0)),0)</f>
        <v>0</v>
      </c>
      <c r="W1693" s="247">
        <f ca="1">ROUND(IF(OR(AND($D1691=LataProjekcji,$F1691&gt;0),AND($D1691=LataProjekcji,$F1691=0,$E1692&lt;=10)),$F1692,IF($D1691&lt;LataProjekcji,IF((SUM($K1693:V1693)+$D1693)&lt;$D1692,$D1693,$D1692-SUM($K1693:V1693)),0)),0)</f>
        <v>0</v>
      </c>
      <c r="X1693" s="247">
        <f ca="1">ROUND(IF(OR(AND($D1691=LataProjekcji,$F1691&gt;0),AND($D1691=LataProjekcji,$F1691=0,$E1692&lt;=10)),$F1692,IF($D1691&lt;LataProjekcji,IF((SUM($K1693:W1693)+$D1693)&lt;$D1692,$D1693,$D1692-SUM($K1693:W1693)),0)),0)</f>
        <v>0</v>
      </c>
      <c r="Y1693" s="247">
        <f ca="1">ROUND(IF(OR(AND($D1691=LataProjekcji,$F1691&gt;0),AND($D1691=LataProjekcji,$F1691=0,$E1692&lt;=10)),$F1692,IF($D1691&lt;LataProjekcji,IF((SUM($K1693:X1693)+$D1693)&lt;$D1692,$D1693,$D1692-SUM($K1693:X1693)),0)),0)</f>
        <v>0</v>
      </c>
      <c r="Z1693" s="247">
        <f ca="1">ROUND(IF(OR(AND($D1691=LataProjekcji,$F1691&gt;0),AND($D1691=LataProjekcji,$F1691=0,$E1692&lt;=10)),$F1692,IF($D1691&lt;LataProjekcji,IF((SUM($K1693:Y1693)+$D1693)&lt;$D1692,$D1693,$D1692-SUM($K1693:Y1693)),0)),0)</f>
        <v>0</v>
      </c>
      <c r="AA1693" s="247">
        <f ca="1">ROUND(IF(OR(AND($D1691=LataProjekcji,$F1691&gt;0),AND($D1691=LataProjekcji,$F1691=0,$E1692&lt;=10)),$F1692,IF($D1691&lt;LataProjekcji,IF((SUM($K1693:Z1693)+$D1693)&lt;$D1692,$D1693,$D1692-SUM($K1693:Z1693)),0)),0)</f>
        <v>0</v>
      </c>
      <c r="AB1693" s="247">
        <f ca="1">ROUND(IF(OR(AND($D1691=LataProjekcji,$F1691&gt;0),AND($D1691=LataProjekcji,$F1691=0,$E1692&lt;=10)),$F1692,IF($D1691&lt;LataProjekcji,IF((SUM($K1693:AA1693)+$D1693)&lt;$D1692,$D1693,$D1692-SUM($K1693:AA1693)),0)),0)</f>
        <v>0</v>
      </c>
      <c r="AC1693" s="247">
        <f ca="1">ROUND(IF(OR(AND($D1691=LataProjekcji,$F1691&gt;0),AND($D1691=LataProjekcji,$F1691=0,$E1692&lt;=10)),$F1692,IF($D1691&lt;LataProjekcji,IF((SUM($K1693:AB1693)+$D1693)&lt;$D1692,$D1693,$D1692-SUM($K1693:AB1693)),0)),0)</f>
        <v>0</v>
      </c>
      <c r="AD1693" s="247">
        <f ca="1">ROUND(IF(OR(AND($D1691=LataProjekcji,$F1691&gt;0),AND($D1691=LataProjekcji,$F1691=0,$E1692&lt;=10)),$F1692,IF($D1691&lt;LataProjekcji,IF((SUM($K1693:AC1693)+$D1693)&lt;$D1692,$D1693,$D1692-SUM($K1693:AC1693)),0)),0)</f>
        <v>0</v>
      </c>
      <c r="AE1693" s="247">
        <f ca="1">ROUND(IF(OR(AND($D1691=LataProjekcji,$F1691&gt;0),AND($D1691=LataProjekcji,$F1691=0,$E1692&lt;=10)),$F1692,IF($D1691&lt;LataProjekcji,IF((SUM($K1693:AD1693)+$D1693)&lt;$D1692,$D1693,$D1692-SUM($K1693:AD1693)),0)),0)</f>
        <v>0</v>
      </c>
    </row>
    <row r="1694" spans="1:31" ht="12.5" hidden="1" thickBot="1">
      <c r="A1694" s="326"/>
      <c r="B1694" s="21" t="s">
        <v>397</v>
      </c>
      <c r="C1694" s="21"/>
      <c r="D1694" s="22"/>
      <c r="E1694" s="21"/>
      <c r="F1694" s="21"/>
      <c r="G1694" s="21"/>
      <c r="H1694" s="21"/>
      <c r="I1694" s="21"/>
      <c r="J1694" s="21"/>
      <c r="K1694" s="22">
        <f ca="1">ROUND(K1693,0)</f>
        <v>0</v>
      </c>
      <c r="L1694" s="22">
        <f t="shared" ref="L1694:W1694" ca="1" si="2679">ROUND(K1694+L1693,0)</f>
        <v>0</v>
      </c>
      <c r="M1694" s="22">
        <f t="shared" ca="1" si="2679"/>
        <v>0</v>
      </c>
      <c r="N1694" s="22">
        <f t="shared" ca="1" si="2679"/>
        <v>0</v>
      </c>
      <c r="O1694" s="22">
        <f t="shared" ca="1" si="2679"/>
        <v>0</v>
      </c>
      <c r="P1694" s="22">
        <f t="shared" ca="1" si="2679"/>
        <v>0</v>
      </c>
      <c r="Q1694" s="22">
        <f t="shared" ca="1" si="2679"/>
        <v>0</v>
      </c>
      <c r="R1694" s="22">
        <f t="shared" ca="1" si="2679"/>
        <v>0</v>
      </c>
      <c r="S1694" s="22">
        <f t="shared" ca="1" si="2679"/>
        <v>0</v>
      </c>
      <c r="T1694" s="22">
        <f t="shared" ca="1" si="2679"/>
        <v>0</v>
      </c>
      <c r="U1694" s="22">
        <f t="shared" ca="1" si="2679"/>
        <v>0</v>
      </c>
      <c r="V1694" s="22">
        <f t="shared" ca="1" si="2679"/>
        <v>0</v>
      </c>
      <c r="W1694" s="22">
        <f t="shared" ca="1" si="2679"/>
        <v>0</v>
      </c>
      <c r="X1694" s="22">
        <f ca="1">ROUND(W1694+X1693,0)</f>
        <v>0</v>
      </c>
      <c r="Y1694" s="22">
        <f ca="1">ROUND(X1694+Y1693,0)</f>
        <v>0</v>
      </c>
      <c r="Z1694" s="22">
        <f t="shared" ref="Z1694:AA1694" ca="1" si="2680">ROUND(Y1694+Z1693,0)</f>
        <v>0</v>
      </c>
      <c r="AA1694" s="22">
        <f t="shared" ca="1" si="2680"/>
        <v>0</v>
      </c>
      <c r="AB1694" s="22">
        <f t="shared" ref="AB1694" ca="1" si="2681">ROUND(AA1694+AB1693,0)</f>
        <v>0</v>
      </c>
      <c r="AC1694" s="22">
        <f t="shared" ref="AC1694" ca="1" si="2682">ROUND(AB1694+AC1693,0)</f>
        <v>0</v>
      </c>
      <c r="AD1694" s="22">
        <f t="shared" ref="AD1694" ca="1" si="2683">ROUND(AC1694+AD1693,0)</f>
        <v>0</v>
      </c>
      <c r="AE1694" s="22">
        <f t="shared" ref="AE1694" ca="1" si="2684">ROUND(AD1694+AE1693,0)</f>
        <v>0</v>
      </c>
    </row>
    <row r="1695" spans="1:31" ht="12.5" hidden="1" thickBot="1">
      <c r="A1695" s="326"/>
      <c r="B1695" s="21" t="s">
        <v>388</v>
      </c>
      <c r="C1695" s="21"/>
      <c r="D1695" s="22"/>
      <c r="E1695" s="21"/>
      <c r="F1695" s="21"/>
      <c r="G1695" s="21"/>
      <c r="H1695" s="539">
        <f>H1688+7</f>
        <v>384</v>
      </c>
      <c r="I1695" s="21"/>
      <c r="J1695" s="21"/>
      <c r="K1695" s="76">
        <f ca="1">IF($D1691=LataProjekcji,ROUND($D1692-K1694,0),ROUND(IF(K1693=0,0,$D1692-K1694),0))</f>
        <v>0</v>
      </c>
      <c r="L1695" s="253">
        <f t="shared" ref="L1695:W1695" ca="1" si="2685">IF($D1691=LataProjekcji,ROUND($D1692-L1694,0),ROUND(IF(AND(L1693=0,K1695&gt;0),$D1692-L1694,IF(L1693=0,0,$D1692-L1694)),0))</f>
        <v>0</v>
      </c>
      <c r="M1695" s="253">
        <f t="shared" ca="1" si="2685"/>
        <v>0</v>
      </c>
      <c r="N1695" s="253">
        <f t="shared" ca="1" si="2685"/>
        <v>0</v>
      </c>
      <c r="O1695" s="253">
        <f t="shared" ca="1" si="2685"/>
        <v>0</v>
      </c>
      <c r="P1695" s="253">
        <f t="shared" ca="1" si="2685"/>
        <v>0</v>
      </c>
      <c r="Q1695" s="253">
        <f t="shared" ca="1" si="2685"/>
        <v>0</v>
      </c>
      <c r="R1695" s="253">
        <f t="shared" ca="1" si="2685"/>
        <v>0</v>
      </c>
      <c r="S1695" s="253">
        <f t="shared" ca="1" si="2685"/>
        <v>0</v>
      </c>
      <c r="T1695" s="253">
        <f t="shared" ca="1" si="2685"/>
        <v>0</v>
      </c>
      <c r="U1695" s="253">
        <f t="shared" ca="1" si="2685"/>
        <v>0</v>
      </c>
      <c r="V1695" s="253">
        <f t="shared" ca="1" si="2685"/>
        <v>0</v>
      </c>
      <c r="W1695" s="253">
        <f t="shared" ca="1" si="2685"/>
        <v>0</v>
      </c>
      <c r="X1695" s="253">
        <f t="shared" ref="X1695:AA1695" ca="1" si="2686">IF($D1691=LataProjekcji,ROUND($D1692-X1694,0),ROUND(IF(AND(X1693=0,W1695&gt;0),$D1692-X1694,IF(X1693=0,0,$D1692-X1694)),0))</f>
        <v>0</v>
      </c>
      <c r="Y1695" s="253">
        <f t="shared" ca="1" si="2686"/>
        <v>0</v>
      </c>
      <c r="Z1695" s="253">
        <f t="shared" ca="1" si="2686"/>
        <v>0</v>
      </c>
      <c r="AA1695" s="253">
        <f t="shared" ca="1" si="2686"/>
        <v>0</v>
      </c>
      <c r="AB1695" s="253">
        <f t="shared" ref="AB1695" ca="1" si="2687">IF($D1691=LataProjekcji,ROUND($D1692-AB1694,0),ROUND(IF(AND(AB1693=0,AA1695&gt;0),$D1692-AB1694,IF(AB1693=0,0,$D1692-AB1694)),0))</f>
        <v>0</v>
      </c>
      <c r="AC1695" s="253">
        <f t="shared" ref="AC1695" ca="1" si="2688">IF($D1691=LataProjekcji,ROUND($D1692-AC1694,0),ROUND(IF(AND(AC1693=0,AB1695&gt;0),$D1692-AC1694,IF(AC1693=0,0,$D1692-AC1694)),0))</f>
        <v>0</v>
      </c>
      <c r="AD1695" s="253">
        <f t="shared" ref="AD1695" ca="1" si="2689">IF($D1691=LataProjekcji,ROUND($D1692-AD1694,0),ROUND(IF(AND(AD1693=0,AC1695&gt;0),$D1692-AD1694,IF(AD1693=0,0,$D1692-AD1694)),0))</f>
        <v>0</v>
      </c>
      <c r="AE1695" s="253">
        <f t="shared" ref="AE1695" ca="1" si="2690">IF($D1691=LataProjekcji,ROUND($D1692-AE1694,0),ROUND(IF(AND(AE1693=0,AD1695&gt;0),$D1692-AE1694,IF(AE1693=0,0,$D1692-AE1694)),0))</f>
        <v>0</v>
      </c>
    </row>
    <row r="1696" spans="1:31" hidden="1">
      <c r="A1696" s="326"/>
      <c r="B1696" s="21"/>
      <c r="C1696" s="21"/>
      <c r="D1696" s="21"/>
      <c r="E1696" s="21"/>
      <c r="F1696" s="21"/>
      <c r="G1696" s="21"/>
      <c r="H1696" s="388">
        <f>H1689+1</f>
        <v>19</v>
      </c>
      <c r="I1696" s="458" cm="1">
        <f t="array" aca="1" ref="I1696" ca="1">OFFSET('Środki trwałe'!$C$418,H1696,,)</f>
        <v>0</v>
      </c>
      <c r="J1696" s="388" t="s">
        <v>404</v>
      </c>
      <c r="K1696" s="528">
        <f t="shared" ref="K1696:W1696" ca="1" si="2691">IF(AND(OFFSET($F$269,$D1690,0)="tak",OFFSET($G$269,$D1690,0)="tak",OFFSET($J$269,$D1690,0)="ok",LataProjekcji&lt;=Koniec_Projekt),ROUND(OFFSET($K$2476,$H1695,(COLUMN()-11))*OFFSET($K$469,$H1696,(COLUMN()-11)),0),0)</f>
        <v>0</v>
      </c>
      <c r="L1696" s="528">
        <f t="shared" ca="1" si="2691"/>
        <v>0</v>
      </c>
      <c r="M1696" s="528">
        <f t="shared" ca="1" si="2691"/>
        <v>0</v>
      </c>
      <c r="N1696" s="528">
        <f t="shared" ca="1" si="2691"/>
        <v>0</v>
      </c>
      <c r="O1696" s="528">
        <f t="shared" ca="1" si="2691"/>
        <v>0</v>
      </c>
      <c r="P1696" s="528">
        <f t="shared" ca="1" si="2691"/>
        <v>0</v>
      </c>
      <c r="Q1696" s="528">
        <f t="shared" ca="1" si="2691"/>
        <v>0</v>
      </c>
      <c r="R1696" s="528">
        <f t="shared" ca="1" si="2691"/>
        <v>0</v>
      </c>
      <c r="S1696" s="528">
        <f t="shared" ca="1" si="2691"/>
        <v>0</v>
      </c>
      <c r="T1696" s="528">
        <f t="shared" ca="1" si="2691"/>
        <v>0</v>
      </c>
      <c r="U1696" s="528">
        <f t="shared" ca="1" si="2691"/>
        <v>0</v>
      </c>
      <c r="V1696" s="528">
        <f t="shared" ca="1" si="2691"/>
        <v>0</v>
      </c>
      <c r="W1696" s="528">
        <f t="shared" ca="1" si="2691"/>
        <v>0</v>
      </c>
      <c r="X1696" s="528">
        <f t="shared" ref="X1696:AA1696" ca="1" si="2692">IF(AND(OFFSET($F$269,$D1690,0)="tak",OFFSET($G$269,$D1690,0)="tak",OFFSET($J$269,$D1690,0)="ok",LataProjekcji&lt;=Koniec_Projekt),ROUND(OFFSET($K$2476,$H1695,(COLUMN()-11))*OFFSET($K$469,$H1696,(COLUMN()-11)),0),0)</f>
        <v>0</v>
      </c>
      <c r="Y1696" s="528">
        <f t="shared" ca="1" si="2692"/>
        <v>0</v>
      </c>
      <c r="Z1696" s="528">
        <f t="shared" ca="1" si="2692"/>
        <v>0</v>
      </c>
      <c r="AA1696" s="528">
        <f t="shared" ca="1" si="2692"/>
        <v>0</v>
      </c>
      <c r="AB1696" s="528">
        <f t="shared" ref="AB1696:AE1696" ca="1" si="2693">IF(AND(OFFSET($F$269,$D1690,0)="tak",OFFSET($G$269,$D1690,0)="tak",OFFSET($J$269,$D1690,0)="ok",LataProjekcji&lt;=Koniec_Projekt),ROUND(OFFSET($K$2476,$H1695,(COLUMN()-11))*OFFSET($K$469,$H1696,(COLUMN()-11)),0),0)</f>
        <v>0</v>
      </c>
      <c r="AC1696" s="528">
        <f t="shared" ca="1" si="2693"/>
        <v>0</v>
      </c>
      <c r="AD1696" s="528">
        <f t="shared" ca="1" si="2693"/>
        <v>0</v>
      </c>
      <c r="AE1696" s="528">
        <f t="shared" ca="1" si="2693"/>
        <v>0</v>
      </c>
    </row>
    <row r="1697" spans="1:31" hidden="1">
      <c r="A1697" s="326"/>
      <c r="B1697" s="20">
        <f ca="1">OFFSET($B$269,D1697,0)</f>
        <v>0</v>
      </c>
      <c r="C1697" s="20"/>
      <c r="D1697" s="21">
        <f>D1690+1</f>
        <v>169</v>
      </c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</row>
    <row r="1698" spans="1:31" hidden="1">
      <c r="A1698" s="326"/>
      <c r="B1698" s="21" t="s">
        <v>395</v>
      </c>
      <c r="C1698" s="21"/>
      <c r="D1698" s="164">
        <f ca="1">YEAR(OFFSET($E$269,D1697,0))</f>
        <v>1900</v>
      </c>
      <c r="E1698" s="164">
        <f ca="1">MONTH(OFFSET($E$269,D1697,0))</f>
        <v>1</v>
      </c>
      <c r="F1698" s="527" cm="1">
        <f t="array" aca="1" ref="F1698" ca="1">IleMiesiecyDoKoncaRokuST</f>
        <v>11</v>
      </c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</row>
    <row r="1699" spans="1:31" hidden="1">
      <c r="A1699" s="326"/>
      <c r="B1699" s="21" t="s">
        <v>388</v>
      </c>
      <c r="C1699" s="21"/>
      <c r="D1699" s="375">
        <f ca="1">IF(E1699&lt;0,0,ROUND(E1699,0))</f>
        <v>0</v>
      </c>
      <c r="E1699" s="248">
        <f ca="1">OFFSET($D$269,D1697,0)</f>
        <v>0</v>
      </c>
      <c r="F1699" s="375">
        <f ca="1">IF(E1699&gt;10,ROUND(($D1700/12)*$F1698,0),$D1699)</f>
        <v>0</v>
      </c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6"/>
      <c r="B1700" s="21" t="s">
        <v>396</v>
      </c>
      <c r="C1700" s="21"/>
      <c r="D1700" s="375">
        <f ca="1">IF(ISBLANK(OFFSET($E$269,D1697,0)),0,IF(E1699&gt;10,ROUND(D1699*am_maszyny,0),IF(D1699&lt;0,0,D1699)))</f>
        <v>0</v>
      </c>
      <c r="E1700" s="21"/>
      <c r="F1700" s="21"/>
      <c r="G1700" s="21"/>
      <c r="H1700" s="21"/>
      <c r="I1700" s="21"/>
      <c r="J1700" s="21"/>
      <c r="K1700" s="74">
        <f ca="1">ROUND(IF($D1698=LataProjekcji,$F1699,IF($D1698=LataProjekcji,$D1700,0)),0)</f>
        <v>0</v>
      </c>
      <c r="L1700" s="247">
        <f ca="1">ROUND(IF(OR(AND($D1698=LataProjekcji,$F1698&gt;0),AND($D1698=LataProjekcji,$F1698=0,$E1699&lt;=10)),$F1699,IF($D1698&lt;LataProjekcji,IF((SUM($K1700:K1700)+$D1700)&lt;$D1699,$D1700,$D1699-SUM($K1700:K1700)),0)),0)</f>
        <v>0</v>
      </c>
      <c r="M1700" s="247">
        <f ca="1">ROUND(IF(OR(AND($D1698=LataProjekcji,$F1698&gt;0),AND($D1698=LataProjekcji,$F1698=0,$E1699&lt;=10)),$F1699,IF($D1698&lt;LataProjekcji,IF((SUM($K1700:L1700)+$D1700)&lt;$D1699,$D1700,$D1699-SUM($K1700:L1700)),0)),0)</f>
        <v>0</v>
      </c>
      <c r="N1700" s="247">
        <f ca="1">ROUND(IF(OR(AND($D1698=LataProjekcji,$F1698&gt;0),AND($D1698=LataProjekcji,$F1698=0,$E1699&lt;=10)),$F1699,IF($D1698&lt;LataProjekcji,IF((SUM($K1700:M1700)+$D1700)&lt;$D1699,$D1700,$D1699-SUM($K1700:M1700)),0)),0)</f>
        <v>0</v>
      </c>
      <c r="O1700" s="247">
        <f ca="1">ROUND(IF(OR(AND($D1698=LataProjekcji,$F1698&gt;0),AND($D1698=LataProjekcji,$F1698=0,$E1699&lt;=10)),$F1699,IF($D1698&lt;LataProjekcji,IF((SUM($K1700:N1700)+$D1700)&lt;$D1699,$D1700,$D1699-SUM($K1700:N1700)),0)),0)</f>
        <v>0</v>
      </c>
      <c r="P1700" s="247">
        <f ca="1">ROUND(IF(OR(AND($D1698=LataProjekcji,$F1698&gt;0),AND($D1698=LataProjekcji,$F1698=0,$E1699&lt;=10)),$F1699,IF($D1698&lt;LataProjekcji,IF((SUM($K1700:O1700)+$D1700)&lt;$D1699,$D1700,$D1699-SUM($K1700:O1700)),0)),0)</f>
        <v>0</v>
      </c>
      <c r="Q1700" s="247">
        <f ca="1">ROUND(IF(OR(AND($D1698=LataProjekcji,$F1698&gt;0),AND($D1698=LataProjekcji,$F1698=0,$E1699&lt;=10)),$F1699,IF($D1698&lt;LataProjekcji,IF((SUM($K1700:P1700)+$D1700)&lt;$D1699,$D1700,$D1699-SUM($K1700:P1700)),0)),0)</f>
        <v>0</v>
      </c>
      <c r="R1700" s="247">
        <f ca="1">ROUND(IF(OR(AND($D1698=LataProjekcji,$F1698&gt;0),AND($D1698=LataProjekcji,$F1698=0,$E1699&lt;=10)),$F1699,IF($D1698&lt;LataProjekcji,IF((SUM($K1700:Q1700)+$D1700)&lt;$D1699,$D1700,$D1699-SUM($K1700:Q1700)),0)),0)</f>
        <v>0</v>
      </c>
      <c r="S1700" s="247">
        <f ca="1">ROUND(IF(OR(AND($D1698=LataProjekcji,$F1698&gt;0),AND($D1698=LataProjekcji,$F1698=0,$E1699&lt;=10)),$F1699,IF($D1698&lt;LataProjekcji,IF((SUM($K1700:R1700)+$D1700)&lt;$D1699,$D1700,$D1699-SUM($K1700:R1700)),0)),0)</f>
        <v>0</v>
      </c>
      <c r="T1700" s="247">
        <f ca="1">ROUND(IF(OR(AND($D1698=LataProjekcji,$F1698&gt;0),AND($D1698=LataProjekcji,$F1698=0,$E1699&lt;=10)),$F1699,IF($D1698&lt;LataProjekcji,IF((SUM($K1700:S1700)+$D1700)&lt;$D1699,$D1700,$D1699-SUM($K1700:S1700)),0)),0)</f>
        <v>0</v>
      </c>
      <c r="U1700" s="247">
        <f ca="1">ROUND(IF(OR(AND($D1698=LataProjekcji,$F1698&gt;0),AND($D1698=LataProjekcji,$F1698=0,$E1699&lt;=10)),$F1699,IF($D1698&lt;LataProjekcji,IF((SUM($K1700:T1700)+$D1700)&lt;$D1699,$D1700,$D1699-SUM($K1700:T1700)),0)),0)</f>
        <v>0</v>
      </c>
      <c r="V1700" s="247">
        <f ca="1">ROUND(IF(OR(AND($D1698=LataProjekcji,$F1698&gt;0),AND($D1698=LataProjekcji,$F1698=0,$E1699&lt;=10)),$F1699,IF($D1698&lt;LataProjekcji,IF((SUM($K1700:U1700)+$D1700)&lt;$D1699,$D1700,$D1699-SUM($K1700:U1700)),0)),0)</f>
        <v>0</v>
      </c>
      <c r="W1700" s="247">
        <f ca="1">ROUND(IF(OR(AND($D1698=LataProjekcji,$F1698&gt;0),AND($D1698=LataProjekcji,$F1698=0,$E1699&lt;=10)),$F1699,IF($D1698&lt;LataProjekcji,IF((SUM($K1700:V1700)+$D1700)&lt;$D1699,$D1700,$D1699-SUM($K1700:V1700)),0)),0)</f>
        <v>0</v>
      </c>
      <c r="X1700" s="247">
        <f ca="1">ROUND(IF(OR(AND($D1698=LataProjekcji,$F1698&gt;0),AND($D1698=LataProjekcji,$F1698=0,$E1699&lt;=10)),$F1699,IF($D1698&lt;LataProjekcji,IF((SUM($K1700:W1700)+$D1700)&lt;$D1699,$D1700,$D1699-SUM($K1700:W1700)),0)),0)</f>
        <v>0</v>
      </c>
      <c r="Y1700" s="247">
        <f ca="1">ROUND(IF(OR(AND($D1698=LataProjekcji,$F1698&gt;0),AND($D1698=LataProjekcji,$F1698=0,$E1699&lt;=10)),$F1699,IF($D1698&lt;LataProjekcji,IF((SUM($K1700:X1700)+$D1700)&lt;$D1699,$D1700,$D1699-SUM($K1700:X1700)),0)),0)</f>
        <v>0</v>
      </c>
      <c r="Z1700" s="247">
        <f ca="1">ROUND(IF(OR(AND($D1698=LataProjekcji,$F1698&gt;0),AND($D1698=LataProjekcji,$F1698=0,$E1699&lt;=10)),$F1699,IF($D1698&lt;LataProjekcji,IF((SUM($K1700:Y1700)+$D1700)&lt;$D1699,$D1700,$D1699-SUM($K1700:Y1700)),0)),0)</f>
        <v>0</v>
      </c>
      <c r="AA1700" s="247">
        <f ca="1">ROUND(IF(OR(AND($D1698=LataProjekcji,$F1698&gt;0),AND($D1698=LataProjekcji,$F1698=0,$E1699&lt;=10)),$F1699,IF($D1698&lt;LataProjekcji,IF((SUM($K1700:Z1700)+$D1700)&lt;$D1699,$D1700,$D1699-SUM($K1700:Z1700)),0)),0)</f>
        <v>0</v>
      </c>
      <c r="AB1700" s="247">
        <f ca="1">ROUND(IF(OR(AND($D1698=LataProjekcji,$F1698&gt;0),AND($D1698=LataProjekcji,$F1698=0,$E1699&lt;=10)),$F1699,IF($D1698&lt;LataProjekcji,IF((SUM($K1700:AA1700)+$D1700)&lt;$D1699,$D1700,$D1699-SUM($K1700:AA1700)),0)),0)</f>
        <v>0</v>
      </c>
      <c r="AC1700" s="247">
        <f ca="1">ROUND(IF(OR(AND($D1698=LataProjekcji,$F1698&gt;0),AND($D1698=LataProjekcji,$F1698=0,$E1699&lt;=10)),$F1699,IF($D1698&lt;LataProjekcji,IF((SUM($K1700:AB1700)+$D1700)&lt;$D1699,$D1700,$D1699-SUM($K1700:AB1700)),0)),0)</f>
        <v>0</v>
      </c>
      <c r="AD1700" s="247">
        <f ca="1">ROUND(IF(OR(AND($D1698=LataProjekcji,$F1698&gt;0),AND($D1698=LataProjekcji,$F1698=0,$E1699&lt;=10)),$F1699,IF($D1698&lt;LataProjekcji,IF((SUM($K1700:AC1700)+$D1700)&lt;$D1699,$D1700,$D1699-SUM($K1700:AC1700)),0)),0)</f>
        <v>0</v>
      </c>
      <c r="AE1700" s="247">
        <f ca="1">ROUND(IF(OR(AND($D1698=LataProjekcji,$F1698&gt;0),AND($D1698=LataProjekcji,$F1698=0,$E1699&lt;=10)),$F1699,IF($D1698&lt;LataProjekcji,IF((SUM($K1700:AD1700)+$D1700)&lt;$D1699,$D1700,$D1699-SUM($K1700:AD1700)),0)),0)</f>
        <v>0</v>
      </c>
    </row>
    <row r="1701" spans="1:31" ht="12.5" hidden="1" thickBot="1">
      <c r="A1701" s="326"/>
      <c r="B1701" s="21" t="s">
        <v>397</v>
      </c>
      <c r="C1701" s="21"/>
      <c r="D1701" s="22"/>
      <c r="E1701" s="21"/>
      <c r="F1701" s="21"/>
      <c r="G1701" s="21"/>
      <c r="H1701" s="21"/>
      <c r="I1701" s="21"/>
      <c r="J1701" s="21"/>
      <c r="K1701" s="22">
        <f ca="1">ROUND(K1700,0)</f>
        <v>0</v>
      </c>
      <c r="L1701" s="22">
        <f t="shared" ref="L1701:W1701" ca="1" si="2694">ROUND(K1701+L1700,0)</f>
        <v>0</v>
      </c>
      <c r="M1701" s="22">
        <f t="shared" ca="1" si="2694"/>
        <v>0</v>
      </c>
      <c r="N1701" s="22">
        <f t="shared" ca="1" si="2694"/>
        <v>0</v>
      </c>
      <c r="O1701" s="22">
        <f t="shared" ca="1" si="2694"/>
        <v>0</v>
      </c>
      <c r="P1701" s="22">
        <f t="shared" ca="1" si="2694"/>
        <v>0</v>
      </c>
      <c r="Q1701" s="22">
        <f t="shared" ca="1" si="2694"/>
        <v>0</v>
      </c>
      <c r="R1701" s="22">
        <f t="shared" ca="1" si="2694"/>
        <v>0</v>
      </c>
      <c r="S1701" s="22">
        <f t="shared" ca="1" si="2694"/>
        <v>0</v>
      </c>
      <c r="T1701" s="22">
        <f t="shared" ca="1" si="2694"/>
        <v>0</v>
      </c>
      <c r="U1701" s="22">
        <f t="shared" ca="1" si="2694"/>
        <v>0</v>
      </c>
      <c r="V1701" s="22">
        <f t="shared" ca="1" si="2694"/>
        <v>0</v>
      </c>
      <c r="W1701" s="22">
        <f t="shared" ca="1" si="2694"/>
        <v>0</v>
      </c>
      <c r="X1701" s="22">
        <f ca="1">ROUND(W1701+X1700,0)</f>
        <v>0</v>
      </c>
      <c r="Y1701" s="22">
        <f ca="1">ROUND(X1701+Y1700,0)</f>
        <v>0</v>
      </c>
      <c r="Z1701" s="22">
        <f t="shared" ref="Z1701:AA1701" ca="1" si="2695">ROUND(Y1701+Z1700,0)</f>
        <v>0</v>
      </c>
      <c r="AA1701" s="22">
        <f t="shared" ca="1" si="2695"/>
        <v>0</v>
      </c>
      <c r="AB1701" s="22">
        <f t="shared" ref="AB1701" ca="1" si="2696">ROUND(AA1701+AB1700,0)</f>
        <v>0</v>
      </c>
      <c r="AC1701" s="22">
        <f t="shared" ref="AC1701" ca="1" si="2697">ROUND(AB1701+AC1700,0)</f>
        <v>0</v>
      </c>
      <c r="AD1701" s="22">
        <f t="shared" ref="AD1701" ca="1" si="2698">ROUND(AC1701+AD1700,0)</f>
        <v>0</v>
      </c>
      <c r="AE1701" s="22">
        <f t="shared" ref="AE1701" ca="1" si="2699">ROUND(AD1701+AE1700,0)</f>
        <v>0</v>
      </c>
    </row>
    <row r="1702" spans="1:31" ht="12.5" hidden="1" thickBot="1">
      <c r="A1702" s="326"/>
      <c r="B1702" s="21" t="s">
        <v>388</v>
      </c>
      <c r="C1702" s="21"/>
      <c r="D1702" s="22"/>
      <c r="E1702" s="21"/>
      <c r="F1702" s="21"/>
      <c r="G1702" s="21"/>
      <c r="H1702" s="539">
        <f>H1695+7</f>
        <v>391</v>
      </c>
      <c r="I1702" s="21"/>
      <c r="J1702" s="21"/>
      <c r="K1702" s="76">
        <f ca="1">IF($D1698=LataProjekcji,ROUND($D1699-K1701,0),ROUND(IF(K1700=0,0,$D1699-K1701),0))</f>
        <v>0</v>
      </c>
      <c r="L1702" s="253">
        <f t="shared" ref="L1702:W1702" ca="1" si="2700">IF($D1698=LataProjekcji,ROUND($D1699-L1701,0),ROUND(IF(AND(L1700=0,K1702&gt;0),$D1699-L1701,IF(L1700=0,0,$D1699-L1701)),0))</f>
        <v>0</v>
      </c>
      <c r="M1702" s="253">
        <f t="shared" ca="1" si="2700"/>
        <v>0</v>
      </c>
      <c r="N1702" s="253">
        <f t="shared" ca="1" si="2700"/>
        <v>0</v>
      </c>
      <c r="O1702" s="253">
        <f t="shared" ca="1" si="2700"/>
        <v>0</v>
      </c>
      <c r="P1702" s="253">
        <f t="shared" ca="1" si="2700"/>
        <v>0</v>
      </c>
      <c r="Q1702" s="253">
        <f t="shared" ca="1" si="2700"/>
        <v>0</v>
      </c>
      <c r="R1702" s="253">
        <f t="shared" ca="1" si="2700"/>
        <v>0</v>
      </c>
      <c r="S1702" s="253">
        <f t="shared" ca="1" si="2700"/>
        <v>0</v>
      </c>
      <c r="T1702" s="253">
        <f t="shared" ca="1" si="2700"/>
        <v>0</v>
      </c>
      <c r="U1702" s="253">
        <f t="shared" ca="1" si="2700"/>
        <v>0</v>
      </c>
      <c r="V1702" s="253">
        <f t="shared" ca="1" si="2700"/>
        <v>0</v>
      </c>
      <c r="W1702" s="253">
        <f t="shared" ca="1" si="2700"/>
        <v>0</v>
      </c>
      <c r="X1702" s="253">
        <f t="shared" ref="X1702:AA1702" ca="1" si="2701">IF($D1698=LataProjekcji,ROUND($D1699-X1701,0),ROUND(IF(AND(X1700=0,W1702&gt;0),$D1699-X1701,IF(X1700=0,0,$D1699-X1701)),0))</f>
        <v>0</v>
      </c>
      <c r="Y1702" s="253">
        <f t="shared" ca="1" si="2701"/>
        <v>0</v>
      </c>
      <c r="Z1702" s="253">
        <f t="shared" ca="1" si="2701"/>
        <v>0</v>
      </c>
      <c r="AA1702" s="253">
        <f t="shared" ca="1" si="2701"/>
        <v>0</v>
      </c>
      <c r="AB1702" s="253">
        <f t="shared" ref="AB1702" ca="1" si="2702">IF($D1698=LataProjekcji,ROUND($D1699-AB1701,0),ROUND(IF(AND(AB1700=0,AA1702&gt;0),$D1699-AB1701,IF(AB1700=0,0,$D1699-AB1701)),0))</f>
        <v>0</v>
      </c>
      <c r="AC1702" s="253">
        <f t="shared" ref="AC1702" ca="1" si="2703">IF($D1698=LataProjekcji,ROUND($D1699-AC1701,0),ROUND(IF(AND(AC1700=0,AB1702&gt;0),$D1699-AC1701,IF(AC1700=0,0,$D1699-AC1701)),0))</f>
        <v>0</v>
      </c>
      <c r="AD1702" s="253">
        <f t="shared" ref="AD1702" ca="1" si="2704">IF($D1698=LataProjekcji,ROUND($D1699-AD1701,0),ROUND(IF(AND(AD1700=0,AC1702&gt;0),$D1699-AD1701,IF(AD1700=0,0,$D1699-AD1701)),0))</f>
        <v>0</v>
      </c>
      <c r="AE1702" s="253">
        <f t="shared" ref="AE1702" ca="1" si="2705">IF($D1698=LataProjekcji,ROUND($D1699-AE1701,0),ROUND(IF(AND(AE1700=0,AD1702&gt;0),$D1699-AE1701,IF(AE1700=0,0,$D1699-AE1701)),0))</f>
        <v>0</v>
      </c>
    </row>
    <row r="1703" spans="1:31" hidden="1">
      <c r="A1703" s="326"/>
      <c r="B1703" s="21"/>
      <c r="C1703" s="21"/>
      <c r="D1703" s="22"/>
      <c r="E1703" s="21"/>
      <c r="F1703" s="21"/>
      <c r="G1703" s="21"/>
      <c r="H1703" s="388">
        <f>H1696+1</f>
        <v>20</v>
      </c>
      <c r="I1703" s="458" cm="1">
        <f t="array" aca="1" ref="I1703" ca="1">OFFSET('Środki trwałe'!$C$418,H1703,,)</f>
        <v>0</v>
      </c>
      <c r="J1703" s="388" t="s">
        <v>404</v>
      </c>
      <c r="K1703" s="528">
        <f t="shared" ref="K1703:W1703" ca="1" si="2706">IF(AND(OFFSET($F$269,$D1697,0)="tak",OFFSET($G$269,$D1697,0)="tak",OFFSET($J$269,$D1697,0)="ok",LataProjekcji&lt;=Koniec_Projekt),ROUND(OFFSET($K$2476,$H1702,(COLUMN()-11))*OFFSET($K$469,$H1703,(COLUMN()-11)),0),0)</f>
        <v>0</v>
      </c>
      <c r="L1703" s="528">
        <f t="shared" ca="1" si="2706"/>
        <v>0</v>
      </c>
      <c r="M1703" s="528">
        <f t="shared" ca="1" si="2706"/>
        <v>0</v>
      </c>
      <c r="N1703" s="528">
        <f t="shared" ca="1" si="2706"/>
        <v>0</v>
      </c>
      <c r="O1703" s="528">
        <f t="shared" ca="1" si="2706"/>
        <v>0</v>
      </c>
      <c r="P1703" s="528">
        <f t="shared" ca="1" si="2706"/>
        <v>0</v>
      </c>
      <c r="Q1703" s="528">
        <f t="shared" ca="1" si="2706"/>
        <v>0</v>
      </c>
      <c r="R1703" s="528">
        <f t="shared" ca="1" si="2706"/>
        <v>0</v>
      </c>
      <c r="S1703" s="528">
        <f t="shared" ca="1" si="2706"/>
        <v>0</v>
      </c>
      <c r="T1703" s="528">
        <f t="shared" ca="1" si="2706"/>
        <v>0</v>
      </c>
      <c r="U1703" s="528">
        <f t="shared" ca="1" si="2706"/>
        <v>0</v>
      </c>
      <c r="V1703" s="528">
        <f t="shared" ca="1" si="2706"/>
        <v>0</v>
      </c>
      <c r="W1703" s="528">
        <f t="shared" ca="1" si="2706"/>
        <v>0</v>
      </c>
      <c r="X1703" s="528">
        <f t="shared" ref="X1703:AA1703" ca="1" si="2707">IF(AND(OFFSET($F$269,$D1697,0)="tak",OFFSET($G$269,$D1697,0)="tak",OFFSET($J$269,$D1697,0)="ok",LataProjekcji&lt;=Koniec_Projekt),ROUND(OFFSET($K$2476,$H1702,(COLUMN()-11))*OFFSET($K$469,$H1703,(COLUMN()-11)),0),0)</f>
        <v>0</v>
      </c>
      <c r="Y1703" s="528">
        <f t="shared" ca="1" si="2707"/>
        <v>0</v>
      </c>
      <c r="Z1703" s="528">
        <f t="shared" ca="1" si="2707"/>
        <v>0</v>
      </c>
      <c r="AA1703" s="528">
        <f t="shared" ca="1" si="2707"/>
        <v>0</v>
      </c>
      <c r="AB1703" s="528">
        <f t="shared" ref="AB1703:AE1703" ca="1" si="2708">IF(AND(OFFSET($F$269,$D1697,0)="tak",OFFSET($G$269,$D1697,0)="tak",OFFSET($J$269,$D1697,0)="ok",LataProjekcji&lt;=Koniec_Projekt),ROUND(OFFSET($K$2476,$H1702,(COLUMN()-11))*OFFSET($K$469,$H1703,(COLUMN()-11)),0),0)</f>
        <v>0</v>
      </c>
      <c r="AC1703" s="528">
        <f t="shared" ca="1" si="2708"/>
        <v>0</v>
      </c>
      <c r="AD1703" s="528">
        <f t="shared" ca="1" si="2708"/>
        <v>0</v>
      </c>
      <c r="AE1703" s="528">
        <f t="shared" ca="1" si="2708"/>
        <v>0</v>
      </c>
    </row>
    <row r="1704" spans="1:31" hidden="1">
      <c r="A1704" s="326"/>
      <c r="B1704" s="20">
        <f ca="1">OFFSET($B$269,D1704,0)</f>
        <v>0</v>
      </c>
      <c r="C1704" s="20"/>
      <c r="D1704" s="21">
        <f>D1697+1</f>
        <v>170</v>
      </c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</row>
    <row r="1705" spans="1:31" hidden="1">
      <c r="A1705" s="326"/>
      <c r="B1705" s="21" t="s">
        <v>395</v>
      </c>
      <c r="C1705" s="21"/>
      <c r="D1705" s="164">
        <f ca="1">YEAR(OFFSET($E$269,D1704,0))</f>
        <v>1900</v>
      </c>
      <c r="E1705" s="164">
        <f ca="1">MONTH(OFFSET($E$269,D1704,0))</f>
        <v>1</v>
      </c>
      <c r="F1705" s="527" cm="1">
        <f t="array" aca="1" ref="F1705" ca="1">IleMiesiecyDoKoncaRokuST</f>
        <v>11</v>
      </c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</row>
    <row r="1706" spans="1:31" hidden="1">
      <c r="A1706" s="326"/>
      <c r="B1706" s="21" t="s">
        <v>388</v>
      </c>
      <c r="C1706" s="21"/>
      <c r="D1706" s="372">
        <f ca="1">IF(E1706&lt;0,0,ROUND(E1706,0))</f>
        <v>0</v>
      </c>
      <c r="E1706" s="248">
        <f ca="1">OFFSET($D$269,D1704,0)</f>
        <v>0</v>
      </c>
      <c r="F1706" s="372">
        <f ca="1">IF(E1706&gt;10,ROUND(($D1707/12)*$F1705,0),$D1706)</f>
        <v>0</v>
      </c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6"/>
      <c r="B1707" s="21" t="s">
        <v>396</v>
      </c>
      <c r="C1707" s="21"/>
      <c r="D1707" s="372">
        <f ca="1">IF(ISBLANK(OFFSET($E$269,D1704,0)),0,IF(E1706&gt;10,ROUND(D1706*am_maszyny,0),IF(D1706&lt;0,0,D1706)))</f>
        <v>0</v>
      </c>
      <c r="E1707" s="21"/>
      <c r="F1707" s="21"/>
      <c r="G1707" s="21"/>
      <c r="H1707" s="21"/>
      <c r="I1707" s="21"/>
      <c r="J1707" s="21"/>
      <c r="K1707" s="74">
        <f ca="1">ROUND(IF($D1705=LataProjekcji,$F1706,IF($D1705=LataProjekcji,$D1707,0)),0)</f>
        <v>0</v>
      </c>
      <c r="L1707" s="247">
        <f ca="1">ROUND(IF(OR(AND($D1705=LataProjekcji,$F1705&gt;0),AND($D1705=LataProjekcji,$F1705=0,$E1706&lt;=10)),$F1706,IF($D1705&lt;LataProjekcji,IF((SUM($K1707:K1707)+$D1707)&lt;$D1706,$D1707,$D1706-SUM($K1707:K1707)),0)),0)</f>
        <v>0</v>
      </c>
      <c r="M1707" s="247">
        <f ca="1">ROUND(IF(OR(AND($D1705=LataProjekcji,$F1705&gt;0),AND($D1705=LataProjekcji,$F1705=0,$E1706&lt;=10)),$F1706,IF($D1705&lt;LataProjekcji,IF((SUM($K1707:L1707)+$D1707)&lt;$D1706,$D1707,$D1706-SUM($K1707:L1707)),0)),0)</f>
        <v>0</v>
      </c>
      <c r="N1707" s="247">
        <f ca="1">ROUND(IF(OR(AND($D1705=LataProjekcji,$F1705&gt;0),AND($D1705=LataProjekcji,$F1705=0,$E1706&lt;=10)),$F1706,IF($D1705&lt;LataProjekcji,IF((SUM($K1707:M1707)+$D1707)&lt;$D1706,$D1707,$D1706-SUM($K1707:M1707)),0)),0)</f>
        <v>0</v>
      </c>
      <c r="O1707" s="247">
        <f ca="1">ROUND(IF(OR(AND($D1705=LataProjekcji,$F1705&gt;0),AND($D1705=LataProjekcji,$F1705=0,$E1706&lt;=10)),$F1706,IF($D1705&lt;LataProjekcji,IF((SUM($K1707:N1707)+$D1707)&lt;$D1706,$D1707,$D1706-SUM($K1707:N1707)),0)),0)</f>
        <v>0</v>
      </c>
      <c r="P1707" s="247">
        <f ca="1">ROUND(IF(OR(AND($D1705=LataProjekcji,$F1705&gt;0),AND($D1705=LataProjekcji,$F1705=0,$E1706&lt;=10)),$F1706,IF($D1705&lt;LataProjekcji,IF((SUM($K1707:O1707)+$D1707)&lt;$D1706,$D1707,$D1706-SUM($K1707:O1707)),0)),0)</f>
        <v>0</v>
      </c>
      <c r="Q1707" s="247">
        <f ca="1">ROUND(IF(OR(AND($D1705=LataProjekcji,$F1705&gt;0),AND($D1705=LataProjekcji,$F1705=0,$E1706&lt;=10)),$F1706,IF($D1705&lt;LataProjekcji,IF((SUM($K1707:P1707)+$D1707)&lt;$D1706,$D1707,$D1706-SUM($K1707:P1707)),0)),0)</f>
        <v>0</v>
      </c>
      <c r="R1707" s="247">
        <f ca="1">ROUND(IF(OR(AND($D1705=LataProjekcji,$F1705&gt;0),AND($D1705=LataProjekcji,$F1705=0,$E1706&lt;=10)),$F1706,IF($D1705&lt;LataProjekcji,IF((SUM($K1707:Q1707)+$D1707)&lt;$D1706,$D1707,$D1706-SUM($K1707:Q1707)),0)),0)</f>
        <v>0</v>
      </c>
      <c r="S1707" s="247">
        <f ca="1">ROUND(IF(OR(AND($D1705=LataProjekcji,$F1705&gt;0),AND($D1705=LataProjekcji,$F1705=0,$E1706&lt;=10)),$F1706,IF($D1705&lt;LataProjekcji,IF((SUM($K1707:R1707)+$D1707)&lt;$D1706,$D1707,$D1706-SUM($K1707:R1707)),0)),0)</f>
        <v>0</v>
      </c>
      <c r="T1707" s="247">
        <f ca="1">ROUND(IF(OR(AND($D1705=LataProjekcji,$F1705&gt;0),AND($D1705=LataProjekcji,$F1705=0,$E1706&lt;=10)),$F1706,IF($D1705&lt;LataProjekcji,IF((SUM($K1707:S1707)+$D1707)&lt;$D1706,$D1707,$D1706-SUM($K1707:S1707)),0)),0)</f>
        <v>0</v>
      </c>
      <c r="U1707" s="247">
        <f ca="1">ROUND(IF(OR(AND($D1705=LataProjekcji,$F1705&gt;0),AND($D1705=LataProjekcji,$F1705=0,$E1706&lt;=10)),$F1706,IF($D1705&lt;LataProjekcji,IF((SUM($K1707:T1707)+$D1707)&lt;$D1706,$D1707,$D1706-SUM($K1707:T1707)),0)),0)</f>
        <v>0</v>
      </c>
      <c r="V1707" s="247">
        <f ca="1">ROUND(IF(OR(AND($D1705=LataProjekcji,$F1705&gt;0),AND($D1705=LataProjekcji,$F1705=0,$E1706&lt;=10)),$F1706,IF($D1705&lt;LataProjekcji,IF((SUM($K1707:U1707)+$D1707)&lt;$D1706,$D1707,$D1706-SUM($K1707:U1707)),0)),0)</f>
        <v>0</v>
      </c>
      <c r="W1707" s="247">
        <f ca="1">ROUND(IF(OR(AND($D1705=LataProjekcji,$F1705&gt;0),AND($D1705=LataProjekcji,$F1705=0,$E1706&lt;=10)),$F1706,IF($D1705&lt;LataProjekcji,IF((SUM($K1707:V1707)+$D1707)&lt;$D1706,$D1707,$D1706-SUM($K1707:V1707)),0)),0)</f>
        <v>0</v>
      </c>
      <c r="X1707" s="247">
        <f ca="1">ROUND(IF(OR(AND($D1705=LataProjekcji,$F1705&gt;0),AND($D1705=LataProjekcji,$F1705=0,$E1706&lt;=10)),$F1706,IF($D1705&lt;LataProjekcji,IF((SUM($K1707:W1707)+$D1707)&lt;$D1706,$D1707,$D1706-SUM($K1707:W1707)),0)),0)</f>
        <v>0</v>
      </c>
      <c r="Y1707" s="247">
        <f ca="1">ROUND(IF(OR(AND($D1705=LataProjekcji,$F1705&gt;0),AND($D1705=LataProjekcji,$F1705=0,$E1706&lt;=10)),$F1706,IF($D1705&lt;LataProjekcji,IF((SUM($K1707:X1707)+$D1707)&lt;$D1706,$D1707,$D1706-SUM($K1707:X1707)),0)),0)</f>
        <v>0</v>
      </c>
      <c r="Z1707" s="247">
        <f ca="1">ROUND(IF(OR(AND($D1705=LataProjekcji,$F1705&gt;0),AND($D1705=LataProjekcji,$F1705=0,$E1706&lt;=10)),$F1706,IF($D1705&lt;LataProjekcji,IF((SUM($K1707:Y1707)+$D1707)&lt;$D1706,$D1707,$D1706-SUM($K1707:Y1707)),0)),0)</f>
        <v>0</v>
      </c>
      <c r="AA1707" s="247">
        <f ca="1">ROUND(IF(OR(AND($D1705=LataProjekcji,$F1705&gt;0),AND($D1705=LataProjekcji,$F1705=0,$E1706&lt;=10)),$F1706,IF($D1705&lt;LataProjekcji,IF((SUM($K1707:Z1707)+$D1707)&lt;$D1706,$D1707,$D1706-SUM($K1707:Z1707)),0)),0)</f>
        <v>0</v>
      </c>
      <c r="AB1707" s="247">
        <f ca="1">ROUND(IF(OR(AND($D1705=LataProjekcji,$F1705&gt;0),AND($D1705=LataProjekcji,$F1705=0,$E1706&lt;=10)),$F1706,IF($D1705&lt;LataProjekcji,IF((SUM($K1707:AA1707)+$D1707)&lt;$D1706,$D1707,$D1706-SUM($K1707:AA1707)),0)),0)</f>
        <v>0</v>
      </c>
      <c r="AC1707" s="247">
        <f ca="1">ROUND(IF(OR(AND($D1705=LataProjekcji,$F1705&gt;0),AND($D1705=LataProjekcji,$F1705=0,$E1706&lt;=10)),$F1706,IF($D1705&lt;LataProjekcji,IF((SUM($K1707:AB1707)+$D1707)&lt;$D1706,$D1707,$D1706-SUM($K1707:AB1707)),0)),0)</f>
        <v>0</v>
      </c>
      <c r="AD1707" s="247">
        <f ca="1">ROUND(IF(OR(AND($D1705=LataProjekcji,$F1705&gt;0),AND($D1705=LataProjekcji,$F1705=0,$E1706&lt;=10)),$F1706,IF($D1705&lt;LataProjekcji,IF((SUM($K1707:AC1707)+$D1707)&lt;$D1706,$D1707,$D1706-SUM($K1707:AC1707)),0)),0)</f>
        <v>0</v>
      </c>
      <c r="AE1707" s="247">
        <f ca="1">ROUND(IF(OR(AND($D1705=LataProjekcji,$F1705&gt;0),AND($D1705=LataProjekcji,$F1705=0,$E1706&lt;=10)),$F1706,IF($D1705&lt;LataProjekcji,IF((SUM($K1707:AD1707)+$D1707)&lt;$D1706,$D1707,$D1706-SUM($K1707:AD1707)),0)),0)</f>
        <v>0</v>
      </c>
    </row>
    <row r="1708" spans="1:31" ht="12.5" hidden="1" thickBot="1">
      <c r="A1708" s="326"/>
      <c r="B1708" s="21" t="s">
        <v>397</v>
      </c>
      <c r="C1708" s="21"/>
      <c r="D1708" s="22"/>
      <c r="E1708" s="21"/>
      <c r="F1708" s="21"/>
      <c r="G1708" s="21"/>
      <c r="H1708" s="21"/>
      <c r="I1708" s="21"/>
      <c r="J1708" s="21"/>
      <c r="K1708" s="22">
        <f ca="1">ROUND(K1707,0)</f>
        <v>0</v>
      </c>
      <c r="L1708" s="22">
        <f t="shared" ref="L1708:W1708" ca="1" si="2709">ROUND(K1708+L1707,0)</f>
        <v>0</v>
      </c>
      <c r="M1708" s="22">
        <f t="shared" ca="1" si="2709"/>
        <v>0</v>
      </c>
      <c r="N1708" s="22">
        <f t="shared" ca="1" si="2709"/>
        <v>0</v>
      </c>
      <c r="O1708" s="22">
        <f t="shared" ca="1" si="2709"/>
        <v>0</v>
      </c>
      <c r="P1708" s="22">
        <f t="shared" ca="1" si="2709"/>
        <v>0</v>
      </c>
      <c r="Q1708" s="22">
        <f t="shared" ca="1" si="2709"/>
        <v>0</v>
      </c>
      <c r="R1708" s="22">
        <f t="shared" ca="1" si="2709"/>
        <v>0</v>
      </c>
      <c r="S1708" s="22">
        <f t="shared" ca="1" si="2709"/>
        <v>0</v>
      </c>
      <c r="T1708" s="22">
        <f t="shared" ca="1" si="2709"/>
        <v>0</v>
      </c>
      <c r="U1708" s="22">
        <f t="shared" ca="1" si="2709"/>
        <v>0</v>
      </c>
      <c r="V1708" s="22">
        <f t="shared" ca="1" si="2709"/>
        <v>0</v>
      </c>
      <c r="W1708" s="22">
        <f t="shared" ca="1" si="2709"/>
        <v>0</v>
      </c>
      <c r="X1708" s="22">
        <f ca="1">ROUND(W1708+X1707,0)</f>
        <v>0</v>
      </c>
      <c r="Y1708" s="22">
        <f ca="1">ROUND(X1708+Y1707,0)</f>
        <v>0</v>
      </c>
      <c r="Z1708" s="22">
        <f t="shared" ref="Z1708:AA1708" ca="1" si="2710">ROUND(Y1708+Z1707,0)</f>
        <v>0</v>
      </c>
      <c r="AA1708" s="22">
        <f t="shared" ca="1" si="2710"/>
        <v>0</v>
      </c>
      <c r="AB1708" s="22">
        <f t="shared" ref="AB1708" ca="1" si="2711">ROUND(AA1708+AB1707,0)</f>
        <v>0</v>
      </c>
      <c r="AC1708" s="22">
        <f t="shared" ref="AC1708" ca="1" si="2712">ROUND(AB1708+AC1707,0)</f>
        <v>0</v>
      </c>
      <c r="AD1708" s="22">
        <f t="shared" ref="AD1708" ca="1" si="2713">ROUND(AC1708+AD1707,0)</f>
        <v>0</v>
      </c>
      <c r="AE1708" s="22">
        <f t="shared" ref="AE1708" ca="1" si="2714">ROUND(AD1708+AE1707,0)</f>
        <v>0</v>
      </c>
    </row>
    <row r="1709" spans="1:31" ht="12.5" hidden="1" thickBot="1">
      <c r="A1709" s="326"/>
      <c r="B1709" s="21" t="s">
        <v>388</v>
      </c>
      <c r="C1709" s="21"/>
      <c r="D1709" s="22"/>
      <c r="E1709" s="21"/>
      <c r="F1709" s="21"/>
      <c r="G1709" s="21"/>
      <c r="H1709" s="539">
        <f>H1702+7</f>
        <v>398</v>
      </c>
      <c r="I1709" s="21"/>
      <c r="J1709" s="21"/>
      <c r="K1709" s="76">
        <f ca="1">IF($D1705=LataProjekcji,ROUND($D1706-K1708,0),ROUND(IF(K1707=0,0,$D1706-K1708),0))</f>
        <v>0</v>
      </c>
      <c r="L1709" s="253">
        <f t="shared" ref="L1709:W1709" ca="1" si="2715">IF($D1705=LataProjekcji,ROUND($D1706-L1708,0),ROUND(IF(AND(L1707=0,K1709&gt;0),$D1706-L1708,IF(L1707=0,0,$D1706-L1708)),0))</f>
        <v>0</v>
      </c>
      <c r="M1709" s="253">
        <f t="shared" ca="1" si="2715"/>
        <v>0</v>
      </c>
      <c r="N1709" s="253">
        <f t="shared" ca="1" si="2715"/>
        <v>0</v>
      </c>
      <c r="O1709" s="253">
        <f t="shared" ca="1" si="2715"/>
        <v>0</v>
      </c>
      <c r="P1709" s="253">
        <f t="shared" ca="1" si="2715"/>
        <v>0</v>
      </c>
      <c r="Q1709" s="253">
        <f t="shared" ca="1" si="2715"/>
        <v>0</v>
      </c>
      <c r="R1709" s="253">
        <f t="shared" ca="1" si="2715"/>
        <v>0</v>
      </c>
      <c r="S1709" s="253">
        <f t="shared" ca="1" si="2715"/>
        <v>0</v>
      </c>
      <c r="T1709" s="253">
        <f t="shared" ca="1" si="2715"/>
        <v>0</v>
      </c>
      <c r="U1709" s="253">
        <f t="shared" ca="1" si="2715"/>
        <v>0</v>
      </c>
      <c r="V1709" s="253">
        <f t="shared" ca="1" si="2715"/>
        <v>0</v>
      </c>
      <c r="W1709" s="253">
        <f t="shared" ca="1" si="2715"/>
        <v>0</v>
      </c>
      <c r="X1709" s="253">
        <f t="shared" ref="X1709:AA1709" ca="1" si="2716">IF($D1705=LataProjekcji,ROUND($D1706-X1708,0),ROUND(IF(AND(X1707=0,W1709&gt;0),$D1706-X1708,IF(X1707=0,0,$D1706-X1708)),0))</f>
        <v>0</v>
      </c>
      <c r="Y1709" s="253">
        <f t="shared" ca="1" si="2716"/>
        <v>0</v>
      </c>
      <c r="Z1709" s="253">
        <f t="shared" ca="1" si="2716"/>
        <v>0</v>
      </c>
      <c r="AA1709" s="253">
        <f t="shared" ca="1" si="2716"/>
        <v>0</v>
      </c>
      <c r="AB1709" s="253">
        <f t="shared" ref="AB1709" ca="1" si="2717">IF($D1705=LataProjekcji,ROUND($D1706-AB1708,0),ROUND(IF(AND(AB1707=0,AA1709&gt;0),$D1706-AB1708,IF(AB1707=0,0,$D1706-AB1708)),0))</f>
        <v>0</v>
      </c>
      <c r="AC1709" s="253">
        <f t="shared" ref="AC1709" ca="1" si="2718">IF($D1705=LataProjekcji,ROUND($D1706-AC1708,0),ROUND(IF(AND(AC1707=0,AB1709&gt;0),$D1706-AC1708,IF(AC1707=0,0,$D1706-AC1708)),0))</f>
        <v>0</v>
      </c>
      <c r="AD1709" s="253">
        <f t="shared" ref="AD1709" ca="1" si="2719">IF($D1705=LataProjekcji,ROUND($D1706-AD1708,0),ROUND(IF(AND(AD1707=0,AC1709&gt;0),$D1706-AD1708,IF(AD1707=0,0,$D1706-AD1708)),0))</f>
        <v>0</v>
      </c>
      <c r="AE1709" s="253">
        <f t="shared" ref="AE1709" ca="1" si="2720">IF($D1705=LataProjekcji,ROUND($D1706-AE1708,0),ROUND(IF(AND(AE1707=0,AD1709&gt;0),$D1706-AE1708,IF(AE1707=0,0,$D1706-AE1708)),0))</f>
        <v>0</v>
      </c>
    </row>
    <row r="1710" spans="1:31" hidden="1">
      <c r="A1710" s="326"/>
      <c r="B1710" s="20"/>
      <c r="C1710" s="20"/>
      <c r="D1710" s="21"/>
      <c r="E1710" s="21"/>
      <c r="F1710" s="21"/>
      <c r="G1710" s="21"/>
      <c r="H1710" s="388">
        <f>H1703+1</f>
        <v>21</v>
      </c>
      <c r="I1710" s="458" cm="1">
        <f t="array" aca="1" ref="I1710" ca="1">OFFSET('Środki trwałe'!$C$418,H1710,,)</f>
        <v>0</v>
      </c>
      <c r="J1710" s="388" t="s">
        <v>404</v>
      </c>
      <c r="K1710" s="528">
        <f t="shared" ref="K1710:W1710" ca="1" si="2721">IF(AND(OFFSET($F$269,$D1704,0)="tak",OFFSET($G$269,$D1704,0)="tak",OFFSET($J$269,$D1704,0)="ok",LataProjekcji&lt;=Koniec_Projekt),ROUND(OFFSET($K$2476,$H1709,(COLUMN()-11))*OFFSET($K$469,$H1710,(COLUMN()-11)),0),0)</f>
        <v>0</v>
      </c>
      <c r="L1710" s="528">
        <f t="shared" ca="1" si="2721"/>
        <v>0</v>
      </c>
      <c r="M1710" s="528">
        <f t="shared" ca="1" si="2721"/>
        <v>0</v>
      </c>
      <c r="N1710" s="528">
        <f t="shared" ca="1" si="2721"/>
        <v>0</v>
      </c>
      <c r="O1710" s="528">
        <f t="shared" ca="1" si="2721"/>
        <v>0</v>
      </c>
      <c r="P1710" s="528">
        <f t="shared" ca="1" si="2721"/>
        <v>0</v>
      </c>
      <c r="Q1710" s="528">
        <f t="shared" ca="1" si="2721"/>
        <v>0</v>
      </c>
      <c r="R1710" s="528">
        <f t="shared" ca="1" si="2721"/>
        <v>0</v>
      </c>
      <c r="S1710" s="528">
        <f t="shared" ca="1" si="2721"/>
        <v>0</v>
      </c>
      <c r="T1710" s="528">
        <f t="shared" ca="1" si="2721"/>
        <v>0</v>
      </c>
      <c r="U1710" s="528">
        <f t="shared" ca="1" si="2721"/>
        <v>0</v>
      </c>
      <c r="V1710" s="528">
        <f t="shared" ca="1" si="2721"/>
        <v>0</v>
      </c>
      <c r="W1710" s="528">
        <f t="shared" ca="1" si="2721"/>
        <v>0</v>
      </c>
      <c r="X1710" s="528">
        <f t="shared" ref="X1710:AA1710" ca="1" si="2722">IF(AND(OFFSET($F$269,$D1704,0)="tak",OFFSET($G$269,$D1704,0)="tak",OFFSET($J$269,$D1704,0)="ok",LataProjekcji&lt;=Koniec_Projekt),ROUND(OFFSET($K$2476,$H1709,(COLUMN()-11))*OFFSET($K$469,$H1710,(COLUMN()-11)),0),0)</f>
        <v>0</v>
      </c>
      <c r="Y1710" s="528">
        <f t="shared" ca="1" si="2722"/>
        <v>0</v>
      </c>
      <c r="Z1710" s="528">
        <f t="shared" ca="1" si="2722"/>
        <v>0</v>
      </c>
      <c r="AA1710" s="528">
        <f t="shared" ca="1" si="2722"/>
        <v>0</v>
      </c>
      <c r="AB1710" s="528">
        <f t="shared" ref="AB1710:AE1710" ca="1" si="2723">IF(AND(OFFSET($F$269,$D1704,0)="tak",OFFSET($G$269,$D1704,0)="tak",OFFSET($J$269,$D1704,0)="ok",LataProjekcji&lt;=Koniec_Projekt),ROUND(OFFSET($K$2476,$H1709,(COLUMN()-11))*OFFSET($K$469,$H1710,(COLUMN()-11)),0),0)</f>
        <v>0</v>
      </c>
      <c r="AC1710" s="528">
        <f t="shared" ca="1" si="2723"/>
        <v>0</v>
      </c>
      <c r="AD1710" s="528">
        <f t="shared" ca="1" si="2723"/>
        <v>0</v>
      </c>
      <c r="AE1710" s="528">
        <f t="shared" ca="1" si="2723"/>
        <v>0</v>
      </c>
    </row>
    <row r="1711" spans="1:31" hidden="1">
      <c r="A1711" s="326"/>
      <c r="B1711" s="20">
        <f ca="1">OFFSET($B$269,D1711,0)</f>
        <v>0</v>
      </c>
      <c r="C1711" s="20"/>
      <c r="D1711" s="21">
        <f>D1704+1</f>
        <v>171</v>
      </c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</row>
    <row r="1712" spans="1:31" hidden="1">
      <c r="A1712" s="326"/>
      <c r="B1712" s="21" t="s">
        <v>395</v>
      </c>
      <c r="C1712" s="21"/>
      <c r="D1712" s="164">
        <f ca="1">YEAR(OFFSET($E$269,D1711,0))</f>
        <v>1900</v>
      </c>
      <c r="E1712" s="164">
        <f ca="1">MONTH(OFFSET($E$269,D1711,0))</f>
        <v>1</v>
      </c>
      <c r="F1712" s="527" cm="1">
        <f t="array" aca="1" ref="F1712" ca="1">IleMiesiecyDoKoncaRokuST</f>
        <v>11</v>
      </c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</row>
    <row r="1713" spans="1:31" hidden="1">
      <c r="A1713" s="326"/>
      <c r="B1713" s="21" t="s">
        <v>388</v>
      </c>
      <c r="C1713" s="21"/>
      <c r="D1713" s="373">
        <f ca="1">IF(E1713&lt;0,0,ROUND(E1713,0))</f>
        <v>0</v>
      </c>
      <c r="E1713" s="248">
        <f ca="1">OFFSET($D$269,D1711,0)</f>
        <v>0</v>
      </c>
      <c r="F1713" s="373">
        <f ca="1">IF(E1713&gt;10,ROUND(($D1714/12)*$F1712,0),$D1713)</f>
        <v>0</v>
      </c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6"/>
      <c r="B1714" s="21" t="s">
        <v>396</v>
      </c>
      <c r="C1714" s="21"/>
      <c r="D1714" s="373">
        <f ca="1">IF(ISBLANK(OFFSET($E$269,D1711,0)),0,IF(E1713&gt;10,ROUND(D1713*am_maszyny,0),IF(D1713&lt;0,0,D1713)))</f>
        <v>0</v>
      </c>
      <c r="E1714" s="21"/>
      <c r="F1714" s="21"/>
      <c r="G1714" s="21"/>
      <c r="H1714" s="21"/>
      <c r="I1714" s="21"/>
      <c r="J1714" s="21"/>
      <c r="K1714" s="74">
        <f ca="1">ROUND(IF($D1712=LataProjekcji,$F1713,IF($D1712=LataProjekcji,$D1714,0)),0)</f>
        <v>0</v>
      </c>
      <c r="L1714" s="247">
        <f ca="1">ROUND(IF(OR(AND($D1712=LataProjekcji,$F1712&gt;0),AND($D1712=LataProjekcji,$F1712=0,$E1713&lt;=10)),$F1713,IF($D1712&lt;LataProjekcji,IF((SUM($K1714:K1714)+$D1714)&lt;$D1713,$D1714,$D1713-SUM($K1714:K1714)),0)),0)</f>
        <v>0</v>
      </c>
      <c r="M1714" s="247">
        <f ca="1">ROUND(IF(OR(AND($D1712=LataProjekcji,$F1712&gt;0),AND($D1712=LataProjekcji,$F1712=0,$E1713&lt;=10)),$F1713,IF($D1712&lt;LataProjekcji,IF((SUM($K1714:L1714)+$D1714)&lt;$D1713,$D1714,$D1713-SUM($K1714:L1714)),0)),0)</f>
        <v>0</v>
      </c>
      <c r="N1714" s="247">
        <f ca="1">ROUND(IF(OR(AND($D1712=LataProjekcji,$F1712&gt;0),AND($D1712=LataProjekcji,$F1712=0,$E1713&lt;=10)),$F1713,IF($D1712&lt;LataProjekcji,IF((SUM($K1714:M1714)+$D1714)&lt;$D1713,$D1714,$D1713-SUM($K1714:M1714)),0)),0)</f>
        <v>0</v>
      </c>
      <c r="O1714" s="247">
        <f ca="1">ROUND(IF(OR(AND($D1712=LataProjekcji,$F1712&gt;0),AND($D1712=LataProjekcji,$F1712=0,$E1713&lt;=10)),$F1713,IF($D1712&lt;LataProjekcji,IF((SUM($K1714:N1714)+$D1714)&lt;$D1713,$D1714,$D1713-SUM($K1714:N1714)),0)),0)</f>
        <v>0</v>
      </c>
      <c r="P1714" s="247">
        <f ca="1">ROUND(IF(OR(AND($D1712=LataProjekcji,$F1712&gt;0),AND($D1712=LataProjekcji,$F1712=0,$E1713&lt;=10)),$F1713,IF($D1712&lt;LataProjekcji,IF((SUM($K1714:O1714)+$D1714)&lt;$D1713,$D1714,$D1713-SUM($K1714:O1714)),0)),0)</f>
        <v>0</v>
      </c>
      <c r="Q1714" s="247">
        <f ca="1">ROUND(IF(OR(AND($D1712=LataProjekcji,$F1712&gt;0),AND($D1712=LataProjekcji,$F1712=0,$E1713&lt;=10)),$F1713,IF($D1712&lt;LataProjekcji,IF((SUM($K1714:P1714)+$D1714)&lt;$D1713,$D1714,$D1713-SUM($K1714:P1714)),0)),0)</f>
        <v>0</v>
      </c>
      <c r="R1714" s="247">
        <f ca="1">ROUND(IF(OR(AND($D1712=LataProjekcji,$F1712&gt;0),AND($D1712=LataProjekcji,$F1712=0,$E1713&lt;=10)),$F1713,IF($D1712&lt;LataProjekcji,IF((SUM($K1714:Q1714)+$D1714)&lt;$D1713,$D1714,$D1713-SUM($K1714:Q1714)),0)),0)</f>
        <v>0</v>
      </c>
      <c r="S1714" s="247">
        <f ca="1">ROUND(IF(OR(AND($D1712=LataProjekcji,$F1712&gt;0),AND($D1712=LataProjekcji,$F1712=0,$E1713&lt;=10)),$F1713,IF($D1712&lt;LataProjekcji,IF((SUM($K1714:R1714)+$D1714)&lt;$D1713,$D1714,$D1713-SUM($K1714:R1714)),0)),0)</f>
        <v>0</v>
      </c>
      <c r="T1714" s="247">
        <f ca="1">ROUND(IF(OR(AND($D1712=LataProjekcji,$F1712&gt;0),AND($D1712=LataProjekcji,$F1712=0,$E1713&lt;=10)),$F1713,IF($D1712&lt;LataProjekcji,IF((SUM($K1714:S1714)+$D1714)&lt;$D1713,$D1714,$D1713-SUM($K1714:S1714)),0)),0)</f>
        <v>0</v>
      </c>
      <c r="U1714" s="247">
        <f ca="1">ROUND(IF(OR(AND($D1712=LataProjekcji,$F1712&gt;0),AND($D1712=LataProjekcji,$F1712=0,$E1713&lt;=10)),$F1713,IF($D1712&lt;LataProjekcji,IF((SUM($K1714:T1714)+$D1714)&lt;$D1713,$D1714,$D1713-SUM($K1714:T1714)),0)),0)</f>
        <v>0</v>
      </c>
      <c r="V1714" s="247">
        <f ca="1">ROUND(IF(OR(AND($D1712=LataProjekcji,$F1712&gt;0),AND($D1712=LataProjekcji,$F1712=0,$E1713&lt;=10)),$F1713,IF($D1712&lt;LataProjekcji,IF((SUM($K1714:U1714)+$D1714)&lt;$D1713,$D1714,$D1713-SUM($K1714:U1714)),0)),0)</f>
        <v>0</v>
      </c>
      <c r="W1714" s="247">
        <f ca="1">ROUND(IF(OR(AND($D1712=LataProjekcji,$F1712&gt;0),AND($D1712=LataProjekcji,$F1712=0,$E1713&lt;=10)),$F1713,IF($D1712&lt;LataProjekcji,IF((SUM($K1714:V1714)+$D1714)&lt;$D1713,$D1714,$D1713-SUM($K1714:V1714)),0)),0)</f>
        <v>0</v>
      </c>
      <c r="X1714" s="247">
        <f ca="1">ROUND(IF(OR(AND($D1712=LataProjekcji,$F1712&gt;0),AND($D1712=LataProjekcji,$F1712=0,$E1713&lt;=10)),$F1713,IF($D1712&lt;LataProjekcji,IF((SUM($K1714:W1714)+$D1714)&lt;$D1713,$D1714,$D1713-SUM($K1714:W1714)),0)),0)</f>
        <v>0</v>
      </c>
      <c r="Y1714" s="247">
        <f ca="1">ROUND(IF(OR(AND($D1712=LataProjekcji,$F1712&gt;0),AND($D1712=LataProjekcji,$F1712=0,$E1713&lt;=10)),$F1713,IF($D1712&lt;LataProjekcji,IF((SUM($K1714:X1714)+$D1714)&lt;$D1713,$D1714,$D1713-SUM($K1714:X1714)),0)),0)</f>
        <v>0</v>
      </c>
      <c r="Z1714" s="247">
        <f ca="1">ROUND(IF(OR(AND($D1712=LataProjekcji,$F1712&gt;0),AND($D1712=LataProjekcji,$F1712=0,$E1713&lt;=10)),$F1713,IF($D1712&lt;LataProjekcji,IF((SUM($K1714:Y1714)+$D1714)&lt;$D1713,$D1714,$D1713-SUM($K1714:Y1714)),0)),0)</f>
        <v>0</v>
      </c>
      <c r="AA1714" s="247">
        <f ca="1">ROUND(IF(OR(AND($D1712=LataProjekcji,$F1712&gt;0),AND($D1712=LataProjekcji,$F1712=0,$E1713&lt;=10)),$F1713,IF($D1712&lt;LataProjekcji,IF((SUM($K1714:Z1714)+$D1714)&lt;$D1713,$D1714,$D1713-SUM($K1714:Z1714)),0)),0)</f>
        <v>0</v>
      </c>
      <c r="AB1714" s="247">
        <f ca="1">ROUND(IF(OR(AND($D1712=LataProjekcji,$F1712&gt;0),AND($D1712=LataProjekcji,$F1712=0,$E1713&lt;=10)),$F1713,IF($D1712&lt;LataProjekcji,IF((SUM($K1714:AA1714)+$D1714)&lt;$D1713,$D1714,$D1713-SUM($K1714:AA1714)),0)),0)</f>
        <v>0</v>
      </c>
      <c r="AC1714" s="247">
        <f ca="1">ROUND(IF(OR(AND($D1712=LataProjekcji,$F1712&gt;0),AND($D1712=LataProjekcji,$F1712=0,$E1713&lt;=10)),$F1713,IF($D1712&lt;LataProjekcji,IF((SUM($K1714:AB1714)+$D1714)&lt;$D1713,$D1714,$D1713-SUM($K1714:AB1714)),0)),0)</f>
        <v>0</v>
      </c>
      <c r="AD1714" s="247">
        <f ca="1">ROUND(IF(OR(AND($D1712=LataProjekcji,$F1712&gt;0),AND($D1712=LataProjekcji,$F1712=0,$E1713&lt;=10)),$F1713,IF($D1712&lt;LataProjekcji,IF((SUM($K1714:AC1714)+$D1714)&lt;$D1713,$D1714,$D1713-SUM($K1714:AC1714)),0)),0)</f>
        <v>0</v>
      </c>
      <c r="AE1714" s="247">
        <f ca="1">ROUND(IF(OR(AND($D1712=LataProjekcji,$F1712&gt;0),AND($D1712=LataProjekcji,$F1712=0,$E1713&lt;=10)),$F1713,IF($D1712&lt;LataProjekcji,IF((SUM($K1714:AD1714)+$D1714)&lt;$D1713,$D1714,$D1713-SUM($K1714:AD1714)),0)),0)</f>
        <v>0</v>
      </c>
    </row>
    <row r="1715" spans="1:31" ht="12.5" hidden="1" thickBot="1">
      <c r="A1715" s="326"/>
      <c r="B1715" s="21" t="s">
        <v>397</v>
      </c>
      <c r="C1715" s="21"/>
      <c r="D1715" s="22"/>
      <c r="E1715" s="21"/>
      <c r="F1715" s="21"/>
      <c r="G1715" s="21"/>
      <c r="H1715" s="21"/>
      <c r="I1715" s="21"/>
      <c r="J1715" s="21"/>
      <c r="K1715" s="22">
        <f ca="1">ROUND(K1714,0)</f>
        <v>0</v>
      </c>
      <c r="L1715" s="22">
        <f t="shared" ref="L1715:W1715" ca="1" si="2724">ROUND(K1715+L1714,0)</f>
        <v>0</v>
      </c>
      <c r="M1715" s="22">
        <f t="shared" ca="1" si="2724"/>
        <v>0</v>
      </c>
      <c r="N1715" s="22">
        <f t="shared" ca="1" si="2724"/>
        <v>0</v>
      </c>
      <c r="O1715" s="22">
        <f t="shared" ca="1" si="2724"/>
        <v>0</v>
      </c>
      <c r="P1715" s="22">
        <f t="shared" ca="1" si="2724"/>
        <v>0</v>
      </c>
      <c r="Q1715" s="22">
        <f t="shared" ca="1" si="2724"/>
        <v>0</v>
      </c>
      <c r="R1715" s="22">
        <f t="shared" ca="1" si="2724"/>
        <v>0</v>
      </c>
      <c r="S1715" s="22">
        <f t="shared" ca="1" si="2724"/>
        <v>0</v>
      </c>
      <c r="T1715" s="22">
        <f t="shared" ca="1" si="2724"/>
        <v>0</v>
      </c>
      <c r="U1715" s="22">
        <f t="shared" ca="1" si="2724"/>
        <v>0</v>
      </c>
      <c r="V1715" s="22">
        <f t="shared" ca="1" si="2724"/>
        <v>0</v>
      </c>
      <c r="W1715" s="22">
        <f t="shared" ca="1" si="2724"/>
        <v>0</v>
      </c>
      <c r="X1715" s="22">
        <f ca="1">ROUND(W1715+X1714,0)</f>
        <v>0</v>
      </c>
      <c r="Y1715" s="22">
        <f ca="1">ROUND(X1715+Y1714,0)</f>
        <v>0</v>
      </c>
      <c r="Z1715" s="22">
        <f t="shared" ref="Z1715:AA1715" ca="1" si="2725">ROUND(Y1715+Z1714,0)</f>
        <v>0</v>
      </c>
      <c r="AA1715" s="22">
        <f t="shared" ca="1" si="2725"/>
        <v>0</v>
      </c>
      <c r="AB1715" s="22">
        <f t="shared" ref="AB1715" ca="1" si="2726">ROUND(AA1715+AB1714,0)</f>
        <v>0</v>
      </c>
      <c r="AC1715" s="22">
        <f t="shared" ref="AC1715" ca="1" si="2727">ROUND(AB1715+AC1714,0)</f>
        <v>0</v>
      </c>
      <c r="AD1715" s="22">
        <f t="shared" ref="AD1715" ca="1" si="2728">ROUND(AC1715+AD1714,0)</f>
        <v>0</v>
      </c>
      <c r="AE1715" s="22">
        <f t="shared" ref="AE1715" ca="1" si="2729">ROUND(AD1715+AE1714,0)</f>
        <v>0</v>
      </c>
    </row>
    <row r="1716" spans="1:31" ht="12.5" hidden="1" thickBot="1">
      <c r="A1716" s="326"/>
      <c r="B1716" s="21" t="s">
        <v>388</v>
      </c>
      <c r="C1716" s="21"/>
      <c r="D1716" s="22"/>
      <c r="E1716" s="21"/>
      <c r="F1716" s="21"/>
      <c r="G1716" s="21"/>
      <c r="H1716" s="539">
        <f>H1709+7</f>
        <v>405</v>
      </c>
      <c r="I1716" s="21"/>
      <c r="J1716" s="21"/>
      <c r="K1716" s="76">
        <f ca="1">IF($D1712=LataProjekcji,ROUND($D1713-K1715,0),ROUND(IF(K1714=0,0,$D1713-K1715),0))</f>
        <v>0</v>
      </c>
      <c r="L1716" s="253">
        <f t="shared" ref="L1716:W1716" ca="1" si="2730">IF($D1712=LataProjekcji,ROUND($D1713-L1715,0),ROUND(IF(AND(L1714=0,K1716&gt;0),$D1713-L1715,IF(L1714=0,0,$D1713-L1715)),0))</f>
        <v>0</v>
      </c>
      <c r="M1716" s="253">
        <f t="shared" ca="1" si="2730"/>
        <v>0</v>
      </c>
      <c r="N1716" s="253">
        <f t="shared" ca="1" si="2730"/>
        <v>0</v>
      </c>
      <c r="O1716" s="253">
        <f t="shared" ca="1" si="2730"/>
        <v>0</v>
      </c>
      <c r="P1716" s="253">
        <f t="shared" ca="1" si="2730"/>
        <v>0</v>
      </c>
      <c r="Q1716" s="253">
        <f t="shared" ca="1" si="2730"/>
        <v>0</v>
      </c>
      <c r="R1716" s="253">
        <f t="shared" ca="1" si="2730"/>
        <v>0</v>
      </c>
      <c r="S1716" s="253">
        <f t="shared" ca="1" si="2730"/>
        <v>0</v>
      </c>
      <c r="T1716" s="253">
        <f t="shared" ca="1" si="2730"/>
        <v>0</v>
      </c>
      <c r="U1716" s="253">
        <f t="shared" ca="1" si="2730"/>
        <v>0</v>
      </c>
      <c r="V1716" s="253">
        <f t="shared" ca="1" si="2730"/>
        <v>0</v>
      </c>
      <c r="W1716" s="253">
        <f t="shared" ca="1" si="2730"/>
        <v>0</v>
      </c>
      <c r="X1716" s="253">
        <f t="shared" ref="X1716:AA1716" ca="1" si="2731">IF($D1712=LataProjekcji,ROUND($D1713-X1715,0),ROUND(IF(AND(X1714=0,W1716&gt;0),$D1713-X1715,IF(X1714=0,0,$D1713-X1715)),0))</f>
        <v>0</v>
      </c>
      <c r="Y1716" s="253">
        <f t="shared" ca="1" si="2731"/>
        <v>0</v>
      </c>
      <c r="Z1716" s="253">
        <f t="shared" ca="1" si="2731"/>
        <v>0</v>
      </c>
      <c r="AA1716" s="253">
        <f t="shared" ca="1" si="2731"/>
        <v>0</v>
      </c>
      <c r="AB1716" s="253">
        <f t="shared" ref="AB1716" ca="1" si="2732">IF($D1712=LataProjekcji,ROUND($D1713-AB1715,0),ROUND(IF(AND(AB1714=0,AA1716&gt;0),$D1713-AB1715,IF(AB1714=0,0,$D1713-AB1715)),0))</f>
        <v>0</v>
      </c>
      <c r="AC1716" s="253">
        <f t="shared" ref="AC1716" ca="1" si="2733">IF($D1712=LataProjekcji,ROUND($D1713-AC1715,0),ROUND(IF(AND(AC1714=0,AB1716&gt;0),$D1713-AC1715,IF(AC1714=0,0,$D1713-AC1715)),0))</f>
        <v>0</v>
      </c>
      <c r="AD1716" s="253">
        <f t="shared" ref="AD1716" ca="1" si="2734">IF($D1712=LataProjekcji,ROUND($D1713-AD1715,0),ROUND(IF(AND(AD1714=0,AC1716&gt;0),$D1713-AD1715,IF(AD1714=0,0,$D1713-AD1715)),0))</f>
        <v>0</v>
      </c>
      <c r="AE1716" s="253">
        <f t="shared" ref="AE1716" ca="1" si="2735">IF($D1712=LataProjekcji,ROUND($D1713-AE1715,0),ROUND(IF(AND(AE1714=0,AD1716&gt;0),$D1713-AE1715,IF(AE1714=0,0,$D1713-AE1715)),0))</f>
        <v>0</v>
      </c>
    </row>
    <row r="1717" spans="1:31" hidden="1">
      <c r="A1717" s="326"/>
      <c r="B1717" s="21"/>
      <c r="C1717" s="21"/>
      <c r="D1717" s="22"/>
      <c r="E1717" s="21"/>
      <c r="F1717" s="21"/>
      <c r="G1717" s="21"/>
      <c r="H1717" s="388">
        <f>H1710+1</f>
        <v>22</v>
      </c>
      <c r="I1717" s="458" cm="1">
        <f t="array" aca="1" ref="I1717" ca="1">OFFSET('Środki trwałe'!$C$418,H1717,,)</f>
        <v>0</v>
      </c>
      <c r="J1717" s="388" t="s">
        <v>404</v>
      </c>
      <c r="K1717" s="528">
        <f t="shared" ref="K1717:W1717" ca="1" si="2736">IF(AND(OFFSET($F$269,$D1711,0)="tak",OFFSET($G$269,$D1711,0)="tak",OFFSET($J$269,$D1711,0)="ok",LataProjekcji&lt;=Koniec_Projekt),ROUND(OFFSET($K$2476,$H1716,(COLUMN()-11))*OFFSET($K$469,$H1717,(COLUMN()-11)),0),0)</f>
        <v>0</v>
      </c>
      <c r="L1717" s="528">
        <f t="shared" ca="1" si="2736"/>
        <v>0</v>
      </c>
      <c r="M1717" s="528">
        <f t="shared" ca="1" si="2736"/>
        <v>0</v>
      </c>
      <c r="N1717" s="528">
        <f t="shared" ca="1" si="2736"/>
        <v>0</v>
      </c>
      <c r="O1717" s="528">
        <f t="shared" ca="1" si="2736"/>
        <v>0</v>
      </c>
      <c r="P1717" s="528">
        <f t="shared" ca="1" si="2736"/>
        <v>0</v>
      </c>
      <c r="Q1717" s="528">
        <f t="shared" ca="1" si="2736"/>
        <v>0</v>
      </c>
      <c r="R1717" s="528">
        <f t="shared" ca="1" si="2736"/>
        <v>0</v>
      </c>
      <c r="S1717" s="528">
        <f t="shared" ca="1" si="2736"/>
        <v>0</v>
      </c>
      <c r="T1717" s="528">
        <f t="shared" ca="1" si="2736"/>
        <v>0</v>
      </c>
      <c r="U1717" s="528">
        <f t="shared" ca="1" si="2736"/>
        <v>0</v>
      </c>
      <c r="V1717" s="528">
        <f t="shared" ca="1" si="2736"/>
        <v>0</v>
      </c>
      <c r="W1717" s="528">
        <f t="shared" ca="1" si="2736"/>
        <v>0</v>
      </c>
      <c r="X1717" s="528">
        <f t="shared" ref="X1717:AA1717" ca="1" si="2737">IF(AND(OFFSET($F$269,$D1711,0)="tak",OFFSET($G$269,$D1711,0)="tak",OFFSET($J$269,$D1711,0)="ok",LataProjekcji&lt;=Koniec_Projekt),ROUND(OFFSET($K$2476,$H1716,(COLUMN()-11))*OFFSET($K$469,$H1717,(COLUMN()-11)),0),0)</f>
        <v>0</v>
      </c>
      <c r="Y1717" s="528">
        <f t="shared" ca="1" si="2737"/>
        <v>0</v>
      </c>
      <c r="Z1717" s="528">
        <f t="shared" ca="1" si="2737"/>
        <v>0</v>
      </c>
      <c r="AA1717" s="528">
        <f t="shared" ca="1" si="2737"/>
        <v>0</v>
      </c>
      <c r="AB1717" s="528">
        <f t="shared" ref="AB1717:AE1717" ca="1" si="2738">IF(AND(OFFSET($F$269,$D1711,0)="tak",OFFSET($G$269,$D1711,0)="tak",OFFSET($J$269,$D1711,0)="ok",LataProjekcji&lt;=Koniec_Projekt),ROUND(OFFSET($K$2476,$H1716,(COLUMN()-11))*OFFSET($K$469,$H1717,(COLUMN()-11)),0),0)</f>
        <v>0</v>
      </c>
      <c r="AC1717" s="528">
        <f t="shared" ca="1" si="2738"/>
        <v>0</v>
      </c>
      <c r="AD1717" s="528">
        <f t="shared" ca="1" si="2738"/>
        <v>0</v>
      </c>
      <c r="AE1717" s="528">
        <f t="shared" ca="1" si="2738"/>
        <v>0</v>
      </c>
    </row>
    <row r="1718" spans="1:31" hidden="1">
      <c r="A1718" s="326"/>
      <c r="B1718" s="20">
        <f ca="1">OFFSET($B$269,D1718,0)</f>
        <v>0</v>
      </c>
      <c r="C1718" s="20"/>
      <c r="D1718" s="21">
        <f>D1711+1</f>
        <v>172</v>
      </c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</row>
    <row r="1719" spans="1:31" hidden="1">
      <c r="A1719" s="326"/>
      <c r="B1719" s="21" t="s">
        <v>395</v>
      </c>
      <c r="C1719" s="21"/>
      <c r="D1719" s="164">
        <f ca="1">YEAR(OFFSET($E$269,D1718,0))</f>
        <v>1900</v>
      </c>
      <c r="E1719" s="164">
        <f ca="1">MONTH(OFFSET($E$269,D1718,0))</f>
        <v>1</v>
      </c>
      <c r="F1719" s="527" cm="1">
        <f t="array" aca="1" ref="F1719" ca="1">IleMiesiecyDoKoncaRokuST</f>
        <v>11</v>
      </c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</row>
    <row r="1720" spans="1:31" hidden="1">
      <c r="A1720" s="326"/>
      <c r="B1720" s="21" t="s">
        <v>388</v>
      </c>
      <c r="C1720" s="21"/>
      <c r="D1720" s="374">
        <f ca="1">IF(E1720&lt;0,0,ROUND(E1720,0))</f>
        <v>0</v>
      </c>
      <c r="E1720" s="248">
        <f ca="1">OFFSET($D$269,D1718,0)</f>
        <v>0</v>
      </c>
      <c r="F1720" s="374">
        <f ca="1">IF(E1720&gt;10,ROUND(($D1721/12)*$F1719,0),$D1720)</f>
        <v>0</v>
      </c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6"/>
      <c r="B1721" s="21" t="s">
        <v>396</v>
      </c>
      <c r="C1721" s="21"/>
      <c r="D1721" s="374">
        <f ca="1">IF(ISBLANK(OFFSET($E$269,D1718,0)),0,IF(E1720&gt;10,ROUND(D1720*am_maszyny,0),IF(D1720&lt;0,0,D1720)))</f>
        <v>0</v>
      </c>
      <c r="E1721" s="21"/>
      <c r="F1721" s="21"/>
      <c r="G1721" s="21"/>
      <c r="H1721" s="21"/>
      <c r="I1721" s="21"/>
      <c r="J1721" s="21"/>
      <c r="K1721" s="74">
        <f ca="1">ROUND(IF($D1719=LataProjekcji,$F1720,IF($D1719=LataProjekcji,$D1721,0)),0)</f>
        <v>0</v>
      </c>
      <c r="L1721" s="247">
        <f ca="1">ROUND(IF(OR(AND($D1719=LataProjekcji,$F1719&gt;0),AND($D1719=LataProjekcji,$F1719=0,$E1720&lt;=10)),$F1720,IF($D1719&lt;LataProjekcji,IF((SUM($K1721:K1721)+$D1721)&lt;$D1720,$D1721,$D1720-SUM($K1721:K1721)),0)),0)</f>
        <v>0</v>
      </c>
      <c r="M1721" s="247">
        <f ca="1">ROUND(IF(OR(AND($D1719=LataProjekcji,$F1719&gt;0),AND($D1719=LataProjekcji,$F1719=0,$E1720&lt;=10)),$F1720,IF($D1719&lt;LataProjekcji,IF((SUM($K1721:L1721)+$D1721)&lt;$D1720,$D1721,$D1720-SUM($K1721:L1721)),0)),0)</f>
        <v>0</v>
      </c>
      <c r="N1721" s="247">
        <f ca="1">ROUND(IF(OR(AND($D1719=LataProjekcji,$F1719&gt;0),AND($D1719=LataProjekcji,$F1719=0,$E1720&lt;=10)),$F1720,IF($D1719&lt;LataProjekcji,IF((SUM($K1721:M1721)+$D1721)&lt;$D1720,$D1721,$D1720-SUM($K1721:M1721)),0)),0)</f>
        <v>0</v>
      </c>
      <c r="O1721" s="247">
        <f ca="1">ROUND(IF(OR(AND($D1719=LataProjekcji,$F1719&gt;0),AND($D1719=LataProjekcji,$F1719=0,$E1720&lt;=10)),$F1720,IF($D1719&lt;LataProjekcji,IF((SUM($K1721:N1721)+$D1721)&lt;$D1720,$D1721,$D1720-SUM($K1721:N1721)),0)),0)</f>
        <v>0</v>
      </c>
      <c r="P1721" s="247">
        <f ca="1">ROUND(IF(OR(AND($D1719=LataProjekcji,$F1719&gt;0),AND($D1719=LataProjekcji,$F1719=0,$E1720&lt;=10)),$F1720,IF($D1719&lt;LataProjekcji,IF((SUM($K1721:O1721)+$D1721)&lt;$D1720,$D1721,$D1720-SUM($K1721:O1721)),0)),0)</f>
        <v>0</v>
      </c>
      <c r="Q1721" s="247">
        <f ca="1">ROUND(IF(OR(AND($D1719=LataProjekcji,$F1719&gt;0),AND($D1719=LataProjekcji,$F1719=0,$E1720&lt;=10)),$F1720,IF($D1719&lt;LataProjekcji,IF((SUM($K1721:P1721)+$D1721)&lt;$D1720,$D1721,$D1720-SUM($K1721:P1721)),0)),0)</f>
        <v>0</v>
      </c>
      <c r="R1721" s="247">
        <f ca="1">ROUND(IF(OR(AND($D1719=LataProjekcji,$F1719&gt;0),AND($D1719=LataProjekcji,$F1719=0,$E1720&lt;=10)),$F1720,IF($D1719&lt;LataProjekcji,IF((SUM($K1721:Q1721)+$D1721)&lt;$D1720,$D1721,$D1720-SUM($K1721:Q1721)),0)),0)</f>
        <v>0</v>
      </c>
      <c r="S1721" s="247">
        <f ca="1">ROUND(IF(OR(AND($D1719=LataProjekcji,$F1719&gt;0),AND($D1719=LataProjekcji,$F1719=0,$E1720&lt;=10)),$F1720,IF($D1719&lt;LataProjekcji,IF((SUM($K1721:R1721)+$D1721)&lt;$D1720,$D1721,$D1720-SUM($K1721:R1721)),0)),0)</f>
        <v>0</v>
      </c>
      <c r="T1721" s="247">
        <f ca="1">ROUND(IF(OR(AND($D1719=LataProjekcji,$F1719&gt;0),AND($D1719=LataProjekcji,$F1719=0,$E1720&lt;=10)),$F1720,IF($D1719&lt;LataProjekcji,IF((SUM($K1721:S1721)+$D1721)&lt;$D1720,$D1721,$D1720-SUM($K1721:S1721)),0)),0)</f>
        <v>0</v>
      </c>
      <c r="U1721" s="247">
        <f ca="1">ROUND(IF(OR(AND($D1719=LataProjekcji,$F1719&gt;0),AND($D1719=LataProjekcji,$F1719=0,$E1720&lt;=10)),$F1720,IF($D1719&lt;LataProjekcji,IF((SUM($K1721:T1721)+$D1721)&lt;$D1720,$D1721,$D1720-SUM($K1721:T1721)),0)),0)</f>
        <v>0</v>
      </c>
      <c r="V1721" s="247">
        <f ca="1">ROUND(IF(OR(AND($D1719=LataProjekcji,$F1719&gt;0),AND($D1719=LataProjekcji,$F1719=0,$E1720&lt;=10)),$F1720,IF($D1719&lt;LataProjekcji,IF((SUM($K1721:U1721)+$D1721)&lt;$D1720,$D1721,$D1720-SUM($K1721:U1721)),0)),0)</f>
        <v>0</v>
      </c>
      <c r="W1721" s="247">
        <f ca="1">ROUND(IF(OR(AND($D1719=LataProjekcji,$F1719&gt;0),AND($D1719=LataProjekcji,$F1719=0,$E1720&lt;=10)),$F1720,IF($D1719&lt;LataProjekcji,IF((SUM($K1721:V1721)+$D1721)&lt;$D1720,$D1721,$D1720-SUM($K1721:V1721)),0)),0)</f>
        <v>0</v>
      </c>
      <c r="X1721" s="247">
        <f ca="1">ROUND(IF(OR(AND($D1719=LataProjekcji,$F1719&gt;0),AND($D1719=LataProjekcji,$F1719=0,$E1720&lt;=10)),$F1720,IF($D1719&lt;LataProjekcji,IF((SUM($K1721:W1721)+$D1721)&lt;$D1720,$D1721,$D1720-SUM($K1721:W1721)),0)),0)</f>
        <v>0</v>
      </c>
      <c r="Y1721" s="247">
        <f ca="1">ROUND(IF(OR(AND($D1719=LataProjekcji,$F1719&gt;0),AND($D1719=LataProjekcji,$F1719=0,$E1720&lt;=10)),$F1720,IF($D1719&lt;LataProjekcji,IF((SUM($K1721:X1721)+$D1721)&lt;$D1720,$D1721,$D1720-SUM($K1721:X1721)),0)),0)</f>
        <v>0</v>
      </c>
      <c r="Z1721" s="247">
        <f ca="1">ROUND(IF(OR(AND($D1719=LataProjekcji,$F1719&gt;0),AND($D1719=LataProjekcji,$F1719=0,$E1720&lt;=10)),$F1720,IF($D1719&lt;LataProjekcji,IF((SUM($K1721:Y1721)+$D1721)&lt;$D1720,$D1721,$D1720-SUM($K1721:Y1721)),0)),0)</f>
        <v>0</v>
      </c>
      <c r="AA1721" s="247">
        <f ca="1">ROUND(IF(OR(AND($D1719=LataProjekcji,$F1719&gt;0),AND($D1719=LataProjekcji,$F1719=0,$E1720&lt;=10)),$F1720,IF($D1719&lt;LataProjekcji,IF((SUM($K1721:Z1721)+$D1721)&lt;$D1720,$D1721,$D1720-SUM($K1721:Z1721)),0)),0)</f>
        <v>0</v>
      </c>
      <c r="AB1721" s="247">
        <f ca="1">ROUND(IF(OR(AND($D1719=LataProjekcji,$F1719&gt;0),AND($D1719=LataProjekcji,$F1719=0,$E1720&lt;=10)),$F1720,IF($D1719&lt;LataProjekcji,IF((SUM($K1721:AA1721)+$D1721)&lt;$D1720,$D1721,$D1720-SUM($K1721:AA1721)),0)),0)</f>
        <v>0</v>
      </c>
      <c r="AC1721" s="247">
        <f ca="1">ROUND(IF(OR(AND($D1719=LataProjekcji,$F1719&gt;0),AND($D1719=LataProjekcji,$F1719=0,$E1720&lt;=10)),$F1720,IF($D1719&lt;LataProjekcji,IF((SUM($K1721:AB1721)+$D1721)&lt;$D1720,$D1721,$D1720-SUM($K1721:AB1721)),0)),0)</f>
        <v>0</v>
      </c>
      <c r="AD1721" s="247">
        <f ca="1">ROUND(IF(OR(AND($D1719=LataProjekcji,$F1719&gt;0),AND($D1719=LataProjekcji,$F1719=0,$E1720&lt;=10)),$F1720,IF($D1719&lt;LataProjekcji,IF((SUM($K1721:AC1721)+$D1721)&lt;$D1720,$D1721,$D1720-SUM($K1721:AC1721)),0)),0)</f>
        <v>0</v>
      </c>
      <c r="AE1721" s="247">
        <f ca="1">ROUND(IF(OR(AND($D1719=LataProjekcji,$F1719&gt;0),AND($D1719=LataProjekcji,$F1719=0,$E1720&lt;=10)),$F1720,IF($D1719&lt;LataProjekcji,IF((SUM($K1721:AD1721)+$D1721)&lt;$D1720,$D1721,$D1720-SUM($K1721:AD1721)),0)),0)</f>
        <v>0</v>
      </c>
    </row>
    <row r="1722" spans="1:31" ht="12.5" hidden="1" thickBot="1">
      <c r="A1722" s="326"/>
      <c r="B1722" s="21" t="s">
        <v>397</v>
      </c>
      <c r="C1722" s="21"/>
      <c r="D1722" s="22"/>
      <c r="E1722" s="21"/>
      <c r="F1722" s="21"/>
      <c r="G1722" s="21"/>
      <c r="H1722" s="21"/>
      <c r="I1722" s="21"/>
      <c r="J1722" s="21"/>
      <c r="K1722" s="22">
        <f ca="1">ROUND(K1721,0)</f>
        <v>0</v>
      </c>
      <c r="L1722" s="22">
        <f t="shared" ref="L1722:W1722" ca="1" si="2739">ROUND(K1722+L1721,0)</f>
        <v>0</v>
      </c>
      <c r="M1722" s="22">
        <f t="shared" ca="1" si="2739"/>
        <v>0</v>
      </c>
      <c r="N1722" s="22">
        <f t="shared" ca="1" si="2739"/>
        <v>0</v>
      </c>
      <c r="O1722" s="22">
        <f t="shared" ca="1" si="2739"/>
        <v>0</v>
      </c>
      <c r="P1722" s="22">
        <f t="shared" ca="1" si="2739"/>
        <v>0</v>
      </c>
      <c r="Q1722" s="22">
        <f t="shared" ca="1" si="2739"/>
        <v>0</v>
      </c>
      <c r="R1722" s="22">
        <f t="shared" ca="1" si="2739"/>
        <v>0</v>
      </c>
      <c r="S1722" s="22">
        <f t="shared" ca="1" si="2739"/>
        <v>0</v>
      </c>
      <c r="T1722" s="22">
        <f t="shared" ca="1" si="2739"/>
        <v>0</v>
      </c>
      <c r="U1722" s="22">
        <f t="shared" ca="1" si="2739"/>
        <v>0</v>
      </c>
      <c r="V1722" s="22">
        <f t="shared" ca="1" si="2739"/>
        <v>0</v>
      </c>
      <c r="W1722" s="22">
        <f t="shared" ca="1" si="2739"/>
        <v>0</v>
      </c>
      <c r="X1722" s="22">
        <f ca="1">ROUND(W1722+X1721,0)</f>
        <v>0</v>
      </c>
      <c r="Y1722" s="22">
        <f ca="1">ROUND(X1722+Y1721,0)</f>
        <v>0</v>
      </c>
      <c r="Z1722" s="22">
        <f t="shared" ref="Z1722:AA1722" ca="1" si="2740">ROUND(Y1722+Z1721,0)</f>
        <v>0</v>
      </c>
      <c r="AA1722" s="22">
        <f t="shared" ca="1" si="2740"/>
        <v>0</v>
      </c>
      <c r="AB1722" s="22">
        <f t="shared" ref="AB1722" ca="1" si="2741">ROUND(AA1722+AB1721,0)</f>
        <v>0</v>
      </c>
      <c r="AC1722" s="22">
        <f t="shared" ref="AC1722" ca="1" si="2742">ROUND(AB1722+AC1721,0)</f>
        <v>0</v>
      </c>
      <c r="AD1722" s="22">
        <f t="shared" ref="AD1722" ca="1" si="2743">ROUND(AC1722+AD1721,0)</f>
        <v>0</v>
      </c>
      <c r="AE1722" s="22">
        <f t="shared" ref="AE1722" ca="1" si="2744">ROUND(AD1722+AE1721,0)</f>
        <v>0</v>
      </c>
    </row>
    <row r="1723" spans="1:31" ht="12.5" hidden="1" thickBot="1">
      <c r="A1723" s="326"/>
      <c r="B1723" s="21" t="s">
        <v>388</v>
      </c>
      <c r="C1723" s="21"/>
      <c r="D1723" s="22"/>
      <c r="E1723" s="21"/>
      <c r="F1723" s="21"/>
      <c r="G1723" s="21"/>
      <c r="H1723" s="539">
        <f>H1716+7</f>
        <v>412</v>
      </c>
      <c r="I1723" s="21"/>
      <c r="J1723" s="21"/>
      <c r="K1723" s="76">
        <f ca="1">IF($D1719=LataProjekcji,ROUND($D1720-K1722,0),ROUND(IF(K1721=0,0,$D1720-K1722),0))</f>
        <v>0</v>
      </c>
      <c r="L1723" s="253">
        <f t="shared" ref="L1723:W1723" ca="1" si="2745">IF($D1719=LataProjekcji,ROUND($D1720-L1722,0),ROUND(IF(AND(L1721=0,K1723&gt;0),$D1720-L1722,IF(L1721=0,0,$D1720-L1722)),0))</f>
        <v>0</v>
      </c>
      <c r="M1723" s="253">
        <f t="shared" ca="1" si="2745"/>
        <v>0</v>
      </c>
      <c r="N1723" s="253">
        <f t="shared" ca="1" si="2745"/>
        <v>0</v>
      </c>
      <c r="O1723" s="253">
        <f t="shared" ca="1" si="2745"/>
        <v>0</v>
      </c>
      <c r="P1723" s="253">
        <f t="shared" ca="1" si="2745"/>
        <v>0</v>
      </c>
      <c r="Q1723" s="253">
        <f t="shared" ca="1" si="2745"/>
        <v>0</v>
      </c>
      <c r="R1723" s="253">
        <f t="shared" ca="1" si="2745"/>
        <v>0</v>
      </c>
      <c r="S1723" s="253">
        <f t="shared" ca="1" si="2745"/>
        <v>0</v>
      </c>
      <c r="T1723" s="253">
        <f t="shared" ca="1" si="2745"/>
        <v>0</v>
      </c>
      <c r="U1723" s="253">
        <f t="shared" ca="1" si="2745"/>
        <v>0</v>
      </c>
      <c r="V1723" s="253">
        <f t="shared" ca="1" si="2745"/>
        <v>0</v>
      </c>
      <c r="W1723" s="253">
        <f t="shared" ca="1" si="2745"/>
        <v>0</v>
      </c>
      <c r="X1723" s="253">
        <f t="shared" ref="X1723:AA1723" ca="1" si="2746">IF($D1719=LataProjekcji,ROUND($D1720-X1722,0),ROUND(IF(AND(X1721=0,W1723&gt;0),$D1720-X1722,IF(X1721=0,0,$D1720-X1722)),0))</f>
        <v>0</v>
      </c>
      <c r="Y1723" s="253">
        <f t="shared" ca="1" si="2746"/>
        <v>0</v>
      </c>
      <c r="Z1723" s="253">
        <f t="shared" ca="1" si="2746"/>
        <v>0</v>
      </c>
      <c r="AA1723" s="253">
        <f t="shared" ca="1" si="2746"/>
        <v>0</v>
      </c>
      <c r="AB1723" s="253">
        <f t="shared" ref="AB1723" ca="1" si="2747">IF($D1719=LataProjekcji,ROUND($D1720-AB1722,0),ROUND(IF(AND(AB1721=0,AA1723&gt;0),$D1720-AB1722,IF(AB1721=0,0,$D1720-AB1722)),0))</f>
        <v>0</v>
      </c>
      <c r="AC1723" s="253">
        <f t="shared" ref="AC1723" ca="1" si="2748">IF($D1719=LataProjekcji,ROUND($D1720-AC1722,0),ROUND(IF(AND(AC1721=0,AB1723&gt;0),$D1720-AC1722,IF(AC1721=0,0,$D1720-AC1722)),0))</f>
        <v>0</v>
      </c>
      <c r="AD1723" s="253">
        <f t="shared" ref="AD1723" ca="1" si="2749">IF($D1719=LataProjekcji,ROUND($D1720-AD1722,0),ROUND(IF(AND(AD1721=0,AC1723&gt;0),$D1720-AD1722,IF(AD1721=0,0,$D1720-AD1722)),0))</f>
        <v>0</v>
      </c>
      <c r="AE1723" s="253">
        <f t="shared" ref="AE1723" ca="1" si="2750">IF($D1719=LataProjekcji,ROUND($D1720-AE1722,0),ROUND(IF(AND(AE1721=0,AD1723&gt;0),$D1720-AE1722,IF(AE1721=0,0,$D1720-AE1722)),0))</f>
        <v>0</v>
      </c>
    </row>
    <row r="1724" spans="1:31" hidden="1">
      <c r="A1724" s="326"/>
      <c r="B1724" s="21"/>
      <c r="C1724" s="21"/>
      <c r="D1724" s="21"/>
      <c r="E1724" s="21"/>
      <c r="F1724" s="21"/>
      <c r="G1724" s="21"/>
      <c r="H1724" s="388">
        <f>H1717+1</f>
        <v>23</v>
      </c>
      <c r="I1724" s="458" cm="1">
        <f t="array" aca="1" ref="I1724" ca="1">OFFSET('Środki trwałe'!$C$418,H1724,,)</f>
        <v>0</v>
      </c>
      <c r="J1724" s="388" t="s">
        <v>404</v>
      </c>
      <c r="K1724" s="528">
        <f t="shared" ref="K1724:W1724" ca="1" si="2751">IF(AND(OFFSET($F$269,$D1718,0)="tak",OFFSET($G$269,$D1718,0)="tak",OFFSET($J$269,$D1718,0)="ok",LataProjekcji&lt;=Koniec_Projekt),ROUND(OFFSET($K$2476,$H1723,(COLUMN()-11))*OFFSET($K$469,$H1724,(COLUMN()-11)),0),0)</f>
        <v>0</v>
      </c>
      <c r="L1724" s="528">
        <f t="shared" ca="1" si="2751"/>
        <v>0</v>
      </c>
      <c r="M1724" s="528">
        <f t="shared" ca="1" si="2751"/>
        <v>0</v>
      </c>
      <c r="N1724" s="528">
        <f t="shared" ca="1" si="2751"/>
        <v>0</v>
      </c>
      <c r="O1724" s="528">
        <f t="shared" ca="1" si="2751"/>
        <v>0</v>
      </c>
      <c r="P1724" s="528">
        <f t="shared" ca="1" si="2751"/>
        <v>0</v>
      </c>
      <c r="Q1724" s="528">
        <f t="shared" ca="1" si="2751"/>
        <v>0</v>
      </c>
      <c r="R1724" s="528">
        <f t="shared" ca="1" si="2751"/>
        <v>0</v>
      </c>
      <c r="S1724" s="528">
        <f t="shared" ca="1" si="2751"/>
        <v>0</v>
      </c>
      <c r="T1724" s="528">
        <f t="shared" ca="1" si="2751"/>
        <v>0</v>
      </c>
      <c r="U1724" s="528">
        <f t="shared" ca="1" si="2751"/>
        <v>0</v>
      </c>
      <c r="V1724" s="528">
        <f t="shared" ca="1" si="2751"/>
        <v>0</v>
      </c>
      <c r="W1724" s="528">
        <f t="shared" ca="1" si="2751"/>
        <v>0</v>
      </c>
      <c r="X1724" s="528">
        <f t="shared" ref="X1724:AA1724" ca="1" si="2752">IF(AND(OFFSET($F$269,$D1718,0)="tak",OFFSET($G$269,$D1718,0)="tak",OFFSET($J$269,$D1718,0)="ok",LataProjekcji&lt;=Koniec_Projekt),ROUND(OFFSET($K$2476,$H1723,(COLUMN()-11))*OFFSET($K$469,$H1724,(COLUMN()-11)),0),0)</f>
        <v>0</v>
      </c>
      <c r="Y1724" s="528">
        <f t="shared" ca="1" si="2752"/>
        <v>0</v>
      </c>
      <c r="Z1724" s="528">
        <f t="shared" ca="1" si="2752"/>
        <v>0</v>
      </c>
      <c r="AA1724" s="528">
        <f t="shared" ca="1" si="2752"/>
        <v>0</v>
      </c>
      <c r="AB1724" s="528">
        <f t="shared" ref="AB1724:AE1724" ca="1" si="2753">IF(AND(OFFSET($F$269,$D1718,0)="tak",OFFSET($G$269,$D1718,0)="tak",OFFSET($J$269,$D1718,0)="ok",LataProjekcji&lt;=Koniec_Projekt),ROUND(OFFSET($K$2476,$H1723,(COLUMN()-11))*OFFSET($K$469,$H1724,(COLUMN()-11)),0),0)</f>
        <v>0</v>
      </c>
      <c r="AC1724" s="528">
        <f t="shared" ca="1" si="2753"/>
        <v>0</v>
      </c>
      <c r="AD1724" s="528">
        <f t="shared" ca="1" si="2753"/>
        <v>0</v>
      </c>
      <c r="AE1724" s="528">
        <f t="shared" ca="1" si="2753"/>
        <v>0</v>
      </c>
    </row>
    <row r="1725" spans="1:31" hidden="1">
      <c r="A1725" s="326"/>
      <c r="B1725" s="20">
        <f ca="1">OFFSET($B$269,D1725,0)</f>
        <v>0</v>
      </c>
      <c r="C1725" s="20"/>
      <c r="D1725" s="21">
        <f>D1718+1</f>
        <v>173</v>
      </c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</row>
    <row r="1726" spans="1:31" hidden="1">
      <c r="A1726" s="326"/>
      <c r="B1726" s="21" t="s">
        <v>395</v>
      </c>
      <c r="C1726" s="21"/>
      <c r="D1726" s="164">
        <f ca="1">YEAR(OFFSET($E$269,D1725,0))</f>
        <v>1900</v>
      </c>
      <c r="E1726" s="164">
        <f ca="1">MONTH(OFFSET($E$269,D1725,0))</f>
        <v>1</v>
      </c>
      <c r="F1726" s="527" cm="1">
        <f t="array" aca="1" ref="F1726" ca="1">IleMiesiecyDoKoncaRokuST</f>
        <v>11</v>
      </c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</row>
    <row r="1727" spans="1:31" hidden="1">
      <c r="A1727" s="326"/>
      <c r="B1727" s="21" t="s">
        <v>388</v>
      </c>
      <c r="C1727" s="21"/>
      <c r="D1727" s="375">
        <f ca="1">IF(E1727&lt;0,0,ROUND(E1727,0))</f>
        <v>0</v>
      </c>
      <c r="E1727" s="248">
        <f ca="1">OFFSET($D$269,D1725,0)</f>
        <v>0</v>
      </c>
      <c r="F1727" s="375">
        <f ca="1">IF(E1727&gt;10,ROUND(($D1728/12)*$F1726,0),$D1727)</f>
        <v>0</v>
      </c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6"/>
      <c r="B1728" s="21" t="s">
        <v>396</v>
      </c>
      <c r="C1728" s="21"/>
      <c r="D1728" s="375">
        <f ca="1">IF(ISBLANK(OFFSET($E$269,D1725,0)),0,IF(E1727&gt;10,ROUND(D1727*am_maszyny,0),IF(D1727&lt;0,0,D1727)))</f>
        <v>0</v>
      </c>
      <c r="E1728" s="21"/>
      <c r="F1728" s="21"/>
      <c r="G1728" s="21"/>
      <c r="H1728" s="21"/>
      <c r="I1728" s="21"/>
      <c r="J1728" s="21"/>
      <c r="K1728" s="74">
        <f ca="1">ROUND(IF($D1726=LataProjekcji,$F1727,IF($D1726=LataProjekcji,$D1728,0)),0)</f>
        <v>0</v>
      </c>
      <c r="L1728" s="247">
        <f ca="1">ROUND(IF(OR(AND($D1726=LataProjekcji,$F1726&gt;0),AND($D1726=LataProjekcji,$F1726=0,$E1727&lt;=10)),$F1727,IF($D1726&lt;LataProjekcji,IF((SUM($K1728:K1728)+$D1728)&lt;$D1727,$D1728,$D1727-SUM($K1728:K1728)),0)),0)</f>
        <v>0</v>
      </c>
      <c r="M1728" s="247">
        <f ca="1">ROUND(IF(OR(AND($D1726=LataProjekcji,$F1726&gt;0),AND($D1726=LataProjekcji,$F1726=0,$E1727&lt;=10)),$F1727,IF($D1726&lt;LataProjekcji,IF((SUM($K1728:L1728)+$D1728)&lt;$D1727,$D1728,$D1727-SUM($K1728:L1728)),0)),0)</f>
        <v>0</v>
      </c>
      <c r="N1728" s="247">
        <f ca="1">ROUND(IF(OR(AND($D1726=LataProjekcji,$F1726&gt;0),AND($D1726=LataProjekcji,$F1726=0,$E1727&lt;=10)),$F1727,IF($D1726&lt;LataProjekcji,IF((SUM($K1728:M1728)+$D1728)&lt;$D1727,$D1728,$D1727-SUM($K1728:M1728)),0)),0)</f>
        <v>0</v>
      </c>
      <c r="O1728" s="247">
        <f ca="1">ROUND(IF(OR(AND($D1726=LataProjekcji,$F1726&gt;0),AND($D1726=LataProjekcji,$F1726=0,$E1727&lt;=10)),$F1727,IF($D1726&lt;LataProjekcji,IF((SUM($K1728:N1728)+$D1728)&lt;$D1727,$D1728,$D1727-SUM($K1728:N1728)),0)),0)</f>
        <v>0</v>
      </c>
      <c r="P1728" s="247">
        <f ca="1">ROUND(IF(OR(AND($D1726=LataProjekcji,$F1726&gt;0),AND($D1726=LataProjekcji,$F1726=0,$E1727&lt;=10)),$F1727,IF($D1726&lt;LataProjekcji,IF((SUM($K1728:O1728)+$D1728)&lt;$D1727,$D1728,$D1727-SUM($K1728:O1728)),0)),0)</f>
        <v>0</v>
      </c>
      <c r="Q1728" s="247">
        <f ca="1">ROUND(IF(OR(AND($D1726=LataProjekcji,$F1726&gt;0),AND($D1726=LataProjekcji,$F1726=0,$E1727&lt;=10)),$F1727,IF($D1726&lt;LataProjekcji,IF((SUM($K1728:P1728)+$D1728)&lt;$D1727,$D1728,$D1727-SUM($K1728:P1728)),0)),0)</f>
        <v>0</v>
      </c>
      <c r="R1728" s="247">
        <f ca="1">ROUND(IF(OR(AND($D1726=LataProjekcji,$F1726&gt;0),AND($D1726=LataProjekcji,$F1726=0,$E1727&lt;=10)),$F1727,IF($D1726&lt;LataProjekcji,IF((SUM($K1728:Q1728)+$D1728)&lt;$D1727,$D1728,$D1727-SUM($K1728:Q1728)),0)),0)</f>
        <v>0</v>
      </c>
      <c r="S1728" s="247">
        <f ca="1">ROUND(IF(OR(AND($D1726=LataProjekcji,$F1726&gt;0),AND($D1726=LataProjekcji,$F1726=0,$E1727&lt;=10)),$F1727,IF($D1726&lt;LataProjekcji,IF((SUM($K1728:R1728)+$D1728)&lt;$D1727,$D1728,$D1727-SUM($K1728:R1728)),0)),0)</f>
        <v>0</v>
      </c>
      <c r="T1728" s="247">
        <f ca="1">ROUND(IF(OR(AND($D1726=LataProjekcji,$F1726&gt;0),AND($D1726=LataProjekcji,$F1726=0,$E1727&lt;=10)),$F1727,IF($D1726&lt;LataProjekcji,IF((SUM($K1728:S1728)+$D1728)&lt;$D1727,$D1728,$D1727-SUM($K1728:S1728)),0)),0)</f>
        <v>0</v>
      </c>
      <c r="U1728" s="247">
        <f ca="1">ROUND(IF(OR(AND($D1726=LataProjekcji,$F1726&gt;0),AND($D1726=LataProjekcji,$F1726=0,$E1727&lt;=10)),$F1727,IF($D1726&lt;LataProjekcji,IF((SUM($K1728:T1728)+$D1728)&lt;$D1727,$D1728,$D1727-SUM($K1728:T1728)),0)),0)</f>
        <v>0</v>
      </c>
      <c r="V1728" s="247">
        <f ca="1">ROUND(IF(OR(AND($D1726=LataProjekcji,$F1726&gt;0),AND($D1726=LataProjekcji,$F1726=0,$E1727&lt;=10)),$F1727,IF($D1726&lt;LataProjekcji,IF((SUM($K1728:U1728)+$D1728)&lt;$D1727,$D1728,$D1727-SUM($K1728:U1728)),0)),0)</f>
        <v>0</v>
      </c>
      <c r="W1728" s="247">
        <f ca="1">ROUND(IF(OR(AND($D1726=LataProjekcji,$F1726&gt;0),AND($D1726=LataProjekcji,$F1726=0,$E1727&lt;=10)),$F1727,IF($D1726&lt;LataProjekcji,IF((SUM($K1728:V1728)+$D1728)&lt;$D1727,$D1728,$D1727-SUM($K1728:V1728)),0)),0)</f>
        <v>0</v>
      </c>
      <c r="X1728" s="247">
        <f ca="1">ROUND(IF(OR(AND($D1726=LataProjekcji,$F1726&gt;0),AND($D1726=LataProjekcji,$F1726=0,$E1727&lt;=10)),$F1727,IF($D1726&lt;LataProjekcji,IF((SUM($K1728:W1728)+$D1728)&lt;$D1727,$D1728,$D1727-SUM($K1728:W1728)),0)),0)</f>
        <v>0</v>
      </c>
      <c r="Y1728" s="247">
        <f ca="1">ROUND(IF(OR(AND($D1726=LataProjekcji,$F1726&gt;0),AND($D1726=LataProjekcji,$F1726=0,$E1727&lt;=10)),$F1727,IF($D1726&lt;LataProjekcji,IF((SUM($K1728:X1728)+$D1728)&lt;$D1727,$D1728,$D1727-SUM($K1728:X1728)),0)),0)</f>
        <v>0</v>
      </c>
      <c r="Z1728" s="247">
        <f ca="1">ROUND(IF(OR(AND($D1726=LataProjekcji,$F1726&gt;0),AND($D1726=LataProjekcji,$F1726=0,$E1727&lt;=10)),$F1727,IF($D1726&lt;LataProjekcji,IF((SUM($K1728:Y1728)+$D1728)&lt;$D1727,$D1728,$D1727-SUM($K1728:Y1728)),0)),0)</f>
        <v>0</v>
      </c>
      <c r="AA1728" s="247">
        <f ca="1">ROUND(IF(OR(AND($D1726=LataProjekcji,$F1726&gt;0),AND($D1726=LataProjekcji,$F1726=0,$E1727&lt;=10)),$F1727,IF($D1726&lt;LataProjekcji,IF((SUM($K1728:Z1728)+$D1728)&lt;$D1727,$D1728,$D1727-SUM($K1728:Z1728)),0)),0)</f>
        <v>0</v>
      </c>
      <c r="AB1728" s="247">
        <f ca="1">ROUND(IF(OR(AND($D1726=LataProjekcji,$F1726&gt;0),AND($D1726=LataProjekcji,$F1726=0,$E1727&lt;=10)),$F1727,IF($D1726&lt;LataProjekcji,IF((SUM($K1728:AA1728)+$D1728)&lt;$D1727,$D1728,$D1727-SUM($K1728:AA1728)),0)),0)</f>
        <v>0</v>
      </c>
      <c r="AC1728" s="247">
        <f ca="1">ROUND(IF(OR(AND($D1726=LataProjekcji,$F1726&gt;0),AND($D1726=LataProjekcji,$F1726=0,$E1727&lt;=10)),$F1727,IF($D1726&lt;LataProjekcji,IF((SUM($K1728:AB1728)+$D1728)&lt;$D1727,$D1728,$D1727-SUM($K1728:AB1728)),0)),0)</f>
        <v>0</v>
      </c>
      <c r="AD1728" s="247">
        <f ca="1">ROUND(IF(OR(AND($D1726=LataProjekcji,$F1726&gt;0),AND($D1726=LataProjekcji,$F1726=0,$E1727&lt;=10)),$F1727,IF($D1726&lt;LataProjekcji,IF((SUM($K1728:AC1728)+$D1728)&lt;$D1727,$D1728,$D1727-SUM($K1728:AC1728)),0)),0)</f>
        <v>0</v>
      </c>
      <c r="AE1728" s="247">
        <f ca="1">ROUND(IF(OR(AND($D1726=LataProjekcji,$F1726&gt;0),AND($D1726=LataProjekcji,$F1726=0,$E1727&lt;=10)),$F1727,IF($D1726&lt;LataProjekcji,IF((SUM($K1728:AD1728)+$D1728)&lt;$D1727,$D1728,$D1727-SUM($K1728:AD1728)),0)),0)</f>
        <v>0</v>
      </c>
    </row>
    <row r="1729" spans="1:31" ht="12.5" hidden="1" thickBot="1">
      <c r="A1729" s="326"/>
      <c r="B1729" s="21" t="s">
        <v>397</v>
      </c>
      <c r="C1729" s="21"/>
      <c r="D1729" s="22"/>
      <c r="E1729" s="21"/>
      <c r="F1729" s="21"/>
      <c r="G1729" s="21"/>
      <c r="H1729" s="21"/>
      <c r="I1729" s="21"/>
      <c r="J1729" s="21"/>
      <c r="K1729" s="22">
        <f ca="1">ROUND(K1728,0)</f>
        <v>0</v>
      </c>
      <c r="L1729" s="22">
        <f t="shared" ref="L1729:W1729" ca="1" si="2754">ROUND(K1729+L1728,0)</f>
        <v>0</v>
      </c>
      <c r="M1729" s="22">
        <f t="shared" ca="1" si="2754"/>
        <v>0</v>
      </c>
      <c r="N1729" s="22">
        <f t="shared" ca="1" si="2754"/>
        <v>0</v>
      </c>
      <c r="O1729" s="22">
        <f t="shared" ca="1" si="2754"/>
        <v>0</v>
      </c>
      <c r="P1729" s="22">
        <f t="shared" ca="1" si="2754"/>
        <v>0</v>
      </c>
      <c r="Q1729" s="22">
        <f t="shared" ca="1" si="2754"/>
        <v>0</v>
      </c>
      <c r="R1729" s="22">
        <f t="shared" ca="1" si="2754"/>
        <v>0</v>
      </c>
      <c r="S1729" s="22">
        <f t="shared" ca="1" si="2754"/>
        <v>0</v>
      </c>
      <c r="T1729" s="22">
        <f t="shared" ca="1" si="2754"/>
        <v>0</v>
      </c>
      <c r="U1729" s="22">
        <f t="shared" ca="1" si="2754"/>
        <v>0</v>
      </c>
      <c r="V1729" s="22">
        <f t="shared" ca="1" si="2754"/>
        <v>0</v>
      </c>
      <c r="W1729" s="22">
        <f t="shared" ca="1" si="2754"/>
        <v>0</v>
      </c>
      <c r="X1729" s="22">
        <f ca="1">ROUND(W1729+X1728,0)</f>
        <v>0</v>
      </c>
      <c r="Y1729" s="22">
        <f ca="1">ROUND(X1729+Y1728,0)</f>
        <v>0</v>
      </c>
      <c r="Z1729" s="22">
        <f t="shared" ref="Z1729:AA1729" ca="1" si="2755">ROUND(Y1729+Z1728,0)</f>
        <v>0</v>
      </c>
      <c r="AA1729" s="22">
        <f t="shared" ca="1" si="2755"/>
        <v>0</v>
      </c>
      <c r="AB1729" s="22">
        <f t="shared" ref="AB1729" ca="1" si="2756">ROUND(AA1729+AB1728,0)</f>
        <v>0</v>
      </c>
      <c r="AC1729" s="22">
        <f t="shared" ref="AC1729" ca="1" si="2757">ROUND(AB1729+AC1728,0)</f>
        <v>0</v>
      </c>
      <c r="AD1729" s="22">
        <f t="shared" ref="AD1729" ca="1" si="2758">ROUND(AC1729+AD1728,0)</f>
        <v>0</v>
      </c>
      <c r="AE1729" s="22">
        <f t="shared" ref="AE1729" ca="1" si="2759">ROUND(AD1729+AE1728,0)</f>
        <v>0</v>
      </c>
    </row>
    <row r="1730" spans="1:31" ht="12.5" hidden="1" thickBot="1">
      <c r="A1730" s="326"/>
      <c r="B1730" s="21" t="s">
        <v>388</v>
      </c>
      <c r="C1730" s="21"/>
      <c r="D1730" s="22"/>
      <c r="E1730" s="21"/>
      <c r="F1730" s="21"/>
      <c r="G1730" s="21"/>
      <c r="H1730" s="539">
        <f>H1723+7</f>
        <v>419</v>
      </c>
      <c r="I1730" s="21"/>
      <c r="J1730" s="21"/>
      <c r="K1730" s="76">
        <f ca="1">IF($D1726=LataProjekcji,ROUND($D1727-K1729,0),ROUND(IF(K1728=0,0,$D1727-K1729),0))</f>
        <v>0</v>
      </c>
      <c r="L1730" s="253">
        <f t="shared" ref="L1730:W1730" ca="1" si="2760">IF($D1726=LataProjekcji,ROUND($D1727-L1729,0),ROUND(IF(AND(L1728=0,K1730&gt;0),$D1727-L1729,IF(L1728=0,0,$D1727-L1729)),0))</f>
        <v>0</v>
      </c>
      <c r="M1730" s="253">
        <f t="shared" ca="1" si="2760"/>
        <v>0</v>
      </c>
      <c r="N1730" s="253">
        <f t="shared" ca="1" si="2760"/>
        <v>0</v>
      </c>
      <c r="O1730" s="253">
        <f t="shared" ca="1" si="2760"/>
        <v>0</v>
      </c>
      <c r="P1730" s="253">
        <f t="shared" ca="1" si="2760"/>
        <v>0</v>
      </c>
      <c r="Q1730" s="253">
        <f t="shared" ca="1" si="2760"/>
        <v>0</v>
      </c>
      <c r="R1730" s="253">
        <f t="shared" ca="1" si="2760"/>
        <v>0</v>
      </c>
      <c r="S1730" s="253">
        <f t="shared" ca="1" si="2760"/>
        <v>0</v>
      </c>
      <c r="T1730" s="253">
        <f t="shared" ca="1" si="2760"/>
        <v>0</v>
      </c>
      <c r="U1730" s="253">
        <f t="shared" ca="1" si="2760"/>
        <v>0</v>
      </c>
      <c r="V1730" s="253">
        <f t="shared" ca="1" si="2760"/>
        <v>0</v>
      </c>
      <c r="W1730" s="253">
        <f t="shared" ca="1" si="2760"/>
        <v>0</v>
      </c>
      <c r="X1730" s="253">
        <f t="shared" ref="X1730:AA1730" ca="1" si="2761">IF($D1726=LataProjekcji,ROUND($D1727-X1729,0),ROUND(IF(AND(X1728=0,W1730&gt;0),$D1727-X1729,IF(X1728=0,0,$D1727-X1729)),0))</f>
        <v>0</v>
      </c>
      <c r="Y1730" s="253">
        <f t="shared" ca="1" si="2761"/>
        <v>0</v>
      </c>
      <c r="Z1730" s="253">
        <f t="shared" ca="1" si="2761"/>
        <v>0</v>
      </c>
      <c r="AA1730" s="253">
        <f t="shared" ca="1" si="2761"/>
        <v>0</v>
      </c>
      <c r="AB1730" s="253">
        <f t="shared" ref="AB1730" ca="1" si="2762">IF($D1726=LataProjekcji,ROUND($D1727-AB1729,0),ROUND(IF(AND(AB1728=0,AA1730&gt;0),$D1727-AB1729,IF(AB1728=0,0,$D1727-AB1729)),0))</f>
        <v>0</v>
      </c>
      <c r="AC1730" s="253">
        <f t="shared" ref="AC1730" ca="1" si="2763">IF($D1726=LataProjekcji,ROUND($D1727-AC1729,0),ROUND(IF(AND(AC1728=0,AB1730&gt;0),$D1727-AC1729,IF(AC1728=0,0,$D1727-AC1729)),0))</f>
        <v>0</v>
      </c>
      <c r="AD1730" s="253">
        <f t="shared" ref="AD1730" ca="1" si="2764">IF($D1726=LataProjekcji,ROUND($D1727-AD1729,0),ROUND(IF(AND(AD1728=0,AC1730&gt;0),$D1727-AD1729,IF(AD1728=0,0,$D1727-AD1729)),0))</f>
        <v>0</v>
      </c>
      <c r="AE1730" s="253">
        <f t="shared" ref="AE1730" ca="1" si="2765">IF($D1726=LataProjekcji,ROUND($D1727-AE1729,0),ROUND(IF(AND(AE1728=0,AD1730&gt;0),$D1727-AE1729,IF(AE1728=0,0,$D1727-AE1729)),0))</f>
        <v>0</v>
      </c>
    </row>
    <row r="1731" spans="1:31" hidden="1">
      <c r="A1731" s="326"/>
      <c r="B1731" s="21"/>
      <c r="C1731" s="21"/>
      <c r="D1731" s="22"/>
      <c r="E1731" s="21"/>
      <c r="F1731" s="21"/>
      <c r="G1731" s="21"/>
      <c r="H1731" s="388">
        <f>H1724+1</f>
        <v>24</v>
      </c>
      <c r="I1731" s="458" cm="1">
        <f t="array" aca="1" ref="I1731" ca="1">OFFSET('Środki trwałe'!$C$418,H1731,,)</f>
        <v>0</v>
      </c>
      <c r="J1731" s="388" t="s">
        <v>404</v>
      </c>
      <c r="K1731" s="528">
        <f t="shared" ref="K1731:W1731" ca="1" si="2766">IF(AND(OFFSET($F$269,$D1725,0)="tak",OFFSET($G$269,$D1725,0)="tak",OFFSET($J$269,$D1725,0)="ok",LataProjekcji&lt;=Koniec_Projekt),ROUND(OFFSET($K$2476,$H1730,(COLUMN()-11))*OFFSET($K$469,$H1731,(COLUMN()-11)),0),0)</f>
        <v>0</v>
      </c>
      <c r="L1731" s="528">
        <f t="shared" ca="1" si="2766"/>
        <v>0</v>
      </c>
      <c r="M1731" s="528">
        <f t="shared" ca="1" si="2766"/>
        <v>0</v>
      </c>
      <c r="N1731" s="528">
        <f t="shared" ca="1" si="2766"/>
        <v>0</v>
      </c>
      <c r="O1731" s="528">
        <f t="shared" ca="1" si="2766"/>
        <v>0</v>
      </c>
      <c r="P1731" s="528">
        <f t="shared" ca="1" si="2766"/>
        <v>0</v>
      </c>
      <c r="Q1731" s="528">
        <f t="shared" ca="1" si="2766"/>
        <v>0</v>
      </c>
      <c r="R1731" s="528">
        <f t="shared" ca="1" si="2766"/>
        <v>0</v>
      </c>
      <c r="S1731" s="528">
        <f t="shared" ca="1" si="2766"/>
        <v>0</v>
      </c>
      <c r="T1731" s="528">
        <f t="shared" ca="1" si="2766"/>
        <v>0</v>
      </c>
      <c r="U1731" s="528">
        <f t="shared" ca="1" si="2766"/>
        <v>0</v>
      </c>
      <c r="V1731" s="528">
        <f t="shared" ca="1" si="2766"/>
        <v>0</v>
      </c>
      <c r="W1731" s="528">
        <f t="shared" ca="1" si="2766"/>
        <v>0</v>
      </c>
      <c r="X1731" s="528">
        <f t="shared" ref="X1731:AA1731" ca="1" si="2767">IF(AND(OFFSET($F$269,$D1725,0)="tak",OFFSET($G$269,$D1725,0)="tak",OFFSET($J$269,$D1725,0)="ok",LataProjekcji&lt;=Koniec_Projekt),ROUND(OFFSET($K$2476,$H1730,(COLUMN()-11))*OFFSET($K$469,$H1731,(COLUMN()-11)),0),0)</f>
        <v>0</v>
      </c>
      <c r="Y1731" s="528">
        <f t="shared" ca="1" si="2767"/>
        <v>0</v>
      </c>
      <c r="Z1731" s="528">
        <f t="shared" ca="1" si="2767"/>
        <v>0</v>
      </c>
      <c r="AA1731" s="528">
        <f t="shared" ca="1" si="2767"/>
        <v>0</v>
      </c>
      <c r="AB1731" s="528">
        <f t="shared" ref="AB1731:AE1731" ca="1" si="2768">IF(AND(OFFSET($F$269,$D1725,0)="tak",OFFSET($G$269,$D1725,0)="tak",OFFSET($J$269,$D1725,0)="ok",LataProjekcji&lt;=Koniec_Projekt),ROUND(OFFSET($K$2476,$H1730,(COLUMN()-11))*OFFSET($K$469,$H1731,(COLUMN()-11)),0),0)</f>
        <v>0</v>
      </c>
      <c r="AC1731" s="528">
        <f t="shared" ca="1" si="2768"/>
        <v>0</v>
      </c>
      <c r="AD1731" s="528">
        <f t="shared" ca="1" si="2768"/>
        <v>0</v>
      </c>
      <c r="AE1731" s="528">
        <f t="shared" ca="1" si="2768"/>
        <v>0</v>
      </c>
    </row>
    <row r="1732" spans="1:31" hidden="1">
      <c r="A1732" s="326"/>
      <c r="B1732" s="20">
        <f ca="1">OFFSET($B$269,D1732,0)</f>
        <v>0</v>
      </c>
      <c r="C1732" s="20"/>
      <c r="D1732" s="21">
        <f>D1725+1</f>
        <v>174</v>
      </c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  <c r="W1732" s="21"/>
      <c r="X1732" s="21"/>
      <c r="Y1732" s="21"/>
      <c r="Z1732" s="21"/>
      <c r="AA1732" s="21"/>
      <c r="AB1732" s="21"/>
      <c r="AC1732" s="21"/>
      <c r="AD1732" s="21"/>
      <c r="AE1732" s="21"/>
    </row>
    <row r="1733" spans="1:31" hidden="1">
      <c r="A1733" s="326"/>
      <c r="B1733" s="21" t="s">
        <v>395</v>
      </c>
      <c r="C1733" s="21"/>
      <c r="D1733" s="164">
        <f ca="1">YEAR(OFFSET($E$269,D1732,0))</f>
        <v>1900</v>
      </c>
      <c r="E1733" s="164">
        <f ca="1">MONTH(OFFSET($E$269,D1732,0))</f>
        <v>1</v>
      </c>
      <c r="F1733" s="527" cm="1">
        <f t="array" aca="1" ref="F1733" ca="1">IleMiesiecyDoKoncaRokuST</f>
        <v>11</v>
      </c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</row>
    <row r="1734" spans="1:31" hidden="1">
      <c r="A1734" s="326"/>
      <c r="B1734" s="21" t="s">
        <v>388</v>
      </c>
      <c r="C1734" s="21"/>
      <c r="D1734" s="372">
        <f ca="1">IF(E1734&lt;0,0,ROUND(E1734,0))</f>
        <v>0</v>
      </c>
      <c r="E1734" s="248">
        <f ca="1">OFFSET($D$269,D1732,0)</f>
        <v>0</v>
      </c>
      <c r="F1734" s="372">
        <f ca="1">IF(E1734&gt;10,ROUND(($D1735/12)*$F1733,0),$D1734)</f>
        <v>0</v>
      </c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6"/>
      <c r="B1735" s="21" t="s">
        <v>396</v>
      </c>
      <c r="C1735" s="21"/>
      <c r="D1735" s="372">
        <f ca="1">IF(ISBLANK(OFFSET($E$269,D1732,0)),0,IF(E1734&gt;10,ROUND(D1734*am_maszyny,0),IF(D1734&lt;0,0,D1734)))</f>
        <v>0</v>
      </c>
      <c r="E1735" s="21"/>
      <c r="F1735" s="21"/>
      <c r="G1735" s="21"/>
      <c r="H1735" s="21"/>
      <c r="I1735" s="21"/>
      <c r="J1735" s="21"/>
      <c r="K1735" s="74">
        <f ca="1">ROUND(IF($D1733=LataProjekcji,$F1734,IF($D1733=LataProjekcji,$D1735,0)),0)</f>
        <v>0</v>
      </c>
      <c r="L1735" s="247">
        <f ca="1">ROUND(IF(OR(AND($D1733=LataProjekcji,$F1733&gt;0),AND($D1733=LataProjekcji,$F1733=0,$E1734&lt;=10)),$F1734,IF($D1733&lt;LataProjekcji,IF((SUM($K1735:K1735)+$D1735)&lt;$D1734,$D1735,$D1734-SUM($K1735:K1735)),0)),0)</f>
        <v>0</v>
      </c>
      <c r="M1735" s="247">
        <f ca="1">ROUND(IF(OR(AND($D1733=LataProjekcji,$F1733&gt;0),AND($D1733=LataProjekcji,$F1733=0,$E1734&lt;=10)),$F1734,IF($D1733&lt;LataProjekcji,IF((SUM($K1735:L1735)+$D1735)&lt;$D1734,$D1735,$D1734-SUM($K1735:L1735)),0)),0)</f>
        <v>0</v>
      </c>
      <c r="N1735" s="247">
        <f ca="1">ROUND(IF(OR(AND($D1733=LataProjekcji,$F1733&gt;0),AND($D1733=LataProjekcji,$F1733=0,$E1734&lt;=10)),$F1734,IF($D1733&lt;LataProjekcji,IF((SUM($K1735:M1735)+$D1735)&lt;$D1734,$D1735,$D1734-SUM($K1735:M1735)),0)),0)</f>
        <v>0</v>
      </c>
      <c r="O1735" s="247">
        <f ca="1">ROUND(IF(OR(AND($D1733=LataProjekcji,$F1733&gt;0),AND($D1733=LataProjekcji,$F1733=0,$E1734&lt;=10)),$F1734,IF($D1733&lt;LataProjekcji,IF((SUM($K1735:N1735)+$D1735)&lt;$D1734,$D1735,$D1734-SUM($K1735:N1735)),0)),0)</f>
        <v>0</v>
      </c>
      <c r="P1735" s="247">
        <f ca="1">ROUND(IF(OR(AND($D1733=LataProjekcji,$F1733&gt;0),AND($D1733=LataProjekcji,$F1733=0,$E1734&lt;=10)),$F1734,IF($D1733&lt;LataProjekcji,IF((SUM($K1735:O1735)+$D1735)&lt;$D1734,$D1735,$D1734-SUM($K1735:O1735)),0)),0)</f>
        <v>0</v>
      </c>
      <c r="Q1735" s="247">
        <f ca="1">ROUND(IF(OR(AND($D1733=LataProjekcji,$F1733&gt;0),AND($D1733=LataProjekcji,$F1733=0,$E1734&lt;=10)),$F1734,IF($D1733&lt;LataProjekcji,IF((SUM($K1735:P1735)+$D1735)&lt;$D1734,$D1735,$D1734-SUM($K1735:P1735)),0)),0)</f>
        <v>0</v>
      </c>
      <c r="R1735" s="247">
        <f ca="1">ROUND(IF(OR(AND($D1733=LataProjekcji,$F1733&gt;0),AND($D1733=LataProjekcji,$F1733=0,$E1734&lt;=10)),$F1734,IF($D1733&lt;LataProjekcji,IF((SUM($K1735:Q1735)+$D1735)&lt;$D1734,$D1735,$D1734-SUM($K1735:Q1735)),0)),0)</f>
        <v>0</v>
      </c>
      <c r="S1735" s="247">
        <f ca="1">ROUND(IF(OR(AND($D1733=LataProjekcji,$F1733&gt;0),AND($D1733=LataProjekcji,$F1733=0,$E1734&lt;=10)),$F1734,IF($D1733&lt;LataProjekcji,IF((SUM($K1735:R1735)+$D1735)&lt;$D1734,$D1735,$D1734-SUM($K1735:R1735)),0)),0)</f>
        <v>0</v>
      </c>
      <c r="T1735" s="247">
        <f ca="1">ROUND(IF(OR(AND($D1733=LataProjekcji,$F1733&gt;0),AND($D1733=LataProjekcji,$F1733=0,$E1734&lt;=10)),$F1734,IF($D1733&lt;LataProjekcji,IF((SUM($K1735:S1735)+$D1735)&lt;$D1734,$D1735,$D1734-SUM($K1735:S1735)),0)),0)</f>
        <v>0</v>
      </c>
      <c r="U1735" s="247">
        <f ca="1">ROUND(IF(OR(AND($D1733=LataProjekcji,$F1733&gt;0),AND($D1733=LataProjekcji,$F1733=0,$E1734&lt;=10)),$F1734,IF($D1733&lt;LataProjekcji,IF((SUM($K1735:T1735)+$D1735)&lt;$D1734,$D1735,$D1734-SUM($K1735:T1735)),0)),0)</f>
        <v>0</v>
      </c>
      <c r="V1735" s="247">
        <f ca="1">ROUND(IF(OR(AND($D1733=LataProjekcji,$F1733&gt;0),AND($D1733=LataProjekcji,$F1733=0,$E1734&lt;=10)),$F1734,IF($D1733&lt;LataProjekcji,IF((SUM($K1735:U1735)+$D1735)&lt;$D1734,$D1735,$D1734-SUM($K1735:U1735)),0)),0)</f>
        <v>0</v>
      </c>
      <c r="W1735" s="247">
        <f ca="1">ROUND(IF(OR(AND($D1733=LataProjekcji,$F1733&gt;0),AND($D1733=LataProjekcji,$F1733=0,$E1734&lt;=10)),$F1734,IF($D1733&lt;LataProjekcji,IF((SUM($K1735:V1735)+$D1735)&lt;$D1734,$D1735,$D1734-SUM($K1735:V1735)),0)),0)</f>
        <v>0</v>
      </c>
      <c r="X1735" s="247">
        <f ca="1">ROUND(IF(OR(AND($D1733=LataProjekcji,$F1733&gt;0),AND($D1733=LataProjekcji,$F1733=0,$E1734&lt;=10)),$F1734,IF($D1733&lt;LataProjekcji,IF((SUM($K1735:W1735)+$D1735)&lt;$D1734,$D1735,$D1734-SUM($K1735:W1735)),0)),0)</f>
        <v>0</v>
      </c>
      <c r="Y1735" s="247">
        <f ca="1">ROUND(IF(OR(AND($D1733=LataProjekcji,$F1733&gt;0),AND($D1733=LataProjekcji,$F1733=0,$E1734&lt;=10)),$F1734,IF($D1733&lt;LataProjekcji,IF((SUM($K1735:X1735)+$D1735)&lt;$D1734,$D1735,$D1734-SUM($K1735:X1735)),0)),0)</f>
        <v>0</v>
      </c>
      <c r="Z1735" s="247">
        <f ca="1">ROUND(IF(OR(AND($D1733=LataProjekcji,$F1733&gt;0),AND($D1733=LataProjekcji,$F1733=0,$E1734&lt;=10)),$F1734,IF($D1733&lt;LataProjekcji,IF((SUM($K1735:Y1735)+$D1735)&lt;$D1734,$D1735,$D1734-SUM($K1735:Y1735)),0)),0)</f>
        <v>0</v>
      </c>
      <c r="AA1735" s="247">
        <f ca="1">ROUND(IF(OR(AND($D1733=LataProjekcji,$F1733&gt;0),AND($D1733=LataProjekcji,$F1733=0,$E1734&lt;=10)),$F1734,IF($D1733&lt;LataProjekcji,IF((SUM($K1735:Z1735)+$D1735)&lt;$D1734,$D1735,$D1734-SUM($K1735:Z1735)),0)),0)</f>
        <v>0</v>
      </c>
      <c r="AB1735" s="247">
        <f ca="1">ROUND(IF(OR(AND($D1733=LataProjekcji,$F1733&gt;0),AND($D1733=LataProjekcji,$F1733=0,$E1734&lt;=10)),$F1734,IF($D1733&lt;LataProjekcji,IF((SUM($K1735:AA1735)+$D1735)&lt;$D1734,$D1735,$D1734-SUM($K1735:AA1735)),0)),0)</f>
        <v>0</v>
      </c>
      <c r="AC1735" s="247">
        <f ca="1">ROUND(IF(OR(AND($D1733=LataProjekcji,$F1733&gt;0),AND($D1733=LataProjekcji,$F1733=0,$E1734&lt;=10)),$F1734,IF($D1733&lt;LataProjekcji,IF((SUM($K1735:AB1735)+$D1735)&lt;$D1734,$D1735,$D1734-SUM($K1735:AB1735)),0)),0)</f>
        <v>0</v>
      </c>
      <c r="AD1735" s="247">
        <f ca="1">ROUND(IF(OR(AND($D1733=LataProjekcji,$F1733&gt;0),AND($D1733=LataProjekcji,$F1733=0,$E1734&lt;=10)),$F1734,IF($D1733&lt;LataProjekcji,IF((SUM($K1735:AC1735)+$D1735)&lt;$D1734,$D1735,$D1734-SUM($K1735:AC1735)),0)),0)</f>
        <v>0</v>
      </c>
      <c r="AE1735" s="247">
        <f ca="1">ROUND(IF(OR(AND($D1733=LataProjekcji,$F1733&gt;0),AND($D1733=LataProjekcji,$F1733=0,$E1734&lt;=10)),$F1734,IF($D1733&lt;LataProjekcji,IF((SUM($K1735:AD1735)+$D1735)&lt;$D1734,$D1735,$D1734-SUM($K1735:AD1735)),0)),0)</f>
        <v>0</v>
      </c>
    </row>
    <row r="1736" spans="1:31" ht="12.5" hidden="1" thickBot="1">
      <c r="A1736" s="326"/>
      <c r="B1736" s="21" t="s">
        <v>397</v>
      </c>
      <c r="C1736" s="21"/>
      <c r="D1736" s="22"/>
      <c r="E1736" s="21"/>
      <c r="F1736" s="21"/>
      <c r="G1736" s="21"/>
      <c r="H1736" s="21"/>
      <c r="I1736" s="21"/>
      <c r="J1736" s="21"/>
      <c r="K1736" s="22">
        <f ca="1">ROUND(K1735,0)</f>
        <v>0</v>
      </c>
      <c r="L1736" s="22">
        <f t="shared" ref="L1736:W1736" ca="1" si="2769">ROUND(K1736+L1735,0)</f>
        <v>0</v>
      </c>
      <c r="M1736" s="22">
        <f t="shared" ca="1" si="2769"/>
        <v>0</v>
      </c>
      <c r="N1736" s="22">
        <f t="shared" ca="1" si="2769"/>
        <v>0</v>
      </c>
      <c r="O1736" s="22">
        <f t="shared" ca="1" si="2769"/>
        <v>0</v>
      </c>
      <c r="P1736" s="22">
        <f t="shared" ca="1" si="2769"/>
        <v>0</v>
      </c>
      <c r="Q1736" s="22">
        <f t="shared" ca="1" si="2769"/>
        <v>0</v>
      </c>
      <c r="R1736" s="22">
        <f t="shared" ca="1" si="2769"/>
        <v>0</v>
      </c>
      <c r="S1736" s="22">
        <f t="shared" ca="1" si="2769"/>
        <v>0</v>
      </c>
      <c r="T1736" s="22">
        <f t="shared" ca="1" si="2769"/>
        <v>0</v>
      </c>
      <c r="U1736" s="22">
        <f t="shared" ca="1" si="2769"/>
        <v>0</v>
      </c>
      <c r="V1736" s="22">
        <f t="shared" ca="1" si="2769"/>
        <v>0</v>
      </c>
      <c r="W1736" s="22">
        <f t="shared" ca="1" si="2769"/>
        <v>0</v>
      </c>
      <c r="X1736" s="22">
        <f ca="1">ROUND(W1736+X1735,0)</f>
        <v>0</v>
      </c>
      <c r="Y1736" s="22">
        <f ca="1">ROUND(X1736+Y1735,0)</f>
        <v>0</v>
      </c>
      <c r="Z1736" s="22">
        <f t="shared" ref="Z1736:AA1736" ca="1" si="2770">ROUND(Y1736+Z1735,0)</f>
        <v>0</v>
      </c>
      <c r="AA1736" s="22">
        <f t="shared" ca="1" si="2770"/>
        <v>0</v>
      </c>
      <c r="AB1736" s="22">
        <f t="shared" ref="AB1736" ca="1" si="2771">ROUND(AA1736+AB1735,0)</f>
        <v>0</v>
      </c>
      <c r="AC1736" s="22">
        <f t="shared" ref="AC1736" ca="1" si="2772">ROUND(AB1736+AC1735,0)</f>
        <v>0</v>
      </c>
      <c r="AD1736" s="22">
        <f t="shared" ref="AD1736" ca="1" si="2773">ROUND(AC1736+AD1735,0)</f>
        <v>0</v>
      </c>
      <c r="AE1736" s="22">
        <f t="shared" ref="AE1736" ca="1" si="2774">ROUND(AD1736+AE1735,0)</f>
        <v>0</v>
      </c>
    </row>
    <row r="1737" spans="1:31" ht="12.5" hidden="1" thickBot="1">
      <c r="A1737" s="326"/>
      <c r="B1737" s="21" t="s">
        <v>388</v>
      </c>
      <c r="C1737" s="21"/>
      <c r="D1737" s="22"/>
      <c r="E1737" s="21"/>
      <c r="F1737" s="21"/>
      <c r="G1737" s="21"/>
      <c r="H1737" s="539">
        <f>H1730+7</f>
        <v>426</v>
      </c>
      <c r="I1737" s="21"/>
      <c r="J1737" s="21"/>
      <c r="K1737" s="76">
        <f ca="1">IF($D1733=LataProjekcji,ROUND($D1734-K1736,0),ROUND(IF(K1735=0,0,$D1734-K1736),0))</f>
        <v>0</v>
      </c>
      <c r="L1737" s="253">
        <f t="shared" ref="L1737:W1737" ca="1" si="2775">IF($D1733=LataProjekcji,ROUND($D1734-L1736,0),ROUND(IF(AND(L1735=0,K1737&gt;0),$D1734-L1736,IF(L1735=0,0,$D1734-L1736)),0))</f>
        <v>0</v>
      </c>
      <c r="M1737" s="253">
        <f t="shared" ca="1" si="2775"/>
        <v>0</v>
      </c>
      <c r="N1737" s="253">
        <f t="shared" ca="1" si="2775"/>
        <v>0</v>
      </c>
      <c r="O1737" s="253">
        <f t="shared" ca="1" si="2775"/>
        <v>0</v>
      </c>
      <c r="P1737" s="253">
        <f t="shared" ca="1" si="2775"/>
        <v>0</v>
      </c>
      <c r="Q1737" s="253">
        <f t="shared" ca="1" si="2775"/>
        <v>0</v>
      </c>
      <c r="R1737" s="253">
        <f t="shared" ca="1" si="2775"/>
        <v>0</v>
      </c>
      <c r="S1737" s="253">
        <f t="shared" ca="1" si="2775"/>
        <v>0</v>
      </c>
      <c r="T1737" s="253">
        <f t="shared" ca="1" si="2775"/>
        <v>0</v>
      </c>
      <c r="U1737" s="253">
        <f t="shared" ca="1" si="2775"/>
        <v>0</v>
      </c>
      <c r="V1737" s="253">
        <f t="shared" ca="1" si="2775"/>
        <v>0</v>
      </c>
      <c r="W1737" s="253">
        <f t="shared" ca="1" si="2775"/>
        <v>0</v>
      </c>
      <c r="X1737" s="253">
        <f t="shared" ref="X1737:AA1737" ca="1" si="2776">IF($D1733=LataProjekcji,ROUND($D1734-X1736,0),ROUND(IF(AND(X1735=0,W1737&gt;0),$D1734-X1736,IF(X1735=0,0,$D1734-X1736)),0))</f>
        <v>0</v>
      </c>
      <c r="Y1737" s="253">
        <f t="shared" ca="1" si="2776"/>
        <v>0</v>
      </c>
      <c r="Z1737" s="253">
        <f t="shared" ca="1" si="2776"/>
        <v>0</v>
      </c>
      <c r="AA1737" s="253">
        <f t="shared" ca="1" si="2776"/>
        <v>0</v>
      </c>
      <c r="AB1737" s="253">
        <f t="shared" ref="AB1737" ca="1" si="2777">IF($D1733=LataProjekcji,ROUND($D1734-AB1736,0),ROUND(IF(AND(AB1735=0,AA1737&gt;0),$D1734-AB1736,IF(AB1735=0,0,$D1734-AB1736)),0))</f>
        <v>0</v>
      </c>
      <c r="AC1737" s="253">
        <f t="shared" ref="AC1737" ca="1" si="2778">IF($D1733=LataProjekcji,ROUND($D1734-AC1736,0),ROUND(IF(AND(AC1735=0,AB1737&gt;0),$D1734-AC1736,IF(AC1735=0,0,$D1734-AC1736)),0))</f>
        <v>0</v>
      </c>
      <c r="AD1737" s="253">
        <f t="shared" ref="AD1737" ca="1" si="2779">IF($D1733=LataProjekcji,ROUND($D1734-AD1736,0),ROUND(IF(AND(AD1735=0,AC1737&gt;0),$D1734-AD1736,IF(AD1735=0,0,$D1734-AD1736)),0))</f>
        <v>0</v>
      </c>
      <c r="AE1737" s="253">
        <f t="shared" ref="AE1737" ca="1" si="2780">IF($D1733=LataProjekcji,ROUND($D1734-AE1736,0),ROUND(IF(AND(AE1735=0,AD1737&gt;0),$D1734-AE1736,IF(AE1735=0,0,$D1734-AE1736)),0))</f>
        <v>0</v>
      </c>
    </row>
    <row r="1738" spans="1:31" hidden="1">
      <c r="A1738" s="326"/>
      <c r="B1738" s="20"/>
      <c r="C1738" s="20"/>
      <c r="D1738" s="21"/>
      <c r="E1738" s="21"/>
      <c r="F1738" s="21"/>
      <c r="G1738" s="21"/>
      <c r="H1738" s="388">
        <f>H1731+1</f>
        <v>25</v>
      </c>
      <c r="I1738" s="458" cm="1">
        <f t="array" aca="1" ref="I1738" ca="1">OFFSET('Środki trwałe'!$C$418,H1738,,)</f>
        <v>0</v>
      </c>
      <c r="J1738" s="388" t="s">
        <v>404</v>
      </c>
      <c r="K1738" s="528">
        <f t="shared" ref="K1738:W1738" ca="1" si="2781">IF(AND(OFFSET($F$269,$D1732,0)="tak",OFFSET($G$269,$D1732,0)="tak",OFFSET($J$269,$D1732,0)="ok",LataProjekcji&lt;=Koniec_Projekt),ROUND(OFFSET($K$2476,$H1737,(COLUMN()-11))*OFFSET($K$469,$H1738,(COLUMN()-11)),0),0)</f>
        <v>0</v>
      </c>
      <c r="L1738" s="528">
        <f t="shared" ca="1" si="2781"/>
        <v>0</v>
      </c>
      <c r="M1738" s="528">
        <f t="shared" ca="1" si="2781"/>
        <v>0</v>
      </c>
      <c r="N1738" s="528">
        <f t="shared" ca="1" si="2781"/>
        <v>0</v>
      </c>
      <c r="O1738" s="528">
        <f t="shared" ca="1" si="2781"/>
        <v>0</v>
      </c>
      <c r="P1738" s="528">
        <f t="shared" ca="1" si="2781"/>
        <v>0</v>
      </c>
      <c r="Q1738" s="528">
        <f t="shared" ca="1" si="2781"/>
        <v>0</v>
      </c>
      <c r="R1738" s="528">
        <f t="shared" ca="1" si="2781"/>
        <v>0</v>
      </c>
      <c r="S1738" s="528">
        <f t="shared" ca="1" si="2781"/>
        <v>0</v>
      </c>
      <c r="T1738" s="528">
        <f t="shared" ca="1" si="2781"/>
        <v>0</v>
      </c>
      <c r="U1738" s="528">
        <f t="shared" ca="1" si="2781"/>
        <v>0</v>
      </c>
      <c r="V1738" s="528">
        <f t="shared" ca="1" si="2781"/>
        <v>0</v>
      </c>
      <c r="W1738" s="528">
        <f t="shared" ca="1" si="2781"/>
        <v>0</v>
      </c>
      <c r="X1738" s="528">
        <f t="shared" ref="X1738:AA1738" ca="1" si="2782">IF(AND(OFFSET($F$269,$D1732,0)="tak",OFFSET($G$269,$D1732,0)="tak",OFFSET($J$269,$D1732,0)="ok",LataProjekcji&lt;=Koniec_Projekt),ROUND(OFFSET($K$2476,$H1737,(COLUMN()-11))*OFFSET($K$469,$H1738,(COLUMN()-11)),0),0)</f>
        <v>0</v>
      </c>
      <c r="Y1738" s="528">
        <f t="shared" ca="1" si="2782"/>
        <v>0</v>
      </c>
      <c r="Z1738" s="528">
        <f t="shared" ca="1" si="2782"/>
        <v>0</v>
      </c>
      <c r="AA1738" s="528">
        <f t="shared" ca="1" si="2782"/>
        <v>0</v>
      </c>
      <c r="AB1738" s="528">
        <f t="shared" ref="AB1738:AE1738" ca="1" si="2783">IF(AND(OFFSET($F$269,$D1732,0)="tak",OFFSET($G$269,$D1732,0)="tak",OFFSET($J$269,$D1732,0)="ok",LataProjekcji&lt;=Koniec_Projekt),ROUND(OFFSET($K$2476,$H1737,(COLUMN()-11))*OFFSET($K$469,$H1738,(COLUMN()-11)),0),0)</f>
        <v>0</v>
      </c>
      <c r="AC1738" s="528">
        <f t="shared" ca="1" si="2783"/>
        <v>0</v>
      </c>
      <c r="AD1738" s="528">
        <f t="shared" ca="1" si="2783"/>
        <v>0</v>
      </c>
      <c r="AE1738" s="528">
        <f t="shared" ca="1" si="2783"/>
        <v>0</v>
      </c>
    </row>
    <row r="1739" spans="1:31" hidden="1">
      <c r="A1739" s="326"/>
      <c r="B1739" s="20">
        <f ca="1">OFFSET($B$269,D1739,0)</f>
        <v>0</v>
      </c>
      <c r="C1739" s="20"/>
      <c r="D1739" s="21">
        <f>D1732+1</f>
        <v>175</v>
      </c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</row>
    <row r="1740" spans="1:31" hidden="1">
      <c r="A1740" s="326"/>
      <c r="B1740" s="21" t="s">
        <v>395</v>
      </c>
      <c r="C1740" s="21"/>
      <c r="D1740" s="164">
        <f ca="1">YEAR(OFFSET($E$269,D1739,0))</f>
        <v>1900</v>
      </c>
      <c r="E1740" s="164">
        <f ca="1">MONTH(OFFSET($E$269,D1739,0))</f>
        <v>1</v>
      </c>
      <c r="F1740" s="527" cm="1">
        <f t="array" aca="1" ref="F1740" ca="1">IleMiesiecyDoKoncaRokuST</f>
        <v>11</v>
      </c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</row>
    <row r="1741" spans="1:31" hidden="1">
      <c r="A1741" s="326"/>
      <c r="B1741" s="21" t="s">
        <v>388</v>
      </c>
      <c r="C1741" s="21"/>
      <c r="D1741" s="373">
        <f ca="1">IF(E1741&lt;0,0,ROUND(E1741,0))</f>
        <v>0</v>
      </c>
      <c r="E1741" s="248">
        <f ca="1">OFFSET($D$269,D1739,0)</f>
        <v>0</v>
      </c>
      <c r="F1741" s="373">
        <f ca="1">IF(E1741&gt;10,ROUND(($D1742/12)*$F1740,0),$D1741)</f>
        <v>0</v>
      </c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6"/>
      <c r="B1742" s="21" t="s">
        <v>396</v>
      </c>
      <c r="C1742" s="21"/>
      <c r="D1742" s="373">
        <f ca="1">IF(ISBLANK(OFFSET($E$269,D1739,0)),0,IF(E1741&gt;10,ROUND(D1741*am_maszyny,0),IF(D1741&lt;0,0,D1741)))</f>
        <v>0</v>
      </c>
      <c r="E1742" s="21"/>
      <c r="F1742" s="21"/>
      <c r="G1742" s="21"/>
      <c r="H1742" s="21"/>
      <c r="I1742" s="21"/>
      <c r="J1742" s="21"/>
      <c r="K1742" s="74">
        <f ca="1">ROUND(IF($D1740=LataProjekcji,$F1741,IF($D1740=LataProjekcji,$D1742,0)),0)</f>
        <v>0</v>
      </c>
      <c r="L1742" s="247">
        <f ca="1">ROUND(IF(OR(AND($D1740=LataProjekcji,$F1740&gt;0),AND($D1740=LataProjekcji,$F1740=0,$E1741&lt;=10)),$F1741,IF($D1740&lt;LataProjekcji,IF((SUM($K1742:K1742)+$D1742)&lt;$D1741,$D1742,$D1741-SUM($K1742:K1742)),0)),0)</f>
        <v>0</v>
      </c>
      <c r="M1742" s="247">
        <f ca="1">ROUND(IF(OR(AND($D1740=LataProjekcji,$F1740&gt;0),AND($D1740=LataProjekcji,$F1740=0,$E1741&lt;=10)),$F1741,IF($D1740&lt;LataProjekcji,IF((SUM($K1742:L1742)+$D1742)&lt;$D1741,$D1742,$D1741-SUM($K1742:L1742)),0)),0)</f>
        <v>0</v>
      </c>
      <c r="N1742" s="247">
        <f ca="1">ROUND(IF(OR(AND($D1740=LataProjekcji,$F1740&gt;0),AND($D1740=LataProjekcji,$F1740=0,$E1741&lt;=10)),$F1741,IF($D1740&lt;LataProjekcji,IF((SUM($K1742:M1742)+$D1742)&lt;$D1741,$D1742,$D1741-SUM($K1742:M1742)),0)),0)</f>
        <v>0</v>
      </c>
      <c r="O1742" s="247">
        <f ca="1">ROUND(IF(OR(AND($D1740=LataProjekcji,$F1740&gt;0),AND($D1740=LataProjekcji,$F1740=0,$E1741&lt;=10)),$F1741,IF($D1740&lt;LataProjekcji,IF((SUM($K1742:N1742)+$D1742)&lt;$D1741,$D1742,$D1741-SUM($K1742:N1742)),0)),0)</f>
        <v>0</v>
      </c>
      <c r="P1742" s="247">
        <f ca="1">ROUND(IF(OR(AND($D1740=LataProjekcji,$F1740&gt;0),AND($D1740=LataProjekcji,$F1740=0,$E1741&lt;=10)),$F1741,IF($D1740&lt;LataProjekcji,IF((SUM($K1742:O1742)+$D1742)&lt;$D1741,$D1742,$D1741-SUM($K1742:O1742)),0)),0)</f>
        <v>0</v>
      </c>
      <c r="Q1742" s="247">
        <f ca="1">ROUND(IF(OR(AND($D1740=LataProjekcji,$F1740&gt;0),AND($D1740=LataProjekcji,$F1740=0,$E1741&lt;=10)),$F1741,IF($D1740&lt;LataProjekcji,IF((SUM($K1742:P1742)+$D1742)&lt;$D1741,$D1742,$D1741-SUM($K1742:P1742)),0)),0)</f>
        <v>0</v>
      </c>
      <c r="R1742" s="247">
        <f ca="1">ROUND(IF(OR(AND($D1740=LataProjekcji,$F1740&gt;0),AND($D1740=LataProjekcji,$F1740=0,$E1741&lt;=10)),$F1741,IF($D1740&lt;LataProjekcji,IF((SUM($K1742:Q1742)+$D1742)&lt;$D1741,$D1742,$D1741-SUM($K1742:Q1742)),0)),0)</f>
        <v>0</v>
      </c>
      <c r="S1742" s="247">
        <f ca="1">ROUND(IF(OR(AND($D1740=LataProjekcji,$F1740&gt;0),AND($D1740=LataProjekcji,$F1740=0,$E1741&lt;=10)),$F1741,IF($D1740&lt;LataProjekcji,IF((SUM($K1742:R1742)+$D1742)&lt;$D1741,$D1742,$D1741-SUM($K1742:R1742)),0)),0)</f>
        <v>0</v>
      </c>
      <c r="T1742" s="247">
        <f ca="1">ROUND(IF(OR(AND($D1740=LataProjekcji,$F1740&gt;0),AND($D1740=LataProjekcji,$F1740=0,$E1741&lt;=10)),$F1741,IF($D1740&lt;LataProjekcji,IF((SUM($K1742:S1742)+$D1742)&lt;$D1741,$D1742,$D1741-SUM($K1742:S1742)),0)),0)</f>
        <v>0</v>
      </c>
      <c r="U1742" s="247">
        <f ca="1">ROUND(IF(OR(AND($D1740=LataProjekcji,$F1740&gt;0),AND($D1740=LataProjekcji,$F1740=0,$E1741&lt;=10)),$F1741,IF($D1740&lt;LataProjekcji,IF((SUM($K1742:T1742)+$D1742)&lt;$D1741,$D1742,$D1741-SUM($K1742:T1742)),0)),0)</f>
        <v>0</v>
      </c>
      <c r="V1742" s="247">
        <f ca="1">ROUND(IF(OR(AND($D1740=LataProjekcji,$F1740&gt;0),AND($D1740=LataProjekcji,$F1740=0,$E1741&lt;=10)),$F1741,IF($D1740&lt;LataProjekcji,IF((SUM($K1742:U1742)+$D1742)&lt;$D1741,$D1742,$D1741-SUM($K1742:U1742)),0)),0)</f>
        <v>0</v>
      </c>
      <c r="W1742" s="247">
        <f ca="1">ROUND(IF(OR(AND($D1740=LataProjekcji,$F1740&gt;0),AND($D1740=LataProjekcji,$F1740=0,$E1741&lt;=10)),$F1741,IF($D1740&lt;LataProjekcji,IF((SUM($K1742:V1742)+$D1742)&lt;$D1741,$D1742,$D1741-SUM($K1742:V1742)),0)),0)</f>
        <v>0</v>
      </c>
      <c r="X1742" s="247">
        <f ca="1">ROUND(IF(OR(AND($D1740=LataProjekcji,$F1740&gt;0),AND($D1740=LataProjekcji,$F1740=0,$E1741&lt;=10)),$F1741,IF($D1740&lt;LataProjekcji,IF((SUM($K1742:W1742)+$D1742)&lt;$D1741,$D1742,$D1741-SUM($K1742:W1742)),0)),0)</f>
        <v>0</v>
      </c>
      <c r="Y1742" s="247">
        <f ca="1">ROUND(IF(OR(AND($D1740=LataProjekcji,$F1740&gt;0),AND($D1740=LataProjekcji,$F1740=0,$E1741&lt;=10)),$F1741,IF($D1740&lt;LataProjekcji,IF((SUM($K1742:X1742)+$D1742)&lt;$D1741,$D1742,$D1741-SUM($K1742:X1742)),0)),0)</f>
        <v>0</v>
      </c>
      <c r="Z1742" s="247">
        <f ca="1">ROUND(IF(OR(AND($D1740=LataProjekcji,$F1740&gt;0),AND($D1740=LataProjekcji,$F1740=0,$E1741&lt;=10)),$F1741,IF($D1740&lt;LataProjekcji,IF((SUM($K1742:Y1742)+$D1742)&lt;$D1741,$D1742,$D1741-SUM($K1742:Y1742)),0)),0)</f>
        <v>0</v>
      </c>
      <c r="AA1742" s="247">
        <f ca="1">ROUND(IF(OR(AND($D1740=LataProjekcji,$F1740&gt;0),AND($D1740=LataProjekcji,$F1740=0,$E1741&lt;=10)),$F1741,IF($D1740&lt;LataProjekcji,IF((SUM($K1742:Z1742)+$D1742)&lt;$D1741,$D1742,$D1741-SUM($K1742:Z1742)),0)),0)</f>
        <v>0</v>
      </c>
      <c r="AB1742" s="247">
        <f ca="1">ROUND(IF(OR(AND($D1740=LataProjekcji,$F1740&gt;0),AND($D1740=LataProjekcji,$F1740=0,$E1741&lt;=10)),$F1741,IF($D1740&lt;LataProjekcji,IF((SUM($K1742:AA1742)+$D1742)&lt;$D1741,$D1742,$D1741-SUM($K1742:AA1742)),0)),0)</f>
        <v>0</v>
      </c>
      <c r="AC1742" s="247">
        <f ca="1">ROUND(IF(OR(AND($D1740=LataProjekcji,$F1740&gt;0),AND($D1740=LataProjekcji,$F1740=0,$E1741&lt;=10)),$F1741,IF($D1740&lt;LataProjekcji,IF((SUM($K1742:AB1742)+$D1742)&lt;$D1741,$D1742,$D1741-SUM($K1742:AB1742)),0)),0)</f>
        <v>0</v>
      </c>
      <c r="AD1742" s="247">
        <f ca="1">ROUND(IF(OR(AND($D1740=LataProjekcji,$F1740&gt;0),AND($D1740=LataProjekcji,$F1740=0,$E1741&lt;=10)),$F1741,IF($D1740&lt;LataProjekcji,IF((SUM($K1742:AC1742)+$D1742)&lt;$D1741,$D1742,$D1741-SUM($K1742:AC1742)),0)),0)</f>
        <v>0</v>
      </c>
      <c r="AE1742" s="247">
        <f ca="1">ROUND(IF(OR(AND($D1740=LataProjekcji,$F1740&gt;0),AND($D1740=LataProjekcji,$F1740=0,$E1741&lt;=10)),$F1741,IF($D1740&lt;LataProjekcji,IF((SUM($K1742:AD1742)+$D1742)&lt;$D1741,$D1742,$D1741-SUM($K1742:AD1742)),0)),0)</f>
        <v>0</v>
      </c>
    </row>
    <row r="1743" spans="1:31" ht="12.5" hidden="1" thickBot="1">
      <c r="A1743" s="326"/>
      <c r="B1743" s="21" t="s">
        <v>397</v>
      </c>
      <c r="C1743" s="21"/>
      <c r="D1743" s="22"/>
      <c r="E1743" s="21"/>
      <c r="F1743" s="21"/>
      <c r="G1743" s="21"/>
      <c r="H1743" s="21"/>
      <c r="I1743" s="21"/>
      <c r="J1743" s="21"/>
      <c r="K1743" s="22">
        <f ca="1">ROUND(K1742,0)</f>
        <v>0</v>
      </c>
      <c r="L1743" s="22">
        <f t="shared" ref="L1743:W1743" ca="1" si="2784">ROUND(K1743+L1742,0)</f>
        <v>0</v>
      </c>
      <c r="M1743" s="22">
        <f t="shared" ca="1" si="2784"/>
        <v>0</v>
      </c>
      <c r="N1743" s="22">
        <f t="shared" ca="1" si="2784"/>
        <v>0</v>
      </c>
      <c r="O1743" s="22">
        <f t="shared" ca="1" si="2784"/>
        <v>0</v>
      </c>
      <c r="P1743" s="22">
        <f t="shared" ca="1" si="2784"/>
        <v>0</v>
      </c>
      <c r="Q1743" s="22">
        <f t="shared" ca="1" si="2784"/>
        <v>0</v>
      </c>
      <c r="R1743" s="22">
        <f t="shared" ca="1" si="2784"/>
        <v>0</v>
      </c>
      <c r="S1743" s="22">
        <f t="shared" ca="1" si="2784"/>
        <v>0</v>
      </c>
      <c r="T1743" s="22">
        <f t="shared" ca="1" si="2784"/>
        <v>0</v>
      </c>
      <c r="U1743" s="22">
        <f t="shared" ca="1" si="2784"/>
        <v>0</v>
      </c>
      <c r="V1743" s="22">
        <f t="shared" ca="1" si="2784"/>
        <v>0</v>
      </c>
      <c r="W1743" s="22">
        <f t="shared" ca="1" si="2784"/>
        <v>0</v>
      </c>
      <c r="X1743" s="22">
        <f ca="1">ROUND(W1743+X1742,0)</f>
        <v>0</v>
      </c>
      <c r="Y1743" s="22">
        <f ca="1">ROUND(X1743+Y1742,0)</f>
        <v>0</v>
      </c>
      <c r="Z1743" s="22">
        <f t="shared" ref="Z1743:AA1743" ca="1" si="2785">ROUND(Y1743+Z1742,0)</f>
        <v>0</v>
      </c>
      <c r="AA1743" s="22">
        <f t="shared" ca="1" si="2785"/>
        <v>0</v>
      </c>
      <c r="AB1743" s="22">
        <f t="shared" ref="AB1743" ca="1" si="2786">ROUND(AA1743+AB1742,0)</f>
        <v>0</v>
      </c>
      <c r="AC1743" s="22">
        <f t="shared" ref="AC1743" ca="1" si="2787">ROUND(AB1743+AC1742,0)</f>
        <v>0</v>
      </c>
      <c r="AD1743" s="22">
        <f t="shared" ref="AD1743" ca="1" si="2788">ROUND(AC1743+AD1742,0)</f>
        <v>0</v>
      </c>
      <c r="AE1743" s="22">
        <f t="shared" ref="AE1743" ca="1" si="2789">ROUND(AD1743+AE1742,0)</f>
        <v>0</v>
      </c>
    </row>
    <row r="1744" spans="1:31" ht="12.5" hidden="1" thickBot="1">
      <c r="A1744" s="326"/>
      <c r="B1744" s="21" t="s">
        <v>388</v>
      </c>
      <c r="C1744" s="21"/>
      <c r="D1744" s="22"/>
      <c r="E1744" s="21"/>
      <c r="F1744" s="21"/>
      <c r="G1744" s="21"/>
      <c r="H1744" s="539">
        <f>H1737+7</f>
        <v>433</v>
      </c>
      <c r="I1744" s="21"/>
      <c r="J1744" s="21"/>
      <c r="K1744" s="76">
        <f ca="1">IF($D1740=LataProjekcji,ROUND($D1741-K1743,0),ROUND(IF(K1742=0,0,$D1741-K1743),0))</f>
        <v>0</v>
      </c>
      <c r="L1744" s="253">
        <f t="shared" ref="L1744:W1744" ca="1" si="2790">IF($D1740=LataProjekcji,ROUND($D1741-L1743,0),ROUND(IF(AND(L1742=0,K1744&gt;0),$D1741-L1743,IF(L1742=0,0,$D1741-L1743)),0))</f>
        <v>0</v>
      </c>
      <c r="M1744" s="253">
        <f t="shared" ca="1" si="2790"/>
        <v>0</v>
      </c>
      <c r="N1744" s="253">
        <f t="shared" ca="1" si="2790"/>
        <v>0</v>
      </c>
      <c r="O1744" s="253">
        <f t="shared" ca="1" si="2790"/>
        <v>0</v>
      </c>
      <c r="P1744" s="253">
        <f t="shared" ca="1" si="2790"/>
        <v>0</v>
      </c>
      <c r="Q1744" s="253">
        <f t="shared" ca="1" si="2790"/>
        <v>0</v>
      </c>
      <c r="R1744" s="253">
        <f t="shared" ca="1" si="2790"/>
        <v>0</v>
      </c>
      <c r="S1744" s="253">
        <f t="shared" ca="1" si="2790"/>
        <v>0</v>
      </c>
      <c r="T1744" s="253">
        <f t="shared" ca="1" si="2790"/>
        <v>0</v>
      </c>
      <c r="U1744" s="253">
        <f t="shared" ca="1" si="2790"/>
        <v>0</v>
      </c>
      <c r="V1744" s="253">
        <f t="shared" ca="1" si="2790"/>
        <v>0</v>
      </c>
      <c r="W1744" s="253">
        <f t="shared" ca="1" si="2790"/>
        <v>0</v>
      </c>
      <c r="X1744" s="253">
        <f t="shared" ref="X1744:AA1744" ca="1" si="2791">IF($D1740=LataProjekcji,ROUND($D1741-X1743,0),ROUND(IF(AND(X1742=0,W1744&gt;0),$D1741-X1743,IF(X1742=0,0,$D1741-X1743)),0))</f>
        <v>0</v>
      </c>
      <c r="Y1744" s="253">
        <f t="shared" ca="1" si="2791"/>
        <v>0</v>
      </c>
      <c r="Z1744" s="253">
        <f t="shared" ca="1" si="2791"/>
        <v>0</v>
      </c>
      <c r="AA1744" s="253">
        <f t="shared" ca="1" si="2791"/>
        <v>0</v>
      </c>
      <c r="AB1744" s="253">
        <f t="shared" ref="AB1744" ca="1" si="2792">IF($D1740=LataProjekcji,ROUND($D1741-AB1743,0),ROUND(IF(AND(AB1742=0,AA1744&gt;0),$D1741-AB1743,IF(AB1742=0,0,$D1741-AB1743)),0))</f>
        <v>0</v>
      </c>
      <c r="AC1744" s="253">
        <f t="shared" ref="AC1744" ca="1" si="2793">IF($D1740=LataProjekcji,ROUND($D1741-AC1743,0),ROUND(IF(AND(AC1742=0,AB1744&gt;0),$D1741-AC1743,IF(AC1742=0,0,$D1741-AC1743)),0))</f>
        <v>0</v>
      </c>
      <c r="AD1744" s="253">
        <f t="shared" ref="AD1744" ca="1" si="2794">IF($D1740=LataProjekcji,ROUND($D1741-AD1743,0),ROUND(IF(AND(AD1742=0,AC1744&gt;0),$D1741-AD1743,IF(AD1742=0,0,$D1741-AD1743)),0))</f>
        <v>0</v>
      </c>
      <c r="AE1744" s="253">
        <f t="shared" ref="AE1744" ca="1" si="2795">IF($D1740=LataProjekcji,ROUND($D1741-AE1743,0),ROUND(IF(AND(AE1742=0,AD1744&gt;0),$D1741-AE1743,IF(AE1742=0,0,$D1741-AE1743)),0))</f>
        <v>0</v>
      </c>
    </row>
    <row r="1745" spans="1:31" hidden="1">
      <c r="A1745" s="326"/>
      <c r="B1745" s="21"/>
      <c r="C1745" s="21"/>
      <c r="D1745" s="22"/>
      <c r="E1745" s="21"/>
      <c r="F1745" s="21"/>
      <c r="G1745" s="21"/>
      <c r="H1745" s="388">
        <f>H1738+1</f>
        <v>26</v>
      </c>
      <c r="I1745" s="458" cm="1">
        <f t="array" aca="1" ref="I1745" ca="1">OFFSET('Środki trwałe'!$C$418,H1745,,)</f>
        <v>0</v>
      </c>
      <c r="J1745" s="388" t="s">
        <v>404</v>
      </c>
      <c r="K1745" s="528">
        <f t="shared" ref="K1745:W1745" ca="1" si="2796">IF(AND(OFFSET($F$269,$D1739,0)="tak",OFFSET($G$269,$D1739,0)="tak",OFFSET($J$269,$D1739,0)="ok",LataProjekcji&lt;=Koniec_Projekt),ROUND(OFFSET($K$2476,$H1744,(COLUMN()-11))*OFFSET($K$469,$H1745,(COLUMN()-11)),0),0)</f>
        <v>0</v>
      </c>
      <c r="L1745" s="528">
        <f t="shared" ca="1" si="2796"/>
        <v>0</v>
      </c>
      <c r="M1745" s="528">
        <f t="shared" ca="1" si="2796"/>
        <v>0</v>
      </c>
      <c r="N1745" s="528">
        <f t="shared" ca="1" si="2796"/>
        <v>0</v>
      </c>
      <c r="O1745" s="528">
        <f t="shared" ca="1" si="2796"/>
        <v>0</v>
      </c>
      <c r="P1745" s="528">
        <f t="shared" ca="1" si="2796"/>
        <v>0</v>
      </c>
      <c r="Q1745" s="528">
        <f t="shared" ca="1" si="2796"/>
        <v>0</v>
      </c>
      <c r="R1745" s="528">
        <f t="shared" ca="1" si="2796"/>
        <v>0</v>
      </c>
      <c r="S1745" s="528">
        <f t="shared" ca="1" si="2796"/>
        <v>0</v>
      </c>
      <c r="T1745" s="528">
        <f t="shared" ca="1" si="2796"/>
        <v>0</v>
      </c>
      <c r="U1745" s="528">
        <f t="shared" ca="1" si="2796"/>
        <v>0</v>
      </c>
      <c r="V1745" s="528">
        <f t="shared" ca="1" si="2796"/>
        <v>0</v>
      </c>
      <c r="W1745" s="528">
        <f t="shared" ca="1" si="2796"/>
        <v>0</v>
      </c>
      <c r="X1745" s="528">
        <f t="shared" ref="X1745:AA1745" ca="1" si="2797">IF(AND(OFFSET($F$269,$D1739,0)="tak",OFFSET($G$269,$D1739,0)="tak",OFFSET($J$269,$D1739,0)="ok",LataProjekcji&lt;=Koniec_Projekt),ROUND(OFFSET($K$2476,$H1744,(COLUMN()-11))*OFFSET($K$469,$H1745,(COLUMN()-11)),0),0)</f>
        <v>0</v>
      </c>
      <c r="Y1745" s="528">
        <f t="shared" ca="1" si="2797"/>
        <v>0</v>
      </c>
      <c r="Z1745" s="528">
        <f t="shared" ca="1" si="2797"/>
        <v>0</v>
      </c>
      <c r="AA1745" s="528">
        <f t="shared" ca="1" si="2797"/>
        <v>0</v>
      </c>
      <c r="AB1745" s="528">
        <f t="shared" ref="AB1745:AE1745" ca="1" si="2798">IF(AND(OFFSET($F$269,$D1739,0)="tak",OFFSET($G$269,$D1739,0)="tak",OFFSET($J$269,$D1739,0)="ok",LataProjekcji&lt;=Koniec_Projekt),ROUND(OFFSET($K$2476,$H1744,(COLUMN()-11))*OFFSET($K$469,$H1745,(COLUMN()-11)),0),0)</f>
        <v>0</v>
      </c>
      <c r="AC1745" s="528">
        <f t="shared" ca="1" si="2798"/>
        <v>0</v>
      </c>
      <c r="AD1745" s="528">
        <f t="shared" ca="1" si="2798"/>
        <v>0</v>
      </c>
      <c r="AE1745" s="528">
        <f t="shared" ca="1" si="2798"/>
        <v>0</v>
      </c>
    </row>
    <row r="1746" spans="1:31" hidden="1">
      <c r="A1746" s="326"/>
      <c r="B1746" s="20">
        <f ca="1">OFFSET($B$269,D1746,0)</f>
        <v>0</v>
      </c>
      <c r="C1746" s="20"/>
      <c r="D1746" s="21">
        <f>D1739+1</f>
        <v>176</v>
      </c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</row>
    <row r="1747" spans="1:31" hidden="1">
      <c r="A1747" s="326"/>
      <c r="B1747" s="21" t="s">
        <v>395</v>
      </c>
      <c r="C1747" s="21"/>
      <c r="D1747" s="164">
        <f ca="1">YEAR(OFFSET($E$269,D1746,0))</f>
        <v>1900</v>
      </c>
      <c r="E1747" s="164">
        <f ca="1">MONTH(OFFSET($E$269,D1746,0))</f>
        <v>1</v>
      </c>
      <c r="F1747" s="527" cm="1">
        <f t="array" aca="1" ref="F1747" ca="1">IleMiesiecyDoKoncaRokuST</f>
        <v>11</v>
      </c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</row>
    <row r="1748" spans="1:31" hidden="1">
      <c r="A1748" s="326"/>
      <c r="B1748" s="21" t="s">
        <v>388</v>
      </c>
      <c r="C1748" s="21"/>
      <c r="D1748" s="374">
        <f ca="1">IF(E1748&lt;0,0,ROUND(E1748,0))</f>
        <v>0</v>
      </c>
      <c r="E1748" s="248">
        <f ca="1">OFFSET($D$269,D1746,0)</f>
        <v>0</v>
      </c>
      <c r="F1748" s="374">
        <f ca="1">IF(E1748&gt;10,ROUND(($D1749/12)*$F1747,0),$D1748)</f>
        <v>0</v>
      </c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6"/>
      <c r="B1749" s="21" t="s">
        <v>396</v>
      </c>
      <c r="C1749" s="21"/>
      <c r="D1749" s="374">
        <f ca="1">IF(ISBLANK(OFFSET($E$269,D1746,0)),0,IF(E1748&gt;10,ROUND(D1748*am_maszyny,0),IF(D1748&lt;0,0,D1748)))</f>
        <v>0</v>
      </c>
      <c r="E1749" s="21"/>
      <c r="F1749" s="21"/>
      <c r="G1749" s="21"/>
      <c r="H1749" s="21"/>
      <c r="I1749" s="21"/>
      <c r="J1749" s="21"/>
      <c r="K1749" s="74">
        <f ca="1">ROUND(IF($D1747=LataProjekcji,$F1748,IF($D1747=LataProjekcji,$D1749,0)),0)</f>
        <v>0</v>
      </c>
      <c r="L1749" s="247">
        <f ca="1">ROUND(IF(OR(AND($D1747=LataProjekcji,$F1747&gt;0),AND($D1747=LataProjekcji,$F1747=0,$E1748&lt;=10)),$F1748,IF($D1747&lt;LataProjekcji,IF((SUM($K1749:K1749)+$D1749)&lt;$D1748,$D1749,$D1748-SUM($K1749:K1749)),0)),0)</f>
        <v>0</v>
      </c>
      <c r="M1749" s="247">
        <f ca="1">ROUND(IF(OR(AND($D1747=LataProjekcji,$F1747&gt;0),AND($D1747=LataProjekcji,$F1747=0,$E1748&lt;=10)),$F1748,IF($D1747&lt;LataProjekcji,IF((SUM($K1749:L1749)+$D1749)&lt;$D1748,$D1749,$D1748-SUM($K1749:L1749)),0)),0)</f>
        <v>0</v>
      </c>
      <c r="N1749" s="247">
        <f ca="1">ROUND(IF(OR(AND($D1747=LataProjekcji,$F1747&gt;0),AND($D1747=LataProjekcji,$F1747=0,$E1748&lt;=10)),$F1748,IF($D1747&lt;LataProjekcji,IF((SUM($K1749:M1749)+$D1749)&lt;$D1748,$D1749,$D1748-SUM($K1749:M1749)),0)),0)</f>
        <v>0</v>
      </c>
      <c r="O1749" s="247">
        <f ca="1">ROUND(IF(OR(AND($D1747=LataProjekcji,$F1747&gt;0),AND($D1747=LataProjekcji,$F1747=0,$E1748&lt;=10)),$F1748,IF($D1747&lt;LataProjekcji,IF((SUM($K1749:N1749)+$D1749)&lt;$D1748,$D1749,$D1748-SUM($K1749:N1749)),0)),0)</f>
        <v>0</v>
      </c>
      <c r="P1749" s="247">
        <f ca="1">ROUND(IF(OR(AND($D1747=LataProjekcji,$F1747&gt;0),AND($D1747=LataProjekcji,$F1747=0,$E1748&lt;=10)),$F1748,IF($D1747&lt;LataProjekcji,IF((SUM($K1749:O1749)+$D1749)&lt;$D1748,$D1749,$D1748-SUM($K1749:O1749)),0)),0)</f>
        <v>0</v>
      </c>
      <c r="Q1749" s="247">
        <f ca="1">ROUND(IF(OR(AND($D1747=LataProjekcji,$F1747&gt;0),AND($D1747=LataProjekcji,$F1747=0,$E1748&lt;=10)),$F1748,IF($D1747&lt;LataProjekcji,IF((SUM($K1749:P1749)+$D1749)&lt;$D1748,$D1749,$D1748-SUM($K1749:P1749)),0)),0)</f>
        <v>0</v>
      </c>
      <c r="R1749" s="247">
        <f ca="1">ROUND(IF(OR(AND($D1747=LataProjekcji,$F1747&gt;0),AND($D1747=LataProjekcji,$F1747=0,$E1748&lt;=10)),$F1748,IF($D1747&lt;LataProjekcji,IF((SUM($K1749:Q1749)+$D1749)&lt;$D1748,$D1749,$D1748-SUM($K1749:Q1749)),0)),0)</f>
        <v>0</v>
      </c>
      <c r="S1749" s="247">
        <f ca="1">ROUND(IF(OR(AND($D1747=LataProjekcji,$F1747&gt;0),AND($D1747=LataProjekcji,$F1747=0,$E1748&lt;=10)),$F1748,IF($D1747&lt;LataProjekcji,IF((SUM($K1749:R1749)+$D1749)&lt;$D1748,$D1749,$D1748-SUM($K1749:R1749)),0)),0)</f>
        <v>0</v>
      </c>
      <c r="T1749" s="247">
        <f ca="1">ROUND(IF(OR(AND($D1747=LataProjekcji,$F1747&gt;0),AND($D1747=LataProjekcji,$F1747=0,$E1748&lt;=10)),$F1748,IF($D1747&lt;LataProjekcji,IF((SUM($K1749:S1749)+$D1749)&lt;$D1748,$D1749,$D1748-SUM($K1749:S1749)),0)),0)</f>
        <v>0</v>
      </c>
      <c r="U1749" s="247">
        <f ca="1">ROUND(IF(OR(AND($D1747=LataProjekcji,$F1747&gt;0),AND($D1747=LataProjekcji,$F1747=0,$E1748&lt;=10)),$F1748,IF($D1747&lt;LataProjekcji,IF((SUM($K1749:T1749)+$D1749)&lt;$D1748,$D1749,$D1748-SUM($K1749:T1749)),0)),0)</f>
        <v>0</v>
      </c>
      <c r="V1749" s="247">
        <f ca="1">ROUND(IF(OR(AND($D1747=LataProjekcji,$F1747&gt;0),AND($D1747=LataProjekcji,$F1747=0,$E1748&lt;=10)),$F1748,IF($D1747&lt;LataProjekcji,IF((SUM($K1749:U1749)+$D1749)&lt;$D1748,$D1749,$D1748-SUM($K1749:U1749)),0)),0)</f>
        <v>0</v>
      </c>
      <c r="W1749" s="247">
        <f ca="1">ROUND(IF(OR(AND($D1747=LataProjekcji,$F1747&gt;0),AND($D1747=LataProjekcji,$F1747=0,$E1748&lt;=10)),$F1748,IF($D1747&lt;LataProjekcji,IF((SUM($K1749:V1749)+$D1749)&lt;$D1748,$D1749,$D1748-SUM($K1749:V1749)),0)),0)</f>
        <v>0</v>
      </c>
      <c r="X1749" s="247">
        <f ca="1">ROUND(IF(OR(AND($D1747=LataProjekcji,$F1747&gt;0),AND($D1747=LataProjekcji,$F1747=0,$E1748&lt;=10)),$F1748,IF($D1747&lt;LataProjekcji,IF((SUM($K1749:W1749)+$D1749)&lt;$D1748,$D1749,$D1748-SUM($K1749:W1749)),0)),0)</f>
        <v>0</v>
      </c>
      <c r="Y1749" s="247">
        <f ca="1">ROUND(IF(OR(AND($D1747=LataProjekcji,$F1747&gt;0),AND($D1747=LataProjekcji,$F1747=0,$E1748&lt;=10)),$F1748,IF($D1747&lt;LataProjekcji,IF((SUM($K1749:X1749)+$D1749)&lt;$D1748,$D1749,$D1748-SUM($K1749:X1749)),0)),0)</f>
        <v>0</v>
      </c>
      <c r="Z1749" s="247">
        <f ca="1">ROUND(IF(OR(AND($D1747=LataProjekcji,$F1747&gt;0),AND($D1747=LataProjekcji,$F1747=0,$E1748&lt;=10)),$F1748,IF($D1747&lt;LataProjekcji,IF((SUM($K1749:Y1749)+$D1749)&lt;$D1748,$D1749,$D1748-SUM($K1749:Y1749)),0)),0)</f>
        <v>0</v>
      </c>
      <c r="AA1749" s="247">
        <f ca="1">ROUND(IF(OR(AND($D1747=LataProjekcji,$F1747&gt;0),AND($D1747=LataProjekcji,$F1747=0,$E1748&lt;=10)),$F1748,IF($D1747&lt;LataProjekcji,IF((SUM($K1749:Z1749)+$D1749)&lt;$D1748,$D1749,$D1748-SUM($K1749:Z1749)),0)),0)</f>
        <v>0</v>
      </c>
      <c r="AB1749" s="247">
        <f ca="1">ROUND(IF(OR(AND($D1747=LataProjekcji,$F1747&gt;0),AND($D1747=LataProjekcji,$F1747=0,$E1748&lt;=10)),$F1748,IF($D1747&lt;LataProjekcji,IF((SUM($K1749:AA1749)+$D1749)&lt;$D1748,$D1749,$D1748-SUM($K1749:AA1749)),0)),0)</f>
        <v>0</v>
      </c>
      <c r="AC1749" s="247">
        <f ca="1">ROUND(IF(OR(AND($D1747=LataProjekcji,$F1747&gt;0),AND($D1747=LataProjekcji,$F1747=0,$E1748&lt;=10)),$F1748,IF($D1747&lt;LataProjekcji,IF((SUM($K1749:AB1749)+$D1749)&lt;$D1748,$D1749,$D1748-SUM($K1749:AB1749)),0)),0)</f>
        <v>0</v>
      </c>
      <c r="AD1749" s="247">
        <f ca="1">ROUND(IF(OR(AND($D1747=LataProjekcji,$F1747&gt;0),AND($D1747=LataProjekcji,$F1747=0,$E1748&lt;=10)),$F1748,IF($D1747&lt;LataProjekcji,IF((SUM($K1749:AC1749)+$D1749)&lt;$D1748,$D1749,$D1748-SUM($K1749:AC1749)),0)),0)</f>
        <v>0</v>
      </c>
      <c r="AE1749" s="247">
        <f ca="1">ROUND(IF(OR(AND($D1747=LataProjekcji,$F1747&gt;0),AND($D1747=LataProjekcji,$F1747=0,$E1748&lt;=10)),$F1748,IF($D1747&lt;LataProjekcji,IF((SUM($K1749:AD1749)+$D1749)&lt;$D1748,$D1749,$D1748-SUM($K1749:AD1749)),0)),0)</f>
        <v>0</v>
      </c>
    </row>
    <row r="1750" spans="1:31" ht="12.5" hidden="1" thickBot="1">
      <c r="A1750" s="326"/>
      <c r="B1750" s="21" t="s">
        <v>397</v>
      </c>
      <c r="C1750" s="21"/>
      <c r="D1750" s="22"/>
      <c r="E1750" s="21"/>
      <c r="F1750" s="21"/>
      <c r="G1750" s="21"/>
      <c r="H1750" s="21"/>
      <c r="I1750" s="21"/>
      <c r="J1750" s="21"/>
      <c r="K1750" s="22">
        <f ca="1">ROUND(K1749,0)</f>
        <v>0</v>
      </c>
      <c r="L1750" s="22">
        <f t="shared" ref="L1750:W1750" ca="1" si="2799">ROUND(K1750+L1749,0)</f>
        <v>0</v>
      </c>
      <c r="M1750" s="22">
        <f t="shared" ca="1" si="2799"/>
        <v>0</v>
      </c>
      <c r="N1750" s="22">
        <f t="shared" ca="1" si="2799"/>
        <v>0</v>
      </c>
      <c r="O1750" s="22">
        <f t="shared" ca="1" si="2799"/>
        <v>0</v>
      </c>
      <c r="P1750" s="22">
        <f t="shared" ca="1" si="2799"/>
        <v>0</v>
      </c>
      <c r="Q1750" s="22">
        <f t="shared" ca="1" si="2799"/>
        <v>0</v>
      </c>
      <c r="R1750" s="22">
        <f t="shared" ca="1" si="2799"/>
        <v>0</v>
      </c>
      <c r="S1750" s="22">
        <f t="shared" ca="1" si="2799"/>
        <v>0</v>
      </c>
      <c r="T1750" s="22">
        <f t="shared" ca="1" si="2799"/>
        <v>0</v>
      </c>
      <c r="U1750" s="22">
        <f t="shared" ca="1" si="2799"/>
        <v>0</v>
      </c>
      <c r="V1750" s="22">
        <f t="shared" ca="1" si="2799"/>
        <v>0</v>
      </c>
      <c r="W1750" s="22">
        <f t="shared" ca="1" si="2799"/>
        <v>0</v>
      </c>
      <c r="X1750" s="22">
        <f ca="1">ROUND(W1750+X1749,0)</f>
        <v>0</v>
      </c>
      <c r="Y1750" s="22">
        <f ca="1">ROUND(X1750+Y1749,0)</f>
        <v>0</v>
      </c>
      <c r="Z1750" s="22">
        <f t="shared" ref="Z1750:AA1750" ca="1" si="2800">ROUND(Y1750+Z1749,0)</f>
        <v>0</v>
      </c>
      <c r="AA1750" s="22">
        <f t="shared" ca="1" si="2800"/>
        <v>0</v>
      </c>
      <c r="AB1750" s="22">
        <f t="shared" ref="AB1750" ca="1" si="2801">ROUND(AA1750+AB1749,0)</f>
        <v>0</v>
      </c>
      <c r="AC1750" s="22">
        <f t="shared" ref="AC1750" ca="1" si="2802">ROUND(AB1750+AC1749,0)</f>
        <v>0</v>
      </c>
      <c r="AD1750" s="22">
        <f t="shared" ref="AD1750" ca="1" si="2803">ROUND(AC1750+AD1749,0)</f>
        <v>0</v>
      </c>
      <c r="AE1750" s="22">
        <f t="shared" ref="AE1750" ca="1" si="2804">ROUND(AD1750+AE1749,0)</f>
        <v>0</v>
      </c>
    </row>
    <row r="1751" spans="1:31" ht="12.5" hidden="1" thickBot="1">
      <c r="A1751" s="326"/>
      <c r="B1751" s="21" t="s">
        <v>388</v>
      </c>
      <c r="C1751" s="21"/>
      <c r="D1751" s="22"/>
      <c r="E1751" s="21"/>
      <c r="F1751" s="21"/>
      <c r="G1751" s="21"/>
      <c r="H1751" s="539">
        <f>H1744+7</f>
        <v>440</v>
      </c>
      <c r="I1751" s="21"/>
      <c r="J1751" s="21"/>
      <c r="K1751" s="76">
        <f ca="1">IF($D1747=LataProjekcji,ROUND($D1748-K1750,0),ROUND(IF(K1749=0,0,$D1748-K1750),0))</f>
        <v>0</v>
      </c>
      <c r="L1751" s="253">
        <f t="shared" ref="L1751:W1751" ca="1" si="2805">IF($D1747=LataProjekcji,ROUND($D1748-L1750,0),ROUND(IF(AND(L1749=0,K1751&gt;0),$D1748-L1750,IF(L1749=0,0,$D1748-L1750)),0))</f>
        <v>0</v>
      </c>
      <c r="M1751" s="253">
        <f t="shared" ca="1" si="2805"/>
        <v>0</v>
      </c>
      <c r="N1751" s="253">
        <f t="shared" ca="1" si="2805"/>
        <v>0</v>
      </c>
      <c r="O1751" s="253">
        <f t="shared" ca="1" si="2805"/>
        <v>0</v>
      </c>
      <c r="P1751" s="253">
        <f t="shared" ca="1" si="2805"/>
        <v>0</v>
      </c>
      <c r="Q1751" s="253">
        <f t="shared" ca="1" si="2805"/>
        <v>0</v>
      </c>
      <c r="R1751" s="253">
        <f t="shared" ca="1" si="2805"/>
        <v>0</v>
      </c>
      <c r="S1751" s="253">
        <f t="shared" ca="1" si="2805"/>
        <v>0</v>
      </c>
      <c r="T1751" s="253">
        <f t="shared" ca="1" si="2805"/>
        <v>0</v>
      </c>
      <c r="U1751" s="253">
        <f t="shared" ca="1" si="2805"/>
        <v>0</v>
      </c>
      <c r="V1751" s="253">
        <f t="shared" ca="1" si="2805"/>
        <v>0</v>
      </c>
      <c r="W1751" s="253">
        <f t="shared" ca="1" si="2805"/>
        <v>0</v>
      </c>
      <c r="X1751" s="253">
        <f t="shared" ref="X1751:AA1751" ca="1" si="2806">IF($D1747=LataProjekcji,ROUND($D1748-X1750,0),ROUND(IF(AND(X1749=0,W1751&gt;0),$D1748-X1750,IF(X1749=0,0,$D1748-X1750)),0))</f>
        <v>0</v>
      </c>
      <c r="Y1751" s="253">
        <f t="shared" ca="1" si="2806"/>
        <v>0</v>
      </c>
      <c r="Z1751" s="253">
        <f t="shared" ca="1" si="2806"/>
        <v>0</v>
      </c>
      <c r="AA1751" s="253">
        <f t="shared" ca="1" si="2806"/>
        <v>0</v>
      </c>
      <c r="AB1751" s="253">
        <f t="shared" ref="AB1751" ca="1" si="2807">IF($D1747=LataProjekcji,ROUND($D1748-AB1750,0),ROUND(IF(AND(AB1749=0,AA1751&gt;0),$D1748-AB1750,IF(AB1749=0,0,$D1748-AB1750)),0))</f>
        <v>0</v>
      </c>
      <c r="AC1751" s="253">
        <f t="shared" ref="AC1751" ca="1" si="2808">IF($D1747=LataProjekcji,ROUND($D1748-AC1750,0),ROUND(IF(AND(AC1749=0,AB1751&gt;0),$D1748-AC1750,IF(AC1749=0,0,$D1748-AC1750)),0))</f>
        <v>0</v>
      </c>
      <c r="AD1751" s="253">
        <f t="shared" ref="AD1751" ca="1" si="2809">IF($D1747=LataProjekcji,ROUND($D1748-AD1750,0),ROUND(IF(AND(AD1749=0,AC1751&gt;0),$D1748-AD1750,IF(AD1749=0,0,$D1748-AD1750)),0))</f>
        <v>0</v>
      </c>
      <c r="AE1751" s="253">
        <f t="shared" ref="AE1751" ca="1" si="2810">IF($D1747=LataProjekcji,ROUND($D1748-AE1750,0),ROUND(IF(AND(AE1749=0,AD1751&gt;0),$D1748-AE1750,IF(AE1749=0,0,$D1748-AE1750)),0))</f>
        <v>0</v>
      </c>
    </row>
    <row r="1752" spans="1:31" hidden="1">
      <c r="A1752" s="326"/>
      <c r="B1752" s="21"/>
      <c r="C1752" s="21"/>
      <c r="D1752" s="21"/>
      <c r="E1752" s="21"/>
      <c r="F1752" s="21"/>
      <c r="G1752" s="21"/>
      <c r="H1752" s="388">
        <f>H1745+1</f>
        <v>27</v>
      </c>
      <c r="I1752" s="458" cm="1">
        <f t="array" aca="1" ref="I1752" ca="1">OFFSET('Środki trwałe'!$C$418,H1752,,)</f>
        <v>0</v>
      </c>
      <c r="J1752" s="388" t="s">
        <v>404</v>
      </c>
      <c r="K1752" s="528">
        <f t="shared" ref="K1752:W1752" ca="1" si="2811">IF(AND(OFFSET($F$269,$D1746,0)="tak",OFFSET($G$269,$D1746,0)="tak",OFFSET($J$269,$D1746,0)="ok",LataProjekcji&lt;=Koniec_Projekt),ROUND(OFFSET($K$2476,$H1751,(COLUMN()-11))*OFFSET($K$469,$H1752,(COLUMN()-11)),0),0)</f>
        <v>0</v>
      </c>
      <c r="L1752" s="528">
        <f t="shared" ca="1" si="2811"/>
        <v>0</v>
      </c>
      <c r="M1752" s="528">
        <f t="shared" ca="1" si="2811"/>
        <v>0</v>
      </c>
      <c r="N1752" s="528">
        <f t="shared" ca="1" si="2811"/>
        <v>0</v>
      </c>
      <c r="O1752" s="528">
        <f t="shared" ca="1" si="2811"/>
        <v>0</v>
      </c>
      <c r="P1752" s="528">
        <f t="shared" ca="1" si="2811"/>
        <v>0</v>
      </c>
      <c r="Q1752" s="528">
        <f t="shared" ca="1" si="2811"/>
        <v>0</v>
      </c>
      <c r="R1752" s="528">
        <f t="shared" ca="1" si="2811"/>
        <v>0</v>
      </c>
      <c r="S1752" s="528">
        <f t="shared" ca="1" si="2811"/>
        <v>0</v>
      </c>
      <c r="T1752" s="528">
        <f t="shared" ca="1" si="2811"/>
        <v>0</v>
      </c>
      <c r="U1752" s="528">
        <f t="shared" ca="1" si="2811"/>
        <v>0</v>
      </c>
      <c r="V1752" s="528">
        <f t="shared" ca="1" si="2811"/>
        <v>0</v>
      </c>
      <c r="W1752" s="528">
        <f t="shared" ca="1" si="2811"/>
        <v>0</v>
      </c>
      <c r="X1752" s="528">
        <f t="shared" ref="X1752:AA1752" ca="1" si="2812">IF(AND(OFFSET($F$269,$D1746,0)="tak",OFFSET($G$269,$D1746,0)="tak",OFFSET($J$269,$D1746,0)="ok",LataProjekcji&lt;=Koniec_Projekt),ROUND(OFFSET($K$2476,$H1751,(COLUMN()-11))*OFFSET($K$469,$H1752,(COLUMN()-11)),0),0)</f>
        <v>0</v>
      </c>
      <c r="Y1752" s="528">
        <f t="shared" ca="1" si="2812"/>
        <v>0</v>
      </c>
      <c r="Z1752" s="528">
        <f t="shared" ca="1" si="2812"/>
        <v>0</v>
      </c>
      <c r="AA1752" s="528">
        <f t="shared" ca="1" si="2812"/>
        <v>0</v>
      </c>
      <c r="AB1752" s="528">
        <f t="shared" ref="AB1752:AE1752" ca="1" si="2813">IF(AND(OFFSET($F$269,$D1746,0)="tak",OFFSET($G$269,$D1746,0)="tak",OFFSET($J$269,$D1746,0)="ok",LataProjekcji&lt;=Koniec_Projekt),ROUND(OFFSET($K$2476,$H1751,(COLUMN()-11))*OFFSET($K$469,$H1752,(COLUMN()-11)),0),0)</f>
        <v>0</v>
      </c>
      <c r="AC1752" s="528">
        <f t="shared" ca="1" si="2813"/>
        <v>0</v>
      </c>
      <c r="AD1752" s="528">
        <f t="shared" ca="1" si="2813"/>
        <v>0</v>
      </c>
      <c r="AE1752" s="528">
        <f t="shared" ca="1" si="2813"/>
        <v>0</v>
      </c>
    </row>
    <row r="1753" spans="1:31" hidden="1">
      <c r="A1753" s="326"/>
      <c r="B1753" s="20">
        <f ca="1">OFFSET($B$269,D1753,0)</f>
        <v>0</v>
      </c>
      <c r="C1753" s="20"/>
      <c r="D1753" s="21">
        <f>D1746+1</f>
        <v>177</v>
      </c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</row>
    <row r="1754" spans="1:31" hidden="1">
      <c r="A1754" s="326"/>
      <c r="B1754" s="21" t="s">
        <v>395</v>
      </c>
      <c r="C1754" s="21"/>
      <c r="D1754" s="164">
        <f ca="1">YEAR(OFFSET($E$269,D1753,0))</f>
        <v>1900</v>
      </c>
      <c r="E1754" s="164">
        <f ca="1">MONTH(OFFSET($E$269,D1753,0))</f>
        <v>1</v>
      </c>
      <c r="F1754" s="527" cm="1">
        <f t="array" aca="1" ref="F1754" ca="1">IleMiesiecyDoKoncaRokuST</f>
        <v>11</v>
      </c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</row>
    <row r="1755" spans="1:31" hidden="1">
      <c r="A1755" s="326"/>
      <c r="B1755" s="21" t="s">
        <v>388</v>
      </c>
      <c r="C1755" s="21"/>
      <c r="D1755" s="375">
        <f ca="1">IF(E1755&lt;0,0,ROUND(E1755,0))</f>
        <v>0</v>
      </c>
      <c r="E1755" s="248">
        <f ca="1">OFFSET($D$269,D1753,0)</f>
        <v>0</v>
      </c>
      <c r="F1755" s="375">
        <f ca="1">IF(E1755&gt;10,ROUND(($D1756/12)*$F1754,0),$D1755)</f>
        <v>0</v>
      </c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6"/>
      <c r="B1756" s="21" t="s">
        <v>396</v>
      </c>
      <c r="C1756" s="21"/>
      <c r="D1756" s="375">
        <f ca="1">IF(ISBLANK(OFFSET($E$269,D1753,0)),0,IF(E1755&gt;10,ROUND(D1755*am_maszyny,0),IF(D1755&lt;0,0,D1755)))</f>
        <v>0</v>
      </c>
      <c r="E1756" s="21"/>
      <c r="F1756" s="21"/>
      <c r="G1756" s="21"/>
      <c r="H1756" s="21"/>
      <c r="I1756" s="21"/>
      <c r="J1756" s="21"/>
      <c r="K1756" s="74">
        <f ca="1">ROUND(IF($D1754=LataProjekcji,$F1755,IF($D1754=LataProjekcji,$D1756,0)),0)</f>
        <v>0</v>
      </c>
      <c r="L1756" s="247">
        <f ca="1">ROUND(IF(OR(AND($D1754=LataProjekcji,$F1754&gt;0),AND($D1754=LataProjekcji,$F1754=0,$E1755&lt;=10)),$F1755,IF($D1754&lt;LataProjekcji,IF((SUM($K1756:K1756)+$D1756)&lt;$D1755,$D1756,$D1755-SUM($K1756:K1756)),0)),0)</f>
        <v>0</v>
      </c>
      <c r="M1756" s="247">
        <f ca="1">ROUND(IF(OR(AND($D1754=LataProjekcji,$F1754&gt;0),AND($D1754=LataProjekcji,$F1754=0,$E1755&lt;=10)),$F1755,IF($D1754&lt;LataProjekcji,IF((SUM($K1756:L1756)+$D1756)&lt;$D1755,$D1756,$D1755-SUM($K1756:L1756)),0)),0)</f>
        <v>0</v>
      </c>
      <c r="N1756" s="247">
        <f ca="1">ROUND(IF(OR(AND($D1754=LataProjekcji,$F1754&gt;0),AND($D1754=LataProjekcji,$F1754=0,$E1755&lt;=10)),$F1755,IF($D1754&lt;LataProjekcji,IF((SUM($K1756:M1756)+$D1756)&lt;$D1755,$D1756,$D1755-SUM($K1756:M1756)),0)),0)</f>
        <v>0</v>
      </c>
      <c r="O1756" s="247">
        <f ca="1">ROUND(IF(OR(AND($D1754=LataProjekcji,$F1754&gt;0),AND($D1754=LataProjekcji,$F1754=0,$E1755&lt;=10)),$F1755,IF($D1754&lt;LataProjekcji,IF((SUM($K1756:N1756)+$D1756)&lt;$D1755,$D1756,$D1755-SUM($K1756:N1756)),0)),0)</f>
        <v>0</v>
      </c>
      <c r="P1756" s="247">
        <f ca="1">ROUND(IF(OR(AND($D1754=LataProjekcji,$F1754&gt;0),AND($D1754=LataProjekcji,$F1754=0,$E1755&lt;=10)),$F1755,IF($D1754&lt;LataProjekcji,IF((SUM($K1756:O1756)+$D1756)&lt;$D1755,$D1756,$D1755-SUM($K1756:O1756)),0)),0)</f>
        <v>0</v>
      </c>
      <c r="Q1756" s="247">
        <f ca="1">ROUND(IF(OR(AND($D1754=LataProjekcji,$F1754&gt;0),AND($D1754=LataProjekcji,$F1754=0,$E1755&lt;=10)),$F1755,IF($D1754&lt;LataProjekcji,IF((SUM($K1756:P1756)+$D1756)&lt;$D1755,$D1756,$D1755-SUM($K1756:P1756)),0)),0)</f>
        <v>0</v>
      </c>
      <c r="R1756" s="247">
        <f ca="1">ROUND(IF(OR(AND($D1754=LataProjekcji,$F1754&gt;0),AND($D1754=LataProjekcji,$F1754=0,$E1755&lt;=10)),$F1755,IF($D1754&lt;LataProjekcji,IF((SUM($K1756:Q1756)+$D1756)&lt;$D1755,$D1756,$D1755-SUM($K1756:Q1756)),0)),0)</f>
        <v>0</v>
      </c>
      <c r="S1756" s="247">
        <f ca="1">ROUND(IF(OR(AND($D1754=LataProjekcji,$F1754&gt;0),AND($D1754=LataProjekcji,$F1754=0,$E1755&lt;=10)),$F1755,IF($D1754&lt;LataProjekcji,IF((SUM($K1756:R1756)+$D1756)&lt;$D1755,$D1756,$D1755-SUM($K1756:R1756)),0)),0)</f>
        <v>0</v>
      </c>
      <c r="T1756" s="247">
        <f ca="1">ROUND(IF(OR(AND($D1754=LataProjekcji,$F1754&gt;0),AND($D1754=LataProjekcji,$F1754=0,$E1755&lt;=10)),$F1755,IF($D1754&lt;LataProjekcji,IF((SUM($K1756:S1756)+$D1756)&lt;$D1755,$D1756,$D1755-SUM($K1756:S1756)),0)),0)</f>
        <v>0</v>
      </c>
      <c r="U1756" s="247">
        <f ca="1">ROUND(IF(OR(AND($D1754=LataProjekcji,$F1754&gt;0),AND($D1754=LataProjekcji,$F1754=0,$E1755&lt;=10)),$F1755,IF($D1754&lt;LataProjekcji,IF((SUM($K1756:T1756)+$D1756)&lt;$D1755,$D1756,$D1755-SUM($K1756:T1756)),0)),0)</f>
        <v>0</v>
      </c>
      <c r="V1756" s="247">
        <f ca="1">ROUND(IF(OR(AND($D1754=LataProjekcji,$F1754&gt;0),AND($D1754=LataProjekcji,$F1754=0,$E1755&lt;=10)),$F1755,IF($D1754&lt;LataProjekcji,IF((SUM($K1756:U1756)+$D1756)&lt;$D1755,$D1756,$D1755-SUM($K1756:U1756)),0)),0)</f>
        <v>0</v>
      </c>
      <c r="W1756" s="247">
        <f ca="1">ROUND(IF(OR(AND($D1754=LataProjekcji,$F1754&gt;0),AND($D1754=LataProjekcji,$F1754=0,$E1755&lt;=10)),$F1755,IF($D1754&lt;LataProjekcji,IF((SUM($K1756:V1756)+$D1756)&lt;$D1755,$D1756,$D1755-SUM($K1756:V1756)),0)),0)</f>
        <v>0</v>
      </c>
      <c r="X1756" s="247">
        <f ca="1">ROUND(IF(OR(AND($D1754=LataProjekcji,$F1754&gt;0),AND($D1754=LataProjekcji,$F1754=0,$E1755&lt;=10)),$F1755,IF($D1754&lt;LataProjekcji,IF((SUM($K1756:W1756)+$D1756)&lt;$D1755,$D1756,$D1755-SUM($K1756:W1756)),0)),0)</f>
        <v>0</v>
      </c>
      <c r="Y1756" s="247">
        <f ca="1">ROUND(IF(OR(AND($D1754=LataProjekcji,$F1754&gt;0),AND($D1754=LataProjekcji,$F1754=0,$E1755&lt;=10)),$F1755,IF($D1754&lt;LataProjekcji,IF((SUM($K1756:X1756)+$D1756)&lt;$D1755,$D1756,$D1755-SUM($K1756:X1756)),0)),0)</f>
        <v>0</v>
      </c>
      <c r="Z1756" s="247">
        <f ca="1">ROUND(IF(OR(AND($D1754=LataProjekcji,$F1754&gt;0),AND($D1754=LataProjekcji,$F1754=0,$E1755&lt;=10)),$F1755,IF($D1754&lt;LataProjekcji,IF((SUM($K1756:Y1756)+$D1756)&lt;$D1755,$D1756,$D1755-SUM($K1756:Y1756)),0)),0)</f>
        <v>0</v>
      </c>
      <c r="AA1756" s="247">
        <f ca="1">ROUND(IF(OR(AND($D1754=LataProjekcji,$F1754&gt;0),AND($D1754=LataProjekcji,$F1754=0,$E1755&lt;=10)),$F1755,IF($D1754&lt;LataProjekcji,IF((SUM($K1756:Z1756)+$D1756)&lt;$D1755,$D1756,$D1755-SUM($K1756:Z1756)),0)),0)</f>
        <v>0</v>
      </c>
      <c r="AB1756" s="247">
        <f ca="1">ROUND(IF(OR(AND($D1754=LataProjekcji,$F1754&gt;0),AND($D1754=LataProjekcji,$F1754=0,$E1755&lt;=10)),$F1755,IF($D1754&lt;LataProjekcji,IF((SUM($K1756:AA1756)+$D1756)&lt;$D1755,$D1756,$D1755-SUM($K1756:AA1756)),0)),0)</f>
        <v>0</v>
      </c>
      <c r="AC1756" s="247">
        <f ca="1">ROUND(IF(OR(AND($D1754=LataProjekcji,$F1754&gt;0),AND($D1754=LataProjekcji,$F1754=0,$E1755&lt;=10)),$F1755,IF($D1754&lt;LataProjekcji,IF((SUM($K1756:AB1756)+$D1756)&lt;$D1755,$D1756,$D1755-SUM($K1756:AB1756)),0)),0)</f>
        <v>0</v>
      </c>
      <c r="AD1756" s="247">
        <f ca="1">ROUND(IF(OR(AND($D1754=LataProjekcji,$F1754&gt;0),AND($D1754=LataProjekcji,$F1754=0,$E1755&lt;=10)),$F1755,IF($D1754&lt;LataProjekcji,IF((SUM($K1756:AC1756)+$D1756)&lt;$D1755,$D1756,$D1755-SUM($K1756:AC1756)),0)),0)</f>
        <v>0</v>
      </c>
      <c r="AE1756" s="247">
        <f ca="1">ROUND(IF(OR(AND($D1754=LataProjekcji,$F1754&gt;0),AND($D1754=LataProjekcji,$F1754=0,$E1755&lt;=10)),$F1755,IF($D1754&lt;LataProjekcji,IF((SUM($K1756:AD1756)+$D1756)&lt;$D1755,$D1756,$D1755-SUM($K1756:AD1756)),0)),0)</f>
        <v>0</v>
      </c>
    </row>
    <row r="1757" spans="1:31" ht="12.5" hidden="1" thickBot="1">
      <c r="A1757" s="326"/>
      <c r="B1757" s="21" t="s">
        <v>397</v>
      </c>
      <c r="C1757" s="21"/>
      <c r="D1757" s="22"/>
      <c r="E1757" s="21"/>
      <c r="F1757" s="21"/>
      <c r="G1757" s="21"/>
      <c r="H1757" s="21"/>
      <c r="I1757" s="21"/>
      <c r="J1757" s="21"/>
      <c r="K1757" s="22">
        <f ca="1">ROUND(K1756,0)</f>
        <v>0</v>
      </c>
      <c r="L1757" s="22">
        <f t="shared" ref="L1757:W1757" ca="1" si="2814">ROUND(K1757+L1756,0)</f>
        <v>0</v>
      </c>
      <c r="M1757" s="22">
        <f t="shared" ca="1" si="2814"/>
        <v>0</v>
      </c>
      <c r="N1757" s="22">
        <f t="shared" ca="1" si="2814"/>
        <v>0</v>
      </c>
      <c r="O1757" s="22">
        <f t="shared" ca="1" si="2814"/>
        <v>0</v>
      </c>
      <c r="P1757" s="22">
        <f t="shared" ca="1" si="2814"/>
        <v>0</v>
      </c>
      <c r="Q1757" s="22">
        <f t="shared" ca="1" si="2814"/>
        <v>0</v>
      </c>
      <c r="R1757" s="22">
        <f t="shared" ca="1" si="2814"/>
        <v>0</v>
      </c>
      <c r="S1757" s="22">
        <f t="shared" ca="1" si="2814"/>
        <v>0</v>
      </c>
      <c r="T1757" s="22">
        <f t="shared" ca="1" si="2814"/>
        <v>0</v>
      </c>
      <c r="U1757" s="22">
        <f t="shared" ca="1" si="2814"/>
        <v>0</v>
      </c>
      <c r="V1757" s="22">
        <f t="shared" ca="1" si="2814"/>
        <v>0</v>
      </c>
      <c r="W1757" s="22">
        <f t="shared" ca="1" si="2814"/>
        <v>0</v>
      </c>
      <c r="X1757" s="22">
        <f ca="1">ROUND(W1757+X1756,0)</f>
        <v>0</v>
      </c>
      <c r="Y1757" s="22">
        <f ca="1">ROUND(X1757+Y1756,0)</f>
        <v>0</v>
      </c>
      <c r="Z1757" s="22">
        <f t="shared" ref="Z1757:AA1757" ca="1" si="2815">ROUND(Y1757+Z1756,0)</f>
        <v>0</v>
      </c>
      <c r="AA1757" s="22">
        <f t="shared" ca="1" si="2815"/>
        <v>0</v>
      </c>
      <c r="AB1757" s="22">
        <f t="shared" ref="AB1757" ca="1" si="2816">ROUND(AA1757+AB1756,0)</f>
        <v>0</v>
      </c>
      <c r="AC1757" s="22">
        <f t="shared" ref="AC1757" ca="1" si="2817">ROUND(AB1757+AC1756,0)</f>
        <v>0</v>
      </c>
      <c r="AD1757" s="22">
        <f t="shared" ref="AD1757" ca="1" si="2818">ROUND(AC1757+AD1756,0)</f>
        <v>0</v>
      </c>
      <c r="AE1757" s="22">
        <f t="shared" ref="AE1757" ca="1" si="2819">ROUND(AD1757+AE1756,0)</f>
        <v>0</v>
      </c>
    </row>
    <row r="1758" spans="1:31" ht="12.5" hidden="1" thickBot="1">
      <c r="A1758" s="326"/>
      <c r="B1758" s="21" t="s">
        <v>388</v>
      </c>
      <c r="C1758" s="21"/>
      <c r="D1758" s="22"/>
      <c r="E1758" s="21"/>
      <c r="F1758" s="21"/>
      <c r="G1758" s="21"/>
      <c r="H1758" s="539">
        <f>H1751+7</f>
        <v>447</v>
      </c>
      <c r="I1758" s="21"/>
      <c r="J1758" s="21"/>
      <c r="K1758" s="76">
        <f ca="1">IF($D1754=LataProjekcji,ROUND($D1755-K1757,0),ROUND(IF(K1756=0,0,$D1755-K1757),0))</f>
        <v>0</v>
      </c>
      <c r="L1758" s="253">
        <f t="shared" ref="L1758:W1758" ca="1" si="2820">IF($D1754=LataProjekcji,ROUND($D1755-L1757,0),ROUND(IF(AND(L1756=0,K1758&gt;0),$D1755-L1757,IF(L1756=0,0,$D1755-L1757)),0))</f>
        <v>0</v>
      </c>
      <c r="M1758" s="253">
        <f t="shared" ca="1" si="2820"/>
        <v>0</v>
      </c>
      <c r="N1758" s="253">
        <f t="shared" ca="1" si="2820"/>
        <v>0</v>
      </c>
      <c r="O1758" s="253">
        <f t="shared" ca="1" si="2820"/>
        <v>0</v>
      </c>
      <c r="P1758" s="253">
        <f t="shared" ca="1" si="2820"/>
        <v>0</v>
      </c>
      <c r="Q1758" s="253">
        <f t="shared" ca="1" si="2820"/>
        <v>0</v>
      </c>
      <c r="R1758" s="253">
        <f t="shared" ca="1" si="2820"/>
        <v>0</v>
      </c>
      <c r="S1758" s="253">
        <f t="shared" ca="1" si="2820"/>
        <v>0</v>
      </c>
      <c r="T1758" s="253">
        <f t="shared" ca="1" si="2820"/>
        <v>0</v>
      </c>
      <c r="U1758" s="253">
        <f t="shared" ca="1" si="2820"/>
        <v>0</v>
      </c>
      <c r="V1758" s="253">
        <f t="shared" ca="1" si="2820"/>
        <v>0</v>
      </c>
      <c r="W1758" s="253">
        <f t="shared" ca="1" si="2820"/>
        <v>0</v>
      </c>
      <c r="X1758" s="253">
        <f t="shared" ref="X1758:AA1758" ca="1" si="2821">IF($D1754=LataProjekcji,ROUND($D1755-X1757,0),ROUND(IF(AND(X1756=0,W1758&gt;0),$D1755-X1757,IF(X1756=0,0,$D1755-X1757)),0))</f>
        <v>0</v>
      </c>
      <c r="Y1758" s="253">
        <f t="shared" ca="1" si="2821"/>
        <v>0</v>
      </c>
      <c r="Z1758" s="253">
        <f t="shared" ca="1" si="2821"/>
        <v>0</v>
      </c>
      <c r="AA1758" s="253">
        <f t="shared" ca="1" si="2821"/>
        <v>0</v>
      </c>
      <c r="AB1758" s="253">
        <f t="shared" ref="AB1758" ca="1" si="2822">IF($D1754=LataProjekcji,ROUND($D1755-AB1757,0),ROUND(IF(AND(AB1756=0,AA1758&gt;0),$D1755-AB1757,IF(AB1756=0,0,$D1755-AB1757)),0))</f>
        <v>0</v>
      </c>
      <c r="AC1758" s="253">
        <f t="shared" ref="AC1758" ca="1" si="2823">IF($D1754=LataProjekcji,ROUND($D1755-AC1757,0),ROUND(IF(AND(AC1756=0,AB1758&gt;0),$D1755-AC1757,IF(AC1756=0,0,$D1755-AC1757)),0))</f>
        <v>0</v>
      </c>
      <c r="AD1758" s="253">
        <f t="shared" ref="AD1758" ca="1" si="2824">IF($D1754=LataProjekcji,ROUND($D1755-AD1757,0),ROUND(IF(AND(AD1756=0,AC1758&gt;0),$D1755-AD1757,IF(AD1756=0,0,$D1755-AD1757)),0))</f>
        <v>0</v>
      </c>
      <c r="AE1758" s="253">
        <f t="shared" ref="AE1758" ca="1" si="2825">IF($D1754=LataProjekcji,ROUND($D1755-AE1757,0),ROUND(IF(AND(AE1756=0,AD1758&gt;0),$D1755-AE1757,IF(AE1756=0,0,$D1755-AE1757)),0))</f>
        <v>0</v>
      </c>
    </row>
    <row r="1759" spans="1:31" hidden="1">
      <c r="A1759" s="326"/>
      <c r="B1759" s="21"/>
      <c r="C1759" s="21"/>
      <c r="D1759" s="22"/>
      <c r="E1759" s="21"/>
      <c r="F1759" s="21"/>
      <c r="G1759" s="21"/>
      <c r="H1759" s="388">
        <f>H1752+1</f>
        <v>28</v>
      </c>
      <c r="I1759" s="458" cm="1">
        <f t="array" aca="1" ref="I1759" ca="1">OFFSET('Środki trwałe'!$C$418,H1759,,)</f>
        <v>0</v>
      </c>
      <c r="J1759" s="388" t="s">
        <v>404</v>
      </c>
      <c r="K1759" s="528">
        <f t="shared" ref="K1759:W1759" ca="1" si="2826">IF(AND(OFFSET($F$269,$D1753,0)="tak",OFFSET($G$269,$D1753,0)="tak",OFFSET($J$269,$D1753,0)="ok",LataProjekcji&lt;=Koniec_Projekt),ROUND(OFFSET($K$2476,$H1758,(COLUMN()-11))*OFFSET($K$469,$H1759,(COLUMN()-11)),0),0)</f>
        <v>0</v>
      </c>
      <c r="L1759" s="528">
        <f t="shared" ca="1" si="2826"/>
        <v>0</v>
      </c>
      <c r="M1759" s="528">
        <f t="shared" ca="1" si="2826"/>
        <v>0</v>
      </c>
      <c r="N1759" s="528">
        <f t="shared" ca="1" si="2826"/>
        <v>0</v>
      </c>
      <c r="O1759" s="528">
        <f t="shared" ca="1" si="2826"/>
        <v>0</v>
      </c>
      <c r="P1759" s="528">
        <f t="shared" ca="1" si="2826"/>
        <v>0</v>
      </c>
      <c r="Q1759" s="528">
        <f t="shared" ca="1" si="2826"/>
        <v>0</v>
      </c>
      <c r="R1759" s="528">
        <f t="shared" ca="1" si="2826"/>
        <v>0</v>
      </c>
      <c r="S1759" s="528">
        <f t="shared" ca="1" si="2826"/>
        <v>0</v>
      </c>
      <c r="T1759" s="528">
        <f t="shared" ca="1" si="2826"/>
        <v>0</v>
      </c>
      <c r="U1759" s="528">
        <f t="shared" ca="1" si="2826"/>
        <v>0</v>
      </c>
      <c r="V1759" s="528">
        <f t="shared" ca="1" si="2826"/>
        <v>0</v>
      </c>
      <c r="W1759" s="528">
        <f t="shared" ca="1" si="2826"/>
        <v>0</v>
      </c>
      <c r="X1759" s="528">
        <f t="shared" ref="X1759:AA1759" ca="1" si="2827">IF(AND(OFFSET($F$269,$D1753,0)="tak",OFFSET($G$269,$D1753,0)="tak",OFFSET($J$269,$D1753,0)="ok",LataProjekcji&lt;=Koniec_Projekt),ROUND(OFFSET($K$2476,$H1758,(COLUMN()-11))*OFFSET($K$469,$H1759,(COLUMN()-11)),0),0)</f>
        <v>0</v>
      </c>
      <c r="Y1759" s="528">
        <f t="shared" ca="1" si="2827"/>
        <v>0</v>
      </c>
      <c r="Z1759" s="528">
        <f t="shared" ca="1" si="2827"/>
        <v>0</v>
      </c>
      <c r="AA1759" s="528">
        <f t="shared" ca="1" si="2827"/>
        <v>0</v>
      </c>
      <c r="AB1759" s="528">
        <f t="shared" ref="AB1759:AE1759" ca="1" si="2828">IF(AND(OFFSET($F$269,$D1753,0)="tak",OFFSET($G$269,$D1753,0)="tak",OFFSET($J$269,$D1753,0)="ok",LataProjekcji&lt;=Koniec_Projekt),ROUND(OFFSET($K$2476,$H1758,(COLUMN()-11))*OFFSET($K$469,$H1759,(COLUMN()-11)),0),0)</f>
        <v>0</v>
      </c>
      <c r="AC1759" s="528">
        <f t="shared" ca="1" si="2828"/>
        <v>0</v>
      </c>
      <c r="AD1759" s="528">
        <f t="shared" ca="1" si="2828"/>
        <v>0</v>
      </c>
      <c r="AE1759" s="528">
        <f t="shared" ca="1" si="2828"/>
        <v>0</v>
      </c>
    </row>
    <row r="1760" spans="1:31" hidden="1">
      <c r="A1760" s="326"/>
      <c r="B1760" s="20">
        <f ca="1">OFFSET($B$269,D1760,0)</f>
        <v>0</v>
      </c>
      <c r="C1760" s="20"/>
      <c r="D1760" s="21">
        <f>D1753+1</f>
        <v>178</v>
      </c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</row>
    <row r="1761" spans="1:31" hidden="1">
      <c r="A1761" s="326"/>
      <c r="B1761" s="21" t="s">
        <v>395</v>
      </c>
      <c r="C1761" s="21"/>
      <c r="D1761" s="164">
        <f ca="1">YEAR(OFFSET($E$269,D1760,0))</f>
        <v>1900</v>
      </c>
      <c r="E1761" s="164">
        <f ca="1">MONTH(OFFSET($E$269,D1760,0))</f>
        <v>1</v>
      </c>
      <c r="F1761" s="527" cm="1">
        <f t="array" aca="1" ref="F1761" ca="1">IleMiesiecyDoKoncaRokuST</f>
        <v>11</v>
      </c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  <c r="R1761" s="21"/>
      <c r="S1761" s="21"/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</row>
    <row r="1762" spans="1:31" hidden="1">
      <c r="A1762" s="326"/>
      <c r="B1762" s="21" t="s">
        <v>388</v>
      </c>
      <c r="C1762" s="21"/>
      <c r="D1762" s="372">
        <f ca="1">IF(E1762&lt;0,0,ROUND(E1762,0))</f>
        <v>0</v>
      </c>
      <c r="E1762" s="248">
        <f ca="1">OFFSET($D$269,D1760,0)</f>
        <v>0</v>
      </c>
      <c r="F1762" s="372">
        <f ca="1">IF(E1762&gt;10,ROUND(($D1763/12)*$F1761,0),$D1762)</f>
        <v>0</v>
      </c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6"/>
      <c r="B1763" s="21" t="s">
        <v>396</v>
      </c>
      <c r="C1763" s="21"/>
      <c r="D1763" s="372">
        <f ca="1">IF(ISBLANK(OFFSET($E$269,D1760,0)),0,IF(E1762&gt;10,ROUND(D1762*am_maszyny,0),IF(D1762&lt;0,0,D1762)))</f>
        <v>0</v>
      </c>
      <c r="E1763" s="21"/>
      <c r="F1763" s="21"/>
      <c r="G1763" s="21"/>
      <c r="H1763" s="21"/>
      <c r="I1763" s="21"/>
      <c r="J1763" s="21"/>
      <c r="K1763" s="74">
        <f ca="1">ROUND(IF($D1761=LataProjekcji,$F1762,IF($D1761=LataProjekcji,$D1763,0)),0)</f>
        <v>0</v>
      </c>
      <c r="L1763" s="247">
        <f ca="1">ROUND(IF(OR(AND($D1761=LataProjekcji,$F1761&gt;0),AND($D1761=LataProjekcji,$F1761=0,$E1762&lt;=10)),$F1762,IF($D1761&lt;LataProjekcji,IF((SUM($K1763:K1763)+$D1763)&lt;$D1762,$D1763,$D1762-SUM($K1763:K1763)),0)),0)</f>
        <v>0</v>
      </c>
      <c r="M1763" s="247">
        <f ca="1">ROUND(IF(OR(AND($D1761=LataProjekcji,$F1761&gt;0),AND($D1761=LataProjekcji,$F1761=0,$E1762&lt;=10)),$F1762,IF($D1761&lt;LataProjekcji,IF((SUM($K1763:L1763)+$D1763)&lt;$D1762,$D1763,$D1762-SUM($K1763:L1763)),0)),0)</f>
        <v>0</v>
      </c>
      <c r="N1763" s="247">
        <f ca="1">ROUND(IF(OR(AND($D1761=LataProjekcji,$F1761&gt;0),AND($D1761=LataProjekcji,$F1761=0,$E1762&lt;=10)),$F1762,IF($D1761&lt;LataProjekcji,IF((SUM($K1763:M1763)+$D1763)&lt;$D1762,$D1763,$D1762-SUM($K1763:M1763)),0)),0)</f>
        <v>0</v>
      </c>
      <c r="O1763" s="247">
        <f ca="1">ROUND(IF(OR(AND($D1761=LataProjekcji,$F1761&gt;0),AND($D1761=LataProjekcji,$F1761=0,$E1762&lt;=10)),$F1762,IF($D1761&lt;LataProjekcji,IF((SUM($K1763:N1763)+$D1763)&lt;$D1762,$D1763,$D1762-SUM($K1763:N1763)),0)),0)</f>
        <v>0</v>
      </c>
      <c r="P1763" s="247">
        <f ca="1">ROUND(IF(OR(AND($D1761=LataProjekcji,$F1761&gt;0),AND($D1761=LataProjekcji,$F1761=0,$E1762&lt;=10)),$F1762,IF($D1761&lt;LataProjekcji,IF((SUM($K1763:O1763)+$D1763)&lt;$D1762,$D1763,$D1762-SUM($K1763:O1763)),0)),0)</f>
        <v>0</v>
      </c>
      <c r="Q1763" s="247">
        <f ca="1">ROUND(IF(OR(AND($D1761=LataProjekcji,$F1761&gt;0),AND($D1761=LataProjekcji,$F1761=0,$E1762&lt;=10)),$F1762,IF($D1761&lt;LataProjekcji,IF((SUM($K1763:P1763)+$D1763)&lt;$D1762,$D1763,$D1762-SUM($K1763:P1763)),0)),0)</f>
        <v>0</v>
      </c>
      <c r="R1763" s="247">
        <f ca="1">ROUND(IF(OR(AND($D1761=LataProjekcji,$F1761&gt;0),AND($D1761=LataProjekcji,$F1761=0,$E1762&lt;=10)),$F1762,IF($D1761&lt;LataProjekcji,IF((SUM($K1763:Q1763)+$D1763)&lt;$D1762,$D1763,$D1762-SUM($K1763:Q1763)),0)),0)</f>
        <v>0</v>
      </c>
      <c r="S1763" s="247">
        <f ca="1">ROUND(IF(OR(AND($D1761=LataProjekcji,$F1761&gt;0),AND($D1761=LataProjekcji,$F1761=0,$E1762&lt;=10)),$F1762,IF($D1761&lt;LataProjekcji,IF((SUM($K1763:R1763)+$D1763)&lt;$D1762,$D1763,$D1762-SUM($K1763:R1763)),0)),0)</f>
        <v>0</v>
      </c>
      <c r="T1763" s="247">
        <f ca="1">ROUND(IF(OR(AND($D1761=LataProjekcji,$F1761&gt;0),AND($D1761=LataProjekcji,$F1761=0,$E1762&lt;=10)),$F1762,IF($D1761&lt;LataProjekcji,IF((SUM($K1763:S1763)+$D1763)&lt;$D1762,$D1763,$D1762-SUM($K1763:S1763)),0)),0)</f>
        <v>0</v>
      </c>
      <c r="U1763" s="247">
        <f ca="1">ROUND(IF(OR(AND($D1761=LataProjekcji,$F1761&gt;0),AND($D1761=LataProjekcji,$F1761=0,$E1762&lt;=10)),$F1762,IF($D1761&lt;LataProjekcji,IF((SUM($K1763:T1763)+$D1763)&lt;$D1762,$D1763,$D1762-SUM($K1763:T1763)),0)),0)</f>
        <v>0</v>
      </c>
      <c r="V1763" s="247">
        <f ca="1">ROUND(IF(OR(AND($D1761=LataProjekcji,$F1761&gt;0),AND($D1761=LataProjekcji,$F1761=0,$E1762&lt;=10)),$F1762,IF($D1761&lt;LataProjekcji,IF((SUM($K1763:U1763)+$D1763)&lt;$D1762,$D1763,$D1762-SUM($K1763:U1763)),0)),0)</f>
        <v>0</v>
      </c>
      <c r="W1763" s="247">
        <f ca="1">ROUND(IF(OR(AND($D1761=LataProjekcji,$F1761&gt;0),AND($D1761=LataProjekcji,$F1761=0,$E1762&lt;=10)),$F1762,IF($D1761&lt;LataProjekcji,IF((SUM($K1763:V1763)+$D1763)&lt;$D1762,$D1763,$D1762-SUM($K1763:V1763)),0)),0)</f>
        <v>0</v>
      </c>
      <c r="X1763" s="247">
        <f ca="1">ROUND(IF(OR(AND($D1761=LataProjekcji,$F1761&gt;0),AND($D1761=LataProjekcji,$F1761=0,$E1762&lt;=10)),$F1762,IF($D1761&lt;LataProjekcji,IF((SUM($K1763:W1763)+$D1763)&lt;$D1762,$D1763,$D1762-SUM($K1763:W1763)),0)),0)</f>
        <v>0</v>
      </c>
      <c r="Y1763" s="247">
        <f ca="1">ROUND(IF(OR(AND($D1761=LataProjekcji,$F1761&gt;0),AND($D1761=LataProjekcji,$F1761=0,$E1762&lt;=10)),$F1762,IF($D1761&lt;LataProjekcji,IF((SUM($K1763:X1763)+$D1763)&lt;$D1762,$D1763,$D1762-SUM($K1763:X1763)),0)),0)</f>
        <v>0</v>
      </c>
      <c r="Z1763" s="247">
        <f ca="1">ROUND(IF(OR(AND($D1761=LataProjekcji,$F1761&gt;0),AND($D1761=LataProjekcji,$F1761=0,$E1762&lt;=10)),$F1762,IF($D1761&lt;LataProjekcji,IF((SUM($K1763:Y1763)+$D1763)&lt;$D1762,$D1763,$D1762-SUM($K1763:Y1763)),0)),0)</f>
        <v>0</v>
      </c>
      <c r="AA1763" s="247">
        <f ca="1">ROUND(IF(OR(AND($D1761=LataProjekcji,$F1761&gt;0),AND($D1761=LataProjekcji,$F1761=0,$E1762&lt;=10)),$F1762,IF($D1761&lt;LataProjekcji,IF((SUM($K1763:Z1763)+$D1763)&lt;$D1762,$D1763,$D1762-SUM($K1763:Z1763)),0)),0)</f>
        <v>0</v>
      </c>
      <c r="AB1763" s="247">
        <f ca="1">ROUND(IF(OR(AND($D1761=LataProjekcji,$F1761&gt;0),AND($D1761=LataProjekcji,$F1761=0,$E1762&lt;=10)),$F1762,IF($D1761&lt;LataProjekcji,IF((SUM($K1763:AA1763)+$D1763)&lt;$D1762,$D1763,$D1762-SUM($K1763:AA1763)),0)),0)</f>
        <v>0</v>
      </c>
      <c r="AC1763" s="247">
        <f ca="1">ROUND(IF(OR(AND($D1761=LataProjekcji,$F1761&gt;0),AND($D1761=LataProjekcji,$F1761=0,$E1762&lt;=10)),$F1762,IF($D1761&lt;LataProjekcji,IF((SUM($K1763:AB1763)+$D1763)&lt;$D1762,$D1763,$D1762-SUM($K1763:AB1763)),0)),0)</f>
        <v>0</v>
      </c>
      <c r="AD1763" s="247">
        <f ca="1">ROUND(IF(OR(AND($D1761=LataProjekcji,$F1761&gt;0),AND($D1761=LataProjekcji,$F1761=0,$E1762&lt;=10)),$F1762,IF($D1761&lt;LataProjekcji,IF((SUM($K1763:AC1763)+$D1763)&lt;$D1762,$D1763,$D1762-SUM($K1763:AC1763)),0)),0)</f>
        <v>0</v>
      </c>
      <c r="AE1763" s="247">
        <f ca="1">ROUND(IF(OR(AND($D1761=LataProjekcji,$F1761&gt;0),AND($D1761=LataProjekcji,$F1761=0,$E1762&lt;=10)),$F1762,IF($D1761&lt;LataProjekcji,IF((SUM($K1763:AD1763)+$D1763)&lt;$D1762,$D1763,$D1762-SUM($K1763:AD1763)),0)),0)</f>
        <v>0</v>
      </c>
    </row>
    <row r="1764" spans="1:31" ht="12.5" hidden="1" thickBot="1">
      <c r="A1764" s="326"/>
      <c r="B1764" s="21" t="s">
        <v>397</v>
      </c>
      <c r="C1764" s="21"/>
      <c r="D1764" s="22"/>
      <c r="E1764" s="21"/>
      <c r="F1764" s="21"/>
      <c r="G1764" s="21"/>
      <c r="H1764" s="21"/>
      <c r="I1764" s="21"/>
      <c r="J1764" s="21"/>
      <c r="K1764" s="22">
        <f ca="1">ROUND(K1763,0)</f>
        <v>0</v>
      </c>
      <c r="L1764" s="22">
        <f t="shared" ref="L1764:W1764" ca="1" si="2829">ROUND(K1764+L1763,0)</f>
        <v>0</v>
      </c>
      <c r="M1764" s="22">
        <f t="shared" ca="1" si="2829"/>
        <v>0</v>
      </c>
      <c r="N1764" s="22">
        <f t="shared" ca="1" si="2829"/>
        <v>0</v>
      </c>
      <c r="O1764" s="22">
        <f t="shared" ca="1" si="2829"/>
        <v>0</v>
      </c>
      <c r="P1764" s="22">
        <f t="shared" ca="1" si="2829"/>
        <v>0</v>
      </c>
      <c r="Q1764" s="22">
        <f t="shared" ca="1" si="2829"/>
        <v>0</v>
      </c>
      <c r="R1764" s="22">
        <f t="shared" ca="1" si="2829"/>
        <v>0</v>
      </c>
      <c r="S1764" s="22">
        <f t="shared" ca="1" si="2829"/>
        <v>0</v>
      </c>
      <c r="T1764" s="22">
        <f t="shared" ca="1" si="2829"/>
        <v>0</v>
      </c>
      <c r="U1764" s="22">
        <f t="shared" ca="1" si="2829"/>
        <v>0</v>
      </c>
      <c r="V1764" s="22">
        <f t="shared" ca="1" si="2829"/>
        <v>0</v>
      </c>
      <c r="W1764" s="22">
        <f t="shared" ca="1" si="2829"/>
        <v>0</v>
      </c>
      <c r="X1764" s="22">
        <f ca="1">ROUND(W1764+X1763,0)</f>
        <v>0</v>
      </c>
      <c r="Y1764" s="22">
        <f ca="1">ROUND(X1764+Y1763,0)</f>
        <v>0</v>
      </c>
      <c r="Z1764" s="22">
        <f t="shared" ref="Z1764:AA1764" ca="1" si="2830">ROUND(Y1764+Z1763,0)</f>
        <v>0</v>
      </c>
      <c r="AA1764" s="22">
        <f t="shared" ca="1" si="2830"/>
        <v>0</v>
      </c>
      <c r="AB1764" s="22">
        <f t="shared" ref="AB1764" ca="1" si="2831">ROUND(AA1764+AB1763,0)</f>
        <v>0</v>
      </c>
      <c r="AC1764" s="22">
        <f t="shared" ref="AC1764" ca="1" si="2832">ROUND(AB1764+AC1763,0)</f>
        <v>0</v>
      </c>
      <c r="AD1764" s="22">
        <f t="shared" ref="AD1764" ca="1" si="2833">ROUND(AC1764+AD1763,0)</f>
        <v>0</v>
      </c>
      <c r="AE1764" s="22">
        <f t="shared" ref="AE1764" ca="1" si="2834">ROUND(AD1764+AE1763,0)</f>
        <v>0</v>
      </c>
    </row>
    <row r="1765" spans="1:31" ht="12.5" hidden="1" thickBot="1">
      <c r="A1765" s="326"/>
      <c r="B1765" s="21" t="s">
        <v>388</v>
      </c>
      <c r="C1765" s="21"/>
      <c r="D1765" s="22"/>
      <c r="E1765" s="21"/>
      <c r="F1765" s="21"/>
      <c r="G1765" s="21"/>
      <c r="H1765" s="539">
        <f>H1758+7</f>
        <v>454</v>
      </c>
      <c r="I1765" s="21"/>
      <c r="J1765" s="21"/>
      <c r="K1765" s="76">
        <f ca="1">IF($D1761=LataProjekcji,ROUND($D1762-K1764,0),ROUND(IF(K1763=0,0,$D1762-K1764),0))</f>
        <v>0</v>
      </c>
      <c r="L1765" s="253">
        <f t="shared" ref="L1765:W1765" ca="1" si="2835">IF($D1761=LataProjekcji,ROUND($D1762-L1764,0),ROUND(IF(AND(L1763=0,K1765&gt;0),$D1762-L1764,IF(L1763=0,0,$D1762-L1764)),0))</f>
        <v>0</v>
      </c>
      <c r="M1765" s="253">
        <f t="shared" ca="1" si="2835"/>
        <v>0</v>
      </c>
      <c r="N1765" s="253">
        <f t="shared" ca="1" si="2835"/>
        <v>0</v>
      </c>
      <c r="O1765" s="253">
        <f t="shared" ca="1" si="2835"/>
        <v>0</v>
      </c>
      <c r="P1765" s="253">
        <f t="shared" ca="1" si="2835"/>
        <v>0</v>
      </c>
      <c r="Q1765" s="253">
        <f t="shared" ca="1" si="2835"/>
        <v>0</v>
      </c>
      <c r="R1765" s="253">
        <f t="shared" ca="1" si="2835"/>
        <v>0</v>
      </c>
      <c r="S1765" s="253">
        <f t="shared" ca="1" si="2835"/>
        <v>0</v>
      </c>
      <c r="T1765" s="253">
        <f t="shared" ca="1" si="2835"/>
        <v>0</v>
      </c>
      <c r="U1765" s="253">
        <f t="shared" ca="1" si="2835"/>
        <v>0</v>
      </c>
      <c r="V1765" s="253">
        <f t="shared" ca="1" si="2835"/>
        <v>0</v>
      </c>
      <c r="W1765" s="253">
        <f t="shared" ca="1" si="2835"/>
        <v>0</v>
      </c>
      <c r="X1765" s="253">
        <f t="shared" ref="X1765:AA1765" ca="1" si="2836">IF($D1761=LataProjekcji,ROUND($D1762-X1764,0),ROUND(IF(AND(X1763=0,W1765&gt;0),$D1762-X1764,IF(X1763=0,0,$D1762-X1764)),0))</f>
        <v>0</v>
      </c>
      <c r="Y1765" s="253">
        <f t="shared" ca="1" si="2836"/>
        <v>0</v>
      </c>
      <c r="Z1765" s="253">
        <f t="shared" ca="1" si="2836"/>
        <v>0</v>
      </c>
      <c r="AA1765" s="253">
        <f t="shared" ca="1" si="2836"/>
        <v>0</v>
      </c>
      <c r="AB1765" s="253">
        <f t="shared" ref="AB1765" ca="1" si="2837">IF($D1761=LataProjekcji,ROUND($D1762-AB1764,0),ROUND(IF(AND(AB1763=0,AA1765&gt;0),$D1762-AB1764,IF(AB1763=0,0,$D1762-AB1764)),0))</f>
        <v>0</v>
      </c>
      <c r="AC1765" s="253">
        <f t="shared" ref="AC1765" ca="1" si="2838">IF($D1761=LataProjekcji,ROUND($D1762-AC1764,0),ROUND(IF(AND(AC1763=0,AB1765&gt;0),$D1762-AC1764,IF(AC1763=0,0,$D1762-AC1764)),0))</f>
        <v>0</v>
      </c>
      <c r="AD1765" s="253">
        <f t="shared" ref="AD1765" ca="1" si="2839">IF($D1761=LataProjekcji,ROUND($D1762-AD1764,0),ROUND(IF(AND(AD1763=0,AC1765&gt;0),$D1762-AD1764,IF(AD1763=0,0,$D1762-AD1764)),0))</f>
        <v>0</v>
      </c>
      <c r="AE1765" s="253">
        <f t="shared" ref="AE1765" ca="1" si="2840">IF($D1761=LataProjekcji,ROUND($D1762-AE1764,0),ROUND(IF(AND(AE1763=0,AD1765&gt;0),$D1762-AE1764,IF(AE1763=0,0,$D1762-AE1764)),0))</f>
        <v>0</v>
      </c>
    </row>
    <row r="1766" spans="1:31" hidden="1">
      <c r="A1766" s="326"/>
      <c r="B1766" s="20"/>
      <c r="C1766" s="20"/>
      <c r="D1766" s="21"/>
      <c r="E1766" s="21"/>
      <c r="F1766" s="21"/>
      <c r="G1766" s="21"/>
      <c r="H1766" s="388">
        <f>H1759+1</f>
        <v>29</v>
      </c>
      <c r="I1766" s="458" cm="1">
        <f t="array" aca="1" ref="I1766" ca="1">OFFSET('Środki trwałe'!$C$418,H1766,,)</f>
        <v>0</v>
      </c>
      <c r="J1766" s="388" t="s">
        <v>404</v>
      </c>
      <c r="K1766" s="528">
        <f t="shared" ref="K1766:W1766" ca="1" si="2841">IF(AND(OFFSET($F$269,$D1760,0)="tak",OFFSET($G$269,$D1760,0)="tak",OFFSET($J$269,$D1760,0)="ok",LataProjekcji&lt;=Koniec_Projekt),ROUND(OFFSET($K$2476,$H1765,(COLUMN()-11))*OFFSET($K$469,$H1766,(COLUMN()-11)),0),0)</f>
        <v>0</v>
      </c>
      <c r="L1766" s="528">
        <f t="shared" ca="1" si="2841"/>
        <v>0</v>
      </c>
      <c r="M1766" s="528">
        <f t="shared" ca="1" si="2841"/>
        <v>0</v>
      </c>
      <c r="N1766" s="528">
        <f t="shared" ca="1" si="2841"/>
        <v>0</v>
      </c>
      <c r="O1766" s="528">
        <f t="shared" ca="1" si="2841"/>
        <v>0</v>
      </c>
      <c r="P1766" s="528">
        <f t="shared" ca="1" si="2841"/>
        <v>0</v>
      </c>
      <c r="Q1766" s="528">
        <f t="shared" ca="1" si="2841"/>
        <v>0</v>
      </c>
      <c r="R1766" s="528">
        <f t="shared" ca="1" si="2841"/>
        <v>0</v>
      </c>
      <c r="S1766" s="528">
        <f t="shared" ca="1" si="2841"/>
        <v>0</v>
      </c>
      <c r="T1766" s="528">
        <f t="shared" ca="1" si="2841"/>
        <v>0</v>
      </c>
      <c r="U1766" s="528">
        <f t="shared" ca="1" si="2841"/>
        <v>0</v>
      </c>
      <c r="V1766" s="528">
        <f t="shared" ca="1" si="2841"/>
        <v>0</v>
      </c>
      <c r="W1766" s="528">
        <f t="shared" ca="1" si="2841"/>
        <v>0</v>
      </c>
      <c r="X1766" s="528">
        <f t="shared" ref="X1766:AA1766" ca="1" si="2842">IF(AND(OFFSET($F$269,$D1760,0)="tak",OFFSET($G$269,$D1760,0)="tak",OFFSET($J$269,$D1760,0)="ok",LataProjekcji&lt;=Koniec_Projekt),ROUND(OFFSET($K$2476,$H1765,(COLUMN()-11))*OFFSET($K$469,$H1766,(COLUMN()-11)),0),0)</f>
        <v>0</v>
      </c>
      <c r="Y1766" s="528">
        <f t="shared" ca="1" si="2842"/>
        <v>0</v>
      </c>
      <c r="Z1766" s="528">
        <f t="shared" ca="1" si="2842"/>
        <v>0</v>
      </c>
      <c r="AA1766" s="528">
        <f t="shared" ca="1" si="2842"/>
        <v>0</v>
      </c>
      <c r="AB1766" s="528">
        <f t="shared" ref="AB1766:AE1766" ca="1" si="2843">IF(AND(OFFSET($F$269,$D1760,0)="tak",OFFSET($G$269,$D1760,0)="tak",OFFSET($J$269,$D1760,0)="ok",LataProjekcji&lt;=Koniec_Projekt),ROUND(OFFSET($K$2476,$H1765,(COLUMN()-11))*OFFSET($K$469,$H1766,(COLUMN()-11)),0),0)</f>
        <v>0</v>
      </c>
      <c r="AC1766" s="528">
        <f t="shared" ca="1" si="2843"/>
        <v>0</v>
      </c>
      <c r="AD1766" s="528">
        <f t="shared" ca="1" si="2843"/>
        <v>0</v>
      </c>
      <c r="AE1766" s="528">
        <f t="shared" ca="1" si="2843"/>
        <v>0</v>
      </c>
    </row>
    <row r="1767" spans="1:31" hidden="1">
      <c r="A1767" s="326"/>
      <c r="B1767" s="20">
        <f ca="1">OFFSET($B$269,D1767,0)</f>
        <v>0</v>
      </c>
      <c r="C1767" s="20"/>
      <c r="D1767" s="21">
        <f>D1760+1</f>
        <v>179</v>
      </c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</row>
    <row r="1768" spans="1:31" hidden="1">
      <c r="A1768" s="326"/>
      <c r="B1768" s="21" t="s">
        <v>395</v>
      </c>
      <c r="C1768" s="21"/>
      <c r="D1768" s="164">
        <f ca="1">YEAR(OFFSET($E$269,D1767,0))</f>
        <v>1900</v>
      </c>
      <c r="E1768" s="164">
        <f ca="1">MONTH(OFFSET($E$269,D1767,0))</f>
        <v>1</v>
      </c>
      <c r="F1768" s="527" cm="1">
        <f t="array" aca="1" ref="F1768" ca="1">IleMiesiecyDoKoncaRokuST</f>
        <v>11</v>
      </c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  <c r="W1768" s="21"/>
      <c r="X1768" s="21"/>
      <c r="Y1768" s="21"/>
      <c r="Z1768" s="21"/>
      <c r="AA1768" s="21"/>
      <c r="AB1768" s="21"/>
      <c r="AC1768" s="21"/>
      <c r="AD1768" s="21"/>
      <c r="AE1768" s="21"/>
    </row>
    <row r="1769" spans="1:31" hidden="1">
      <c r="A1769" s="326"/>
      <c r="B1769" s="21" t="s">
        <v>388</v>
      </c>
      <c r="C1769" s="21"/>
      <c r="D1769" s="373">
        <f ca="1">IF(E1769&lt;0,0,ROUND(E1769,0))</f>
        <v>0</v>
      </c>
      <c r="E1769" s="248">
        <f ca="1">OFFSET($D$269,D1767,0)</f>
        <v>0</v>
      </c>
      <c r="F1769" s="373">
        <f ca="1">IF(E1769&gt;10,ROUND(($D1770/12)*$F1768,0),$D1769)</f>
        <v>0</v>
      </c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6"/>
      <c r="B1770" s="21" t="s">
        <v>396</v>
      </c>
      <c r="C1770" s="21"/>
      <c r="D1770" s="373">
        <f ca="1">IF(ISBLANK(OFFSET($E$269,D1767,0)),0,IF(E1769&gt;10,ROUND(D1769*am_maszyny,0),IF(D1769&lt;0,0,D1769)))</f>
        <v>0</v>
      </c>
      <c r="E1770" s="21"/>
      <c r="F1770" s="21"/>
      <c r="G1770" s="21"/>
      <c r="H1770" s="21"/>
      <c r="I1770" s="21"/>
      <c r="J1770" s="21"/>
      <c r="K1770" s="74">
        <f ca="1">ROUND(IF($D1768=LataProjekcji,$F1769,IF($D1768=LataProjekcji,$D1770,0)),0)</f>
        <v>0</v>
      </c>
      <c r="L1770" s="247">
        <f ca="1">ROUND(IF(OR(AND($D1768=LataProjekcji,$F1768&gt;0),AND($D1768=LataProjekcji,$F1768=0,$E1769&lt;=10)),$F1769,IF($D1768&lt;LataProjekcji,IF((SUM($K1770:K1770)+$D1770)&lt;$D1769,$D1770,$D1769-SUM($K1770:K1770)),0)),0)</f>
        <v>0</v>
      </c>
      <c r="M1770" s="247">
        <f ca="1">ROUND(IF(OR(AND($D1768=LataProjekcji,$F1768&gt;0),AND($D1768=LataProjekcji,$F1768=0,$E1769&lt;=10)),$F1769,IF($D1768&lt;LataProjekcji,IF((SUM($K1770:L1770)+$D1770)&lt;$D1769,$D1770,$D1769-SUM($K1770:L1770)),0)),0)</f>
        <v>0</v>
      </c>
      <c r="N1770" s="247">
        <f ca="1">ROUND(IF(OR(AND($D1768=LataProjekcji,$F1768&gt;0),AND($D1768=LataProjekcji,$F1768=0,$E1769&lt;=10)),$F1769,IF($D1768&lt;LataProjekcji,IF((SUM($K1770:M1770)+$D1770)&lt;$D1769,$D1770,$D1769-SUM($K1770:M1770)),0)),0)</f>
        <v>0</v>
      </c>
      <c r="O1770" s="247">
        <f ca="1">ROUND(IF(OR(AND($D1768=LataProjekcji,$F1768&gt;0),AND($D1768=LataProjekcji,$F1768=0,$E1769&lt;=10)),$F1769,IF($D1768&lt;LataProjekcji,IF((SUM($K1770:N1770)+$D1770)&lt;$D1769,$D1770,$D1769-SUM($K1770:N1770)),0)),0)</f>
        <v>0</v>
      </c>
      <c r="P1770" s="247">
        <f ca="1">ROUND(IF(OR(AND($D1768=LataProjekcji,$F1768&gt;0),AND($D1768=LataProjekcji,$F1768=0,$E1769&lt;=10)),$F1769,IF($D1768&lt;LataProjekcji,IF((SUM($K1770:O1770)+$D1770)&lt;$D1769,$D1770,$D1769-SUM($K1770:O1770)),0)),0)</f>
        <v>0</v>
      </c>
      <c r="Q1770" s="247">
        <f ca="1">ROUND(IF(OR(AND($D1768=LataProjekcji,$F1768&gt;0),AND($D1768=LataProjekcji,$F1768=0,$E1769&lt;=10)),$F1769,IF($D1768&lt;LataProjekcji,IF((SUM($K1770:P1770)+$D1770)&lt;$D1769,$D1770,$D1769-SUM($K1770:P1770)),0)),0)</f>
        <v>0</v>
      </c>
      <c r="R1770" s="247">
        <f ca="1">ROUND(IF(OR(AND($D1768=LataProjekcji,$F1768&gt;0),AND($D1768=LataProjekcji,$F1768=0,$E1769&lt;=10)),$F1769,IF($D1768&lt;LataProjekcji,IF((SUM($K1770:Q1770)+$D1770)&lt;$D1769,$D1770,$D1769-SUM($K1770:Q1770)),0)),0)</f>
        <v>0</v>
      </c>
      <c r="S1770" s="247">
        <f ca="1">ROUND(IF(OR(AND($D1768=LataProjekcji,$F1768&gt;0),AND($D1768=LataProjekcji,$F1768=0,$E1769&lt;=10)),$F1769,IF($D1768&lt;LataProjekcji,IF((SUM($K1770:R1770)+$D1770)&lt;$D1769,$D1770,$D1769-SUM($K1770:R1770)),0)),0)</f>
        <v>0</v>
      </c>
      <c r="T1770" s="247">
        <f ca="1">ROUND(IF(OR(AND($D1768=LataProjekcji,$F1768&gt;0),AND($D1768=LataProjekcji,$F1768=0,$E1769&lt;=10)),$F1769,IF($D1768&lt;LataProjekcji,IF((SUM($K1770:S1770)+$D1770)&lt;$D1769,$D1770,$D1769-SUM($K1770:S1770)),0)),0)</f>
        <v>0</v>
      </c>
      <c r="U1770" s="247">
        <f ca="1">ROUND(IF(OR(AND($D1768=LataProjekcji,$F1768&gt;0),AND($D1768=LataProjekcji,$F1768=0,$E1769&lt;=10)),$F1769,IF($D1768&lt;LataProjekcji,IF((SUM($K1770:T1770)+$D1770)&lt;$D1769,$D1770,$D1769-SUM($K1770:T1770)),0)),0)</f>
        <v>0</v>
      </c>
      <c r="V1770" s="247">
        <f ca="1">ROUND(IF(OR(AND($D1768=LataProjekcji,$F1768&gt;0),AND($D1768=LataProjekcji,$F1768=0,$E1769&lt;=10)),$F1769,IF($D1768&lt;LataProjekcji,IF((SUM($K1770:U1770)+$D1770)&lt;$D1769,$D1770,$D1769-SUM($K1770:U1770)),0)),0)</f>
        <v>0</v>
      </c>
      <c r="W1770" s="247">
        <f ca="1">ROUND(IF(OR(AND($D1768=LataProjekcji,$F1768&gt;0),AND($D1768=LataProjekcji,$F1768=0,$E1769&lt;=10)),$F1769,IF($D1768&lt;LataProjekcji,IF((SUM($K1770:V1770)+$D1770)&lt;$D1769,$D1770,$D1769-SUM($K1770:V1770)),0)),0)</f>
        <v>0</v>
      </c>
      <c r="X1770" s="247">
        <f ca="1">ROUND(IF(OR(AND($D1768=LataProjekcji,$F1768&gt;0),AND($D1768=LataProjekcji,$F1768=0,$E1769&lt;=10)),$F1769,IF($D1768&lt;LataProjekcji,IF((SUM($K1770:W1770)+$D1770)&lt;$D1769,$D1770,$D1769-SUM($K1770:W1770)),0)),0)</f>
        <v>0</v>
      </c>
      <c r="Y1770" s="247">
        <f ca="1">ROUND(IF(OR(AND($D1768=LataProjekcji,$F1768&gt;0),AND($D1768=LataProjekcji,$F1768=0,$E1769&lt;=10)),$F1769,IF($D1768&lt;LataProjekcji,IF((SUM($K1770:X1770)+$D1770)&lt;$D1769,$D1770,$D1769-SUM($K1770:X1770)),0)),0)</f>
        <v>0</v>
      </c>
      <c r="Z1770" s="247">
        <f ca="1">ROUND(IF(OR(AND($D1768=LataProjekcji,$F1768&gt;0),AND($D1768=LataProjekcji,$F1768=0,$E1769&lt;=10)),$F1769,IF($D1768&lt;LataProjekcji,IF((SUM($K1770:Y1770)+$D1770)&lt;$D1769,$D1770,$D1769-SUM($K1770:Y1770)),0)),0)</f>
        <v>0</v>
      </c>
      <c r="AA1770" s="247">
        <f ca="1">ROUND(IF(OR(AND($D1768=LataProjekcji,$F1768&gt;0),AND($D1768=LataProjekcji,$F1768=0,$E1769&lt;=10)),$F1769,IF($D1768&lt;LataProjekcji,IF((SUM($K1770:Z1770)+$D1770)&lt;$D1769,$D1770,$D1769-SUM($K1770:Z1770)),0)),0)</f>
        <v>0</v>
      </c>
      <c r="AB1770" s="247">
        <f ca="1">ROUND(IF(OR(AND($D1768=LataProjekcji,$F1768&gt;0),AND($D1768=LataProjekcji,$F1768=0,$E1769&lt;=10)),$F1769,IF($D1768&lt;LataProjekcji,IF((SUM($K1770:AA1770)+$D1770)&lt;$D1769,$D1770,$D1769-SUM($K1770:AA1770)),0)),0)</f>
        <v>0</v>
      </c>
      <c r="AC1770" s="247">
        <f ca="1">ROUND(IF(OR(AND($D1768=LataProjekcji,$F1768&gt;0),AND($D1768=LataProjekcji,$F1768=0,$E1769&lt;=10)),$F1769,IF($D1768&lt;LataProjekcji,IF((SUM($K1770:AB1770)+$D1770)&lt;$D1769,$D1770,$D1769-SUM($K1770:AB1770)),0)),0)</f>
        <v>0</v>
      </c>
      <c r="AD1770" s="247">
        <f ca="1">ROUND(IF(OR(AND($D1768=LataProjekcji,$F1768&gt;0),AND($D1768=LataProjekcji,$F1768=0,$E1769&lt;=10)),$F1769,IF($D1768&lt;LataProjekcji,IF((SUM($K1770:AC1770)+$D1770)&lt;$D1769,$D1770,$D1769-SUM($K1770:AC1770)),0)),0)</f>
        <v>0</v>
      </c>
      <c r="AE1770" s="247">
        <f ca="1">ROUND(IF(OR(AND($D1768=LataProjekcji,$F1768&gt;0),AND($D1768=LataProjekcji,$F1768=0,$E1769&lt;=10)),$F1769,IF($D1768&lt;LataProjekcji,IF((SUM($K1770:AD1770)+$D1770)&lt;$D1769,$D1770,$D1769-SUM($K1770:AD1770)),0)),0)</f>
        <v>0</v>
      </c>
    </row>
    <row r="1771" spans="1:31" ht="12.5" hidden="1" thickBot="1">
      <c r="A1771" s="326"/>
      <c r="B1771" s="21" t="s">
        <v>397</v>
      </c>
      <c r="C1771" s="21"/>
      <c r="D1771" s="22"/>
      <c r="E1771" s="21"/>
      <c r="F1771" s="21"/>
      <c r="G1771" s="21"/>
      <c r="H1771" s="21"/>
      <c r="I1771" s="21"/>
      <c r="J1771" s="21"/>
      <c r="K1771" s="22">
        <f ca="1">ROUND(K1770,0)</f>
        <v>0</v>
      </c>
      <c r="L1771" s="22">
        <f t="shared" ref="L1771:W1771" ca="1" si="2844">ROUND(K1771+L1770,0)</f>
        <v>0</v>
      </c>
      <c r="M1771" s="22">
        <f t="shared" ca="1" si="2844"/>
        <v>0</v>
      </c>
      <c r="N1771" s="22">
        <f t="shared" ca="1" si="2844"/>
        <v>0</v>
      </c>
      <c r="O1771" s="22">
        <f t="shared" ca="1" si="2844"/>
        <v>0</v>
      </c>
      <c r="P1771" s="22">
        <f t="shared" ca="1" si="2844"/>
        <v>0</v>
      </c>
      <c r="Q1771" s="22">
        <f t="shared" ca="1" si="2844"/>
        <v>0</v>
      </c>
      <c r="R1771" s="22">
        <f t="shared" ca="1" si="2844"/>
        <v>0</v>
      </c>
      <c r="S1771" s="22">
        <f t="shared" ca="1" si="2844"/>
        <v>0</v>
      </c>
      <c r="T1771" s="22">
        <f t="shared" ca="1" si="2844"/>
        <v>0</v>
      </c>
      <c r="U1771" s="22">
        <f t="shared" ca="1" si="2844"/>
        <v>0</v>
      </c>
      <c r="V1771" s="22">
        <f t="shared" ca="1" si="2844"/>
        <v>0</v>
      </c>
      <c r="W1771" s="22">
        <f t="shared" ca="1" si="2844"/>
        <v>0</v>
      </c>
      <c r="X1771" s="22">
        <f ca="1">ROUND(W1771+X1770,0)</f>
        <v>0</v>
      </c>
      <c r="Y1771" s="22">
        <f ca="1">ROUND(X1771+Y1770,0)</f>
        <v>0</v>
      </c>
      <c r="Z1771" s="22">
        <f t="shared" ref="Z1771:AA1771" ca="1" si="2845">ROUND(Y1771+Z1770,0)</f>
        <v>0</v>
      </c>
      <c r="AA1771" s="22">
        <f t="shared" ca="1" si="2845"/>
        <v>0</v>
      </c>
      <c r="AB1771" s="22">
        <f t="shared" ref="AB1771" ca="1" si="2846">ROUND(AA1771+AB1770,0)</f>
        <v>0</v>
      </c>
      <c r="AC1771" s="22">
        <f t="shared" ref="AC1771" ca="1" si="2847">ROUND(AB1771+AC1770,0)</f>
        <v>0</v>
      </c>
      <c r="AD1771" s="22">
        <f t="shared" ref="AD1771" ca="1" si="2848">ROUND(AC1771+AD1770,0)</f>
        <v>0</v>
      </c>
      <c r="AE1771" s="22">
        <f t="shared" ref="AE1771" ca="1" si="2849">ROUND(AD1771+AE1770,0)</f>
        <v>0</v>
      </c>
    </row>
    <row r="1772" spans="1:31" ht="12.5" hidden="1" thickBot="1">
      <c r="A1772" s="326"/>
      <c r="B1772" s="21" t="s">
        <v>388</v>
      </c>
      <c r="C1772" s="21"/>
      <c r="D1772" s="22"/>
      <c r="E1772" s="21"/>
      <c r="F1772" s="21"/>
      <c r="G1772" s="21"/>
      <c r="H1772" s="539">
        <f>H1765+7</f>
        <v>461</v>
      </c>
      <c r="I1772" s="21"/>
      <c r="J1772" s="21"/>
      <c r="K1772" s="76">
        <f ca="1">IF($D1768=LataProjekcji,ROUND($D1769-K1771,0),ROUND(IF(K1770=0,0,$D1769-K1771),0))</f>
        <v>0</v>
      </c>
      <c r="L1772" s="253">
        <f t="shared" ref="L1772:W1772" ca="1" si="2850">IF($D1768=LataProjekcji,ROUND($D1769-L1771,0),ROUND(IF(AND(L1770=0,K1772&gt;0),$D1769-L1771,IF(L1770=0,0,$D1769-L1771)),0))</f>
        <v>0</v>
      </c>
      <c r="M1772" s="253">
        <f t="shared" ca="1" si="2850"/>
        <v>0</v>
      </c>
      <c r="N1772" s="253">
        <f t="shared" ca="1" si="2850"/>
        <v>0</v>
      </c>
      <c r="O1772" s="253">
        <f t="shared" ca="1" si="2850"/>
        <v>0</v>
      </c>
      <c r="P1772" s="253">
        <f t="shared" ca="1" si="2850"/>
        <v>0</v>
      </c>
      <c r="Q1772" s="253">
        <f t="shared" ca="1" si="2850"/>
        <v>0</v>
      </c>
      <c r="R1772" s="253">
        <f t="shared" ca="1" si="2850"/>
        <v>0</v>
      </c>
      <c r="S1772" s="253">
        <f t="shared" ca="1" si="2850"/>
        <v>0</v>
      </c>
      <c r="T1772" s="253">
        <f t="shared" ca="1" si="2850"/>
        <v>0</v>
      </c>
      <c r="U1772" s="253">
        <f t="shared" ca="1" si="2850"/>
        <v>0</v>
      </c>
      <c r="V1772" s="253">
        <f t="shared" ca="1" si="2850"/>
        <v>0</v>
      </c>
      <c r="W1772" s="253">
        <f t="shared" ca="1" si="2850"/>
        <v>0</v>
      </c>
      <c r="X1772" s="253">
        <f t="shared" ref="X1772:AA1772" ca="1" si="2851">IF($D1768=LataProjekcji,ROUND($D1769-X1771,0),ROUND(IF(AND(X1770=0,W1772&gt;0),$D1769-X1771,IF(X1770=0,0,$D1769-X1771)),0))</f>
        <v>0</v>
      </c>
      <c r="Y1772" s="253">
        <f t="shared" ca="1" si="2851"/>
        <v>0</v>
      </c>
      <c r="Z1772" s="253">
        <f t="shared" ca="1" si="2851"/>
        <v>0</v>
      </c>
      <c r="AA1772" s="253">
        <f t="shared" ca="1" si="2851"/>
        <v>0</v>
      </c>
      <c r="AB1772" s="253">
        <f t="shared" ref="AB1772" ca="1" si="2852">IF($D1768=LataProjekcji,ROUND($D1769-AB1771,0),ROUND(IF(AND(AB1770=0,AA1772&gt;0),$D1769-AB1771,IF(AB1770=0,0,$D1769-AB1771)),0))</f>
        <v>0</v>
      </c>
      <c r="AC1772" s="253">
        <f t="shared" ref="AC1772" ca="1" si="2853">IF($D1768=LataProjekcji,ROUND($D1769-AC1771,0),ROUND(IF(AND(AC1770=0,AB1772&gt;0),$D1769-AC1771,IF(AC1770=0,0,$D1769-AC1771)),0))</f>
        <v>0</v>
      </c>
      <c r="AD1772" s="253">
        <f t="shared" ref="AD1772" ca="1" si="2854">IF($D1768=LataProjekcji,ROUND($D1769-AD1771,0),ROUND(IF(AND(AD1770=0,AC1772&gt;0),$D1769-AD1771,IF(AD1770=0,0,$D1769-AD1771)),0))</f>
        <v>0</v>
      </c>
      <c r="AE1772" s="253">
        <f t="shared" ref="AE1772" ca="1" si="2855">IF($D1768=LataProjekcji,ROUND($D1769-AE1771,0),ROUND(IF(AND(AE1770=0,AD1772&gt;0),$D1769-AE1771,IF(AE1770=0,0,$D1769-AE1771)),0))</f>
        <v>0</v>
      </c>
    </row>
    <row r="1773" spans="1:31" hidden="1">
      <c r="A1773" s="326"/>
      <c r="B1773" s="21"/>
      <c r="C1773" s="21"/>
      <c r="D1773" s="22"/>
      <c r="E1773" s="21"/>
      <c r="F1773" s="21"/>
      <c r="G1773" s="21"/>
      <c r="H1773" s="388">
        <f>H1766+1</f>
        <v>30</v>
      </c>
      <c r="I1773" s="458" cm="1">
        <f t="array" aca="1" ref="I1773" ca="1">OFFSET('Środki trwałe'!$C$418,H1773,,)</f>
        <v>0</v>
      </c>
      <c r="J1773" s="388" t="s">
        <v>404</v>
      </c>
      <c r="K1773" s="528">
        <f t="shared" ref="K1773:W1773" ca="1" si="2856">IF(AND(OFFSET($F$269,$D1767,0)="tak",OFFSET($G$269,$D1767,0)="tak",OFFSET($J$269,$D1767,0)="ok",LataProjekcji&lt;=Koniec_Projekt),ROUND(OFFSET($K$2476,$H1772,(COLUMN()-11))*OFFSET($K$469,$H1773,(COLUMN()-11)),0),0)</f>
        <v>0</v>
      </c>
      <c r="L1773" s="528">
        <f t="shared" ca="1" si="2856"/>
        <v>0</v>
      </c>
      <c r="M1773" s="528">
        <f t="shared" ca="1" si="2856"/>
        <v>0</v>
      </c>
      <c r="N1773" s="528">
        <f t="shared" ca="1" si="2856"/>
        <v>0</v>
      </c>
      <c r="O1773" s="528">
        <f t="shared" ca="1" si="2856"/>
        <v>0</v>
      </c>
      <c r="P1773" s="528">
        <f t="shared" ca="1" si="2856"/>
        <v>0</v>
      </c>
      <c r="Q1773" s="528">
        <f t="shared" ca="1" si="2856"/>
        <v>0</v>
      </c>
      <c r="R1773" s="528">
        <f t="shared" ca="1" si="2856"/>
        <v>0</v>
      </c>
      <c r="S1773" s="528">
        <f t="shared" ca="1" si="2856"/>
        <v>0</v>
      </c>
      <c r="T1773" s="528">
        <f t="shared" ca="1" si="2856"/>
        <v>0</v>
      </c>
      <c r="U1773" s="528">
        <f t="shared" ca="1" si="2856"/>
        <v>0</v>
      </c>
      <c r="V1773" s="528">
        <f t="shared" ca="1" si="2856"/>
        <v>0</v>
      </c>
      <c r="W1773" s="528">
        <f t="shared" ca="1" si="2856"/>
        <v>0</v>
      </c>
      <c r="X1773" s="528">
        <f t="shared" ref="X1773:AA1773" ca="1" si="2857">IF(AND(OFFSET($F$269,$D1767,0)="tak",OFFSET($G$269,$D1767,0)="tak",OFFSET($J$269,$D1767,0)="ok",LataProjekcji&lt;=Koniec_Projekt),ROUND(OFFSET($K$2476,$H1772,(COLUMN()-11))*OFFSET($K$469,$H1773,(COLUMN()-11)),0),0)</f>
        <v>0</v>
      </c>
      <c r="Y1773" s="528">
        <f t="shared" ca="1" si="2857"/>
        <v>0</v>
      </c>
      <c r="Z1773" s="528">
        <f t="shared" ca="1" si="2857"/>
        <v>0</v>
      </c>
      <c r="AA1773" s="528">
        <f t="shared" ca="1" si="2857"/>
        <v>0</v>
      </c>
      <c r="AB1773" s="528">
        <f t="shared" ref="AB1773:AE1773" ca="1" si="2858">IF(AND(OFFSET($F$269,$D1767,0)="tak",OFFSET($G$269,$D1767,0)="tak",OFFSET($J$269,$D1767,0)="ok",LataProjekcji&lt;=Koniec_Projekt),ROUND(OFFSET($K$2476,$H1772,(COLUMN()-11))*OFFSET($K$469,$H1773,(COLUMN()-11)),0),0)</f>
        <v>0</v>
      </c>
      <c r="AC1773" s="528">
        <f t="shared" ca="1" si="2858"/>
        <v>0</v>
      </c>
      <c r="AD1773" s="528">
        <f t="shared" ca="1" si="2858"/>
        <v>0</v>
      </c>
      <c r="AE1773" s="528">
        <f t="shared" ca="1" si="2858"/>
        <v>0</v>
      </c>
    </row>
    <row r="1774" spans="1:31" hidden="1">
      <c r="A1774" s="326"/>
      <c r="B1774" s="20">
        <f ca="1">OFFSET($B$269,D1774,0)</f>
        <v>0</v>
      </c>
      <c r="C1774" s="20"/>
      <c r="D1774" s="21">
        <f>D1767+1</f>
        <v>180</v>
      </c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</row>
    <row r="1775" spans="1:31" hidden="1">
      <c r="A1775" s="326"/>
      <c r="B1775" s="21" t="s">
        <v>395</v>
      </c>
      <c r="C1775" s="21"/>
      <c r="D1775" s="164">
        <f ca="1">YEAR(OFFSET($E$269,D1774,0))</f>
        <v>1900</v>
      </c>
      <c r="E1775" s="164">
        <f ca="1">MONTH(OFFSET($E$269,D1774,0))</f>
        <v>1</v>
      </c>
      <c r="F1775" s="527" cm="1">
        <f t="array" aca="1" ref="F1775" ca="1">IleMiesiecyDoKoncaRokuST</f>
        <v>11</v>
      </c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</row>
    <row r="1776" spans="1:31" hidden="1">
      <c r="A1776" s="326"/>
      <c r="B1776" s="21" t="s">
        <v>388</v>
      </c>
      <c r="C1776" s="21"/>
      <c r="D1776" s="374">
        <f ca="1">IF(E1776&lt;0,0,ROUND(E1776,0))</f>
        <v>0</v>
      </c>
      <c r="E1776" s="248">
        <f ca="1">OFFSET($D$269,D1774,0)</f>
        <v>0</v>
      </c>
      <c r="F1776" s="374">
        <f ca="1">IF(E1776&gt;10,ROUND(($D1777/12)*$F1775,0),$D1776)</f>
        <v>0</v>
      </c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6"/>
      <c r="B1777" s="21" t="s">
        <v>396</v>
      </c>
      <c r="C1777" s="21"/>
      <c r="D1777" s="374">
        <f ca="1">IF(ISBLANK(OFFSET($E$269,D1774,0)),0,IF(E1776&gt;10,ROUND(D1776*am_maszyny,0),IF(D1776&lt;0,0,D1776)))</f>
        <v>0</v>
      </c>
      <c r="E1777" s="21"/>
      <c r="F1777" s="21"/>
      <c r="G1777" s="21"/>
      <c r="H1777" s="21"/>
      <c r="I1777" s="21"/>
      <c r="J1777" s="21"/>
      <c r="K1777" s="74">
        <f ca="1">ROUND(IF($D1775=LataProjekcji,$F1776,IF($D1775=LataProjekcji,$D1777,0)),0)</f>
        <v>0</v>
      </c>
      <c r="L1777" s="247">
        <f ca="1">ROUND(IF(OR(AND($D1775=LataProjekcji,$F1775&gt;0),AND($D1775=LataProjekcji,$F1775=0,$E1776&lt;=10)),$F1776,IF($D1775&lt;LataProjekcji,IF((SUM($K1777:K1777)+$D1777)&lt;$D1776,$D1777,$D1776-SUM($K1777:K1777)),0)),0)</f>
        <v>0</v>
      </c>
      <c r="M1777" s="247">
        <f ca="1">ROUND(IF(OR(AND($D1775=LataProjekcji,$F1775&gt;0),AND($D1775=LataProjekcji,$F1775=0,$E1776&lt;=10)),$F1776,IF($D1775&lt;LataProjekcji,IF((SUM($K1777:L1777)+$D1777)&lt;$D1776,$D1777,$D1776-SUM($K1777:L1777)),0)),0)</f>
        <v>0</v>
      </c>
      <c r="N1777" s="247">
        <f ca="1">ROUND(IF(OR(AND($D1775=LataProjekcji,$F1775&gt;0),AND($D1775=LataProjekcji,$F1775=0,$E1776&lt;=10)),$F1776,IF($D1775&lt;LataProjekcji,IF((SUM($K1777:M1777)+$D1777)&lt;$D1776,$D1777,$D1776-SUM($K1777:M1777)),0)),0)</f>
        <v>0</v>
      </c>
      <c r="O1777" s="247">
        <f ca="1">ROUND(IF(OR(AND($D1775=LataProjekcji,$F1775&gt;0),AND($D1775=LataProjekcji,$F1775=0,$E1776&lt;=10)),$F1776,IF($D1775&lt;LataProjekcji,IF((SUM($K1777:N1777)+$D1777)&lt;$D1776,$D1777,$D1776-SUM($K1777:N1777)),0)),0)</f>
        <v>0</v>
      </c>
      <c r="P1777" s="247">
        <f ca="1">ROUND(IF(OR(AND($D1775=LataProjekcji,$F1775&gt;0),AND($D1775=LataProjekcji,$F1775=0,$E1776&lt;=10)),$F1776,IF($D1775&lt;LataProjekcji,IF((SUM($K1777:O1777)+$D1777)&lt;$D1776,$D1777,$D1776-SUM($K1777:O1777)),0)),0)</f>
        <v>0</v>
      </c>
      <c r="Q1777" s="247">
        <f ca="1">ROUND(IF(OR(AND($D1775=LataProjekcji,$F1775&gt;0),AND($D1775=LataProjekcji,$F1775=0,$E1776&lt;=10)),$F1776,IF($D1775&lt;LataProjekcji,IF((SUM($K1777:P1777)+$D1777)&lt;$D1776,$D1777,$D1776-SUM($K1777:P1777)),0)),0)</f>
        <v>0</v>
      </c>
      <c r="R1777" s="247">
        <f ca="1">ROUND(IF(OR(AND($D1775=LataProjekcji,$F1775&gt;0),AND($D1775=LataProjekcji,$F1775=0,$E1776&lt;=10)),$F1776,IF($D1775&lt;LataProjekcji,IF((SUM($K1777:Q1777)+$D1777)&lt;$D1776,$D1777,$D1776-SUM($K1777:Q1777)),0)),0)</f>
        <v>0</v>
      </c>
      <c r="S1777" s="247">
        <f ca="1">ROUND(IF(OR(AND($D1775=LataProjekcji,$F1775&gt;0),AND($D1775=LataProjekcji,$F1775=0,$E1776&lt;=10)),$F1776,IF($D1775&lt;LataProjekcji,IF((SUM($K1777:R1777)+$D1777)&lt;$D1776,$D1777,$D1776-SUM($K1777:R1777)),0)),0)</f>
        <v>0</v>
      </c>
      <c r="T1777" s="247">
        <f ca="1">ROUND(IF(OR(AND($D1775=LataProjekcji,$F1775&gt;0),AND($D1775=LataProjekcji,$F1775=0,$E1776&lt;=10)),$F1776,IF($D1775&lt;LataProjekcji,IF((SUM($K1777:S1777)+$D1777)&lt;$D1776,$D1777,$D1776-SUM($K1777:S1777)),0)),0)</f>
        <v>0</v>
      </c>
      <c r="U1777" s="247">
        <f ca="1">ROUND(IF(OR(AND($D1775=LataProjekcji,$F1775&gt;0),AND($D1775=LataProjekcji,$F1775=0,$E1776&lt;=10)),$F1776,IF($D1775&lt;LataProjekcji,IF((SUM($K1777:T1777)+$D1777)&lt;$D1776,$D1777,$D1776-SUM($K1777:T1777)),0)),0)</f>
        <v>0</v>
      </c>
      <c r="V1777" s="247">
        <f ca="1">ROUND(IF(OR(AND($D1775=LataProjekcji,$F1775&gt;0),AND($D1775=LataProjekcji,$F1775=0,$E1776&lt;=10)),$F1776,IF($D1775&lt;LataProjekcji,IF((SUM($K1777:U1777)+$D1777)&lt;$D1776,$D1777,$D1776-SUM($K1777:U1777)),0)),0)</f>
        <v>0</v>
      </c>
      <c r="W1777" s="247">
        <f ca="1">ROUND(IF(OR(AND($D1775=LataProjekcji,$F1775&gt;0),AND($D1775=LataProjekcji,$F1775=0,$E1776&lt;=10)),$F1776,IF($D1775&lt;LataProjekcji,IF((SUM($K1777:V1777)+$D1777)&lt;$D1776,$D1777,$D1776-SUM($K1777:V1777)),0)),0)</f>
        <v>0</v>
      </c>
      <c r="X1777" s="247">
        <f ca="1">ROUND(IF(OR(AND($D1775=LataProjekcji,$F1775&gt;0),AND($D1775=LataProjekcji,$F1775=0,$E1776&lt;=10)),$F1776,IF($D1775&lt;LataProjekcji,IF((SUM($K1777:W1777)+$D1777)&lt;$D1776,$D1777,$D1776-SUM($K1777:W1777)),0)),0)</f>
        <v>0</v>
      </c>
      <c r="Y1777" s="247">
        <f ca="1">ROUND(IF(OR(AND($D1775=LataProjekcji,$F1775&gt;0),AND($D1775=LataProjekcji,$F1775=0,$E1776&lt;=10)),$F1776,IF($D1775&lt;LataProjekcji,IF((SUM($K1777:X1777)+$D1777)&lt;$D1776,$D1777,$D1776-SUM($K1777:X1777)),0)),0)</f>
        <v>0</v>
      </c>
      <c r="Z1777" s="247">
        <f ca="1">ROUND(IF(OR(AND($D1775=LataProjekcji,$F1775&gt;0),AND($D1775=LataProjekcji,$F1775=0,$E1776&lt;=10)),$F1776,IF($D1775&lt;LataProjekcji,IF((SUM($K1777:Y1777)+$D1777)&lt;$D1776,$D1777,$D1776-SUM($K1777:Y1777)),0)),0)</f>
        <v>0</v>
      </c>
      <c r="AA1777" s="247">
        <f ca="1">ROUND(IF(OR(AND($D1775=LataProjekcji,$F1775&gt;0),AND($D1775=LataProjekcji,$F1775=0,$E1776&lt;=10)),$F1776,IF($D1775&lt;LataProjekcji,IF((SUM($K1777:Z1777)+$D1777)&lt;$D1776,$D1777,$D1776-SUM($K1777:Z1777)),0)),0)</f>
        <v>0</v>
      </c>
      <c r="AB1777" s="247">
        <f ca="1">ROUND(IF(OR(AND($D1775=LataProjekcji,$F1775&gt;0),AND($D1775=LataProjekcji,$F1775=0,$E1776&lt;=10)),$F1776,IF($D1775&lt;LataProjekcji,IF((SUM($K1777:AA1777)+$D1777)&lt;$D1776,$D1777,$D1776-SUM($K1777:AA1777)),0)),0)</f>
        <v>0</v>
      </c>
      <c r="AC1777" s="247">
        <f ca="1">ROUND(IF(OR(AND($D1775=LataProjekcji,$F1775&gt;0),AND($D1775=LataProjekcji,$F1775=0,$E1776&lt;=10)),$F1776,IF($D1775&lt;LataProjekcji,IF((SUM($K1777:AB1777)+$D1777)&lt;$D1776,$D1777,$D1776-SUM($K1777:AB1777)),0)),0)</f>
        <v>0</v>
      </c>
      <c r="AD1777" s="247">
        <f ca="1">ROUND(IF(OR(AND($D1775=LataProjekcji,$F1775&gt;0),AND($D1775=LataProjekcji,$F1775=0,$E1776&lt;=10)),$F1776,IF($D1775&lt;LataProjekcji,IF((SUM($K1777:AC1777)+$D1777)&lt;$D1776,$D1777,$D1776-SUM($K1777:AC1777)),0)),0)</f>
        <v>0</v>
      </c>
      <c r="AE1777" s="247">
        <f ca="1">ROUND(IF(OR(AND($D1775=LataProjekcji,$F1775&gt;0),AND($D1775=LataProjekcji,$F1775=0,$E1776&lt;=10)),$F1776,IF($D1775&lt;LataProjekcji,IF((SUM($K1777:AD1777)+$D1777)&lt;$D1776,$D1777,$D1776-SUM($K1777:AD1777)),0)),0)</f>
        <v>0</v>
      </c>
    </row>
    <row r="1778" spans="1:31" ht="12.5" hidden="1" thickBot="1">
      <c r="A1778" s="326"/>
      <c r="B1778" s="21" t="s">
        <v>397</v>
      </c>
      <c r="C1778" s="21"/>
      <c r="D1778" s="22"/>
      <c r="E1778" s="21"/>
      <c r="F1778" s="21"/>
      <c r="G1778" s="21"/>
      <c r="H1778" s="21"/>
      <c r="I1778" s="21"/>
      <c r="J1778" s="21"/>
      <c r="K1778" s="22">
        <f ca="1">ROUND(K1777,0)</f>
        <v>0</v>
      </c>
      <c r="L1778" s="22">
        <f t="shared" ref="L1778:W1778" ca="1" si="2859">ROUND(K1778+L1777,0)</f>
        <v>0</v>
      </c>
      <c r="M1778" s="22">
        <f t="shared" ca="1" si="2859"/>
        <v>0</v>
      </c>
      <c r="N1778" s="22">
        <f t="shared" ca="1" si="2859"/>
        <v>0</v>
      </c>
      <c r="O1778" s="22">
        <f t="shared" ca="1" si="2859"/>
        <v>0</v>
      </c>
      <c r="P1778" s="22">
        <f t="shared" ca="1" si="2859"/>
        <v>0</v>
      </c>
      <c r="Q1778" s="22">
        <f t="shared" ca="1" si="2859"/>
        <v>0</v>
      </c>
      <c r="R1778" s="22">
        <f t="shared" ca="1" si="2859"/>
        <v>0</v>
      </c>
      <c r="S1778" s="22">
        <f t="shared" ca="1" si="2859"/>
        <v>0</v>
      </c>
      <c r="T1778" s="22">
        <f t="shared" ca="1" si="2859"/>
        <v>0</v>
      </c>
      <c r="U1778" s="22">
        <f t="shared" ca="1" si="2859"/>
        <v>0</v>
      </c>
      <c r="V1778" s="22">
        <f t="shared" ca="1" si="2859"/>
        <v>0</v>
      </c>
      <c r="W1778" s="22">
        <f t="shared" ca="1" si="2859"/>
        <v>0</v>
      </c>
      <c r="X1778" s="22">
        <f ca="1">ROUND(W1778+X1777,0)</f>
        <v>0</v>
      </c>
      <c r="Y1778" s="22">
        <f ca="1">ROUND(X1778+Y1777,0)</f>
        <v>0</v>
      </c>
      <c r="Z1778" s="22">
        <f t="shared" ref="Z1778:AA1778" ca="1" si="2860">ROUND(Y1778+Z1777,0)</f>
        <v>0</v>
      </c>
      <c r="AA1778" s="22">
        <f t="shared" ca="1" si="2860"/>
        <v>0</v>
      </c>
      <c r="AB1778" s="22">
        <f t="shared" ref="AB1778" ca="1" si="2861">ROUND(AA1778+AB1777,0)</f>
        <v>0</v>
      </c>
      <c r="AC1778" s="22">
        <f t="shared" ref="AC1778" ca="1" si="2862">ROUND(AB1778+AC1777,0)</f>
        <v>0</v>
      </c>
      <c r="AD1778" s="22">
        <f t="shared" ref="AD1778" ca="1" si="2863">ROUND(AC1778+AD1777,0)</f>
        <v>0</v>
      </c>
      <c r="AE1778" s="22">
        <f t="shared" ref="AE1778" ca="1" si="2864">ROUND(AD1778+AE1777,0)</f>
        <v>0</v>
      </c>
    </row>
    <row r="1779" spans="1:31" ht="12.5" hidden="1" thickBot="1">
      <c r="A1779" s="326"/>
      <c r="B1779" s="21" t="s">
        <v>388</v>
      </c>
      <c r="C1779" s="21"/>
      <c r="D1779" s="22"/>
      <c r="E1779" s="21"/>
      <c r="F1779" s="21"/>
      <c r="G1779" s="21"/>
      <c r="H1779" s="539">
        <f>H1772+7</f>
        <v>468</v>
      </c>
      <c r="I1779" s="21"/>
      <c r="J1779" s="21"/>
      <c r="K1779" s="76">
        <f ca="1">IF($D1775=LataProjekcji,ROUND($D1776-K1778,0),ROUND(IF(K1777=0,0,$D1776-K1778),0))</f>
        <v>0</v>
      </c>
      <c r="L1779" s="253">
        <f t="shared" ref="L1779:W1779" ca="1" si="2865">IF($D1775=LataProjekcji,ROUND($D1776-L1778,0),ROUND(IF(AND(L1777=0,K1779&gt;0),$D1776-L1778,IF(L1777=0,0,$D1776-L1778)),0))</f>
        <v>0</v>
      </c>
      <c r="M1779" s="253">
        <f t="shared" ca="1" si="2865"/>
        <v>0</v>
      </c>
      <c r="N1779" s="253">
        <f t="shared" ca="1" si="2865"/>
        <v>0</v>
      </c>
      <c r="O1779" s="253">
        <f t="shared" ca="1" si="2865"/>
        <v>0</v>
      </c>
      <c r="P1779" s="253">
        <f t="shared" ca="1" si="2865"/>
        <v>0</v>
      </c>
      <c r="Q1779" s="253">
        <f t="shared" ca="1" si="2865"/>
        <v>0</v>
      </c>
      <c r="R1779" s="253">
        <f t="shared" ca="1" si="2865"/>
        <v>0</v>
      </c>
      <c r="S1779" s="253">
        <f t="shared" ca="1" si="2865"/>
        <v>0</v>
      </c>
      <c r="T1779" s="253">
        <f t="shared" ca="1" si="2865"/>
        <v>0</v>
      </c>
      <c r="U1779" s="253">
        <f t="shared" ca="1" si="2865"/>
        <v>0</v>
      </c>
      <c r="V1779" s="253">
        <f t="shared" ca="1" si="2865"/>
        <v>0</v>
      </c>
      <c r="W1779" s="253">
        <f t="shared" ca="1" si="2865"/>
        <v>0</v>
      </c>
      <c r="X1779" s="253">
        <f t="shared" ref="X1779:AA1779" ca="1" si="2866">IF($D1775=LataProjekcji,ROUND($D1776-X1778,0),ROUND(IF(AND(X1777=0,W1779&gt;0),$D1776-X1778,IF(X1777=0,0,$D1776-X1778)),0))</f>
        <v>0</v>
      </c>
      <c r="Y1779" s="253">
        <f t="shared" ca="1" si="2866"/>
        <v>0</v>
      </c>
      <c r="Z1779" s="253">
        <f t="shared" ca="1" si="2866"/>
        <v>0</v>
      </c>
      <c r="AA1779" s="253">
        <f t="shared" ca="1" si="2866"/>
        <v>0</v>
      </c>
      <c r="AB1779" s="253">
        <f t="shared" ref="AB1779" ca="1" si="2867">IF($D1775=LataProjekcji,ROUND($D1776-AB1778,0),ROUND(IF(AND(AB1777=0,AA1779&gt;0),$D1776-AB1778,IF(AB1777=0,0,$D1776-AB1778)),0))</f>
        <v>0</v>
      </c>
      <c r="AC1779" s="253">
        <f t="shared" ref="AC1779" ca="1" si="2868">IF($D1775=LataProjekcji,ROUND($D1776-AC1778,0),ROUND(IF(AND(AC1777=0,AB1779&gt;0),$D1776-AC1778,IF(AC1777=0,0,$D1776-AC1778)),0))</f>
        <v>0</v>
      </c>
      <c r="AD1779" s="253">
        <f t="shared" ref="AD1779" ca="1" si="2869">IF($D1775=LataProjekcji,ROUND($D1776-AD1778,0),ROUND(IF(AND(AD1777=0,AC1779&gt;0),$D1776-AD1778,IF(AD1777=0,0,$D1776-AD1778)),0))</f>
        <v>0</v>
      </c>
      <c r="AE1779" s="253">
        <f t="shared" ref="AE1779" ca="1" si="2870">IF($D1775=LataProjekcji,ROUND($D1776-AE1778,0),ROUND(IF(AND(AE1777=0,AD1779&gt;0),$D1776-AE1778,IF(AE1777=0,0,$D1776-AE1778)),0))</f>
        <v>0</v>
      </c>
    </row>
    <row r="1780" spans="1:31" hidden="1">
      <c r="A1780" s="326"/>
      <c r="B1780" s="21"/>
      <c r="C1780" s="21"/>
      <c r="D1780" s="21"/>
      <c r="E1780" s="21"/>
      <c r="F1780" s="21"/>
      <c r="G1780" s="21"/>
      <c r="H1780" s="388">
        <f>H1773+1</f>
        <v>31</v>
      </c>
      <c r="I1780" s="458" cm="1">
        <f t="array" aca="1" ref="I1780" ca="1">OFFSET('Środki trwałe'!$C$418,H1780,,)</f>
        <v>0</v>
      </c>
      <c r="J1780" s="388" t="s">
        <v>404</v>
      </c>
      <c r="K1780" s="528">
        <f t="shared" ref="K1780:W1780" ca="1" si="2871">IF(AND(OFFSET($F$269,$D1774,0)="tak",OFFSET($G$269,$D1774,0)="tak",OFFSET($J$269,$D1774,0)="ok",LataProjekcji&lt;=Koniec_Projekt),ROUND(OFFSET($K$2476,$H1779,(COLUMN()-11))*OFFSET($K$469,$H1780,(COLUMN()-11)),0),0)</f>
        <v>0</v>
      </c>
      <c r="L1780" s="528">
        <f t="shared" ca="1" si="2871"/>
        <v>0</v>
      </c>
      <c r="M1780" s="528">
        <f t="shared" ca="1" si="2871"/>
        <v>0</v>
      </c>
      <c r="N1780" s="528">
        <f t="shared" ca="1" si="2871"/>
        <v>0</v>
      </c>
      <c r="O1780" s="528">
        <f t="shared" ca="1" si="2871"/>
        <v>0</v>
      </c>
      <c r="P1780" s="528">
        <f t="shared" ca="1" si="2871"/>
        <v>0</v>
      </c>
      <c r="Q1780" s="528">
        <f t="shared" ca="1" si="2871"/>
        <v>0</v>
      </c>
      <c r="R1780" s="528">
        <f t="shared" ca="1" si="2871"/>
        <v>0</v>
      </c>
      <c r="S1780" s="528">
        <f t="shared" ca="1" si="2871"/>
        <v>0</v>
      </c>
      <c r="T1780" s="528">
        <f t="shared" ca="1" si="2871"/>
        <v>0</v>
      </c>
      <c r="U1780" s="528">
        <f t="shared" ca="1" si="2871"/>
        <v>0</v>
      </c>
      <c r="V1780" s="528">
        <f t="shared" ca="1" si="2871"/>
        <v>0</v>
      </c>
      <c r="W1780" s="528">
        <f t="shared" ca="1" si="2871"/>
        <v>0</v>
      </c>
      <c r="X1780" s="528">
        <f t="shared" ref="X1780:AA1780" ca="1" si="2872">IF(AND(OFFSET($F$269,$D1774,0)="tak",OFFSET($G$269,$D1774,0)="tak",OFFSET($J$269,$D1774,0)="ok",LataProjekcji&lt;=Koniec_Projekt),ROUND(OFFSET($K$2476,$H1779,(COLUMN()-11))*OFFSET($K$469,$H1780,(COLUMN()-11)),0),0)</f>
        <v>0</v>
      </c>
      <c r="Y1780" s="528">
        <f t="shared" ca="1" si="2872"/>
        <v>0</v>
      </c>
      <c r="Z1780" s="528">
        <f t="shared" ca="1" si="2872"/>
        <v>0</v>
      </c>
      <c r="AA1780" s="528">
        <f t="shared" ca="1" si="2872"/>
        <v>0</v>
      </c>
      <c r="AB1780" s="528">
        <f t="shared" ref="AB1780:AE1780" ca="1" si="2873">IF(AND(OFFSET($F$269,$D1774,0)="tak",OFFSET($G$269,$D1774,0)="tak",OFFSET($J$269,$D1774,0)="ok",LataProjekcji&lt;=Koniec_Projekt),ROUND(OFFSET($K$2476,$H1779,(COLUMN()-11))*OFFSET($K$469,$H1780,(COLUMN()-11)),0),0)</f>
        <v>0</v>
      </c>
      <c r="AC1780" s="528">
        <f t="shared" ca="1" si="2873"/>
        <v>0</v>
      </c>
      <c r="AD1780" s="528">
        <f t="shared" ca="1" si="2873"/>
        <v>0</v>
      </c>
      <c r="AE1780" s="528">
        <f t="shared" ca="1" si="2873"/>
        <v>0</v>
      </c>
    </row>
    <row r="1781" spans="1:31" hidden="1">
      <c r="A1781" s="326"/>
      <c r="B1781" s="20">
        <f ca="1">OFFSET($B$269,D1781,0)</f>
        <v>0</v>
      </c>
      <c r="C1781" s="20"/>
      <c r="D1781" s="21">
        <f>D1774+1</f>
        <v>181</v>
      </c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  <c r="W1781" s="21"/>
      <c r="X1781" s="21"/>
      <c r="Y1781" s="21"/>
      <c r="Z1781" s="21"/>
      <c r="AA1781" s="21"/>
      <c r="AB1781" s="21"/>
      <c r="AC1781" s="21"/>
      <c r="AD1781" s="21"/>
      <c r="AE1781" s="21"/>
    </row>
    <row r="1782" spans="1:31" hidden="1">
      <c r="A1782" s="326"/>
      <c r="B1782" s="21" t="s">
        <v>395</v>
      </c>
      <c r="C1782" s="21"/>
      <c r="D1782" s="164">
        <f ca="1">YEAR(OFFSET($E$269,D1781,0))</f>
        <v>1900</v>
      </c>
      <c r="E1782" s="164">
        <f ca="1">MONTH(OFFSET($E$269,D1781,0))</f>
        <v>1</v>
      </c>
      <c r="F1782" s="527" cm="1">
        <f t="array" aca="1" ref="F1782" ca="1">IleMiesiecyDoKoncaRokuST</f>
        <v>11</v>
      </c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  <c r="W1782" s="21"/>
      <c r="X1782" s="21"/>
      <c r="Y1782" s="21"/>
      <c r="Z1782" s="21"/>
      <c r="AA1782" s="21"/>
      <c r="AB1782" s="21"/>
      <c r="AC1782" s="21"/>
      <c r="AD1782" s="21"/>
      <c r="AE1782" s="21"/>
    </row>
    <row r="1783" spans="1:31" hidden="1">
      <c r="A1783" s="326"/>
      <c r="B1783" s="21" t="s">
        <v>388</v>
      </c>
      <c r="C1783" s="21"/>
      <c r="D1783" s="375">
        <f ca="1">IF(E1783&lt;0,0,ROUND(E1783,0))</f>
        <v>0</v>
      </c>
      <c r="E1783" s="248">
        <f ca="1">OFFSET($D$269,D1781,0)</f>
        <v>0</v>
      </c>
      <c r="F1783" s="375">
        <f ca="1">IF(E1783&gt;10,ROUND(($D1784/12)*$F1782,0),$D1783)</f>
        <v>0</v>
      </c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6"/>
      <c r="B1784" s="21" t="s">
        <v>396</v>
      </c>
      <c r="C1784" s="21"/>
      <c r="D1784" s="375">
        <f ca="1">IF(ISBLANK(OFFSET($E$269,D1781,0)),0,IF(E1783&gt;10,ROUND(D1783*am_maszyny,0),IF(D1783&lt;0,0,D1783)))</f>
        <v>0</v>
      </c>
      <c r="E1784" s="21"/>
      <c r="F1784" s="21"/>
      <c r="G1784" s="21"/>
      <c r="H1784" s="21"/>
      <c r="I1784" s="21"/>
      <c r="J1784" s="21"/>
      <c r="K1784" s="74">
        <f ca="1">ROUND(IF($D1782=LataProjekcji,$F1783,IF($D1782=LataProjekcji,$D1784,0)),0)</f>
        <v>0</v>
      </c>
      <c r="L1784" s="247">
        <f ca="1">ROUND(IF(OR(AND($D1782=LataProjekcji,$F1782&gt;0),AND($D1782=LataProjekcji,$F1782=0,$E1783&lt;=10)),$F1783,IF($D1782&lt;LataProjekcji,IF((SUM($K1784:K1784)+$D1784)&lt;$D1783,$D1784,$D1783-SUM($K1784:K1784)),0)),0)</f>
        <v>0</v>
      </c>
      <c r="M1784" s="247">
        <f ca="1">ROUND(IF(OR(AND($D1782=LataProjekcji,$F1782&gt;0),AND($D1782=LataProjekcji,$F1782=0,$E1783&lt;=10)),$F1783,IF($D1782&lt;LataProjekcji,IF((SUM($K1784:L1784)+$D1784)&lt;$D1783,$D1784,$D1783-SUM($K1784:L1784)),0)),0)</f>
        <v>0</v>
      </c>
      <c r="N1784" s="247">
        <f ca="1">ROUND(IF(OR(AND($D1782=LataProjekcji,$F1782&gt;0),AND($D1782=LataProjekcji,$F1782=0,$E1783&lt;=10)),$F1783,IF($D1782&lt;LataProjekcji,IF((SUM($K1784:M1784)+$D1784)&lt;$D1783,$D1784,$D1783-SUM($K1784:M1784)),0)),0)</f>
        <v>0</v>
      </c>
      <c r="O1784" s="247">
        <f ca="1">ROUND(IF(OR(AND($D1782=LataProjekcji,$F1782&gt;0),AND($D1782=LataProjekcji,$F1782=0,$E1783&lt;=10)),$F1783,IF($D1782&lt;LataProjekcji,IF((SUM($K1784:N1784)+$D1784)&lt;$D1783,$D1784,$D1783-SUM($K1784:N1784)),0)),0)</f>
        <v>0</v>
      </c>
      <c r="P1784" s="247">
        <f ca="1">ROUND(IF(OR(AND($D1782=LataProjekcji,$F1782&gt;0),AND($D1782=LataProjekcji,$F1782=0,$E1783&lt;=10)),$F1783,IF($D1782&lt;LataProjekcji,IF((SUM($K1784:O1784)+$D1784)&lt;$D1783,$D1784,$D1783-SUM($K1784:O1784)),0)),0)</f>
        <v>0</v>
      </c>
      <c r="Q1784" s="247">
        <f ca="1">ROUND(IF(OR(AND($D1782=LataProjekcji,$F1782&gt;0),AND($D1782=LataProjekcji,$F1782=0,$E1783&lt;=10)),$F1783,IF($D1782&lt;LataProjekcji,IF((SUM($K1784:P1784)+$D1784)&lt;$D1783,$D1784,$D1783-SUM($K1784:P1784)),0)),0)</f>
        <v>0</v>
      </c>
      <c r="R1784" s="247">
        <f ca="1">ROUND(IF(OR(AND($D1782=LataProjekcji,$F1782&gt;0),AND($D1782=LataProjekcji,$F1782=0,$E1783&lt;=10)),$F1783,IF($D1782&lt;LataProjekcji,IF((SUM($K1784:Q1784)+$D1784)&lt;$D1783,$D1784,$D1783-SUM($K1784:Q1784)),0)),0)</f>
        <v>0</v>
      </c>
      <c r="S1784" s="247">
        <f ca="1">ROUND(IF(OR(AND($D1782=LataProjekcji,$F1782&gt;0),AND($D1782=LataProjekcji,$F1782=0,$E1783&lt;=10)),$F1783,IF($D1782&lt;LataProjekcji,IF((SUM($K1784:R1784)+$D1784)&lt;$D1783,$D1784,$D1783-SUM($K1784:R1784)),0)),0)</f>
        <v>0</v>
      </c>
      <c r="T1784" s="247">
        <f ca="1">ROUND(IF(OR(AND($D1782=LataProjekcji,$F1782&gt;0),AND($D1782=LataProjekcji,$F1782=0,$E1783&lt;=10)),$F1783,IF($D1782&lt;LataProjekcji,IF((SUM($K1784:S1784)+$D1784)&lt;$D1783,$D1784,$D1783-SUM($K1784:S1784)),0)),0)</f>
        <v>0</v>
      </c>
      <c r="U1784" s="247">
        <f ca="1">ROUND(IF(OR(AND($D1782=LataProjekcji,$F1782&gt;0),AND($D1782=LataProjekcji,$F1782=0,$E1783&lt;=10)),$F1783,IF($D1782&lt;LataProjekcji,IF((SUM($K1784:T1784)+$D1784)&lt;$D1783,$D1784,$D1783-SUM($K1784:T1784)),0)),0)</f>
        <v>0</v>
      </c>
      <c r="V1784" s="247">
        <f ca="1">ROUND(IF(OR(AND($D1782=LataProjekcji,$F1782&gt;0),AND($D1782=LataProjekcji,$F1782=0,$E1783&lt;=10)),$F1783,IF($D1782&lt;LataProjekcji,IF((SUM($K1784:U1784)+$D1784)&lt;$D1783,$D1784,$D1783-SUM($K1784:U1784)),0)),0)</f>
        <v>0</v>
      </c>
      <c r="W1784" s="247">
        <f ca="1">ROUND(IF(OR(AND($D1782=LataProjekcji,$F1782&gt;0),AND($D1782=LataProjekcji,$F1782=0,$E1783&lt;=10)),$F1783,IF($D1782&lt;LataProjekcji,IF((SUM($K1784:V1784)+$D1784)&lt;$D1783,$D1784,$D1783-SUM($K1784:V1784)),0)),0)</f>
        <v>0</v>
      </c>
      <c r="X1784" s="247">
        <f ca="1">ROUND(IF(OR(AND($D1782=LataProjekcji,$F1782&gt;0),AND($D1782=LataProjekcji,$F1782=0,$E1783&lt;=10)),$F1783,IF($D1782&lt;LataProjekcji,IF((SUM($K1784:W1784)+$D1784)&lt;$D1783,$D1784,$D1783-SUM($K1784:W1784)),0)),0)</f>
        <v>0</v>
      </c>
      <c r="Y1784" s="247">
        <f ca="1">ROUND(IF(OR(AND($D1782=LataProjekcji,$F1782&gt;0),AND($D1782=LataProjekcji,$F1782=0,$E1783&lt;=10)),$F1783,IF($D1782&lt;LataProjekcji,IF((SUM($K1784:X1784)+$D1784)&lt;$D1783,$D1784,$D1783-SUM($K1784:X1784)),0)),0)</f>
        <v>0</v>
      </c>
      <c r="Z1784" s="247">
        <f ca="1">ROUND(IF(OR(AND($D1782=LataProjekcji,$F1782&gt;0),AND($D1782=LataProjekcji,$F1782=0,$E1783&lt;=10)),$F1783,IF($D1782&lt;LataProjekcji,IF((SUM($K1784:Y1784)+$D1784)&lt;$D1783,$D1784,$D1783-SUM($K1784:Y1784)),0)),0)</f>
        <v>0</v>
      </c>
      <c r="AA1784" s="247">
        <f ca="1">ROUND(IF(OR(AND($D1782=LataProjekcji,$F1782&gt;0),AND($D1782=LataProjekcji,$F1782=0,$E1783&lt;=10)),$F1783,IF($D1782&lt;LataProjekcji,IF((SUM($K1784:Z1784)+$D1784)&lt;$D1783,$D1784,$D1783-SUM($K1784:Z1784)),0)),0)</f>
        <v>0</v>
      </c>
      <c r="AB1784" s="247">
        <f ca="1">ROUND(IF(OR(AND($D1782=LataProjekcji,$F1782&gt;0),AND($D1782=LataProjekcji,$F1782=0,$E1783&lt;=10)),$F1783,IF($D1782&lt;LataProjekcji,IF((SUM($K1784:AA1784)+$D1784)&lt;$D1783,$D1784,$D1783-SUM($K1784:AA1784)),0)),0)</f>
        <v>0</v>
      </c>
      <c r="AC1784" s="247">
        <f ca="1">ROUND(IF(OR(AND($D1782=LataProjekcji,$F1782&gt;0),AND($D1782=LataProjekcji,$F1782=0,$E1783&lt;=10)),$F1783,IF($D1782&lt;LataProjekcji,IF((SUM($K1784:AB1784)+$D1784)&lt;$D1783,$D1784,$D1783-SUM($K1784:AB1784)),0)),0)</f>
        <v>0</v>
      </c>
      <c r="AD1784" s="247">
        <f ca="1">ROUND(IF(OR(AND($D1782=LataProjekcji,$F1782&gt;0),AND($D1782=LataProjekcji,$F1782=0,$E1783&lt;=10)),$F1783,IF($D1782&lt;LataProjekcji,IF((SUM($K1784:AC1784)+$D1784)&lt;$D1783,$D1784,$D1783-SUM($K1784:AC1784)),0)),0)</f>
        <v>0</v>
      </c>
      <c r="AE1784" s="247">
        <f ca="1">ROUND(IF(OR(AND($D1782=LataProjekcji,$F1782&gt;0),AND($D1782=LataProjekcji,$F1782=0,$E1783&lt;=10)),$F1783,IF($D1782&lt;LataProjekcji,IF((SUM($K1784:AD1784)+$D1784)&lt;$D1783,$D1784,$D1783-SUM($K1784:AD1784)),0)),0)</f>
        <v>0</v>
      </c>
    </row>
    <row r="1785" spans="1:31" ht="12.5" hidden="1" thickBot="1">
      <c r="A1785" s="326"/>
      <c r="B1785" s="21" t="s">
        <v>397</v>
      </c>
      <c r="C1785" s="21"/>
      <c r="D1785" s="22"/>
      <c r="E1785" s="21"/>
      <c r="F1785" s="21"/>
      <c r="G1785" s="21"/>
      <c r="H1785" s="21"/>
      <c r="I1785" s="21"/>
      <c r="J1785" s="21"/>
      <c r="K1785" s="22">
        <f ca="1">ROUND(K1784,0)</f>
        <v>0</v>
      </c>
      <c r="L1785" s="22">
        <f t="shared" ref="L1785:W1785" ca="1" si="2874">ROUND(K1785+L1784,0)</f>
        <v>0</v>
      </c>
      <c r="M1785" s="22">
        <f t="shared" ca="1" si="2874"/>
        <v>0</v>
      </c>
      <c r="N1785" s="22">
        <f t="shared" ca="1" si="2874"/>
        <v>0</v>
      </c>
      <c r="O1785" s="22">
        <f t="shared" ca="1" si="2874"/>
        <v>0</v>
      </c>
      <c r="P1785" s="22">
        <f t="shared" ca="1" si="2874"/>
        <v>0</v>
      </c>
      <c r="Q1785" s="22">
        <f t="shared" ca="1" si="2874"/>
        <v>0</v>
      </c>
      <c r="R1785" s="22">
        <f t="shared" ca="1" si="2874"/>
        <v>0</v>
      </c>
      <c r="S1785" s="22">
        <f t="shared" ca="1" si="2874"/>
        <v>0</v>
      </c>
      <c r="T1785" s="22">
        <f t="shared" ca="1" si="2874"/>
        <v>0</v>
      </c>
      <c r="U1785" s="22">
        <f t="shared" ca="1" si="2874"/>
        <v>0</v>
      </c>
      <c r="V1785" s="22">
        <f t="shared" ca="1" si="2874"/>
        <v>0</v>
      </c>
      <c r="W1785" s="22">
        <f t="shared" ca="1" si="2874"/>
        <v>0</v>
      </c>
      <c r="X1785" s="22">
        <f ca="1">ROUND(W1785+X1784,0)</f>
        <v>0</v>
      </c>
      <c r="Y1785" s="22">
        <f ca="1">ROUND(X1785+Y1784,0)</f>
        <v>0</v>
      </c>
      <c r="Z1785" s="22">
        <f t="shared" ref="Z1785:AA1785" ca="1" si="2875">ROUND(Y1785+Z1784,0)</f>
        <v>0</v>
      </c>
      <c r="AA1785" s="22">
        <f t="shared" ca="1" si="2875"/>
        <v>0</v>
      </c>
      <c r="AB1785" s="22">
        <f t="shared" ref="AB1785" ca="1" si="2876">ROUND(AA1785+AB1784,0)</f>
        <v>0</v>
      </c>
      <c r="AC1785" s="22">
        <f t="shared" ref="AC1785" ca="1" si="2877">ROUND(AB1785+AC1784,0)</f>
        <v>0</v>
      </c>
      <c r="AD1785" s="22">
        <f t="shared" ref="AD1785" ca="1" si="2878">ROUND(AC1785+AD1784,0)</f>
        <v>0</v>
      </c>
      <c r="AE1785" s="22">
        <f t="shared" ref="AE1785" ca="1" si="2879">ROUND(AD1785+AE1784,0)</f>
        <v>0</v>
      </c>
    </row>
    <row r="1786" spans="1:31" ht="12.5" hidden="1" thickBot="1">
      <c r="A1786" s="326"/>
      <c r="B1786" s="21" t="s">
        <v>388</v>
      </c>
      <c r="C1786" s="21"/>
      <c r="D1786" s="22"/>
      <c r="E1786" s="21"/>
      <c r="F1786" s="21"/>
      <c r="G1786" s="21"/>
      <c r="H1786" s="539">
        <f>H1779+7</f>
        <v>475</v>
      </c>
      <c r="I1786" s="21"/>
      <c r="J1786" s="21"/>
      <c r="K1786" s="76">
        <f ca="1">IF($D1782=LataProjekcji,ROUND($D1783-K1785,0),ROUND(IF(K1784=0,0,$D1783-K1785),0))</f>
        <v>0</v>
      </c>
      <c r="L1786" s="253">
        <f t="shared" ref="L1786:W1786" ca="1" si="2880">IF($D1782=LataProjekcji,ROUND($D1783-L1785,0),ROUND(IF(AND(L1784=0,K1786&gt;0),$D1783-L1785,IF(L1784=0,0,$D1783-L1785)),0))</f>
        <v>0</v>
      </c>
      <c r="M1786" s="253">
        <f t="shared" ca="1" si="2880"/>
        <v>0</v>
      </c>
      <c r="N1786" s="253">
        <f t="shared" ca="1" si="2880"/>
        <v>0</v>
      </c>
      <c r="O1786" s="253">
        <f t="shared" ca="1" si="2880"/>
        <v>0</v>
      </c>
      <c r="P1786" s="253">
        <f t="shared" ca="1" si="2880"/>
        <v>0</v>
      </c>
      <c r="Q1786" s="253">
        <f t="shared" ca="1" si="2880"/>
        <v>0</v>
      </c>
      <c r="R1786" s="253">
        <f t="shared" ca="1" si="2880"/>
        <v>0</v>
      </c>
      <c r="S1786" s="253">
        <f t="shared" ca="1" si="2880"/>
        <v>0</v>
      </c>
      <c r="T1786" s="253">
        <f t="shared" ca="1" si="2880"/>
        <v>0</v>
      </c>
      <c r="U1786" s="253">
        <f t="shared" ca="1" si="2880"/>
        <v>0</v>
      </c>
      <c r="V1786" s="253">
        <f t="shared" ca="1" si="2880"/>
        <v>0</v>
      </c>
      <c r="W1786" s="253">
        <f t="shared" ca="1" si="2880"/>
        <v>0</v>
      </c>
      <c r="X1786" s="253">
        <f t="shared" ref="X1786:AA1786" ca="1" si="2881">IF($D1782=LataProjekcji,ROUND($D1783-X1785,0),ROUND(IF(AND(X1784=0,W1786&gt;0),$D1783-X1785,IF(X1784=0,0,$D1783-X1785)),0))</f>
        <v>0</v>
      </c>
      <c r="Y1786" s="253">
        <f t="shared" ca="1" si="2881"/>
        <v>0</v>
      </c>
      <c r="Z1786" s="253">
        <f t="shared" ca="1" si="2881"/>
        <v>0</v>
      </c>
      <c r="AA1786" s="253">
        <f t="shared" ca="1" si="2881"/>
        <v>0</v>
      </c>
      <c r="AB1786" s="253">
        <f t="shared" ref="AB1786" ca="1" si="2882">IF($D1782=LataProjekcji,ROUND($D1783-AB1785,0),ROUND(IF(AND(AB1784=0,AA1786&gt;0),$D1783-AB1785,IF(AB1784=0,0,$D1783-AB1785)),0))</f>
        <v>0</v>
      </c>
      <c r="AC1786" s="253">
        <f t="shared" ref="AC1786" ca="1" si="2883">IF($D1782=LataProjekcji,ROUND($D1783-AC1785,0),ROUND(IF(AND(AC1784=0,AB1786&gt;0),$D1783-AC1785,IF(AC1784=0,0,$D1783-AC1785)),0))</f>
        <v>0</v>
      </c>
      <c r="AD1786" s="253">
        <f t="shared" ref="AD1786" ca="1" si="2884">IF($D1782=LataProjekcji,ROUND($D1783-AD1785,0),ROUND(IF(AND(AD1784=0,AC1786&gt;0),$D1783-AD1785,IF(AD1784=0,0,$D1783-AD1785)),0))</f>
        <v>0</v>
      </c>
      <c r="AE1786" s="253">
        <f t="shared" ref="AE1786" ca="1" si="2885">IF($D1782=LataProjekcji,ROUND($D1783-AE1785,0),ROUND(IF(AND(AE1784=0,AD1786&gt;0),$D1783-AE1785,IF(AE1784=0,0,$D1783-AE1785)),0))</f>
        <v>0</v>
      </c>
    </row>
    <row r="1787" spans="1:31" hidden="1">
      <c r="A1787" s="326"/>
      <c r="B1787" s="21"/>
      <c r="C1787" s="21"/>
      <c r="D1787" s="22"/>
      <c r="E1787" s="21"/>
      <c r="F1787" s="21"/>
      <c r="G1787" s="21"/>
      <c r="H1787" s="388">
        <f>H1780+1</f>
        <v>32</v>
      </c>
      <c r="I1787" s="458" cm="1">
        <f t="array" aca="1" ref="I1787" ca="1">OFFSET('Środki trwałe'!$C$418,H1787,,)</f>
        <v>0</v>
      </c>
      <c r="J1787" s="388" t="s">
        <v>404</v>
      </c>
      <c r="K1787" s="528">
        <f t="shared" ref="K1787:W1787" ca="1" si="2886">IF(AND(OFFSET($F$269,$D1781,0)="tak",OFFSET($G$269,$D1781,0)="tak",OFFSET($J$269,$D1781,0)="ok",LataProjekcji&lt;=Koniec_Projekt),ROUND(OFFSET($K$2476,$H1786,(COLUMN()-11))*OFFSET($K$469,$H1787,(COLUMN()-11)),0),0)</f>
        <v>0</v>
      </c>
      <c r="L1787" s="528">
        <f t="shared" ca="1" si="2886"/>
        <v>0</v>
      </c>
      <c r="M1787" s="528">
        <f t="shared" ca="1" si="2886"/>
        <v>0</v>
      </c>
      <c r="N1787" s="528">
        <f t="shared" ca="1" si="2886"/>
        <v>0</v>
      </c>
      <c r="O1787" s="528">
        <f t="shared" ca="1" si="2886"/>
        <v>0</v>
      </c>
      <c r="P1787" s="528">
        <f t="shared" ca="1" si="2886"/>
        <v>0</v>
      </c>
      <c r="Q1787" s="528">
        <f t="shared" ca="1" si="2886"/>
        <v>0</v>
      </c>
      <c r="R1787" s="528">
        <f t="shared" ca="1" si="2886"/>
        <v>0</v>
      </c>
      <c r="S1787" s="528">
        <f t="shared" ca="1" si="2886"/>
        <v>0</v>
      </c>
      <c r="T1787" s="528">
        <f t="shared" ca="1" si="2886"/>
        <v>0</v>
      </c>
      <c r="U1787" s="528">
        <f t="shared" ca="1" si="2886"/>
        <v>0</v>
      </c>
      <c r="V1787" s="528">
        <f t="shared" ca="1" si="2886"/>
        <v>0</v>
      </c>
      <c r="W1787" s="528">
        <f t="shared" ca="1" si="2886"/>
        <v>0</v>
      </c>
      <c r="X1787" s="528">
        <f t="shared" ref="X1787:AA1787" ca="1" si="2887">IF(AND(OFFSET($F$269,$D1781,0)="tak",OFFSET($G$269,$D1781,0)="tak",OFFSET($J$269,$D1781,0)="ok",LataProjekcji&lt;=Koniec_Projekt),ROUND(OFFSET($K$2476,$H1786,(COLUMN()-11))*OFFSET($K$469,$H1787,(COLUMN()-11)),0),0)</f>
        <v>0</v>
      </c>
      <c r="Y1787" s="528">
        <f t="shared" ca="1" si="2887"/>
        <v>0</v>
      </c>
      <c r="Z1787" s="528">
        <f t="shared" ca="1" si="2887"/>
        <v>0</v>
      </c>
      <c r="AA1787" s="528">
        <f t="shared" ca="1" si="2887"/>
        <v>0</v>
      </c>
      <c r="AB1787" s="528">
        <f t="shared" ref="AB1787:AE1787" ca="1" si="2888">IF(AND(OFFSET($F$269,$D1781,0)="tak",OFFSET($G$269,$D1781,0)="tak",OFFSET($J$269,$D1781,0)="ok",LataProjekcji&lt;=Koniec_Projekt),ROUND(OFFSET($K$2476,$H1786,(COLUMN()-11))*OFFSET($K$469,$H1787,(COLUMN()-11)),0),0)</f>
        <v>0</v>
      </c>
      <c r="AC1787" s="528">
        <f t="shared" ca="1" si="2888"/>
        <v>0</v>
      </c>
      <c r="AD1787" s="528">
        <f t="shared" ca="1" si="2888"/>
        <v>0</v>
      </c>
      <c r="AE1787" s="528">
        <f t="shared" ca="1" si="2888"/>
        <v>0</v>
      </c>
    </row>
    <row r="1788" spans="1:31" hidden="1">
      <c r="A1788" s="326"/>
      <c r="B1788" s="20">
        <f ca="1">OFFSET($B$269,D1788,0)</f>
        <v>0</v>
      </c>
      <c r="C1788" s="20"/>
      <c r="D1788" s="21">
        <f>D1781+1</f>
        <v>182</v>
      </c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</row>
    <row r="1789" spans="1:31" hidden="1">
      <c r="A1789" s="326"/>
      <c r="B1789" s="21" t="s">
        <v>395</v>
      </c>
      <c r="C1789" s="21"/>
      <c r="D1789" s="164">
        <f ca="1">YEAR(OFFSET($E$269,D1788,0))</f>
        <v>1900</v>
      </c>
      <c r="E1789" s="164">
        <f ca="1">MONTH(OFFSET($E$269,D1788,0))</f>
        <v>1</v>
      </c>
      <c r="F1789" s="527" cm="1">
        <f t="array" aca="1" ref="F1789" ca="1">IleMiesiecyDoKoncaRokuST</f>
        <v>11</v>
      </c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</row>
    <row r="1790" spans="1:31" hidden="1">
      <c r="A1790" s="326"/>
      <c r="B1790" s="21" t="s">
        <v>388</v>
      </c>
      <c r="C1790" s="21"/>
      <c r="D1790" s="372">
        <f ca="1">IF(E1790&lt;0,0,ROUND(E1790,0))</f>
        <v>0</v>
      </c>
      <c r="E1790" s="248">
        <f ca="1">OFFSET($D$269,D1788,0)</f>
        <v>0</v>
      </c>
      <c r="F1790" s="372">
        <f ca="1">IF(E1790&gt;10,ROUND(($D1791/12)*$F1789,0),$D1790)</f>
        <v>0</v>
      </c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6"/>
      <c r="B1791" s="21" t="s">
        <v>396</v>
      </c>
      <c r="C1791" s="21"/>
      <c r="D1791" s="372">
        <f ca="1">IF(ISBLANK(OFFSET($E$269,D1788,0)),0,IF(E1790&gt;10,ROUND(D1790*am_maszyny,0),IF(D1790&lt;0,0,D1790)))</f>
        <v>0</v>
      </c>
      <c r="E1791" s="21"/>
      <c r="F1791" s="21"/>
      <c r="G1791" s="21"/>
      <c r="H1791" s="21"/>
      <c r="I1791" s="21"/>
      <c r="J1791" s="21"/>
      <c r="K1791" s="74">
        <f ca="1">ROUND(IF($D1789=LataProjekcji,$F1790,IF($D1789=LataProjekcji,$D1791,0)),0)</f>
        <v>0</v>
      </c>
      <c r="L1791" s="247">
        <f ca="1">ROUND(IF(OR(AND($D1789=LataProjekcji,$F1789&gt;0),AND($D1789=LataProjekcji,$F1789=0,$E1790&lt;=10)),$F1790,IF($D1789&lt;LataProjekcji,IF((SUM($K1791:K1791)+$D1791)&lt;$D1790,$D1791,$D1790-SUM($K1791:K1791)),0)),0)</f>
        <v>0</v>
      </c>
      <c r="M1791" s="247">
        <f ca="1">ROUND(IF(OR(AND($D1789=LataProjekcji,$F1789&gt;0),AND($D1789=LataProjekcji,$F1789=0,$E1790&lt;=10)),$F1790,IF($D1789&lt;LataProjekcji,IF((SUM($K1791:L1791)+$D1791)&lt;$D1790,$D1791,$D1790-SUM($K1791:L1791)),0)),0)</f>
        <v>0</v>
      </c>
      <c r="N1791" s="247">
        <f ca="1">ROUND(IF(OR(AND($D1789=LataProjekcji,$F1789&gt;0),AND($D1789=LataProjekcji,$F1789=0,$E1790&lt;=10)),$F1790,IF($D1789&lt;LataProjekcji,IF((SUM($K1791:M1791)+$D1791)&lt;$D1790,$D1791,$D1790-SUM($K1791:M1791)),0)),0)</f>
        <v>0</v>
      </c>
      <c r="O1791" s="247">
        <f ca="1">ROUND(IF(OR(AND($D1789=LataProjekcji,$F1789&gt;0),AND($D1789=LataProjekcji,$F1789=0,$E1790&lt;=10)),$F1790,IF($D1789&lt;LataProjekcji,IF((SUM($K1791:N1791)+$D1791)&lt;$D1790,$D1791,$D1790-SUM($K1791:N1791)),0)),0)</f>
        <v>0</v>
      </c>
      <c r="P1791" s="247">
        <f ca="1">ROUND(IF(OR(AND($D1789=LataProjekcji,$F1789&gt;0),AND($D1789=LataProjekcji,$F1789=0,$E1790&lt;=10)),$F1790,IF($D1789&lt;LataProjekcji,IF((SUM($K1791:O1791)+$D1791)&lt;$D1790,$D1791,$D1790-SUM($K1791:O1791)),0)),0)</f>
        <v>0</v>
      </c>
      <c r="Q1791" s="247">
        <f ca="1">ROUND(IF(OR(AND($D1789=LataProjekcji,$F1789&gt;0),AND($D1789=LataProjekcji,$F1789=0,$E1790&lt;=10)),$F1790,IF($D1789&lt;LataProjekcji,IF((SUM($K1791:P1791)+$D1791)&lt;$D1790,$D1791,$D1790-SUM($K1791:P1791)),0)),0)</f>
        <v>0</v>
      </c>
      <c r="R1791" s="247">
        <f ca="1">ROUND(IF(OR(AND($D1789=LataProjekcji,$F1789&gt;0),AND($D1789=LataProjekcji,$F1789=0,$E1790&lt;=10)),$F1790,IF($D1789&lt;LataProjekcji,IF((SUM($K1791:Q1791)+$D1791)&lt;$D1790,$D1791,$D1790-SUM($K1791:Q1791)),0)),0)</f>
        <v>0</v>
      </c>
      <c r="S1791" s="247">
        <f ca="1">ROUND(IF(OR(AND($D1789=LataProjekcji,$F1789&gt;0),AND($D1789=LataProjekcji,$F1789=0,$E1790&lt;=10)),$F1790,IF($D1789&lt;LataProjekcji,IF((SUM($K1791:R1791)+$D1791)&lt;$D1790,$D1791,$D1790-SUM($K1791:R1791)),0)),0)</f>
        <v>0</v>
      </c>
      <c r="T1791" s="247">
        <f ca="1">ROUND(IF(OR(AND($D1789=LataProjekcji,$F1789&gt;0),AND($D1789=LataProjekcji,$F1789=0,$E1790&lt;=10)),$F1790,IF($D1789&lt;LataProjekcji,IF((SUM($K1791:S1791)+$D1791)&lt;$D1790,$D1791,$D1790-SUM($K1791:S1791)),0)),0)</f>
        <v>0</v>
      </c>
      <c r="U1791" s="247">
        <f ca="1">ROUND(IF(OR(AND($D1789=LataProjekcji,$F1789&gt;0),AND($D1789=LataProjekcji,$F1789=0,$E1790&lt;=10)),$F1790,IF($D1789&lt;LataProjekcji,IF((SUM($K1791:T1791)+$D1791)&lt;$D1790,$D1791,$D1790-SUM($K1791:T1791)),0)),0)</f>
        <v>0</v>
      </c>
      <c r="V1791" s="247">
        <f ca="1">ROUND(IF(OR(AND($D1789=LataProjekcji,$F1789&gt;0),AND($D1789=LataProjekcji,$F1789=0,$E1790&lt;=10)),$F1790,IF($D1789&lt;LataProjekcji,IF((SUM($K1791:U1791)+$D1791)&lt;$D1790,$D1791,$D1790-SUM($K1791:U1791)),0)),0)</f>
        <v>0</v>
      </c>
      <c r="W1791" s="247">
        <f ca="1">ROUND(IF(OR(AND($D1789=LataProjekcji,$F1789&gt;0),AND($D1789=LataProjekcji,$F1789=0,$E1790&lt;=10)),$F1790,IF($D1789&lt;LataProjekcji,IF((SUM($K1791:V1791)+$D1791)&lt;$D1790,$D1791,$D1790-SUM($K1791:V1791)),0)),0)</f>
        <v>0</v>
      </c>
      <c r="X1791" s="247">
        <f ca="1">ROUND(IF(OR(AND($D1789=LataProjekcji,$F1789&gt;0),AND($D1789=LataProjekcji,$F1789=0,$E1790&lt;=10)),$F1790,IF($D1789&lt;LataProjekcji,IF((SUM($K1791:W1791)+$D1791)&lt;$D1790,$D1791,$D1790-SUM($K1791:W1791)),0)),0)</f>
        <v>0</v>
      </c>
      <c r="Y1791" s="247">
        <f ca="1">ROUND(IF(OR(AND($D1789=LataProjekcji,$F1789&gt;0),AND($D1789=LataProjekcji,$F1789=0,$E1790&lt;=10)),$F1790,IF($D1789&lt;LataProjekcji,IF((SUM($K1791:X1791)+$D1791)&lt;$D1790,$D1791,$D1790-SUM($K1791:X1791)),0)),0)</f>
        <v>0</v>
      </c>
      <c r="Z1791" s="247">
        <f ca="1">ROUND(IF(OR(AND($D1789=LataProjekcji,$F1789&gt;0),AND($D1789=LataProjekcji,$F1789=0,$E1790&lt;=10)),$F1790,IF($D1789&lt;LataProjekcji,IF((SUM($K1791:Y1791)+$D1791)&lt;$D1790,$D1791,$D1790-SUM($K1791:Y1791)),0)),0)</f>
        <v>0</v>
      </c>
      <c r="AA1791" s="247">
        <f ca="1">ROUND(IF(OR(AND($D1789=LataProjekcji,$F1789&gt;0),AND($D1789=LataProjekcji,$F1789=0,$E1790&lt;=10)),$F1790,IF($D1789&lt;LataProjekcji,IF((SUM($K1791:Z1791)+$D1791)&lt;$D1790,$D1791,$D1790-SUM($K1791:Z1791)),0)),0)</f>
        <v>0</v>
      </c>
      <c r="AB1791" s="247">
        <f ca="1">ROUND(IF(OR(AND($D1789=LataProjekcji,$F1789&gt;0),AND($D1789=LataProjekcji,$F1789=0,$E1790&lt;=10)),$F1790,IF($D1789&lt;LataProjekcji,IF((SUM($K1791:AA1791)+$D1791)&lt;$D1790,$D1791,$D1790-SUM($K1791:AA1791)),0)),0)</f>
        <v>0</v>
      </c>
      <c r="AC1791" s="247">
        <f ca="1">ROUND(IF(OR(AND($D1789=LataProjekcji,$F1789&gt;0),AND($D1789=LataProjekcji,$F1789=0,$E1790&lt;=10)),$F1790,IF($D1789&lt;LataProjekcji,IF((SUM($K1791:AB1791)+$D1791)&lt;$D1790,$D1791,$D1790-SUM($K1791:AB1791)),0)),0)</f>
        <v>0</v>
      </c>
      <c r="AD1791" s="247">
        <f ca="1">ROUND(IF(OR(AND($D1789=LataProjekcji,$F1789&gt;0),AND($D1789=LataProjekcji,$F1789=0,$E1790&lt;=10)),$F1790,IF($D1789&lt;LataProjekcji,IF((SUM($K1791:AC1791)+$D1791)&lt;$D1790,$D1791,$D1790-SUM($K1791:AC1791)),0)),0)</f>
        <v>0</v>
      </c>
      <c r="AE1791" s="247">
        <f ca="1">ROUND(IF(OR(AND($D1789=LataProjekcji,$F1789&gt;0),AND($D1789=LataProjekcji,$F1789=0,$E1790&lt;=10)),$F1790,IF($D1789&lt;LataProjekcji,IF((SUM($K1791:AD1791)+$D1791)&lt;$D1790,$D1791,$D1790-SUM($K1791:AD1791)),0)),0)</f>
        <v>0</v>
      </c>
    </row>
    <row r="1792" spans="1:31" ht="12.5" hidden="1" thickBot="1">
      <c r="A1792" s="326"/>
      <c r="B1792" s="21" t="s">
        <v>397</v>
      </c>
      <c r="C1792" s="21"/>
      <c r="D1792" s="22"/>
      <c r="E1792" s="21"/>
      <c r="F1792" s="21"/>
      <c r="G1792" s="21"/>
      <c r="H1792" s="21"/>
      <c r="I1792" s="21"/>
      <c r="J1792" s="21"/>
      <c r="K1792" s="22">
        <f ca="1">ROUND(K1791,0)</f>
        <v>0</v>
      </c>
      <c r="L1792" s="22">
        <f t="shared" ref="L1792:W1792" ca="1" si="2889">ROUND(K1792+L1791,0)</f>
        <v>0</v>
      </c>
      <c r="M1792" s="22">
        <f t="shared" ca="1" si="2889"/>
        <v>0</v>
      </c>
      <c r="N1792" s="22">
        <f t="shared" ca="1" si="2889"/>
        <v>0</v>
      </c>
      <c r="O1792" s="22">
        <f t="shared" ca="1" si="2889"/>
        <v>0</v>
      </c>
      <c r="P1792" s="22">
        <f t="shared" ca="1" si="2889"/>
        <v>0</v>
      </c>
      <c r="Q1792" s="22">
        <f t="shared" ca="1" si="2889"/>
        <v>0</v>
      </c>
      <c r="R1792" s="22">
        <f t="shared" ca="1" si="2889"/>
        <v>0</v>
      </c>
      <c r="S1792" s="22">
        <f t="shared" ca="1" si="2889"/>
        <v>0</v>
      </c>
      <c r="T1792" s="22">
        <f t="shared" ca="1" si="2889"/>
        <v>0</v>
      </c>
      <c r="U1792" s="22">
        <f t="shared" ca="1" si="2889"/>
        <v>0</v>
      </c>
      <c r="V1792" s="22">
        <f t="shared" ca="1" si="2889"/>
        <v>0</v>
      </c>
      <c r="W1792" s="22">
        <f t="shared" ca="1" si="2889"/>
        <v>0</v>
      </c>
      <c r="X1792" s="22">
        <f ca="1">ROUND(W1792+X1791,0)</f>
        <v>0</v>
      </c>
      <c r="Y1792" s="22">
        <f ca="1">ROUND(X1792+Y1791,0)</f>
        <v>0</v>
      </c>
      <c r="Z1792" s="22">
        <f t="shared" ref="Z1792:AA1792" ca="1" si="2890">ROUND(Y1792+Z1791,0)</f>
        <v>0</v>
      </c>
      <c r="AA1792" s="22">
        <f t="shared" ca="1" si="2890"/>
        <v>0</v>
      </c>
      <c r="AB1792" s="22">
        <f t="shared" ref="AB1792" ca="1" si="2891">ROUND(AA1792+AB1791,0)</f>
        <v>0</v>
      </c>
      <c r="AC1792" s="22">
        <f t="shared" ref="AC1792" ca="1" si="2892">ROUND(AB1792+AC1791,0)</f>
        <v>0</v>
      </c>
      <c r="AD1792" s="22">
        <f t="shared" ref="AD1792" ca="1" si="2893">ROUND(AC1792+AD1791,0)</f>
        <v>0</v>
      </c>
      <c r="AE1792" s="22">
        <f t="shared" ref="AE1792" ca="1" si="2894">ROUND(AD1792+AE1791,0)</f>
        <v>0</v>
      </c>
    </row>
    <row r="1793" spans="1:31" ht="12.5" hidden="1" thickBot="1">
      <c r="A1793" s="326"/>
      <c r="B1793" s="21" t="s">
        <v>388</v>
      </c>
      <c r="C1793" s="21"/>
      <c r="D1793" s="22"/>
      <c r="E1793" s="21"/>
      <c r="F1793" s="21"/>
      <c r="G1793" s="21"/>
      <c r="H1793" s="539">
        <f>H1786+7</f>
        <v>482</v>
      </c>
      <c r="I1793" s="21"/>
      <c r="J1793" s="21"/>
      <c r="K1793" s="76">
        <f ca="1">IF($D1789=LataProjekcji,ROUND($D1790-K1792,0),ROUND(IF(K1791=0,0,$D1790-K1792),0))</f>
        <v>0</v>
      </c>
      <c r="L1793" s="253">
        <f t="shared" ref="L1793:W1793" ca="1" si="2895">IF($D1789=LataProjekcji,ROUND($D1790-L1792,0),ROUND(IF(AND(L1791=0,K1793&gt;0),$D1790-L1792,IF(L1791=0,0,$D1790-L1792)),0))</f>
        <v>0</v>
      </c>
      <c r="M1793" s="253">
        <f t="shared" ca="1" si="2895"/>
        <v>0</v>
      </c>
      <c r="N1793" s="253">
        <f t="shared" ca="1" si="2895"/>
        <v>0</v>
      </c>
      <c r="O1793" s="253">
        <f t="shared" ca="1" si="2895"/>
        <v>0</v>
      </c>
      <c r="P1793" s="253">
        <f t="shared" ca="1" si="2895"/>
        <v>0</v>
      </c>
      <c r="Q1793" s="253">
        <f t="shared" ca="1" si="2895"/>
        <v>0</v>
      </c>
      <c r="R1793" s="253">
        <f t="shared" ca="1" si="2895"/>
        <v>0</v>
      </c>
      <c r="S1793" s="253">
        <f t="shared" ca="1" si="2895"/>
        <v>0</v>
      </c>
      <c r="T1793" s="253">
        <f t="shared" ca="1" si="2895"/>
        <v>0</v>
      </c>
      <c r="U1793" s="253">
        <f t="shared" ca="1" si="2895"/>
        <v>0</v>
      </c>
      <c r="V1793" s="253">
        <f t="shared" ca="1" si="2895"/>
        <v>0</v>
      </c>
      <c r="W1793" s="253">
        <f t="shared" ca="1" si="2895"/>
        <v>0</v>
      </c>
      <c r="X1793" s="253">
        <f t="shared" ref="X1793:AA1793" ca="1" si="2896">IF($D1789=LataProjekcji,ROUND($D1790-X1792,0),ROUND(IF(AND(X1791=0,W1793&gt;0),$D1790-X1792,IF(X1791=0,0,$D1790-X1792)),0))</f>
        <v>0</v>
      </c>
      <c r="Y1793" s="253">
        <f t="shared" ca="1" si="2896"/>
        <v>0</v>
      </c>
      <c r="Z1793" s="253">
        <f t="shared" ca="1" si="2896"/>
        <v>0</v>
      </c>
      <c r="AA1793" s="253">
        <f t="shared" ca="1" si="2896"/>
        <v>0</v>
      </c>
      <c r="AB1793" s="253">
        <f t="shared" ref="AB1793" ca="1" si="2897">IF($D1789=LataProjekcji,ROUND($D1790-AB1792,0),ROUND(IF(AND(AB1791=0,AA1793&gt;0),$D1790-AB1792,IF(AB1791=0,0,$D1790-AB1792)),0))</f>
        <v>0</v>
      </c>
      <c r="AC1793" s="253">
        <f t="shared" ref="AC1793" ca="1" si="2898">IF($D1789=LataProjekcji,ROUND($D1790-AC1792,0),ROUND(IF(AND(AC1791=0,AB1793&gt;0),$D1790-AC1792,IF(AC1791=0,0,$D1790-AC1792)),0))</f>
        <v>0</v>
      </c>
      <c r="AD1793" s="253">
        <f t="shared" ref="AD1793" ca="1" si="2899">IF($D1789=LataProjekcji,ROUND($D1790-AD1792,0),ROUND(IF(AND(AD1791=0,AC1793&gt;0),$D1790-AD1792,IF(AD1791=0,0,$D1790-AD1792)),0))</f>
        <v>0</v>
      </c>
      <c r="AE1793" s="253">
        <f t="shared" ref="AE1793" ca="1" si="2900">IF($D1789=LataProjekcji,ROUND($D1790-AE1792,0),ROUND(IF(AND(AE1791=0,AD1793&gt;0),$D1790-AE1792,IF(AE1791=0,0,$D1790-AE1792)),0))</f>
        <v>0</v>
      </c>
    </row>
    <row r="1794" spans="1:31" hidden="1">
      <c r="A1794" s="326"/>
      <c r="B1794" s="20"/>
      <c r="C1794" s="20"/>
      <c r="D1794" s="21"/>
      <c r="E1794" s="21"/>
      <c r="F1794" s="21"/>
      <c r="G1794" s="21"/>
      <c r="H1794" s="388">
        <f>H1787+1</f>
        <v>33</v>
      </c>
      <c r="I1794" s="458" cm="1">
        <f t="array" aca="1" ref="I1794" ca="1">OFFSET('Środki trwałe'!$C$418,H1794,,)</f>
        <v>0</v>
      </c>
      <c r="J1794" s="388" t="s">
        <v>404</v>
      </c>
      <c r="K1794" s="528">
        <f t="shared" ref="K1794:W1794" ca="1" si="2901">IF(AND(OFFSET($F$269,$D1788,0)="tak",OFFSET($G$269,$D1788,0)="tak",OFFSET($J$269,$D1788,0)="ok",LataProjekcji&lt;=Koniec_Projekt),ROUND(OFFSET($K$2476,$H1793,(COLUMN()-11))*OFFSET($K$469,$H1794,(COLUMN()-11)),0),0)</f>
        <v>0</v>
      </c>
      <c r="L1794" s="528">
        <f t="shared" ca="1" si="2901"/>
        <v>0</v>
      </c>
      <c r="M1794" s="528">
        <f t="shared" ca="1" si="2901"/>
        <v>0</v>
      </c>
      <c r="N1794" s="528">
        <f t="shared" ca="1" si="2901"/>
        <v>0</v>
      </c>
      <c r="O1794" s="528">
        <f t="shared" ca="1" si="2901"/>
        <v>0</v>
      </c>
      <c r="P1794" s="528">
        <f t="shared" ca="1" si="2901"/>
        <v>0</v>
      </c>
      <c r="Q1794" s="528">
        <f t="shared" ca="1" si="2901"/>
        <v>0</v>
      </c>
      <c r="R1794" s="528">
        <f t="shared" ca="1" si="2901"/>
        <v>0</v>
      </c>
      <c r="S1794" s="528">
        <f t="shared" ca="1" si="2901"/>
        <v>0</v>
      </c>
      <c r="T1794" s="528">
        <f t="shared" ca="1" si="2901"/>
        <v>0</v>
      </c>
      <c r="U1794" s="528">
        <f t="shared" ca="1" si="2901"/>
        <v>0</v>
      </c>
      <c r="V1794" s="528">
        <f t="shared" ca="1" si="2901"/>
        <v>0</v>
      </c>
      <c r="W1794" s="528">
        <f t="shared" ca="1" si="2901"/>
        <v>0</v>
      </c>
      <c r="X1794" s="528">
        <f t="shared" ref="X1794:AA1794" ca="1" si="2902">IF(AND(OFFSET($F$269,$D1788,0)="tak",OFFSET($G$269,$D1788,0)="tak",OFFSET($J$269,$D1788,0)="ok",LataProjekcji&lt;=Koniec_Projekt),ROUND(OFFSET($K$2476,$H1793,(COLUMN()-11))*OFFSET($K$469,$H1794,(COLUMN()-11)),0),0)</f>
        <v>0</v>
      </c>
      <c r="Y1794" s="528">
        <f t="shared" ca="1" si="2902"/>
        <v>0</v>
      </c>
      <c r="Z1794" s="528">
        <f t="shared" ca="1" si="2902"/>
        <v>0</v>
      </c>
      <c r="AA1794" s="528">
        <f t="shared" ca="1" si="2902"/>
        <v>0</v>
      </c>
      <c r="AB1794" s="528">
        <f t="shared" ref="AB1794:AE1794" ca="1" si="2903">IF(AND(OFFSET($F$269,$D1788,0)="tak",OFFSET($G$269,$D1788,0)="tak",OFFSET($J$269,$D1788,0)="ok",LataProjekcji&lt;=Koniec_Projekt),ROUND(OFFSET($K$2476,$H1793,(COLUMN()-11))*OFFSET($K$469,$H1794,(COLUMN()-11)),0),0)</f>
        <v>0</v>
      </c>
      <c r="AC1794" s="528">
        <f t="shared" ca="1" si="2903"/>
        <v>0</v>
      </c>
      <c r="AD1794" s="528">
        <f t="shared" ca="1" si="2903"/>
        <v>0</v>
      </c>
      <c r="AE1794" s="528">
        <f t="shared" ca="1" si="2903"/>
        <v>0</v>
      </c>
    </row>
    <row r="1795" spans="1:31" hidden="1">
      <c r="A1795" s="326"/>
      <c r="B1795" s="20">
        <f ca="1">OFFSET($B$269,D1795,0)</f>
        <v>0</v>
      </c>
      <c r="C1795" s="20"/>
      <c r="D1795" s="21">
        <f>D1788+1</f>
        <v>183</v>
      </c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</row>
    <row r="1796" spans="1:31" hidden="1">
      <c r="A1796" s="326"/>
      <c r="B1796" s="21" t="s">
        <v>395</v>
      </c>
      <c r="C1796" s="21"/>
      <c r="D1796" s="164">
        <f ca="1">YEAR(OFFSET($E$269,D1795,0))</f>
        <v>1900</v>
      </c>
      <c r="E1796" s="164">
        <f ca="1">MONTH(OFFSET($E$269,D1795,0))</f>
        <v>1</v>
      </c>
      <c r="F1796" s="527" cm="1">
        <f t="array" aca="1" ref="F1796" ca="1">IleMiesiecyDoKoncaRokuST</f>
        <v>11</v>
      </c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</row>
    <row r="1797" spans="1:31" hidden="1">
      <c r="A1797" s="326"/>
      <c r="B1797" s="21" t="s">
        <v>388</v>
      </c>
      <c r="C1797" s="21"/>
      <c r="D1797" s="373">
        <f ca="1">IF(E1797&lt;0,0,ROUND(E1797,0))</f>
        <v>0</v>
      </c>
      <c r="E1797" s="248">
        <f ca="1">OFFSET($D$269,D1795,0)</f>
        <v>0</v>
      </c>
      <c r="F1797" s="373">
        <f ca="1">IF(E1797&gt;10,ROUND(($D1798/12)*$F1796,0),$D1797)</f>
        <v>0</v>
      </c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6"/>
      <c r="B1798" s="21" t="s">
        <v>396</v>
      </c>
      <c r="C1798" s="21"/>
      <c r="D1798" s="373">
        <f ca="1">IF(ISBLANK(OFFSET($E$269,D1795,0)),0,IF(E1797&gt;10,ROUND(D1797*am_maszyny,0),IF(D1797&lt;0,0,D1797)))</f>
        <v>0</v>
      </c>
      <c r="E1798" s="21"/>
      <c r="F1798" s="21"/>
      <c r="G1798" s="21"/>
      <c r="H1798" s="21"/>
      <c r="I1798" s="21"/>
      <c r="J1798" s="21"/>
      <c r="K1798" s="74">
        <f ca="1">ROUND(IF($D1796=LataProjekcji,$F1797,IF($D1796=LataProjekcji,$D1798,0)),0)</f>
        <v>0</v>
      </c>
      <c r="L1798" s="247">
        <f ca="1">ROUND(IF(OR(AND($D1796=LataProjekcji,$F1796&gt;0),AND($D1796=LataProjekcji,$F1796=0,$E1797&lt;=10)),$F1797,IF($D1796&lt;LataProjekcji,IF((SUM($K1798:K1798)+$D1798)&lt;$D1797,$D1798,$D1797-SUM($K1798:K1798)),0)),0)</f>
        <v>0</v>
      </c>
      <c r="M1798" s="247">
        <f ca="1">ROUND(IF(OR(AND($D1796=LataProjekcji,$F1796&gt;0),AND($D1796=LataProjekcji,$F1796=0,$E1797&lt;=10)),$F1797,IF($D1796&lt;LataProjekcji,IF((SUM($K1798:L1798)+$D1798)&lt;$D1797,$D1798,$D1797-SUM($K1798:L1798)),0)),0)</f>
        <v>0</v>
      </c>
      <c r="N1798" s="247">
        <f ca="1">ROUND(IF(OR(AND($D1796=LataProjekcji,$F1796&gt;0),AND($D1796=LataProjekcji,$F1796=0,$E1797&lt;=10)),$F1797,IF($D1796&lt;LataProjekcji,IF((SUM($K1798:M1798)+$D1798)&lt;$D1797,$D1798,$D1797-SUM($K1798:M1798)),0)),0)</f>
        <v>0</v>
      </c>
      <c r="O1798" s="247">
        <f ca="1">ROUND(IF(OR(AND($D1796=LataProjekcji,$F1796&gt;0),AND($D1796=LataProjekcji,$F1796=0,$E1797&lt;=10)),$F1797,IF($D1796&lt;LataProjekcji,IF((SUM($K1798:N1798)+$D1798)&lt;$D1797,$D1798,$D1797-SUM($K1798:N1798)),0)),0)</f>
        <v>0</v>
      </c>
      <c r="P1798" s="247">
        <f ca="1">ROUND(IF(OR(AND($D1796=LataProjekcji,$F1796&gt;0),AND($D1796=LataProjekcji,$F1796=0,$E1797&lt;=10)),$F1797,IF($D1796&lt;LataProjekcji,IF((SUM($K1798:O1798)+$D1798)&lt;$D1797,$D1798,$D1797-SUM($K1798:O1798)),0)),0)</f>
        <v>0</v>
      </c>
      <c r="Q1798" s="247">
        <f ca="1">ROUND(IF(OR(AND($D1796=LataProjekcji,$F1796&gt;0),AND($D1796=LataProjekcji,$F1796=0,$E1797&lt;=10)),$F1797,IF($D1796&lt;LataProjekcji,IF((SUM($K1798:P1798)+$D1798)&lt;$D1797,$D1798,$D1797-SUM($K1798:P1798)),0)),0)</f>
        <v>0</v>
      </c>
      <c r="R1798" s="247">
        <f ca="1">ROUND(IF(OR(AND($D1796=LataProjekcji,$F1796&gt;0),AND($D1796=LataProjekcji,$F1796=0,$E1797&lt;=10)),$F1797,IF($D1796&lt;LataProjekcji,IF((SUM($K1798:Q1798)+$D1798)&lt;$D1797,$D1798,$D1797-SUM($K1798:Q1798)),0)),0)</f>
        <v>0</v>
      </c>
      <c r="S1798" s="247">
        <f ca="1">ROUND(IF(OR(AND($D1796=LataProjekcji,$F1796&gt;0),AND($D1796=LataProjekcji,$F1796=0,$E1797&lt;=10)),$F1797,IF($D1796&lt;LataProjekcji,IF((SUM($K1798:R1798)+$D1798)&lt;$D1797,$D1798,$D1797-SUM($K1798:R1798)),0)),0)</f>
        <v>0</v>
      </c>
      <c r="T1798" s="247">
        <f ca="1">ROUND(IF(OR(AND($D1796=LataProjekcji,$F1796&gt;0),AND($D1796=LataProjekcji,$F1796=0,$E1797&lt;=10)),$F1797,IF($D1796&lt;LataProjekcji,IF((SUM($K1798:S1798)+$D1798)&lt;$D1797,$D1798,$D1797-SUM($K1798:S1798)),0)),0)</f>
        <v>0</v>
      </c>
      <c r="U1798" s="247">
        <f ca="1">ROUND(IF(OR(AND($D1796=LataProjekcji,$F1796&gt;0),AND($D1796=LataProjekcji,$F1796=0,$E1797&lt;=10)),$F1797,IF($D1796&lt;LataProjekcji,IF((SUM($K1798:T1798)+$D1798)&lt;$D1797,$D1798,$D1797-SUM($K1798:T1798)),0)),0)</f>
        <v>0</v>
      </c>
      <c r="V1798" s="247">
        <f ca="1">ROUND(IF(OR(AND($D1796=LataProjekcji,$F1796&gt;0),AND($D1796=LataProjekcji,$F1796=0,$E1797&lt;=10)),$F1797,IF($D1796&lt;LataProjekcji,IF((SUM($K1798:U1798)+$D1798)&lt;$D1797,$D1798,$D1797-SUM($K1798:U1798)),0)),0)</f>
        <v>0</v>
      </c>
      <c r="W1798" s="247">
        <f ca="1">ROUND(IF(OR(AND($D1796=LataProjekcji,$F1796&gt;0),AND($D1796=LataProjekcji,$F1796=0,$E1797&lt;=10)),$F1797,IF($D1796&lt;LataProjekcji,IF((SUM($K1798:V1798)+$D1798)&lt;$D1797,$D1798,$D1797-SUM($K1798:V1798)),0)),0)</f>
        <v>0</v>
      </c>
      <c r="X1798" s="247">
        <f ca="1">ROUND(IF(OR(AND($D1796=LataProjekcji,$F1796&gt;0),AND($D1796=LataProjekcji,$F1796=0,$E1797&lt;=10)),$F1797,IF($D1796&lt;LataProjekcji,IF((SUM($K1798:W1798)+$D1798)&lt;$D1797,$D1798,$D1797-SUM($K1798:W1798)),0)),0)</f>
        <v>0</v>
      </c>
      <c r="Y1798" s="247">
        <f ca="1">ROUND(IF(OR(AND($D1796=LataProjekcji,$F1796&gt;0),AND($D1796=LataProjekcji,$F1796=0,$E1797&lt;=10)),$F1797,IF($D1796&lt;LataProjekcji,IF((SUM($K1798:X1798)+$D1798)&lt;$D1797,$D1798,$D1797-SUM($K1798:X1798)),0)),0)</f>
        <v>0</v>
      </c>
      <c r="Z1798" s="247">
        <f ca="1">ROUND(IF(OR(AND($D1796=LataProjekcji,$F1796&gt;0),AND($D1796=LataProjekcji,$F1796=0,$E1797&lt;=10)),$F1797,IF($D1796&lt;LataProjekcji,IF((SUM($K1798:Y1798)+$D1798)&lt;$D1797,$D1798,$D1797-SUM($K1798:Y1798)),0)),0)</f>
        <v>0</v>
      </c>
      <c r="AA1798" s="247">
        <f ca="1">ROUND(IF(OR(AND($D1796=LataProjekcji,$F1796&gt;0),AND($D1796=LataProjekcji,$F1796=0,$E1797&lt;=10)),$F1797,IF($D1796&lt;LataProjekcji,IF((SUM($K1798:Z1798)+$D1798)&lt;$D1797,$D1798,$D1797-SUM($K1798:Z1798)),0)),0)</f>
        <v>0</v>
      </c>
      <c r="AB1798" s="247">
        <f ca="1">ROUND(IF(OR(AND($D1796=LataProjekcji,$F1796&gt;0),AND($D1796=LataProjekcji,$F1796=0,$E1797&lt;=10)),$F1797,IF($D1796&lt;LataProjekcji,IF((SUM($K1798:AA1798)+$D1798)&lt;$D1797,$D1798,$D1797-SUM($K1798:AA1798)),0)),0)</f>
        <v>0</v>
      </c>
      <c r="AC1798" s="247">
        <f ca="1">ROUND(IF(OR(AND($D1796=LataProjekcji,$F1796&gt;0),AND($D1796=LataProjekcji,$F1796=0,$E1797&lt;=10)),$F1797,IF($D1796&lt;LataProjekcji,IF((SUM($K1798:AB1798)+$D1798)&lt;$D1797,$D1798,$D1797-SUM($K1798:AB1798)),0)),0)</f>
        <v>0</v>
      </c>
      <c r="AD1798" s="247">
        <f ca="1">ROUND(IF(OR(AND($D1796=LataProjekcji,$F1796&gt;0),AND($D1796=LataProjekcji,$F1796=0,$E1797&lt;=10)),$F1797,IF($D1796&lt;LataProjekcji,IF((SUM($K1798:AC1798)+$D1798)&lt;$D1797,$D1798,$D1797-SUM($K1798:AC1798)),0)),0)</f>
        <v>0</v>
      </c>
      <c r="AE1798" s="247">
        <f ca="1">ROUND(IF(OR(AND($D1796=LataProjekcji,$F1796&gt;0),AND($D1796=LataProjekcji,$F1796=0,$E1797&lt;=10)),$F1797,IF($D1796&lt;LataProjekcji,IF((SUM($K1798:AD1798)+$D1798)&lt;$D1797,$D1798,$D1797-SUM($K1798:AD1798)),0)),0)</f>
        <v>0</v>
      </c>
    </row>
    <row r="1799" spans="1:31" ht="12.5" hidden="1" thickBot="1">
      <c r="A1799" s="326"/>
      <c r="B1799" s="21" t="s">
        <v>397</v>
      </c>
      <c r="C1799" s="21"/>
      <c r="D1799" s="22"/>
      <c r="E1799" s="21"/>
      <c r="F1799" s="21"/>
      <c r="G1799" s="21"/>
      <c r="H1799" s="21"/>
      <c r="I1799" s="21"/>
      <c r="J1799" s="21"/>
      <c r="K1799" s="22">
        <f ca="1">ROUND(K1798,0)</f>
        <v>0</v>
      </c>
      <c r="L1799" s="22">
        <f t="shared" ref="L1799:W1799" ca="1" si="2904">ROUND(K1799+L1798,0)</f>
        <v>0</v>
      </c>
      <c r="M1799" s="22">
        <f t="shared" ca="1" si="2904"/>
        <v>0</v>
      </c>
      <c r="N1799" s="22">
        <f t="shared" ca="1" si="2904"/>
        <v>0</v>
      </c>
      <c r="O1799" s="22">
        <f t="shared" ca="1" si="2904"/>
        <v>0</v>
      </c>
      <c r="P1799" s="22">
        <f t="shared" ca="1" si="2904"/>
        <v>0</v>
      </c>
      <c r="Q1799" s="22">
        <f t="shared" ca="1" si="2904"/>
        <v>0</v>
      </c>
      <c r="R1799" s="22">
        <f t="shared" ca="1" si="2904"/>
        <v>0</v>
      </c>
      <c r="S1799" s="22">
        <f t="shared" ca="1" si="2904"/>
        <v>0</v>
      </c>
      <c r="T1799" s="22">
        <f t="shared" ca="1" si="2904"/>
        <v>0</v>
      </c>
      <c r="U1799" s="22">
        <f t="shared" ca="1" si="2904"/>
        <v>0</v>
      </c>
      <c r="V1799" s="22">
        <f t="shared" ca="1" si="2904"/>
        <v>0</v>
      </c>
      <c r="W1799" s="22">
        <f t="shared" ca="1" si="2904"/>
        <v>0</v>
      </c>
      <c r="X1799" s="22">
        <f ca="1">ROUND(W1799+X1798,0)</f>
        <v>0</v>
      </c>
      <c r="Y1799" s="22">
        <f ca="1">ROUND(X1799+Y1798,0)</f>
        <v>0</v>
      </c>
      <c r="Z1799" s="22">
        <f t="shared" ref="Z1799:AA1799" ca="1" si="2905">ROUND(Y1799+Z1798,0)</f>
        <v>0</v>
      </c>
      <c r="AA1799" s="22">
        <f t="shared" ca="1" si="2905"/>
        <v>0</v>
      </c>
      <c r="AB1799" s="22">
        <f t="shared" ref="AB1799" ca="1" si="2906">ROUND(AA1799+AB1798,0)</f>
        <v>0</v>
      </c>
      <c r="AC1799" s="22">
        <f t="shared" ref="AC1799" ca="1" si="2907">ROUND(AB1799+AC1798,0)</f>
        <v>0</v>
      </c>
      <c r="AD1799" s="22">
        <f t="shared" ref="AD1799" ca="1" si="2908">ROUND(AC1799+AD1798,0)</f>
        <v>0</v>
      </c>
      <c r="AE1799" s="22">
        <f t="shared" ref="AE1799" ca="1" si="2909">ROUND(AD1799+AE1798,0)</f>
        <v>0</v>
      </c>
    </row>
    <row r="1800" spans="1:31" ht="12.5" hidden="1" thickBot="1">
      <c r="A1800" s="326"/>
      <c r="B1800" s="21" t="s">
        <v>388</v>
      </c>
      <c r="C1800" s="21"/>
      <c r="D1800" s="22"/>
      <c r="E1800" s="21"/>
      <c r="F1800" s="21"/>
      <c r="G1800" s="21"/>
      <c r="H1800" s="539">
        <f>H1793+7</f>
        <v>489</v>
      </c>
      <c r="I1800" s="21"/>
      <c r="J1800" s="21"/>
      <c r="K1800" s="76">
        <f ca="1">IF($D1796=LataProjekcji,ROUND($D1797-K1799,0),ROUND(IF(K1798=0,0,$D1797-K1799),0))</f>
        <v>0</v>
      </c>
      <c r="L1800" s="253">
        <f t="shared" ref="L1800:W1800" ca="1" si="2910">IF($D1796=LataProjekcji,ROUND($D1797-L1799,0),ROUND(IF(AND(L1798=0,K1800&gt;0),$D1797-L1799,IF(L1798=0,0,$D1797-L1799)),0))</f>
        <v>0</v>
      </c>
      <c r="M1800" s="253">
        <f t="shared" ca="1" si="2910"/>
        <v>0</v>
      </c>
      <c r="N1800" s="253">
        <f t="shared" ca="1" si="2910"/>
        <v>0</v>
      </c>
      <c r="O1800" s="253">
        <f t="shared" ca="1" si="2910"/>
        <v>0</v>
      </c>
      <c r="P1800" s="253">
        <f t="shared" ca="1" si="2910"/>
        <v>0</v>
      </c>
      <c r="Q1800" s="253">
        <f t="shared" ca="1" si="2910"/>
        <v>0</v>
      </c>
      <c r="R1800" s="253">
        <f t="shared" ca="1" si="2910"/>
        <v>0</v>
      </c>
      <c r="S1800" s="253">
        <f t="shared" ca="1" si="2910"/>
        <v>0</v>
      </c>
      <c r="T1800" s="253">
        <f t="shared" ca="1" si="2910"/>
        <v>0</v>
      </c>
      <c r="U1800" s="253">
        <f t="shared" ca="1" si="2910"/>
        <v>0</v>
      </c>
      <c r="V1800" s="253">
        <f t="shared" ca="1" si="2910"/>
        <v>0</v>
      </c>
      <c r="W1800" s="253">
        <f t="shared" ca="1" si="2910"/>
        <v>0</v>
      </c>
      <c r="X1800" s="253">
        <f t="shared" ref="X1800:AA1800" ca="1" si="2911">IF($D1796=LataProjekcji,ROUND($D1797-X1799,0),ROUND(IF(AND(X1798=0,W1800&gt;0),$D1797-X1799,IF(X1798=0,0,$D1797-X1799)),0))</f>
        <v>0</v>
      </c>
      <c r="Y1800" s="253">
        <f t="shared" ca="1" si="2911"/>
        <v>0</v>
      </c>
      <c r="Z1800" s="253">
        <f t="shared" ca="1" si="2911"/>
        <v>0</v>
      </c>
      <c r="AA1800" s="253">
        <f t="shared" ca="1" si="2911"/>
        <v>0</v>
      </c>
      <c r="AB1800" s="253">
        <f t="shared" ref="AB1800" ca="1" si="2912">IF($D1796=LataProjekcji,ROUND($D1797-AB1799,0),ROUND(IF(AND(AB1798=0,AA1800&gt;0),$D1797-AB1799,IF(AB1798=0,0,$D1797-AB1799)),0))</f>
        <v>0</v>
      </c>
      <c r="AC1800" s="253">
        <f t="shared" ref="AC1800" ca="1" si="2913">IF($D1796=LataProjekcji,ROUND($D1797-AC1799,0),ROUND(IF(AND(AC1798=0,AB1800&gt;0),$D1797-AC1799,IF(AC1798=0,0,$D1797-AC1799)),0))</f>
        <v>0</v>
      </c>
      <c r="AD1800" s="253">
        <f t="shared" ref="AD1800" ca="1" si="2914">IF($D1796=LataProjekcji,ROUND($D1797-AD1799,0),ROUND(IF(AND(AD1798=0,AC1800&gt;0),$D1797-AD1799,IF(AD1798=0,0,$D1797-AD1799)),0))</f>
        <v>0</v>
      </c>
      <c r="AE1800" s="253">
        <f t="shared" ref="AE1800" ca="1" si="2915">IF($D1796=LataProjekcji,ROUND($D1797-AE1799,0),ROUND(IF(AND(AE1798=0,AD1800&gt;0),$D1797-AE1799,IF(AE1798=0,0,$D1797-AE1799)),0))</f>
        <v>0</v>
      </c>
    </row>
    <row r="1801" spans="1:31" hidden="1">
      <c r="A1801" s="326"/>
      <c r="B1801" s="21"/>
      <c r="C1801" s="21"/>
      <c r="D1801" s="22"/>
      <c r="E1801" s="21"/>
      <c r="F1801" s="21"/>
      <c r="G1801" s="21"/>
      <c r="H1801" s="388">
        <f>H1794+1</f>
        <v>34</v>
      </c>
      <c r="I1801" s="458" cm="1">
        <f t="array" aca="1" ref="I1801" ca="1">OFFSET('Środki trwałe'!$C$418,H1801,,)</f>
        <v>0</v>
      </c>
      <c r="J1801" s="388" t="s">
        <v>404</v>
      </c>
      <c r="K1801" s="528">
        <f t="shared" ref="K1801:W1801" ca="1" si="2916">IF(AND(OFFSET($F$269,$D1795,0)="tak",OFFSET($G$269,$D1795,0)="tak",OFFSET($J$269,$D1795,0)="ok",LataProjekcji&lt;=Koniec_Projekt),ROUND(OFFSET($K$2476,$H1800,(COLUMN()-11))*OFFSET($K$469,$H1801,(COLUMN()-11)),0),0)</f>
        <v>0</v>
      </c>
      <c r="L1801" s="528">
        <f t="shared" ca="1" si="2916"/>
        <v>0</v>
      </c>
      <c r="M1801" s="528">
        <f t="shared" ca="1" si="2916"/>
        <v>0</v>
      </c>
      <c r="N1801" s="528">
        <f t="shared" ca="1" si="2916"/>
        <v>0</v>
      </c>
      <c r="O1801" s="528">
        <f t="shared" ca="1" si="2916"/>
        <v>0</v>
      </c>
      <c r="P1801" s="528">
        <f t="shared" ca="1" si="2916"/>
        <v>0</v>
      </c>
      <c r="Q1801" s="528">
        <f t="shared" ca="1" si="2916"/>
        <v>0</v>
      </c>
      <c r="R1801" s="528">
        <f t="shared" ca="1" si="2916"/>
        <v>0</v>
      </c>
      <c r="S1801" s="528">
        <f t="shared" ca="1" si="2916"/>
        <v>0</v>
      </c>
      <c r="T1801" s="528">
        <f t="shared" ca="1" si="2916"/>
        <v>0</v>
      </c>
      <c r="U1801" s="528">
        <f t="shared" ca="1" si="2916"/>
        <v>0</v>
      </c>
      <c r="V1801" s="528">
        <f t="shared" ca="1" si="2916"/>
        <v>0</v>
      </c>
      <c r="W1801" s="528">
        <f t="shared" ca="1" si="2916"/>
        <v>0</v>
      </c>
      <c r="X1801" s="528">
        <f t="shared" ref="X1801:AA1801" ca="1" si="2917">IF(AND(OFFSET($F$269,$D1795,0)="tak",OFFSET($G$269,$D1795,0)="tak",OFFSET($J$269,$D1795,0)="ok",LataProjekcji&lt;=Koniec_Projekt),ROUND(OFFSET($K$2476,$H1800,(COLUMN()-11))*OFFSET($K$469,$H1801,(COLUMN()-11)),0),0)</f>
        <v>0</v>
      </c>
      <c r="Y1801" s="528">
        <f t="shared" ca="1" si="2917"/>
        <v>0</v>
      </c>
      <c r="Z1801" s="528">
        <f t="shared" ca="1" si="2917"/>
        <v>0</v>
      </c>
      <c r="AA1801" s="528">
        <f t="shared" ca="1" si="2917"/>
        <v>0</v>
      </c>
      <c r="AB1801" s="528">
        <f t="shared" ref="AB1801:AE1801" ca="1" si="2918">IF(AND(OFFSET($F$269,$D1795,0)="tak",OFFSET($G$269,$D1795,0)="tak",OFFSET($J$269,$D1795,0)="ok",LataProjekcji&lt;=Koniec_Projekt),ROUND(OFFSET($K$2476,$H1800,(COLUMN()-11))*OFFSET($K$469,$H1801,(COLUMN()-11)),0),0)</f>
        <v>0</v>
      </c>
      <c r="AC1801" s="528">
        <f t="shared" ca="1" si="2918"/>
        <v>0</v>
      </c>
      <c r="AD1801" s="528">
        <f t="shared" ca="1" si="2918"/>
        <v>0</v>
      </c>
      <c r="AE1801" s="528">
        <f t="shared" ca="1" si="2918"/>
        <v>0</v>
      </c>
    </row>
    <row r="1802" spans="1:31" hidden="1">
      <c r="A1802" s="326"/>
      <c r="B1802" s="20">
        <f ca="1">OFFSET($B$269,D1802,0)</f>
        <v>0</v>
      </c>
      <c r="C1802" s="20"/>
      <c r="D1802" s="21">
        <f>D1795+1</f>
        <v>184</v>
      </c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  <c r="V1802" s="21"/>
      <c r="W1802" s="21"/>
      <c r="X1802" s="21"/>
      <c r="Y1802" s="21"/>
      <c r="Z1802" s="21"/>
      <c r="AA1802" s="21"/>
      <c r="AB1802" s="21"/>
      <c r="AC1802" s="21"/>
      <c r="AD1802" s="21"/>
      <c r="AE1802" s="21"/>
    </row>
    <row r="1803" spans="1:31" hidden="1">
      <c r="A1803" s="326"/>
      <c r="B1803" s="21" t="s">
        <v>395</v>
      </c>
      <c r="C1803" s="21"/>
      <c r="D1803" s="164">
        <f ca="1">YEAR(OFFSET($E$269,D1802,0))</f>
        <v>1900</v>
      </c>
      <c r="E1803" s="164">
        <f ca="1">MONTH(OFFSET($E$269,D1802,0))</f>
        <v>1</v>
      </c>
      <c r="F1803" s="527" cm="1">
        <f t="array" aca="1" ref="F1803" ca="1">IleMiesiecyDoKoncaRokuST</f>
        <v>11</v>
      </c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</row>
    <row r="1804" spans="1:31" hidden="1">
      <c r="A1804" s="326"/>
      <c r="B1804" s="21" t="s">
        <v>388</v>
      </c>
      <c r="C1804" s="21"/>
      <c r="D1804" s="374">
        <f ca="1">IF(E1804&lt;0,0,ROUND(E1804,0))</f>
        <v>0</v>
      </c>
      <c r="E1804" s="248">
        <f ca="1">OFFSET($D$269,D1802,0)</f>
        <v>0</v>
      </c>
      <c r="F1804" s="374">
        <f ca="1">IF(E1804&gt;10,ROUND(($D1805/12)*$F1803,0),$D1804)</f>
        <v>0</v>
      </c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6"/>
      <c r="B1805" s="21" t="s">
        <v>396</v>
      </c>
      <c r="C1805" s="21"/>
      <c r="D1805" s="374">
        <f ca="1">IF(ISBLANK(OFFSET($E$269,D1802,0)),0,IF(E1804&gt;10,ROUND(D1804*am_maszyny,0),IF(D1804&lt;0,0,D1804)))</f>
        <v>0</v>
      </c>
      <c r="E1805" s="21"/>
      <c r="F1805" s="21"/>
      <c r="G1805" s="21"/>
      <c r="H1805" s="21"/>
      <c r="I1805" s="21"/>
      <c r="J1805" s="21"/>
      <c r="K1805" s="74">
        <f ca="1">ROUND(IF($D1803=LataProjekcji,$F1804,IF($D1803=LataProjekcji,$D1805,0)),0)</f>
        <v>0</v>
      </c>
      <c r="L1805" s="247">
        <f ca="1">ROUND(IF(OR(AND($D1803=LataProjekcji,$F1803&gt;0),AND($D1803=LataProjekcji,$F1803=0,$E1804&lt;=10)),$F1804,IF($D1803&lt;LataProjekcji,IF((SUM($K1805:K1805)+$D1805)&lt;$D1804,$D1805,$D1804-SUM($K1805:K1805)),0)),0)</f>
        <v>0</v>
      </c>
      <c r="M1805" s="247">
        <f ca="1">ROUND(IF(OR(AND($D1803=LataProjekcji,$F1803&gt;0),AND($D1803=LataProjekcji,$F1803=0,$E1804&lt;=10)),$F1804,IF($D1803&lt;LataProjekcji,IF((SUM($K1805:L1805)+$D1805)&lt;$D1804,$D1805,$D1804-SUM($K1805:L1805)),0)),0)</f>
        <v>0</v>
      </c>
      <c r="N1805" s="247">
        <f ca="1">ROUND(IF(OR(AND($D1803=LataProjekcji,$F1803&gt;0),AND($D1803=LataProjekcji,$F1803=0,$E1804&lt;=10)),$F1804,IF($D1803&lt;LataProjekcji,IF((SUM($K1805:M1805)+$D1805)&lt;$D1804,$D1805,$D1804-SUM($K1805:M1805)),0)),0)</f>
        <v>0</v>
      </c>
      <c r="O1805" s="247">
        <f ca="1">ROUND(IF(OR(AND($D1803=LataProjekcji,$F1803&gt;0),AND($D1803=LataProjekcji,$F1803=0,$E1804&lt;=10)),$F1804,IF($D1803&lt;LataProjekcji,IF((SUM($K1805:N1805)+$D1805)&lt;$D1804,$D1805,$D1804-SUM($K1805:N1805)),0)),0)</f>
        <v>0</v>
      </c>
      <c r="P1805" s="247">
        <f ca="1">ROUND(IF(OR(AND($D1803=LataProjekcji,$F1803&gt;0),AND($D1803=LataProjekcji,$F1803=0,$E1804&lt;=10)),$F1804,IF($D1803&lt;LataProjekcji,IF((SUM($K1805:O1805)+$D1805)&lt;$D1804,$D1805,$D1804-SUM($K1805:O1805)),0)),0)</f>
        <v>0</v>
      </c>
      <c r="Q1805" s="247">
        <f ca="1">ROUND(IF(OR(AND($D1803=LataProjekcji,$F1803&gt;0),AND($D1803=LataProjekcji,$F1803=0,$E1804&lt;=10)),$F1804,IF($D1803&lt;LataProjekcji,IF((SUM($K1805:P1805)+$D1805)&lt;$D1804,$D1805,$D1804-SUM($K1805:P1805)),0)),0)</f>
        <v>0</v>
      </c>
      <c r="R1805" s="247">
        <f ca="1">ROUND(IF(OR(AND($D1803=LataProjekcji,$F1803&gt;0),AND($D1803=LataProjekcji,$F1803=0,$E1804&lt;=10)),$F1804,IF($D1803&lt;LataProjekcji,IF((SUM($K1805:Q1805)+$D1805)&lt;$D1804,$D1805,$D1804-SUM($K1805:Q1805)),0)),0)</f>
        <v>0</v>
      </c>
      <c r="S1805" s="247">
        <f ca="1">ROUND(IF(OR(AND($D1803=LataProjekcji,$F1803&gt;0),AND($D1803=LataProjekcji,$F1803=0,$E1804&lt;=10)),$F1804,IF($D1803&lt;LataProjekcji,IF((SUM($K1805:R1805)+$D1805)&lt;$D1804,$D1805,$D1804-SUM($K1805:R1805)),0)),0)</f>
        <v>0</v>
      </c>
      <c r="T1805" s="247">
        <f ca="1">ROUND(IF(OR(AND($D1803=LataProjekcji,$F1803&gt;0),AND($D1803=LataProjekcji,$F1803=0,$E1804&lt;=10)),$F1804,IF($D1803&lt;LataProjekcji,IF((SUM($K1805:S1805)+$D1805)&lt;$D1804,$D1805,$D1804-SUM($K1805:S1805)),0)),0)</f>
        <v>0</v>
      </c>
      <c r="U1805" s="247">
        <f ca="1">ROUND(IF(OR(AND($D1803=LataProjekcji,$F1803&gt;0),AND($D1803=LataProjekcji,$F1803=0,$E1804&lt;=10)),$F1804,IF($D1803&lt;LataProjekcji,IF((SUM($K1805:T1805)+$D1805)&lt;$D1804,$D1805,$D1804-SUM($K1805:T1805)),0)),0)</f>
        <v>0</v>
      </c>
      <c r="V1805" s="247">
        <f ca="1">ROUND(IF(OR(AND($D1803=LataProjekcji,$F1803&gt;0),AND($D1803=LataProjekcji,$F1803=0,$E1804&lt;=10)),$F1804,IF($D1803&lt;LataProjekcji,IF((SUM($K1805:U1805)+$D1805)&lt;$D1804,$D1805,$D1804-SUM($K1805:U1805)),0)),0)</f>
        <v>0</v>
      </c>
      <c r="W1805" s="247">
        <f ca="1">ROUND(IF(OR(AND($D1803=LataProjekcji,$F1803&gt;0),AND($D1803=LataProjekcji,$F1803=0,$E1804&lt;=10)),$F1804,IF($D1803&lt;LataProjekcji,IF((SUM($K1805:V1805)+$D1805)&lt;$D1804,$D1805,$D1804-SUM($K1805:V1805)),0)),0)</f>
        <v>0</v>
      </c>
      <c r="X1805" s="247">
        <f ca="1">ROUND(IF(OR(AND($D1803=LataProjekcji,$F1803&gt;0),AND($D1803=LataProjekcji,$F1803=0,$E1804&lt;=10)),$F1804,IF($D1803&lt;LataProjekcji,IF((SUM($K1805:W1805)+$D1805)&lt;$D1804,$D1805,$D1804-SUM($K1805:W1805)),0)),0)</f>
        <v>0</v>
      </c>
      <c r="Y1805" s="247">
        <f ca="1">ROUND(IF(OR(AND($D1803=LataProjekcji,$F1803&gt;0),AND($D1803=LataProjekcji,$F1803=0,$E1804&lt;=10)),$F1804,IF($D1803&lt;LataProjekcji,IF((SUM($K1805:X1805)+$D1805)&lt;$D1804,$D1805,$D1804-SUM($K1805:X1805)),0)),0)</f>
        <v>0</v>
      </c>
      <c r="Z1805" s="247">
        <f ca="1">ROUND(IF(OR(AND($D1803=LataProjekcji,$F1803&gt;0),AND($D1803=LataProjekcji,$F1803=0,$E1804&lt;=10)),$F1804,IF($D1803&lt;LataProjekcji,IF((SUM($K1805:Y1805)+$D1805)&lt;$D1804,$D1805,$D1804-SUM($K1805:Y1805)),0)),0)</f>
        <v>0</v>
      </c>
      <c r="AA1805" s="247">
        <f ca="1">ROUND(IF(OR(AND($D1803=LataProjekcji,$F1803&gt;0),AND($D1803=LataProjekcji,$F1803=0,$E1804&lt;=10)),$F1804,IF($D1803&lt;LataProjekcji,IF((SUM($K1805:Z1805)+$D1805)&lt;$D1804,$D1805,$D1804-SUM($K1805:Z1805)),0)),0)</f>
        <v>0</v>
      </c>
      <c r="AB1805" s="247">
        <f ca="1">ROUND(IF(OR(AND($D1803=LataProjekcji,$F1803&gt;0),AND($D1803=LataProjekcji,$F1803=0,$E1804&lt;=10)),$F1804,IF($D1803&lt;LataProjekcji,IF((SUM($K1805:AA1805)+$D1805)&lt;$D1804,$D1805,$D1804-SUM($K1805:AA1805)),0)),0)</f>
        <v>0</v>
      </c>
      <c r="AC1805" s="247">
        <f ca="1">ROUND(IF(OR(AND($D1803=LataProjekcji,$F1803&gt;0),AND($D1803=LataProjekcji,$F1803=0,$E1804&lt;=10)),$F1804,IF($D1803&lt;LataProjekcji,IF((SUM($K1805:AB1805)+$D1805)&lt;$D1804,$D1805,$D1804-SUM($K1805:AB1805)),0)),0)</f>
        <v>0</v>
      </c>
      <c r="AD1805" s="247">
        <f ca="1">ROUND(IF(OR(AND($D1803=LataProjekcji,$F1803&gt;0),AND($D1803=LataProjekcji,$F1803=0,$E1804&lt;=10)),$F1804,IF($D1803&lt;LataProjekcji,IF((SUM($K1805:AC1805)+$D1805)&lt;$D1804,$D1805,$D1804-SUM($K1805:AC1805)),0)),0)</f>
        <v>0</v>
      </c>
      <c r="AE1805" s="247">
        <f ca="1">ROUND(IF(OR(AND($D1803=LataProjekcji,$F1803&gt;0),AND($D1803=LataProjekcji,$F1803=0,$E1804&lt;=10)),$F1804,IF($D1803&lt;LataProjekcji,IF((SUM($K1805:AD1805)+$D1805)&lt;$D1804,$D1805,$D1804-SUM($K1805:AD1805)),0)),0)</f>
        <v>0</v>
      </c>
    </row>
    <row r="1806" spans="1:31" ht="12.5" hidden="1" thickBot="1">
      <c r="A1806" s="326"/>
      <c r="B1806" s="21" t="s">
        <v>397</v>
      </c>
      <c r="C1806" s="21"/>
      <c r="D1806" s="22"/>
      <c r="E1806" s="21"/>
      <c r="F1806" s="21"/>
      <c r="G1806" s="21"/>
      <c r="H1806" s="21"/>
      <c r="I1806" s="21"/>
      <c r="J1806" s="21"/>
      <c r="K1806" s="22">
        <f ca="1">ROUND(K1805,0)</f>
        <v>0</v>
      </c>
      <c r="L1806" s="22">
        <f t="shared" ref="L1806:W1806" ca="1" si="2919">ROUND(K1806+L1805,0)</f>
        <v>0</v>
      </c>
      <c r="M1806" s="22">
        <f t="shared" ca="1" si="2919"/>
        <v>0</v>
      </c>
      <c r="N1806" s="22">
        <f t="shared" ca="1" si="2919"/>
        <v>0</v>
      </c>
      <c r="O1806" s="22">
        <f t="shared" ca="1" si="2919"/>
        <v>0</v>
      </c>
      <c r="P1806" s="22">
        <f t="shared" ca="1" si="2919"/>
        <v>0</v>
      </c>
      <c r="Q1806" s="22">
        <f t="shared" ca="1" si="2919"/>
        <v>0</v>
      </c>
      <c r="R1806" s="22">
        <f t="shared" ca="1" si="2919"/>
        <v>0</v>
      </c>
      <c r="S1806" s="22">
        <f t="shared" ca="1" si="2919"/>
        <v>0</v>
      </c>
      <c r="T1806" s="22">
        <f t="shared" ca="1" si="2919"/>
        <v>0</v>
      </c>
      <c r="U1806" s="22">
        <f t="shared" ca="1" si="2919"/>
        <v>0</v>
      </c>
      <c r="V1806" s="22">
        <f t="shared" ca="1" si="2919"/>
        <v>0</v>
      </c>
      <c r="W1806" s="22">
        <f t="shared" ca="1" si="2919"/>
        <v>0</v>
      </c>
      <c r="X1806" s="22">
        <f ca="1">ROUND(W1806+X1805,0)</f>
        <v>0</v>
      </c>
      <c r="Y1806" s="22">
        <f ca="1">ROUND(X1806+Y1805,0)</f>
        <v>0</v>
      </c>
      <c r="Z1806" s="22">
        <f t="shared" ref="Z1806:AA1806" ca="1" si="2920">ROUND(Y1806+Z1805,0)</f>
        <v>0</v>
      </c>
      <c r="AA1806" s="22">
        <f t="shared" ca="1" si="2920"/>
        <v>0</v>
      </c>
      <c r="AB1806" s="22">
        <f t="shared" ref="AB1806" ca="1" si="2921">ROUND(AA1806+AB1805,0)</f>
        <v>0</v>
      </c>
      <c r="AC1806" s="22">
        <f t="shared" ref="AC1806" ca="1" si="2922">ROUND(AB1806+AC1805,0)</f>
        <v>0</v>
      </c>
      <c r="AD1806" s="22">
        <f t="shared" ref="AD1806" ca="1" si="2923">ROUND(AC1806+AD1805,0)</f>
        <v>0</v>
      </c>
      <c r="AE1806" s="22">
        <f t="shared" ref="AE1806" ca="1" si="2924">ROUND(AD1806+AE1805,0)</f>
        <v>0</v>
      </c>
    </row>
    <row r="1807" spans="1:31" ht="12.5" hidden="1" thickBot="1">
      <c r="A1807" s="326"/>
      <c r="B1807" s="21" t="s">
        <v>388</v>
      </c>
      <c r="C1807" s="21"/>
      <c r="D1807" s="22"/>
      <c r="E1807" s="21"/>
      <c r="F1807" s="21"/>
      <c r="G1807" s="21"/>
      <c r="H1807" s="539">
        <f>H1800+7</f>
        <v>496</v>
      </c>
      <c r="I1807" s="21"/>
      <c r="J1807" s="21"/>
      <c r="K1807" s="76">
        <f ca="1">IF($D1803=LataProjekcji,ROUND($D1804-K1806,0),ROUND(IF(K1805=0,0,$D1804-K1806),0))</f>
        <v>0</v>
      </c>
      <c r="L1807" s="253">
        <f t="shared" ref="L1807:W1807" ca="1" si="2925">IF($D1803=LataProjekcji,ROUND($D1804-L1806,0),ROUND(IF(AND(L1805=0,K1807&gt;0),$D1804-L1806,IF(L1805=0,0,$D1804-L1806)),0))</f>
        <v>0</v>
      </c>
      <c r="M1807" s="253">
        <f t="shared" ca="1" si="2925"/>
        <v>0</v>
      </c>
      <c r="N1807" s="253">
        <f t="shared" ca="1" si="2925"/>
        <v>0</v>
      </c>
      <c r="O1807" s="253">
        <f t="shared" ca="1" si="2925"/>
        <v>0</v>
      </c>
      <c r="P1807" s="253">
        <f t="shared" ca="1" si="2925"/>
        <v>0</v>
      </c>
      <c r="Q1807" s="253">
        <f t="shared" ca="1" si="2925"/>
        <v>0</v>
      </c>
      <c r="R1807" s="253">
        <f t="shared" ca="1" si="2925"/>
        <v>0</v>
      </c>
      <c r="S1807" s="253">
        <f t="shared" ca="1" si="2925"/>
        <v>0</v>
      </c>
      <c r="T1807" s="253">
        <f t="shared" ca="1" si="2925"/>
        <v>0</v>
      </c>
      <c r="U1807" s="253">
        <f t="shared" ca="1" si="2925"/>
        <v>0</v>
      </c>
      <c r="V1807" s="253">
        <f t="shared" ca="1" si="2925"/>
        <v>0</v>
      </c>
      <c r="W1807" s="253">
        <f t="shared" ca="1" si="2925"/>
        <v>0</v>
      </c>
      <c r="X1807" s="253">
        <f t="shared" ref="X1807:AA1807" ca="1" si="2926">IF($D1803=LataProjekcji,ROUND($D1804-X1806,0),ROUND(IF(AND(X1805=0,W1807&gt;0),$D1804-X1806,IF(X1805=0,0,$D1804-X1806)),0))</f>
        <v>0</v>
      </c>
      <c r="Y1807" s="253">
        <f t="shared" ca="1" si="2926"/>
        <v>0</v>
      </c>
      <c r="Z1807" s="253">
        <f t="shared" ca="1" si="2926"/>
        <v>0</v>
      </c>
      <c r="AA1807" s="253">
        <f t="shared" ca="1" si="2926"/>
        <v>0</v>
      </c>
      <c r="AB1807" s="253">
        <f t="shared" ref="AB1807" ca="1" si="2927">IF($D1803=LataProjekcji,ROUND($D1804-AB1806,0),ROUND(IF(AND(AB1805=0,AA1807&gt;0),$D1804-AB1806,IF(AB1805=0,0,$D1804-AB1806)),0))</f>
        <v>0</v>
      </c>
      <c r="AC1807" s="253">
        <f t="shared" ref="AC1807" ca="1" si="2928">IF($D1803=LataProjekcji,ROUND($D1804-AC1806,0),ROUND(IF(AND(AC1805=0,AB1807&gt;0),$D1804-AC1806,IF(AC1805=0,0,$D1804-AC1806)),0))</f>
        <v>0</v>
      </c>
      <c r="AD1807" s="253">
        <f t="shared" ref="AD1807" ca="1" si="2929">IF($D1803=LataProjekcji,ROUND($D1804-AD1806,0),ROUND(IF(AND(AD1805=0,AC1807&gt;0),$D1804-AD1806,IF(AD1805=0,0,$D1804-AD1806)),0))</f>
        <v>0</v>
      </c>
      <c r="AE1807" s="253">
        <f t="shared" ref="AE1807" ca="1" si="2930">IF($D1803=LataProjekcji,ROUND($D1804-AE1806,0),ROUND(IF(AND(AE1805=0,AD1807&gt;0),$D1804-AE1806,IF(AE1805=0,0,$D1804-AE1806)),0))</f>
        <v>0</v>
      </c>
    </row>
    <row r="1808" spans="1:31" hidden="1">
      <c r="A1808" s="326"/>
      <c r="B1808" s="21"/>
      <c r="C1808" s="21"/>
      <c r="D1808" s="21"/>
      <c r="E1808" s="21"/>
      <c r="F1808" s="21"/>
      <c r="G1808" s="21"/>
      <c r="H1808" s="388">
        <f>H1801+1</f>
        <v>35</v>
      </c>
      <c r="I1808" s="458" cm="1">
        <f t="array" aca="1" ref="I1808" ca="1">OFFSET('Środki trwałe'!$C$418,H1808,,)</f>
        <v>0</v>
      </c>
      <c r="J1808" s="388" t="s">
        <v>404</v>
      </c>
      <c r="K1808" s="528">
        <f t="shared" ref="K1808:W1808" ca="1" si="2931">IF(AND(OFFSET($F$269,$D1802,0)="tak",OFFSET($G$269,$D1802,0)="tak",OFFSET($J$269,$D1802,0)="ok",LataProjekcji&lt;=Koniec_Projekt),ROUND(OFFSET($K$2476,$H1807,(COLUMN()-11))*OFFSET($K$469,$H1808,(COLUMN()-11)),0),0)</f>
        <v>0</v>
      </c>
      <c r="L1808" s="528">
        <f t="shared" ca="1" si="2931"/>
        <v>0</v>
      </c>
      <c r="M1808" s="528">
        <f t="shared" ca="1" si="2931"/>
        <v>0</v>
      </c>
      <c r="N1808" s="528">
        <f t="shared" ca="1" si="2931"/>
        <v>0</v>
      </c>
      <c r="O1808" s="528">
        <f t="shared" ca="1" si="2931"/>
        <v>0</v>
      </c>
      <c r="P1808" s="528">
        <f t="shared" ca="1" si="2931"/>
        <v>0</v>
      </c>
      <c r="Q1808" s="528">
        <f t="shared" ca="1" si="2931"/>
        <v>0</v>
      </c>
      <c r="R1808" s="528">
        <f t="shared" ca="1" si="2931"/>
        <v>0</v>
      </c>
      <c r="S1808" s="528">
        <f t="shared" ca="1" si="2931"/>
        <v>0</v>
      </c>
      <c r="T1808" s="528">
        <f t="shared" ca="1" si="2931"/>
        <v>0</v>
      </c>
      <c r="U1808" s="528">
        <f t="shared" ca="1" si="2931"/>
        <v>0</v>
      </c>
      <c r="V1808" s="528">
        <f t="shared" ca="1" si="2931"/>
        <v>0</v>
      </c>
      <c r="W1808" s="528">
        <f t="shared" ca="1" si="2931"/>
        <v>0</v>
      </c>
      <c r="X1808" s="528">
        <f t="shared" ref="X1808:AA1808" ca="1" si="2932">IF(AND(OFFSET($F$269,$D1802,0)="tak",OFFSET($G$269,$D1802,0)="tak",OFFSET($J$269,$D1802,0)="ok",LataProjekcji&lt;=Koniec_Projekt),ROUND(OFFSET($K$2476,$H1807,(COLUMN()-11))*OFFSET($K$469,$H1808,(COLUMN()-11)),0),0)</f>
        <v>0</v>
      </c>
      <c r="Y1808" s="528">
        <f t="shared" ca="1" si="2932"/>
        <v>0</v>
      </c>
      <c r="Z1808" s="528">
        <f t="shared" ca="1" si="2932"/>
        <v>0</v>
      </c>
      <c r="AA1808" s="528">
        <f t="shared" ca="1" si="2932"/>
        <v>0</v>
      </c>
      <c r="AB1808" s="528">
        <f t="shared" ref="AB1808:AE1808" ca="1" si="2933">IF(AND(OFFSET($F$269,$D1802,0)="tak",OFFSET($G$269,$D1802,0)="tak",OFFSET($J$269,$D1802,0)="ok",LataProjekcji&lt;=Koniec_Projekt),ROUND(OFFSET($K$2476,$H1807,(COLUMN()-11))*OFFSET($K$469,$H1808,(COLUMN()-11)),0),0)</f>
        <v>0</v>
      </c>
      <c r="AC1808" s="528">
        <f t="shared" ca="1" si="2933"/>
        <v>0</v>
      </c>
      <c r="AD1808" s="528">
        <f t="shared" ca="1" si="2933"/>
        <v>0</v>
      </c>
      <c r="AE1808" s="528">
        <f t="shared" ca="1" si="2933"/>
        <v>0</v>
      </c>
    </row>
    <row r="1809" spans="1:31" hidden="1">
      <c r="A1809" s="326"/>
      <c r="B1809" s="20">
        <f ca="1">OFFSET($B$269,D1809,0)</f>
        <v>0</v>
      </c>
      <c r="C1809" s="20"/>
      <c r="D1809" s="21">
        <f>D1802+1</f>
        <v>185</v>
      </c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</row>
    <row r="1810" spans="1:31" hidden="1">
      <c r="A1810" s="326"/>
      <c r="B1810" s="21" t="s">
        <v>395</v>
      </c>
      <c r="C1810" s="21"/>
      <c r="D1810" s="164">
        <f ca="1">YEAR(OFFSET($E$269,D1809,0))</f>
        <v>1900</v>
      </c>
      <c r="E1810" s="164">
        <f ca="1">MONTH(OFFSET($E$269,D1809,0))</f>
        <v>1</v>
      </c>
      <c r="F1810" s="527" cm="1">
        <f t="array" aca="1" ref="F1810" ca="1">IleMiesiecyDoKoncaRokuST</f>
        <v>11</v>
      </c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</row>
    <row r="1811" spans="1:31" hidden="1">
      <c r="A1811" s="326"/>
      <c r="B1811" s="21" t="s">
        <v>388</v>
      </c>
      <c r="C1811" s="21"/>
      <c r="D1811" s="375">
        <f ca="1">IF(E1811&lt;0,0,ROUND(E1811,0))</f>
        <v>0</v>
      </c>
      <c r="E1811" s="248">
        <f ca="1">OFFSET($D$269,D1809,0)</f>
        <v>0</v>
      </c>
      <c r="F1811" s="375">
        <f ca="1">IF(E1811&gt;10,ROUND(($D1812/12)*$F1810,0),$D1811)</f>
        <v>0</v>
      </c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6"/>
      <c r="B1812" s="21" t="s">
        <v>396</v>
      </c>
      <c r="C1812" s="21"/>
      <c r="D1812" s="375">
        <f ca="1">IF(ISBLANK(OFFSET($E$269,D1809,0)),0,IF(E1811&gt;10,ROUND(D1811*am_maszyny,0),IF(D1811&lt;0,0,D1811)))</f>
        <v>0</v>
      </c>
      <c r="E1812" s="21"/>
      <c r="F1812" s="21"/>
      <c r="G1812" s="21"/>
      <c r="H1812" s="21"/>
      <c r="I1812" s="21"/>
      <c r="J1812" s="21"/>
      <c r="K1812" s="74">
        <f ca="1">ROUND(IF($D1810=LataProjekcji,$F1811,IF($D1810=LataProjekcji,$D1812,0)),0)</f>
        <v>0</v>
      </c>
      <c r="L1812" s="247">
        <f ca="1">ROUND(IF(OR(AND($D1810=LataProjekcji,$F1810&gt;0),AND($D1810=LataProjekcji,$F1810=0,$E1811&lt;=10)),$F1811,IF($D1810&lt;LataProjekcji,IF((SUM($K1812:K1812)+$D1812)&lt;$D1811,$D1812,$D1811-SUM($K1812:K1812)),0)),0)</f>
        <v>0</v>
      </c>
      <c r="M1812" s="247">
        <f ca="1">ROUND(IF(OR(AND($D1810=LataProjekcji,$F1810&gt;0),AND($D1810=LataProjekcji,$F1810=0,$E1811&lt;=10)),$F1811,IF($D1810&lt;LataProjekcji,IF((SUM($K1812:L1812)+$D1812)&lt;$D1811,$D1812,$D1811-SUM($K1812:L1812)),0)),0)</f>
        <v>0</v>
      </c>
      <c r="N1812" s="247">
        <f ca="1">ROUND(IF(OR(AND($D1810=LataProjekcji,$F1810&gt;0),AND($D1810=LataProjekcji,$F1810=0,$E1811&lt;=10)),$F1811,IF($D1810&lt;LataProjekcji,IF((SUM($K1812:M1812)+$D1812)&lt;$D1811,$D1812,$D1811-SUM($K1812:M1812)),0)),0)</f>
        <v>0</v>
      </c>
      <c r="O1812" s="247">
        <f ca="1">ROUND(IF(OR(AND($D1810=LataProjekcji,$F1810&gt;0),AND($D1810=LataProjekcji,$F1810=0,$E1811&lt;=10)),$F1811,IF($D1810&lt;LataProjekcji,IF((SUM($K1812:N1812)+$D1812)&lt;$D1811,$D1812,$D1811-SUM($K1812:N1812)),0)),0)</f>
        <v>0</v>
      </c>
      <c r="P1812" s="247">
        <f ca="1">ROUND(IF(OR(AND($D1810=LataProjekcji,$F1810&gt;0),AND($D1810=LataProjekcji,$F1810=0,$E1811&lt;=10)),$F1811,IF($D1810&lt;LataProjekcji,IF((SUM($K1812:O1812)+$D1812)&lt;$D1811,$D1812,$D1811-SUM($K1812:O1812)),0)),0)</f>
        <v>0</v>
      </c>
      <c r="Q1812" s="247">
        <f ca="1">ROUND(IF(OR(AND($D1810=LataProjekcji,$F1810&gt;0),AND($D1810=LataProjekcji,$F1810=0,$E1811&lt;=10)),$F1811,IF($D1810&lt;LataProjekcji,IF((SUM($K1812:P1812)+$D1812)&lt;$D1811,$D1812,$D1811-SUM($K1812:P1812)),0)),0)</f>
        <v>0</v>
      </c>
      <c r="R1812" s="247">
        <f ca="1">ROUND(IF(OR(AND($D1810=LataProjekcji,$F1810&gt;0),AND($D1810=LataProjekcji,$F1810=0,$E1811&lt;=10)),$F1811,IF($D1810&lt;LataProjekcji,IF((SUM($K1812:Q1812)+$D1812)&lt;$D1811,$D1812,$D1811-SUM($K1812:Q1812)),0)),0)</f>
        <v>0</v>
      </c>
      <c r="S1812" s="247">
        <f ca="1">ROUND(IF(OR(AND($D1810=LataProjekcji,$F1810&gt;0),AND($D1810=LataProjekcji,$F1810=0,$E1811&lt;=10)),$F1811,IF($D1810&lt;LataProjekcji,IF((SUM($K1812:R1812)+$D1812)&lt;$D1811,$D1812,$D1811-SUM($K1812:R1812)),0)),0)</f>
        <v>0</v>
      </c>
      <c r="T1812" s="247">
        <f ca="1">ROUND(IF(OR(AND($D1810=LataProjekcji,$F1810&gt;0),AND($D1810=LataProjekcji,$F1810=0,$E1811&lt;=10)),$F1811,IF($D1810&lt;LataProjekcji,IF((SUM($K1812:S1812)+$D1812)&lt;$D1811,$D1812,$D1811-SUM($K1812:S1812)),0)),0)</f>
        <v>0</v>
      </c>
      <c r="U1812" s="247">
        <f ca="1">ROUND(IF(OR(AND($D1810=LataProjekcji,$F1810&gt;0),AND($D1810=LataProjekcji,$F1810=0,$E1811&lt;=10)),$F1811,IF($D1810&lt;LataProjekcji,IF((SUM($K1812:T1812)+$D1812)&lt;$D1811,$D1812,$D1811-SUM($K1812:T1812)),0)),0)</f>
        <v>0</v>
      </c>
      <c r="V1812" s="247">
        <f ca="1">ROUND(IF(OR(AND($D1810=LataProjekcji,$F1810&gt;0),AND($D1810=LataProjekcji,$F1810=0,$E1811&lt;=10)),$F1811,IF($D1810&lt;LataProjekcji,IF((SUM($K1812:U1812)+$D1812)&lt;$D1811,$D1812,$D1811-SUM($K1812:U1812)),0)),0)</f>
        <v>0</v>
      </c>
      <c r="W1812" s="247">
        <f ca="1">ROUND(IF(OR(AND($D1810=LataProjekcji,$F1810&gt;0),AND($D1810=LataProjekcji,$F1810=0,$E1811&lt;=10)),$F1811,IF($D1810&lt;LataProjekcji,IF((SUM($K1812:V1812)+$D1812)&lt;$D1811,$D1812,$D1811-SUM($K1812:V1812)),0)),0)</f>
        <v>0</v>
      </c>
      <c r="X1812" s="247">
        <f ca="1">ROUND(IF(OR(AND($D1810=LataProjekcji,$F1810&gt;0),AND($D1810=LataProjekcji,$F1810=0,$E1811&lt;=10)),$F1811,IF($D1810&lt;LataProjekcji,IF((SUM($K1812:W1812)+$D1812)&lt;$D1811,$D1812,$D1811-SUM($K1812:W1812)),0)),0)</f>
        <v>0</v>
      </c>
      <c r="Y1812" s="247">
        <f ca="1">ROUND(IF(OR(AND($D1810=LataProjekcji,$F1810&gt;0),AND($D1810=LataProjekcji,$F1810=0,$E1811&lt;=10)),$F1811,IF($D1810&lt;LataProjekcji,IF((SUM($K1812:X1812)+$D1812)&lt;$D1811,$D1812,$D1811-SUM($K1812:X1812)),0)),0)</f>
        <v>0</v>
      </c>
      <c r="Z1812" s="247">
        <f ca="1">ROUND(IF(OR(AND($D1810=LataProjekcji,$F1810&gt;0),AND($D1810=LataProjekcji,$F1810=0,$E1811&lt;=10)),$F1811,IF($D1810&lt;LataProjekcji,IF((SUM($K1812:Y1812)+$D1812)&lt;$D1811,$D1812,$D1811-SUM($K1812:Y1812)),0)),0)</f>
        <v>0</v>
      </c>
      <c r="AA1812" s="247">
        <f ca="1">ROUND(IF(OR(AND($D1810=LataProjekcji,$F1810&gt;0),AND($D1810=LataProjekcji,$F1810=0,$E1811&lt;=10)),$F1811,IF($D1810&lt;LataProjekcji,IF((SUM($K1812:Z1812)+$D1812)&lt;$D1811,$D1812,$D1811-SUM($K1812:Z1812)),0)),0)</f>
        <v>0</v>
      </c>
      <c r="AB1812" s="247">
        <f ca="1">ROUND(IF(OR(AND($D1810=LataProjekcji,$F1810&gt;0),AND($D1810=LataProjekcji,$F1810=0,$E1811&lt;=10)),$F1811,IF($D1810&lt;LataProjekcji,IF((SUM($K1812:AA1812)+$D1812)&lt;$D1811,$D1812,$D1811-SUM($K1812:AA1812)),0)),0)</f>
        <v>0</v>
      </c>
      <c r="AC1812" s="247">
        <f ca="1">ROUND(IF(OR(AND($D1810=LataProjekcji,$F1810&gt;0),AND($D1810=LataProjekcji,$F1810=0,$E1811&lt;=10)),$F1811,IF($D1810&lt;LataProjekcji,IF((SUM($K1812:AB1812)+$D1812)&lt;$D1811,$D1812,$D1811-SUM($K1812:AB1812)),0)),0)</f>
        <v>0</v>
      </c>
      <c r="AD1812" s="247">
        <f ca="1">ROUND(IF(OR(AND($D1810=LataProjekcji,$F1810&gt;0),AND($D1810=LataProjekcji,$F1810=0,$E1811&lt;=10)),$F1811,IF($D1810&lt;LataProjekcji,IF((SUM($K1812:AC1812)+$D1812)&lt;$D1811,$D1812,$D1811-SUM($K1812:AC1812)),0)),0)</f>
        <v>0</v>
      </c>
      <c r="AE1812" s="247">
        <f ca="1">ROUND(IF(OR(AND($D1810=LataProjekcji,$F1810&gt;0),AND($D1810=LataProjekcji,$F1810=0,$E1811&lt;=10)),$F1811,IF($D1810&lt;LataProjekcji,IF((SUM($K1812:AD1812)+$D1812)&lt;$D1811,$D1812,$D1811-SUM($K1812:AD1812)),0)),0)</f>
        <v>0</v>
      </c>
    </row>
    <row r="1813" spans="1:31" ht="12.5" hidden="1" thickBot="1">
      <c r="A1813" s="326"/>
      <c r="B1813" s="21" t="s">
        <v>397</v>
      </c>
      <c r="C1813" s="21"/>
      <c r="D1813" s="22"/>
      <c r="E1813" s="21"/>
      <c r="F1813" s="21"/>
      <c r="G1813" s="21"/>
      <c r="H1813" s="21"/>
      <c r="I1813" s="21"/>
      <c r="J1813" s="21"/>
      <c r="K1813" s="22">
        <f ca="1">ROUND(K1812,0)</f>
        <v>0</v>
      </c>
      <c r="L1813" s="22">
        <f t="shared" ref="L1813:W1813" ca="1" si="2934">ROUND(K1813+L1812,0)</f>
        <v>0</v>
      </c>
      <c r="M1813" s="22">
        <f t="shared" ca="1" si="2934"/>
        <v>0</v>
      </c>
      <c r="N1813" s="22">
        <f t="shared" ca="1" si="2934"/>
        <v>0</v>
      </c>
      <c r="O1813" s="22">
        <f t="shared" ca="1" si="2934"/>
        <v>0</v>
      </c>
      <c r="P1813" s="22">
        <f t="shared" ca="1" si="2934"/>
        <v>0</v>
      </c>
      <c r="Q1813" s="22">
        <f t="shared" ca="1" si="2934"/>
        <v>0</v>
      </c>
      <c r="R1813" s="22">
        <f t="shared" ca="1" si="2934"/>
        <v>0</v>
      </c>
      <c r="S1813" s="22">
        <f t="shared" ca="1" si="2934"/>
        <v>0</v>
      </c>
      <c r="T1813" s="22">
        <f t="shared" ca="1" si="2934"/>
        <v>0</v>
      </c>
      <c r="U1813" s="22">
        <f t="shared" ca="1" si="2934"/>
        <v>0</v>
      </c>
      <c r="V1813" s="22">
        <f t="shared" ca="1" si="2934"/>
        <v>0</v>
      </c>
      <c r="W1813" s="22">
        <f t="shared" ca="1" si="2934"/>
        <v>0</v>
      </c>
      <c r="X1813" s="22">
        <f ca="1">ROUND(W1813+X1812,0)</f>
        <v>0</v>
      </c>
      <c r="Y1813" s="22">
        <f ca="1">ROUND(X1813+Y1812,0)</f>
        <v>0</v>
      </c>
      <c r="Z1813" s="22">
        <f t="shared" ref="Z1813:AA1813" ca="1" si="2935">ROUND(Y1813+Z1812,0)</f>
        <v>0</v>
      </c>
      <c r="AA1813" s="22">
        <f t="shared" ca="1" si="2935"/>
        <v>0</v>
      </c>
      <c r="AB1813" s="22">
        <f t="shared" ref="AB1813" ca="1" si="2936">ROUND(AA1813+AB1812,0)</f>
        <v>0</v>
      </c>
      <c r="AC1813" s="22">
        <f t="shared" ref="AC1813" ca="1" si="2937">ROUND(AB1813+AC1812,0)</f>
        <v>0</v>
      </c>
      <c r="AD1813" s="22">
        <f t="shared" ref="AD1813" ca="1" si="2938">ROUND(AC1813+AD1812,0)</f>
        <v>0</v>
      </c>
      <c r="AE1813" s="22">
        <f t="shared" ref="AE1813" ca="1" si="2939">ROUND(AD1813+AE1812,0)</f>
        <v>0</v>
      </c>
    </row>
    <row r="1814" spans="1:31" ht="12.5" hidden="1" thickBot="1">
      <c r="A1814" s="326"/>
      <c r="B1814" s="21" t="s">
        <v>388</v>
      </c>
      <c r="C1814" s="21"/>
      <c r="D1814" s="22"/>
      <c r="E1814" s="21"/>
      <c r="F1814" s="21"/>
      <c r="G1814" s="21"/>
      <c r="H1814" s="539">
        <f>H1807+7</f>
        <v>503</v>
      </c>
      <c r="I1814" s="21"/>
      <c r="J1814" s="21"/>
      <c r="K1814" s="76">
        <f ca="1">IF($D1810=LataProjekcji,ROUND($D1811-K1813,0),ROUND(IF(K1812=0,0,$D1811-K1813),0))</f>
        <v>0</v>
      </c>
      <c r="L1814" s="253">
        <f t="shared" ref="L1814:W1814" ca="1" si="2940">IF($D1810=LataProjekcji,ROUND($D1811-L1813,0),ROUND(IF(AND(L1812=0,K1814&gt;0),$D1811-L1813,IF(L1812=0,0,$D1811-L1813)),0))</f>
        <v>0</v>
      </c>
      <c r="M1814" s="253">
        <f t="shared" ca="1" si="2940"/>
        <v>0</v>
      </c>
      <c r="N1814" s="253">
        <f t="shared" ca="1" si="2940"/>
        <v>0</v>
      </c>
      <c r="O1814" s="253">
        <f t="shared" ca="1" si="2940"/>
        <v>0</v>
      </c>
      <c r="P1814" s="253">
        <f t="shared" ca="1" si="2940"/>
        <v>0</v>
      </c>
      <c r="Q1814" s="253">
        <f t="shared" ca="1" si="2940"/>
        <v>0</v>
      </c>
      <c r="R1814" s="253">
        <f t="shared" ca="1" si="2940"/>
        <v>0</v>
      </c>
      <c r="S1814" s="253">
        <f t="shared" ca="1" si="2940"/>
        <v>0</v>
      </c>
      <c r="T1814" s="253">
        <f t="shared" ca="1" si="2940"/>
        <v>0</v>
      </c>
      <c r="U1814" s="253">
        <f t="shared" ca="1" si="2940"/>
        <v>0</v>
      </c>
      <c r="V1814" s="253">
        <f t="shared" ca="1" si="2940"/>
        <v>0</v>
      </c>
      <c r="W1814" s="253">
        <f t="shared" ca="1" si="2940"/>
        <v>0</v>
      </c>
      <c r="X1814" s="253">
        <f t="shared" ref="X1814:AA1814" ca="1" si="2941">IF($D1810=LataProjekcji,ROUND($D1811-X1813,0),ROUND(IF(AND(X1812=0,W1814&gt;0),$D1811-X1813,IF(X1812=0,0,$D1811-X1813)),0))</f>
        <v>0</v>
      </c>
      <c r="Y1814" s="253">
        <f t="shared" ca="1" si="2941"/>
        <v>0</v>
      </c>
      <c r="Z1814" s="253">
        <f t="shared" ca="1" si="2941"/>
        <v>0</v>
      </c>
      <c r="AA1814" s="253">
        <f t="shared" ca="1" si="2941"/>
        <v>0</v>
      </c>
      <c r="AB1814" s="253">
        <f t="shared" ref="AB1814" ca="1" si="2942">IF($D1810=LataProjekcji,ROUND($D1811-AB1813,0),ROUND(IF(AND(AB1812=0,AA1814&gt;0),$D1811-AB1813,IF(AB1812=0,0,$D1811-AB1813)),0))</f>
        <v>0</v>
      </c>
      <c r="AC1814" s="253">
        <f t="shared" ref="AC1814" ca="1" si="2943">IF($D1810=LataProjekcji,ROUND($D1811-AC1813,0),ROUND(IF(AND(AC1812=0,AB1814&gt;0),$D1811-AC1813,IF(AC1812=0,0,$D1811-AC1813)),0))</f>
        <v>0</v>
      </c>
      <c r="AD1814" s="253">
        <f t="shared" ref="AD1814" ca="1" si="2944">IF($D1810=LataProjekcji,ROUND($D1811-AD1813,0),ROUND(IF(AND(AD1812=0,AC1814&gt;0),$D1811-AD1813,IF(AD1812=0,0,$D1811-AD1813)),0))</f>
        <v>0</v>
      </c>
      <c r="AE1814" s="253">
        <f t="shared" ref="AE1814" ca="1" si="2945">IF($D1810=LataProjekcji,ROUND($D1811-AE1813,0),ROUND(IF(AND(AE1812=0,AD1814&gt;0),$D1811-AE1813,IF(AE1812=0,0,$D1811-AE1813)),0))</f>
        <v>0</v>
      </c>
    </row>
    <row r="1815" spans="1:31" hidden="1">
      <c r="A1815" s="326"/>
      <c r="B1815" s="21"/>
      <c r="C1815" s="21"/>
      <c r="D1815" s="22"/>
      <c r="E1815" s="21"/>
      <c r="F1815" s="21"/>
      <c r="G1815" s="21"/>
      <c r="H1815" s="388">
        <f>H1808+1</f>
        <v>36</v>
      </c>
      <c r="I1815" s="458" cm="1">
        <f t="array" aca="1" ref="I1815" ca="1">OFFSET('Środki trwałe'!$C$418,H1815,,)</f>
        <v>0</v>
      </c>
      <c r="J1815" s="388" t="s">
        <v>404</v>
      </c>
      <c r="K1815" s="528">
        <f t="shared" ref="K1815:W1815" ca="1" si="2946">IF(AND(OFFSET($F$269,$D1809,0)="tak",OFFSET($G$269,$D1809,0)="tak",OFFSET($J$269,$D1809,0)="ok",LataProjekcji&lt;=Koniec_Projekt),ROUND(OFFSET($K$2476,$H1814,(COLUMN()-11))*OFFSET($K$469,$H1815,(COLUMN()-11)),0),0)</f>
        <v>0</v>
      </c>
      <c r="L1815" s="528">
        <f t="shared" ca="1" si="2946"/>
        <v>0</v>
      </c>
      <c r="M1815" s="528">
        <f t="shared" ca="1" si="2946"/>
        <v>0</v>
      </c>
      <c r="N1815" s="528">
        <f t="shared" ca="1" si="2946"/>
        <v>0</v>
      </c>
      <c r="O1815" s="528">
        <f t="shared" ca="1" si="2946"/>
        <v>0</v>
      </c>
      <c r="P1815" s="528">
        <f t="shared" ca="1" si="2946"/>
        <v>0</v>
      </c>
      <c r="Q1815" s="528">
        <f t="shared" ca="1" si="2946"/>
        <v>0</v>
      </c>
      <c r="R1815" s="528">
        <f t="shared" ca="1" si="2946"/>
        <v>0</v>
      </c>
      <c r="S1815" s="528">
        <f t="shared" ca="1" si="2946"/>
        <v>0</v>
      </c>
      <c r="T1815" s="528">
        <f t="shared" ca="1" si="2946"/>
        <v>0</v>
      </c>
      <c r="U1815" s="528">
        <f t="shared" ca="1" si="2946"/>
        <v>0</v>
      </c>
      <c r="V1815" s="528">
        <f t="shared" ca="1" si="2946"/>
        <v>0</v>
      </c>
      <c r="W1815" s="528">
        <f t="shared" ca="1" si="2946"/>
        <v>0</v>
      </c>
      <c r="X1815" s="528">
        <f t="shared" ref="X1815:AA1815" ca="1" si="2947">IF(AND(OFFSET($F$269,$D1809,0)="tak",OFFSET($G$269,$D1809,0)="tak",OFFSET($J$269,$D1809,0)="ok",LataProjekcji&lt;=Koniec_Projekt),ROUND(OFFSET($K$2476,$H1814,(COLUMN()-11))*OFFSET($K$469,$H1815,(COLUMN()-11)),0),0)</f>
        <v>0</v>
      </c>
      <c r="Y1815" s="528">
        <f t="shared" ca="1" si="2947"/>
        <v>0</v>
      </c>
      <c r="Z1815" s="528">
        <f t="shared" ca="1" si="2947"/>
        <v>0</v>
      </c>
      <c r="AA1815" s="528">
        <f t="shared" ca="1" si="2947"/>
        <v>0</v>
      </c>
      <c r="AB1815" s="528">
        <f t="shared" ref="AB1815:AE1815" ca="1" si="2948">IF(AND(OFFSET($F$269,$D1809,0)="tak",OFFSET($G$269,$D1809,0)="tak",OFFSET($J$269,$D1809,0)="ok",LataProjekcji&lt;=Koniec_Projekt),ROUND(OFFSET($K$2476,$H1814,(COLUMN()-11))*OFFSET($K$469,$H1815,(COLUMN()-11)),0),0)</f>
        <v>0</v>
      </c>
      <c r="AC1815" s="528">
        <f t="shared" ca="1" si="2948"/>
        <v>0</v>
      </c>
      <c r="AD1815" s="528">
        <f t="shared" ca="1" si="2948"/>
        <v>0</v>
      </c>
      <c r="AE1815" s="528">
        <f t="shared" ca="1" si="2948"/>
        <v>0</v>
      </c>
    </row>
    <row r="1816" spans="1:31" hidden="1">
      <c r="A1816" s="326"/>
      <c r="B1816" s="20">
        <f ca="1">OFFSET($B$269,D1816,0)</f>
        <v>0</v>
      </c>
      <c r="C1816" s="20"/>
      <c r="D1816" s="21">
        <f>D1809+1</f>
        <v>186</v>
      </c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</row>
    <row r="1817" spans="1:31" hidden="1">
      <c r="A1817" s="326"/>
      <c r="B1817" s="21" t="s">
        <v>395</v>
      </c>
      <c r="C1817" s="21"/>
      <c r="D1817" s="164">
        <f ca="1">YEAR(OFFSET($E$269,D1816,0))</f>
        <v>1900</v>
      </c>
      <c r="E1817" s="164">
        <f ca="1">MONTH(OFFSET($E$269,D1816,0))</f>
        <v>1</v>
      </c>
      <c r="F1817" s="527" cm="1">
        <f t="array" aca="1" ref="F1817" ca="1">IleMiesiecyDoKoncaRokuST</f>
        <v>11</v>
      </c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</row>
    <row r="1818" spans="1:31" hidden="1">
      <c r="A1818" s="326"/>
      <c r="B1818" s="21" t="s">
        <v>388</v>
      </c>
      <c r="C1818" s="21"/>
      <c r="D1818" s="372">
        <f ca="1">IF(E1818&lt;0,0,ROUND(E1818,0))</f>
        <v>0</v>
      </c>
      <c r="E1818" s="248">
        <f ca="1">OFFSET($D$269,D1816,0)</f>
        <v>0</v>
      </c>
      <c r="F1818" s="372">
        <f ca="1">IF(E1818&gt;10,ROUND(($D1819/12)*$F1817,0),$D1818)</f>
        <v>0</v>
      </c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6"/>
      <c r="B1819" s="21" t="s">
        <v>396</v>
      </c>
      <c r="C1819" s="21"/>
      <c r="D1819" s="372">
        <f ca="1">IF(ISBLANK(OFFSET($E$269,D1816,0)),0,IF(E1818&gt;10,ROUND(D1818*am_maszyny,0),IF(D1818&lt;0,0,D1818)))</f>
        <v>0</v>
      </c>
      <c r="E1819" s="21"/>
      <c r="F1819" s="21"/>
      <c r="G1819" s="21"/>
      <c r="H1819" s="21"/>
      <c r="I1819" s="21"/>
      <c r="J1819" s="21"/>
      <c r="K1819" s="74">
        <f ca="1">ROUND(IF($D1817=LataProjekcji,$F1818,IF($D1817=LataProjekcji,$D1819,0)),0)</f>
        <v>0</v>
      </c>
      <c r="L1819" s="247">
        <f ca="1">ROUND(IF(OR(AND($D1817=LataProjekcji,$F1817&gt;0),AND($D1817=LataProjekcji,$F1817=0,$E1818&lt;=10)),$F1818,IF($D1817&lt;LataProjekcji,IF((SUM($K1819:K1819)+$D1819)&lt;$D1818,$D1819,$D1818-SUM($K1819:K1819)),0)),0)</f>
        <v>0</v>
      </c>
      <c r="M1819" s="247">
        <f ca="1">ROUND(IF(OR(AND($D1817=LataProjekcji,$F1817&gt;0),AND($D1817=LataProjekcji,$F1817=0,$E1818&lt;=10)),$F1818,IF($D1817&lt;LataProjekcji,IF((SUM($K1819:L1819)+$D1819)&lt;$D1818,$D1819,$D1818-SUM($K1819:L1819)),0)),0)</f>
        <v>0</v>
      </c>
      <c r="N1819" s="247">
        <f ca="1">ROUND(IF(OR(AND($D1817=LataProjekcji,$F1817&gt;0),AND($D1817=LataProjekcji,$F1817=0,$E1818&lt;=10)),$F1818,IF($D1817&lt;LataProjekcji,IF((SUM($K1819:M1819)+$D1819)&lt;$D1818,$D1819,$D1818-SUM($K1819:M1819)),0)),0)</f>
        <v>0</v>
      </c>
      <c r="O1819" s="247">
        <f ca="1">ROUND(IF(OR(AND($D1817=LataProjekcji,$F1817&gt;0),AND($D1817=LataProjekcji,$F1817=0,$E1818&lt;=10)),$F1818,IF($D1817&lt;LataProjekcji,IF((SUM($K1819:N1819)+$D1819)&lt;$D1818,$D1819,$D1818-SUM($K1819:N1819)),0)),0)</f>
        <v>0</v>
      </c>
      <c r="P1819" s="247">
        <f ca="1">ROUND(IF(OR(AND($D1817=LataProjekcji,$F1817&gt;0),AND($D1817=LataProjekcji,$F1817=0,$E1818&lt;=10)),$F1818,IF($D1817&lt;LataProjekcji,IF((SUM($K1819:O1819)+$D1819)&lt;$D1818,$D1819,$D1818-SUM($K1819:O1819)),0)),0)</f>
        <v>0</v>
      </c>
      <c r="Q1819" s="247">
        <f ca="1">ROUND(IF(OR(AND($D1817=LataProjekcji,$F1817&gt;0),AND($D1817=LataProjekcji,$F1817=0,$E1818&lt;=10)),$F1818,IF($D1817&lt;LataProjekcji,IF((SUM($K1819:P1819)+$D1819)&lt;$D1818,$D1819,$D1818-SUM($K1819:P1819)),0)),0)</f>
        <v>0</v>
      </c>
      <c r="R1819" s="247">
        <f ca="1">ROUND(IF(OR(AND($D1817=LataProjekcji,$F1817&gt;0),AND($D1817=LataProjekcji,$F1817=0,$E1818&lt;=10)),$F1818,IF($D1817&lt;LataProjekcji,IF((SUM($K1819:Q1819)+$D1819)&lt;$D1818,$D1819,$D1818-SUM($K1819:Q1819)),0)),0)</f>
        <v>0</v>
      </c>
      <c r="S1819" s="247">
        <f ca="1">ROUND(IF(OR(AND($D1817=LataProjekcji,$F1817&gt;0),AND($D1817=LataProjekcji,$F1817=0,$E1818&lt;=10)),$F1818,IF($D1817&lt;LataProjekcji,IF((SUM($K1819:R1819)+$D1819)&lt;$D1818,$D1819,$D1818-SUM($K1819:R1819)),0)),0)</f>
        <v>0</v>
      </c>
      <c r="T1819" s="247">
        <f ca="1">ROUND(IF(OR(AND($D1817=LataProjekcji,$F1817&gt;0),AND($D1817=LataProjekcji,$F1817=0,$E1818&lt;=10)),$F1818,IF($D1817&lt;LataProjekcji,IF((SUM($K1819:S1819)+$D1819)&lt;$D1818,$D1819,$D1818-SUM($K1819:S1819)),0)),0)</f>
        <v>0</v>
      </c>
      <c r="U1819" s="247">
        <f ca="1">ROUND(IF(OR(AND($D1817=LataProjekcji,$F1817&gt;0),AND($D1817=LataProjekcji,$F1817=0,$E1818&lt;=10)),$F1818,IF($D1817&lt;LataProjekcji,IF((SUM($K1819:T1819)+$D1819)&lt;$D1818,$D1819,$D1818-SUM($K1819:T1819)),0)),0)</f>
        <v>0</v>
      </c>
      <c r="V1819" s="247">
        <f ca="1">ROUND(IF(OR(AND($D1817=LataProjekcji,$F1817&gt;0),AND($D1817=LataProjekcji,$F1817=0,$E1818&lt;=10)),$F1818,IF($D1817&lt;LataProjekcji,IF((SUM($K1819:U1819)+$D1819)&lt;$D1818,$D1819,$D1818-SUM($K1819:U1819)),0)),0)</f>
        <v>0</v>
      </c>
      <c r="W1819" s="247">
        <f ca="1">ROUND(IF(OR(AND($D1817=LataProjekcji,$F1817&gt;0),AND($D1817=LataProjekcji,$F1817=0,$E1818&lt;=10)),$F1818,IF($D1817&lt;LataProjekcji,IF((SUM($K1819:V1819)+$D1819)&lt;$D1818,$D1819,$D1818-SUM($K1819:V1819)),0)),0)</f>
        <v>0</v>
      </c>
      <c r="X1819" s="247">
        <f ca="1">ROUND(IF(OR(AND($D1817=LataProjekcji,$F1817&gt;0),AND($D1817=LataProjekcji,$F1817=0,$E1818&lt;=10)),$F1818,IF($D1817&lt;LataProjekcji,IF((SUM($K1819:W1819)+$D1819)&lt;$D1818,$D1819,$D1818-SUM($K1819:W1819)),0)),0)</f>
        <v>0</v>
      </c>
      <c r="Y1819" s="247">
        <f ca="1">ROUND(IF(OR(AND($D1817=LataProjekcji,$F1817&gt;0),AND($D1817=LataProjekcji,$F1817=0,$E1818&lt;=10)),$F1818,IF($D1817&lt;LataProjekcji,IF((SUM($K1819:X1819)+$D1819)&lt;$D1818,$D1819,$D1818-SUM($K1819:X1819)),0)),0)</f>
        <v>0</v>
      </c>
      <c r="Z1819" s="247">
        <f ca="1">ROUND(IF(OR(AND($D1817=LataProjekcji,$F1817&gt;0),AND($D1817=LataProjekcji,$F1817=0,$E1818&lt;=10)),$F1818,IF($D1817&lt;LataProjekcji,IF((SUM($K1819:Y1819)+$D1819)&lt;$D1818,$D1819,$D1818-SUM($K1819:Y1819)),0)),0)</f>
        <v>0</v>
      </c>
      <c r="AA1819" s="247">
        <f ca="1">ROUND(IF(OR(AND($D1817=LataProjekcji,$F1817&gt;0),AND($D1817=LataProjekcji,$F1817=0,$E1818&lt;=10)),$F1818,IF($D1817&lt;LataProjekcji,IF((SUM($K1819:Z1819)+$D1819)&lt;$D1818,$D1819,$D1818-SUM($K1819:Z1819)),0)),0)</f>
        <v>0</v>
      </c>
      <c r="AB1819" s="247">
        <f ca="1">ROUND(IF(OR(AND($D1817=LataProjekcji,$F1817&gt;0),AND($D1817=LataProjekcji,$F1817=0,$E1818&lt;=10)),$F1818,IF($D1817&lt;LataProjekcji,IF((SUM($K1819:AA1819)+$D1819)&lt;$D1818,$D1819,$D1818-SUM($K1819:AA1819)),0)),0)</f>
        <v>0</v>
      </c>
      <c r="AC1819" s="247">
        <f ca="1">ROUND(IF(OR(AND($D1817=LataProjekcji,$F1817&gt;0),AND($D1817=LataProjekcji,$F1817=0,$E1818&lt;=10)),$F1818,IF($D1817&lt;LataProjekcji,IF((SUM($K1819:AB1819)+$D1819)&lt;$D1818,$D1819,$D1818-SUM($K1819:AB1819)),0)),0)</f>
        <v>0</v>
      </c>
      <c r="AD1819" s="247">
        <f ca="1">ROUND(IF(OR(AND($D1817=LataProjekcji,$F1817&gt;0),AND($D1817=LataProjekcji,$F1817=0,$E1818&lt;=10)),$F1818,IF($D1817&lt;LataProjekcji,IF((SUM($K1819:AC1819)+$D1819)&lt;$D1818,$D1819,$D1818-SUM($K1819:AC1819)),0)),0)</f>
        <v>0</v>
      </c>
      <c r="AE1819" s="247">
        <f ca="1">ROUND(IF(OR(AND($D1817=LataProjekcji,$F1817&gt;0),AND($D1817=LataProjekcji,$F1817=0,$E1818&lt;=10)),$F1818,IF($D1817&lt;LataProjekcji,IF((SUM($K1819:AD1819)+$D1819)&lt;$D1818,$D1819,$D1818-SUM($K1819:AD1819)),0)),0)</f>
        <v>0</v>
      </c>
    </row>
    <row r="1820" spans="1:31" ht="12.5" hidden="1" thickBot="1">
      <c r="A1820" s="326"/>
      <c r="B1820" s="21" t="s">
        <v>397</v>
      </c>
      <c r="C1820" s="21"/>
      <c r="D1820" s="22"/>
      <c r="E1820" s="21"/>
      <c r="F1820" s="21"/>
      <c r="G1820" s="21"/>
      <c r="H1820" s="21"/>
      <c r="I1820" s="21"/>
      <c r="J1820" s="21"/>
      <c r="K1820" s="22">
        <f ca="1">ROUND(K1819,0)</f>
        <v>0</v>
      </c>
      <c r="L1820" s="22">
        <f t="shared" ref="L1820:W1820" ca="1" si="2949">ROUND(K1820+L1819,0)</f>
        <v>0</v>
      </c>
      <c r="M1820" s="22">
        <f t="shared" ca="1" si="2949"/>
        <v>0</v>
      </c>
      <c r="N1820" s="22">
        <f t="shared" ca="1" si="2949"/>
        <v>0</v>
      </c>
      <c r="O1820" s="22">
        <f t="shared" ca="1" si="2949"/>
        <v>0</v>
      </c>
      <c r="P1820" s="22">
        <f t="shared" ca="1" si="2949"/>
        <v>0</v>
      </c>
      <c r="Q1820" s="22">
        <f t="shared" ca="1" si="2949"/>
        <v>0</v>
      </c>
      <c r="R1820" s="22">
        <f t="shared" ca="1" si="2949"/>
        <v>0</v>
      </c>
      <c r="S1820" s="22">
        <f t="shared" ca="1" si="2949"/>
        <v>0</v>
      </c>
      <c r="T1820" s="22">
        <f t="shared" ca="1" si="2949"/>
        <v>0</v>
      </c>
      <c r="U1820" s="22">
        <f t="shared" ca="1" si="2949"/>
        <v>0</v>
      </c>
      <c r="V1820" s="22">
        <f t="shared" ca="1" si="2949"/>
        <v>0</v>
      </c>
      <c r="W1820" s="22">
        <f t="shared" ca="1" si="2949"/>
        <v>0</v>
      </c>
      <c r="X1820" s="22">
        <f ca="1">ROUND(W1820+X1819,0)</f>
        <v>0</v>
      </c>
      <c r="Y1820" s="22">
        <f ca="1">ROUND(X1820+Y1819,0)</f>
        <v>0</v>
      </c>
      <c r="Z1820" s="22">
        <f t="shared" ref="Z1820:AA1820" ca="1" si="2950">ROUND(Y1820+Z1819,0)</f>
        <v>0</v>
      </c>
      <c r="AA1820" s="22">
        <f t="shared" ca="1" si="2950"/>
        <v>0</v>
      </c>
      <c r="AB1820" s="22">
        <f t="shared" ref="AB1820" ca="1" si="2951">ROUND(AA1820+AB1819,0)</f>
        <v>0</v>
      </c>
      <c r="AC1820" s="22">
        <f t="shared" ref="AC1820" ca="1" si="2952">ROUND(AB1820+AC1819,0)</f>
        <v>0</v>
      </c>
      <c r="AD1820" s="22">
        <f t="shared" ref="AD1820" ca="1" si="2953">ROUND(AC1820+AD1819,0)</f>
        <v>0</v>
      </c>
      <c r="AE1820" s="22">
        <f t="shared" ref="AE1820" ca="1" si="2954">ROUND(AD1820+AE1819,0)</f>
        <v>0</v>
      </c>
    </row>
    <row r="1821" spans="1:31" ht="12.5" hidden="1" thickBot="1">
      <c r="A1821" s="326"/>
      <c r="B1821" s="21" t="s">
        <v>388</v>
      </c>
      <c r="C1821" s="21"/>
      <c r="D1821" s="22"/>
      <c r="E1821" s="21"/>
      <c r="F1821" s="21"/>
      <c r="G1821" s="21"/>
      <c r="H1821" s="539">
        <f>H1814+7</f>
        <v>510</v>
      </c>
      <c r="I1821" s="21"/>
      <c r="J1821" s="21"/>
      <c r="K1821" s="76">
        <f ca="1">IF($D1817=LataProjekcji,ROUND($D1818-K1820,0),ROUND(IF(K1819=0,0,$D1818-K1820),0))</f>
        <v>0</v>
      </c>
      <c r="L1821" s="253">
        <f t="shared" ref="L1821:W1821" ca="1" si="2955">IF($D1817=LataProjekcji,ROUND($D1818-L1820,0),ROUND(IF(AND(L1819=0,K1821&gt;0),$D1818-L1820,IF(L1819=0,0,$D1818-L1820)),0))</f>
        <v>0</v>
      </c>
      <c r="M1821" s="253">
        <f t="shared" ca="1" si="2955"/>
        <v>0</v>
      </c>
      <c r="N1821" s="253">
        <f t="shared" ca="1" si="2955"/>
        <v>0</v>
      </c>
      <c r="O1821" s="253">
        <f t="shared" ca="1" si="2955"/>
        <v>0</v>
      </c>
      <c r="P1821" s="253">
        <f t="shared" ca="1" si="2955"/>
        <v>0</v>
      </c>
      <c r="Q1821" s="253">
        <f t="shared" ca="1" si="2955"/>
        <v>0</v>
      </c>
      <c r="R1821" s="253">
        <f t="shared" ca="1" si="2955"/>
        <v>0</v>
      </c>
      <c r="S1821" s="253">
        <f t="shared" ca="1" si="2955"/>
        <v>0</v>
      </c>
      <c r="T1821" s="253">
        <f t="shared" ca="1" si="2955"/>
        <v>0</v>
      </c>
      <c r="U1821" s="253">
        <f t="shared" ca="1" si="2955"/>
        <v>0</v>
      </c>
      <c r="V1821" s="253">
        <f t="shared" ca="1" si="2955"/>
        <v>0</v>
      </c>
      <c r="W1821" s="253">
        <f t="shared" ca="1" si="2955"/>
        <v>0</v>
      </c>
      <c r="X1821" s="253">
        <f t="shared" ref="X1821:AA1821" ca="1" si="2956">IF($D1817=LataProjekcji,ROUND($D1818-X1820,0),ROUND(IF(AND(X1819=0,W1821&gt;0),$D1818-X1820,IF(X1819=0,0,$D1818-X1820)),0))</f>
        <v>0</v>
      </c>
      <c r="Y1821" s="253">
        <f t="shared" ca="1" si="2956"/>
        <v>0</v>
      </c>
      <c r="Z1821" s="253">
        <f t="shared" ca="1" si="2956"/>
        <v>0</v>
      </c>
      <c r="AA1821" s="253">
        <f t="shared" ca="1" si="2956"/>
        <v>0</v>
      </c>
      <c r="AB1821" s="253">
        <f t="shared" ref="AB1821" ca="1" si="2957">IF($D1817=LataProjekcji,ROUND($D1818-AB1820,0),ROUND(IF(AND(AB1819=0,AA1821&gt;0),$D1818-AB1820,IF(AB1819=0,0,$D1818-AB1820)),0))</f>
        <v>0</v>
      </c>
      <c r="AC1821" s="253">
        <f t="shared" ref="AC1821" ca="1" si="2958">IF($D1817=LataProjekcji,ROUND($D1818-AC1820,0),ROUND(IF(AND(AC1819=0,AB1821&gt;0),$D1818-AC1820,IF(AC1819=0,0,$D1818-AC1820)),0))</f>
        <v>0</v>
      </c>
      <c r="AD1821" s="253">
        <f t="shared" ref="AD1821" ca="1" si="2959">IF($D1817=LataProjekcji,ROUND($D1818-AD1820,0),ROUND(IF(AND(AD1819=0,AC1821&gt;0),$D1818-AD1820,IF(AD1819=0,0,$D1818-AD1820)),0))</f>
        <v>0</v>
      </c>
      <c r="AE1821" s="253">
        <f t="shared" ref="AE1821" ca="1" si="2960">IF($D1817=LataProjekcji,ROUND($D1818-AE1820,0),ROUND(IF(AND(AE1819=0,AD1821&gt;0),$D1818-AE1820,IF(AE1819=0,0,$D1818-AE1820)),0))</f>
        <v>0</v>
      </c>
    </row>
    <row r="1822" spans="1:31" hidden="1">
      <c r="A1822" s="326"/>
      <c r="B1822" s="20"/>
      <c r="C1822" s="20"/>
      <c r="D1822" s="21"/>
      <c r="E1822" s="21"/>
      <c r="F1822" s="21"/>
      <c r="G1822" s="21"/>
      <c r="H1822" s="388">
        <f>H1815+1</f>
        <v>37</v>
      </c>
      <c r="I1822" s="458" cm="1">
        <f t="array" aca="1" ref="I1822" ca="1">OFFSET('Środki trwałe'!$C$418,H1822,,)</f>
        <v>0</v>
      </c>
      <c r="J1822" s="388" t="s">
        <v>404</v>
      </c>
      <c r="K1822" s="528">
        <f t="shared" ref="K1822:W1822" ca="1" si="2961">IF(AND(OFFSET($F$269,$D1816,0)="tak",OFFSET($G$269,$D1816,0)="tak",OFFSET($J$269,$D1816,0)="ok",LataProjekcji&lt;=Koniec_Projekt),ROUND(OFFSET($K$2476,$H1821,(COLUMN()-11))*OFFSET($K$469,$H1822,(COLUMN()-11)),0),0)</f>
        <v>0</v>
      </c>
      <c r="L1822" s="528">
        <f t="shared" ca="1" si="2961"/>
        <v>0</v>
      </c>
      <c r="M1822" s="528">
        <f t="shared" ca="1" si="2961"/>
        <v>0</v>
      </c>
      <c r="N1822" s="528">
        <f t="shared" ca="1" si="2961"/>
        <v>0</v>
      </c>
      <c r="O1822" s="528">
        <f t="shared" ca="1" si="2961"/>
        <v>0</v>
      </c>
      <c r="P1822" s="528">
        <f t="shared" ca="1" si="2961"/>
        <v>0</v>
      </c>
      <c r="Q1822" s="528">
        <f t="shared" ca="1" si="2961"/>
        <v>0</v>
      </c>
      <c r="R1822" s="528">
        <f t="shared" ca="1" si="2961"/>
        <v>0</v>
      </c>
      <c r="S1822" s="528">
        <f t="shared" ca="1" si="2961"/>
        <v>0</v>
      </c>
      <c r="T1822" s="528">
        <f t="shared" ca="1" si="2961"/>
        <v>0</v>
      </c>
      <c r="U1822" s="528">
        <f t="shared" ca="1" si="2961"/>
        <v>0</v>
      </c>
      <c r="V1822" s="528">
        <f t="shared" ca="1" si="2961"/>
        <v>0</v>
      </c>
      <c r="W1822" s="528">
        <f t="shared" ca="1" si="2961"/>
        <v>0</v>
      </c>
      <c r="X1822" s="528">
        <f t="shared" ref="X1822:AA1822" ca="1" si="2962">IF(AND(OFFSET($F$269,$D1816,0)="tak",OFFSET($G$269,$D1816,0)="tak",OFFSET($J$269,$D1816,0)="ok",LataProjekcji&lt;=Koniec_Projekt),ROUND(OFFSET($K$2476,$H1821,(COLUMN()-11))*OFFSET($K$469,$H1822,(COLUMN()-11)),0),0)</f>
        <v>0</v>
      </c>
      <c r="Y1822" s="528">
        <f t="shared" ca="1" si="2962"/>
        <v>0</v>
      </c>
      <c r="Z1822" s="528">
        <f t="shared" ca="1" si="2962"/>
        <v>0</v>
      </c>
      <c r="AA1822" s="528">
        <f t="shared" ca="1" si="2962"/>
        <v>0</v>
      </c>
      <c r="AB1822" s="528">
        <f t="shared" ref="AB1822:AE1822" ca="1" si="2963">IF(AND(OFFSET($F$269,$D1816,0)="tak",OFFSET($G$269,$D1816,0)="tak",OFFSET($J$269,$D1816,0)="ok",LataProjekcji&lt;=Koniec_Projekt),ROUND(OFFSET($K$2476,$H1821,(COLUMN()-11))*OFFSET($K$469,$H1822,(COLUMN()-11)),0),0)</f>
        <v>0</v>
      </c>
      <c r="AC1822" s="528">
        <f t="shared" ca="1" si="2963"/>
        <v>0</v>
      </c>
      <c r="AD1822" s="528">
        <f t="shared" ca="1" si="2963"/>
        <v>0</v>
      </c>
      <c r="AE1822" s="528">
        <f t="shared" ca="1" si="2963"/>
        <v>0</v>
      </c>
    </row>
    <row r="1823" spans="1:31" hidden="1">
      <c r="A1823" s="326"/>
      <c r="B1823" s="20">
        <f ca="1">OFFSET($B$269,D1823,0)</f>
        <v>0</v>
      </c>
      <c r="C1823" s="20"/>
      <c r="D1823" s="21">
        <f>D1816+1</f>
        <v>187</v>
      </c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</row>
    <row r="1824" spans="1:31" hidden="1">
      <c r="A1824" s="326"/>
      <c r="B1824" s="21" t="s">
        <v>395</v>
      </c>
      <c r="C1824" s="21"/>
      <c r="D1824" s="164">
        <f ca="1">YEAR(OFFSET($E$269,D1823,0))</f>
        <v>1900</v>
      </c>
      <c r="E1824" s="164">
        <f ca="1">MONTH(OFFSET($E$269,D1823,0))</f>
        <v>1</v>
      </c>
      <c r="F1824" s="527" cm="1">
        <f t="array" aca="1" ref="F1824" ca="1">IleMiesiecyDoKoncaRokuST</f>
        <v>11</v>
      </c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</row>
    <row r="1825" spans="1:31" hidden="1">
      <c r="A1825" s="326"/>
      <c r="B1825" s="21" t="s">
        <v>388</v>
      </c>
      <c r="C1825" s="21"/>
      <c r="D1825" s="373">
        <f ca="1">IF(E1825&lt;0,0,ROUND(E1825,0))</f>
        <v>0</v>
      </c>
      <c r="E1825" s="248">
        <f ca="1">OFFSET($D$269,D1823,0)</f>
        <v>0</v>
      </c>
      <c r="F1825" s="373">
        <f ca="1">IF(E1825&gt;10,ROUND(($D1826/12)*$F1824,0),$D1825)</f>
        <v>0</v>
      </c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6"/>
      <c r="B1826" s="21" t="s">
        <v>396</v>
      </c>
      <c r="C1826" s="21"/>
      <c r="D1826" s="373">
        <f ca="1">IF(ISBLANK(OFFSET($E$269,D1823,0)),0,IF(E1825&gt;10,ROUND(D1825*am_maszyny,0),IF(D1825&lt;0,0,D1825)))</f>
        <v>0</v>
      </c>
      <c r="E1826" s="21"/>
      <c r="F1826" s="21"/>
      <c r="G1826" s="21"/>
      <c r="H1826" s="21"/>
      <c r="I1826" s="21"/>
      <c r="J1826" s="21"/>
      <c r="K1826" s="74">
        <f ca="1">ROUND(IF($D1824=LataProjekcji,$F1825,IF($D1824=LataProjekcji,$D1826,0)),0)</f>
        <v>0</v>
      </c>
      <c r="L1826" s="247">
        <f ca="1">ROUND(IF(OR(AND($D1824=LataProjekcji,$F1824&gt;0),AND($D1824=LataProjekcji,$F1824=0,$E1825&lt;=10)),$F1825,IF($D1824&lt;LataProjekcji,IF((SUM($K1826:K1826)+$D1826)&lt;$D1825,$D1826,$D1825-SUM($K1826:K1826)),0)),0)</f>
        <v>0</v>
      </c>
      <c r="M1826" s="247">
        <f ca="1">ROUND(IF(OR(AND($D1824=LataProjekcji,$F1824&gt;0),AND($D1824=LataProjekcji,$F1824=0,$E1825&lt;=10)),$F1825,IF($D1824&lt;LataProjekcji,IF((SUM($K1826:L1826)+$D1826)&lt;$D1825,$D1826,$D1825-SUM($K1826:L1826)),0)),0)</f>
        <v>0</v>
      </c>
      <c r="N1826" s="247">
        <f ca="1">ROUND(IF(OR(AND($D1824=LataProjekcji,$F1824&gt;0),AND($D1824=LataProjekcji,$F1824=0,$E1825&lt;=10)),$F1825,IF($D1824&lt;LataProjekcji,IF((SUM($K1826:M1826)+$D1826)&lt;$D1825,$D1826,$D1825-SUM($K1826:M1826)),0)),0)</f>
        <v>0</v>
      </c>
      <c r="O1826" s="247">
        <f ca="1">ROUND(IF(OR(AND($D1824=LataProjekcji,$F1824&gt;0),AND($D1824=LataProjekcji,$F1824=0,$E1825&lt;=10)),$F1825,IF($D1824&lt;LataProjekcji,IF((SUM($K1826:N1826)+$D1826)&lt;$D1825,$D1826,$D1825-SUM($K1826:N1826)),0)),0)</f>
        <v>0</v>
      </c>
      <c r="P1826" s="247">
        <f ca="1">ROUND(IF(OR(AND($D1824=LataProjekcji,$F1824&gt;0),AND($D1824=LataProjekcji,$F1824=0,$E1825&lt;=10)),$F1825,IF($D1824&lt;LataProjekcji,IF((SUM($K1826:O1826)+$D1826)&lt;$D1825,$D1826,$D1825-SUM($K1826:O1826)),0)),0)</f>
        <v>0</v>
      </c>
      <c r="Q1826" s="247">
        <f ca="1">ROUND(IF(OR(AND($D1824=LataProjekcji,$F1824&gt;0),AND($D1824=LataProjekcji,$F1824=0,$E1825&lt;=10)),$F1825,IF($D1824&lt;LataProjekcji,IF((SUM($K1826:P1826)+$D1826)&lt;$D1825,$D1826,$D1825-SUM($K1826:P1826)),0)),0)</f>
        <v>0</v>
      </c>
      <c r="R1826" s="247">
        <f ca="1">ROUND(IF(OR(AND($D1824=LataProjekcji,$F1824&gt;0),AND($D1824=LataProjekcji,$F1824=0,$E1825&lt;=10)),$F1825,IF($D1824&lt;LataProjekcji,IF((SUM($K1826:Q1826)+$D1826)&lt;$D1825,$D1826,$D1825-SUM($K1826:Q1826)),0)),0)</f>
        <v>0</v>
      </c>
      <c r="S1826" s="247">
        <f ca="1">ROUND(IF(OR(AND($D1824=LataProjekcji,$F1824&gt;0),AND($D1824=LataProjekcji,$F1824=0,$E1825&lt;=10)),$F1825,IF($D1824&lt;LataProjekcji,IF((SUM($K1826:R1826)+$D1826)&lt;$D1825,$D1826,$D1825-SUM($K1826:R1826)),0)),0)</f>
        <v>0</v>
      </c>
      <c r="T1826" s="247">
        <f ca="1">ROUND(IF(OR(AND($D1824=LataProjekcji,$F1824&gt;0),AND($D1824=LataProjekcji,$F1824=0,$E1825&lt;=10)),$F1825,IF($D1824&lt;LataProjekcji,IF((SUM($K1826:S1826)+$D1826)&lt;$D1825,$D1826,$D1825-SUM($K1826:S1826)),0)),0)</f>
        <v>0</v>
      </c>
      <c r="U1826" s="247">
        <f ca="1">ROUND(IF(OR(AND($D1824=LataProjekcji,$F1824&gt;0),AND($D1824=LataProjekcji,$F1824=0,$E1825&lt;=10)),$F1825,IF($D1824&lt;LataProjekcji,IF((SUM($K1826:T1826)+$D1826)&lt;$D1825,$D1826,$D1825-SUM($K1826:T1826)),0)),0)</f>
        <v>0</v>
      </c>
      <c r="V1826" s="247">
        <f ca="1">ROUND(IF(OR(AND($D1824=LataProjekcji,$F1824&gt;0),AND($D1824=LataProjekcji,$F1824=0,$E1825&lt;=10)),$F1825,IF($D1824&lt;LataProjekcji,IF((SUM($K1826:U1826)+$D1826)&lt;$D1825,$D1826,$D1825-SUM($K1826:U1826)),0)),0)</f>
        <v>0</v>
      </c>
      <c r="W1826" s="247">
        <f ca="1">ROUND(IF(OR(AND($D1824=LataProjekcji,$F1824&gt;0),AND($D1824=LataProjekcji,$F1824=0,$E1825&lt;=10)),$F1825,IF($D1824&lt;LataProjekcji,IF((SUM($K1826:V1826)+$D1826)&lt;$D1825,$D1826,$D1825-SUM($K1826:V1826)),0)),0)</f>
        <v>0</v>
      </c>
      <c r="X1826" s="247">
        <f ca="1">ROUND(IF(OR(AND($D1824=LataProjekcji,$F1824&gt;0),AND($D1824=LataProjekcji,$F1824=0,$E1825&lt;=10)),$F1825,IF($D1824&lt;LataProjekcji,IF((SUM($K1826:W1826)+$D1826)&lt;$D1825,$D1826,$D1825-SUM($K1826:W1826)),0)),0)</f>
        <v>0</v>
      </c>
      <c r="Y1826" s="247">
        <f ca="1">ROUND(IF(OR(AND($D1824=LataProjekcji,$F1824&gt;0),AND($D1824=LataProjekcji,$F1824=0,$E1825&lt;=10)),$F1825,IF($D1824&lt;LataProjekcji,IF((SUM($K1826:X1826)+$D1826)&lt;$D1825,$D1826,$D1825-SUM($K1826:X1826)),0)),0)</f>
        <v>0</v>
      </c>
      <c r="Z1826" s="247">
        <f ca="1">ROUND(IF(OR(AND($D1824=LataProjekcji,$F1824&gt;0),AND($D1824=LataProjekcji,$F1824=0,$E1825&lt;=10)),$F1825,IF($D1824&lt;LataProjekcji,IF((SUM($K1826:Y1826)+$D1826)&lt;$D1825,$D1826,$D1825-SUM($K1826:Y1826)),0)),0)</f>
        <v>0</v>
      </c>
      <c r="AA1826" s="247">
        <f ca="1">ROUND(IF(OR(AND($D1824=LataProjekcji,$F1824&gt;0),AND($D1824=LataProjekcji,$F1824=0,$E1825&lt;=10)),$F1825,IF($D1824&lt;LataProjekcji,IF((SUM($K1826:Z1826)+$D1826)&lt;$D1825,$D1826,$D1825-SUM($K1826:Z1826)),0)),0)</f>
        <v>0</v>
      </c>
      <c r="AB1826" s="247">
        <f ca="1">ROUND(IF(OR(AND($D1824=LataProjekcji,$F1824&gt;0),AND($D1824=LataProjekcji,$F1824=0,$E1825&lt;=10)),$F1825,IF($D1824&lt;LataProjekcji,IF((SUM($K1826:AA1826)+$D1826)&lt;$D1825,$D1826,$D1825-SUM($K1826:AA1826)),0)),0)</f>
        <v>0</v>
      </c>
      <c r="AC1826" s="247">
        <f ca="1">ROUND(IF(OR(AND($D1824=LataProjekcji,$F1824&gt;0),AND($D1824=LataProjekcji,$F1824=0,$E1825&lt;=10)),$F1825,IF($D1824&lt;LataProjekcji,IF((SUM($K1826:AB1826)+$D1826)&lt;$D1825,$D1826,$D1825-SUM($K1826:AB1826)),0)),0)</f>
        <v>0</v>
      </c>
      <c r="AD1826" s="247">
        <f ca="1">ROUND(IF(OR(AND($D1824=LataProjekcji,$F1824&gt;0),AND($D1824=LataProjekcji,$F1824=0,$E1825&lt;=10)),$F1825,IF($D1824&lt;LataProjekcji,IF((SUM($K1826:AC1826)+$D1826)&lt;$D1825,$D1826,$D1825-SUM($K1826:AC1826)),0)),0)</f>
        <v>0</v>
      </c>
      <c r="AE1826" s="247">
        <f ca="1">ROUND(IF(OR(AND($D1824=LataProjekcji,$F1824&gt;0),AND($D1824=LataProjekcji,$F1824=0,$E1825&lt;=10)),$F1825,IF($D1824&lt;LataProjekcji,IF((SUM($K1826:AD1826)+$D1826)&lt;$D1825,$D1826,$D1825-SUM($K1826:AD1826)),0)),0)</f>
        <v>0</v>
      </c>
    </row>
    <row r="1827" spans="1:31" ht="12.5" hidden="1" thickBot="1">
      <c r="A1827" s="326"/>
      <c r="B1827" s="21" t="s">
        <v>397</v>
      </c>
      <c r="C1827" s="21"/>
      <c r="D1827" s="22"/>
      <c r="E1827" s="21"/>
      <c r="F1827" s="21"/>
      <c r="G1827" s="21"/>
      <c r="H1827" s="21"/>
      <c r="I1827" s="21"/>
      <c r="J1827" s="21"/>
      <c r="K1827" s="22">
        <f ca="1">ROUND(K1826,0)</f>
        <v>0</v>
      </c>
      <c r="L1827" s="22">
        <f t="shared" ref="L1827:W1827" ca="1" si="2964">ROUND(K1827+L1826,0)</f>
        <v>0</v>
      </c>
      <c r="M1827" s="22">
        <f t="shared" ca="1" si="2964"/>
        <v>0</v>
      </c>
      <c r="N1827" s="22">
        <f t="shared" ca="1" si="2964"/>
        <v>0</v>
      </c>
      <c r="O1827" s="22">
        <f t="shared" ca="1" si="2964"/>
        <v>0</v>
      </c>
      <c r="P1827" s="22">
        <f t="shared" ca="1" si="2964"/>
        <v>0</v>
      </c>
      <c r="Q1827" s="22">
        <f t="shared" ca="1" si="2964"/>
        <v>0</v>
      </c>
      <c r="R1827" s="22">
        <f t="shared" ca="1" si="2964"/>
        <v>0</v>
      </c>
      <c r="S1827" s="22">
        <f t="shared" ca="1" si="2964"/>
        <v>0</v>
      </c>
      <c r="T1827" s="22">
        <f t="shared" ca="1" si="2964"/>
        <v>0</v>
      </c>
      <c r="U1827" s="22">
        <f t="shared" ca="1" si="2964"/>
        <v>0</v>
      </c>
      <c r="V1827" s="22">
        <f t="shared" ca="1" si="2964"/>
        <v>0</v>
      </c>
      <c r="W1827" s="22">
        <f t="shared" ca="1" si="2964"/>
        <v>0</v>
      </c>
      <c r="X1827" s="22">
        <f ca="1">ROUND(W1827+X1826,0)</f>
        <v>0</v>
      </c>
      <c r="Y1827" s="22">
        <f ca="1">ROUND(X1827+Y1826,0)</f>
        <v>0</v>
      </c>
      <c r="Z1827" s="22">
        <f t="shared" ref="Z1827:AA1827" ca="1" si="2965">ROUND(Y1827+Z1826,0)</f>
        <v>0</v>
      </c>
      <c r="AA1827" s="22">
        <f t="shared" ca="1" si="2965"/>
        <v>0</v>
      </c>
      <c r="AB1827" s="22">
        <f t="shared" ref="AB1827" ca="1" si="2966">ROUND(AA1827+AB1826,0)</f>
        <v>0</v>
      </c>
      <c r="AC1827" s="22">
        <f t="shared" ref="AC1827" ca="1" si="2967">ROUND(AB1827+AC1826,0)</f>
        <v>0</v>
      </c>
      <c r="AD1827" s="22">
        <f t="shared" ref="AD1827" ca="1" si="2968">ROUND(AC1827+AD1826,0)</f>
        <v>0</v>
      </c>
      <c r="AE1827" s="22">
        <f t="shared" ref="AE1827" ca="1" si="2969">ROUND(AD1827+AE1826,0)</f>
        <v>0</v>
      </c>
    </row>
    <row r="1828" spans="1:31" ht="12.5" hidden="1" thickBot="1">
      <c r="A1828" s="326"/>
      <c r="B1828" s="21" t="s">
        <v>388</v>
      </c>
      <c r="C1828" s="21"/>
      <c r="D1828" s="22"/>
      <c r="E1828" s="21"/>
      <c r="F1828" s="21"/>
      <c r="G1828" s="21"/>
      <c r="H1828" s="539">
        <f>H1821+7</f>
        <v>517</v>
      </c>
      <c r="I1828" s="21"/>
      <c r="J1828" s="21"/>
      <c r="K1828" s="76">
        <f ca="1">IF($D1824=LataProjekcji,ROUND($D1825-K1827,0),ROUND(IF(K1826=0,0,$D1825-K1827),0))</f>
        <v>0</v>
      </c>
      <c r="L1828" s="253">
        <f t="shared" ref="L1828:W1828" ca="1" si="2970">IF($D1824=LataProjekcji,ROUND($D1825-L1827,0),ROUND(IF(AND(L1826=0,K1828&gt;0),$D1825-L1827,IF(L1826=0,0,$D1825-L1827)),0))</f>
        <v>0</v>
      </c>
      <c r="M1828" s="253">
        <f t="shared" ca="1" si="2970"/>
        <v>0</v>
      </c>
      <c r="N1828" s="253">
        <f t="shared" ca="1" si="2970"/>
        <v>0</v>
      </c>
      <c r="O1828" s="253">
        <f t="shared" ca="1" si="2970"/>
        <v>0</v>
      </c>
      <c r="P1828" s="253">
        <f t="shared" ca="1" si="2970"/>
        <v>0</v>
      </c>
      <c r="Q1828" s="253">
        <f t="shared" ca="1" si="2970"/>
        <v>0</v>
      </c>
      <c r="R1828" s="253">
        <f t="shared" ca="1" si="2970"/>
        <v>0</v>
      </c>
      <c r="S1828" s="253">
        <f t="shared" ca="1" si="2970"/>
        <v>0</v>
      </c>
      <c r="T1828" s="253">
        <f t="shared" ca="1" si="2970"/>
        <v>0</v>
      </c>
      <c r="U1828" s="253">
        <f t="shared" ca="1" si="2970"/>
        <v>0</v>
      </c>
      <c r="V1828" s="253">
        <f t="shared" ca="1" si="2970"/>
        <v>0</v>
      </c>
      <c r="W1828" s="253">
        <f t="shared" ca="1" si="2970"/>
        <v>0</v>
      </c>
      <c r="X1828" s="253">
        <f t="shared" ref="X1828:AA1828" ca="1" si="2971">IF($D1824=LataProjekcji,ROUND($D1825-X1827,0),ROUND(IF(AND(X1826=0,W1828&gt;0),$D1825-X1827,IF(X1826=0,0,$D1825-X1827)),0))</f>
        <v>0</v>
      </c>
      <c r="Y1828" s="253">
        <f t="shared" ca="1" si="2971"/>
        <v>0</v>
      </c>
      <c r="Z1828" s="253">
        <f t="shared" ca="1" si="2971"/>
        <v>0</v>
      </c>
      <c r="AA1828" s="253">
        <f t="shared" ca="1" si="2971"/>
        <v>0</v>
      </c>
      <c r="AB1828" s="253">
        <f t="shared" ref="AB1828" ca="1" si="2972">IF($D1824=LataProjekcji,ROUND($D1825-AB1827,0),ROUND(IF(AND(AB1826=0,AA1828&gt;0),$D1825-AB1827,IF(AB1826=0,0,$D1825-AB1827)),0))</f>
        <v>0</v>
      </c>
      <c r="AC1828" s="253">
        <f t="shared" ref="AC1828" ca="1" si="2973">IF($D1824=LataProjekcji,ROUND($D1825-AC1827,0),ROUND(IF(AND(AC1826=0,AB1828&gt;0),$D1825-AC1827,IF(AC1826=0,0,$D1825-AC1827)),0))</f>
        <v>0</v>
      </c>
      <c r="AD1828" s="253">
        <f t="shared" ref="AD1828" ca="1" si="2974">IF($D1824=LataProjekcji,ROUND($D1825-AD1827,0),ROUND(IF(AND(AD1826=0,AC1828&gt;0),$D1825-AD1827,IF(AD1826=0,0,$D1825-AD1827)),0))</f>
        <v>0</v>
      </c>
      <c r="AE1828" s="253">
        <f t="shared" ref="AE1828" ca="1" si="2975">IF($D1824=LataProjekcji,ROUND($D1825-AE1827,0),ROUND(IF(AND(AE1826=0,AD1828&gt;0),$D1825-AE1827,IF(AE1826=0,0,$D1825-AE1827)),0))</f>
        <v>0</v>
      </c>
    </row>
    <row r="1829" spans="1:31" hidden="1">
      <c r="A1829" s="326"/>
      <c r="B1829" s="21"/>
      <c r="C1829" s="21"/>
      <c r="D1829" s="22"/>
      <c r="E1829" s="21"/>
      <c r="F1829" s="21"/>
      <c r="G1829" s="21"/>
      <c r="H1829" s="388">
        <f>H1822+1</f>
        <v>38</v>
      </c>
      <c r="I1829" s="458" cm="1">
        <f t="array" aca="1" ref="I1829" ca="1">OFFSET('Środki trwałe'!$C$418,H1829,,)</f>
        <v>0</v>
      </c>
      <c r="J1829" s="388" t="s">
        <v>404</v>
      </c>
      <c r="K1829" s="528">
        <f t="shared" ref="K1829:W1829" ca="1" si="2976">IF(AND(OFFSET($F$269,$D1823,0)="tak",OFFSET($G$269,$D1823,0)="tak",OFFSET($J$269,$D1823,0)="ok",LataProjekcji&lt;=Koniec_Projekt),ROUND(OFFSET($K$2476,$H1828,(COLUMN()-11))*OFFSET($K$469,$H1829,(COLUMN()-11)),0),0)</f>
        <v>0</v>
      </c>
      <c r="L1829" s="528">
        <f t="shared" ca="1" si="2976"/>
        <v>0</v>
      </c>
      <c r="M1829" s="528">
        <f t="shared" ca="1" si="2976"/>
        <v>0</v>
      </c>
      <c r="N1829" s="528">
        <f t="shared" ca="1" si="2976"/>
        <v>0</v>
      </c>
      <c r="O1829" s="528">
        <f t="shared" ca="1" si="2976"/>
        <v>0</v>
      </c>
      <c r="P1829" s="528">
        <f t="shared" ca="1" si="2976"/>
        <v>0</v>
      </c>
      <c r="Q1829" s="528">
        <f t="shared" ca="1" si="2976"/>
        <v>0</v>
      </c>
      <c r="R1829" s="528">
        <f t="shared" ca="1" si="2976"/>
        <v>0</v>
      </c>
      <c r="S1829" s="528">
        <f t="shared" ca="1" si="2976"/>
        <v>0</v>
      </c>
      <c r="T1829" s="528">
        <f t="shared" ca="1" si="2976"/>
        <v>0</v>
      </c>
      <c r="U1829" s="528">
        <f t="shared" ca="1" si="2976"/>
        <v>0</v>
      </c>
      <c r="V1829" s="528">
        <f t="shared" ca="1" si="2976"/>
        <v>0</v>
      </c>
      <c r="W1829" s="528">
        <f t="shared" ca="1" si="2976"/>
        <v>0</v>
      </c>
      <c r="X1829" s="528">
        <f t="shared" ref="X1829:AA1829" ca="1" si="2977">IF(AND(OFFSET($F$269,$D1823,0)="tak",OFFSET($G$269,$D1823,0)="tak",OFFSET($J$269,$D1823,0)="ok",LataProjekcji&lt;=Koniec_Projekt),ROUND(OFFSET($K$2476,$H1828,(COLUMN()-11))*OFFSET($K$469,$H1829,(COLUMN()-11)),0),0)</f>
        <v>0</v>
      </c>
      <c r="Y1829" s="528">
        <f t="shared" ca="1" si="2977"/>
        <v>0</v>
      </c>
      <c r="Z1829" s="528">
        <f t="shared" ca="1" si="2977"/>
        <v>0</v>
      </c>
      <c r="AA1829" s="528">
        <f t="shared" ca="1" si="2977"/>
        <v>0</v>
      </c>
      <c r="AB1829" s="528">
        <f t="shared" ref="AB1829:AE1829" ca="1" si="2978">IF(AND(OFFSET($F$269,$D1823,0)="tak",OFFSET($G$269,$D1823,0)="tak",OFFSET($J$269,$D1823,0)="ok",LataProjekcji&lt;=Koniec_Projekt),ROUND(OFFSET($K$2476,$H1828,(COLUMN()-11))*OFFSET($K$469,$H1829,(COLUMN()-11)),0),0)</f>
        <v>0</v>
      </c>
      <c r="AC1829" s="528">
        <f t="shared" ca="1" si="2978"/>
        <v>0</v>
      </c>
      <c r="AD1829" s="528">
        <f t="shared" ca="1" si="2978"/>
        <v>0</v>
      </c>
      <c r="AE1829" s="528">
        <f t="shared" ca="1" si="2978"/>
        <v>0</v>
      </c>
    </row>
    <row r="1830" spans="1:31" hidden="1">
      <c r="A1830" s="326"/>
      <c r="B1830" s="20">
        <f ca="1">OFFSET($B$269,D1830,0)</f>
        <v>0</v>
      </c>
      <c r="C1830" s="20"/>
      <c r="D1830" s="21">
        <f>D1823+1</f>
        <v>188</v>
      </c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1"/>
      <c r="Y1830" s="21"/>
      <c r="Z1830" s="21"/>
      <c r="AA1830" s="21"/>
      <c r="AB1830" s="21"/>
      <c r="AC1830" s="21"/>
      <c r="AD1830" s="21"/>
      <c r="AE1830" s="21"/>
    </row>
    <row r="1831" spans="1:31" hidden="1">
      <c r="A1831" s="326"/>
      <c r="B1831" s="21" t="s">
        <v>395</v>
      </c>
      <c r="C1831" s="21"/>
      <c r="D1831" s="164">
        <f ca="1">YEAR(OFFSET($E$269,D1830,0))</f>
        <v>1900</v>
      </c>
      <c r="E1831" s="164">
        <f ca="1">MONTH(OFFSET($E$269,D1830,0))</f>
        <v>1</v>
      </c>
      <c r="F1831" s="527" cm="1">
        <f t="array" aca="1" ref="F1831" ca="1">IleMiesiecyDoKoncaRokuST</f>
        <v>11</v>
      </c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</row>
    <row r="1832" spans="1:31" hidden="1">
      <c r="A1832" s="326"/>
      <c r="B1832" s="21" t="s">
        <v>388</v>
      </c>
      <c r="C1832" s="21"/>
      <c r="D1832" s="374">
        <f ca="1">IF(E1832&lt;0,0,ROUND(E1832,0))</f>
        <v>0</v>
      </c>
      <c r="E1832" s="248">
        <f ca="1">OFFSET($D$269,D1830,0)</f>
        <v>0</v>
      </c>
      <c r="F1832" s="374">
        <f ca="1">IF(E1832&gt;10,ROUND(($D1833/12)*$F1831,0),$D1832)</f>
        <v>0</v>
      </c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6"/>
      <c r="B1833" s="21" t="s">
        <v>396</v>
      </c>
      <c r="C1833" s="21"/>
      <c r="D1833" s="374">
        <f ca="1">IF(ISBLANK(OFFSET($E$269,D1830,0)),0,IF(E1832&gt;10,ROUND(D1832*am_maszyny,0),IF(D1832&lt;0,0,D1832)))</f>
        <v>0</v>
      </c>
      <c r="E1833" s="21"/>
      <c r="F1833" s="21"/>
      <c r="G1833" s="21"/>
      <c r="H1833" s="21"/>
      <c r="I1833" s="21"/>
      <c r="J1833" s="21"/>
      <c r="K1833" s="74">
        <f ca="1">ROUND(IF($D1831=LataProjekcji,$F1832,IF($D1831=LataProjekcji,$D1833,0)),0)</f>
        <v>0</v>
      </c>
      <c r="L1833" s="247">
        <f ca="1">ROUND(IF(OR(AND($D1831=LataProjekcji,$F1831&gt;0),AND($D1831=LataProjekcji,$F1831=0,$E1832&lt;=10)),$F1832,IF($D1831&lt;LataProjekcji,IF((SUM($K1833:K1833)+$D1833)&lt;$D1832,$D1833,$D1832-SUM($K1833:K1833)),0)),0)</f>
        <v>0</v>
      </c>
      <c r="M1833" s="247">
        <f ca="1">ROUND(IF(OR(AND($D1831=LataProjekcji,$F1831&gt;0),AND($D1831=LataProjekcji,$F1831=0,$E1832&lt;=10)),$F1832,IF($D1831&lt;LataProjekcji,IF((SUM($K1833:L1833)+$D1833)&lt;$D1832,$D1833,$D1832-SUM($K1833:L1833)),0)),0)</f>
        <v>0</v>
      </c>
      <c r="N1833" s="247">
        <f ca="1">ROUND(IF(OR(AND($D1831=LataProjekcji,$F1831&gt;0),AND($D1831=LataProjekcji,$F1831=0,$E1832&lt;=10)),$F1832,IF($D1831&lt;LataProjekcji,IF((SUM($K1833:M1833)+$D1833)&lt;$D1832,$D1833,$D1832-SUM($K1833:M1833)),0)),0)</f>
        <v>0</v>
      </c>
      <c r="O1833" s="247">
        <f ca="1">ROUND(IF(OR(AND($D1831=LataProjekcji,$F1831&gt;0),AND($D1831=LataProjekcji,$F1831=0,$E1832&lt;=10)),$F1832,IF($D1831&lt;LataProjekcji,IF((SUM($K1833:N1833)+$D1833)&lt;$D1832,$D1833,$D1832-SUM($K1833:N1833)),0)),0)</f>
        <v>0</v>
      </c>
      <c r="P1833" s="247">
        <f ca="1">ROUND(IF(OR(AND($D1831=LataProjekcji,$F1831&gt;0),AND($D1831=LataProjekcji,$F1831=0,$E1832&lt;=10)),$F1832,IF($D1831&lt;LataProjekcji,IF((SUM($K1833:O1833)+$D1833)&lt;$D1832,$D1833,$D1832-SUM($K1833:O1833)),0)),0)</f>
        <v>0</v>
      </c>
      <c r="Q1833" s="247">
        <f ca="1">ROUND(IF(OR(AND($D1831=LataProjekcji,$F1831&gt;0),AND($D1831=LataProjekcji,$F1831=0,$E1832&lt;=10)),$F1832,IF($D1831&lt;LataProjekcji,IF((SUM($K1833:P1833)+$D1833)&lt;$D1832,$D1833,$D1832-SUM($K1833:P1833)),0)),0)</f>
        <v>0</v>
      </c>
      <c r="R1833" s="247">
        <f ca="1">ROUND(IF(OR(AND($D1831=LataProjekcji,$F1831&gt;0),AND($D1831=LataProjekcji,$F1831=0,$E1832&lt;=10)),$F1832,IF($D1831&lt;LataProjekcji,IF((SUM($K1833:Q1833)+$D1833)&lt;$D1832,$D1833,$D1832-SUM($K1833:Q1833)),0)),0)</f>
        <v>0</v>
      </c>
      <c r="S1833" s="247">
        <f ca="1">ROUND(IF(OR(AND($D1831=LataProjekcji,$F1831&gt;0),AND($D1831=LataProjekcji,$F1831=0,$E1832&lt;=10)),$F1832,IF($D1831&lt;LataProjekcji,IF((SUM($K1833:R1833)+$D1833)&lt;$D1832,$D1833,$D1832-SUM($K1833:R1833)),0)),0)</f>
        <v>0</v>
      </c>
      <c r="T1833" s="247">
        <f ca="1">ROUND(IF(OR(AND($D1831=LataProjekcji,$F1831&gt;0),AND($D1831=LataProjekcji,$F1831=0,$E1832&lt;=10)),$F1832,IF($D1831&lt;LataProjekcji,IF((SUM($K1833:S1833)+$D1833)&lt;$D1832,$D1833,$D1832-SUM($K1833:S1833)),0)),0)</f>
        <v>0</v>
      </c>
      <c r="U1833" s="247">
        <f ca="1">ROUND(IF(OR(AND($D1831=LataProjekcji,$F1831&gt;0),AND($D1831=LataProjekcji,$F1831=0,$E1832&lt;=10)),$F1832,IF($D1831&lt;LataProjekcji,IF((SUM($K1833:T1833)+$D1833)&lt;$D1832,$D1833,$D1832-SUM($K1833:T1833)),0)),0)</f>
        <v>0</v>
      </c>
      <c r="V1833" s="247">
        <f ca="1">ROUND(IF(OR(AND($D1831=LataProjekcji,$F1831&gt;0),AND($D1831=LataProjekcji,$F1831=0,$E1832&lt;=10)),$F1832,IF($D1831&lt;LataProjekcji,IF((SUM($K1833:U1833)+$D1833)&lt;$D1832,$D1833,$D1832-SUM($K1833:U1833)),0)),0)</f>
        <v>0</v>
      </c>
      <c r="W1833" s="247">
        <f ca="1">ROUND(IF(OR(AND($D1831=LataProjekcji,$F1831&gt;0),AND($D1831=LataProjekcji,$F1831=0,$E1832&lt;=10)),$F1832,IF($D1831&lt;LataProjekcji,IF((SUM($K1833:V1833)+$D1833)&lt;$D1832,$D1833,$D1832-SUM($K1833:V1833)),0)),0)</f>
        <v>0</v>
      </c>
      <c r="X1833" s="247">
        <f ca="1">ROUND(IF(OR(AND($D1831=LataProjekcji,$F1831&gt;0),AND($D1831=LataProjekcji,$F1831=0,$E1832&lt;=10)),$F1832,IF($D1831&lt;LataProjekcji,IF((SUM($K1833:W1833)+$D1833)&lt;$D1832,$D1833,$D1832-SUM($K1833:W1833)),0)),0)</f>
        <v>0</v>
      </c>
      <c r="Y1833" s="247">
        <f ca="1">ROUND(IF(OR(AND($D1831=LataProjekcji,$F1831&gt;0),AND($D1831=LataProjekcji,$F1831=0,$E1832&lt;=10)),$F1832,IF($D1831&lt;LataProjekcji,IF((SUM($K1833:X1833)+$D1833)&lt;$D1832,$D1833,$D1832-SUM($K1833:X1833)),0)),0)</f>
        <v>0</v>
      </c>
      <c r="Z1833" s="247">
        <f ca="1">ROUND(IF(OR(AND($D1831=LataProjekcji,$F1831&gt;0),AND($D1831=LataProjekcji,$F1831=0,$E1832&lt;=10)),$F1832,IF($D1831&lt;LataProjekcji,IF((SUM($K1833:Y1833)+$D1833)&lt;$D1832,$D1833,$D1832-SUM($K1833:Y1833)),0)),0)</f>
        <v>0</v>
      </c>
      <c r="AA1833" s="247">
        <f ca="1">ROUND(IF(OR(AND($D1831=LataProjekcji,$F1831&gt;0),AND($D1831=LataProjekcji,$F1831=0,$E1832&lt;=10)),$F1832,IF($D1831&lt;LataProjekcji,IF((SUM($K1833:Z1833)+$D1833)&lt;$D1832,$D1833,$D1832-SUM($K1833:Z1833)),0)),0)</f>
        <v>0</v>
      </c>
      <c r="AB1833" s="247">
        <f ca="1">ROUND(IF(OR(AND($D1831=LataProjekcji,$F1831&gt;0),AND($D1831=LataProjekcji,$F1831=0,$E1832&lt;=10)),$F1832,IF($D1831&lt;LataProjekcji,IF((SUM($K1833:AA1833)+$D1833)&lt;$D1832,$D1833,$D1832-SUM($K1833:AA1833)),0)),0)</f>
        <v>0</v>
      </c>
      <c r="AC1833" s="247">
        <f ca="1">ROUND(IF(OR(AND($D1831=LataProjekcji,$F1831&gt;0),AND($D1831=LataProjekcji,$F1831=0,$E1832&lt;=10)),$F1832,IF($D1831&lt;LataProjekcji,IF((SUM($K1833:AB1833)+$D1833)&lt;$D1832,$D1833,$D1832-SUM($K1833:AB1833)),0)),0)</f>
        <v>0</v>
      </c>
      <c r="AD1833" s="247">
        <f ca="1">ROUND(IF(OR(AND($D1831=LataProjekcji,$F1831&gt;0),AND($D1831=LataProjekcji,$F1831=0,$E1832&lt;=10)),$F1832,IF($D1831&lt;LataProjekcji,IF((SUM($K1833:AC1833)+$D1833)&lt;$D1832,$D1833,$D1832-SUM($K1833:AC1833)),0)),0)</f>
        <v>0</v>
      </c>
      <c r="AE1833" s="247">
        <f ca="1">ROUND(IF(OR(AND($D1831=LataProjekcji,$F1831&gt;0),AND($D1831=LataProjekcji,$F1831=0,$E1832&lt;=10)),$F1832,IF($D1831&lt;LataProjekcji,IF((SUM($K1833:AD1833)+$D1833)&lt;$D1832,$D1833,$D1832-SUM($K1833:AD1833)),0)),0)</f>
        <v>0</v>
      </c>
    </row>
    <row r="1834" spans="1:31" ht="12.5" hidden="1" thickBot="1">
      <c r="A1834" s="326"/>
      <c r="B1834" s="21" t="s">
        <v>397</v>
      </c>
      <c r="C1834" s="21"/>
      <c r="D1834" s="22"/>
      <c r="E1834" s="21"/>
      <c r="F1834" s="21"/>
      <c r="G1834" s="21"/>
      <c r="H1834" s="21"/>
      <c r="I1834" s="21"/>
      <c r="J1834" s="21"/>
      <c r="K1834" s="22">
        <f ca="1">ROUND(K1833,0)</f>
        <v>0</v>
      </c>
      <c r="L1834" s="22">
        <f t="shared" ref="L1834:W1834" ca="1" si="2979">ROUND(K1834+L1833,0)</f>
        <v>0</v>
      </c>
      <c r="M1834" s="22">
        <f t="shared" ca="1" si="2979"/>
        <v>0</v>
      </c>
      <c r="N1834" s="22">
        <f t="shared" ca="1" si="2979"/>
        <v>0</v>
      </c>
      <c r="O1834" s="22">
        <f t="shared" ca="1" si="2979"/>
        <v>0</v>
      </c>
      <c r="P1834" s="22">
        <f t="shared" ca="1" si="2979"/>
        <v>0</v>
      </c>
      <c r="Q1834" s="22">
        <f t="shared" ca="1" si="2979"/>
        <v>0</v>
      </c>
      <c r="R1834" s="22">
        <f t="shared" ca="1" si="2979"/>
        <v>0</v>
      </c>
      <c r="S1834" s="22">
        <f t="shared" ca="1" si="2979"/>
        <v>0</v>
      </c>
      <c r="T1834" s="22">
        <f t="shared" ca="1" si="2979"/>
        <v>0</v>
      </c>
      <c r="U1834" s="22">
        <f t="shared" ca="1" si="2979"/>
        <v>0</v>
      </c>
      <c r="V1834" s="22">
        <f t="shared" ca="1" si="2979"/>
        <v>0</v>
      </c>
      <c r="W1834" s="22">
        <f t="shared" ca="1" si="2979"/>
        <v>0</v>
      </c>
      <c r="X1834" s="22">
        <f ca="1">ROUND(W1834+X1833,0)</f>
        <v>0</v>
      </c>
      <c r="Y1834" s="22">
        <f ca="1">ROUND(X1834+Y1833,0)</f>
        <v>0</v>
      </c>
      <c r="Z1834" s="22">
        <f t="shared" ref="Z1834:AA1834" ca="1" si="2980">ROUND(Y1834+Z1833,0)</f>
        <v>0</v>
      </c>
      <c r="AA1834" s="22">
        <f t="shared" ca="1" si="2980"/>
        <v>0</v>
      </c>
      <c r="AB1834" s="22">
        <f t="shared" ref="AB1834" ca="1" si="2981">ROUND(AA1834+AB1833,0)</f>
        <v>0</v>
      </c>
      <c r="AC1834" s="22">
        <f t="shared" ref="AC1834" ca="1" si="2982">ROUND(AB1834+AC1833,0)</f>
        <v>0</v>
      </c>
      <c r="AD1834" s="22">
        <f t="shared" ref="AD1834" ca="1" si="2983">ROUND(AC1834+AD1833,0)</f>
        <v>0</v>
      </c>
      <c r="AE1834" s="22">
        <f t="shared" ref="AE1834" ca="1" si="2984">ROUND(AD1834+AE1833,0)</f>
        <v>0</v>
      </c>
    </row>
    <row r="1835" spans="1:31" ht="12.5" hidden="1" thickBot="1">
      <c r="A1835" s="326"/>
      <c r="B1835" s="21" t="s">
        <v>388</v>
      </c>
      <c r="C1835" s="21"/>
      <c r="D1835" s="22"/>
      <c r="E1835" s="21"/>
      <c r="F1835" s="21"/>
      <c r="G1835" s="21"/>
      <c r="H1835" s="539">
        <f>H1828+7</f>
        <v>524</v>
      </c>
      <c r="I1835" s="21"/>
      <c r="J1835" s="21"/>
      <c r="K1835" s="76">
        <f ca="1">IF($D1831=LataProjekcji,ROUND($D1832-K1834,0),ROUND(IF(K1833=0,0,$D1832-K1834),0))</f>
        <v>0</v>
      </c>
      <c r="L1835" s="253">
        <f t="shared" ref="L1835:W1835" ca="1" si="2985">IF($D1831=LataProjekcji,ROUND($D1832-L1834,0),ROUND(IF(AND(L1833=0,K1835&gt;0),$D1832-L1834,IF(L1833=0,0,$D1832-L1834)),0))</f>
        <v>0</v>
      </c>
      <c r="M1835" s="253">
        <f t="shared" ca="1" si="2985"/>
        <v>0</v>
      </c>
      <c r="N1835" s="253">
        <f t="shared" ca="1" si="2985"/>
        <v>0</v>
      </c>
      <c r="O1835" s="253">
        <f t="shared" ca="1" si="2985"/>
        <v>0</v>
      </c>
      <c r="P1835" s="253">
        <f t="shared" ca="1" si="2985"/>
        <v>0</v>
      </c>
      <c r="Q1835" s="253">
        <f t="shared" ca="1" si="2985"/>
        <v>0</v>
      </c>
      <c r="R1835" s="253">
        <f t="shared" ca="1" si="2985"/>
        <v>0</v>
      </c>
      <c r="S1835" s="253">
        <f t="shared" ca="1" si="2985"/>
        <v>0</v>
      </c>
      <c r="T1835" s="253">
        <f t="shared" ca="1" si="2985"/>
        <v>0</v>
      </c>
      <c r="U1835" s="253">
        <f t="shared" ca="1" si="2985"/>
        <v>0</v>
      </c>
      <c r="V1835" s="253">
        <f t="shared" ca="1" si="2985"/>
        <v>0</v>
      </c>
      <c r="W1835" s="253">
        <f t="shared" ca="1" si="2985"/>
        <v>0</v>
      </c>
      <c r="X1835" s="253">
        <f t="shared" ref="X1835:AA1835" ca="1" si="2986">IF($D1831=LataProjekcji,ROUND($D1832-X1834,0),ROUND(IF(AND(X1833=0,W1835&gt;0),$D1832-X1834,IF(X1833=0,0,$D1832-X1834)),0))</f>
        <v>0</v>
      </c>
      <c r="Y1835" s="253">
        <f t="shared" ca="1" si="2986"/>
        <v>0</v>
      </c>
      <c r="Z1835" s="253">
        <f t="shared" ca="1" si="2986"/>
        <v>0</v>
      </c>
      <c r="AA1835" s="253">
        <f t="shared" ca="1" si="2986"/>
        <v>0</v>
      </c>
      <c r="AB1835" s="253">
        <f t="shared" ref="AB1835" ca="1" si="2987">IF($D1831=LataProjekcji,ROUND($D1832-AB1834,0),ROUND(IF(AND(AB1833=0,AA1835&gt;0),$D1832-AB1834,IF(AB1833=0,0,$D1832-AB1834)),0))</f>
        <v>0</v>
      </c>
      <c r="AC1835" s="253">
        <f t="shared" ref="AC1835" ca="1" si="2988">IF($D1831=LataProjekcji,ROUND($D1832-AC1834,0),ROUND(IF(AND(AC1833=0,AB1835&gt;0),$D1832-AC1834,IF(AC1833=0,0,$D1832-AC1834)),0))</f>
        <v>0</v>
      </c>
      <c r="AD1835" s="253">
        <f t="shared" ref="AD1835" ca="1" si="2989">IF($D1831=LataProjekcji,ROUND($D1832-AD1834,0),ROUND(IF(AND(AD1833=0,AC1835&gt;0),$D1832-AD1834,IF(AD1833=0,0,$D1832-AD1834)),0))</f>
        <v>0</v>
      </c>
      <c r="AE1835" s="253">
        <f t="shared" ref="AE1835" ca="1" si="2990">IF($D1831=LataProjekcji,ROUND($D1832-AE1834,0),ROUND(IF(AND(AE1833=0,AD1835&gt;0),$D1832-AE1834,IF(AE1833=0,0,$D1832-AE1834)),0))</f>
        <v>0</v>
      </c>
    </row>
    <row r="1836" spans="1:31" hidden="1">
      <c r="A1836" s="326"/>
      <c r="H1836" s="388">
        <f>H1829+1</f>
        <v>39</v>
      </c>
      <c r="I1836" s="458" cm="1">
        <f t="array" aca="1" ref="I1836" ca="1">OFFSET('Środki trwałe'!$C$418,H1836,,)</f>
        <v>0</v>
      </c>
      <c r="J1836" s="388" t="s">
        <v>404</v>
      </c>
      <c r="K1836" s="528">
        <f t="shared" ref="K1836:W1836" ca="1" si="2991">IF(AND(OFFSET($F$269,$D1830,0)="tak",OFFSET($G$269,$D1830,0)="tak",OFFSET($J$269,$D1830,0)="ok",LataProjekcji&lt;=Koniec_Projekt),ROUND(OFFSET($K$2476,$H1835,(COLUMN()-11))*OFFSET($K$469,$H1836,(COLUMN()-11)),0),0)</f>
        <v>0</v>
      </c>
      <c r="L1836" s="528">
        <f t="shared" ca="1" si="2991"/>
        <v>0</v>
      </c>
      <c r="M1836" s="528">
        <f t="shared" ca="1" si="2991"/>
        <v>0</v>
      </c>
      <c r="N1836" s="528">
        <f t="shared" ca="1" si="2991"/>
        <v>0</v>
      </c>
      <c r="O1836" s="528">
        <f t="shared" ca="1" si="2991"/>
        <v>0</v>
      </c>
      <c r="P1836" s="528">
        <f t="shared" ca="1" si="2991"/>
        <v>0</v>
      </c>
      <c r="Q1836" s="528">
        <f t="shared" ca="1" si="2991"/>
        <v>0</v>
      </c>
      <c r="R1836" s="528">
        <f t="shared" ca="1" si="2991"/>
        <v>0</v>
      </c>
      <c r="S1836" s="528">
        <f t="shared" ca="1" si="2991"/>
        <v>0</v>
      </c>
      <c r="T1836" s="528">
        <f t="shared" ca="1" si="2991"/>
        <v>0</v>
      </c>
      <c r="U1836" s="528">
        <f t="shared" ca="1" si="2991"/>
        <v>0</v>
      </c>
      <c r="V1836" s="528">
        <f t="shared" ca="1" si="2991"/>
        <v>0</v>
      </c>
      <c r="W1836" s="528">
        <f t="shared" ca="1" si="2991"/>
        <v>0</v>
      </c>
      <c r="X1836" s="528">
        <f t="shared" ref="X1836:AA1836" ca="1" si="2992">IF(AND(OFFSET($F$269,$D1830,0)="tak",OFFSET($G$269,$D1830,0)="tak",OFFSET($J$269,$D1830,0)="ok",LataProjekcji&lt;=Koniec_Projekt),ROUND(OFFSET($K$2476,$H1835,(COLUMN()-11))*OFFSET($K$469,$H1836,(COLUMN()-11)),0),0)</f>
        <v>0</v>
      </c>
      <c r="Y1836" s="528">
        <f t="shared" ca="1" si="2992"/>
        <v>0</v>
      </c>
      <c r="Z1836" s="528">
        <f t="shared" ca="1" si="2992"/>
        <v>0</v>
      </c>
      <c r="AA1836" s="528">
        <f t="shared" ca="1" si="2992"/>
        <v>0</v>
      </c>
      <c r="AB1836" s="528">
        <f t="shared" ref="AB1836:AE1836" ca="1" si="2993">IF(AND(OFFSET($F$269,$D1830,0)="tak",OFFSET($G$269,$D1830,0)="tak",OFFSET($J$269,$D1830,0)="ok",LataProjekcji&lt;=Koniec_Projekt),ROUND(OFFSET($K$2476,$H1835,(COLUMN()-11))*OFFSET($K$469,$H1836,(COLUMN()-11)),0),0)</f>
        <v>0</v>
      </c>
      <c r="AC1836" s="528">
        <f t="shared" ca="1" si="2993"/>
        <v>0</v>
      </c>
      <c r="AD1836" s="528">
        <f t="shared" ca="1" si="2993"/>
        <v>0</v>
      </c>
      <c r="AE1836" s="528">
        <f t="shared" ca="1" si="2993"/>
        <v>0</v>
      </c>
    </row>
    <row r="1837" spans="1:31" hidden="1">
      <c r="A1837" s="326"/>
      <c r="B1837" s="366" t="s">
        <v>409</v>
      </c>
      <c r="C1837" s="366"/>
    </row>
    <row r="1838" spans="1:31" ht="21" hidden="1">
      <c r="A1838" s="326"/>
      <c r="B1838" s="7" t="s">
        <v>410</v>
      </c>
      <c r="C1838" s="7"/>
      <c r="D1838" s="362" t="s">
        <v>388</v>
      </c>
      <c r="E1838" s="362" t="s">
        <v>398</v>
      </c>
      <c r="F1838" s="379" t="s">
        <v>318</v>
      </c>
      <c r="G1838" s="379" t="s">
        <v>399</v>
      </c>
      <c r="J1838" s="379" t="s">
        <v>400</v>
      </c>
    </row>
    <row r="1839" spans="1:31" hidden="1">
      <c r="A1839" s="326"/>
      <c r="B1839" s="37" t="str">
        <f>IF(ISBLANK(B565),"",B565)</f>
        <v/>
      </c>
      <c r="C1839" s="37"/>
      <c r="D1839" s="33">
        <f ca="1">IFERROR(SUM(INDIRECT(ADDRESS(ROW(K565),(MATCH(D565,LataProjekcji,0)+6))):INDIRECT(ADDRESS(ROW(K565),(MATCH(YEAR(E565),LataProjekcji,0)+6)))),0)</f>
        <v>0</v>
      </c>
      <c r="E1839" s="371" t="str">
        <f>IF(ISBLANK(E565),"",E565)</f>
        <v/>
      </c>
      <c r="F1839" s="73">
        <f t="shared" ref="F1839:G1843" si="2994">F565</f>
        <v>0</v>
      </c>
      <c r="G1839" s="73">
        <f t="shared" si="2994"/>
        <v>0</v>
      </c>
      <c r="J1839" s="73" t="str">
        <f>J565</f>
        <v>wstaw dane</v>
      </c>
      <c r="K1839" s="33">
        <f t="shared" ref="K1839:AE1843" si="2995">IFERROR(ROUND(IF(YEAR($E1839)=LataProjekcji,$D1839,0),0),0)</f>
        <v>0</v>
      </c>
      <c r="L1839" s="33">
        <f t="shared" si="2995"/>
        <v>0</v>
      </c>
      <c r="M1839" s="33">
        <f t="shared" si="2995"/>
        <v>0</v>
      </c>
      <c r="N1839" s="33">
        <f t="shared" si="2995"/>
        <v>0</v>
      </c>
      <c r="O1839" s="33">
        <f t="shared" si="2995"/>
        <v>0</v>
      </c>
      <c r="P1839" s="33">
        <f t="shared" si="2995"/>
        <v>0</v>
      </c>
      <c r="Q1839" s="33">
        <f t="shared" si="2995"/>
        <v>0</v>
      </c>
      <c r="R1839" s="33">
        <f t="shared" si="2995"/>
        <v>0</v>
      </c>
      <c r="S1839" s="33">
        <f t="shared" si="2995"/>
        <v>0</v>
      </c>
      <c r="T1839" s="33">
        <f t="shared" si="2995"/>
        <v>0</v>
      </c>
      <c r="U1839" s="33">
        <f t="shared" si="2995"/>
        <v>0</v>
      </c>
      <c r="V1839" s="33">
        <f t="shared" si="2995"/>
        <v>0</v>
      </c>
      <c r="W1839" s="33">
        <f t="shared" si="2995"/>
        <v>0</v>
      </c>
      <c r="X1839" s="33">
        <f t="shared" si="2995"/>
        <v>0</v>
      </c>
      <c r="Y1839" s="33">
        <f t="shared" si="2995"/>
        <v>0</v>
      </c>
      <c r="Z1839" s="33">
        <f t="shared" si="2995"/>
        <v>0</v>
      </c>
      <c r="AA1839" s="33">
        <f t="shared" si="2995"/>
        <v>0</v>
      </c>
      <c r="AB1839" s="33">
        <f t="shared" si="2995"/>
        <v>0</v>
      </c>
      <c r="AC1839" s="33">
        <f t="shared" si="2995"/>
        <v>0</v>
      </c>
      <c r="AD1839" s="33">
        <f t="shared" si="2995"/>
        <v>0</v>
      </c>
      <c r="AE1839" s="33">
        <f t="shared" si="2995"/>
        <v>0</v>
      </c>
    </row>
    <row r="1840" spans="1:31" hidden="1">
      <c r="A1840" s="326"/>
      <c r="B1840" s="37" t="str">
        <f>IF(ISBLANK(B566),"",B566)</f>
        <v/>
      </c>
      <c r="C1840" s="37"/>
      <c r="D1840" s="33">
        <f ca="1">IFERROR(SUM(INDIRECT(ADDRESS(ROW(K566),(MATCH(D566,LataProjekcji,0)+6))):INDIRECT(ADDRESS(ROW(K566),(MATCH(YEAR(E566),LataProjekcji,0)+6)))),0)</f>
        <v>0</v>
      </c>
      <c r="E1840" s="371" t="str">
        <f>IF(ISBLANK(E566),"",E566)</f>
        <v/>
      </c>
      <c r="F1840" s="73">
        <f t="shared" si="2994"/>
        <v>0</v>
      </c>
      <c r="G1840" s="73">
        <f t="shared" si="2994"/>
        <v>0</v>
      </c>
      <c r="J1840" s="73" t="str">
        <f>J566</f>
        <v>wstaw dane</v>
      </c>
      <c r="K1840" s="33">
        <f t="shared" si="2995"/>
        <v>0</v>
      </c>
      <c r="L1840" s="33">
        <f t="shared" si="2995"/>
        <v>0</v>
      </c>
      <c r="M1840" s="33">
        <f t="shared" si="2995"/>
        <v>0</v>
      </c>
      <c r="N1840" s="33">
        <f t="shared" si="2995"/>
        <v>0</v>
      </c>
      <c r="O1840" s="33">
        <f t="shared" si="2995"/>
        <v>0</v>
      </c>
      <c r="P1840" s="33">
        <f t="shared" si="2995"/>
        <v>0</v>
      </c>
      <c r="Q1840" s="33">
        <f t="shared" si="2995"/>
        <v>0</v>
      </c>
      <c r="R1840" s="33">
        <f t="shared" si="2995"/>
        <v>0</v>
      </c>
      <c r="S1840" s="33">
        <f t="shared" si="2995"/>
        <v>0</v>
      </c>
      <c r="T1840" s="33">
        <f t="shared" si="2995"/>
        <v>0</v>
      </c>
      <c r="U1840" s="33">
        <f t="shared" si="2995"/>
        <v>0</v>
      </c>
      <c r="V1840" s="33">
        <f t="shared" si="2995"/>
        <v>0</v>
      </c>
      <c r="W1840" s="33">
        <f t="shared" si="2995"/>
        <v>0</v>
      </c>
      <c r="X1840" s="33">
        <f t="shared" si="2995"/>
        <v>0</v>
      </c>
      <c r="Y1840" s="33">
        <f t="shared" si="2995"/>
        <v>0</v>
      </c>
      <c r="Z1840" s="33">
        <f t="shared" si="2995"/>
        <v>0</v>
      </c>
      <c r="AA1840" s="33">
        <f t="shared" si="2995"/>
        <v>0</v>
      </c>
      <c r="AB1840" s="33">
        <f t="shared" si="2995"/>
        <v>0</v>
      </c>
      <c r="AC1840" s="33">
        <f t="shared" si="2995"/>
        <v>0</v>
      </c>
      <c r="AD1840" s="33">
        <f t="shared" si="2995"/>
        <v>0</v>
      </c>
      <c r="AE1840" s="33">
        <f t="shared" si="2995"/>
        <v>0</v>
      </c>
    </row>
    <row r="1841" spans="1:31" hidden="1">
      <c r="A1841" s="326"/>
      <c r="B1841" s="37" t="str">
        <f>IF(ISBLANK(B567),"",B567)</f>
        <v/>
      </c>
      <c r="C1841" s="37"/>
      <c r="D1841" s="33">
        <f ca="1">IFERROR(SUM(INDIRECT(ADDRESS(ROW(K567),(MATCH(D567,LataProjekcji,0)+6))):INDIRECT(ADDRESS(ROW(K567),(MATCH(YEAR(E567),LataProjekcji,0)+6)))),0)</f>
        <v>0</v>
      </c>
      <c r="E1841" s="371" t="str">
        <f>IF(ISBLANK(E567),"",E567)</f>
        <v/>
      </c>
      <c r="F1841" s="73">
        <f t="shared" si="2994"/>
        <v>0</v>
      </c>
      <c r="G1841" s="73">
        <f t="shared" si="2994"/>
        <v>0</v>
      </c>
      <c r="J1841" s="73" t="str">
        <f>J567</f>
        <v>wstaw dane</v>
      </c>
      <c r="K1841" s="33">
        <f t="shared" si="2995"/>
        <v>0</v>
      </c>
      <c r="L1841" s="33">
        <f t="shared" si="2995"/>
        <v>0</v>
      </c>
      <c r="M1841" s="33">
        <f t="shared" si="2995"/>
        <v>0</v>
      </c>
      <c r="N1841" s="33">
        <f t="shared" si="2995"/>
        <v>0</v>
      </c>
      <c r="O1841" s="33">
        <f t="shared" si="2995"/>
        <v>0</v>
      </c>
      <c r="P1841" s="33">
        <f t="shared" si="2995"/>
        <v>0</v>
      </c>
      <c r="Q1841" s="33">
        <f t="shared" si="2995"/>
        <v>0</v>
      </c>
      <c r="R1841" s="33">
        <f t="shared" si="2995"/>
        <v>0</v>
      </c>
      <c r="S1841" s="33">
        <f t="shared" si="2995"/>
        <v>0</v>
      </c>
      <c r="T1841" s="33">
        <f t="shared" si="2995"/>
        <v>0</v>
      </c>
      <c r="U1841" s="33">
        <f t="shared" si="2995"/>
        <v>0</v>
      </c>
      <c r="V1841" s="33">
        <f t="shared" si="2995"/>
        <v>0</v>
      </c>
      <c r="W1841" s="33">
        <f t="shared" si="2995"/>
        <v>0</v>
      </c>
      <c r="X1841" s="33">
        <f t="shared" si="2995"/>
        <v>0</v>
      </c>
      <c r="Y1841" s="33">
        <f t="shared" si="2995"/>
        <v>0</v>
      </c>
      <c r="Z1841" s="33">
        <f t="shared" si="2995"/>
        <v>0</v>
      </c>
      <c r="AA1841" s="33">
        <f t="shared" si="2995"/>
        <v>0</v>
      </c>
      <c r="AB1841" s="33">
        <f t="shared" si="2995"/>
        <v>0</v>
      </c>
      <c r="AC1841" s="33">
        <f t="shared" si="2995"/>
        <v>0</v>
      </c>
      <c r="AD1841" s="33">
        <f t="shared" si="2995"/>
        <v>0</v>
      </c>
      <c r="AE1841" s="33">
        <f t="shared" si="2995"/>
        <v>0</v>
      </c>
    </row>
    <row r="1842" spans="1:31" hidden="1">
      <c r="A1842" s="326"/>
      <c r="B1842" s="37" t="str">
        <f>IF(ISBLANK(B568),"",B568)</f>
        <v/>
      </c>
      <c r="C1842" s="37"/>
      <c r="D1842" s="33">
        <f ca="1">IFERROR(SUM(INDIRECT(ADDRESS(ROW(K568),(MATCH(D568,LataProjekcji,0)+6))):INDIRECT(ADDRESS(ROW(K568),(MATCH(YEAR(E568),LataProjekcji,0)+6)))),0)</f>
        <v>0</v>
      </c>
      <c r="E1842" s="371" t="str">
        <f>IF(ISBLANK(E568),"",E568)</f>
        <v/>
      </c>
      <c r="F1842" s="73">
        <f t="shared" si="2994"/>
        <v>0</v>
      </c>
      <c r="G1842" s="73">
        <f t="shared" si="2994"/>
        <v>0</v>
      </c>
      <c r="J1842" s="73" t="str">
        <f>J568</f>
        <v>wstaw dane</v>
      </c>
      <c r="K1842" s="33">
        <f t="shared" si="2995"/>
        <v>0</v>
      </c>
      <c r="L1842" s="33">
        <f t="shared" si="2995"/>
        <v>0</v>
      </c>
      <c r="M1842" s="33">
        <f t="shared" si="2995"/>
        <v>0</v>
      </c>
      <c r="N1842" s="33">
        <f t="shared" si="2995"/>
        <v>0</v>
      </c>
      <c r="O1842" s="33">
        <f t="shared" si="2995"/>
        <v>0</v>
      </c>
      <c r="P1842" s="33">
        <f t="shared" si="2995"/>
        <v>0</v>
      </c>
      <c r="Q1842" s="33">
        <f t="shared" si="2995"/>
        <v>0</v>
      </c>
      <c r="R1842" s="33">
        <f t="shared" si="2995"/>
        <v>0</v>
      </c>
      <c r="S1842" s="33">
        <f t="shared" si="2995"/>
        <v>0</v>
      </c>
      <c r="T1842" s="33">
        <f t="shared" si="2995"/>
        <v>0</v>
      </c>
      <c r="U1842" s="33">
        <f t="shared" si="2995"/>
        <v>0</v>
      </c>
      <c r="V1842" s="33">
        <f t="shared" si="2995"/>
        <v>0</v>
      </c>
      <c r="W1842" s="33">
        <f t="shared" si="2995"/>
        <v>0</v>
      </c>
      <c r="X1842" s="33">
        <f t="shared" si="2995"/>
        <v>0</v>
      </c>
      <c r="Y1842" s="33">
        <f t="shared" si="2995"/>
        <v>0</v>
      </c>
      <c r="Z1842" s="33">
        <f t="shared" si="2995"/>
        <v>0</v>
      </c>
      <c r="AA1842" s="33">
        <f t="shared" si="2995"/>
        <v>0</v>
      </c>
      <c r="AB1842" s="33">
        <f t="shared" si="2995"/>
        <v>0</v>
      </c>
      <c r="AC1842" s="33">
        <f t="shared" si="2995"/>
        <v>0</v>
      </c>
      <c r="AD1842" s="33">
        <f t="shared" si="2995"/>
        <v>0</v>
      </c>
      <c r="AE1842" s="33">
        <f t="shared" si="2995"/>
        <v>0</v>
      </c>
    </row>
    <row r="1843" spans="1:31" hidden="1">
      <c r="A1843" s="326"/>
      <c r="B1843" s="37" t="str">
        <f>IF(ISBLANK(B569),"",B569)</f>
        <v/>
      </c>
      <c r="C1843" s="37"/>
      <c r="D1843" s="33">
        <f ca="1">IFERROR(SUM(INDIRECT(ADDRESS(ROW(K569),(MATCH(D569,LataProjekcji,0)+6))):INDIRECT(ADDRESS(ROW(K569),(MATCH(YEAR(E569),LataProjekcji,0)+6)))),0)</f>
        <v>0</v>
      </c>
      <c r="E1843" s="371" t="str">
        <f>IF(ISBLANK(E569),"",E569)</f>
        <v/>
      </c>
      <c r="F1843" s="73">
        <f t="shared" si="2994"/>
        <v>0</v>
      </c>
      <c r="G1843" s="73">
        <f t="shared" si="2994"/>
        <v>0</v>
      </c>
      <c r="J1843" s="73" t="str">
        <f>J569</f>
        <v>wstaw dane</v>
      </c>
      <c r="K1843" s="33">
        <f t="shared" si="2995"/>
        <v>0</v>
      </c>
      <c r="L1843" s="33">
        <f t="shared" si="2995"/>
        <v>0</v>
      </c>
      <c r="M1843" s="33">
        <f t="shared" si="2995"/>
        <v>0</v>
      </c>
      <c r="N1843" s="33">
        <f t="shared" si="2995"/>
        <v>0</v>
      </c>
      <c r="O1843" s="33">
        <f t="shared" si="2995"/>
        <v>0</v>
      </c>
      <c r="P1843" s="33">
        <f t="shared" si="2995"/>
        <v>0</v>
      </c>
      <c r="Q1843" s="33">
        <f t="shared" si="2995"/>
        <v>0</v>
      </c>
      <c r="R1843" s="33">
        <f t="shared" si="2995"/>
        <v>0</v>
      </c>
      <c r="S1843" s="33">
        <f t="shared" si="2995"/>
        <v>0</v>
      </c>
      <c r="T1843" s="33">
        <f t="shared" si="2995"/>
        <v>0</v>
      </c>
      <c r="U1843" s="33">
        <f t="shared" si="2995"/>
        <v>0</v>
      </c>
      <c r="V1843" s="33">
        <f t="shared" si="2995"/>
        <v>0</v>
      </c>
      <c r="W1843" s="33">
        <f t="shared" si="2995"/>
        <v>0</v>
      </c>
      <c r="X1843" s="33">
        <f t="shared" si="2995"/>
        <v>0</v>
      </c>
      <c r="Y1843" s="33">
        <f t="shared" si="2995"/>
        <v>0</v>
      </c>
      <c r="Z1843" s="33">
        <f t="shared" si="2995"/>
        <v>0</v>
      </c>
      <c r="AA1843" s="33">
        <f t="shared" si="2995"/>
        <v>0</v>
      </c>
      <c r="AB1843" s="33">
        <f t="shared" si="2995"/>
        <v>0</v>
      </c>
      <c r="AC1843" s="33">
        <f t="shared" si="2995"/>
        <v>0</v>
      </c>
      <c r="AD1843" s="33">
        <f t="shared" si="2995"/>
        <v>0</v>
      </c>
      <c r="AE1843" s="33">
        <f t="shared" si="2995"/>
        <v>0</v>
      </c>
    </row>
    <row r="1844" spans="1:31" hidden="1">
      <c r="A1844" s="326"/>
      <c r="B1844" s="17" t="s">
        <v>317</v>
      </c>
      <c r="C1844" s="17"/>
      <c r="D1844" s="18">
        <f ca="1">SUM(D1839:D1843)</f>
        <v>0</v>
      </c>
      <c r="E1844" s="364"/>
      <c r="F1844" s="19"/>
      <c r="G1844" s="18">
        <f>SUM(G1839:G1843)</f>
        <v>0</v>
      </c>
      <c r="H1844" s="19"/>
      <c r="I1844" s="19"/>
      <c r="J1844" s="19"/>
      <c r="K1844" s="18">
        <f t="shared" ref="K1844:W1844" si="2996">SUM(K1839:K1843)</f>
        <v>0</v>
      </c>
      <c r="L1844" s="18">
        <f t="shared" si="2996"/>
        <v>0</v>
      </c>
      <c r="M1844" s="18">
        <f t="shared" si="2996"/>
        <v>0</v>
      </c>
      <c r="N1844" s="18">
        <f t="shared" si="2996"/>
        <v>0</v>
      </c>
      <c r="O1844" s="18">
        <f t="shared" si="2996"/>
        <v>0</v>
      </c>
      <c r="P1844" s="18">
        <f t="shared" si="2996"/>
        <v>0</v>
      </c>
      <c r="Q1844" s="18">
        <f t="shared" si="2996"/>
        <v>0</v>
      </c>
      <c r="R1844" s="18">
        <f t="shared" si="2996"/>
        <v>0</v>
      </c>
      <c r="S1844" s="18">
        <f t="shared" si="2996"/>
        <v>0</v>
      </c>
      <c r="T1844" s="18">
        <f t="shared" si="2996"/>
        <v>0</v>
      </c>
      <c r="U1844" s="18">
        <f t="shared" si="2996"/>
        <v>0</v>
      </c>
      <c r="V1844" s="18">
        <f t="shared" si="2996"/>
        <v>0</v>
      </c>
      <c r="W1844" s="18">
        <f t="shared" si="2996"/>
        <v>0</v>
      </c>
      <c r="X1844" s="18">
        <f>SUM(X1839:X1843)</f>
        <v>0</v>
      </c>
      <c r="Y1844" s="18">
        <f>SUM(Y1839:Y1843)</f>
        <v>0</v>
      </c>
      <c r="Z1844" s="18">
        <f t="shared" ref="Z1844:AA1844" si="2997">SUM(Z1839:Z1843)</f>
        <v>0</v>
      </c>
      <c r="AA1844" s="18">
        <f t="shared" si="2997"/>
        <v>0</v>
      </c>
      <c r="AB1844" s="18">
        <f t="shared" ref="AB1844:AE1844" si="2998">SUM(AB1839:AB1843)</f>
        <v>0</v>
      </c>
      <c r="AC1844" s="18">
        <f t="shared" si="2998"/>
        <v>0</v>
      </c>
      <c r="AD1844" s="18">
        <f t="shared" si="2998"/>
        <v>0</v>
      </c>
      <c r="AE1844" s="18">
        <f t="shared" si="2998"/>
        <v>0</v>
      </c>
    </row>
    <row r="1845" spans="1:31" hidden="1">
      <c r="A1845" s="326"/>
      <c r="B1845" s="8" t="s">
        <v>366</v>
      </c>
      <c r="C1845" s="8"/>
      <c r="K1845" s="5">
        <f ca="1">K1852+K1859+K1866+K1873+K1880</f>
        <v>0</v>
      </c>
      <c r="L1845" s="5">
        <f t="shared" ref="L1845:W1845" ca="1" si="2999">L1852+L1859+L1866+L1873+L1880</f>
        <v>0</v>
      </c>
      <c r="M1845" s="5">
        <f t="shared" ca="1" si="2999"/>
        <v>0</v>
      </c>
      <c r="N1845" s="5">
        <f t="shared" ca="1" si="2999"/>
        <v>0</v>
      </c>
      <c r="O1845" s="5">
        <f t="shared" ca="1" si="2999"/>
        <v>0</v>
      </c>
      <c r="P1845" s="5">
        <f t="shared" ca="1" si="2999"/>
        <v>0</v>
      </c>
      <c r="Q1845" s="5">
        <f t="shared" ca="1" si="2999"/>
        <v>0</v>
      </c>
      <c r="R1845" s="5">
        <f t="shared" ca="1" si="2999"/>
        <v>0</v>
      </c>
      <c r="S1845" s="5">
        <f t="shared" ca="1" si="2999"/>
        <v>0</v>
      </c>
      <c r="T1845" s="5">
        <f t="shared" ca="1" si="2999"/>
        <v>0</v>
      </c>
      <c r="U1845" s="5">
        <f t="shared" ca="1" si="2999"/>
        <v>0</v>
      </c>
      <c r="V1845" s="5">
        <f t="shared" ca="1" si="2999"/>
        <v>0</v>
      </c>
      <c r="W1845" s="5">
        <f t="shared" ca="1" si="2999"/>
        <v>0</v>
      </c>
      <c r="X1845" s="5">
        <f t="shared" ref="X1845:Y1847" ca="1" si="3000">X1852+X1859+X1866+X1873+X1880</f>
        <v>0</v>
      </c>
      <c r="Y1845" s="5">
        <f t="shared" ca="1" si="3000"/>
        <v>0</v>
      </c>
      <c r="Z1845" s="5">
        <f t="shared" ref="Z1845:AA1845" ca="1" si="3001">Z1852+Z1859+Z1866+Z1873+Z1880</f>
        <v>0</v>
      </c>
      <c r="AA1845" s="5">
        <f t="shared" ca="1" si="3001"/>
        <v>0</v>
      </c>
      <c r="AB1845" s="5">
        <f t="shared" ref="AB1845:AE1845" ca="1" si="3002">AB1852+AB1859+AB1866+AB1873+AB1880</f>
        <v>0</v>
      </c>
      <c r="AC1845" s="5">
        <f t="shared" ca="1" si="3002"/>
        <v>0</v>
      </c>
      <c r="AD1845" s="5">
        <f t="shared" ca="1" si="3002"/>
        <v>0</v>
      </c>
      <c r="AE1845" s="5">
        <f t="shared" ca="1" si="3002"/>
        <v>0</v>
      </c>
    </row>
    <row r="1846" spans="1:31" hidden="1">
      <c r="A1846" s="326"/>
      <c r="B1846" s="8" t="s">
        <v>367</v>
      </c>
      <c r="C1846" s="8"/>
      <c r="K1846" s="5">
        <f ca="1">K1853+K1860+K1867+K1874+K1881</f>
        <v>0</v>
      </c>
      <c r="L1846" s="5">
        <f t="shared" ref="L1846:W1846" ca="1" si="3003">L1853+L1860+L1867+L1874+L1881</f>
        <v>0</v>
      </c>
      <c r="M1846" s="5">
        <f t="shared" ca="1" si="3003"/>
        <v>0</v>
      </c>
      <c r="N1846" s="5">
        <f t="shared" ca="1" si="3003"/>
        <v>0</v>
      </c>
      <c r="O1846" s="5">
        <f t="shared" ca="1" si="3003"/>
        <v>0</v>
      </c>
      <c r="P1846" s="5">
        <f t="shared" ca="1" si="3003"/>
        <v>0</v>
      </c>
      <c r="Q1846" s="5">
        <f t="shared" ca="1" si="3003"/>
        <v>0</v>
      </c>
      <c r="R1846" s="5">
        <f t="shared" ca="1" si="3003"/>
        <v>0</v>
      </c>
      <c r="S1846" s="5">
        <f t="shared" ca="1" si="3003"/>
        <v>0</v>
      </c>
      <c r="T1846" s="5">
        <f t="shared" ca="1" si="3003"/>
        <v>0</v>
      </c>
      <c r="U1846" s="5">
        <f t="shared" ca="1" si="3003"/>
        <v>0</v>
      </c>
      <c r="V1846" s="5">
        <f t="shared" ca="1" si="3003"/>
        <v>0</v>
      </c>
      <c r="W1846" s="5">
        <f t="shared" ca="1" si="3003"/>
        <v>0</v>
      </c>
      <c r="X1846" s="5">
        <f t="shared" ca="1" si="3000"/>
        <v>0</v>
      </c>
      <c r="Y1846" s="5">
        <f t="shared" ca="1" si="3000"/>
        <v>0</v>
      </c>
      <c r="Z1846" s="5">
        <f t="shared" ref="Z1846:AA1846" ca="1" si="3004">Z1853+Z1860+Z1867+Z1874+Z1881</f>
        <v>0</v>
      </c>
      <c r="AA1846" s="5">
        <f t="shared" ca="1" si="3004"/>
        <v>0</v>
      </c>
      <c r="AB1846" s="5">
        <f t="shared" ref="AB1846:AE1846" ca="1" si="3005">AB1853+AB1860+AB1867+AB1874+AB1881</f>
        <v>0</v>
      </c>
      <c r="AC1846" s="5">
        <f t="shared" ca="1" si="3005"/>
        <v>0</v>
      </c>
      <c r="AD1846" s="5">
        <f t="shared" ca="1" si="3005"/>
        <v>0</v>
      </c>
      <c r="AE1846" s="5">
        <f t="shared" ca="1" si="3005"/>
        <v>0</v>
      </c>
    </row>
    <row r="1847" spans="1:31" hidden="1">
      <c r="A1847" s="326"/>
      <c r="B1847" s="363" t="s">
        <v>368</v>
      </c>
      <c r="C1847" s="363"/>
      <c r="K1847" s="13">
        <f ca="1">K1854+K1861+K1868+K1875+K1882</f>
        <v>0</v>
      </c>
      <c r="L1847" s="13">
        <f t="shared" ref="L1847:W1847" ca="1" si="3006">L1854+L1861+L1868+L1875+L1882</f>
        <v>0</v>
      </c>
      <c r="M1847" s="13">
        <f t="shared" ca="1" si="3006"/>
        <v>0</v>
      </c>
      <c r="N1847" s="13">
        <f t="shared" ca="1" si="3006"/>
        <v>0</v>
      </c>
      <c r="O1847" s="13">
        <f t="shared" ca="1" si="3006"/>
        <v>0</v>
      </c>
      <c r="P1847" s="13">
        <f t="shared" ca="1" si="3006"/>
        <v>0</v>
      </c>
      <c r="Q1847" s="13">
        <f t="shared" ca="1" si="3006"/>
        <v>0</v>
      </c>
      <c r="R1847" s="13">
        <f t="shared" ca="1" si="3006"/>
        <v>0</v>
      </c>
      <c r="S1847" s="13">
        <f t="shared" ca="1" si="3006"/>
        <v>0</v>
      </c>
      <c r="T1847" s="13">
        <f t="shared" ca="1" si="3006"/>
        <v>0</v>
      </c>
      <c r="U1847" s="13">
        <f t="shared" ca="1" si="3006"/>
        <v>0</v>
      </c>
      <c r="V1847" s="13">
        <f t="shared" ca="1" si="3006"/>
        <v>0</v>
      </c>
      <c r="W1847" s="13">
        <f t="shared" ca="1" si="3006"/>
        <v>0</v>
      </c>
      <c r="X1847" s="13">
        <f t="shared" ca="1" si="3000"/>
        <v>0</v>
      </c>
      <c r="Y1847" s="13">
        <f t="shared" ca="1" si="3000"/>
        <v>0</v>
      </c>
      <c r="Z1847" s="13">
        <f t="shared" ref="Z1847:AA1847" ca="1" si="3007">Z1854+Z1861+Z1868+Z1875+Z1882</f>
        <v>0</v>
      </c>
      <c r="AA1847" s="13">
        <f t="shared" ca="1" si="3007"/>
        <v>0</v>
      </c>
      <c r="AB1847" s="13">
        <f t="shared" ref="AB1847:AE1847" ca="1" si="3008">AB1854+AB1861+AB1868+AB1875+AB1882</f>
        <v>0</v>
      </c>
      <c r="AC1847" s="13">
        <f t="shared" ca="1" si="3008"/>
        <v>0</v>
      </c>
      <c r="AD1847" s="13">
        <f t="shared" ca="1" si="3008"/>
        <v>0</v>
      </c>
      <c r="AE1847" s="13">
        <f t="shared" ca="1" si="3008"/>
        <v>0</v>
      </c>
    </row>
    <row r="1848" spans="1:31" ht="12.5" hidden="1" thickBot="1">
      <c r="A1848" s="326"/>
    </row>
    <row r="1849" spans="1:31" ht="12.5" hidden="1" thickBot="1">
      <c r="A1849" s="326"/>
      <c r="B1849" s="20" t="str">
        <f ca="1">OFFSET($B$269,D1849,0)</f>
        <v/>
      </c>
      <c r="C1849" s="20"/>
      <c r="D1849" s="249">
        <v>1570</v>
      </c>
      <c r="E1849" s="21"/>
      <c r="F1849" s="21" t="s">
        <v>392</v>
      </c>
      <c r="G1849" s="48"/>
      <c r="H1849" s="50" t="s">
        <v>393</v>
      </c>
      <c r="I1849" s="21" t="s">
        <v>394</v>
      </c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</row>
    <row r="1850" spans="1:31" hidden="1">
      <c r="A1850" s="326"/>
      <c r="B1850" s="21" t="s">
        <v>395</v>
      </c>
      <c r="C1850" s="21"/>
      <c r="D1850" s="164">
        <f ca="1">IFERROR(YEAR(OFFSET($E$269,D1849,0)),0)</f>
        <v>0</v>
      </c>
      <c r="E1850" s="164">
        <f ca="1">IFERROR(MONTH(OFFSET($E$269,D1849,0)),0)</f>
        <v>0</v>
      </c>
      <c r="F1850" s="527" cm="1">
        <f t="array" aca="1" ref="F1850" ca="1">IleMiesiecyDoKoncaRokuST</f>
        <v>0</v>
      </c>
      <c r="G1850" s="49"/>
      <c r="H1850" s="51">
        <f ca="1">D1844-G1850</f>
        <v>0</v>
      </c>
      <c r="I1850" s="22">
        <f ca="1">D1844-G1850-H1850</f>
        <v>0</v>
      </c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1"/>
      <c r="AC1850" s="21"/>
      <c r="AD1850" s="21"/>
      <c r="AE1850" s="21"/>
    </row>
    <row r="1851" spans="1:31" hidden="1">
      <c r="A1851" s="326"/>
      <c r="B1851" s="21" t="s">
        <v>388</v>
      </c>
      <c r="C1851" s="21"/>
      <c r="D1851" s="246">
        <f ca="1">IF(E1851&lt;0,0,ROUND(E1851,0))</f>
        <v>0</v>
      </c>
      <c r="E1851" s="248">
        <f ca="1">OFFSET($D$269,D1849,0)</f>
        <v>0</v>
      </c>
      <c r="F1851" s="246">
        <f ca="1">IF(E1851&gt;10,ROUND(($D1852/12)*$F1850,0),$D1851)</f>
        <v>0</v>
      </c>
      <c r="G1851" s="21" t="s">
        <v>403</v>
      </c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</row>
    <row r="1852" spans="1:31" hidden="1">
      <c r="A1852" s="326"/>
      <c r="B1852" s="21" t="s">
        <v>396</v>
      </c>
      <c r="C1852" s="21"/>
      <c r="D1852" s="246">
        <f ca="1">IF(ISBLANK(OFFSET($E$269,D1849,0)),0,IF(E1851&gt;10,ROUND(D1851*am_maszyny,0),IF(D1851&lt;0,0,D1851)))</f>
        <v>0</v>
      </c>
      <c r="E1852" s="21"/>
      <c r="F1852" s="21"/>
      <c r="G1852" s="21"/>
      <c r="H1852" s="21"/>
      <c r="I1852" s="21"/>
      <c r="J1852" s="21"/>
      <c r="K1852" s="74">
        <f ca="1">ROUND(IF($D1850=LataProjekcji,$F1851,IF($D1850=LataProjekcji,$D1852,0)),0)</f>
        <v>0</v>
      </c>
      <c r="L1852" s="247">
        <f ca="1">ROUND(IF(OR(AND($D1850=LataProjekcji,$F1850&gt;0),AND($D1850=LataProjekcji,$F1850=0,$E1851&lt;=10)),$F1851,IF($D1850&lt;LataProjekcji,IF((SUM($K1852:K1852)+$D1852)&lt;$D1851,$D1852,$D1851-SUM($K1852:K1852)),0)),0)</f>
        <v>0</v>
      </c>
      <c r="M1852" s="247">
        <f ca="1">ROUND(IF(OR(AND($D1850=LataProjekcji,$F1850&gt;0),AND($D1850=LataProjekcji,$F1850=0,$E1851&lt;=10)),$F1851,IF($D1850&lt;LataProjekcji,IF((SUM($K1852:L1852)+$D1852)&lt;$D1851,$D1852,$D1851-SUM($K1852:L1852)),0)),0)</f>
        <v>0</v>
      </c>
      <c r="N1852" s="247">
        <f ca="1">ROUND(IF(OR(AND($D1850=LataProjekcji,$F1850&gt;0),AND($D1850=LataProjekcji,$F1850=0,$E1851&lt;=10)),$F1851,IF($D1850&lt;LataProjekcji,IF((SUM($K1852:M1852)+$D1852)&lt;$D1851,$D1852,$D1851-SUM($K1852:M1852)),0)),0)</f>
        <v>0</v>
      </c>
      <c r="O1852" s="247">
        <f ca="1">ROUND(IF(OR(AND($D1850=LataProjekcji,$F1850&gt;0),AND($D1850=LataProjekcji,$F1850=0,$E1851&lt;=10)),$F1851,IF($D1850&lt;LataProjekcji,IF((SUM($K1852:N1852)+$D1852)&lt;$D1851,$D1852,$D1851-SUM($K1852:N1852)),0)),0)</f>
        <v>0</v>
      </c>
      <c r="P1852" s="247">
        <f ca="1">ROUND(IF(OR(AND($D1850=LataProjekcji,$F1850&gt;0),AND($D1850=LataProjekcji,$F1850=0,$E1851&lt;=10)),$F1851,IF($D1850&lt;LataProjekcji,IF((SUM($K1852:O1852)+$D1852)&lt;$D1851,$D1852,$D1851-SUM($K1852:O1852)),0)),0)</f>
        <v>0</v>
      </c>
      <c r="Q1852" s="247">
        <f ca="1">ROUND(IF(OR(AND($D1850=LataProjekcji,$F1850&gt;0),AND($D1850=LataProjekcji,$F1850=0,$E1851&lt;=10)),$F1851,IF($D1850&lt;LataProjekcji,IF((SUM($K1852:P1852)+$D1852)&lt;$D1851,$D1852,$D1851-SUM($K1852:P1852)),0)),0)</f>
        <v>0</v>
      </c>
      <c r="R1852" s="247">
        <f ca="1">ROUND(IF(OR(AND($D1850=LataProjekcji,$F1850&gt;0),AND($D1850=LataProjekcji,$F1850=0,$E1851&lt;=10)),$F1851,IF($D1850&lt;LataProjekcji,IF((SUM($K1852:Q1852)+$D1852)&lt;$D1851,$D1852,$D1851-SUM($K1852:Q1852)),0)),0)</f>
        <v>0</v>
      </c>
      <c r="S1852" s="247">
        <f ca="1">ROUND(IF(OR(AND($D1850=LataProjekcji,$F1850&gt;0),AND($D1850=LataProjekcji,$F1850=0,$E1851&lt;=10)),$F1851,IF($D1850&lt;LataProjekcji,IF((SUM($K1852:R1852)+$D1852)&lt;$D1851,$D1852,$D1851-SUM($K1852:R1852)),0)),0)</f>
        <v>0</v>
      </c>
      <c r="T1852" s="247">
        <f ca="1">ROUND(IF(OR(AND($D1850=LataProjekcji,$F1850&gt;0),AND($D1850=LataProjekcji,$F1850=0,$E1851&lt;=10)),$F1851,IF($D1850&lt;LataProjekcji,IF((SUM($K1852:S1852)+$D1852)&lt;$D1851,$D1852,$D1851-SUM($K1852:S1852)),0)),0)</f>
        <v>0</v>
      </c>
      <c r="U1852" s="247">
        <f ca="1">ROUND(IF(OR(AND($D1850=LataProjekcji,$F1850&gt;0),AND($D1850=LataProjekcji,$F1850=0,$E1851&lt;=10)),$F1851,IF($D1850&lt;LataProjekcji,IF((SUM($K1852:T1852)+$D1852)&lt;$D1851,$D1852,$D1851-SUM($K1852:T1852)),0)),0)</f>
        <v>0</v>
      </c>
      <c r="V1852" s="247">
        <f ca="1">ROUND(IF(OR(AND($D1850=LataProjekcji,$F1850&gt;0),AND($D1850=LataProjekcji,$F1850=0,$E1851&lt;=10)),$F1851,IF($D1850&lt;LataProjekcji,IF((SUM($K1852:U1852)+$D1852)&lt;$D1851,$D1852,$D1851-SUM($K1852:U1852)),0)),0)</f>
        <v>0</v>
      </c>
      <c r="W1852" s="247">
        <f ca="1">ROUND(IF(OR(AND($D1850=LataProjekcji,$F1850&gt;0),AND($D1850=LataProjekcji,$F1850=0,$E1851&lt;=10)),$F1851,IF($D1850&lt;LataProjekcji,IF((SUM($K1852:V1852)+$D1852)&lt;$D1851,$D1852,$D1851-SUM($K1852:V1852)),0)),0)</f>
        <v>0</v>
      </c>
      <c r="X1852" s="247">
        <f ca="1">ROUND(IF(OR(AND($D1850=LataProjekcji,$F1850&gt;0),AND($D1850=LataProjekcji,$F1850=0,$E1851&lt;=10)),$F1851,IF($D1850&lt;LataProjekcji,IF((SUM($K1852:W1852)+$D1852)&lt;$D1851,$D1852,$D1851-SUM($K1852:W1852)),0)),0)</f>
        <v>0</v>
      </c>
      <c r="Y1852" s="247">
        <f ca="1">ROUND(IF(OR(AND($D1850=LataProjekcji,$F1850&gt;0),AND($D1850=LataProjekcji,$F1850=0,$E1851&lt;=10)),$F1851,IF($D1850&lt;LataProjekcji,IF((SUM($K1852:X1852)+$D1852)&lt;$D1851,$D1852,$D1851-SUM($K1852:X1852)),0)),0)</f>
        <v>0</v>
      </c>
      <c r="Z1852" s="247">
        <f ca="1">ROUND(IF(OR(AND($D1850=LataProjekcji,$F1850&gt;0),AND($D1850=LataProjekcji,$F1850=0,$E1851&lt;=10)),$F1851,IF($D1850&lt;LataProjekcji,IF((SUM($K1852:Y1852)+$D1852)&lt;$D1851,$D1852,$D1851-SUM($K1852:Y1852)),0)),0)</f>
        <v>0</v>
      </c>
      <c r="AA1852" s="247">
        <f ca="1">ROUND(IF(OR(AND($D1850=LataProjekcji,$F1850&gt;0),AND($D1850=LataProjekcji,$F1850=0,$E1851&lt;=10)),$F1851,IF($D1850&lt;LataProjekcji,IF((SUM($K1852:Z1852)+$D1852)&lt;$D1851,$D1852,$D1851-SUM($K1852:Z1852)),0)),0)</f>
        <v>0</v>
      </c>
      <c r="AB1852" s="247">
        <f ca="1">ROUND(IF(OR(AND($D1850=LataProjekcji,$F1850&gt;0),AND($D1850=LataProjekcji,$F1850=0,$E1851&lt;=10)),$F1851,IF($D1850&lt;LataProjekcji,IF((SUM($K1852:AA1852)+$D1852)&lt;$D1851,$D1852,$D1851-SUM($K1852:AA1852)),0)),0)</f>
        <v>0</v>
      </c>
      <c r="AC1852" s="247">
        <f ca="1">ROUND(IF(OR(AND($D1850=LataProjekcji,$F1850&gt;0),AND($D1850=LataProjekcji,$F1850=0,$E1851&lt;=10)),$F1851,IF($D1850&lt;LataProjekcji,IF((SUM($K1852:AB1852)+$D1852)&lt;$D1851,$D1852,$D1851-SUM($K1852:AB1852)),0)),0)</f>
        <v>0</v>
      </c>
      <c r="AD1852" s="247">
        <f ca="1">ROUND(IF(OR(AND($D1850=LataProjekcji,$F1850&gt;0),AND($D1850=LataProjekcji,$F1850=0,$E1851&lt;=10)),$F1851,IF($D1850&lt;LataProjekcji,IF((SUM($K1852:AC1852)+$D1852)&lt;$D1851,$D1852,$D1851-SUM($K1852:AC1852)),0)),0)</f>
        <v>0</v>
      </c>
      <c r="AE1852" s="247">
        <f ca="1">ROUND(IF(OR(AND($D1850=LataProjekcji,$F1850&gt;0),AND($D1850=LataProjekcji,$F1850=0,$E1851&lt;=10)),$F1851,IF($D1850&lt;LataProjekcji,IF((SUM($K1852:AD1852)+$D1852)&lt;$D1851,$D1852,$D1851-SUM($K1852:AD1852)),0)),0)</f>
        <v>0</v>
      </c>
    </row>
    <row r="1853" spans="1:31" ht="12.5" hidden="1" thickBot="1">
      <c r="A1853" s="326"/>
      <c r="B1853" s="21" t="s">
        <v>397</v>
      </c>
      <c r="C1853" s="21"/>
      <c r="D1853" s="22"/>
      <c r="E1853" s="21"/>
      <c r="F1853" s="21"/>
      <c r="G1853" s="21"/>
      <c r="H1853" s="21"/>
      <c r="I1853" s="21"/>
      <c r="J1853" s="21"/>
      <c r="K1853" s="22">
        <f ca="1">ROUND(K1852,0)</f>
        <v>0</v>
      </c>
      <c r="L1853" s="22">
        <f t="shared" ref="L1853:W1853" ca="1" si="3009">ROUND(K1853+L1852,0)</f>
        <v>0</v>
      </c>
      <c r="M1853" s="22">
        <f t="shared" ca="1" si="3009"/>
        <v>0</v>
      </c>
      <c r="N1853" s="22">
        <f t="shared" ca="1" si="3009"/>
        <v>0</v>
      </c>
      <c r="O1853" s="22">
        <f t="shared" ca="1" si="3009"/>
        <v>0</v>
      </c>
      <c r="P1853" s="22">
        <f t="shared" ca="1" si="3009"/>
        <v>0</v>
      </c>
      <c r="Q1853" s="22">
        <f t="shared" ca="1" si="3009"/>
        <v>0</v>
      </c>
      <c r="R1853" s="22">
        <f t="shared" ca="1" si="3009"/>
        <v>0</v>
      </c>
      <c r="S1853" s="22">
        <f t="shared" ca="1" si="3009"/>
        <v>0</v>
      </c>
      <c r="T1853" s="22">
        <f t="shared" ca="1" si="3009"/>
        <v>0</v>
      </c>
      <c r="U1853" s="22">
        <f t="shared" ca="1" si="3009"/>
        <v>0</v>
      </c>
      <c r="V1853" s="22">
        <f t="shared" ca="1" si="3009"/>
        <v>0</v>
      </c>
      <c r="W1853" s="22">
        <f t="shared" ca="1" si="3009"/>
        <v>0</v>
      </c>
      <c r="X1853" s="22">
        <f ca="1">ROUND(W1853+X1852,0)</f>
        <v>0</v>
      </c>
      <c r="Y1853" s="22">
        <f ca="1">ROUND(X1853+Y1852,0)</f>
        <v>0</v>
      </c>
      <c r="Z1853" s="22">
        <f t="shared" ref="Z1853:AA1853" ca="1" si="3010">ROUND(Y1853+Z1852,0)</f>
        <v>0</v>
      </c>
      <c r="AA1853" s="22">
        <f t="shared" ca="1" si="3010"/>
        <v>0</v>
      </c>
      <c r="AB1853" s="22">
        <f t="shared" ref="AB1853" ca="1" si="3011">ROUND(AA1853+AB1852,0)</f>
        <v>0</v>
      </c>
      <c r="AC1853" s="22">
        <f t="shared" ref="AC1853" ca="1" si="3012">ROUND(AB1853+AC1852,0)</f>
        <v>0</v>
      </c>
      <c r="AD1853" s="22">
        <f t="shared" ref="AD1853" ca="1" si="3013">ROUND(AC1853+AD1852,0)</f>
        <v>0</v>
      </c>
      <c r="AE1853" s="22">
        <f t="shared" ref="AE1853" ca="1" si="3014">ROUND(AD1853+AE1852,0)</f>
        <v>0</v>
      </c>
    </row>
    <row r="1854" spans="1:31" ht="12.5" hidden="1" thickBot="1">
      <c r="A1854" s="326"/>
      <c r="B1854" s="21" t="s">
        <v>388</v>
      </c>
      <c r="C1854" s="21"/>
      <c r="D1854" s="22"/>
      <c r="E1854" s="21"/>
      <c r="F1854" s="21"/>
      <c r="G1854" s="21"/>
      <c r="H1854" s="540">
        <f>H1835+8</f>
        <v>532</v>
      </c>
      <c r="I1854" s="21"/>
      <c r="J1854" s="21"/>
      <c r="K1854" s="76">
        <f ca="1">IF($D1850=LataProjekcji,ROUND($D1851-K1853,0),ROUND(IF(K1852=0,0,$D1851-K1853),0))</f>
        <v>0</v>
      </c>
      <c r="L1854" s="253">
        <f t="shared" ref="L1854:W1854" ca="1" si="3015">IF($D1850=LataProjekcji,ROUND($D1851-L1853,0),ROUND(IF(AND(L1852=0,K1854&gt;0),$D1851-L1853,IF(L1852=0,0,$D1851-L1853)),0))</f>
        <v>0</v>
      </c>
      <c r="M1854" s="253">
        <f t="shared" ca="1" si="3015"/>
        <v>0</v>
      </c>
      <c r="N1854" s="253">
        <f t="shared" ca="1" si="3015"/>
        <v>0</v>
      </c>
      <c r="O1854" s="253">
        <f t="shared" ca="1" si="3015"/>
        <v>0</v>
      </c>
      <c r="P1854" s="253">
        <f t="shared" ca="1" si="3015"/>
        <v>0</v>
      </c>
      <c r="Q1854" s="253">
        <f t="shared" ca="1" si="3015"/>
        <v>0</v>
      </c>
      <c r="R1854" s="253">
        <f t="shared" ca="1" si="3015"/>
        <v>0</v>
      </c>
      <c r="S1854" s="253">
        <f t="shared" ca="1" si="3015"/>
        <v>0</v>
      </c>
      <c r="T1854" s="253">
        <f t="shared" ca="1" si="3015"/>
        <v>0</v>
      </c>
      <c r="U1854" s="253">
        <f t="shared" ca="1" si="3015"/>
        <v>0</v>
      </c>
      <c r="V1854" s="253">
        <f t="shared" ca="1" si="3015"/>
        <v>0</v>
      </c>
      <c r="W1854" s="253">
        <f t="shared" ca="1" si="3015"/>
        <v>0</v>
      </c>
      <c r="X1854" s="253">
        <f t="shared" ref="X1854:AA1854" ca="1" si="3016">IF($D1850=LataProjekcji,ROUND($D1851-X1853,0),ROUND(IF(AND(X1852=0,W1854&gt;0),$D1851-X1853,IF(X1852=0,0,$D1851-X1853)),0))</f>
        <v>0</v>
      </c>
      <c r="Y1854" s="253">
        <f t="shared" ca="1" si="3016"/>
        <v>0</v>
      </c>
      <c r="Z1854" s="253">
        <f t="shared" ca="1" si="3016"/>
        <v>0</v>
      </c>
      <c r="AA1854" s="253">
        <f t="shared" ca="1" si="3016"/>
        <v>0</v>
      </c>
      <c r="AB1854" s="253">
        <f t="shared" ref="AB1854" ca="1" si="3017">IF($D1850=LataProjekcji,ROUND($D1851-AB1853,0),ROUND(IF(AND(AB1852=0,AA1854&gt;0),$D1851-AB1853,IF(AB1852=0,0,$D1851-AB1853)),0))</f>
        <v>0</v>
      </c>
      <c r="AC1854" s="253">
        <f t="shared" ref="AC1854" ca="1" si="3018">IF($D1850=LataProjekcji,ROUND($D1851-AC1853,0),ROUND(IF(AND(AC1852=0,AB1854&gt;0),$D1851-AC1853,IF(AC1852=0,0,$D1851-AC1853)),0))</f>
        <v>0</v>
      </c>
      <c r="AD1854" s="253">
        <f t="shared" ref="AD1854" ca="1" si="3019">IF($D1850=LataProjekcji,ROUND($D1851-AD1853,0),ROUND(IF(AND(AD1852=0,AC1854&gt;0),$D1851-AD1853,IF(AD1852=0,0,$D1851-AD1853)),0))</f>
        <v>0</v>
      </c>
      <c r="AE1854" s="253">
        <f t="shared" ref="AE1854" ca="1" si="3020">IF($D1850=LataProjekcji,ROUND($D1851-AE1853,0),ROUND(IF(AND(AE1852=0,AD1854&gt;0),$D1851-AE1853,IF(AE1852=0,0,$D1851-AE1853)),0))</f>
        <v>0</v>
      </c>
    </row>
    <row r="1855" spans="1:31" hidden="1">
      <c r="A1855" s="326"/>
      <c r="B1855" s="21"/>
      <c r="C1855" s="21"/>
      <c r="D1855" s="22"/>
      <c r="E1855" s="21"/>
      <c r="F1855" s="21"/>
      <c r="G1855" s="21"/>
      <c r="H1855" s="388">
        <v>40</v>
      </c>
      <c r="I1855" s="458" t="str" cm="1">
        <f t="array" aca="1" ref="I1855" ca="1">OFFSET('Środki trwałe'!$C$418,H1855,,)</f>
        <v/>
      </c>
      <c r="J1855" s="388" t="s">
        <v>404</v>
      </c>
      <c r="K1855" s="528">
        <f t="shared" ref="K1855:W1855" ca="1" si="3021">IF(AND(OFFSET($F$269,$D1849,0)="tak",OFFSET($G$269,$D1849,0)="tak",OFFSET($J$269,$D1849,0)="ok",LataProjekcji&lt;=Koniec_Projekt),ROUND(OFFSET($K$2476,$H1854,(COLUMN()-11))*OFFSET($K$469,$H1855,(COLUMN()-11)),0),0)</f>
        <v>0</v>
      </c>
      <c r="L1855" s="528">
        <f t="shared" ca="1" si="3021"/>
        <v>0</v>
      </c>
      <c r="M1855" s="528">
        <f t="shared" ca="1" si="3021"/>
        <v>0</v>
      </c>
      <c r="N1855" s="528">
        <f t="shared" ca="1" si="3021"/>
        <v>0</v>
      </c>
      <c r="O1855" s="528">
        <f t="shared" ca="1" si="3021"/>
        <v>0</v>
      </c>
      <c r="P1855" s="528">
        <f t="shared" ca="1" si="3021"/>
        <v>0</v>
      </c>
      <c r="Q1855" s="528">
        <f t="shared" ca="1" si="3021"/>
        <v>0</v>
      </c>
      <c r="R1855" s="528">
        <f t="shared" ca="1" si="3021"/>
        <v>0</v>
      </c>
      <c r="S1855" s="528">
        <f t="shared" ca="1" si="3021"/>
        <v>0</v>
      </c>
      <c r="T1855" s="528">
        <f t="shared" ca="1" si="3021"/>
        <v>0</v>
      </c>
      <c r="U1855" s="528">
        <f t="shared" ca="1" si="3021"/>
        <v>0</v>
      </c>
      <c r="V1855" s="528">
        <f t="shared" ca="1" si="3021"/>
        <v>0</v>
      </c>
      <c r="W1855" s="528">
        <f t="shared" ca="1" si="3021"/>
        <v>0</v>
      </c>
      <c r="X1855" s="528">
        <f t="shared" ref="X1855:AA1855" ca="1" si="3022">IF(AND(OFFSET($F$269,$D1849,0)="tak",OFFSET($G$269,$D1849,0)="tak",OFFSET($J$269,$D1849,0)="ok",LataProjekcji&lt;=Koniec_Projekt),ROUND(OFFSET($K$2476,$H1854,(COLUMN()-11))*OFFSET($K$469,$H1855,(COLUMN()-11)),0),0)</f>
        <v>0</v>
      </c>
      <c r="Y1855" s="528">
        <f t="shared" ca="1" si="3022"/>
        <v>0</v>
      </c>
      <c r="Z1855" s="528">
        <f t="shared" ca="1" si="3022"/>
        <v>0</v>
      </c>
      <c r="AA1855" s="528">
        <f t="shared" ca="1" si="3022"/>
        <v>0</v>
      </c>
      <c r="AB1855" s="528">
        <f t="shared" ref="AB1855:AE1855" ca="1" si="3023">IF(AND(OFFSET($F$269,$D1849,0)="tak",OFFSET($G$269,$D1849,0)="tak",OFFSET($J$269,$D1849,0)="ok",LataProjekcji&lt;=Koniec_Projekt),ROUND(OFFSET($K$2476,$H1854,(COLUMN()-11))*OFFSET($K$469,$H1855,(COLUMN()-11)),0),0)</f>
        <v>0</v>
      </c>
      <c r="AC1855" s="528">
        <f t="shared" ca="1" si="3023"/>
        <v>0</v>
      </c>
      <c r="AD1855" s="528">
        <f t="shared" ca="1" si="3023"/>
        <v>0</v>
      </c>
      <c r="AE1855" s="528">
        <f t="shared" ca="1" si="3023"/>
        <v>0</v>
      </c>
    </row>
    <row r="1856" spans="1:31" hidden="1">
      <c r="A1856" s="326"/>
      <c r="B1856" s="20" t="str">
        <f ca="1">OFFSET($B$269,D1856,0)</f>
        <v/>
      </c>
      <c r="C1856" s="20"/>
      <c r="D1856" s="21">
        <f>D1849+1</f>
        <v>1571</v>
      </c>
      <c r="E1856" s="21"/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</row>
    <row r="1857" spans="1:31" hidden="1">
      <c r="A1857" s="326"/>
      <c r="B1857" s="21" t="s">
        <v>395</v>
      </c>
      <c r="C1857" s="21"/>
      <c r="D1857" s="164">
        <f ca="1">IFERROR(YEAR(OFFSET($E$269,D1856,0)),0)</f>
        <v>0</v>
      </c>
      <c r="E1857" s="164">
        <f ca="1">IFERROR(MONTH(OFFSET($E$269,D1856,0)),0)</f>
        <v>0</v>
      </c>
      <c r="F1857" s="527" cm="1">
        <f t="array" aca="1" ref="F1857" ca="1">IleMiesiecyDoKoncaRokuST</f>
        <v>0</v>
      </c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  <c r="W1857" s="21"/>
      <c r="X1857" s="21"/>
      <c r="Y1857" s="21"/>
      <c r="Z1857" s="21"/>
      <c r="AA1857" s="21"/>
      <c r="AB1857" s="21"/>
      <c r="AC1857" s="21"/>
      <c r="AD1857" s="21"/>
      <c r="AE1857" s="21"/>
    </row>
    <row r="1858" spans="1:31" hidden="1">
      <c r="A1858" s="326"/>
      <c r="B1858" s="21" t="s">
        <v>388</v>
      </c>
      <c r="C1858" s="21"/>
      <c r="D1858" s="372">
        <f ca="1">IF(E1858&lt;0,0,ROUND(E1858,0))</f>
        <v>0</v>
      </c>
      <c r="E1858" s="248">
        <f ca="1">OFFSET($D$269,D1856,0)</f>
        <v>0</v>
      </c>
      <c r="F1858" s="372">
        <f ca="1">IF(E1858&gt;10,ROUND(($D1859/12)*$F1857,0),$D1858)</f>
        <v>0</v>
      </c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1"/>
      <c r="X1858" s="21"/>
      <c r="Y1858" s="21"/>
      <c r="Z1858" s="21"/>
      <c r="AA1858" s="21"/>
      <c r="AB1858" s="21"/>
      <c r="AC1858" s="21"/>
      <c r="AD1858" s="21"/>
      <c r="AE1858" s="21"/>
    </row>
    <row r="1859" spans="1:31" hidden="1">
      <c r="A1859" s="326"/>
      <c r="B1859" s="21" t="s">
        <v>396</v>
      </c>
      <c r="C1859" s="21"/>
      <c r="D1859" s="372">
        <f ca="1">IF(ISBLANK(OFFSET($E$269,D1856,0)),0,IF(E1858&gt;10,ROUND(D1858*am_maszyny,0),IF(D1858&lt;0,0,D1858)))</f>
        <v>0</v>
      </c>
      <c r="E1859" s="21"/>
      <c r="F1859" s="21"/>
      <c r="G1859" s="21"/>
      <c r="H1859" s="21"/>
      <c r="I1859" s="21"/>
      <c r="J1859" s="21"/>
      <c r="K1859" s="74">
        <f ca="1">ROUND(IF($D1857=LataProjekcji,$F1858,IF($D1857=LataProjekcji,$D1859,0)),0)</f>
        <v>0</v>
      </c>
      <c r="L1859" s="247">
        <f ca="1">ROUND(IF(OR(AND($D1857=LataProjekcji,$F1857&gt;0),AND($D1857=LataProjekcji,$F1857=0,$E1858&lt;=10)),$F1858,IF($D1857&lt;LataProjekcji,IF((SUM($K1859:K1859)+$D1859)&lt;$D1858,$D1859,$D1858-SUM($K1859:K1859)),0)),0)</f>
        <v>0</v>
      </c>
      <c r="M1859" s="247">
        <f ca="1">ROUND(IF(OR(AND($D1857=LataProjekcji,$F1857&gt;0),AND($D1857=LataProjekcji,$F1857=0,$E1858&lt;=10)),$F1858,IF($D1857&lt;LataProjekcji,IF((SUM($K1859:L1859)+$D1859)&lt;$D1858,$D1859,$D1858-SUM($K1859:L1859)),0)),0)</f>
        <v>0</v>
      </c>
      <c r="N1859" s="247">
        <f ca="1">ROUND(IF(OR(AND($D1857=LataProjekcji,$F1857&gt;0),AND($D1857=LataProjekcji,$F1857=0,$E1858&lt;=10)),$F1858,IF($D1857&lt;LataProjekcji,IF((SUM($K1859:M1859)+$D1859)&lt;$D1858,$D1859,$D1858-SUM($K1859:M1859)),0)),0)</f>
        <v>0</v>
      </c>
      <c r="O1859" s="247">
        <f ca="1">ROUND(IF(OR(AND($D1857=LataProjekcji,$F1857&gt;0),AND($D1857=LataProjekcji,$F1857=0,$E1858&lt;=10)),$F1858,IF($D1857&lt;LataProjekcji,IF((SUM($K1859:N1859)+$D1859)&lt;$D1858,$D1859,$D1858-SUM($K1859:N1859)),0)),0)</f>
        <v>0</v>
      </c>
      <c r="P1859" s="247">
        <f ca="1">ROUND(IF(OR(AND($D1857=LataProjekcji,$F1857&gt;0),AND($D1857=LataProjekcji,$F1857=0,$E1858&lt;=10)),$F1858,IF($D1857&lt;LataProjekcji,IF((SUM($K1859:O1859)+$D1859)&lt;$D1858,$D1859,$D1858-SUM($K1859:O1859)),0)),0)</f>
        <v>0</v>
      </c>
      <c r="Q1859" s="247">
        <f ca="1">ROUND(IF(OR(AND($D1857=LataProjekcji,$F1857&gt;0),AND($D1857=LataProjekcji,$F1857=0,$E1858&lt;=10)),$F1858,IF($D1857&lt;LataProjekcji,IF((SUM($K1859:P1859)+$D1859)&lt;$D1858,$D1859,$D1858-SUM($K1859:P1859)),0)),0)</f>
        <v>0</v>
      </c>
      <c r="R1859" s="247">
        <f ca="1">ROUND(IF(OR(AND($D1857=LataProjekcji,$F1857&gt;0),AND($D1857=LataProjekcji,$F1857=0,$E1858&lt;=10)),$F1858,IF($D1857&lt;LataProjekcji,IF((SUM($K1859:Q1859)+$D1859)&lt;$D1858,$D1859,$D1858-SUM($K1859:Q1859)),0)),0)</f>
        <v>0</v>
      </c>
      <c r="S1859" s="247">
        <f ca="1">ROUND(IF(OR(AND($D1857=LataProjekcji,$F1857&gt;0),AND($D1857=LataProjekcji,$F1857=0,$E1858&lt;=10)),$F1858,IF($D1857&lt;LataProjekcji,IF((SUM($K1859:R1859)+$D1859)&lt;$D1858,$D1859,$D1858-SUM($K1859:R1859)),0)),0)</f>
        <v>0</v>
      </c>
      <c r="T1859" s="247">
        <f ca="1">ROUND(IF(OR(AND($D1857=LataProjekcji,$F1857&gt;0),AND($D1857=LataProjekcji,$F1857=0,$E1858&lt;=10)),$F1858,IF($D1857&lt;LataProjekcji,IF((SUM($K1859:S1859)+$D1859)&lt;$D1858,$D1859,$D1858-SUM($K1859:S1859)),0)),0)</f>
        <v>0</v>
      </c>
      <c r="U1859" s="247">
        <f ca="1">ROUND(IF(OR(AND($D1857=LataProjekcji,$F1857&gt;0),AND($D1857=LataProjekcji,$F1857=0,$E1858&lt;=10)),$F1858,IF($D1857&lt;LataProjekcji,IF((SUM($K1859:T1859)+$D1859)&lt;$D1858,$D1859,$D1858-SUM($K1859:T1859)),0)),0)</f>
        <v>0</v>
      </c>
      <c r="V1859" s="247">
        <f ca="1">ROUND(IF(OR(AND($D1857=LataProjekcji,$F1857&gt;0),AND($D1857=LataProjekcji,$F1857=0,$E1858&lt;=10)),$F1858,IF($D1857&lt;LataProjekcji,IF((SUM($K1859:U1859)+$D1859)&lt;$D1858,$D1859,$D1858-SUM($K1859:U1859)),0)),0)</f>
        <v>0</v>
      </c>
      <c r="W1859" s="247">
        <f ca="1">ROUND(IF(OR(AND($D1857=LataProjekcji,$F1857&gt;0),AND($D1857=LataProjekcji,$F1857=0,$E1858&lt;=10)),$F1858,IF($D1857&lt;LataProjekcji,IF((SUM($K1859:V1859)+$D1859)&lt;$D1858,$D1859,$D1858-SUM($K1859:V1859)),0)),0)</f>
        <v>0</v>
      </c>
      <c r="X1859" s="247">
        <f ca="1">ROUND(IF(OR(AND($D1857=LataProjekcji,$F1857&gt;0),AND($D1857=LataProjekcji,$F1857=0,$E1858&lt;=10)),$F1858,IF($D1857&lt;LataProjekcji,IF((SUM($K1859:W1859)+$D1859)&lt;$D1858,$D1859,$D1858-SUM($K1859:W1859)),0)),0)</f>
        <v>0</v>
      </c>
      <c r="Y1859" s="247">
        <f ca="1">ROUND(IF(OR(AND($D1857=LataProjekcji,$F1857&gt;0),AND($D1857=LataProjekcji,$F1857=0,$E1858&lt;=10)),$F1858,IF($D1857&lt;LataProjekcji,IF((SUM($K1859:X1859)+$D1859)&lt;$D1858,$D1859,$D1858-SUM($K1859:X1859)),0)),0)</f>
        <v>0</v>
      </c>
      <c r="Z1859" s="247">
        <f ca="1">ROUND(IF(OR(AND($D1857=LataProjekcji,$F1857&gt;0),AND($D1857=LataProjekcji,$F1857=0,$E1858&lt;=10)),$F1858,IF($D1857&lt;LataProjekcji,IF((SUM($K1859:Y1859)+$D1859)&lt;$D1858,$D1859,$D1858-SUM($K1859:Y1859)),0)),0)</f>
        <v>0</v>
      </c>
      <c r="AA1859" s="247">
        <f ca="1">ROUND(IF(OR(AND($D1857=LataProjekcji,$F1857&gt;0),AND($D1857=LataProjekcji,$F1857=0,$E1858&lt;=10)),$F1858,IF($D1857&lt;LataProjekcji,IF((SUM($K1859:Z1859)+$D1859)&lt;$D1858,$D1859,$D1858-SUM($K1859:Z1859)),0)),0)</f>
        <v>0</v>
      </c>
      <c r="AB1859" s="247">
        <f ca="1">ROUND(IF(OR(AND($D1857=LataProjekcji,$F1857&gt;0),AND($D1857=LataProjekcji,$F1857=0,$E1858&lt;=10)),$F1858,IF($D1857&lt;LataProjekcji,IF((SUM($K1859:AA1859)+$D1859)&lt;$D1858,$D1859,$D1858-SUM($K1859:AA1859)),0)),0)</f>
        <v>0</v>
      </c>
      <c r="AC1859" s="247">
        <f ca="1">ROUND(IF(OR(AND($D1857=LataProjekcji,$F1857&gt;0),AND($D1857=LataProjekcji,$F1857=0,$E1858&lt;=10)),$F1858,IF($D1857&lt;LataProjekcji,IF((SUM($K1859:AB1859)+$D1859)&lt;$D1858,$D1859,$D1858-SUM($K1859:AB1859)),0)),0)</f>
        <v>0</v>
      </c>
      <c r="AD1859" s="247">
        <f ca="1">ROUND(IF(OR(AND($D1857=LataProjekcji,$F1857&gt;0),AND($D1857=LataProjekcji,$F1857=0,$E1858&lt;=10)),$F1858,IF($D1857&lt;LataProjekcji,IF((SUM($K1859:AC1859)+$D1859)&lt;$D1858,$D1859,$D1858-SUM($K1859:AC1859)),0)),0)</f>
        <v>0</v>
      </c>
      <c r="AE1859" s="247">
        <f ca="1">ROUND(IF(OR(AND($D1857=LataProjekcji,$F1857&gt;0),AND($D1857=LataProjekcji,$F1857=0,$E1858&lt;=10)),$F1858,IF($D1857&lt;LataProjekcji,IF((SUM($K1859:AD1859)+$D1859)&lt;$D1858,$D1859,$D1858-SUM($K1859:AD1859)),0)),0)</f>
        <v>0</v>
      </c>
    </row>
    <row r="1860" spans="1:31" ht="12.5" hidden="1" thickBot="1">
      <c r="A1860" s="326"/>
      <c r="B1860" s="21" t="s">
        <v>397</v>
      </c>
      <c r="C1860" s="21"/>
      <c r="D1860" s="22"/>
      <c r="E1860" s="21"/>
      <c r="F1860" s="21"/>
      <c r="G1860" s="21"/>
      <c r="H1860" s="21"/>
      <c r="I1860" s="21"/>
      <c r="J1860" s="21"/>
      <c r="K1860" s="22">
        <f ca="1">ROUND(K1859,0)</f>
        <v>0</v>
      </c>
      <c r="L1860" s="22">
        <f t="shared" ref="L1860:W1860" ca="1" si="3024">ROUND(K1860+L1859,0)</f>
        <v>0</v>
      </c>
      <c r="M1860" s="22">
        <f t="shared" ca="1" si="3024"/>
        <v>0</v>
      </c>
      <c r="N1860" s="22">
        <f t="shared" ca="1" si="3024"/>
        <v>0</v>
      </c>
      <c r="O1860" s="22">
        <f t="shared" ca="1" si="3024"/>
        <v>0</v>
      </c>
      <c r="P1860" s="22">
        <f t="shared" ca="1" si="3024"/>
        <v>0</v>
      </c>
      <c r="Q1860" s="22">
        <f t="shared" ca="1" si="3024"/>
        <v>0</v>
      </c>
      <c r="R1860" s="22">
        <f t="shared" ca="1" si="3024"/>
        <v>0</v>
      </c>
      <c r="S1860" s="22">
        <f t="shared" ca="1" si="3024"/>
        <v>0</v>
      </c>
      <c r="T1860" s="22">
        <f t="shared" ca="1" si="3024"/>
        <v>0</v>
      </c>
      <c r="U1860" s="22">
        <f t="shared" ca="1" si="3024"/>
        <v>0</v>
      </c>
      <c r="V1860" s="22">
        <f t="shared" ca="1" si="3024"/>
        <v>0</v>
      </c>
      <c r="W1860" s="22">
        <f t="shared" ca="1" si="3024"/>
        <v>0</v>
      </c>
      <c r="X1860" s="22">
        <f ca="1">ROUND(W1860+X1859,0)</f>
        <v>0</v>
      </c>
      <c r="Y1860" s="22">
        <f ca="1">ROUND(X1860+Y1859,0)</f>
        <v>0</v>
      </c>
      <c r="Z1860" s="22">
        <f t="shared" ref="Z1860:AA1860" ca="1" si="3025">ROUND(Y1860+Z1859,0)</f>
        <v>0</v>
      </c>
      <c r="AA1860" s="22">
        <f t="shared" ca="1" si="3025"/>
        <v>0</v>
      </c>
      <c r="AB1860" s="22">
        <f t="shared" ref="AB1860" ca="1" si="3026">ROUND(AA1860+AB1859,0)</f>
        <v>0</v>
      </c>
      <c r="AC1860" s="22">
        <f t="shared" ref="AC1860" ca="1" si="3027">ROUND(AB1860+AC1859,0)</f>
        <v>0</v>
      </c>
      <c r="AD1860" s="22">
        <f t="shared" ref="AD1860" ca="1" si="3028">ROUND(AC1860+AD1859,0)</f>
        <v>0</v>
      </c>
      <c r="AE1860" s="22">
        <f t="shared" ref="AE1860" ca="1" si="3029">ROUND(AD1860+AE1859,0)</f>
        <v>0</v>
      </c>
    </row>
    <row r="1861" spans="1:31" ht="12.5" hidden="1" thickBot="1">
      <c r="A1861" s="326"/>
      <c r="B1861" s="21" t="s">
        <v>388</v>
      </c>
      <c r="C1861" s="21"/>
      <c r="D1861" s="22"/>
      <c r="E1861" s="21"/>
      <c r="F1861" s="21"/>
      <c r="G1861" s="21"/>
      <c r="H1861" s="539">
        <f>H1854+7</f>
        <v>539</v>
      </c>
      <c r="I1861" s="21"/>
      <c r="J1861" s="21"/>
      <c r="K1861" s="76">
        <f ca="1">IF($D1857=LataProjekcji,ROUND($D1858-K1860,0),ROUND(IF(K1859=0,0,$D1858-K1860),0))</f>
        <v>0</v>
      </c>
      <c r="L1861" s="253">
        <f t="shared" ref="L1861:W1861" ca="1" si="3030">IF($D1857=LataProjekcji,ROUND($D1858-L1860,0),ROUND(IF(AND(L1859=0,K1861&gt;0),$D1858-L1860,IF(L1859=0,0,$D1858-L1860)),0))</f>
        <v>0</v>
      </c>
      <c r="M1861" s="253">
        <f t="shared" ca="1" si="3030"/>
        <v>0</v>
      </c>
      <c r="N1861" s="253">
        <f t="shared" ca="1" si="3030"/>
        <v>0</v>
      </c>
      <c r="O1861" s="253">
        <f t="shared" ca="1" si="3030"/>
        <v>0</v>
      </c>
      <c r="P1861" s="253">
        <f t="shared" ca="1" si="3030"/>
        <v>0</v>
      </c>
      <c r="Q1861" s="253">
        <f t="shared" ca="1" si="3030"/>
        <v>0</v>
      </c>
      <c r="R1861" s="253">
        <f t="shared" ca="1" si="3030"/>
        <v>0</v>
      </c>
      <c r="S1861" s="253">
        <f t="shared" ca="1" si="3030"/>
        <v>0</v>
      </c>
      <c r="T1861" s="253">
        <f t="shared" ca="1" si="3030"/>
        <v>0</v>
      </c>
      <c r="U1861" s="253">
        <f t="shared" ca="1" si="3030"/>
        <v>0</v>
      </c>
      <c r="V1861" s="253">
        <f t="shared" ca="1" si="3030"/>
        <v>0</v>
      </c>
      <c r="W1861" s="253">
        <f t="shared" ca="1" si="3030"/>
        <v>0</v>
      </c>
      <c r="X1861" s="253">
        <f t="shared" ref="X1861:AA1861" ca="1" si="3031">IF($D1857=LataProjekcji,ROUND($D1858-X1860,0),ROUND(IF(AND(X1859=0,W1861&gt;0),$D1858-X1860,IF(X1859=0,0,$D1858-X1860)),0))</f>
        <v>0</v>
      </c>
      <c r="Y1861" s="253">
        <f t="shared" ca="1" si="3031"/>
        <v>0</v>
      </c>
      <c r="Z1861" s="253">
        <f t="shared" ca="1" si="3031"/>
        <v>0</v>
      </c>
      <c r="AA1861" s="253">
        <f t="shared" ca="1" si="3031"/>
        <v>0</v>
      </c>
      <c r="AB1861" s="253">
        <f t="shared" ref="AB1861" ca="1" si="3032">IF($D1857=LataProjekcji,ROUND($D1858-AB1860,0),ROUND(IF(AND(AB1859=0,AA1861&gt;0),$D1858-AB1860,IF(AB1859=0,0,$D1858-AB1860)),0))</f>
        <v>0</v>
      </c>
      <c r="AC1861" s="253">
        <f t="shared" ref="AC1861" ca="1" si="3033">IF($D1857=LataProjekcji,ROUND($D1858-AC1860,0),ROUND(IF(AND(AC1859=0,AB1861&gt;0),$D1858-AC1860,IF(AC1859=0,0,$D1858-AC1860)),0))</f>
        <v>0</v>
      </c>
      <c r="AD1861" s="253">
        <f t="shared" ref="AD1861" ca="1" si="3034">IF($D1857=LataProjekcji,ROUND($D1858-AD1860,0),ROUND(IF(AND(AD1859=0,AC1861&gt;0),$D1858-AD1860,IF(AD1859=0,0,$D1858-AD1860)),0))</f>
        <v>0</v>
      </c>
      <c r="AE1861" s="253">
        <f t="shared" ref="AE1861" ca="1" si="3035">IF($D1857=LataProjekcji,ROUND($D1858-AE1860,0),ROUND(IF(AND(AE1859=0,AD1861&gt;0),$D1858-AE1860,IF(AE1859=0,0,$D1858-AE1860)),0))</f>
        <v>0</v>
      </c>
    </row>
    <row r="1862" spans="1:31" hidden="1">
      <c r="A1862" s="326"/>
      <c r="B1862" s="20"/>
      <c r="C1862" s="20"/>
      <c r="D1862" s="21"/>
      <c r="E1862" s="21"/>
      <c r="F1862" s="21"/>
      <c r="G1862" s="21"/>
      <c r="H1862" s="388">
        <f>H1855+1</f>
        <v>41</v>
      </c>
      <c r="I1862" s="458" t="str" cm="1">
        <f t="array" aca="1" ref="I1862" ca="1">OFFSET('Środki trwałe'!$C$418,H1862,,)</f>
        <v/>
      </c>
      <c r="J1862" s="388" t="s">
        <v>404</v>
      </c>
      <c r="K1862" s="528">
        <f t="shared" ref="K1862:W1862" ca="1" si="3036">IF(AND(OFFSET($F$269,$D1856,0)="tak",OFFSET($G$269,$D1856,0)="tak",OFFSET($J$269,$D1856,0)="ok",LataProjekcji&lt;=Koniec_Projekt),ROUND(OFFSET($K$2476,$H1861,(COLUMN()-11))*OFFSET($K$469,$H1862,(COLUMN()-11)),0),0)</f>
        <v>0</v>
      </c>
      <c r="L1862" s="528">
        <f t="shared" ca="1" si="3036"/>
        <v>0</v>
      </c>
      <c r="M1862" s="528">
        <f t="shared" ca="1" si="3036"/>
        <v>0</v>
      </c>
      <c r="N1862" s="528">
        <f t="shared" ca="1" si="3036"/>
        <v>0</v>
      </c>
      <c r="O1862" s="528">
        <f t="shared" ca="1" si="3036"/>
        <v>0</v>
      </c>
      <c r="P1862" s="528">
        <f t="shared" ca="1" si="3036"/>
        <v>0</v>
      </c>
      <c r="Q1862" s="528">
        <f t="shared" ca="1" si="3036"/>
        <v>0</v>
      </c>
      <c r="R1862" s="528">
        <f t="shared" ca="1" si="3036"/>
        <v>0</v>
      </c>
      <c r="S1862" s="528">
        <f t="shared" ca="1" si="3036"/>
        <v>0</v>
      </c>
      <c r="T1862" s="528">
        <f t="shared" ca="1" si="3036"/>
        <v>0</v>
      </c>
      <c r="U1862" s="528">
        <f t="shared" ca="1" si="3036"/>
        <v>0</v>
      </c>
      <c r="V1862" s="528">
        <f t="shared" ca="1" si="3036"/>
        <v>0</v>
      </c>
      <c r="W1862" s="528">
        <f t="shared" ca="1" si="3036"/>
        <v>0</v>
      </c>
      <c r="X1862" s="528">
        <f t="shared" ref="X1862:AA1862" ca="1" si="3037">IF(AND(OFFSET($F$269,$D1856,0)="tak",OFFSET($G$269,$D1856,0)="tak",OFFSET($J$269,$D1856,0)="ok",LataProjekcji&lt;=Koniec_Projekt),ROUND(OFFSET($K$2476,$H1861,(COLUMN()-11))*OFFSET($K$469,$H1862,(COLUMN()-11)),0),0)</f>
        <v>0</v>
      </c>
      <c r="Y1862" s="528">
        <f t="shared" ca="1" si="3037"/>
        <v>0</v>
      </c>
      <c r="Z1862" s="528">
        <f t="shared" ca="1" si="3037"/>
        <v>0</v>
      </c>
      <c r="AA1862" s="528">
        <f t="shared" ca="1" si="3037"/>
        <v>0</v>
      </c>
      <c r="AB1862" s="528">
        <f t="shared" ref="AB1862:AE1862" ca="1" si="3038">IF(AND(OFFSET($F$269,$D1856,0)="tak",OFFSET($G$269,$D1856,0)="tak",OFFSET($J$269,$D1856,0)="ok",LataProjekcji&lt;=Koniec_Projekt),ROUND(OFFSET($K$2476,$H1861,(COLUMN()-11))*OFFSET($K$469,$H1862,(COLUMN()-11)),0),0)</f>
        <v>0</v>
      </c>
      <c r="AC1862" s="528">
        <f t="shared" ca="1" si="3038"/>
        <v>0</v>
      </c>
      <c r="AD1862" s="528">
        <f t="shared" ca="1" si="3038"/>
        <v>0</v>
      </c>
      <c r="AE1862" s="528">
        <f t="shared" ca="1" si="3038"/>
        <v>0</v>
      </c>
    </row>
    <row r="1863" spans="1:31" hidden="1">
      <c r="A1863" s="326"/>
      <c r="B1863" s="20" t="str">
        <f ca="1">OFFSET($B$269,D1863,0)</f>
        <v/>
      </c>
      <c r="C1863" s="20"/>
      <c r="D1863" s="21">
        <f>D1856+1</f>
        <v>1572</v>
      </c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</row>
    <row r="1864" spans="1:31" hidden="1">
      <c r="A1864" s="326"/>
      <c r="B1864" s="21" t="s">
        <v>395</v>
      </c>
      <c r="C1864" s="21"/>
      <c r="D1864" s="164">
        <f ca="1">IFERROR(YEAR(OFFSET($E$269,D1863,0)),0)</f>
        <v>0</v>
      </c>
      <c r="E1864" s="164">
        <f ca="1">IFERROR(MONTH(OFFSET($E$269,D1863,0)),0)</f>
        <v>0</v>
      </c>
      <c r="F1864" s="527" cm="1">
        <f t="array" aca="1" ref="F1864" ca="1">IleMiesiecyDoKoncaRokuST</f>
        <v>0</v>
      </c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/>
    </row>
    <row r="1865" spans="1:31" hidden="1">
      <c r="A1865" s="326"/>
      <c r="B1865" s="21" t="s">
        <v>388</v>
      </c>
      <c r="C1865" s="21"/>
      <c r="D1865" s="373">
        <f ca="1">IF(E1865&lt;0,0,ROUND(E1865,0))</f>
        <v>0</v>
      </c>
      <c r="E1865" s="248">
        <f ca="1">OFFSET($D$269,D1863,0)</f>
        <v>0</v>
      </c>
      <c r="F1865" s="373">
        <f ca="1">IF(E1865&gt;10,ROUND(($D1866/12)*$F1864,0),$D1865)</f>
        <v>0</v>
      </c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  <c r="W1865" s="21"/>
      <c r="X1865" s="21"/>
      <c r="Y1865" s="21"/>
      <c r="Z1865" s="21"/>
      <c r="AA1865" s="21"/>
      <c r="AB1865" s="21"/>
      <c r="AC1865" s="21"/>
      <c r="AD1865" s="21"/>
      <c r="AE1865" s="21"/>
    </row>
    <row r="1866" spans="1:31" hidden="1">
      <c r="A1866" s="326"/>
      <c r="B1866" s="21" t="s">
        <v>396</v>
      </c>
      <c r="C1866" s="21"/>
      <c r="D1866" s="373">
        <f ca="1">IF(ISBLANK(OFFSET($E$269,D1863,0)),0,IF(E1865&gt;10,ROUND(D1865*am_maszyny,0),IF(D1865&lt;0,0,D1865)))</f>
        <v>0</v>
      </c>
      <c r="E1866" s="21"/>
      <c r="F1866" s="21"/>
      <c r="G1866" s="21"/>
      <c r="H1866" s="21"/>
      <c r="I1866" s="21"/>
      <c r="J1866" s="21"/>
      <c r="K1866" s="74">
        <f ca="1">ROUND(IF($D1864=LataProjekcji,$F1865,IF($D1864=LataProjekcji,$D1866,0)),0)</f>
        <v>0</v>
      </c>
      <c r="L1866" s="247">
        <f ca="1">ROUND(IF(OR(AND($D1864=LataProjekcji,$F1864&gt;0),AND($D1864=LataProjekcji,$F1864=0,$E1865&lt;=10)),$F1865,IF($D1864&lt;LataProjekcji,IF((SUM($K1866:K1866)+$D1866)&lt;$D1865,$D1866,$D1865-SUM($K1866:K1866)),0)),0)</f>
        <v>0</v>
      </c>
      <c r="M1866" s="247">
        <f ca="1">ROUND(IF(OR(AND($D1864=LataProjekcji,$F1864&gt;0),AND($D1864=LataProjekcji,$F1864=0,$E1865&lt;=10)),$F1865,IF($D1864&lt;LataProjekcji,IF((SUM($K1866:L1866)+$D1866)&lt;$D1865,$D1866,$D1865-SUM($K1866:L1866)),0)),0)</f>
        <v>0</v>
      </c>
      <c r="N1866" s="247">
        <f ca="1">ROUND(IF(OR(AND($D1864=LataProjekcji,$F1864&gt;0),AND($D1864=LataProjekcji,$F1864=0,$E1865&lt;=10)),$F1865,IF($D1864&lt;LataProjekcji,IF((SUM($K1866:M1866)+$D1866)&lt;$D1865,$D1866,$D1865-SUM($K1866:M1866)),0)),0)</f>
        <v>0</v>
      </c>
      <c r="O1866" s="247">
        <f ca="1">ROUND(IF(OR(AND($D1864=LataProjekcji,$F1864&gt;0),AND($D1864=LataProjekcji,$F1864=0,$E1865&lt;=10)),$F1865,IF($D1864&lt;LataProjekcji,IF((SUM($K1866:N1866)+$D1866)&lt;$D1865,$D1866,$D1865-SUM($K1866:N1866)),0)),0)</f>
        <v>0</v>
      </c>
      <c r="P1866" s="247">
        <f ca="1">ROUND(IF(OR(AND($D1864=LataProjekcji,$F1864&gt;0),AND($D1864=LataProjekcji,$F1864=0,$E1865&lt;=10)),$F1865,IF($D1864&lt;LataProjekcji,IF((SUM($K1866:O1866)+$D1866)&lt;$D1865,$D1866,$D1865-SUM($K1866:O1866)),0)),0)</f>
        <v>0</v>
      </c>
      <c r="Q1866" s="247">
        <f ca="1">ROUND(IF(OR(AND($D1864=LataProjekcji,$F1864&gt;0),AND($D1864=LataProjekcji,$F1864=0,$E1865&lt;=10)),$F1865,IF($D1864&lt;LataProjekcji,IF((SUM($K1866:P1866)+$D1866)&lt;$D1865,$D1866,$D1865-SUM($K1866:P1866)),0)),0)</f>
        <v>0</v>
      </c>
      <c r="R1866" s="247">
        <f ca="1">ROUND(IF(OR(AND($D1864=LataProjekcji,$F1864&gt;0),AND($D1864=LataProjekcji,$F1864=0,$E1865&lt;=10)),$F1865,IF($D1864&lt;LataProjekcji,IF((SUM($K1866:Q1866)+$D1866)&lt;$D1865,$D1866,$D1865-SUM($K1866:Q1866)),0)),0)</f>
        <v>0</v>
      </c>
      <c r="S1866" s="247">
        <f ca="1">ROUND(IF(OR(AND($D1864=LataProjekcji,$F1864&gt;0),AND($D1864=LataProjekcji,$F1864=0,$E1865&lt;=10)),$F1865,IF($D1864&lt;LataProjekcji,IF((SUM($K1866:R1866)+$D1866)&lt;$D1865,$D1866,$D1865-SUM($K1866:R1866)),0)),0)</f>
        <v>0</v>
      </c>
      <c r="T1866" s="247">
        <f ca="1">ROUND(IF(OR(AND($D1864=LataProjekcji,$F1864&gt;0),AND($D1864=LataProjekcji,$F1864=0,$E1865&lt;=10)),$F1865,IF($D1864&lt;LataProjekcji,IF((SUM($K1866:S1866)+$D1866)&lt;$D1865,$D1866,$D1865-SUM($K1866:S1866)),0)),0)</f>
        <v>0</v>
      </c>
      <c r="U1866" s="247">
        <f ca="1">ROUND(IF(OR(AND($D1864=LataProjekcji,$F1864&gt;0),AND($D1864=LataProjekcji,$F1864=0,$E1865&lt;=10)),$F1865,IF($D1864&lt;LataProjekcji,IF((SUM($K1866:T1866)+$D1866)&lt;$D1865,$D1866,$D1865-SUM($K1866:T1866)),0)),0)</f>
        <v>0</v>
      </c>
      <c r="V1866" s="247">
        <f ca="1">ROUND(IF(OR(AND($D1864=LataProjekcji,$F1864&gt;0),AND($D1864=LataProjekcji,$F1864=0,$E1865&lt;=10)),$F1865,IF($D1864&lt;LataProjekcji,IF((SUM($K1866:U1866)+$D1866)&lt;$D1865,$D1866,$D1865-SUM($K1866:U1866)),0)),0)</f>
        <v>0</v>
      </c>
      <c r="W1866" s="247">
        <f ca="1">ROUND(IF(OR(AND($D1864=LataProjekcji,$F1864&gt;0),AND($D1864=LataProjekcji,$F1864=0,$E1865&lt;=10)),$F1865,IF($D1864&lt;LataProjekcji,IF((SUM($K1866:V1866)+$D1866)&lt;$D1865,$D1866,$D1865-SUM($K1866:V1866)),0)),0)</f>
        <v>0</v>
      </c>
      <c r="X1866" s="247">
        <f ca="1">ROUND(IF(OR(AND($D1864=LataProjekcji,$F1864&gt;0),AND($D1864=LataProjekcji,$F1864=0,$E1865&lt;=10)),$F1865,IF($D1864&lt;LataProjekcji,IF((SUM($K1866:W1866)+$D1866)&lt;$D1865,$D1866,$D1865-SUM($K1866:W1866)),0)),0)</f>
        <v>0</v>
      </c>
      <c r="Y1866" s="247">
        <f ca="1">ROUND(IF(OR(AND($D1864=LataProjekcji,$F1864&gt;0),AND($D1864=LataProjekcji,$F1864=0,$E1865&lt;=10)),$F1865,IF($D1864&lt;LataProjekcji,IF((SUM($K1866:X1866)+$D1866)&lt;$D1865,$D1866,$D1865-SUM($K1866:X1866)),0)),0)</f>
        <v>0</v>
      </c>
      <c r="Z1866" s="247">
        <f ca="1">ROUND(IF(OR(AND($D1864=LataProjekcji,$F1864&gt;0),AND($D1864=LataProjekcji,$F1864=0,$E1865&lt;=10)),$F1865,IF($D1864&lt;LataProjekcji,IF((SUM($K1866:Y1866)+$D1866)&lt;$D1865,$D1866,$D1865-SUM($K1866:Y1866)),0)),0)</f>
        <v>0</v>
      </c>
      <c r="AA1866" s="247">
        <f ca="1">ROUND(IF(OR(AND($D1864=LataProjekcji,$F1864&gt;0),AND($D1864=LataProjekcji,$F1864=0,$E1865&lt;=10)),$F1865,IF($D1864&lt;LataProjekcji,IF((SUM($K1866:Z1866)+$D1866)&lt;$D1865,$D1866,$D1865-SUM($K1866:Z1866)),0)),0)</f>
        <v>0</v>
      </c>
      <c r="AB1866" s="247">
        <f ca="1">ROUND(IF(OR(AND($D1864=LataProjekcji,$F1864&gt;0),AND($D1864=LataProjekcji,$F1864=0,$E1865&lt;=10)),$F1865,IF($D1864&lt;LataProjekcji,IF((SUM($K1866:AA1866)+$D1866)&lt;$D1865,$D1866,$D1865-SUM($K1866:AA1866)),0)),0)</f>
        <v>0</v>
      </c>
      <c r="AC1866" s="247">
        <f ca="1">ROUND(IF(OR(AND($D1864=LataProjekcji,$F1864&gt;0),AND($D1864=LataProjekcji,$F1864=0,$E1865&lt;=10)),$F1865,IF($D1864&lt;LataProjekcji,IF((SUM($K1866:AB1866)+$D1866)&lt;$D1865,$D1866,$D1865-SUM($K1866:AB1866)),0)),0)</f>
        <v>0</v>
      </c>
      <c r="AD1866" s="247">
        <f ca="1">ROUND(IF(OR(AND($D1864=LataProjekcji,$F1864&gt;0),AND($D1864=LataProjekcji,$F1864=0,$E1865&lt;=10)),$F1865,IF($D1864&lt;LataProjekcji,IF((SUM($K1866:AC1866)+$D1866)&lt;$D1865,$D1866,$D1865-SUM($K1866:AC1866)),0)),0)</f>
        <v>0</v>
      </c>
      <c r="AE1866" s="247">
        <f ca="1">ROUND(IF(OR(AND($D1864=LataProjekcji,$F1864&gt;0),AND($D1864=LataProjekcji,$F1864=0,$E1865&lt;=10)),$F1865,IF($D1864&lt;LataProjekcji,IF((SUM($K1866:AD1866)+$D1866)&lt;$D1865,$D1866,$D1865-SUM($K1866:AD1866)),0)),0)</f>
        <v>0</v>
      </c>
    </row>
    <row r="1867" spans="1:31" ht="12.5" hidden="1" thickBot="1">
      <c r="A1867" s="326"/>
      <c r="B1867" s="21" t="s">
        <v>397</v>
      </c>
      <c r="C1867" s="21"/>
      <c r="D1867" s="22"/>
      <c r="E1867" s="21"/>
      <c r="F1867" s="21"/>
      <c r="G1867" s="21"/>
      <c r="H1867" s="21"/>
      <c r="I1867" s="21"/>
      <c r="J1867" s="21"/>
      <c r="K1867" s="22">
        <f ca="1">ROUND(K1866,0)</f>
        <v>0</v>
      </c>
      <c r="L1867" s="22">
        <f t="shared" ref="L1867:W1867" ca="1" si="3039">ROUND(K1867+L1866,0)</f>
        <v>0</v>
      </c>
      <c r="M1867" s="22">
        <f t="shared" ca="1" si="3039"/>
        <v>0</v>
      </c>
      <c r="N1867" s="22">
        <f t="shared" ca="1" si="3039"/>
        <v>0</v>
      </c>
      <c r="O1867" s="22">
        <f t="shared" ca="1" si="3039"/>
        <v>0</v>
      </c>
      <c r="P1867" s="22">
        <f t="shared" ca="1" si="3039"/>
        <v>0</v>
      </c>
      <c r="Q1867" s="22">
        <f t="shared" ca="1" si="3039"/>
        <v>0</v>
      </c>
      <c r="R1867" s="22">
        <f t="shared" ca="1" si="3039"/>
        <v>0</v>
      </c>
      <c r="S1867" s="22">
        <f t="shared" ca="1" si="3039"/>
        <v>0</v>
      </c>
      <c r="T1867" s="22">
        <f t="shared" ca="1" si="3039"/>
        <v>0</v>
      </c>
      <c r="U1867" s="22">
        <f t="shared" ca="1" si="3039"/>
        <v>0</v>
      </c>
      <c r="V1867" s="22">
        <f t="shared" ca="1" si="3039"/>
        <v>0</v>
      </c>
      <c r="W1867" s="22">
        <f t="shared" ca="1" si="3039"/>
        <v>0</v>
      </c>
      <c r="X1867" s="22">
        <f ca="1">ROUND(W1867+X1866,0)</f>
        <v>0</v>
      </c>
      <c r="Y1867" s="22">
        <f ca="1">ROUND(X1867+Y1866,0)</f>
        <v>0</v>
      </c>
      <c r="Z1867" s="22">
        <f t="shared" ref="Z1867:AA1867" ca="1" si="3040">ROUND(Y1867+Z1866,0)</f>
        <v>0</v>
      </c>
      <c r="AA1867" s="22">
        <f t="shared" ca="1" si="3040"/>
        <v>0</v>
      </c>
      <c r="AB1867" s="22">
        <f t="shared" ref="AB1867" ca="1" si="3041">ROUND(AA1867+AB1866,0)</f>
        <v>0</v>
      </c>
      <c r="AC1867" s="22">
        <f t="shared" ref="AC1867" ca="1" si="3042">ROUND(AB1867+AC1866,0)</f>
        <v>0</v>
      </c>
      <c r="AD1867" s="22">
        <f t="shared" ref="AD1867" ca="1" si="3043">ROUND(AC1867+AD1866,0)</f>
        <v>0</v>
      </c>
      <c r="AE1867" s="22">
        <f t="shared" ref="AE1867" ca="1" si="3044">ROUND(AD1867+AE1866,0)</f>
        <v>0</v>
      </c>
    </row>
    <row r="1868" spans="1:31" ht="12.5" hidden="1" thickBot="1">
      <c r="A1868" s="326"/>
      <c r="B1868" s="21" t="s">
        <v>388</v>
      </c>
      <c r="C1868" s="21"/>
      <c r="D1868" s="22"/>
      <c r="E1868" s="21"/>
      <c r="F1868" s="21"/>
      <c r="G1868" s="21"/>
      <c r="H1868" s="539">
        <f>H1861+7</f>
        <v>546</v>
      </c>
      <c r="I1868" s="21"/>
      <c r="J1868" s="21"/>
      <c r="K1868" s="76">
        <f ca="1">IF($D1864=LataProjekcji,ROUND($D1865-K1867,0),ROUND(IF(K1866=0,0,$D1865-K1867),0))</f>
        <v>0</v>
      </c>
      <c r="L1868" s="253">
        <f t="shared" ref="L1868:W1868" ca="1" si="3045">IF($D1864=LataProjekcji,ROUND($D1865-L1867,0),ROUND(IF(AND(L1866=0,K1868&gt;0),$D1865-L1867,IF(L1866=0,0,$D1865-L1867)),0))</f>
        <v>0</v>
      </c>
      <c r="M1868" s="253">
        <f t="shared" ca="1" si="3045"/>
        <v>0</v>
      </c>
      <c r="N1868" s="253">
        <f t="shared" ca="1" si="3045"/>
        <v>0</v>
      </c>
      <c r="O1868" s="253">
        <f t="shared" ca="1" si="3045"/>
        <v>0</v>
      </c>
      <c r="P1868" s="253">
        <f t="shared" ca="1" si="3045"/>
        <v>0</v>
      </c>
      <c r="Q1868" s="253">
        <f t="shared" ca="1" si="3045"/>
        <v>0</v>
      </c>
      <c r="R1868" s="253">
        <f t="shared" ca="1" si="3045"/>
        <v>0</v>
      </c>
      <c r="S1868" s="253">
        <f t="shared" ca="1" si="3045"/>
        <v>0</v>
      </c>
      <c r="T1868" s="253">
        <f t="shared" ca="1" si="3045"/>
        <v>0</v>
      </c>
      <c r="U1868" s="253">
        <f t="shared" ca="1" si="3045"/>
        <v>0</v>
      </c>
      <c r="V1868" s="253">
        <f t="shared" ca="1" si="3045"/>
        <v>0</v>
      </c>
      <c r="W1868" s="253">
        <f t="shared" ca="1" si="3045"/>
        <v>0</v>
      </c>
      <c r="X1868" s="253">
        <f t="shared" ref="X1868:AA1868" ca="1" si="3046">IF($D1864=LataProjekcji,ROUND($D1865-X1867,0),ROUND(IF(AND(X1866=0,W1868&gt;0),$D1865-X1867,IF(X1866=0,0,$D1865-X1867)),0))</f>
        <v>0</v>
      </c>
      <c r="Y1868" s="253">
        <f t="shared" ca="1" si="3046"/>
        <v>0</v>
      </c>
      <c r="Z1868" s="253">
        <f t="shared" ca="1" si="3046"/>
        <v>0</v>
      </c>
      <c r="AA1868" s="253">
        <f t="shared" ca="1" si="3046"/>
        <v>0</v>
      </c>
      <c r="AB1868" s="253">
        <f t="shared" ref="AB1868" ca="1" si="3047">IF($D1864=LataProjekcji,ROUND($D1865-AB1867,0),ROUND(IF(AND(AB1866=0,AA1868&gt;0),$D1865-AB1867,IF(AB1866=0,0,$D1865-AB1867)),0))</f>
        <v>0</v>
      </c>
      <c r="AC1868" s="253">
        <f t="shared" ref="AC1868" ca="1" si="3048">IF($D1864=LataProjekcji,ROUND($D1865-AC1867,0),ROUND(IF(AND(AC1866=0,AB1868&gt;0),$D1865-AC1867,IF(AC1866=0,0,$D1865-AC1867)),0))</f>
        <v>0</v>
      </c>
      <c r="AD1868" s="253">
        <f t="shared" ref="AD1868" ca="1" si="3049">IF($D1864=LataProjekcji,ROUND($D1865-AD1867,0),ROUND(IF(AND(AD1866=0,AC1868&gt;0),$D1865-AD1867,IF(AD1866=0,0,$D1865-AD1867)),0))</f>
        <v>0</v>
      </c>
      <c r="AE1868" s="253">
        <f t="shared" ref="AE1868" ca="1" si="3050">IF($D1864=LataProjekcji,ROUND($D1865-AE1867,0),ROUND(IF(AND(AE1866=0,AD1868&gt;0),$D1865-AE1867,IF(AE1866=0,0,$D1865-AE1867)),0))</f>
        <v>0</v>
      </c>
    </row>
    <row r="1869" spans="1:31" hidden="1">
      <c r="A1869" s="326"/>
      <c r="B1869" s="21"/>
      <c r="C1869" s="21"/>
      <c r="D1869" s="22"/>
      <c r="E1869" s="21"/>
      <c r="F1869" s="21"/>
      <c r="G1869" s="21"/>
      <c r="H1869" s="388">
        <f>H1862+1</f>
        <v>42</v>
      </c>
      <c r="I1869" s="458" t="str" cm="1">
        <f t="array" aca="1" ref="I1869" ca="1">OFFSET('Środki trwałe'!$C$418,H1869,,)</f>
        <v/>
      </c>
      <c r="J1869" s="388" t="s">
        <v>404</v>
      </c>
      <c r="K1869" s="528">
        <f t="shared" ref="K1869:W1869" ca="1" si="3051">IF(AND(OFFSET($F$269,$D1863,0)="tak",OFFSET($G$269,$D1863,0)="tak",OFFSET($J$269,$D1863,0)="ok",LataProjekcji&lt;=Koniec_Projekt),ROUND(OFFSET($K$2476,$H1868,(COLUMN()-11))*OFFSET($K$469,$H1869,(COLUMN()-11)),0),0)</f>
        <v>0</v>
      </c>
      <c r="L1869" s="528">
        <f t="shared" ca="1" si="3051"/>
        <v>0</v>
      </c>
      <c r="M1869" s="528">
        <f t="shared" ca="1" si="3051"/>
        <v>0</v>
      </c>
      <c r="N1869" s="528">
        <f t="shared" ca="1" si="3051"/>
        <v>0</v>
      </c>
      <c r="O1869" s="528">
        <f t="shared" ca="1" si="3051"/>
        <v>0</v>
      </c>
      <c r="P1869" s="528">
        <f t="shared" ca="1" si="3051"/>
        <v>0</v>
      </c>
      <c r="Q1869" s="528">
        <f t="shared" ca="1" si="3051"/>
        <v>0</v>
      </c>
      <c r="R1869" s="528">
        <f t="shared" ca="1" si="3051"/>
        <v>0</v>
      </c>
      <c r="S1869" s="528">
        <f t="shared" ca="1" si="3051"/>
        <v>0</v>
      </c>
      <c r="T1869" s="528">
        <f t="shared" ca="1" si="3051"/>
        <v>0</v>
      </c>
      <c r="U1869" s="528">
        <f t="shared" ca="1" si="3051"/>
        <v>0</v>
      </c>
      <c r="V1869" s="528">
        <f t="shared" ca="1" si="3051"/>
        <v>0</v>
      </c>
      <c r="W1869" s="528">
        <f t="shared" ca="1" si="3051"/>
        <v>0</v>
      </c>
      <c r="X1869" s="528">
        <f t="shared" ref="X1869:AA1869" ca="1" si="3052">IF(AND(OFFSET($F$269,$D1863,0)="tak",OFFSET($G$269,$D1863,0)="tak",OFFSET($J$269,$D1863,0)="ok",LataProjekcji&lt;=Koniec_Projekt),ROUND(OFFSET($K$2476,$H1868,(COLUMN()-11))*OFFSET($K$469,$H1869,(COLUMN()-11)),0),0)</f>
        <v>0</v>
      </c>
      <c r="Y1869" s="528">
        <f t="shared" ca="1" si="3052"/>
        <v>0</v>
      </c>
      <c r="Z1869" s="528">
        <f t="shared" ca="1" si="3052"/>
        <v>0</v>
      </c>
      <c r="AA1869" s="528">
        <f t="shared" ca="1" si="3052"/>
        <v>0</v>
      </c>
      <c r="AB1869" s="528">
        <f t="shared" ref="AB1869:AE1869" ca="1" si="3053">IF(AND(OFFSET($F$269,$D1863,0)="tak",OFFSET($G$269,$D1863,0)="tak",OFFSET($J$269,$D1863,0)="ok",LataProjekcji&lt;=Koniec_Projekt),ROUND(OFFSET($K$2476,$H1868,(COLUMN()-11))*OFFSET($K$469,$H1869,(COLUMN()-11)),0),0)</f>
        <v>0</v>
      </c>
      <c r="AC1869" s="528">
        <f t="shared" ca="1" si="3053"/>
        <v>0</v>
      </c>
      <c r="AD1869" s="528">
        <f t="shared" ca="1" si="3053"/>
        <v>0</v>
      </c>
      <c r="AE1869" s="528">
        <f t="shared" ca="1" si="3053"/>
        <v>0</v>
      </c>
    </row>
    <row r="1870" spans="1:31" hidden="1">
      <c r="A1870" s="326"/>
      <c r="B1870" s="20" t="str">
        <f ca="1">OFFSET($B$269,D1870,0)</f>
        <v/>
      </c>
      <c r="C1870" s="20"/>
      <c r="D1870" s="21">
        <f>D1863+1</f>
        <v>1573</v>
      </c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  <c r="W1870" s="21"/>
      <c r="X1870" s="21"/>
      <c r="Y1870" s="21"/>
      <c r="Z1870" s="21"/>
      <c r="AA1870" s="21"/>
      <c r="AB1870" s="21"/>
      <c r="AC1870" s="21"/>
      <c r="AD1870" s="21"/>
      <c r="AE1870" s="21"/>
    </row>
    <row r="1871" spans="1:31" hidden="1">
      <c r="A1871" s="326"/>
      <c r="B1871" s="21" t="s">
        <v>395</v>
      </c>
      <c r="C1871" s="21"/>
      <c r="D1871" s="164">
        <f ca="1">IFERROR(YEAR(OFFSET($E$269,D1870,0)),0)</f>
        <v>0</v>
      </c>
      <c r="E1871" s="164">
        <f ca="1">IFERROR(MONTH(OFFSET($E$269,D1870,0)),0)</f>
        <v>0</v>
      </c>
      <c r="F1871" s="527" cm="1">
        <f t="array" aca="1" ref="F1871" ca="1">IleMiesiecyDoKoncaRokuST</f>
        <v>0</v>
      </c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1"/>
      <c r="W1871" s="21"/>
      <c r="X1871" s="21"/>
      <c r="Y1871" s="21"/>
      <c r="Z1871" s="21"/>
      <c r="AA1871" s="21"/>
      <c r="AB1871" s="21"/>
      <c r="AC1871" s="21"/>
      <c r="AD1871" s="21"/>
      <c r="AE1871" s="21"/>
    </row>
    <row r="1872" spans="1:31" hidden="1">
      <c r="A1872" s="326"/>
      <c r="B1872" s="21" t="s">
        <v>388</v>
      </c>
      <c r="C1872" s="21"/>
      <c r="D1872" s="374">
        <f ca="1">IF(E1872&lt;0,0,ROUND(E1872,0))</f>
        <v>0</v>
      </c>
      <c r="E1872" s="248">
        <f ca="1">OFFSET($D$269,D1870,0)</f>
        <v>0</v>
      </c>
      <c r="F1872" s="374">
        <f ca="1">IF(E1872&gt;10,ROUND(($D1873/12)*$F1871,0),$D1872)</f>
        <v>0</v>
      </c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  <c r="W1872" s="21"/>
      <c r="X1872" s="21"/>
      <c r="Y1872" s="21"/>
      <c r="Z1872" s="21"/>
      <c r="AA1872" s="21"/>
      <c r="AB1872" s="21"/>
      <c r="AC1872" s="21"/>
      <c r="AD1872" s="21"/>
      <c r="AE1872" s="21"/>
    </row>
    <row r="1873" spans="1:31" hidden="1">
      <c r="A1873" s="326"/>
      <c r="B1873" s="21" t="s">
        <v>396</v>
      </c>
      <c r="C1873" s="21"/>
      <c r="D1873" s="374">
        <f ca="1">IF(ISBLANK(OFFSET($E$269,D1870,0)),0,IF(E1872&gt;10,ROUND(D1872*am_maszyny,0),IF(D1872&lt;0,0,D1872)))</f>
        <v>0</v>
      </c>
      <c r="E1873" s="21"/>
      <c r="F1873" s="21"/>
      <c r="G1873" s="21"/>
      <c r="H1873" s="21"/>
      <c r="I1873" s="21"/>
      <c r="J1873" s="21"/>
      <c r="K1873" s="74">
        <f ca="1">ROUND(IF($D1871=LataProjekcji,$F1872,IF($D1871=LataProjekcji,$D1873,0)),0)</f>
        <v>0</v>
      </c>
      <c r="L1873" s="247">
        <f ca="1">ROUND(IF(OR(AND($D1871=LataProjekcji,$F1871&gt;0),AND($D1871=LataProjekcji,$F1871=0,$E1872&lt;=10)),$F1872,IF($D1871&lt;LataProjekcji,IF((SUM($K1873:K1873)+$D1873)&lt;$D1872,$D1873,$D1872-SUM($K1873:K1873)),0)),0)</f>
        <v>0</v>
      </c>
      <c r="M1873" s="247">
        <f ca="1">ROUND(IF(OR(AND($D1871=LataProjekcji,$F1871&gt;0),AND($D1871=LataProjekcji,$F1871=0,$E1872&lt;=10)),$F1872,IF($D1871&lt;LataProjekcji,IF((SUM($K1873:L1873)+$D1873)&lt;$D1872,$D1873,$D1872-SUM($K1873:L1873)),0)),0)</f>
        <v>0</v>
      </c>
      <c r="N1873" s="247">
        <f ca="1">ROUND(IF(OR(AND($D1871=LataProjekcji,$F1871&gt;0),AND($D1871=LataProjekcji,$F1871=0,$E1872&lt;=10)),$F1872,IF($D1871&lt;LataProjekcji,IF((SUM($K1873:M1873)+$D1873)&lt;$D1872,$D1873,$D1872-SUM($K1873:M1873)),0)),0)</f>
        <v>0</v>
      </c>
      <c r="O1873" s="247">
        <f ca="1">ROUND(IF(OR(AND($D1871=LataProjekcji,$F1871&gt;0),AND($D1871=LataProjekcji,$F1871=0,$E1872&lt;=10)),$F1872,IF($D1871&lt;LataProjekcji,IF((SUM($K1873:N1873)+$D1873)&lt;$D1872,$D1873,$D1872-SUM($K1873:N1873)),0)),0)</f>
        <v>0</v>
      </c>
      <c r="P1873" s="247">
        <f ca="1">ROUND(IF(OR(AND($D1871=LataProjekcji,$F1871&gt;0),AND($D1871=LataProjekcji,$F1871=0,$E1872&lt;=10)),$F1872,IF($D1871&lt;LataProjekcji,IF((SUM($K1873:O1873)+$D1873)&lt;$D1872,$D1873,$D1872-SUM($K1873:O1873)),0)),0)</f>
        <v>0</v>
      </c>
      <c r="Q1873" s="247">
        <f ca="1">ROUND(IF(OR(AND($D1871=LataProjekcji,$F1871&gt;0),AND($D1871=LataProjekcji,$F1871=0,$E1872&lt;=10)),$F1872,IF($D1871&lt;LataProjekcji,IF((SUM($K1873:P1873)+$D1873)&lt;$D1872,$D1873,$D1872-SUM($K1873:P1873)),0)),0)</f>
        <v>0</v>
      </c>
      <c r="R1873" s="247">
        <f ca="1">ROUND(IF(OR(AND($D1871=LataProjekcji,$F1871&gt;0),AND($D1871=LataProjekcji,$F1871=0,$E1872&lt;=10)),$F1872,IF($D1871&lt;LataProjekcji,IF((SUM($K1873:Q1873)+$D1873)&lt;$D1872,$D1873,$D1872-SUM($K1873:Q1873)),0)),0)</f>
        <v>0</v>
      </c>
      <c r="S1873" s="247">
        <f ca="1">ROUND(IF(OR(AND($D1871=LataProjekcji,$F1871&gt;0),AND($D1871=LataProjekcji,$F1871=0,$E1872&lt;=10)),$F1872,IF($D1871&lt;LataProjekcji,IF((SUM($K1873:R1873)+$D1873)&lt;$D1872,$D1873,$D1872-SUM($K1873:R1873)),0)),0)</f>
        <v>0</v>
      </c>
      <c r="T1873" s="247">
        <f ca="1">ROUND(IF(OR(AND($D1871=LataProjekcji,$F1871&gt;0),AND($D1871=LataProjekcji,$F1871=0,$E1872&lt;=10)),$F1872,IF($D1871&lt;LataProjekcji,IF((SUM($K1873:S1873)+$D1873)&lt;$D1872,$D1873,$D1872-SUM($K1873:S1873)),0)),0)</f>
        <v>0</v>
      </c>
      <c r="U1873" s="247">
        <f ca="1">ROUND(IF(OR(AND($D1871=LataProjekcji,$F1871&gt;0),AND($D1871=LataProjekcji,$F1871=0,$E1872&lt;=10)),$F1872,IF($D1871&lt;LataProjekcji,IF((SUM($K1873:T1873)+$D1873)&lt;$D1872,$D1873,$D1872-SUM($K1873:T1873)),0)),0)</f>
        <v>0</v>
      </c>
      <c r="V1873" s="247">
        <f ca="1">ROUND(IF(OR(AND($D1871=LataProjekcji,$F1871&gt;0),AND($D1871=LataProjekcji,$F1871=0,$E1872&lt;=10)),$F1872,IF($D1871&lt;LataProjekcji,IF((SUM($K1873:U1873)+$D1873)&lt;$D1872,$D1873,$D1872-SUM($K1873:U1873)),0)),0)</f>
        <v>0</v>
      </c>
      <c r="W1873" s="247">
        <f ca="1">ROUND(IF(OR(AND($D1871=LataProjekcji,$F1871&gt;0),AND($D1871=LataProjekcji,$F1871=0,$E1872&lt;=10)),$F1872,IF($D1871&lt;LataProjekcji,IF((SUM($K1873:V1873)+$D1873)&lt;$D1872,$D1873,$D1872-SUM($K1873:V1873)),0)),0)</f>
        <v>0</v>
      </c>
      <c r="X1873" s="247">
        <f ca="1">ROUND(IF(OR(AND($D1871=LataProjekcji,$F1871&gt;0),AND($D1871=LataProjekcji,$F1871=0,$E1872&lt;=10)),$F1872,IF($D1871&lt;LataProjekcji,IF((SUM($K1873:W1873)+$D1873)&lt;$D1872,$D1873,$D1872-SUM($K1873:W1873)),0)),0)</f>
        <v>0</v>
      </c>
      <c r="Y1873" s="247">
        <f ca="1">ROUND(IF(OR(AND($D1871=LataProjekcji,$F1871&gt;0),AND($D1871=LataProjekcji,$F1871=0,$E1872&lt;=10)),$F1872,IF($D1871&lt;LataProjekcji,IF((SUM($K1873:X1873)+$D1873)&lt;$D1872,$D1873,$D1872-SUM($K1873:X1873)),0)),0)</f>
        <v>0</v>
      </c>
      <c r="Z1873" s="247">
        <f ca="1">ROUND(IF(OR(AND($D1871=LataProjekcji,$F1871&gt;0),AND($D1871=LataProjekcji,$F1871=0,$E1872&lt;=10)),$F1872,IF($D1871&lt;LataProjekcji,IF((SUM($K1873:Y1873)+$D1873)&lt;$D1872,$D1873,$D1872-SUM($K1873:Y1873)),0)),0)</f>
        <v>0</v>
      </c>
      <c r="AA1873" s="247">
        <f ca="1">ROUND(IF(OR(AND($D1871=LataProjekcji,$F1871&gt;0),AND($D1871=LataProjekcji,$F1871=0,$E1872&lt;=10)),$F1872,IF($D1871&lt;LataProjekcji,IF((SUM($K1873:Z1873)+$D1873)&lt;$D1872,$D1873,$D1872-SUM($K1873:Z1873)),0)),0)</f>
        <v>0</v>
      </c>
      <c r="AB1873" s="247">
        <f ca="1">ROUND(IF(OR(AND($D1871=LataProjekcji,$F1871&gt;0),AND($D1871=LataProjekcji,$F1871=0,$E1872&lt;=10)),$F1872,IF($D1871&lt;LataProjekcji,IF((SUM($K1873:AA1873)+$D1873)&lt;$D1872,$D1873,$D1872-SUM($K1873:AA1873)),0)),0)</f>
        <v>0</v>
      </c>
      <c r="AC1873" s="247">
        <f ca="1">ROUND(IF(OR(AND($D1871=LataProjekcji,$F1871&gt;0),AND($D1871=LataProjekcji,$F1871=0,$E1872&lt;=10)),$F1872,IF($D1871&lt;LataProjekcji,IF((SUM($K1873:AB1873)+$D1873)&lt;$D1872,$D1873,$D1872-SUM($K1873:AB1873)),0)),0)</f>
        <v>0</v>
      </c>
      <c r="AD1873" s="247">
        <f ca="1">ROUND(IF(OR(AND($D1871=LataProjekcji,$F1871&gt;0),AND($D1871=LataProjekcji,$F1871=0,$E1872&lt;=10)),$F1872,IF($D1871&lt;LataProjekcji,IF((SUM($K1873:AC1873)+$D1873)&lt;$D1872,$D1873,$D1872-SUM($K1873:AC1873)),0)),0)</f>
        <v>0</v>
      </c>
      <c r="AE1873" s="247">
        <f ca="1">ROUND(IF(OR(AND($D1871=LataProjekcji,$F1871&gt;0),AND($D1871=LataProjekcji,$F1871=0,$E1872&lt;=10)),$F1872,IF($D1871&lt;LataProjekcji,IF((SUM($K1873:AD1873)+$D1873)&lt;$D1872,$D1873,$D1872-SUM($K1873:AD1873)),0)),0)</f>
        <v>0</v>
      </c>
    </row>
    <row r="1874" spans="1:31" ht="12.5" hidden="1" thickBot="1">
      <c r="A1874" s="326"/>
      <c r="B1874" s="21" t="s">
        <v>397</v>
      </c>
      <c r="C1874" s="21"/>
      <c r="D1874" s="22"/>
      <c r="E1874" s="21"/>
      <c r="F1874" s="21"/>
      <c r="G1874" s="21"/>
      <c r="H1874" s="21"/>
      <c r="I1874" s="21"/>
      <c r="J1874" s="21"/>
      <c r="K1874" s="22">
        <f ca="1">ROUND(K1873,0)</f>
        <v>0</v>
      </c>
      <c r="L1874" s="22">
        <f t="shared" ref="L1874:W1874" ca="1" si="3054">ROUND(K1874+L1873,0)</f>
        <v>0</v>
      </c>
      <c r="M1874" s="22">
        <f t="shared" ca="1" si="3054"/>
        <v>0</v>
      </c>
      <c r="N1874" s="22">
        <f t="shared" ca="1" si="3054"/>
        <v>0</v>
      </c>
      <c r="O1874" s="22">
        <f t="shared" ca="1" si="3054"/>
        <v>0</v>
      </c>
      <c r="P1874" s="22">
        <f t="shared" ca="1" si="3054"/>
        <v>0</v>
      </c>
      <c r="Q1874" s="22">
        <f t="shared" ca="1" si="3054"/>
        <v>0</v>
      </c>
      <c r="R1874" s="22">
        <f t="shared" ca="1" si="3054"/>
        <v>0</v>
      </c>
      <c r="S1874" s="22">
        <f t="shared" ca="1" si="3054"/>
        <v>0</v>
      </c>
      <c r="T1874" s="22">
        <f t="shared" ca="1" si="3054"/>
        <v>0</v>
      </c>
      <c r="U1874" s="22">
        <f t="shared" ca="1" si="3054"/>
        <v>0</v>
      </c>
      <c r="V1874" s="22">
        <f t="shared" ca="1" si="3054"/>
        <v>0</v>
      </c>
      <c r="W1874" s="22">
        <f t="shared" ca="1" si="3054"/>
        <v>0</v>
      </c>
      <c r="X1874" s="22">
        <f ca="1">ROUND(W1874+X1873,0)</f>
        <v>0</v>
      </c>
      <c r="Y1874" s="22">
        <f ca="1">ROUND(X1874+Y1873,0)</f>
        <v>0</v>
      </c>
      <c r="Z1874" s="22">
        <f t="shared" ref="Z1874:AA1874" ca="1" si="3055">ROUND(Y1874+Z1873,0)</f>
        <v>0</v>
      </c>
      <c r="AA1874" s="22">
        <f t="shared" ca="1" si="3055"/>
        <v>0</v>
      </c>
      <c r="AB1874" s="22">
        <f t="shared" ref="AB1874" ca="1" si="3056">ROUND(AA1874+AB1873,0)</f>
        <v>0</v>
      </c>
      <c r="AC1874" s="22">
        <f t="shared" ref="AC1874" ca="1" si="3057">ROUND(AB1874+AC1873,0)</f>
        <v>0</v>
      </c>
      <c r="AD1874" s="22">
        <f t="shared" ref="AD1874" ca="1" si="3058">ROUND(AC1874+AD1873,0)</f>
        <v>0</v>
      </c>
      <c r="AE1874" s="22">
        <f t="shared" ref="AE1874" ca="1" si="3059">ROUND(AD1874+AE1873,0)</f>
        <v>0</v>
      </c>
    </row>
    <row r="1875" spans="1:31" ht="12.5" hidden="1" thickBot="1">
      <c r="A1875" s="326"/>
      <c r="B1875" s="21" t="s">
        <v>388</v>
      </c>
      <c r="C1875" s="21"/>
      <c r="D1875" s="22"/>
      <c r="E1875" s="21"/>
      <c r="F1875" s="21"/>
      <c r="G1875" s="21"/>
      <c r="H1875" s="539">
        <f>H1868+7</f>
        <v>553</v>
      </c>
      <c r="I1875" s="21"/>
      <c r="J1875" s="21"/>
      <c r="K1875" s="76">
        <f ca="1">IF($D1871=LataProjekcji,ROUND($D1872-K1874,0),ROUND(IF(K1873=0,0,$D1872-K1874),0))</f>
        <v>0</v>
      </c>
      <c r="L1875" s="253">
        <f t="shared" ref="L1875:W1875" ca="1" si="3060">IF($D1871=LataProjekcji,ROUND($D1872-L1874,0),ROUND(IF(AND(L1873=0,K1875&gt;0),$D1872-L1874,IF(L1873=0,0,$D1872-L1874)),0))</f>
        <v>0</v>
      </c>
      <c r="M1875" s="253">
        <f t="shared" ca="1" si="3060"/>
        <v>0</v>
      </c>
      <c r="N1875" s="253">
        <f t="shared" ca="1" si="3060"/>
        <v>0</v>
      </c>
      <c r="O1875" s="253">
        <f t="shared" ca="1" si="3060"/>
        <v>0</v>
      </c>
      <c r="P1875" s="253">
        <f t="shared" ca="1" si="3060"/>
        <v>0</v>
      </c>
      <c r="Q1875" s="253">
        <f t="shared" ca="1" si="3060"/>
        <v>0</v>
      </c>
      <c r="R1875" s="253">
        <f t="shared" ca="1" si="3060"/>
        <v>0</v>
      </c>
      <c r="S1875" s="253">
        <f t="shared" ca="1" si="3060"/>
        <v>0</v>
      </c>
      <c r="T1875" s="253">
        <f t="shared" ca="1" si="3060"/>
        <v>0</v>
      </c>
      <c r="U1875" s="253">
        <f t="shared" ca="1" si="3060"/>
        <v>0</v>
      </c>
      <c r="V1875" s="253">
        <f t="shared" ca="1" si="3060"/>
        <v>0</v>
      </c>
      <c r="W1875" s="253">
        <f t="shared" ca="1" si="3060"/>
        <v>0</v>
      </c>
      <c r="X1875" s="253">
        <f t="shared" ref="X1875:AA1875" ca="1" si="3061">IF($D1871=LataProjekcji,ROUND($D1872-X1874,0),ROUND(IF(AND(X1873=0,W1875&gt;0),$D1872-X1874,IF(X1873=0,0,$D1872-X1874)),0))</f>
        <v>0</v>
      </c>
      <c r="Y1875" s="253">
        <f t="shared" ca="1" si="3061"/>
        <v>0</v>
      </c>
      <c r="Z1875" s="253">
        <f t="shared" ca="1" si="3061"/>
        <v>0</v>
      </c>
      <c r="AA1875" s="253">
        <f t="shared" ca="1" si="3061"/>
        <v>0</v>
      </c>
      <c r="AB1875" s="253">
        <f t="shared" ref="AB1875" ca="1" si="3062">IF($D1871=LataProjekcji,ROUND($D1872-AB1874,0),ROUND(IF(AND(AB1873=0,AA1875&gt;0),$D1872-AB1874,IF(AB1873=0,0,$D1872-AB1874)),0))</f>
        <v>0</v>
      </c>
      <c r="AC1875" s="253">
        <f t="shared" ref="AC1875" ca="1" si="3063">IF($D1871=LataProjekcji,ROUND($D1872-AC1874,0),ROUND(IF(AND(AC1873=0,AB1875&gt;0),$D1872-AC1874,IF(AC1873=0,0,$D1872-AC1874)),0))</f>
        <v>0</v>
      </c>
      <c r="AD1875" s="253">
        <f t="shared" ref="AD1875" ca="1" si="3064">IF($D1871=LataProjekcji,ROUND($D1872-AD1874,0),ROUND(IF(AND(AD1873=0,AC1875&gt;0),$D1872-AD1874,IF(AD1873=0,0,$D1872-AD1874)),0))</f>
        <v>0</v>
      </c>
      <c r="AE1875" s="253">
        <f t="shared" ref="AE1875" ca="1" si="3065">IF($D1871=LataProjekcji,ROUND($D1872-AE1874,0),ROUND(IF(AND(AE1873=0,AD1875&gt;0),$D1872-AE1874,IF(AE1873=0,0,$D1872-AE1874)),0))</f>
        <v>0</v>
      </c>
    </row>
    <row r="1876" spans="1:31" hidden="1">
      <c r="A1876" s="326"/>
      <c r="B1876" s="21"/>
      <c r="C1876" s="21"/>
      <c r="D1876" s="21"/>
      <c r="E1876" s="21"/>
      <c r="F1876" s="21"/>
      <c r="G1876" s="21"/>
      <c r="H1876" s="388">
        <f>H1869+1</f>
        <v>43</v>
      </c>
      <c r="I1876" s="458" t="str" cm="1">
        <f t="array" aca="1" ref="I1876" ca="1">OFFSET('Środki trwałe'!$C$418,H1876,,)</f>
        <v/>
      </c>
      <c r="J1876" s="388" t="s">
        <v>404</v>
      </c>
      <c r="K1876" s="528">
        <f t="shared" ref="K1876:W1876" ca="1" si="3066">IF(AND(OFFSET($F$269,$D1870,0)="tak",OFFSET($G$269,$D1870,0)="tak",OFFSET($J$269,$D1870,0)="ok",LataProjekcji&lt;=Koniec_Projekt),ROUND(OFFSET($K$2476,$H1875,(COLUMN()-11))*OFFSET($K$469,$H1876,(COLUMN()-11)),0),0)</f>
        <v>0</v>
      </c>
      <c r="L1876" s="528">
        <f t="shared" ca="1" si="3066"/>
        <v>0</v>
      </c>
      <c r="M1876" s="528">
        <f t="shared" ca="1" si="3066"/>
        <v>0</v>
      </c>
      <c r="N1876" s="528">
        <f t="shared" ca="1" si="3066"/>
        <v>0</v>
      </c>
      <c r="O1876" s="528">
        <f t="shared" ca="1" si="3066"/>
        <v>0</v>
      </c>
      <c r="P1876" s="528">
        <f t="shared" ca="1" si="3066"/>
        <v>0</v>
      </c>
      <c r="Q1876" s="528">
        <f t="shared" ca="1" si="3066"/>
        <v>0</v>
      </c>
      <c r="R1876" s="528">
        <f t="shared" ca="1" si="3066"/>
        <v>0</v>
      </c>
      <c r="S1876" s="528">
        <f t="shared" ca="1" si="3066"/>
        <v>0</v>
      </c>
      <c r="T1876" s="528">
        <f t="shared" ca="1" si="3066"/>
        <v>0</v>
      </c>
      <c r="U1876" s="528">
        <f t="shared" ca="1" si="3066"/>
        <v>0</v>
      </c>
      <c r="V1876" s="528">
        <f t="shared" ca="1" si="3066"/>
        <v>0</v>
      </c>
      <c r="W1876" s="528">
        <f t="shared" ca="1" si="3066"/>
        <v>0</v>
      </c>
      <c r="X1876" s="528">
        <f t="shared" ref="X1876:AA1876" ca="1" si="3067">IF(AND(OFFSET($F$269,$D1870,0)="tak",OFFSET($G$269,$D1870,0)="tak",OFFSET($J$269,$D1870,0)="ok",LataProjekcji&lt;=Koniec_Projekt),ROUND(OFFSET($K$2476,$H1875,(COLUMN()-11))*OFFSET($K$469,$H1876,(COLUMN()-11)),0),0)</f>
        <v>0</v>
      </c>
      <c r="Y1876" s="528">
        <f t="shared" ca="1" si="3067"/>
        <v>0</v>
      </c>
      <c r="Z1876" s="528">
        <f t="shared" ca="1" si="3067"/>
        <v>0</v>
      </c>
      <c r="AA1876" s="528">
        <f t="shared" ca="1" si="3067"/>
        <v>0</v>
      </c>
      <c r="AB1876" s="528">
        <f t="shared" ref="AB1876:AE1876" ca="1" si="3068">IF(AND(OFFSET($F$269,$D1870,0)="tak",OFFSET($G$269,$D1870,0)="tak",OFFSET($J$269,$D1870,0)="ok",LataProjekcji&lt;=Koniec_Projekt),ROUND(OFFSET($K$2476,$H1875,(COLUMN()-11))*OFFSET($K$469,$H1876,(COLUMN()-11)),0),0)</f>
        <v>0</v>
      </c>
      <c r="AC1876" s="528">
        <f t="shared" ca="1" si="3068"/>
        <v>0</v>
      </c>
      <c r="AD1876" s="528">
        <f t="shared" ca="1" si="3068"/>
        <v>0</v>
      </c>
      <c r="AE1876" s="528">
        <f t="shared" ca="1" si="3068"/>
        <v>0</v>
      </c>
    </row>
    <row r="1877" spans="1:31" hidden="1">
      <c r="A1877" s="326"/>
      <c r="B1877" s="20" t="str">
        <f ca="1">OFFSET($B$269,D1877,0)</f>
        <v/>
      </c>
      <c r="C1877" s="20"/>
      <c r="D1877" s="21">
        <f>D1870+1</f>
        <v>1574</v>
      </c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1"/>
      <c r="X1877" s="21"/>
      <c r="Y1877" s="21"/>
      <c r="Z1877" s="21"/>
      <c r="AA1877" s="21"/>
      <c r="AB1877" s="21"/>
      <c r="AC1877" s="21"/>
      <c r="AD1877" s="21"/>
      <c r="AE1877" s="21"/>
    </row>
    <row r="1878" spans="1:31" hidden="1">
      <c r="A1878" s="326"/>
      <c r="B1878" s="21" t="s">
        <v>395</v>
      </c>
      <c r="C1878" s="21"/>
      <c r="D1878" s="164">
        <f ca="1">IFERROR(YEAR(OFFSET($E$269,D1877,0)),0)</f>
        <v>0</v>
      </c>
      <c r="E1878" s="164">
        <f ca="1">IFERROR(MONTH(OFFSET($E$269,D1877,0)),0)</f>
        <v>0</v>
      </c>
      <c r="F1878" s="527" cm="1">
        <f t="array" aca="1" ref="F1878" ca="1">IleMiesiecyDoKoncaRokuST</f>
        <v>0</v>
      </c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  <c r="W1878" s="21"/>
      <c r="X1878" s="21"/>
      <c r="Y1878" s="21"/>
      <c r="Z1878" s="21"/>
      <c r="AA1878" s="21"/>
      <c r="AB1878" s="21"/>
      <c r="AC1878" s="21"/>
      <c r="AD1878" s="21"/>
      <c r="AE1878" s="21"/>
    </row>
    <row r="1879" spans="1:31" hidden="1">
      <c r="A1879" s="326"/>
      <c r="B1879" s="21" t="s">
        <v>388</v>
      </c>
      <c r="C1879" s="21"/>
      <c r="D1879" s="375">
        <f ca="1">IF(E1879&lt;0,0,ROUND(E1879,0))</f>
        <v>0</v>
      </c>
      <c r="E1879" s="248">
        <f ca="1">OFFSET($D$269,D1877,0)</f>
        <v>0</v>
      </c>
      <c r="F1879" s="375">
        <f ca="1">IF(E1879&gt;10,ROUND(($D1880/12)*$F1878,0),$D1879)</f>
        <v>0</v>
      </c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</row>
    <row r="1880" spans="1:31" hidden="1">
      <c r="A1880" s="326"/>
      <c r="B1880" s="21" t="s">
        <v>396</v>
      </c>
      <c r="C1880" s="21"/>
      <c r="D1880" s="375">
        <f ca="1">IF(ISBLANK(OFFSET($E$269,D1877,0)),0,IF(E1879&gt;10,ROUND(D1879*am_maszyny,0),IF(D1879&lt;0,0,D1879)))</f>
        <v>0</v>
      </c>
      <c r="E1880" s="21"/>
      <c r="F1880" s="21"/>
      <c r="G1880" s="21"/>
      <c r="H1880" s="21"/>
      <c r="I1880" s="21"/>
      <c r="J1880" s="21"/>
      <c r="K1880" s="74">
        <f ca="1">ROUND(IF($D1878=LataProjekcji,$F1879,IF($D1878=LataProjekcji,$D1880,0)),0)</f>
        <v>0</v>
      </c>
      <c r="L1880" s="247">
        <f ca="1">ROUND(IF(OR(AND($D1878=LataProjekcji,$F1878&gt;0),AND($D1878=LataProjekcji,$F1878=0,$E1879&lt;=10)),$F1879,IF($D1878&lt;LataProjekcji,IF((SUM($K1880:K1880)+$D1880)&lt;$D1879,$D1880,$D1879-SUM($K1880:K1880)),0)),0)</f>
        <v>0</v>
      </c>
      <c r="M1880" s="247">
        <f ca="1">ROUND(IF(OR(AND($D1878=LataProjekcji,$F1878&gt;0),AND($D1878=LataProjekcji,$F1878=0,$E1879&lt;=10)),$F1879,IF($D1878&lt;LataProjekcji,IF((SUM($K1880:L1880)+$D1880)&lt;$D1879,$D1880,$D1879-SUM($K1880:L1880)),0)),0)</f>
        <v>0</v>
      </c>
      <c r="N1880" s="247">
        <f ca="1">ROUND(IF(OR(AND($D1878=LataProjekcji,$F1878&gt;0),AND($D1878=LataProjekcji,$F1878=0,$E1879&lt;=10)),$F1879,IF($D1878&lt;LataProjekcji,IF((SUM($K1880:M1880)+$D1880)&lt;$D1879,$D1880,$D1879-SUM($K1880:M1880)),0)),0)</f>
        <v>0</v>
      </c>
      <c r="O1880" s="247">
        <f ca="1">ROUND(IF(OR(AND($D1878=LataProjekcji,$F1878&gt;0),AND($D1878=LataProjekcji,$F1878=0,$E1879&lt;=10)),$F1879,IF($D1878&lt;LataProjekcji,IF((SUM($K1880:N1880)+$D1880)&lt;$D1879,$D1880,$D1879-SUM($K1880:N1880)),0)),0)</f>
        <v>0</v>
      </c>
      <c r="P1880" s="247">
        <f ca="1">ROUND(IF(OR(AND($D1878=LataProjekcji,$F1878&gt;0),AND($D1878=LataProjekcji,$F1878=0,$E1879&lt;=10)),$F1879,IF($D1878&lt;LataProjekcji,IF((SUM($K1880:O1880)+$D1880)&lt;$D1879,$D1880,$D1879-SUM($K1880:O1880)),0)),0)</f>
        <v>0</v>
      </c>
      <c r="Q1880" s="247">
        <f ca="1">ROUND(IF(OR(AND($D1878=LataProjekcji,$F1878&gt;0),AND($D1878=LataProjekcji,$F1878=0,$E1879&lt;=10)),$F1879,IF($D1878&lt;LataProjekcji,IF((SUM($K1880:P1880)+$D1880)&lt;$D1879,$D1880,$D1879-SUM($K1880:P1880)),0)),0)</f>
        <v>0</v>
      </c>
      <c r="R1880" s="247">
        <f ca="1">ROUND(IF(OR(AND($D1878=LataProjekcji,$F1878&gt;0),AND($D1878=LataProjekcji,$F1878=0,$E1879&lt;=10)),$F1879,IF($D1878&lt;LataProjekcji,IF((SUM($K1880:Q1880)+$D1880)&lt;$D1879,$D1880,$D1879-SUM($K1880:Q1880)),0)),0)</f>
        <v>0</v>
      </c>
      <c r="S1880" s="247">
        <f ca="1">ROUND(IF(OR(AND($D1878=LataProjekcji,$F1878&gt;0),AND($D1878=LataProjekcji,$F1878=0,$E1879&lt;=10)),$F1879,IF($D1878&lt;LataProjekcji,IF((SUM($K1880:R1880)+$D1880)&lt;$D1879,$D1880,$D1879-SUM($K1880:R1880)),0)),0)</f>
        <v>0</v>
      </c>
      <c r="T1880" s="247">
        <f ca="1">ROUND(IF(OR(AND($D1878=LataProjekcji,$F1878&gt;0),AND($D1878=LataProjekcji,$F1878=0,$E1879&lt;=10)),$F1879,IF($D1878&lt;LataProjekcji,IF((SUM($K1880:S1880)+$D1880)&lt;$D1879,$D1880,$D1879-SUM($K1880:S1880)),0)),0)</f>
        <v>0</v>
      </c>
      <c r="U1880" s="247">
        <f ca="1">ROUND(IF(OR(AND($D1878=LataProjekcji,$F1878&gt;0),AND($D1878=LataProjekcji,$F1878=0,$E1879&lt;=10)),$F1879,IF($D1878&lt;LataProjekcji,IF((SUM($K1880:T1880)+$D1880)&lt;$D1879,$D1880,$D1879-SUM($K1880:T1880)),0)),0)</f>
        <v>0</v>
      </c>
      <c r="V1880" s="247">
        <f ca="1">ROUND(IF(OR(AND($D1878=LataProjekcji,$F1878&gt;0),AND($D1878=LataProjekcji,$F1878=0,$E1879&lt;=10)),$F1879,IF($D1878&lt;LataProjekcji,IF((SUM($K1880:U1880)+$D1880)&lt;$D1879,$D1880,$D1879-SUM($K1880:U1880)),0)),0)</f>
        <v>0</v>
      </c>
      <c r="W1880" s="247">
        <f ca="1">ROUND(IF(OR(AND($D1878=LataProjekcji,$F1878&gt;0),AND($D1878=LataProjekcji,$F1878=0,$E1879&lt;=10)),$F1879,IF($D1878&lt;LataProjekcji,IF((SUM($K1880:V1880)+$D1880)&lt;$D1879,$D1880,$D1879-SUM($K1880:V1880)),0)),0)</f>
        <v>0</v>
      </c>
      <c r="X1880" s="247">
        <f ca="1">ROUND(IF(OR(AND($D1878=LataProjekcji,$F1878&gt;0),AND($D1878=LataProjekcji,$F1878=0,$E1879&lt;=10)),$F1879,IF($D1878&lt;LataProjekcji,IF((SUM($K1880:W1880)+$D1880)&lt;$D1879,$D1880,$D1879-SUM($K1880:W1880)),0)),0)</f>
        <v>0</v>
      </c>
      <c r="Y1880" s="247">
        <f ca="1">ROUND(IF(OR(AND($D1878=LataProjekcji,$F1878&gt;0),AND($D1878=LataProjekcji,$F1878=0,$E1879&lt;=10)),$F1879,IF($D1878&lt;LataProjekcji,IF((SUM($K1880:X1880)+$D1880)&lt;$D1879,$D1880,$D1879-SUM($K1880:X1880)),0)),0)</f>
        <v>0</v>
      </c>
      <c r="Z1880" s="247">
        <f ca="1">ROUND(IF(OR(AND($D1878=LataProjekcji,$F1878&gt;0),AND($D1878=LataProjekcji,$F1878=0,$E1879&lt;=10)),$F1879,IF($D1878&lt;LataProjekcji,IF((SUM($K1880:Y1880)+$D1880)&lt;$D1879,$D1880,$D1879-SUM($K1880:Y1880)),0)),0)</f>
        <v>0</v>
      </c>
      <c r="AA1880" s="247">
        <f ca="1">ROUND(IF(OR(AND($D1878=LataProjekcji,$F1878&gt;0),AND($D1878=LataProjekcji,$F1878=0,$E1879&lt;=10)),$F1879,IF($D1878&lt;LataProjekcji,IF((SUM($K1880:Z1880)+$D1880)&lt;$D1879,$D1880,$D1879-SUM($K1880:Z1880)),0)),0)</f>
        <v>0</v>
      </c>
      <c r="AB1880" s="247">
        <f ca="1">ROUND(IF(OR(AND($D1878=LataProjekcji,$F1878&gt;0),AND($D1878=LataProjekcji,$F1878=0,$E1879&lt;=10)),$F1879,IF($D1878&lt;LataProjekcji,IF((SUM($K1880:AA1880)+$D1880)&lt;$D1879,$D1880,$D1879-SUM($K1880:AA1880)),0)),0)</f>
        <v>0</v>
      </c>
      <c r="AC1880" s="247">
        <f ca="1">ROUND(IF(OR(AND($D1878=LataProjekcji,$F1878&gt;0),AND($D1878=LataProjekcji,$F1878=0,$E1879&lt;=10)),$F1879,IF($D1878&lt;LataProjekcji,IF((SUM($K1880:AB1880)+$D1880)&lt;$D1879,$D1880,$D1879-SUM($K1880:AB1880)),0)),0)</f>
        <v>0</v>
      </c>
      <c r="AD1880" s="247">
        <f ca="1">ROUND(IF(OR(AND($D1878=LataProjekcji,$F1878&gt;0),AND($D1878=LataProjekcji,$F1878=0,$E1879&lt;=10)),$F1879,IF($D1878&lt;LataProjekcji,IF((SUM($K1880:AC1880)+$D1880)&lt;$D1879,$D1880,$D1879-SUM($K1880:AC1880)),0)),0)</f>
        <v>0</v>
      </c>
      <c r="AE1880" s="247">
        <f ca="1">ROUND(IF(OR(AND($D1878=LataProjekcji,$F1878&gt;0),AND($D1878=LataProjekcji,$F1878=0,$E1879&lt;=10)),$F1879,IF($D1878&lt;LataProjekcji,IF((SUM($K1880:AD1880)+$D1880)&lt;$D1879,$D1880,$D1879-SUM($K1880:AD1880)),0)),0)</f>
        <v>0</v>
      </c>
    </row>
    <row r="1881" spans="1:31" ht="12.5" hidden="1" thickBot="1">
      <c r="A1881" s="326"/>
      <c r="B1881" s="21" t="s">
        <v>397</v>
      </c>
      <c r="C1881" s="21"/>
      <c r="D1881" s="22"/>
      <c r="E1881" s="21"/>
      <c r="F1881" s="21"/>
      <c r="G1881" s="21"/>
      <c r="H1881" s="21"/>
      <c r="I1881" s="21"/>
      <c r="J1881" s="21"/>
      <c r="K1881" s="22">
        <f ca="1">ROUND(K1880,0)</f>
        <v>0</v>
      </c>
      <c r="L1881" s="22">
        <f t="shared" ref="L1881:W1881" ca="1" si="3069">ROUND(K1881+L1880,0)</f>
        <v>0</v>
      </c>
      <c r="M1881" s="22">
        <f t="shared" ca="1" si="3069"/>
        <v>0</v>
      </c>
      <c r="N1881" s="22">
        <f t="shared" ca="1" si="3069"/>
        <v>0</v>
      </c>
      <c r="O1881" s="22">
        <f t="shared" ca="1" si="3069"/>
        <v>0</v>
      </c>
      <c r="P1881" s="22">
        <f t="shared" ca="1" si="3069"/>
        <v>0</v>
      </c>
      <c r="Q1881" s="22">
        <f t="shared" ca="1" si="3069"/>
        <v>0</v>
      </c>
      <c r="R1881" s="22">
        <f t="shared" ca="1" si="3069"/>
        <v>0</v>
      </c>
      <c r="S1881" s="22">
        <f t="shared" ca="1" si="3069"/>
        <v>0</v>
      </c>
      <c r="T1881" s="22">
        <f t="shared" ca="1" si="3069"/>
        <v>0</v>
      </c>
      <c r="U1881" s="22">
        <f t="shared" ca="1" si="3069"/>
        <v>0</v>
      </c>
      <c r="V1881" s="22">
        <f t="shared" ca="1" si="3069"/>
        <v>0</v>
      </c>
      <c r="W1881" s="22">
        <f t="shared" ca="1" si="3069"/>
        <v>0</v>
      </c>
      <c r="X1881" s="22">
        <f ca="1">ROUND(W1881+X1880,0)</f>
        <v>0</v>
      </c>
      <c r="Y1881" s="22">
        <f ca="1">ROUND(X1881+Y1880,0)</f>
        <v>0</v>
      </c>
      <c r="Z1881" s="22">
        <f t="shared" ref="Z1881:AA1881" ca="1" si="3070">ROUND(Y1881+Z1880,0)</f>
        <v>0</v>
      </c>
      <c r="AA1881" s="22">
        <f t="shared" ca="1" si="3070"/>
        <v>0</v>
      </c>
      <c r="AB1881" s="22">
        <f t="shared" ref="AB1881" ca="1" si="3071">ROUND(AA1881+AB1880,0)</f>
        <v>0</v>
      </c>
      <c r="AC1881" s="22">
        <f t="shared" ref="AC1881" ca="1" si="3072">ROUND(AB1881+AC1880,0)</f>
        <v>0</v>
      </c>
      <c r="AD1881" s="22">
        <f t="shared" ref="AD1881" ca="1" si="3073">ROUND(AC1881+AD1880,0)</f>
        <v>0</v>
      </c>
      <c r="AE1881" s="22">
        <f t="shared" ref="AE1881" ca="1" si="3074">ROUND(AD1881+AE1880,0)</f>
        <v>0</v>
      </c>
    </row>
    <row r="1882" spans="1:31" ht="12.5" hidden="1" thickBot="1">
      <c r="A1882" s="326"/>
      <c r="B1882" s="21" t="s">
        <v>388</v>
      </c>
      <c r="C1882" s="21"/>
      <c r="D1882" s="22"/>
      <c r="E1882" s="21"/>
      <c r="F1882" s="21"/>
      <c r="G1882" s="21"/>
      <c r="H1882" s="539">
        <f>H1875+7</f>
        <v>560</v>
      </c>
      <c r="I1882" s="21"/>
      <c r="J1882" s="21"/>
      <c r="K1882" s="76">
        <f ca="1">IF($D1878=LataProjekcji,ROUND($D1879-K1881,0),ROUND(IF(K1880=0,0,$D1879-K1881),0))</f>
        <v>0</v>
      </c>
      <c r="L1882" s="253">
        <f t="shared" ref="L1882:W1882" ca="1" si="3075">IF($D1878=LataProjekcji,ROUND($D1879-L1881,0),ROUND(IF(AND(L1880=0,K1882&gt;0),$D1879-L1881,IF(L1880=0,0,$D1879-L1881)),0))</f>
        <v>0</v>
      </c>
      <c r="M1882" s="253">
        <f t="shared" ca="1" si="3075"/>
        <v>0</v>
      </c>
      <c r="N1882" s="253">
        <f t="shared" ca="1" si="3075"/>
        <v>0</v>
      </c>
      <c r="O1882" s="253">
        <f t="shared" ca="1" si="3075"/>
        <v>0</v>
      </c>
      <c r="P1882" s="253">
        <f t="shared" ca="1" si="3075"/>
        <v>0</v>
      </c>
      <c r="Q1882" s="253">
        <f t="shared" ca="1" si="3075"/>
        <v>0</v>
      </c>
      <c r="R1882" s="253">
        <f t="shared" ca="1" si="3075"/>
        <v>0</v>
      </c>
      <c r="S1882" s="253">
        <f t="shared" ca="1" si="3075"/>
        <v>0</v>
      </c>
      <c r="T1882" s="253">
        <f t="shared" ca="1" si="3075"/>
        <v>0</v>
      </c>
      <c r="U1882" s="253">
        <f t="shared" ca="1" si="3075"/>
        <v>0</v>
      </c>
      <c r="V1882" s="253">
        <f t="shared" ca="1" si="3075"/>
        <v>0</v>
      </c>
      <c r="W1882" s="253">
        <f t="shared" ca="1" si="3075"/>
        <v>0</v>
      </c>
      <c r="X1882" s="253">
        <f t="shared" ref="X1882:AA1882" ca="1" si="3076">IF($D1878=LataProjekcji,ROUND($D1879-X1881,0),ROUND(IF(AND(X1880=0,W1882&gt;0),$D1879-X1881,IF(X1880=0,0,$D1879-X1881)),0))</f>
        <v>0</v>
      </c>
      <c r="Y1882" s="253">
        <f t="shared" ca="1" si="3076"/>
        <v>0</v>
      </c>
      <c r="Z1882" s="253">
        <f t="shared" ca="1" si="3076"/>
        <v>0</v>
      </c>
      <c r="AA1882" s="253">
        <f t="shared" ca="1" si="3076"/>
        <v>0</v>
      </c>
      <c r="AB1882" s="253">
        <f t="shared" ref="AB1882" ca="1" si="3077">IF($D1878=LataProjekcji,ROUND($D1879-AB1881,0),ROUND(IF(AND(AB1880=0,AA1882&gt;0),$D1879-AB1881,IF(AB1880=0,0,$D1879-AB1881)),0))</f>
        <v>0</v>
      </c>
      <c r="AC1882" s="253">
        <f t="shared" ref="AC1882" ca="1" si="3078">IF($D1878=LataProjekcji,ROUND($D1879-AC1881,0),ROUND(IF(AND(AC1880=0,AB1882&gt;0),$D1879-AC1881,IF(AC1880=0,0,$D1879-AC1881)),0))</f>
        <v>0</v>
      </c>
      <c r="AD1882" s="253">
        <f t="shared" ref="AD1882" ca="1" si="3079">IF($D1878=LataProjekcji,ROUND($D1879-AD1881,0),ROUND(IF(AND(AD1880=0,AC1882&gt;0),$D1879-AD1881,IF(AD1880=0,0,$D1879-AD1881)),0))</f>
        <v>0</v>
      </c>
      <c r="AE1882" s="253">
        <f t="shared" ref="AE1882" ca="1" si="3080">IF($D1878=LataProjekcji,ROUND($D1879-AE1881,0),ROUND(IF(AND(AE1880=0,AD1882&gt;0),$D1879-AE1881,IF(AE1880=0,0,$D1879-AE1881)),0))</f>
        <v>0</v>
      </c>
    </row>
    <row r="1883" spans="1:31" hidden="1">
      <c r="A1883" s="326"/>
      <c r="H1883" s="388">
        <f>H1876+1</f>
        <v>44</v>
      </c>
      <c r="I1883" s="458" t="str" cm="1">
        <f t="array" aca="1" ref="I1883" ca="1">OFFSET('Środki trwałe'!$C$418,H1883,,)</f>
        <v/>
      </c>
      <c r="J1883" s="388" t="s">
        <v>404</v>
      </c>
      <c r="K1883" s="528">
        <f t="shared" ref="K1883:W1883" ca="1" si="3081">IF(AND(OFFSET($F$269,$D1877,0)="tak",OFFSET($G$269,$D1877,0)="tak",OFFSET($J$269,$D1877,0)="ok",LataProjekcji&lt;=Koniec_Projekt),ROUND(OFFSET($K$2476,$H1882,(COLUMN()-11))*OFFSET($K$469,$H1883,(COLUMN()-11)),0),0)</f>
        <v>0</v>
      </c>
      <c r="L1883" s="528">
        <f t="shared" ca="1" si="3081"/>
        <v>0</v>
      </c>
      <c r="M1883" s="528">
        <f t="shared" ca="1" si="3081"/>
        <v>0</v>
      </c>
      <c r="N1883" s="528">
        <f t="shared" ca="1" si="3081"/>
        <v>0</v>
      </c>
      <c r="O1883" s="528">
        <f t="shared" ca="1" si="3081"/>
        <v>0</v>
      </c>
      <c r="P1883" s="528">
        <f t="shared" ca="1" si="3081"/>
        <v>0</v>
      </c>
      <c r="Q1883" s="528">
        <f t="shared" ca="1" si="3081"/>
        <v>0</v>
      </c>
      <c r="R1883" s="528">
        <f t="shared" ca="1" si="3081"/>
        <v>0</v>
      </c>
      <c r="S1883" s="528">
        <f t="shared" ca="1" si="3081"/>
        <v>0</v>
      </c>
      <c r="T1883" s="528">
        <f t="shared" ca="1" si="3081"/>
        <v>0</v>
      </c>
      <c r="U1883" s="528">
        <f t="shared" ca="1" si="3081"/>
        <v>0</v>
      </c>
      <c r="V1883" s="528">
        <f t="shared" ca="1" si="3081"/>
        <v>0</v>
      </c>
      <c r="W1883" s="528">
        <f t="shared" ca="1" si="3081"/>
        <v>0</v>
      </c>
      <c r="X1883" s="528">
        <f t="shared" ref="X1883:AA1883" ca="1" si="3082">IF(AND(OFFSET($F$269,$D1877,0)="tak",OFFSET($G$269,$D1877,0)="tak",OFFSET($J$269,$D1877,0)="ok",LataProjekcji&lt;=Koniec_Projekt),ROUND(OFFSET($K$2476,$H1882,(COLUMN()-11))*OFFSET($K$469,$H1883,(COLUMN()-11)),0),0)</f>
        <v>0</v>
      </c>
      <c r="Y1883" s="528">
        <f t="shared" ca="1" si="3082"/>
        <v>0</v>
      </c>
      <c r="Z1883" s="528">
        <f t="shared" ca="1" si="3082"/>
        <v>0</v>
      </c>
      <c r="AA1883" s="528">
        <f t="shared" ca="1" si="3082"/>
        <v>0</v>
      </c>
      <c r="AB1883" s="528">
        <f t="shared" ref="AB1883:AE1883" ca="1" si="3083">IF(AND(OFFSET($F$269,$D1877,0)="tak",OFFSET($G$269,$D1877,0)="tak",OFFSET($J$269,$D1877,0)="ok",LataProjekcji&lt;=Koniec_Projekt),ROUND(OFFSET($K$2476,$H1882,(COLUMN()-11))*OFFSET($K$469,$H1883,(COLUMN()-11)),0),0)</f>
        <v>0</v>
      </c>
      <c r="AC1883" s="528">
        <f t="shared" ca="1" si="3083"/>
        <v>0</v>
      </c>
      <c r="AD1883" s="528">
        <f t="shared" ca="1" si="3083"/>
        <v>0</v>
      </c>
      <c r="AE1883" s="528">
        <f t="shared" ca="1" si="3083"/>
        <v>0</v>
      </c>
    </row>
    <row r="1884" spans="1:31" hidden="1">
      <c r="A1884" s="326"/>
    </row>
    <row r="1885" spans="1:31" hidden="1">
      <c r="A1885" s="326"/>
    </row>
    <row r="1886" spans="1:31" hidden="1">
      <c r="A1886" s="326"/>
    </row>
    <row r="1887" spans="1:31" hidden="1">
      <c r="A1887" s="326"/>
    </row>
    <row r="1888" spans="1:31" ht="12.5" hidden="1" thickBot="1">
      <c r="A1888" s="326"/>
      <c r="B1888" s="446" t="s">
        <v>719</v>
      </c>
      <c r="C1888" s="40"/>
      <c r="J1888" s="387"/>
      <c r="K1888" s="402"/>
      <c r="L1888" s="402"/>
      <c r="M1888" s="402"/>
      <c r="N1888" s="402"/>
      <c r="O1888" s="402"/>
      <c r="P1888" s="402"/>
      <c r="Q1888" s="402"/>
      <c r="R1888" s="402"/>
      <c r="S1888" s="402"/>
      <c r="T1888" s="402"/>
      <c r="U1888" s="402"/>
      <c r="V1888" s="402"/>
      <c r="W1888" s="402"/>
      <c r="X1888" s="402"/>
      <c r="Y1888" s="402"/>
      <c r="Z1888" s="402"/>
      <c r="AA1888" s="402"/>
      <c r="AB1888" s="402"/>
      <c r="AC1888" s="402"/>
      <c r="AD1888" s="402"/>
      <c r="AE1888" s="402"/>
    </row>
    <row r="1889" spans="1:31" ht="12.5" hidden="1" thickBot="1">
      <c r="A1889" s="326"/>
      <c r="B1889" s="20">
        <f ca="1">OFFSET($B$269,D1889,0)</f>
        <v>0</v>
      </c>
      <c r="C1889" s="20"/>
      <c r="D1889" s="249">
        <v>305</v>
      </c>
      <c r="E1889" s="21"/>
      <c r="F1889" s="21" t="s">
        <v>392</v>
      </c>
      <c r="G1889" s="48"/>
      <c r="H1889" s="50" t="s">
        <v>393</v>
      </c>
      <c r="I1889" s="21" t="s">
        <v>394</v>
      </c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  <c r="V1889" s="21"/>
      <c r="W1889" s="21"/>
      <c r="X1889" s="21"/>
      <c r="Y1889" s="21"/>
      <c r="Z1889" s="21"/>
      <c r="AA1889" s="21"/>
      <c r="AB1889" s="21"/>
      <c r="AC1889" s="21"/>
      <c r="AD1889" s="21"/>
      <c r="AE1889" s="21"/>
    </row>
    <row r="1890" spans="1:31" hidden="1">
      <c r="A1890" s="326"/>
      <c r="B1890" s="21" t="s">
        <v>395</v>
      </c>
      <c r="C1890" s="21"/>
      <c r="D1890" s="164">
        <f ca="1">YEAR(OFFSET($E$269,D1889,0))</f>
        <v>1900</v>
      </c>
      <c r="E1890" s="164">
        <f ca="1">MONTH(OFFSET($E$269,D1889,0))</f>
        <v>1</v>
      </c>
      <c r="F1890" s="527" cm="1">
        <f t="array" aca="1" ref="F1890" ca="1">IleMiesiecyDoKoncaRokuST</f>
        <v>11</v>
      </c>
      <c r="G1890" s="49"/>
      <c r="H1890" s="51">
        <f>D584-G1890</f>
        <v>0</v>
      </c>
      <c r="I1890" s="22">
        <f>D584-G1890-H1890</f>
        <v>0</v>
      </c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  <c r="W1890" s="21"/>
      <c r="X1890" s="21"/>
      <c r="Y1890" s="21"/>
      <c r="Z1890" s="21"/>
      <c r="AA1890" s="21"/>
      <c r="AB1890" s="21"/>
      <c r="AC1890" s="21"/>
      <c r="AD1890" s="21"/>
      <c r="AE1890" s="21"/>
    </row>
    <row r="1891" spans="1:31" hidden="1">
      <c r="A1891" s="326"/>
      <c r="B1891" s="21" t="s">
        <v>388</v>
      </c>
      <c r="C1891" s="21"/>
      <c r="D1891" s="246">
        <f ca="1">IF(E1891&lt;0,0,ROUND(E1891,0))</f>
        <v>0</v>
      </c>
      <c r="E1891" s="248">
        <f ca="1">OFFSET($D$269,D1889,0)</f>
        <v>0</v>
      </c>
      <c r="F1891" s="246">
        <f ca="1">IF(E1891&gt;10,ROUND(($D1892/12)*$F1890,0),$D1891)</f>
        <v>0</v>
      </c>
      <c r="G1891" s="21" t="s">
        <v>403</v>
      </c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  <c r="W1891" s="21"/>
      <c r="X1891" s="21"/>
      <c r="Y1891" s="21"/>
      <c r="Z1891" s="21"/>
      <c r="AA1891" s="21"/>
      <c r="AB1891" s="21"/>
      <c r="AC1891" s="21"/>
      <c r="AD1891" s="21"/>
      <c r="AE1891" s="21"/>
    </row>
    <row r="1892" spans="1:31" hidden="1">
      <c r="A1892" s="326"/>
      <c r="B1892" s="21" t="s">
        <v>396</v>
      </c>
      <c r="C1892" s="21"/>
      <c r="D1892" s="246">
        <f ca="1">IF(ISBLANK(OFFSET($E$269,D1889,0)),0,IF(E1891&gt;10,ROUND(D1891*am_transport,0),IF(D1891&lt;0,0,D1891)))</f>
        <v>0</v>
      </c>
      <c r="E1892" s="21"/>
      <c r="F1892" s="21"/>
      <c r="G1892" s="21"/>
      <c r="H1892" s="21"/>
      <c r="I1892" s="21"/>
      <c r="J1892" s="21"/>
      <c r="K1892" s="74">
        <f ca="1">ROUND(IF($D1890=LataProjekcji,$F1891,IF($D1890=LataProjekcji,$D1892,0)),0)</f>
        <v>0</v>
      </c>
      <c r="L1892" s="247">
        <f ca="1">ROUND(IF(OR(AND($D1890=LataProjekcji,$F1890&gt;0),AND($D1890=LataProjekcji,$F1890=0,$E1891&lt;=10)),$F1891,IF($D1890&lt;LataProjekcji,IF((SUM($K1892:K1892)+$D1892)&lt;$D1891,$D1892,$D1891-SUM($K1892:K1892)),0)),0)</f>
        <v>0</v>
      </c>
      <c r="M1892" s="247">
        <f ca="1">ROUND(IF(OR(AND($D1890=LataProjekcji,$F1890&gt;0),AND($D1890=LataProjekcji,$F1890=0,$E1891&lt;=10)),$F1891,IF($D1890&lt;LataProjekcji,IF((SUM($K1892:L1892)+$D1892)&lt;$D1891,$D1892,$D1891-SUM($K1892:L1892)),0)),0)</f>
        <v>0</v>
      </c>
      <c r="N1892" s="247">
        <f ca="1">ROUND(IF(OR(AND($D1890=LataProjekcji,$F1890&gt;0),AND($D1890=LataProjekcji,$F1890=0,$E1891&lt;=10)),$F1891,IF($D1890&lt;LataProjekcji,IF((SUM($K1892:M1892)+$D1892)&lt;$D1891,$D1892,$D1891-SUM($K1892:M1892)),0)),0)</f>
        <v>0</v>
      </c>
      <c r="O1892" s="247">
        <f ca="1">ROUND(IF(OR(AND($D1890=LataProjekcji,$F1890&gt;0),AND($D1890=LataProjekcji,$F1890=0,$E1891&lt;=10)),$F1891,IF($D1890&lt;LataProjekcji,IF((SUM($K1892:N1892)+$D1892)&lt;$D1891,$D1892,$D1891-SUM($K1892:N1892)),0)),0)</f>
        <v>0</v>
      </c>
      <c r="P1892" s="247">
        <f ca="1">ROUND(IF(OR(AND($D1890=LataProjekcji,$F1890&gt;0),AND($D1890=LataProjekcji,$F1890=0,$E1891&lt;=10)),$F1891,IF($D1890&lt;LataProjekcji,IF((SUM($K1892:O1892)+$D1892)&lt;$D1891,$D1892,$D1891-SUM($K1892:O1892)),0)),0)</f>
        <v>0</v>
      </c>
      <c r="Q1892" s="247">
        <f ca="1">ROUND(IF(OR(AND($D1890=LataProjekcji,$F1890&gt;0),AND($D1890=LataProjekcji,$F1890=0,$E1891&lt;=10)),$F1891,IF($D1890&lt;LataProjekcji,IF((SUM($K1892:P1892)+$D1892)&lt;$D1891,$D1892,$D1891-SUM($K1892:P1892)),0)),0)</f>
        <v>0</v>
      </c>
      <c r="R1892" s="247">
        <f ca="1">ROUND(IF(OR(AND($D1890=LataProjekcji,$F1890&gt;0),AND($D1890=LataProjekcji,$F1890=0,$E1891&lt;=10)),$F1891,IF($D1890&lt;LataProjekcji,IF((SUM($K1892:Q1892)+$D1892)&lt;$D1891,$D1892,$D1891-SUM($K1892:Q1892)),0)),0)</f>
        <v>0</v>
      </c>
      <c r="S1892" s="247">
        <f ca="1">ROUND(IF(OR(AND($D1890=LataProjekcji,$F1890&gt;0),AND($D1890=LataProjekcji,$F1890=0,$E1891&lt;=10)),$F1891,IF($D1890&lt;LataProjekcji,IF((SUM($K1892:R1892)+$D1892)&lt;$D1891,$D1892,$D1891-SUM($K1892:R1892)),0)),0)</f>
        <v>0</v>
      </c>
      <c r="T1892" s="247">
        <f ca="1">ROUND(IF(OR(AND($D1890=LataProjekcji,$F1890&gt;0),AND($D1890=LataProjekcji,$F1890=0,$E1891&lt;=10)),$F1891,IF($D1890&lt;LataProjekcji,IF((SUM($K1892:S1892)+$D1892)&lt;$D1891,$D1892,$D1891-SUM($K1892:S1892)),0)),0)</f>
        <v>0</v>
      </c>
      <c r="U1892" s="247">
        <f ca="1">ROUND(IF(OR(AND($D1890=LataProjekcji,$F1890&gt;0),AND($D1890=LataProjekcji,$F1890=0,$E1891&lt;=10)),$F1891,IF($D1890&lt;LataProjekcji,IF((SUM($K1892:T1892)+$D1892)&lt;$D1891,$D1892,$D1891-SUM($K1892:T1892)),0)),0)</f>
        <v>0</v>
      </c>
      <c r="V1892" s="247">
        <f ca="1">ROUND(IF(OR(AND($D1890=LataProjekcji,$F1890&gt;0),AND($D1890=LataProjekcji,$F1890=0,$E1891&lt;=10)),$F1891,IF($D1890&lt;LataProjekcji,IF((SUM($K1892:U1892)+$D1892)&lt;$D1891,$D1892,$D1891-SUM($K1892:U1892)),0)),0)</f>
        <v>0</v>
      </c>
      <c r="W1892" s="247">
        <f ca="1">ROUND(IF(OR(AND($D1890=LataProjekcji,$F1890&gt;0),AND($D1890=LataProjekcji,$F1890=0,$E1891&lt;=10)),$F1891,IF($D1890&lt;LataProjekcji,IF((SUM($K1892:V1892)+$D1892)&lt;$D1891,$D1892,$D1891-SUM($K1892:V1892)),0)),0)</f>
        <v>0</v>
      </c>
      <c r="X1892" s="247">
        <f ca="1">ROUND(IF(OR(AND($D1890=LataProjekcji,$F1890&gt;0),AND($D1890=LataProjekcji,$F1890=0,$E1891&lt;=10)),$F1891,IF($D1890&lt;LataProjekcji,IF((SUM($K1892:W1892)+$D1892)&lt;$D1891,$D1892,$D1891-SUM($K1892:W1892)),0)),0)</f>
        <v>0</v>
      </c>
      <c r="Y1892" s="247">
        <f ca="1">ROUND(IF(OR(AND($D1890=LataProjekcji,$F1890&gt;0),AND($D1890=LataProjekcji,$F1890=0,$E1891&lt;=10)),$F1891,IF($D1890&lt;LataProjekcji,IF((SUM($K1892:X1892)+$D1892)&lt;$D1891,$D1892,$D1891-SUM($K1892:X1892)),0)),0)</f>
        <v>0</v>
      </c>
      <c r="Z1892" s="247">
        <f ca="1">ROUND(IF(OR(AND($D1890=LataProjekcji,$F1890&gt;0),AND($D1890=LataProjekcji,$F1890=0,$E1891&lt;=10)),$F1891,IF($D1890&lt;LataProjekcji,IF((SUM($K1892:Y1892)+$D1892)&lt;$D1891,$D1892,$D1891-SUM($K1892:Y1892)),0)),0)</f>
        <v>0</v>
      </c>
      <c r="AA1892" s="247">
        <f ca="1">ROUND(IF(OR(AND($D1890=LataProjekcji,$F1890&gt;0),AND($D1890=LataProjekcji,$F1890=0,$E1891&lt;=10)),$F1891,IF($D1890&lt;LataProjekcji,IF((SUM($K1892:Z1892)+$D1892)&lt;$D1891,$D1892,$D1891-SUM($K1892:Z1892)),0)),0)</f>
        <v>0</v>
      </c>
      <c r="AB1892" s="247">
        <f ca="1">ROUND(IF(OR(AND($D1890=LataProjekcji,$F1890&gt;0),AND($D1890=LataProjekcji,$F1890=0,$E1891&lt;=10)),$F1891,IF($D1890&lt;LataProjekcji,IF((SUM($K1892:AA1892)+$D1892)&lt;$D1891,$D1892,$D1891-SUM($K1892:AA1892)),0)),0)</f>
        <v>0</v>
      </c>
      <c r="AC1892" s="247">
        <f ca="1">ROUND(IF(OR(AND($D1890=LataProjekcji,$F1890&gt;0),AND($D1890=LataProjekcji,$F1890=0,$E1891&lt;=10)),$F1891,IF($D1890&lt;LataProjekcji,IF((SUM($K1892:AB1892)+$D1892)&lt;$D1891,$D1892,$D1891-SUM($K1892:AB1892)),0)),0)</f>
        <v>0</v>
      </c>
      <c r="AD1892" s="247">
        <f ca="1">ROUND(IF(OR(AND($D1890=LataProjekcji,$F1890&gt;0),AND($D1890=LataProjekcji,$F1890=0,$E1891&lt;=10)),$F1891,IF($D1890&lt;LataProjekcji,IF((SUM($K1892:AC1892)+$D1892)&lt;$D1891,$D1892,$D1891-SUM($K1892:AC1892)),0)),0)</f>
        <v>0</v>
      </c>
      <c r="AE1892" s="247">
        <f ca="1">ROUND(IF(OR(AND($D1890=LataProjekcji,$F1890&gt;0),AND($D1890=LataProjekcji,$F1890=0,$E1891&lt;=10)),$F1891,IF($D1890&lt;LataProjekcji,IF((SUM($K1892:AD1892)+$D1892)&lt;$D1891,$D1892,$D1891-SUM($K1892:AD1892)),0)),0)</f>
        <v>0</v>
      </c>
    </row>
    <row r="1893" spans="1:31" ht="12.5" hidden="1" thickBot="1">
      <c r="A1893" s="326"/>
      <c r="B1893" s="21" t="s">
        <v>397</v>
      </c>
      <c r="C1893" s="21"/>
      <c r="D1893" s="22"/>
      <c r="E1893" s="21"/>
      <c r="F1893" s="21"/>
      <c r="G1893" s="21"/>
      <c r="H1893" s="21"/>
      <c r="I1893" s="21"/>
      <c r="J1893" s="21"/>
      <c r="K1893" s="22">
        <f ca="1">ROUND(K1892,0)</f>
        <v>0</v>
      </c>
      <c r="L1893" s="22">
        <f t="shared" ref="L1893:W1893" ca="1" si="3084">ROUND(K1893+L1892,0)</f>
        <v>0</v>
      </c>
      <c r="M1893" s="22">
        <f t="shared" ca="1" si="3084"/>
        <v>0</v>
      </c>
      <c r="N1893" s="22">
        <f t="shared" ca="1" si="3084"/>
        <v>0</v>
      </c>
      <c r="O1893" s="22">
        <f t="shared" ca="1" si="3084"/>
        <v>0</v>
      </c>
      <c r="P1893" s="22">
        <f t="shared" ca="1" si="3084"/>
        <v>0</v>
      </c>
      <c r="Q1893" s="22">
        <f t="shared" ca="1" si="3084"/>
        <v>0</v>
      </c>
      <c r="R1893" s="22">
        <f t="shared" ca="1" si="3084"/>
        <v>0</v>
      </c>
      <c r="S1893" s="22">
        <f t="shared" ca="1" si="3084"/>
        <v>0</v>
      </c>
      <c r="T1893" s="22">
        <f t="shared" ca="1" si="3084"/>
        <v>0</v>
      </c>
      <c r="U1893" s="22">
        <f t="shared" ca="1" si="3084"/>
        <v>0</v>
      </c>
      <c r="V1893" s="22">
        <f t="shared" ca="1" si="3084"/>
        <v>0</v>
      </c>
      <c r="W1893" s="22">
        <f t="shared" ca="1" si="3084"/>
        <v>0</v>
      </c>
      <c r="X1893" s="22">
        <f ca="1">ROUND(W1893+X1892,0)</f>
        <v>0</v>
      </c>
      <c r="Y1893" s="22">
        <f ca="1">ROUND(X1893+Y1892,0)</f>
        <v>0</v>
      </c>
      <c r="Z1893" s="22">
        <f t="shared" ref="Z1893:AA1893" ca="1" si="3085">ROUND(Y1893+Z1892,0)</f>
        <v>0</v>
      </c>
      <c r="AA1893" s="22">
        <f t="shared" ca="1" si="3085"/>
        <v>0</v>
      </c>
      <c r="AB1893" s="22">
        <f t="shared" ref="AB1893" ca="1" si="3086">ROUND(AA1893+AB1892,0)</f>
        <v>0</v>
      </c>
      <c r="AC1893" s="22">
        <f t="shared" ref="AC1893" ca="1" si="3087">ROUND(AB1893+AC1892,0)</f>
        <v>0</v>
      </c>
      <c r="AD1893" s="22">
        <f t="shared" ref="AD1893" ca="1" si="3088">ROUND(AC1893+AD1892,0)</f>
        <v>0</v>
      </c>
      <c r="AE1893" s="22">
        <f t="shared" ref="AE1893" ca="1" si="3089">ROUND(AD1893+AE1892,0)</f>
        <v>0</v>
      </c>
    </row>
    <row r="1894" spans="1:31" ht="12.5" hidden="1" thickBot="1">
      <c r="A1894" s="326"/>
      <c r="B1894" s="21" t="s">
        <v>388</v>
      </c>
      <c r="C1894" s="21"/>
      <c r="D1894" s="22"/>
      <c r="E1894" s="21"/>
      <c r="F1894" s="21"/>
      <c r="G1894" s="21"/>
      <c r="H1894" s="540">
        <f>H1882+9</f>
        <v>569</v>
      </c>
      <c r="I1894" s="21"/>
      <c r="J1894" s="21"/>
      <c r="K1894" s="76">
        <f ca="1">IF($D1890=LataProjekcji,ROUND($D1891-K1893,0),ROUND(IF(K1892=0,0,$D1891-K1893),0))</f>
        <v>0</v>
      </c>
      <c r="L1894" s="253">
        <f t="shared" ref="L1894:W1894" ca="1" si="3090">IF($D1890=LataProjekcji,ROUND($D1891-L1893,0),ROUND(IF(AND(L1892=0,K1894&gt;0),$D1891-L1893,IF(L1892=0,0,$D1891-L1893)),0))</f>
        <v>0</v>
      </c>
      <c r="M1894" s="253">
        <f t="shared" ca="1" si="3090"/>
        <v>0</v>
      </c>
      <c r="N1894" s="253">
        <f t="shared" ca="1" si="3090"/>
        <v>0</v>
      </c>
      <c r="O1894" s="253">
        <f t="shared" ca="1" si="3090"/>
        <v>0</v>
      </c>
      <c r="P1894" s="253">
        <f t="shared" ca="1" si="3090"/>
        <v>0</v>
      </c>
      <c r="Q1894" s="253">
        <f t="shared" ca="1" si="3090"/>
        <v>0</v>
      </c>
      <c r="R1894" s="253">
        <f t="shared" ca="1" si="3090"/>
        <v>0</v>
      </c>
      <c r="S1894" s="253">
        <f t="shared" ca="1" si="3090"/>
        <v>0</v>
      </c>
      <c r="T1894" s="253">
        <f t="shared" ca="1" si="3090"/>
        <v>0</v>
      </c>
      <c r="U1894" s="253">
        <f t="shared" ca="1" si="3090"/>
        <v>0</v>
      </c>
      <c r="V1894" s="253">
        <f t="shared" ca="1" si="3090"/>
        <v>0</v>
      </c>
      <c r="W1894" s="253">
        <f t="shared" ca="1" si="3090"/>
        <v>0</v>
      </c>
      <c r="X1894" s="253">
        <f t="shared" ref="X1894:AA1894" ca="1" si="3091">IF($D1890=LataProjekcji,ROUND($D1891-X1893,0),ROUND(IF(AND(X1892=0,W1894&gt;0),$D1891-X1893,IF(X1892=0,0,$D1891-X1893)),0))</f>
        <v>0</v>
      </c>
      <c r="Y1894" s="253">
        <f t="shared" ca="1" si="3091"/>
        <v>0</v>
      </c>
      <c r="Z1894" s="253">
        <f t="shared" ca="1" si="3091"/>
        <v>0</v>
      </c>
      <c r="AA1894" s="253">
        <f t="shared" ca="1" si="3091"/>
        <v>0</v>
      </c>
      <c r="AB1894" s="253">
        <f t="shared" ref="AB1894" ca="1" si="3092">IF($D1890=LataProjekcji,ROUND($D1891-AB1893,0),ROUND(IF(AND(AB1892=0,AA1894&gt;0),$D1891-AB1893,IF(AB1892=0,0,$D1891-AB1893)),0))</f>
        <v>0</v>
      </c>
      <c r="AC1894" s="253">
        <f t="shared" ref="AC1894" ca="1" si="3093">IF($D1890=LataProjekcji,ROUND($D1891-AC1893,0),ROUND(IF(AND(AC1892=0,AB1894&gt;0),$D1891-AC1893,IF(AC1892=0,0,$D1891-AC1893)),0))</f>
        <v>0</v>
      </c>
      <c r="AD1894" s="253">
        <f t="shared" ref="AD1894" ca="1" si="3094">IF($D1890=LataProjekcji,ROUND($D1891-AD1893,0),ROUND(IF(AND(AD1892=0,AC1894&gt;0),$D1891-AD1893,IF(AD1892=0,0,$D1891-AD1893)),0))</f>
        <v>0</v>
      </c>
      <c r="AE1894" s="253">
        <f t="shared" ref="AE1894" ca="1" si="3095">IF($D1890=LataProjekcji,ROUND($D1891-AE1893,0),ROUND(IF(AND(AE1892=0,AD1894&gt;0),$D1891-AE1893,IF(AE1892=0,0,$D1891-AE1893)),0))</f>
        <v>0</v>
      </c>
    </row>
    <row r="1895" spans="1:31" hidden="1">
      <c r="A1895" s="326"/>
      <c r="B1895" s="21"/>
      <c r="C1895" s="21"/>
      <c r="D1895" s="22"/>
      <c r="E1895" s="21"/>
      <c r="F1895" s="21"/>
      <c r="G1895" s="21"/>
      <c r="H1895" s="388">
        <v>0</v>
      </c>
      <c r="I1895" s="458" cm="1">
        <f t="array" aca="1" ref="I1895" ca="1">OFFSET('Środki trwałe'!$C$574,H1895,,)</f>
        <v>0</v>
      </c>
      <c r="J1895" s="388" t="s">
        <v>404</v>
      </c>
      <c r="K1895" s="528">
        <f t="shared" ref="K1895:W1895" ca="1" si="3096">IF(AND(OFFSET($F$269,$D1889,0)="tak",OFFSET($G$269,$D1889,0)="tak",OFFSET($J$269,$D1889,0)="ok",LataProjekcji&lt;=Koniec_Projekt),ROUND(OFFSET($K$2476,$H1894,(COLUMN()-11))*OFFSET($K$590,$H1895,(COLUMN()-11)),0),0)</f>
        <v>0</v>
      </c>
      <c r="L1895" s="528">
        <f t="shared" ca="1" si="3096"/>
        <v>0</v>
      </c>
      <c r="M1895" s="528">
        <f t="shared" ca="1" si="3096"/>
        <v>0</v>
      </c>
      <c r="N1895" s="528">
        <f t="shared" ca="1" si="3096"/>
        <v>0</v>
      </c>
      <c r="O1895" s="528">
        <f t="shared" ca="1" si="3096"/>
        <v>0</v>
      </c>
      <c r="P1895" s="528">
        <f t="shared" ca="1" si="3096"/>
        <v>0</v>
      </c>
      <c r="Q1895" s="528">
        <f t="shared" ca="1" si="3096"/>
        <v>0</v>
      </c>
      <c r="R1895" s="528">
        <f t="shared" ca="1" si="3096"/>
        <v>0</v>
      </c>
      <c r="S1895" s="528">
        <f t="shared" ca="1" si="3096"/>
        <v>0</v>
      </c>
      <c r="T1895" s="528">
        <f t="shared" ca="1" si="3096"/>
        <v>0</v>
      </c>
      <c r="U1895" s="528">
        <f t="shared" ca="1" si="3096"/>
        <v>0</v>
      </c>
      <c r="V1895" s="528">
        <f t="shared" ca="1" si="3096"/>
        <v>0</v>
      </c>
      <c r="W1895" s="528">
        <f t="shared" ca="1" si="3096"/>
        <v>0</v>
      </c>
      <c r="X1895" s="528">
        <f t="shared" ref="X1895:AA1895" ca="1" si="3097">IF(AND(OFFSET($F$269,$D1889,0)="tak",OFFSET($G$269,$D1889,0)="tak",OFFSET($J$269,$D1889,0)="ok",LataProjekcji&lt;=Koniec_Projekt),ROUND(OFFSET($K$2476,$H1894,(COLUMN()-11))*OFFSET($K$590,$H1895,(COLUMN()-11)),0),0)</f>
        <v>0</v>
      </c>
      <c r="Y1895" s="528">
        <f t="shared" ca="1" si="3097"/>
        <v>0</v>
      </c>
      <c r="Z1895" s="528">
        <f t="shared" ca="1" si="3097"/>
        <v>0</v>
      </c>
      <c r="AA1895" s="528">
        <f t="shared" ca="1" si="3097"/>
        <v>0</v>
      </c>
      <c r="AB1895" s="528">
        <f t="shared" ref="AB1895:AE1895" ca="1" si="3098">IF(AND(OFFSET($F$269,$D1889,0)="tak",OFFSET($G$269,$D1889,0)="tak",OFFSET($J$269,$D1889,0)="ok",LataProjekcji&lt;=Koniec_Projekt),ROUND(OFFSET($K$2476,$H1894,(COLUMN()-11))*OFFSET($K$590,$H1895,(COLUMN()-11)),0),0)</f>
        <v>0</v>
      </c>
      <c r="AC1895" s="528">
        <f t="shared" ca="1" si="3098"/>
        <v>0</v>
      </c>
      <c r="AD1895" s="528">
        <f t="shared" ca="1" si="3098"/>
        <v>0</v>
      </c>
      <c r="AE1895" s="528">
        <f t="shared" ca="1" si="3098"/>
        <v>0</v>
      </c>
    </row>
    <row r="1896" spans="1:31" hidden="1">
      <c r="A1896" s="326"/>
      <c r="B1896" s="20">
        <f ca="1">OFFSET($B$269,D1896,0)</f>
        <v>0</v>
      </c>
      <c r="C1896" s="20"/>
      <c r="D1896" s="21">
        <f>D1889+1</f>
        <v>306</v>
      </c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  <c r="W1896" s="21"/>
      <c r="X1896" s="21"/>
      <c r="Y1896" s="21"/>
      <c r="Z1896" s="21"/>
      <c r="AA1896" s="21"/>
      <c r="AB1896" s="21"/>
      <c r="AC1896" s="21"/>
      <c r="AD1896" s="21"/>
      <c r="AE1896" s="21"/>
    </row>
    <row r="1897" spans="1:31" hidden="1">
      <c r="A1897" s="326"/>
      <c r="B1897" s="21" t="s">
        <v>395</v>
      </c>
      <c r="C1897" s="21"/>
      <c r="D1897" s="164">
        <f ca="1">YEAR(OFFSET($E$269,D1896,0))</f>
        <v>1900</v>
      </c>
      <c r="E1897" s="164">
        <f ca="1">MONTH(OFFSET($E$269,D1896,0))</f>
        <v>1</v>
      </c>
      <c r="F1897" s="527" cm="1">
        <f t="array" aca="1" ref="F1897" ca="1">IleMiesiecyDoKoncaRokuST</f>
        <v>11</v>
      </c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  <c r="W1897" s="21"/>
      <c r="X1897" s="21"/>
      <c r="Y1897" s="21"/>
      <c r="Z1897" s="21"/>
      <c r="AA1897" s="21"/>
      <c r="AB1897" s="21"/>
      <c r="AC1897" s="21"/>
      <c r="AD1897" s="21"/>
      <c r="AE1897" s="21"/>
    </row>
    <row r="1898" spans="1:31" hidden="1">
      <c r="A1898" s="326"/>
      <c r="B1898" s="21" t="s">
        <v>388</v>
      </c>
      <c r="C1898" s="21"/>
      <c r="D1898" s="372">
        <f ca="1">IF(E1898&lt;0,0,ROUND(E1898,0))</f>
        <v>0</v>
      </c>
      <c r="E1898" s="248">
        <f ca="1">OFFSET($D$269,D1896,0)</f>
        <v>0</v>
      </c>
      <c r="F1898" s="372">
        <f ca="1">IF(E1898&gt;10,ROUND(($D1899/12)*$F1897,0),$D1898)</f>
        <v>0</v>
      </c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  <c r="V1898" s="21"/>
      <c r="W1898" s="21"/>
      <c r="X1898" s="21"/>
      <c r="Y1898" s="21"/>
      <c r="Z1898" s="21"/>
      <c r="AA1898" s="21"/>
      <c r="AB1898" s="21"/>
      <c r="AC1898" s="21"/>
      <c r="AD1898" s="21"/>
      <c r="AE1898" s="21"/>
    </row>
    <row r="1899" spans="1:31" hidden="1">
      <c r="A1899" s="326"/>
      <c r="B1899" s="21" t="s">
        <v>396</v>
      </c>
      <c r="C1899" s="21"/>
      <c r="D1899" s="372">
        <f ca="1">IF(ISBLANK(OFFSET($E$269,D1896,0)),0,IF(E1898&gt;10,ROUND(D1898*am_transport,0),IF(D1898&lt;0,0,D1898)))</f>
        <v>0</v>
      </c>
      <c r="E1899" s="21"/>
      <c r="F1899" s="21"/>
      <c r="G1899" s="21"/>
      <c r="H1899" s="21"/>
      <c r="I1899" s="21"/>
      <c r="J1899" s="21"/>
      <c r="K1899" s="74">
        <f ca="1">ROUND(IF($D1897=LataProjekcji,$F1898,IF($D1897=LataProjekcji,$D1899,0)),0)</f>
        <v>0</v>
      </c>
      <c r="L1899" s="247">
        <f ca="1">ROUND(IF(OR(AND($D1897=LataProjekcji,$F1897&gt;0),AND($D1897=LataProjekcji,$F1897=0,$E1898&lt;=10)),$F1898,IF($D1897&lt;LataProjekcji,IF((SUM($K1899:K1899)+$D1899)&lt;$D1898,$D1899,$D1898-SUM($K1899:K1899)),0)),0)</f>
        <v>0</v>
      </c>
      <c r="M1899" s="247">
        <f ca="1">ROUND(IF(OR(AND($D1897=LataProjekcji,$F1897&gt;0),AND($D1897=LataProjekcji,$F1897=0,$E1898&lt;=10)),$F1898,IF($D1897&lt;LataProjekcji,IF((SUM($K1899:L1899)+$D1899)&lt;$D1898,$D1899,$D1898-SUM($K1899:L1899)),0)),0)</f>
        <v>0</v>
      </c>
      <c r="N1899" s="247">
        <f ca="1">ROUND(IF(OR(AND($D1897=LataProjekcji,$F1897&gt;0),AND($D1897=LataProjekcji,$F1897=0,$E1898&lt;=10)),$F1898,IF($D1897&lt;LataProjekcji,IF((SUM($K1899:M1899)+$D1899)&lt;$D1898,$D1899,$D1898-SUM($K1899:M1899)),0)),0)</f>
        <v>0</v>
      </c>
      <c r="O1899" s="247">
        <f ca="1">ROUND(IF(OR(AND($D1897=LataProjekcji,$F1897&gt;0),AND($D1897=LataProjekcji,$F1897=0,$E1898&lt;=10)),$F1898,IF($D1897&lt;LataProjekcji,IF((SUM($K1899:N1899)+$D1899)&lt;$D1898,$D1899,$D1898-SUM($K1899:N1899)),0)),0)</f>
        <v>0</v>
      </c>
      <c r="P1899" s="247">
        <f ca="1">ROUND(IF(OR(AND($D1897=LataProjekcji,$F1897&gt;0),AND($D1897=LataProjekcji,$F1897=0,$E1898&lt;=10)),$F1898,IF($D1897&lt;LataProjekcji,IF((SUM($K1899:O1899)+$D1899)&lt;$D1898,$D1899,$D1898-SUM($K1899:O1899)),0)),0)</f>
        <v>0</v>
      </c>
      <c r="Q1899" s="247">
        <f ca="1">ROUND(IF(OR(AND($D1897=LataProjekcji,$F1897&gt;0),AND($D1897=LataProjekcji,$F1897=0,$E1898&lt;=10)),$F1898,IF($D1897&lt;LataProjekcji,IF((SUM($K1899:P1899)+$D1899)&lt;$D1898,$D1899,$D1898-SUM($K1899:P1899)),0)),0)</f>
        <v>0</v>
      </c>
      <c r="R1899" s="247">
        <f ca="1">ROUND(IF(OR(AND($D1897=LataProjekcji,$F1897&gt;0),AND($D1897=LataProjekcji,$F1897=0,$E1898&lt;=10)),$F1898,IF($D1897&lt;LataProjekcji,IF((SUM($K1899:Q1899)+$D1899)&lt;$D1898,$D1899,$D1898-SUM($K1899:Q1899)),0)),0)</f>
        <v>0</v>
      </c>
      <c r="S1899" s="247">
        <f ca="1">ROUND(IF(OR(AND($D1897=LataProjekcji,$F1897&gt;0),AND($D1897=LataProjekcji,$F1897=0,$E1898&lt;=10)),$F1898,IF($D1897&lt;LataProjekcji,IF((SUM($K1899:R1899)+$D1899)&lt;$D1898,$D1899,$D1898-SUM($K1899:R1899)),0)),0)</f>
        <v>0</v>
      </c>
      <c r="T1899" s="247">
        <f ca="1">ROUND(IF(OR(AND($D1897=LataProjekcji,$F1897&gt;0),AND($D1897=LataProjekcji,$F1897=0,$E1898&lt;=10)),$F1898,IF($D1897&lt;LataProjekcji,IF((SUM($K1899:S1899)+$D1899)&lt;$D1898,$D1899,$D1898-SUM($K1899:S1899)),0)),0)</f>
        <v>0</v>
      </c>
      <c r="U1899" s="247">
        <f ca="1">ROUND(IF(OR(AND($D1897=LataProjekcji,$F1897&gt;0),AND($D1897=LataProjekcji,$F1897=0,$E1898&lt;=10)),$F1898,IF($D1897&lt;LataProjekcji,IF((SUM($K1899:T1899)+$D1899)&lt;$D1898,$D1899,$D1898-SUM($K1899:T1899)),0)),0)</f>
        <v>0</v>
      </c>
      <c r="V1899" s="247">
        <f ca="1">ROUND(IF(OR(AND($D1897=LataProjekcji,$F1897&gt;0),AND($D1897=LataProjekcji,$F1897=0,$E1898&lt;=10)),$F1898,IF($D1897&lt;LataProjekcji,IF((SUM($K1899:U1899)+$D1899)&lt;$D1898,$D1899,$D1898-SUM($K1899:U1899)),0)),0)</f>
        <v>0</v>
      </c>
      <c r="W1899" s="247">
        <f ca="1">ROUND(IF(OR(AND($D1897=LataProjekcji,$F1897&gt;0),AND($D1897=LataProjekcji,$F1897=0,$E1898&lt;=10)),$F1898,IF($D1897&lt;LataProjekcji,IF((SUM($K1899:V1899)+$D1899)&lt;$D1898,$D1899,$D1898-SUM($K1899:V1899)),0)),0)</f>
        <v>0</v>
      </c>
      <c r="X1899" s="247">
        <f ca="1">ROUND(IF(OR(AND($D1897=LataProjekcji,$F1897&gt;0),AND($D1897=LataProjekcji,$F1897=0,$E1898&lt;=10)),$F1898,IF($D1897&lt;LataProjekcji,IF((SUM($K1899:W1899)+$D1899)&lt;$D1898,$D1899,$D1898-SUM($K1899:W1899)),0)),0)</f>
        <v>0</v>
      </c>
      <c r="Y1899" s="247">
        <f ca="1">ROUND(IF(OR(AND($D1897=LataProjekcji,$F1897&gt;0),AND($D1897=LataProjekcji,$F1897=0,$E1898&lt;=10)),$F1898,IF($D1897&lt;LataProjekcji,IF((SUM($K1899:X1899)+$D1899)&lt;$D1898,$D1899,$D1898-SUM($K1899:X1899)),0)),0)</f>
        <v>0</v>
      </c>
      <c r="Z1899" s="247">
        <f ca="1">ROUND(IF(OR(AND($D1897=LataProjekcji,$F1897&gt;0),AND($D1897=LataProjekcji,$F1897=0,$E1898&lt;=10)),$F1898,IF($D1897&lt;LataProjekcji,IF((SUM($K1899:Y1899)+$D1899)&lt;$D1898,$D1899,$D1898-SUM($K1899:Y1899)),0)),0)</f>
        <v>0</v>
      </c>
      <c r="AA1899" s="247">
        <f ca="1">ROUND(IF(OR(AND($D1897=LataProjekcji,$F1897&gt;0),AND($D1897=LataProjekcji,$F1897=0,$E1898&lt;=10)),$F1898,IF($D1897&lt;LataProjekcji,IF((SUM($K1899:Z1899)+$D1899)&lt;$D1898,$D1899,$D1898-SUM($K1899:Z1899)),0)),0)</f>
        <v>0</v>
      </c>
      <c r="AB1899" s="247">
        <f ca="1">ROUND(IF(OR(AND($D1897=LataProjekcji,$F1897&gt;0),AND($D1897=LataProjekcji,$F1897=0,$E1898&lt;=10)),$F1898,IF($D1897&lt;LataProjekcji,IF((SUM($K1899:AA1899)+$D1899)&lt;$D1898,$D1899,$D1898-SUM($K1899:AA1899)),0)),0)</f>
        <v>0</v>
      </c>
      <c r="AC1899" s="247">
        <f ca="1">ROUND(IF(OR(AND($D1897=LataProjekcji,$F1897&gt;0),AND($D1897=LataProjekcji,$F1897=0,$E1898&lt;=10)),$F1898,IF($D1897&lt;LataProjekcji,IF((SUM($K1899:AB1899)+$D1899)&lt;$D1898,$D1899,$D1898-SUM($K1899:AB1899)),0)),0)</f>
        <v>0</v>
      </c>
      <c r="AD1899" s="247">
        <f ca="1">ROUND(IF(OR(AND($D1897=LataProjekcji,$F1897&gt;0),AND($D1897=LataProjekcji,$F1897=0,$E1898&lt;=10)),$F1898,IF($D1897&lt;LataProjekcji,IF((SUM($K1899:AC1899)+$D1899)&lt;$D1898,$D1899,$D1898-SUM($K1899:AC1899)),0)),0)</f>
        <v>0</v>
      </c>
      <c r="AE1899" s="247">
        <f ca="1">ROUND(IF(OR(AND($D1897=LataProjekcji,$F1897&gt;0),AND($D1897=LataProjekcji,$F1897=0,$E1898&lt;=10)),$F1898,IF($D1897&lt;LataProjekcji,IF((SUM($K1899:AD1899)+$D1899)&lt;$D1898,$D1899,$D1898-SUM($K1899:AD1899)),0)),0)</f>
        <v>0</v>
      </c>
    </row>
    <row r="1900" spans="1:31" ht="12.5" hidden="1" thickBot="1">
      <c r="A1900" s="326"/>
      <c r="B1900" s="21" t="s">
        <v>397</v>
      </c>
      <c r="C1900" s="21"/>
      <c r="D1900" s="22"/>
      <c r="E1900" s="21"/>
      <c r="F1900" s="21"/>
      <c r="G1900" s="21"/>
      <c r="H1900" s="21"/>
      <c r="I1900" s="21"/>
      <c r="J1900" s="21"/>
      <c r="K1900" s="22">
        <f ca="1">ROUND(K1899,0)</f>
        <v>0</v>
      </c>
      <c r="L1900" s="22">
        <f t="shared" ref="L1900:W1900" ca="1" si="3099">ROUND(K1900+L1899,0)</f>
        <v>0</v>
      </c>
      <c r="M1900" s="22">
        <f t="shared" ca="1" si="3099"/>
        <v>0</v>
      </c>
      <c r="N1900" s="22">
        <f t="shared" ca="1" si="3099"/>
        <v>0</v>
      </c>
      <c r="O1900" s="22">
        <f t="shared" ca="1" si="3099"/>
        <v>0</v>
      </c>
      <c r="P1900" s="22">
        <f t="shared" ca="1" si="3099"/>
        <v>0</v>
      </c>
      <c r="Q1900" s="22">
        <f t="shared" ca="1" si="3099"/>
        <v>0</v>
      </c>
      <c r="R1900" s="22">
        <f t="shared" ca="1" si="3099"/>
        <v>0</v>
      </c>
      <c r="S1900" s="22">
        <f t="shared" ca="1" si="3099"/>
        <v>0</v>
      </c>
      <c r="T1900" s="22">
        <f t="shared" ca="1" si="3099"/>
        <v>0</v>
      </c>
      <c r="U1900" s="22">
        <f t="shared" ca="1" si="3099"/>
        <v>0</v>
      </c>
      <c r="V1900" s="22">
        <f t="shared" ca="1" si="3099"/>
        <v>0</v>
      </c>
      <c r="W1900" s="22">
        <f t="shared" ca="1" si="3099"/>
        <v>0</v>
      </c>
      <c r="X1900" s="22">
        <f ca="1">ROUND(W1900+X1899,0)</f>
        <v>0</v>
      </c>
      <c r="Y1900" s="22">
        <f ca="1">ROUND(X1900+Y1899,0)</f>
        <v>0</v>
      </c>
      <c r="Z1900" s="22">
        <f t="shared" ref="Z1900:AA1900" ca="1" si="3100">ROUND(Y1900+Z1899,0)</f>
        <v>0</v>
      </c>
      <c r="AA1900" s="22">
        <f t="shared" ca="1" si="3100"/>
        <v>0</v>
      </c>
      <c r="AB1900" s="22">
        <f t="shared" ref="AB1900" ca="1" si="3101">ROUND(AA1900+AB1899,0)</f>
        <v>0</v>
      </c>
      <c r="AC1900" s="22">
        <f t="shared" ref="AC1900" ca="1" si="3102">ROUND(AB1900+AC1899,0)</f>
        <v>0</v>
      </c>
      <c r="AD1900" s="22">
        <f t="shared" ref="AD1900" ca="1" si="3103">ROUND(AC1900+AD1899,0)</f>
        <v>0</v>
      </c>
      <c r="AE1900" s="22">
        <f t="shared" ref="AE1900" ca="1" si="3104">ROUND(AD1900+AE1899,0)</f>
        <v>0</v>
      </c>
    </row>
    <row r="1901" spans="1:31" ht="12.5" hidden="1" thickBot="1">
      <c r="A1901" s="326"/>
      <c r="B1901" s="21" t="s">
        <v>388</v>
      </c>
      <c r="C1901" s="21"/>
      <c r="D1901" s="22"/>
      <c r="E1901" s="21"/>
      <c r="F1901" s="21"/>
      <c r="G1901" s="21"/>
      <c r="H1901" s="539">
        <f>H1894+7</f>
        <v>576</v>
      </c>
      <c r="I1901" s="21"/>
      <c r="J1901" s="21"/>
      <c r="K1901" s="76">
        <f ca="1">IF($D1897=LataProjekcji,ROUND($D1898-K1900,0),ROUND(IF(K1899=0,0,$D1898-K1900),0))</f>
        <v>0</v>
      </c>
      <c r="L1901" s="253">
        <f t="shared" ref="L1901:W1901" ca="1" si="3105">IF($D1897=LataProjekcji,ROUND($D1898-L1900,0),ROUND(IF(AND(L1899=0,K1901&gt;0),$D1898-L1900,IF(L1899=0,0,$D1898-L1900)),0))</f>
        <v>0</v>
      </c>
      <c r="M1901" s="253">
        <f t="shared" ca="1" si="3105"/>
        <v>0</v>
      </c>
      <c r="N1901" s="253">
        <f t="shared" ca="1" si="3105"/>
        <v>0</v>
      </c>
      <c r="O1901" s="253">
        <f t="shared" ca="1" si="3105"/>
        <v>0</v>
      </c>
      <c r="P1901" s="253">
        <f t="shared" ca="1" si="3105"/>
        <v>0</v>
      </c>
      <c r="Q1901" s="253">
        <f t="shared" ca="1" si="3105"/>
        <v>0</v>
      </c>
      <c r="R1901" s="253">
        <f t="shared" ca="1" si="3105"/>
        <v>0</v>
      </c>
      <c r="S1901" s="253">
        <f t="shared" ca="1" si="3105"/>
        <v>0</v>
      </c>
      <c r="T1901" s="253">
        <f t="shared" ca="1" si="3105"/>
        <v>0</v>
      </c>
      <c r="U1901" s="253">
        <f t="shared" ca="1" si="3105"/>
        <v>0</v>
      </c>
      <c r="V1901" s="253">
        <f t="shared" ca="1" si="3105"/>
        <v>0</v>
      </c>
      <c r="W1901" s="253">
        <f t="shared" ca="1" si="3105"/>
        <v>0</v>
      </c>
      <c r="X1901" s="253">
        <f t="shared" ref="X1901:AA1901" ca="1" si="3106">IF($D1897=LataProjekcji,ROUND($D1898-X1900,0),ROUND(IF(AND(X1899=0,W1901&gt;0),$D1898-X1900,IF(X1899=0,0,$D1898-X1900)),0))</f>
        <v>0</v>
      </c>
      <c r="Y1901" s="253">
        <f t="shared" ca="1" si="3106"/>
        <v>0</v>
      </c>
      <c r="Z1901" s="253">
        <f t="shared" ca="1" si="3106"/>
        <v>0</v>
      </c>
      <c r="AA1901" s="253">
        <f t="shared" ca="1" si="3106"/>
        <v>0</v>
      </c>
      <c r="AB1901" s="253">
        <f t="shared" ref="AB1901" ca="1" si="3107">IF($D1897=LataProjekcji,ROUND($D1898-AB1900,0),ROUND(IF(AND(AB1899=0,AA1901&gt;0),$D1898-AB1900,IF(AB1899=0,0,$D1898-AB1900)),0))</f>
        <v>0</v>
      </c>
      <c r="AC1901" s="253">
        <f t="shared" ref="AC1901" ca="1" si="3108">IF($D1897=LataProjekcji,ROUND($D1898-AC1900,0),ROUND(IF(AND(AC1899=0,AB1901&gt;0),$D1898-AC1900,IF(AC1899=0,0,$D1898-AC1900)),0))</f>
        <v>0</v>
      </c>
      <c r="AD1901" s="253">
        <f t="shared" ref="AD1901" ca="1" si="3109">IF($D1897=LataProjekcji,ROUND($D1898-AD1900,0),ROUND(IF(AND(AD1899=0,AC1901&gt;0),$D1898-AD1900,IF(AD1899=0,0,$D1898-AD1900)),0))</f>
        <v>0</v>
      </c>
      <c r="AE1901" s="253">
        <f t="shared" ref="AE1901" ca="1" si="3110">IF($D1897=LataProjekcji,ROUND($D1898-AE1900,0),ROUND(IF(AND(AE1899=0,AD1901&gt;0),$D1898-AE1900,IF(AE1899=0,0,$D1898-AE1900)),0))</f>
        <v>0</v>
      </c>
    </row>
    <row r="1902" spans="1:31" hidden="1">
      <c r="A1902" s="326"/>
      <c r="B1902" s="20"/>
      <c r="C1902" s="20"/>
      <c r="D1902" s="21"/>
      <c r="E1902" s="21"/>
      <c r="F1902" s="21"/>
      <c r="G1902" s="21"/>
      <c r="H1902" s="388">
        <f>H1895+1</f>
        <v>1</v>
      </c>
      <c r="I1902" s="458" cm="1">
        <f t="array" aca="1" ref="I1902" ca="1">OFFSET('Środki trwałe'!$C$574,H1902,,)</f>
        <v>0</v>
      </c>
      <c r="J1902" s="388" t="s">
        <v>404</v>
      </c>
      <c r="K1902" s="528">
        <f t="shared" ref="K1902:W1902" ca="1" si="3111">IF(AND(OFFSET($F$269,$D1896,0)="tak",OFFSET($G$269,$D1896,0)="tak",OFFSET($J$269,$D1896,0)="ok",LataProjekcji&lt;=Koniec_Projekt),ROUND(OFFSET($K$2476,$H1901,(COLUMN()-11))*OFFSET($K$590,$H1902,(COLUMN()-11)),0),0)</f>
        <v>0</v>
      </c>
      <c r="L1902" s="528">
        <f t="shared" ca="1" si="3111"/>
        <v>0</v>
      </c>
      <c r="M1902" s="528">
        <f t="shared" ca="1" si="3111"/>
        <v>0</v>
      </c>
      <c r="N1902" s="528">
        <f t="shared" ca="1" si="3111"/>
        <v>0</v>
      </c>
      <c r="O1902" s="528">
        <f t="shared" ca="1" si="3111"/>
        <v>0</v>
      </c>
      <c r="P1902" s="528">
        <f t="shared" ca="1" si="3111"/>
        <v>0</v>
      </c>
      <c r="Q1902" s="528">
        <f t="shared" ca="1" si="3111"/>
        <v>0</v>
      </c>
      <c r="R1902" s="528">
        <f t="shared" ca="1" si="3111"/>
        <v>0</v>
      </c>
      <c r="S1902" s="528">
        <f t="shared" ca="1" si="3111"/>
        <v>0</v>
      </c>
      <c r="T1902" s="528">
        <f t="shared" ca="1" si="3111"/>
        <v>0</v>
      </c>
      <c r="U1902" s="528">
        <f t="shared" ca="1" si="3111"/>
        <v>0</v>
      </c>
      <c r="V1902" s="528">
        <f t="shared" ca="1" si="3111"/>
        <v>0</v>
      </c>
      <c r="W1902" s="528">
        <f t="shared" ca="1" si="3111"/>
        <v>0</v>
      </c>
      <c r="X1902" s="528">
        <f t="shared" ref="X1902:AA1902" ca="1" si="3112">IF(AND(OFFSET($F$269,$D1896,0)="tak",OFFSET($G$269,$D1896,0)="tak",OFFSET($J$269,$D1896,0)="ok",LataProjekcji&lt;=Koniec_Projekt),ROUND(OFFSET($K$2476,$H1901,(COLUMN()-11))*OFFSET($K$590,$H1902,(COLUMN()-11)),0),0)</f>
        <v>0</v>
      </c>
      <c r="Y1902" s="528">
        <f t="shared" ca="1" si="3112"/>
        <v>0</v>
      </c>
      <c r="Z1902" s="528">
        <f t="shared" ca="1" si="3112"/>
        <v>0</v>
      </c>
      <c r="AA1902" s="528">
        <f t="shared" ca="1" si="3112"/>
        <v>0</v>
      </c>
      <c r="AB1902" s="528">
        <f t="shared" ref="AB1902:AE1902" ca="1" si="3113">IF(AND(OFFSET($F$269,$D1896,0)="tak",OFFSET($G$269,$D1896,0)="tak",OFFSET($J$269,$D1896,0)="ok",LataProjekcji&lt;=Koniec_Projekt),ROUND(OFFSET($K$2476,$H1901,(COLUMN()-11))*OFFSET($K$590,$H1902,(COLUMN()-11)),0),0)</f>
        <v>0</v>
      </c>
      <c r="AC1902" s="528">
        <f t="shared" ca="1" si="3113"/>
        <v>0</v>
      </c>
      <c r="AD1902" s="528">
        <f t="shared" ca="1" si="3113"/>
        <v>0</v>
      </c>
      <c r="AE1902" s="528">
        <f t="shared" ca="1" si="3113"/>
        <v>0</v>
      </c>
    </row>
    <row r="1903" spans="1:31" hidden="1">
      <c r="A1903" s="326"/>
      <c r="B1903" s="20">
        <f ca="1">OFFSET($B$269,D1903,0)</f>
        <v>0</v>
      </c>
      <c r="C1903" s="20"/>
      <c r="D1903" s="21">
        <f>D1896+1</f>
        <v>307</v>
      </c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/>
    </row>
    <row r="1904" spans="1:31" hidden="1">
      <c r="A1904" s="326"/>
      <c r="B1904" s="21" t="s">
        <v>395</v>
      </c>
      <c r="C1904" s="21"/>
      <c r="D1904" s="164">
        <f ca="1">YEAR(OFFSET($E$269,D1903,0))</f>
        <v>1900</v>
      </c>
      <c r="E1904" s="164">
        <f ca="1">MONTH(OFFSET($E$269,D1903,0))</f>
        <v>1</v>
      </c>
      <c r="F1904" s="527" cm="1">
        <f t="array" aca="1" ref="F1904" ca="1">IleMiesiecyDoKoncaRokuST</f>
        <v>11</v>
      </c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1"/>
    </row>
    <row r="1905" spans="1:31" hidden="1">
      <c r="A1905" s="326"/>
      <c r="B1905" s="21" t="s">
        <v>388</v>
      </c>
      <c r="C1905" s="21"/>
      <c r="D1905" s="373">
        <f ca="1">IF(E1905&lt;0,0,ROUND(E1905,0))</f>
        <v>0</v>
      </c>
      <c r="E1905" s="248">
        <f ca="1">OFFSET($D$269,D1903,0)</f>
        <v>0</v>
      </c>
      <c r="F1905" s="373">
        <f ca="1">IF(E1905&gt;10,ROUND(($D1906/12)*$F1904,0),$D1905)</f>
        <v>0</v>
      </c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  <c r="V1905" s="21"/>
      <c r="W1905" s="21"/>
      <c r="X1905" s="21"/>
      <c r="Y1905" s="21"/>
      <c r="Z1905" s="21"/>
      <c r="AA1905" s="21"/>
      <c r="AB1905" s="21"/>
      <c r="AC1905" s="21"/>
      <c r="AD1905" s="21"/>
      <c r="AE1905" s="21"/>
    </row>
    <row r="1906" spans="1:31" hidden="1">
      <c r="A1906" s="326"/>
      <c r="B1906" s="21" t="s">
        <v>396</v>
      </c>
      <c r="C1906" s="21"/>
      <c r="D1906" s="373">
        <f ca="1">IF(ISBLANK(OFFSET($E$269,D1903,0)),0,IF(E1905&gt;10,ROUND(D1905*am_transport,0),IF(D1905&lt;0,0,D1905)))</f>
        <v>0</v>
      </c>
      <c r="E1906" s="21"/>
      <c r="F1906" s="21"/>
      <c r="G1906" s="21"/>
      <c r="H1906" s="21"/>
      <c r="I1906" s="21"/>
      <c r="J1906" s="21"/>
      <c r="K1906" s="74">
        <f ca="1">ROUND(IF($D1904=LataProjekcji,$F1905,IF($D1904=LataProjekcji,$D1906,0)),0)</f>
        <v>0</v>
      </c>
      <c r="L1906" s="247">
        <f ca="1">ROUND(IF(OR(AND($D1904=LataProjekcji,$F1904&gt;0),AND($D1904=LataProjekcji,$F1904=0,$E1905&lt;=10)),$F1905,IF($D1904&lt;LataProjekcji,IF((SUM($K1906:K1906)+$D1906)&lt;$D1905,$D1906,$D1905-SUM($K1906:K1906)),0)),0)</f>
        <v>0</v>
      </c>
      <c r="M1906" s="247">
        <f ca="1">ROUND(IF(OR(AND($D1904=LataProjekcji,$F1904&gt;0),AND($D1904=LataProjekcji,$F1904=0,$E1905&lt;=10)),$F1905,IF($D1904&lt;LataProjekcji,IF((SUM($K1906:L1906)+$D1906)&lt;$D1905,$D1906,$D1905-SUM($K1906:L1906)),0)),0)</f>
        <v>0</v>
      </c>
      <c r="N1906" s="247">
        <f ca="1">ROUND(IF(OR(AND($D1904=LataProjekcji,$F1904&gt;0),AND($D1904=LataProjekcji,$F1904=0,$E1905&lt;=10)),$F1905,IF($D1904&lt;LataProjekcji,IF((SUM($K1906:M1906)+$D1906)&lt;$D1905,$D1906,$D1905-SUM($K1906:M1906)),0)),0)</f>
        <v>0</v>
      </c>
      <c r="O1906" s="247">
        <f ca="1">ROUND(IF(OR(AND($D1904=LataProjekcji,$F1904&gt;0),AND($D1904=LataProjekcji,$F1904=0,$E1905&lt;=10)),$F1905,IF($D1904&lt;LataProjekcji,IF((SUM($K1906:N1906)+$D1906)&lt;$D1905,$D1906,$D1905-SUM($K1906:N1906)),0)),0)</f>
        <v>0</v>
      </c>
      <c r="P1906" s="247">
        <f ca="1">ROUND(IF(OR(AND($D1904=LataProjekcji,$F1904&gt;0),AND($D1904=LataProjekcji,$F1904=0,$E1905&lt;=10)),$F1905,IF($D1904&lt;LataProjekcji,IF((SUM($K1906:O1906)+$D1906)&lt;$D1905,$D1906,$D1905-SUM($K1906:O1906)),0)),0)</f>
        <v>0</v>
      </c>
      <c r="Q1906" s="247">
        <f ca="1">ROUND(IF(OR(AND($D1904=LataProjekcji,$F1904&gt;0),AND($D1904=LataProjekcji,$F1904=0,$E1905&lt;=10)),$F1905,IF($D1904&lt;LataProjekcji,IF((SUM($K1906:P1906)+$D1906)&lt;$D1905,$D1906,$D1905-SUM($K1906:P1906)),0)),0)</f>
        <v>0</v>
      </c>
      <c r="R1906" s="247">
        <f ca="1">ROUND(IF(OR(AND($D1904=LataProjekcji,$F1904&gt;0),AND($D1904=LataProjekcji,$F1904=0,$E1905&lt;=10)),$F1905,IF($D1904&lt;LataProjekcji,IF((SUM($K1906:Q1906)+$D1906)&lt;$D1905,$D1906,$D1905-SUM($K1906:Q1906)),0)),0)</f>
        <v>0</v>
      </c>
      <c r="S1906" s="247">
        <f ca="1">ROUND(IF(OR(AND($D1904=LataProjekcji,$F1904&gt;0),AND($D1904=LataProjekcji,$F1904=0,$E1905&lt;=10)),$F1905,IF($D1904&lt;LataProjekcji,IF((SUM($K1906:R1906)+$D1906)&lt;$D1905,$D1906,$D1905-SUM($K1906:R1906)),0)),0)</f>
        <v>0</v>
      </c>
      <c r="T1906" s="247">
        <f ca="1">ROUND(IF(OR(AND($D1904=LataProjekcji,$F1904&gt;0),AND($D1904=LataProjekcji,$F1904=0,$E1905&lt;=10)),$F1905,IF($D1904&lt;LataProjekcji,IF((SUM($K1906:S1906)+$D1906)&lt;$D1905,$D1906,$D1905-SUM($K1906:S1906)),0)),0)</f>
        <v>0</v>
      </c>
      <c r="U1906" s="247">
        <f ca="1">ROUND(IF(OR(AND($D1904=LataProjekcji,$F1904&gt;0),AND($D1904=LataProjekcji,$F1904=0,$E1905&lt;=10)),$F1905,IF($D1904&lt;LataProjekcji,IF((SUM($K1906:T1906)+$D1906)&lt;$D1905,$D1906,$D1905-SUM($K1906:T1906)),0)),0)</f>
        <v>0</v>
      </c>
      <c r="V1906" s="247">
        <f ca="1">ROUND(IF(OR(AND($D1904=LataProjekcji,$F1904&gt;0),AND($D1904=LataProjekcji,$F1904=0,$E1905&lt;=10)),$F1905,IF($D1904&lt;LataProjekcji,IF((SUM($K1906:U1906)+$D1906)&lt;$D1905,$D1906,$D1905-SUM($K1906:U1906)),0)),0)</f>
        <v>0</v>
      </c>
      <c r="W1906" s="247">
        <f ca="1">ROUND(IF(OR(AND($D1904=LataProjekcji,$F1904&gt;0),AND($D1904=LataProjekcji,$F1904=0,$E1905&lt;=10)),$F1905,IF($D1904&lt;LataProjekcji,IF((SUM($K1906:V1906)+$D1906)&lt;$D1905,$D1906,$D1905-SUM($K1906:V1906)),0)),0)</f>
        <v>0</v>
      </c>
      <c r="X1906" s="247">
        <f ca="1">ROUND(IF(OR(AND($D1904=LataProjekcji,$F1904&gt;0),AND($D1904=LataProjekcji,$F1904=0,$E1905&lt;=10)),$F1905,IF($D1904&lt;LataProjekcji,IF((SUM($K1906:W1906)+$D1906)&lt;$D1905,$D1906,$D1905-SUM($K1906:W1906)),0)),0)</f>
        <v>0</v>
      </c>
      <c r="Y1906" s="247">
        <f ca="1">ROUND(IF(OR(AND($D1904=LataProjekcji,$F1904&gt;0),AND($D1904=LataProjekcji,$F1904=0,$E1905&lt;=10)),$F1905,IF($D1904&lt;LataProjekcji,IF((SUM($K1906:X1906)+$D1906)&lt;$D1905,$D1906,$D1905-SUM($K1906:X1906)),0)),0)</f>
        <v>0</v>
      </c>
      <c r="Z1906" s="247">
        <f ca="1">ROUND(IF(OR(AND($D1904=LataProjekcji,$F1904&gt;0),AND($D1904=LataProjekcji,$F1904=0,$E1905&lt;=10)),$F1905,IF($D1904&lt;LataProjekcji,IF((SUM($K1906:Y1906)+$D1906)&lt;$D1905,$D1906,$D1905-SUM($K1906:Y1906)),0)),0)</f>
        <v>0</v>
      </c>
      <c r="AA1906" s="247">
        <f ca="1">ROUND(IF(OR(AND($D1904=LataProjekcji,$F1904&gt;0),AND($D1904=LataProjekcji,$F1904=0,$E1905&lt;=10)),$F1905,IF($D1904&lt;LataProjekcji,IF((SUM($K1906:Z1906)+$D1906)&lt;$D1905,$D1906,$D1905-SUM($K1906:Z1906)),0)),0)</f>
        <v>0</v>
      </c>
      <c r="AB1906" s="247">
        <f ca="1">ROUND(IF(OR(AND($D1904=LataProjekcji,$F1904&gt;0),AND($D1904=LataProjekcji,$F1904=0,$E1905&lt;=10)),$F1905,IF($D1904&lt;LataProjekcji,IF((SUM($K1906:AA1906)+$D1906)&lt;$D1905,$D1906,$D1905-SUM($K1906:AA1906)),0)),0)</f>
        <v>0</v>
      </c>
      <c r="AC1906" s="247">
        <f ca="1">ROUND(IF(OR(AND($D1904=LataProjekcji,$F1904&gt;0),AND($D1904=LataProjekcji,$F1904=0,$E1905&lt;=10)),$F1905,IF($D1904&lt;LataProjekcji,IF((SUM($K1906:AB1906)+$D1906)&lt;$D1905,$D1906,$D1905-SUM($K1906:AB1906)),0)),0)</f>
        <v>0</v>
      </c>
      <c r="AD1906" s="247">
        <f ca="1">ROUND(IF(OR(AND($D1904=LataProjekcji,$F1904&gt;0),AND($D1904=LataProjekcji,$F1904=0,$E1905&lt;=10)),$F1905,IF($D1904&lt;LataProjekcji,IF((SUM($K1906:AC1906)+$D1906)&lt;$D1905,$D1906,$D1905-SUM($K1906:AC1906)),0)),0)</f>
        <v>0</v>
      </c>
      <c r="AE1906" s="247">
        <f ca="1">ROUND(IF(OR(AND($D1904=LataProjekcji,$F1904&gt;0),AND($D1904=LataProjekcji,$F1904=0,$E1905&lt;=10)),$F1905,IF($D1904&lt;LataProjekcji,IF((SUM($K1906:AD1906)+$D1906)&lt;$D1905,$D1906,$D1905-SUM($K1906:AD1906)),0)),0)</f>
        <v>0</v>
      </c>
    </row>
    <row r="1907" spans="1:31" ht="12.5" hidden="1" thickBot="1">
      <c r="A1907" s="326"/>
      <c r="B1907" s="21" t="s">
        <v>397</v>
      </c>
      <c r="C1907" s="21"/>
      <c r="D1907" s="22"/>
      <c r="E1907" s="21"/>
      <c r="F1907" s="21"/>
      <c r="G1907" s="21"/>
      <c r="H1907" s="21"/>
      <c r="I1907" s="21"/>
      <c r="J1907" s="21"/>
      <c r="K1907" s="22">
        <f ca="1">ROUND(K1906,0)</f>
        <v>0</v>
      </c>
      <c r="L1907" s="22">
        <f t="shared" ref="L1907:W1907" ca="1" si="3114">ROUND(K1907+L1906,0)</f>
        <v>0</v>
      </c>
      <c r="M1907" s="22">
        <f t="shared" ca="1" si="3114"/>
        <v>0</v>
      </c>
      <c r="N1907" s="22">
        <f t="shared" ca="1" si="3114"/>
        <v>0</v>
      </c>
      <c r="O1907" s="22">
        <f t="shared" ca="1" si="3114"/>
        <v>0</v>
      </c>
      <c r="P1907" s="22">
        <f t="shared" ca="1" si="3114"/>
        <v>0</v>
      </c>
      <c r="Q1907" s="22">
        <f t="shared" ca="1" si="3114"/>
        <v>0</v>
      </c>
      <c r="R1907" s="22">
        <f t="shared" ca="1" si="3114"/>
        <v>0</v>
      </c>
      <c r="S1907" s="22">
        <f t="shared" ca="1" si="3114"/>
        <v>0</v>
      </c>
      <c r="T1907" s="22">
        <f t="shared" ca="1" si="3114"/>
        <v>0</v>
      </c>
      <c r="U1907" s="22">
        <f t="shared" ca="1" si="3114"/>
        <v>0</v>
      </c>
      <c r="V1907" s="22">
        <f t="shared" ca="1" si="3114"/>
        <v>0</v>
      </c>
      <c r="W1907" s="22">
        <f t="shared" ca="1" si="3114"/>
        <v>0</v>
      </c>
      <c r="X1907" s="22">
        <f ca="1">ROUND(W1907+X1906,0)</f>
        <v>0</v>
      </c>
      <c r="Y1907" s="22">
        <f ca="1">ROUND(X1907+Y1906,0)</f>
        <v>0</v>
      </c>
      <c r="Z1907" s="22">
        <f t="shared" ref="Z1907:AA1907" ca="1" si="3115">ROUND(Y1907+Z1906,0)</f>
        <v>0</v>
      </c>
      <c r="AA1907" s="22">
        <f t="shared" ca="1" si="3115"/>
        <v>0</v>
      </c>
      <c r="AB1907" s="22">
        <f t="shared" ref="AB1907" ca="1" si="3116">ROUND(AA1907+AB1906,0)</f>
        <v>0</v>
      </c>
      <c r="AC1907" s="22">
        <f t="shared" ref="AC1907" ca="1" si="3117">ROUND(AB1907+AC1906,0)</f>
        <v>0</v>
      </c>
      <c r="AD1907" s="22">
        <f t="shared" ref="AD1907" ca="1" si="3118">ROUND(AC1907+AD1906,0)</f>
        <v>0</v>
      </c>
      <c r="AE1907" s="22">
        <f t="shared" ref="AE1907" ca="1" si="3119">ROUND(AD1907+AE1906,0)</f>
        <v>0</v>
      </c>
    </row>
    <row r="1908" spans="1:31" ht="12.5" hidden="1" thickBot="1">
      <c r="A1908" s="326"/>
      <c r="B1908" s="21" t="s">
        <v>388</v>
      </c>
      <c r="C1908" s="21"/>
      <c r="D1908" s="22"/>
      <c r="E1908" s="21"/>
      <c r="F1908" s="21"/>
      <c r="G1908" s="21"/>
      <c r="H1908" s="539">
        <f>H1901+7</f>
        <v>583</v>
      </c>
      <c r="I1908" s="21"/>
      <c r="J1908" s="21"/>
      <c r="K1908" s="76">
        <f ca="1">IF($D1904=LataProjekcji,ROUND($D1905-K1907,0),ROUND(IF(K1906=0,0,$D1905-K1907),0))</f>
        <v>0</v>
      </c>
      <c r="L1908" s="253">
        <f t="shared" ref="L1908:W1908" ca="1" si="3120">IF($D1904=LataProjekcji,ROUND($D1905-L1907,0),ROUND(IF(AND(L1906=0,K1908&gt;0),$D1905-L1907,IF(L1906=0,0,$D1905-L1907)),0))</f>
        <v>0</v>
      </c>
      <c r="M1908" s="253">
        <f t="shared" ca="1" si="3120"/>
        <v>0</v>
      </c>
      <c r="N1908" s="253">
        <f t="shared" ca="1" si="3120"/>
        <v>0</v>
      </c>
      <c r="O1908" s="253">
        <f t="shared" ca="1" si="3120"/>
        <v>0</v>
      </c>
      <c r="P1908" s="253">
        <f t="shared" ca="1" si="3120"/>
        <v>0</v>
      </c>
      <c r="Q1908" s="253">
        <f t="shared" ca="1" si="3120"/>
        <v>0</v>
      </c>
      <c r="R1908" s="253">
        <f t="shared" ca="1" si="3120"/>
        <v>0</v>
      </c>
      <c r="S1908" s="253">
        <f t="shared" ca="1" si="3120"/>
        <v>0</v>
      </c>
      <c r="T1908" s="253">
        <f t="shared" ca="1" si="3120"/>
        <v>0</v>
      </c>
      <c r="U1908" s="253">
        <f t="shared" ca="1" si="3120"/>
        <v>0</v>
      </c>
      <c r="V1908" s="253">
        <f t="shared" ca="1" si="3120"/>
        <v>0</v>
      </c>
      <c r="W1908" s="253">
        <f t="shared" ca="1" si="3120"/>
        <v>0</v>
      </c>
      <c r="X1908" s="253">
        <f t="shared" ref="X1908:AA1908" ca="1" si="3121">IF($D1904=LataProjekcji,ROUND($D1905-X1907,0),ROUND(IF(AND(X1906=0,W1908&gt;0),$D1905-X1907,IF(X1906=0,0,$D1905-X1907)),0))</f>
        <v>0</v>
      </c>
      <c r="Y1908" s="253">
        <f t="shared" ca="1" si="3121"/>
        <v>0</v>
      </c>
      <c r="Z1908" s="253">
        <f t="shared" ca="1" si="3121"/>
        <v>0</v>
      </c>
      <c r="AA1908" s="253">
        <f t="shared" ca="1" si="3121"/>
        <v>0</v>
      </c>
      <c r="AB1908" s="253">
        <f t="shared" ref="AB1908" ca="1" si="3122">IF($D1904=LataProjekcji,ROUND($D1905-AB1907,0),ROUND(IF(AND(AB1906=0,AA1908&gt;0),$D1905-AB1907,IF(AB1906=0,0,$D1905-AB1907)),0))</f>
        <v>0</v>
      </c>
      <c r="AC1908" s="253">
        <f t="shared" ref="AC1908" ca="1" si="3123">IF($D1904=LataProjekcji,ROUND($D1905-AC1907,0),ROUND(IF(AND(AC1906=0,AB1908&gt;0),$D1905-AC1907,IF(AC1906=0,0,$D1905-AC1907)),0))</f>
        <v>0</v>
      </c>
      <c r="AD1908" s="253">
        <f t="shared" ref="AD1908" ca="1" si="3124">IF($D1904=LataProjekcji,ROUND($D1905-AD1907,0),ROUND(IF(AND(AD1906=0,AC1908&gt;0),$D1905-AD1907,IF(AD1906=0,0,$D1905-AD1907)),0))</f>
        <v>0</v>
      </c>
      <c r="AE1908" s="253">
        <f t="shared" ref="AE1908" ca="1" si="3125">IF($D1904=LataProjekcji,ROUND($D1905-AE1907,0),ROUND(IF(AND(AE1906=0,AD1908&gt;0),$D1905-AE1907,IF(AE1906=0,0,$D1905-AE1907)),0))</f>
        <v>0</v>
      </c>
    </row>
    <row r="1909" spans="1:31" hidden="1">
      <c r="A1909" s="326"/>
      <c r="B1909" s="21"/>
      <c r="C1909" s="21"/>
      <c r="D1909" s="22"/>
      <c r="E1909" s="21"/>
      <c r="F1909" s="21"/>
      <c r="G1909" s="21"/>
      <c r="H1909" s="388">
        <f>H1902+1</f>
        <v>2</v>
      </c>
      <c r="I1909" s="458" cm="1">
        <f t="array" aca="1" ref="I1909" ca="1">OFFSET('Środki trwałe'!$C$574,H1909,,)</f>
        <v>0</v>
      </c>
      <c r="J1909" s="388" t="s">
        <v>404</v>
      </c>
      <c r="K1909" s="528">
        <f t="shared" ref="K1909:W1909" ca="1" si="3126">IF(AND(OFFSET($F$269,$D1903,0)="tak",OFFSET($G$269,$D1903,0)="tak",OFFSET($J$269,$D1903,0)="ok",LataProjekcji&lt;=Koniec_Projekt),ROUND(OFFSET($K$2476,$H1908,(COLUMN()-11))*OFFSET($K$590,$H1909,(COLUMN()-11)),0),0)</f>
        <v>0</v>
      </c>
      <c r="L1909" s="528">
        <f t="shared" ca="1" si="3126"/>
        <v>0</v>
      </c>
      <c r="M1909" s="528">
        <f t="shared" ca="1" si="3126"/>
        <v>0</v>
      </c>
      <c r="N1909" s="528">
        <f t="shared" ca="1" si="3126"/>
        <v>0</v>
      </c>
      <c r="O1909" s="528">
        <f t="shared" ca="1" si="3126"/>
        <v>0</v>
      </c>
      <c r="P1909" s="528">
        <f t="shared" ca="1" si="3126"/>
        <v>0</v>
      </c>
      <c r="Q1909" s="528">
        <f t="shared" ca="1" si="3126"/>
        <v>0</v>
      </c>
      <c r="R1909" s="528">
        <f t="shared" ca="1" si="3126"/>
        <v>0</v>
      </c>
      <c r="S1909" s="528">
        <f t="shared" ca="1" si="3126"/>
        <v>0</v>
      </c>
      <c r="T1909" s="528">
        <f t="shared" ca="1" si="3126"/>
        <v>0</v>
      </c>
      <c r="U1909" s="528">
        <f t="shared" ca="1" si="3126"/>
        <v>0</v>
      </c>
      <c r="V1909" s="528">
        <f t="shared" ca="1" si="3126"/>
        <v>0</v>
      </c>
      <c r="W1909" s="528">
        <f t="shared" ca="1" si="3126"/>
        <v>0</v>
      </c>
      <c r="X1909" s="528">
        <f t="shared" ref="X1909:AA1909" ca="1" si="3127">IF(AND(OFFSET($F$269,$D1903,0)="tak",OFFSET($G$269,$D1903,0)="tak",OFFSET($J$269,$D1903,0)="ok",LataProjekcji&lt;=Koniec_Projekt),ROUND(OFFSET($K$2476,$H1908,(COLUMN()-11))*OFFSET($K$590,$H1909,(COLUMN()-11)),0),0)</f>
        <v>0</v>
      </c>
      <c r="Y1909" s="528">
        <f t="shared" ca="1" si="3127"/>
        <v>0</v>
      </c>
      <c r="Z1909" s="528">
        <f t="shared" ca="1" si="3127"/>
        <v>0</v>
      </c>
      <c r="AA1909" s="528">
        <f t="shared" ca="1" si="3127"/>
        <v>0</v>
      </c>
      <c r="AB1909" s="528">
        <f t="shared" ref="AB1909:AE1909" ca="1" si="3128">IF(AND(OFFSET($F$269,$D1903,0)="tak",OFFSET($G$269,$D1903,0)="tak",OFFSET($J$269,$D1903,0)="ok",LataProjekcji&lt;=Koniec_Projekt),ROUND(OFFSET($K$2476,$H1908,(COLUMN()-11))*OFFSET($K$590,$H1909,(COLUMN()-11)),0),0)</f>
        <v>0</v>
      </c>
      <c r="AC1909" s="528">
        <f t="shared" ca="1" si="3128"/>
        <v>0</v>
      </c>
      <c r="AD1909" s="528">
        <f t="shared" ca="1" si="3128"/>
        <v>0</v>
      </c>
      <c r="AE1909" s="528">
        <f t="shared" ca="1" si="3128"/>
        <v>0</v>
      </c>
    </row>
    <row r="1910" spans="1:31" hidden="1">
      <c r="A1910" s="326"/>
      <c r="B1910" s="20">
        <f ca="1">OFFSET($B$269,D1910,0)</f>
        <v>0</v>
      </c>
      <c r="C1910" s="20"/>
      <c r="D1910" s="21">
        <f>D1903+1</f>
        <v>308</v>
      </c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  <c r="V1910" s="21"/>
      <c r="W1910" s="21"/>
      <c r="X1910" s="21"/>
      <c r="Y1910" s="21"/>
      <c r="Z1910" s="21"/>
      <c r="AA1910" s="21"/>
      <c r="AB1910" s="21"/>
      <c r="AC1910" s="21"/>
      <c r="AD1910" s="21"/>
      <c r="AE1910" s="21"/>
    </row>
    <row r="1911" spans="1:31" hidden="1">
      <c r="A1911" s="326"/>
      <c r="B1911" s="21" t="s">
        <v>395</v>
      </c>
      <c r="C1911" s="21"/>
      <c r="D1911" s="164">
        <f ca="1">YEAR(OFFSET($E$269,D1910,0))</f>
        <v>1900</v>
      </c>
      <c r="E1911" s="164">
        <f ca="1">MONTH(OFFSET($E$269,D1910,0))</f>
        <v>1</v>
      </c>
      <c r="F1911" s="527" cm="1">
        <f t="array" aca="1" ref="F1911" ca="1">IleMiesiecyDoKoncaRokuST</f>
        <v>11</v>
      </c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  <c r="V1911" s="21"/>
      <c r="W1911" s="21"/>
      <c r="X1911" s="21"/>
      <c r="Y1911" s="21"/>
      <c r="Z1911" s="21"/>
      <c r="AA1911" s="21"/>
      <c r="AB1911" s="21"/>
      <c r="AC1911" s="21"/>
      <c r="AD1911" s="21"/>
      <c r="AE1911" s="21"/>
    </row>
    <row r="1912" spans="1:31" hidden="1">
      <c r="A1912" s="326"/>
      <c r="B1912" s="21" t="s">
        <v>388</v>
      </c>
      <c r="C1912" s="21"/>
      <c r="D1912" s="374">
        <f ca="1">IF(E1912&lt;0,0,ROUND(E1912,0))</f>
        <v>0</v>
      </c>
      <c r="E1912" s="248">
        <f ca="1">OFFSET($D$269,D1910,0)</f>
        <v>0</v>
      </c>
      <c r="F1912" s="374">
        <f ca="1">IF(E1912&gt;10,ROUND(($D1913/12)*$F1911,0),$D1912)</f>
        <v>0</v>
      </c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  <c r="R1912" s="21"/>
      <c r="S1912" s="21"/>
      <c r="T1912" s="21"/>
      <c r="U1912" s="21"/>
      <c r="V1912" s="21"/>
      <c r="W1912" s="21"/>
      <c r="X1912" s="21"/>
      <c r="Y1912" s="21"/>
      <c r="Z1912" s="21"/>
      <c r="AA1912" s="21"/>
      <c r="AB1912" s="21"/>
      <c r="AC1912" s="21"/>
      <c r="AD1912" s="21"/>
      <c r="AE1912" s="21"/>
    </row>
    <row r="1913" spans="1:31" hidden="1">
      <c r="A1913" s="326"/>
      <c r="B1913" s="21" t="s">
        <v>396</v>
      </c>
      <c r="C1913" s="21"/>
      <c r="D1913" s="374">
        <f ca="1">IF(ISBLANK(OFFSET($E$269,D1910,0)),0,IF(E1912&gt;10,ROUND(D1912*am_transport,0),IF(D1912&lt;0,0,D1912)))</f>
        <v>0</v>
      </c>
      <c r="E1913" s="21"/>
      <c r="F1913" s="21"/>
      <c r="G1913" s="21"/>
      <c r="H1913" s="21"/>
      <c r="I1913" s="21"/>
      <c r="J1913" s="21"/>
      <c r="K1913" s="74">
        <f ca="1">ROUND(IF($D1911=LataProjekcji,$F1912,IF($D1911=LataProjekcji,$D1913,0)),0)</f>
        <v>0</v>
      </c>
      <c r="L1913" s="247">
        <f ca="1">ROUND(IF(OR(AND($D1911=LataProjekcji,$F1911&gt;0),AND($D1911=LataProjekcji,$F1911=0,$E1912&lt;=10)),$F1912,IF($D1911&lt;LataProjekcji,IF((SUM($K1913:K1913)+$D1913)&lt;$D1912,$D1913,$D1912-SUM($K1913:K1913)),0)),0)</f>
        <v>0</v>
      </c>
      <c r="M1913" s="247">
        <f ca="1">ROUND(IF(OR(AND($D1911=LataProjekcji,$F1911&gt;0),AND($D1911=LataProjekcji,$F1911=0,$E1912&lt;=10)),$F1912,IF($D1911&lt;LataProjekcji,IF((SUM($K1913:L1913)+$D1913)&lt;$D1912,$D1913,$D1912-SUM($K1913:L1913)),0)),0)</f>
        <v>0</v>
      </c>
      <c r="N1913" s="247">
        <f ca="1">ROUND(IF(OR(AND($D1911=LataProjekcji,$F1911&gt;0),AND($D1911=LataProjekcji,$F1911=0,$E1912&lt;=10)),$F1912,IF($D1911&lt;LataProjekcji,IF((SUM($K1913:M1913)+$D1913)&lt;$D1912,$D1913,$D1912-SUM($K1913:M1913)),0)),0)</f>
        <v>0</v>
      </c>
      <c r="O1913" s="247">
        <f ca="1">ROUND(IF(OR(AND($D1911=LataProjekcji,$F1911&gt;0),AND($D1911=LataProjekcji,$F1911=0,$E1912&lt;=10)),$F1912,IF($D1911&lt;LataProjekcji,IF((SUM($K1913:N1913)+$D1913)&lt;$D1912,$D1913,$D1912-SUM($K1913:N1913)),0)),0)</f>
        <v>0</v>
      </c>
      <c r="P1913" s="247">
        <f ca="1">ROUND(IF(OR(AND($D1911=LataProjekcji,$F1911&gt;0),AND($D1911=LataProjekcji,$F1911=0,$E1912&lt;=10)),$F1912,IF($D1911&lt;LataProjekcji,IF((SUM($K1913:O1913)+$D1913)&lt;$D1912,$D1913,$D1912-SUM($K1913:O1913)),0)),0)</f>
        <v>0</v>
      </c>
      <c r="Q1913" s="247">
        <f ca="1">ROUND(IF(OR(AND($D1911=LataProjekcji,$F1911&gt;0),AND($D1911=LataProjekcji,$F1911=0,$E1912&lt;=10)),$F1912,IF($D1911&lt;LataProjekcji,IF((SUM($K1913:P1913)+$D1913)&lt;$D1912,$D1913,$D1912-SUM($K1913:P1913)),0)),0)</f>
        <v>0</v>
      </c>
      <c r="R1913" s="247">
        <f ca="1">ROUND(IF(OR(AND($D1911=LataProjekcji,$F1911&gt;0),AND($D1911=LataProjekcji,$F1911=0,$E1912&lt;=10)),$F1912,IF($D1911&lt;LataProjekcji,IF((SUM($K1913:Q1913)+$D1913)&lt;$D1912,$D1913,$D1912-SUM($K1913:Q1913)),0)),0)</f>
        <v>0</v>
      </c>
      <c r="S1913" s="247">
        <f ca="1">ROUND(IF(OR(AND($D1911=LataProjekcji,$F1911&gt;0),AND($D1911=LataProjekcji,$F1911=0,$E1912&lt;=10)),$F1912,IF($D1911&lt;LataProjekcji,IF((SUM($K1913:R1913)+$D1913)&lt;$D1912,$D1913,$D1912-SUM($K1913:R1913)),0)),0)</f>
        <v>0</v>
      </c>
      <c r="T1913" s="247">
        <f ca="1">ROUND(IF(OR(AND($D1911=LataProjekcji,$F1911&gt;0),AND($D1911=LataProjekcji,$F1911=0,$E1912&lt;=10)),$F1912,IF($D1911&lt;LataProjekcji,IF((SUM($K1913:S1913)+$D1913)&lt;$D1912,$D1913,$D1912-SUM($K1913:S1913)),0)),0)</f>
        <v>0</v>
      </c>
      <c r="U1913" s="247">
        <f ca="1">ROUND(IF(OR(AND($D1911=LataProjekcji,$F1911&gt;0),AND($D1911=LataProjekcji,$F1911=0,$E1912&lt;=10)),$F1912,IF($D1911&lt;LataProjekcji,IF((SUM($K1913:T1913)+$D1913)&lt;$D1912,$D1913,$D1912-SUM($K1913:T1913)),0)),0)</f>
        <v>0</v>
      </c>
      <c r="V1913" s="247">
        <f ca="1">ROUND(IF(OR(AND($D1911=LataProjekcji,$F1911&gt;0),AND($D1911=LataProjekcji,$F1911=0,$E1912&lt;=10)),$F1912,IF($D1911&lt;LataProjekcji,IF((SUM($K1913:U1913)+$D1913)&lt;$D1912,$D1913,$D1912-SUM($K1913:U1913)),0)),0)</f>
        <v>0</v>
      </c>
      <c r="W1913" s="247">
        <f ca="1">ROUND(IF(OR(AND($D1911=LataProjekcji,$F1911&gt;0),AND($D1911=LataProjekcji,$F1911=0,$E1912&lt;=10)),$F1912,IF($D1911&lt;LataProjekcji,IF((SUM($K1913:V1913)+$D1913)&lt;$D1912,$D1913,$D1912-SUM($K1913:V1913)),0)),0)</f>
        <v>0</v>
      </c>
      <c r="X1913" s="247">
        <f ca="1">ROUND(IF(OR(AND($D1911=LataProjekcji,$F1911&gt;0),AND($D1911=LataProjekcji,$F1911=0,$E1912&lt;=10)),$F1912,IF($D1911&lt;LataProjekcji,IF((SUM($K1913:W1913)+$D1913)&lt;$D1912,$D1913,$D1912-SUM($K1913:W1913)),0)),0)</f>
        <v>0</v>
      </c>
      <c r="Y1913" s="247">
        <f ca="1">ROUND(IF(OR(AND($D1911=LataProjekcji,$F1911&gt;0),AND($D1911=LataProjekcji,$F1911=0,$E1912&lt;=10)),$F1912,IF($D1911&lt;LataProjekcji,IF((SUM($K1913:X1913)+$D1913)&lt;$D1912,$D1913,$D1912-SUM($K1913:X1913)),0)),0)</f>
        <v>0</v>
      </c>
      <c r="Z1913" s="247">
        <f ca="1">ROUND(IF(OR(AND($D1911=LataProjekcji,$F1911&gt;0),AND($D1911=LataProjekcji,$F1911=0,$E1912&lt;=10)),$F1912,IF($D1911&lt;LataProjekcji,IF((SUM($K1913:Y1913)+$D1913)&lt;$D1912,$D1913,$D1912-SUM($K1913:Y1913)),0)),0)</f>
        <v>0</v>
      </c>
      <c r="AA1913" s="247">
        <f ca="1">ROUND(IF(OR(AND($D1911=LataProjekcji,$F1911&gt;0),AND($D1911=LataProjekcji,$F1911=0,$E1912&lt;=10)),$F1912,IF($D1911&lt;LataProjekcji,IF((SUM($K1913:Z1913)+$D1913)&lt;$D1912,$D1913,$D1912-SUM($K1913:Z1913)),0)),0)</f>
        <v>0</v>
      </c>
      <c r="AB1913" s="247">
        <f ca="1">ROUND(IF(OR(AND($D1911=LataProjekcji,$F1911&gt;0),AND($D1911=LataProjekcji,$F1911=0,$E1912&lt;=10)),$F1912,IF($D1911&lt;LataProjekcji,IF((SUM($K1913:AA1913)+$D1913)&lt;$D1912,$D1913,$D1912-SUM($K1913:AA1913)),0)),0)</f>
        <v>0</v>
      </c>
      <c r="AC1913" s="247">
        <f ca="1">ROUND(IF(OR(AND($D1911=LataProjekcji,$F1911&gt;0),AND($D1911=LataProjekcji,$F1911=0,$E1912&lt;=10)),$F1912,IF($D1911&lt;LataProjekcji,IF((SUM($K1913:AB1913)+$D1913)&lt;$D1912,$D1913,$D1912-SUM($K1913:AB1913)),0)),0)</f>
        <v>0</v>
      </c>
      <c r="AD1913" s="247">
        <f ca="1">ROUND(IF(OR(AND($D1911=LataProjekcji,$F1911&gt;0),AND($D1911=LataProjekcji,$F1911=0,$E1912&lt;=10)),$F1912,IF($D1911&lt;LataProjekcji,IF((SUM($K1913:AC1913)+$D1913)&lt;$D1912,$D1913,$D1912-SUM($K1913:AC1913)),0)),0)</f>
        <v>0</v>
      </c>
      <c r="AE1913" s="247">
        <f ca="1">ROUND(IF(OR(AND($D1911=LataProjekcji,$F1911&gt;0),AND($D1911=LataProjekcji,$F1911=0,$E1912&lt;=10)),$F1912,IF($D1911&lt;LataProjekcji,IF((SUM($K1913:AD1913)+$D1913)&lt;$D1912,$D1913,$D1912-SUM($K1913:AD1913)),0)),0)</f>
        <v>0</v>
      </c>
    </row>
    <row r="1914" spans="1:31" ht="12.5" hidden="1" thickBot="1">
      <c r="A1914" s="326"/>
      <c r="B1914" s="21" t="s">
        <v>397</v>
      </c>
      <c r="C1914" s="21"/>
      <c r="D1914" s="22"/>
      <c r="E1914" s="21"/>
      <c r="F1914" s="21"/>
      <c r="G1914" s="21"/>
      <c r="H1914" s="21"/>
      <c r="I1914" s="21"/>
      <c r="J1914" s="21"/>
      <c r="K1914" s="22">
        <f ca="1">ROUND(K1913,0)</f>
        <v>0</v>
      </c>
      <c r="L1914" s="22">
        <f t="shared" ref="L1914:W1914" ca="1" si="3129">ROUND(K1914+L1913,0)</f>
        <v>0</v>
      </c>
      <c r="M1914" s="22">
        <f t="shared" ca="1" si="3129"/>
        <v>0</v>
      </c>
      <c r="N1914" s="22">
        <f t="shared" ca="1" si="3129"/>
        <v>0</v>
      </c>
      <c r="O1914" s="22">
        <f t="shared" ca="1" si="3129"/>
        <v>0</v>
      </c>
      <c r="P1914" s="22">
        <f t="shared" ca="1" si="3129"/>
        <v>0</v>
      </c>
      <c r="Q1914" s="22">
        <f t="shared" ca="1" si="3129"/>
        <v>0</v>
      </c>
      <c r="R1914" s="22">
        <f t="shared" ca="1" si="3129"/>
        <v>0</v>
      </c>
      <c r="S1914" s="22">
        <f t="shared" ca="1" si="3129"/>
        <v>0</v>
      </c>
      <c r="T1914" s="22">
        <f t="shared" ca="1" si="3129"/>
        <v>0</v>
      </c>
      <c r="U1914" s="22">
        <f t="shared" ca="1" si="3129"/>
        <v>0</v>
      </c>
      <c r="V1914" s="22">
        <f t="shared" ca="1" si="3129"/>
        <v>0</v>
      </c>
      <c r="W1914" s="22">
        <f t="shared" ca="1" si="3129"/>
        <v>0</v>
      </c>
      <c r="X1914" s="22">
        <f ca="1">ROUND(W1914+X1913,0)</f>
        <v>0</v>
      </c>
      <c r="Y1914" s="22">
        <f ca="1">ROUND(X1914+Y1913,0)</f>
        <v>0</v>
      </c>
      <c r="Z1914" s="22">
        <f t="shared" ref="Z1914:AA1914" ca="1" si="3130">ROUND(Y1914+Z1913,0)</f>
        <v>0</v>
      </c>
      <c r="AA1914" s="22">
        <f t="shared" ca="1" si="3130"/>
        <v>0</v>
      </c>
      <c r="AB1914" s="22">
        <f t="shared" ref="AB1914" ca="1" si="3131">ROUND(AA1914+AB1913,0)</f>
        <v>0</v>
      </c>
      <c r="AC1914" s="22">
        <f t="shared" ref="AC1914" ca="1" si="3132">ROUND(AB1914+AC1913,0)</f>
        <v>0</v>
      </c>
      <c r="AD1914" s="22">
        <f t="shared" ref="AD1914" ca="1" si="3133">ROUND(AC1914+AD1913,0)</f>
        <v>0</v>
      </c>
      <c r="AE1914" s="22">
        <f t="shared" ref="AE1914" ca="1" si="3134">ROUND(AD1914+AE1913,0)</f>
        <v>0</v>
      </c>
    </row>
    <row r="1915" spans="1:31" ht="12.5" hidden="1" thickBot="1">
      <c r="A1915" s="326"/>
      <c r="B1915" s="21" t="s">
        <v>388</v>
      </c>
      <c r="C1915" s="21"/>
      <c r="D1915" s="22"/>
      <c r="E1915" s="21"/>
      <c r="F1915" s="21"/>
      <c r="G1915" s="21"/>
      <c r="H1915" s="539">
        <f>H1908+7</f>
        <v>590</v>
      </c>
      <c r="I1915" s="21"/>
      <c r="J1915" s="21"/>
      <c r="K1915" s="76">
        <f ca="1">IF($D1911=LataProjekcji,ROUND($D1912-K1914,0),ROUND(IF(K1913=0,0,$D1912-K1914),0))</f>
        <v>0</v>
      </c>
      <c r="L1915" s="253">
        <f t="shared" ref="L1915:W1915" ca="1" si="3135">IF($D1911=LataProjekcji,ROUND($D1912-L1914,0),ROUND(IF(AND(L1913=0,K1915&gt;0),$D1912-L1914,IF(L1913=0,0,$D1912-L1914)),0))</f>
        <v>0</v>
      </c>
      <c r="M1915" s="253">
        <f t="shared" ca="1" si="3135"/>
        <v>0</v>
      </c>
      <c r="N1915" s="253">
        <f t="shared" ca="1" si="3135"/>
        <v>0</v>
      </c>
      <c r="O1915" s="253">
        <f t="shared" ca="1" si="3135"/>
        <v>0</v>
      </c>
      <c r="P1915" s="253">
        <f t="shared" ca="1" si="3135"/>
        <v>0</v>
      </c>
      <c r="Q1915" s="253">
        <f t="shared" ca="1" si="3135"/>
        <v>0</v>
      </c>
      <c r="R1915" s="253">
        <f t="shared" ca="1" si="3135"/>
        <v>0</v>
      </c>
      <c r="S1915" s="253">
        <f t="shared" ca="1" si="3135"/>
        <v>0</v>
      </c>
      <c r="T1915" s="253">
        <f t="shared" ca="1" si="3135"/>
        <v>0</v>
      </c>
      <c r="U1915" s="253">
        <f t="shared" ca="1" si="3135"/>
        <v>0</v>
      </c>
      <c r="V1915" s="253">
        <f t="shared" ca="1" si="3135"/>
        <v>0</v>
      </c>
      <c r="W1915" s="253">
        <f t="shared" ca="1" si="3135"/>
        <v>0</v>
      </c>
      <c r="X1915" s="253">
        <f t="shared" ref="X1915:AA1915" ca="1" si="3136">IF($D1911=LataProjekcji,ROUND($D1912-X1914,0),ROUND(IF(AND(X1913=0,W1915&gt;0),$D1912-X1914,IF(X1913=0,0,$D1912-X1914)),0))</f>
        <v>0</v>
      </c>
      <c r="Y1915" s="253">
        <f t="shared" ca="1" si="3136"/>
        <v>0</v>
      </c>
      <c r="Z1915" s="253">
        <f t="shared" ca="1" si="3136"/>
        <v>0</v>
      </c>
      <c r="AA1915" s="253">
        <f t="shared" ca="1" si="3136"/>
        <v>0</v>
      </c>
      <c r="AB1915" s="253">
        <f t="shared" ref="AB1915" ca="1" si="3137">IF($D1911=LataProjekcji,ROUND($D1912-AB1914,0),ROUND(IF(AND(AB1913=0,AA1915&gt;0),$D1912-AB1914,IF(AB1913=0,0,$D1912-AB1914)),0))</f>
        <v>0</v>
      </c>
      <c r="AC1915" s="253">
        <f t="shared" ref="AC1915" ca="1" si="3138">IF($D1911=LataProjekcji,ROUND($D1912-AC1914,0),ROUND(IF(AND(AC1913=0,AB1915&gt;0),$D1912-AC1914,IF(AC1913=0,0,$D1912-AC1914)),0))</f>
        <v>0</v>
      </c>
      <c r="AD1915" s="253">
        <f t="shared" ref="AD1915" ca="1" si="3139">IF($D1911=LataProjekcji,ROUND($D1912-AD1914,0),ROUND(IF(AND(AD1913=0,AC1915&gt;0),$D1912-AD1914,IF(AD1913=0,0,$D1912-AD1914)),0))</f>
        <v>0</v>
      </c>
      <c r="AE1915" s="253">
        <f t="shared" ref="AE1915" ca="1" si="3140">IF($D1911=LataProjekcji,ROUND($D1912-AE1914,0),ROUND(IF(AND(AE1913=0,AD1915&gt;0),$D1912-AE1914,IF(AE1913=0,0,$D1912-AE1914)),0))</f>
        <v>0</v>
      </c>
    </row>
    <row r="1916" spans="1:31" hidden="1">
      <c r="A1916" s="326"/>
      <c r="B1916" s="21"/>
      <c r="C1916" s="21"/>
      <c r="D1916" s="21"/>
      <c r="E1916" s="21"/>
      <c r="F1916" s="21"/>
      <c r="G1916" s="21"/>
      <c r="H1916" s="388">
        <f>H1909+1</f>
        <v>3</v>
      </c>
      <c r="I1916" s="458" cm="1">
        <f t="array" aca="1" ref="I1916" ca="1">OFFSET('Środki trwałe'!$C$574,H1916,,)</f>
        <v>0</v>
      </c>
      <c r="J1916" s="388" t="s">
        <v>404</v>
      </c>
      <c r="K1916" s="528">
        <f t="shared" ref="K1916:W1916" ca="1" si="3141">IF(AND(OFFSET($F$269,$D1910,0)="tak",OFFSET($G$269,$D1910,0)="tak",OFFSET($J$269,$D1910,0)="ok",LataProjekcji&lt;=Koniec_Projekt),ROUND(OFFSET($K$2476,$H1915,(COLUMN()-11))*OFFSET($K$590,$H1916,(COLUMN()-11)),0),0)</f>
        <v>0</v>
      </c>
      <c r="L1916" s="528">
        <f t="shared" ca="1" si="3141"/>
        <v>0</v>
      </c>
      <c r="M1916" s="528">
        <f t="shared" ca="1" si="3141"/>
        <v>0</v>
      </c>
      <c r="N1916" s="528">
        <f t="shared" ca="1" si="3141"/>
        <v>0</v>
      </c>
      <c r="O1916" s="528">
        <f t="shared" ca="1" si="3141"/>
        <v>0</v>
      </c>
      <c r="P1916" s="528">
        <f t="shared" ca="1" si="3141"/>
        <v>0</v>
      </c>
      <c r="Q1916" s="528">
        <f t="shared" ca="1" si="3141"/>
        <v>0</v>
      </c>
      <c r="R1916" s="528">
        <f t="shared" ca="1" si="3141"/>
        <v>0</v>
      </c>
      <c r="S1916" s="528">
        <f t="shared" ca="1" si="3141"/>
        <v>0</v>
      </c>
      <c r="T1916" s="528">
        <f t="shared" ca="1" si="3141"/>
        <v>0</v>
      </c>
      <c r="U1916" s="528">
        <f t="shared" ca="1" si="3141"/>
        <v>0</v>
      </c>
      <c r="V1916" s="528">
        <f t="shared" ca="1" si="3141"/>
        <v>0</v>
      </c>
      <c r="W1916" s="528">
        <f t="shared" ca="1" si="3141"/>
        <v>0</v>
      </c>
      <c r="X1916" s="528">
        <f t="shared" ref="X1916:AA1916" ca="1" si="3142">IF(AND(OFFSET($F$269,$D1910,0)="tak",OFFSET($G$269,$D1910,0)="tak",OFFSET($J$269,$D1910,0)="ok",LataProjekcji&lt;=Koniec_Projekt),ROUND(OFFSET($K$2476,$H1915,(COLUMN()-11))*OFFSET($K$590,$H1916,(COLUMN()-11)),0),0)</f>
        <v>0</v>
      </c>
      <c r="Y1916" s="528">
        <f t="shared" ca="1" si="3142"/>
        <v>0</v>
      </c>
      <c r="Z1916" s="528">
        <f t="shared" ca="1" si="3142"/>
        <v>0</v>
      </c>
      <c r="AA1916" s="528">
        <f t="shared" ca="1" si="3142"/>
        <v>0</v>
      </c>
      <c r="AB1916" s="528">
        <f t="shared" ref="AB1916:AE1916" ca="1" si="3143">IF(AND(OFFSET($F$269,$D1910,0)="tak",OFFSET($G$269,$D1910,0)="tak",OFFSET($J$269,$D1910,0)="ok",LataProjekcji&lt;=Koniec_Projekt),ROUND(OFFSET($K$2476,$H1915,(COLUMN()-11))*OFFSET($K$590,$H1916,(COLUMN()-11)),0),0)</f>
        <v>0</v>
      </c>
      <c r="AC1916" s="528">
        <f t="shared" ca="1" si="3143"/>
        <v>0</v>
      </c>
      <c r="AD1916" s="528">
        <f t="shared" ca="1" si="3143"/>
        <v>0</v>
      </c>
      <c r="AE1916" s="528">
        <f t="shared" ca="1" si="3143"/>
        <v>0</v>
      </c>
    </row>
    <row r="1917" spans="1:31" hidden="1">
      <c r="A1917" s="326"/>
      <c r="B1917" s="20">
        <f ca="1">OFFSET($B$269,D1917,0)</f>
        <v>0</v>
      </c>
      <c r="C1917" s="20"/>
      <c r="D1917" s="21">
        <f>D1910+1</f>
        <v>309</v>
      </c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  <c r="W1917" s="21"/>
      <c r="X1917" s="21"/>
      <c r="Y1917" s="21"/>
      <c r="Z1917" s="21"/>
      <c r="AA1917" s="21"/>
      <c r="AB1917" s="21"/>
      <c r="AC1917" s="21"/>
      <c r="AD1917" s="21"/>
      <c r="AE1917" s="21"/>
    </row>
    <row r="1918" spans="1:31" hidden="1">
      <c r="A1918" s="326"/>
      <c r="B1918" s="21" t="s">
        <v>395</v>
      </c>
      <c r="C1918" s="21"/>
      <c r="D1918" s="164">
        <f ca="1">YEAR(OFFSET($E$269,D1917,0))</f>
        <v>1900</v>
      </c>
      <c r="E1918" s="164">
        <f ca="1">MONTH(OFFSET($E$269,D1917,0))</f>
        <v>1</v>
      </c>
      <c r="F1918" s="527" cm="1">
        <f t="array" aca="1" ref="F1918" ca="1">IleMiesiecyDoKoncaRokuST</f>
        <v>11</v>
      </c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  <c r="W1918" s="21"/>
      <c r="X1918" s="21"/>
      <c r="Y1918" s="21"/>
      <c r="Z1918" s="21"/>
      <c r="AA1918" s="21"/>
      <c r="AB1918" s="21"/>
      <c r="AC1918" s="21"/>
      <c r="AD1918" s="21"/>
      <c r="AE1918" s="21"/>
    </row>
    <row r="1919" spans="1:31" hidden="1">
      <c r="A1919" s="326"/>
      <c r="B1919" s="21" t="s">
        <v>388</v>
      </c>
      <c r="C1919" s="21"/>
      <c r="D1919" s="375">
        <f ca="1">IF(E1919&lt;0,0,ROUND(E1919,0))</f>
        <v>0</v>
      </c>
      <c r="E1919" s="248">
        <f ca="1">OFFSET($D$269,D1917,0)</f>
        <v>0</v>
      </c>
      <c r="F1919" s="375">
        <f ca="1">IF(E1919&gt;10,ROUND(($D1920/12)*$F1918,0),$D1919)</f>
        <v>0</v>
      </c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  <c r="V1919" s="21"/>
      <c r="W1919" s="21"/>
      <c r="X1919" s="21"/>
      <c r="Y1919" s="21"/>
      <c r="Z1919" s="21"/>
      <c r="AA1919" s="21"/>
      <c r="AB1919" s="21"/>
      <c r="AC1919" s="21"/>
      <c r="AD1919" s="21"/>
      <c r="AE1919" s="21"/>
    </row>
    <row r="1920" spans="1:31" hidden="1">
      <c r="A1920" s="326"/>
      <c r="B1920" s="21" t="s">
        <v>396</v>
      </c>
      <c r="C1920" s="21"/>
      <c r="D1920" s="375">
        <f ca="1">IF(ISBLANK(OFFSET($E$269,D1917,0)),0,IF(E1919&gt;10,ROUND(D1919*am_transport,0),IF(D1919&lt;0,0,D1919)))</f>
        <v>0</v>
      </c>
      <c r="E1920" s="21"/>
      <c r="F1920" s="21"/>
      <c r="G1920" s="21"/>
      <c r="H1920" s="21"/>
      <c r="I1920" s="21"/>
      <c r="J1920" s="21"/>
      <c r="K1920" s="74">
        <f ca="1">ROUND(IF($D1918=LataProjekcji,$F1919,IF($D1918=LataProjekcji,$D1920,0)),0)</f>
        <v>0</v>
      </c>
      <c r="L1920" s="247">
        <f ca="1">ROUND(IF(OR(AND($D1918=LataProjekcji,$F1918&gt;0),AND($D1918=LataProjekcji,$F1918=0,$E1919&lt;=10)),$F1919,IF($D1918&lt;LataProjekcji,IF((SUM($K1920:K1920)+$D1920)&lt;$D1919,$D1920,$D1919-SUM($K1920:K1920)),0)),0)</f>
        <v>0</v>
      </c>
      <c r="M1920" s="247">
        <f ca="1">ROUND(IF(OR(AND($D1918=LataProjekcji,$F1918&gt;0),AND($D1918=LataProjekcji,$F1918=0,$E1919&lt;=10)),$F1919,IF($D1918&lt;LataProjekcji,IF((SUM($K1920:L1920)+$D1920)&lt;$D1919,$D1920,$D1919-SUM($K1920:L1920)),0)),0)</f>
        <v>0</v>
      </c>
      <c r="N1920" s="247">
        <f ca="1">ROUND(IF(OR(AND($D1918=LataProjekcji,$F1918&gt;0),AND($D1918=LataProjekcji,$F1918=0,$E1919&lt;=10)),$F1919,IF($D1918&lt;LataProjekcji,IF((SUM($K1920:M1920)+$D1920)&lt;$D1919,$D1920,$D1919-SUM($K1920:M1920)),0)),0)</f>
        <v>0</v>
      </c>
      <c r="O1920" s="247">
        <f ca="1">ROUND(IF(OR(AND($D1918=LataProjekcji,$F1918&gt;0),AND($D1918=LataProjekcji,$F1918=0,$E1919&lt;=10)),$F1919,IF($D1918&lt;LataProjekcji,IF((SUM($K1920:N1920)+$D1920)&lt;$D1919,$D1920,$D1919-SUM($K1920:N1920)),0)),0)</f>
        <v>0</v>
      </c>
      <c r="P1920" s="247">
        <f ca="1">ROUND(IF(OR(AND($D1918=LataProjekcji,$F1918&gt;0),AND($D1918=LataProjekcji,$F1918=0,$E1919&lt;=10)),$F1919,IF($D1918&lt;LataProjekcji,IF((SUM($K1920:O1920)+$D1920)&lt;$D1919,$D1920,$D1919-SUM($K1920:O1920)),0)),0)</f>
        <v>0</v>
      </c>
      <c r="Q1920" s="247">
        <f ca="1">ROUND(IF(OR(AND($D1918=LataProjekcji,$F1918&gt;0),AND($D1918=LataProjekcji,$F1918=0,$E1919&lt;=10)),$F1919,IF($D1918&lt;LataProjekcji,IF((SUM($K1920:P1920)+$D1920)&lt;$D1919,$D1920,$D1919-SUM($K1920:P1920)),0)),0)</f>
        <v>0</v>
      </c>
      <c r="R1920" s="247">
        <f ca="1">ROUND(IF(OR(AND($D1918=LataProjekcji,$F1918&gt;0),AND($D1918=LataProjekcji,$F1918=0,$E1919&lt;=10)),$F1919,IF($D1918&lt;LataProjekcji,IF((SUM($K1920:Q1920)+$D1920)&lt;$D1919,$D1920,$D1919-SUM($K1920:Q1920)),0)),0)</f>
        <v>0</v>
      </c>
      <c r="S1920" s="247">
        <f ca="1">ROUND(IF(OR(AND($D1918=LataProjekcji,$F1918&gt;0),AND($D1918=LataProjekcji,$F1918=0,$E1919&lt;=10)),$F1919,IF($D1918&lt;LataProjekcji,IF((SUM($K1920:R1920)+$D1920)&lt;$D1919,$D1920,$D1919-SUM($K1920:R1920)),0)),0)</f>
        <v>0</v>
      </c>
      <c r="T1920" s="247">
        <f ca="1">ROUND(IF(OR(AND($D1918=LataProjekcji,$F1918&gt;0),AND($D1918=LataProjekcji,$F1918=0,$E1919&lt;=10)),$F1919,IF($D1918&lt;LataProjekcji,IF((SUM($K1920:S1920)+$D1920)&lt;$D1919,$D1920,$D1919-SUM($K1920:S1920)),0)),0)</f>
        <v>0</v>
      </c>
      <c r="U1920" s="247">
        <f ca="1">ROUND(IF(OR(AND($D1918=LataProjekcji,$F1918&gt;0),AND($D1918=LataProjekcji,$F1918=0,$E1919&lt;=10)),$F1919,IF($D1918&lt;LataProjekcji,IF((SUM($K1920:T1920)+$D1920)&lt;$D1919,$D1920,$D1919-SUM($K1920:T1920)),0)),0)</f>
        <v>0</v>
      </c>
      <c r="V1920" s="247">
        <f ca="1">ROUND(IF(OR(AND($D1918=LataProjekcji,$F1918&gt;0),AND($D1918=LataProjekcji,$F1918=0,$E1919&lt;=10)),$F1919,IF($D1918&lt;LataProjekcji,IF((SUM($K1920:U1920)+$D1920)&lt;$D1919,$D1920,$D1919-SUM($K1920:U1920)),0)),0)</f>
        <v>0</v>
      </c>
      <c r="W1920" s="247">
        <f ca="1">ROUND(IF(OR(AND($D1918=LataProjekcji,$F1918&gt;0),AND($D1918=LataProjekcji,$F1918=0,$E1919&lt;=10)),$F1919,IF($D1918&lt;LataProjekcji,IF((SUM($K1920:V1920)+$D1920)&lt;$D1919,$D1920,$D1919-SUM($K1920:V1920)),0)),0)</f>
        <v>0</v>
      </c>
      <c r="X1920" s="247">
        <f ca="1">ROUND(IF(OR(AND($D1918=LataProjekcji,$F1918&gt;0),AND($D1918=LataProjekcji,$F1918=0,$E1919&lt;=10)),$F1919,IF($D1918&lt;LataProjekcji,IF((SUM($K1920:W1920)+$D1920)&lt;$D1919,$D1920,$D1919-SUM($K1920:W1920)),0)),0)</f>
        <v>0</v>
      </c>
      <c r="Y1920" s="247">
        <f ca="1">ROUND(IF(OR(AND($D1918=LataProjekcji,$F1918&gt;0),AND($D1918=LataProjekcji,$F1918=0,$E1919&lt;=10)),$F1919,IF($D1918&lt;LataProjekcji,IF((SUM($K1920:X1920)+$D1920)&lt;$D1919,$D1920,$D1919-SUM($K1920:X1920)),0)),0)</f>
        <v>0</v>
      </c>
      <c r="Z1920" s="247">
        <f ca="1">ROUND(IF(OR(AND($D1918=LataProjekcji,$F1918&gt;0),AND($D1918=LataProjekcji,$F1918=0,$E1919&lt;=10)),$F1919,IF($D1918&lt;LataProjekcji,IF((SUM($K1920:Y1920)+$D1920)&lt;$D1919,$D1920,$D1919-SUM($K1920:Y1920)),0)),0)</f>
        <v>0</v>
      </c>
      <c r="AA1920" s="247">
        <f ca="1">ROUND(IF(OR(AND($D1918=LataProjekcji,$F1918&gt;0),AND($D1918=LataProjekcji,$F1918=0,$E1919&lt;=10)),$F1919,IF($D1918&lt;LataProjekcji,IF((SUM($K1920:Z1920)+$D1920)&lt;$D1919,$D1920,$D1919-SUM($K1920:Z1920)),0)),0)</f>
        <v>0</v>
      </c>
      <c r="AB1920" s="247">
        <f ca="1">ROUND(IF(OR(AND($D1918=LataProjekcji,$F1918&gt;0),AND($D1918=LataProjekcji,$F1918=0,$E1919&lt;=10)),$F1919,IF($D1918&lt;LataProjekcji,IF((SUM($K1920:AA1920)+$D1920)&lt;$D1919,$D1920,$D1919-SUM($K1920:AA1920)),0)),0)</f>
        <v>0</v>
      </c>
      <c r="AC1920" s="247">
        <f ca="1">ROUND(IF(OR(AND($D1918=LataProjekcji,$F1918&gt;0),AND($D1918=LataProjekcji,$F1918=0,$E1919&lt;=10)),$F1919,IF($D1918&lt;LataProjekcji,IF((SUM($K1920:AB1920)+$D1920)&lt;$D1919,$D1920,$D1919-SUM($K1920:AB1920)),0)),0)</f>
        <v>0</v>
      </c>
      <c r="AD1920" s="247">
        <f ca="1">ROUND(IF(OR(AND($D1918=LataProjekcji,$F1918&gt;0),AND($D1918=LataProjekcji,$F1918=0,$E1919&lt;=10)),$F1919,IF($D1918&lt;LataProjekcji,IF((SUM($K1920:AC1920)+$D1920)&lt;$D1919,$D1920,$D1919-SUM($K1920:AC1920)),0)),0)</f>
        <v>0</v>
      </c>
      <c r="AE1920" s="247">
        <f ca="1">ROUND(IF(OR(AND($D1918=LataProjekcji,$F1918&gt;0),AND($D1918=LataProjekcji,$F1918=0,$E1919&lt;=10)),$F1919,IF($D1918&lt;LataProjekcji,IF((SUM($K1920:AD1920)+$D1920)&lt;$D1919,$D1920,$D1919-SUM($K1920:AD1920)),0)),0)</f>
        <v>0</v>
      </c>
    </row>
    <row r="1921" spans="1:31" ht="12.5" hidden="1" thickBot="1">
      <c r="A1921" s="326"/>
      <c r="B1921" s="21" t="s">
        <v>397</v>
      </c>
      <c r="C1921" s="21"/>
      <c r="D1921" s="22"/>
      <c r="E1921" s="21"/>
      <c r="F1921" s="21"/>
      <c r="G1921" s="21"/>
      <c r="H1921" s="21"/>
      <c r="I1921" s="21"/>
      <c r="J1921" s="21"/>
      <c r="K1921" s="22">
        <f ca="1">ROUND(K1920,0)</f>
        <v>0</v>
      </c>
      <c r="L1921" s="22">
        <f t="shared" ref="L1921:W1921" ca="1" si="3144">ROUND(K1921+L1920,0)</f>
        <v>0</v>
      </c>
      <c r="M1921" s="22">
        <f t="shared" ca="1" si="3144"/>
        <v>0</v>
      </c>
      <c r="N1921" s="22">
        <f t="shared" ca="1" si="3144"/>
        <v>0</v>
      </c>
      <c r="O1921" s="22">
        <f t="shared" ca="1" si="3144"/>
        <v>0</v>
      </c>
      <c r="P1921" s="22">
        <f t="shared" ca="1" si="3144"/>
        <v>0</v>
      </c>
      <c r="Q1921" s="22">
        <f t="shared" ca="1" si="3144"/>
        <v>0</v>
      </c>
      <c r="R1921" s="22">
        <f t="shared" ca="1" si="3144"/>
        <v>0</v>
      </c>
      <c r="S1921" s="22">
        <f t="shared" ca="1" si="3144"/>
        <v>0</v>
      </c>
      <c r="T1921" s="22">
        <f t="shared" ca="1" si="3144"/>
        <v>0</v>
      </c>
      <c r="U1921" s="22">
        <f t="shared" ca="1" si="3144"/>
        <v>0</v>
      </c>
      <c r="V1921" s="22">
        <f t="shared" ca="1" si="3144"/>
        <v>0</v>
      </c>
      <c r="W1921" s="22">
        <f t="shared" ca="1" si="3144"/>
        <v>0</v>
      </c>
      <c r="X1921" s="22">
        <f ca="1">ROUND(W1921+X1920,0)</f>
        <v>0</v>
      </c>
      <c r="Y1921" s="22">
        <f ca="1">ROUND(X1921+Y1920,0)</f>
        <v>0</v>
      </c>
      <c r="Z1921" s="22">
        <f t="shared" ref="Z1921:AA1921" ca="1" si="3145">ROUND(Y1921+Z1920,0)</f>
        <v>0</v>
      </c>
      <c r="AA1921" s="22">
        <f t="shared" ca="1" si="3145"/>
        <v>0</v>
      </c>
      <c r="AB1921" s="22">
        <f t="shared" ref="AB1921" ca="1" si="3146">ROUND(AA1921+AB1920,0)</f>
        <v>0</v>
      </c>
      <c r="AC1921" s="22">
        <f t="shared" ref="AC1921" ca="1" si="3147">ROUND(AB1921+AC1920,0)</f>
        <v>0</v>
      </c>
      <c r="AD1921" s="22">
        <f t="shared" ref="AD1921" ca="1" si="3148">ROUND(AC1921+AD1920,0)</f>
        <v>0</v>
      </c>
      <c r="AE1921" s="22">
        <f t="shared" ref="AE1921" ca="1" si="3149">ROUND(AD1921+AE1920,0)</f>
        <v>0</v>
      </c>
    </row>
    <row r="1922" spans="1:31" ht="12.5" hidden="1" thickBot="1">
      <c r="A1922" s="326"/>
      <c r="B1922" s="21" t="s">
        <v>388</v>
      </c>
      <c r="C1922" s="21"/>
      <c r="D1922" s="22"/>
      <c r="E1922" s="21"/>
      <c r="F1922" s="21"/>
      <c r="G1922" s="21"/>
      <c r="H1922" s="539">
        <f>H1915+7</f>
        <v>597</v>
      </c>
      <c r="I1922" s="21"/>
      <c r="J1922" s="21"/>
      <c r="K1922" s="76">
        <f ca="1">IF($D1918=LataProjekcji,ROUND($D1919-K1921,0),ROUND(IF(K1920=0,0,$D1919-K1921),0))</f>
        <v>0</v>
      </c>
      <c r="L1922" s="253">
        <f t="shared" ref="L1922:W1922" ca="1" si="3150">IF($D1918=LataProjekcji,ROUND($D1919-L1921,0),ROUND(IF(AND(L1920=0,K1922&gt;0),$D1919-L1921,IF(L1920=0,0,$D1919-L1921)),0))</f>
        <v>0</v>
      </c>
      <c r="M1922" s="253">
        <f t="shared" ca="1" si="3150"/>
        <v>0</v>
      </c>
      <c r="N1922" s="253">
        <f t="shared" ca="1" si="3150"/>
        <v>0</v>
      </c>
      <c r="O1922" s="253">
        <f t="shared" ca="1" si="3150"/>
        <v>0</v>
      </c>
      <c r="P1922" s="253">
        <f t="shared" ca="1" si="3150"/>
        <v>0</v>
      </c>
      <c r="Q1922" s="253">
        <f t="shared" ca="1" si="3150"/>
        <v>0</v>
      </c>
      <c r="R1922" s="253">
        <f t="shared" ca="1" si="3150"/>
        <v>0</v>
      </c>
      <c r="S1922" s="253">
        <f t="shared" ca="1" si="3150"/>
        <v>0</v>
      </c>
      <c r="T1922" s="253">
        <f t="shared" ca="1" si="3150"/>
        <v>0</v>
      </c>
      <c r="U1922" s="253">
        <f t="shared" ca="1" si="3150"/>
        <v>0</v>
      </c>
      <c r="V1922" s="253">
        <f t="shared" ca="1" si="3150"/>
        <v>0</v>
      </c>
      <c r="W1922" s="253">
        <f t="shared" ca="1" si="3150"/>
        <v>0</v>
      </c>
      <c r="X1922" s="253">
        <f t="shared" ref="X1922:AA1922" ca="1" si="3151">IF($D1918=LataProjekcji,ROUND($D1919-X1921,0),ROUND(IF(AND(X1920=0,W1922&gt;0),$D1919-X1921,IF(X1920=0,0,$D1919-X1921)),0))</f>
        <v>0</v>
      </c>
      <c r="Y1922" s="253">
        <f t="shared" ca="1" si="3151"/>
        <v>0</v>
      </c>
      <c r="Z1922" s="253">
        <f t="shared" ca="1" si="3151"/>
        <v>0</v>
      </c>
      <c r="AA1922" s="253">
        <f t="shared" ca="1" si="3151"/>
        <v>0</v>
      </c>
      <c r="AB1922" s="253">
        <f t="shared" ref="AB1922" ca="1" si="3152">IF($D1918=LataProjekcji,ROUND($D1919-AB1921,0),ROUND(IF(AND(AB1920=0,AA1922&gt;0),$D1919-AB1921,IF(AB1920=0,0,$D1919-AB1921)),0))</f>
        <v>0</v>
      </c>
      <c r="AC1922" s="253">
        <f t="shared" ref="AC1922" ca="1" si="3153">IF($D1918=LataProjekcji,ROUND($D1919-AC1921,0),ROUND(IF(AND(AC1920=0,AB1922&gt;0),$D1919-AC1921,IF(AC1920=0,0,$D1919-AC1921)),0))</f>
        <v>0</v>
      </c>
      <c r="AD1922" s="253">
        <f t="shared" ref="AD1922" ca="1" si="3154">IF($D1918=LataProjekcji,ROUND($D1919-AD1921,0),ROUND(IF(AND(AD1920=0,AC1922&gt;0),$D1919-AD1921,IF(AD1920=0,0,$D1919-AD1921)),0))</f>
        <v>0</v>
      </c>
      <c r="AE1922" s="253">
        <f t="shared" ref="AE1922" ca="1" si="3155">IF($D1918=LataProjekcji,ROUND($D1919-AE1921,0),ROUND(IF(AND(AE1920=0,AD1922&gt;0),$D1919-AE1921,IF(AE1920=0,0,$D1919-AE1921)),0))</f>
        <v>0</v>
      </c>
    </row>
    <row r="1923" spans="1:31" hidden="1">
      <c r="A1923" s="326"/>
      <c r="B1923" s="21"/>
      <c r="C1923" s="21"/>
      <c r="D1923" s="22"/>
      <c r="E1923" s="21"/>
      <c r="F1923" s="21"/>
      <c r="G1923" s="21"/>
      <c r="H1923" s="388">
        <f>H1916+1</f>
        <v>4</v>
      </c>
      <c r="I1923" s="458" cm="1">
        <f t="array" aca="1" ref="I1923" ca="1">OFFSET('Środki trwałe'!$C$574,H1923,,)</f>
        <v>0</v>
      </c>
      <c r="J1923" s="388" t="s">
        <v>404</v>
      </c>
      <c r="K1923" s="528">
        <f t="shared" ref="K1923:W1923" ca="1" si="3156">IF(AND(OFFSET($F$269,$D1917,0)="tak",OFFSET($G$269,$D1917,0)="tak",OFFSET($J$269,$D1917,0)="ok",LataProjekcji&lt;=Koniec_Projekt),ROUND(OFFSET($K$2476,$H1922,(COLUMN()-11))*OFFSET($K$590,$H1923,(COLUMN()-11)),0),0)</f>
        <v>0</v>
      </c>
      <c r="L1923" s="528">
        <f t="shared" ca="1" si="3156"/>
        <v>0</v>
      </c>
      <c r="M1923" s="528">
        <f t="shared" ca="1" si="3156"/>
        <v>0</v>
      </c>
      <c r="N1923" s="528">
        <f t="shared" ca="1" si="3156"/>
        <v>0</v>
      </c>
      <c r="O1923" s="528">
        <f t="shared" ca="1" si="3156"/>
        <v>0</v>
      </c>
      <c r="P1923" s="528">
        <f t="shared" ca="1" si="3156"/>
        <v>0</v>
      </c>
      <c r="Q1923" s="528">
        <f t="shared" ca="1" si="3156"/>
        <v>0</v>
      </c>
      <c r="R1923" s="528">
        <f t="shared" ca="1" si="3156"/>
        <v>0</v>
      </c>
      <c r="S1923" s="528">
        <f t="shared" ca="1" si="3156"/>
        <v>0</v>
      </c>
      <c r="T1923" s="528">
        <f t="shared" ca="1" si="3156"/>
        <v>0</v>
      </c>
      <c r="U1923" s="528">
        <f t="shared" ca="1" si="3156"/>
        <v>0</v>
      </c>
      <c r="V1923" s="528">
        <f t="shared" ca="1" si="3156"/>
        <v>0</v>
      </c>
      <c r="W1923" s="528">
        <f t="shared" ca="1" si="3156"/>
        <v>0</v>
      </c>
      <c r="X1923" s="528">
        <f t="shared" ref="X1923:AA1923" ca="1" si="3157">IF(AND(OFFSET($F$269,$D1917,0)="tak",OFFSET($G$269,$D1917,0)="tak",OFFSET($J$269,$D1917,0)="ok",LataProjekcji&lt;=Koniec_Projekt),ROUND(OFFSET($K$2476,$H1922,(COLUMN()-11))*OFFSET($K$590,$H1923,(COLUMN()-11)),0),0)</f>
        <v>0</v>
      </c>
      <c r="Y1923" s="528">
        <f t="shared" ca="1" si="3157"/>
        <v>0</v>
      </c>
      <c r="Z1923" s="528">
        <f t="shared" ca="1" si="3157"/>
        <v>0</v>
      </c>
      <c r="AA1923" s="528">
        <f t="shared" ca="1" si="3157"/>
        <v>0</v>
      </c>
      <c r="AB1923" s="528">
        <f t="shared" ref="AB1923:AE1923" ca="1" si="3158">IF(AND(OFFSET($F$269,$D1917,0)="tak",OFFSET($G$269,$D1917,0)="tak",OFFSET($J$269,$D1917,0)="ok",LataProjekcji&lt;=Koniec_Projekt),ROUND(OFFSET($K$2476,$H1922,(COLUMN()-11))*OFFSET($K$590,$H1923,(COLUMN()-11)),0),0)</f>
        <v>0</v>
      </c>
      <c r="AC1923" s="528">
        <f t="shared" ca="1" si="3158"/>
        <v>0</v>
      </c>
      <c r="AD1923" s="528">
        <f t="shared" ca="1" si="3158"/>
        <v>0</v>
      </c>
      <c r="AE1923" s="528">
        <f t="shared" ca="1" si="3158"/>
        <v>0</v>
      </c>
    </row>
    <row r="1924" spans="1:31" hidden="1">
      <c r="A1924" s="326"/>
      <c r="B1924" s="20">
        <f ca="1">OFFSET($B$269,D1924,0)</f>
        <v>0</v>
      </c>
      <c r="C1924" s="20"/>
      <c r="D1924" s="21">
        <f>D1917+1</f>
        <v>310</v>
      </c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  <c r="V1924" s="21"/>
      <c r="W1924" s="21"/>
      <c r="X1924" s="21"/>
      <c r="Y1924" s="21"/>
      <c r="Z1924" s="21"/>
      <c r="AA1924" s="21"/>
      <c r="AB1924" s="21"/>
      <c r="AC1924" s="21"/>
      <c r="AD1924" s="21"/>
      <c r="AE1924" s="21"/>
    </row>
    <row r="1925" spans="1:31" hidden="1">
      <c r="A1925" s="326"/>
      <c r="B1925" s="21" t="s">
        <v>395</v>
      </c>
      <c r="C1925" s="21"/>
      <c r="D1925" s="164">
        <f ca="1">YEAR(OFFSET($E$269,D1924,0))</f>
        <v>1900</v>
      </c>
      <c r="E1925" s="164">
        <f ca="1">MONTH(OFFSET($E$269,D1924,0))</f>
        <v>1</v>
      </c>
      <c r="F1925" s="527" cm="1">
        <f t="array" aca="1" ref="F1925" ca="1">IleMiesiecyDoKoncaRokuST</f>
        <v>11</v>
      </c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  <c r="W1925" s="21"/>
      <c r="X1925" s="21"/>
      <c r="Y1925" s="21"/>
      <c r="Z1925" s="21"/>
      <c r="AA1925" s="21"/>
      <c r="AB1925" s="21"/>
      <c r="AC1925" s="21"/>
      <c r="AD1925" s="21"/>
      <c r="AE1925" s="21"/>
    </row>
    <row r="1926" spans="1:31" hidden="1">
      <c r="A1926" s="326"/>
      <c r="B1926" s="21" t="s">
        <v>388</v>
      </c>
      <c r="C1926" s="21"/>
      <c r="D1926" s="372">
        <f ca="1">IF(E1926&lt;0,0,ROUND(E1926,0))</f>
        <v>0</v>
      </c>
      <c r="E1926" s="248">
        <f ca="1">OFFSET($D$269,D1924,0)</f>
        <v>0</v>
      </c>
      <c r="F1926" s="372">
        <f ca="1">IF(E1926&gt;10,ROUND(($D1927/12)*$F1925,0),$D1926)</f>
        <v>0</v>
      </c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  <c r="W1926" s="21"/>
      <c r="X1926" s="21"/>
      <c r="Y1926" s="21"/>
      <c r="Z1926" s="21"/>
      <c r="AA1926" s="21"/>
      <c r="AB1926" s="21"/>
      <c r="AC1926" s="21"/>
      <c r="AD1926" s="21"/>
      <c r="AE1926" s="21"/>
    </row>
    <row r="1927" spans="1:31" hidden="1">
      <c r="A1927" s="326"/>
      <c r="B1927" s="21" t="s">
        <v>396</v>
      </c>
      <c r="C1927" s="21"/>
      <c r="D1927" s="372">
        <f ca="1">IF(ISBLANK(OFFSET($E$269,D1924,0)),0,IF(E1926&gt;10,ROUND(D1926*am_transport,0),IF(D1926&lt;0,0,D1926)))</f>
        <v>0</v>
      </c>
      <c r="E1927" s="21"/>
      <c r="F1927" s="21"/>
      <c r="G1927" s="21"/>
      <c r="H1927" s="21"/>
      <c r="I1927" s="21"/>
      <c r="J1927" s="21"/>
      <c r="K1927" s="74">
        <f ca="1">ROUND(IF($D1925=LataProjekcji,$F1926,IF($D1925=LataProjekcji,$D1927,0)),0)</f>
        <v>0</v>
      </c>
      <c r="L1927" s="247">
        <f ca="1">ROUND(IF(OR(AND($D1925=LataProjekcji,$F1925&gt;0),AND($D1925=LataProjekcji,$F1925=0,$E1926&lt;=10)),$F1926,IF($D1925&lt;LataProjekcji,IF((SUM($K1927:K1927)+$D1927)&lt;$D1926,$D1927,$D1926-SUM($K1927:K1927)),0)),0)</f>
        <v>0</v>
      </c>
      <c r="M1927" s="247">
        <f ca="1">ROUND(IF(OR(AND($D1925=LataProjekcji,$F1925&gt;0),AND($D1925=LataProjekcji,$F1925=0,$E1926&lt;=10)),$F1926,IF($D1925&lt;LataProjekcji,IF((SUM($K1927:L1927)+$D1927)&lt;$D1926,$D1927,$D1926-SUM($K1927:L1927)),0)),0)</f>
        <v>0</v>
      </c>
      <c r="N1927" s="247">
        <f ca="1">ROUND(IF(OR(AND($D1925=LataProjekcji,$F1925&gt;0),AND($D1925=LataProjekcji,$F1925=0,$E1926&lt;=10)),$F1926,IF($D1925&lt;LataProjekcji,IF((SUM($K1927:M1927)+$D1927)&lt;$D1926,$D1927,$D1926-SUM($K1927:M1927)),0)),0)</f>
        <v>0</v>
      </c>
      <c r="O1927" s="247">
        <f ca="1">ROUND(IF(OR(AND($D1925=LataProjekcji,$F1925&gt;0),AND($D1925=LataProjekcji,$F1925=0,$E1926&lt;=10)),$F1926,IF($D1925&lt;LataProjekcji,IF((SUM($K1927:N1927)+$D1927)&lt;$D1926,$D1927,$D1926-SUM($K1927:N1927)),0)),0)</f>
        <v>0</v>
      </c>
      <c r="P1927" s="247">
        <f ca="1">ROUND(IF(OR(AND($D1925=LataProjekcji,$F1925&gt;0),AND($D1925=LataProjekcji,$F1925=0,$E1926&lt;=10)),$F1926,IF($D1925&lt;LataProjekcji,IF((SUM($K1927:O1927)+$D1927)&lt;$D1926,$D1927,$D1926-SUM($K1927:O1927)),0)),0)</f>
        <v>0</v>
      </c>
      <c r="Q1927" s="247">
        <f ca="1">ROUND(IF(OR(AND($D1925=LataProjekcji,$F1925&gt;0),AND($D1925=LataProjekcji,$F1925=0,$E1926&lt;=10)),$F1926,IF($D1925&lt;LataProjekcji,IF((SUM($K1927:P1927)+$D1927)&lt;$D1926,$D1927,$D1926-SUM($K1927:P1927)),0)),0)</f>
        <v>0</v>
      </c>
      <c r="R1927" s="247">
        <f ca="1">ROUND(IF(OR(AND($D1925=LataProjekcji,$F1925&gt;0),AND($D1925=LataProjekcji,$F1925=0,$E1926&lt;=10)),$F1926,IF($D1925&lt;LataProjekcji,IF((SUM($K1927:Q1927)+$D1927)&lt;$D1926,$D1927,$D1926-SUM($K1927:Q1927)),0)),0)</f>
        <v>0</v>
      </c>
      <c r="S1927" s="247">
        <f ca="1">ROUND(IF(OR(AND($D1925=LataProjekcji,$F1925&gt;0),AND($D1925=LataProjekcji,$F1925=0,$E1926&lt;=10)),$F1926,IF($D1925&lt;LataProjekcji,IF((SUM($K1927:R1927)+$D1927)&lt;$D1926,$D1927,$D1926-SUM($K1927:R1927)),0)),0)</f>
        <v>0</v>
      </c>
      <c r="T1927" s="247">
        <f ca="1">ROUND(IF(OR(AND($D1925=LataProjekcji,$F1925&gt;0),AND($D1925=LataProjekcji,$F1925=0,$E1926&lt;=10)),$F1926,IF($D1925&lt;LataProjekcji,IF((SUM($K1927:S1927)+$D1927)&lt;$D1926,$D1927,$D1926-SUM($K1927:S1927)),0)),0)</f>
        <v>0</v>
      </c>
      <c r="U1927" s="247">
        <f ca="1">ROUND(IF(OR(AND($D1925=LataProjekcji,$F1925&gt;0),AND($D1925=LataProjekcji,$F1925=0,$E1926&lt;=10)),$F1926,IF($D1925&lt;LataProjekcji,IF((SUM($K1927:T1927)+$D1927)&lt;$D1926,$D1927,$D1926-SUM($K1927:T1927)),0)),0)</f>
        <v>0</v>
      </c>
      <c r="V1927" s="247">
        <f ca="1">ROUND(IF(OR(AND($D1925=LataProjekcji,$F1925&gt;0),AND($D1925=LataProjekcji,$F1925=0,$E1926&lt;=10)),$F1926,IF($D1925&lt;LataProjekcji,IF((SUM($K1927:U1927)+$D1927)&lt;$D1926,$D1927,$D1926-SUM($K1927:U1927)),0)),0)</f>
        <v>0</v>
      </c>
      <c r="W1927" s="247">
        <f ca="1">ROUND(IF(OR(AND($D1925=LataProjekcji,$F1925&gt;0),AND($D1925=LataProjekcji,$F1925=0,$E1926&lt;=10)),$F1926,IF($D1925&lt;LataProjekcji,IF((SUM($K1927:V1927)+$D1927)&lt;$D1926,$D1927,$D1926-SUM($K1927:V1927)),0)),0)</f>
        <v>0</v>
      </c>
      <c r="X1927" s="247">
        <f ca="1">ROUND(IF(OR(AND($D1925=LataProjekcji,$F1925&gt;0),AND($D1925=LataProjekcji,$F1925=0,$E1926&lt;=10)),$F1926,IF($D1925&lt;LataProjekcji,IF((SUM($K1927:W1927)+$D1927)&lt;$D1926,$D1927,$D1926-SUM($K1927:W1927)),0)),0)</f>
        <v>0</v>
      </c>
      <c r="Y1927" s="247">
        <f ca="1">ROUND(IF(OR(AND($D1925=LataProjekcji,$F1925&gt;0),AND($D1925=LataProjekcji,$F1925=0,$E1926&lt;=10)),$F1926,IF($D1925&lt;LataProjekcji,IF((SUM($K1927:X1927)+$D1927)&lt;$D1926,$D1927,$D1926-SUM($K1927:X1927)),0)),0)</f>
        <v>0</v>
      </c>
      <c r="Z1927" s="247">
        <f ca="1">ROUND(IF(OR(AND($D1925=LataProjekcji,$F1925&gt;0),AND($D1925=LataProjekcji,$F1925=0,$E1926&lt;=10)),$F1926,IF($D1925&lt;LataProjekcji,IF((SUM($K1927:Y1927)+$D1927)&lt;$D1926,$D1927,$D1926-SUM($K1927:Y1927)),0)),0)</f>
        <v>0</v>
      </c>
      <c r="AA1927" s="247">
        <f ca="1">ROUND(IF(OR(AND($D1925=LataProjekcji,$F1925&gt;0),AND($D1925=LataProjekcji,$F1925=0,$E1926&lt;=10)),$F1926,IF($D1925&lt;LataProjekcji,IF((SUM($K1927:Z1927)+$D1927)&lt;$D1926,$D1927,$D1926-SUM($K1927:Z1927)),0)),0)</f>
        <v>0</v>
      </c>
      <c r="AB1927" s="247">
        <f ca="1">ROUND(IF(OR(AND($D1925=LataProjekcji,$F1925&gt;0),AND($D1925=LataProjekcji,$F1925=0,$E1926&lt;=10)),$F1926,IF($D1925&lt;LataProjekcji,IF((SUM($K1927:AA1927)+$D1927)&lt;$D1926,$D1927,$D1926-SUM($K1927:AA1927)),0)),0)</f>
        <v>0</v>
      </c>
      <c r="AC1927" s="247">
        <f ca="1">ROUND(IF(OR(AND($D1925=LataProjekcji,$F1925&gt;0),AND($D1925=LataProjekcji,$F1925=0,$E1926&lt;=10)),$F1926,IF($D1925&lt;LataProjekcji,IF((SUM($K1927:AB1927)+$D1927)&lt;$D1926,$D1927,$D1926-SUM($K1927:AB1927)),0)),0)</f>
        <v>0</v>
      </c>
      <c r="AD1927" s="247">
        <f ca="1">ROUND(IF(OR(AND($D1925=LataProjekcji,$F1925&gt;0),AND($D1925=LataProjekcji,$F1925=0,$E1926&lt;=10)),$F1926,IF($D1925&lt;LataProjekcji,IF((SUM($K1927:AC1927)+$D1927)&lt;$D1926,$D1927,$D1926-SUM($K1927:AC1927)),0)),0)</f>
        <v>0</v>
      </c>
      <c r="AE1927" s="247">
        <f ca="1">ROUND(IF(OR(AND($D1925=LataProjekcji,$F1925&gt;0),AND($D1925=LataProjekcji,$F1925=0,$E1926&lt;=10)),$F1926,IF($D1925&lt;LataProjekcji,IF((SUM($K1927:AD1927)+$D1927)&lt;$D1926,$D1927,$D1926-SUM($K1927:AD1927)),0)),0)</f>
        <v>0</v>
      </c>
    </row>
    <row r="1928" spans="1:31" ht="12.5" hidden="1" thickBot="1">
      <c r="A1928" s="326"/>
      <c r="B1928" s="21" t="s">
        <v>397</v>
      </c>
      <c r="C1928" s="21"/>
      <c r="D1928" s="22"/>
      <c r="E1928" s="21"/>
      <c r="F1928" s="21"/>
      <c r="G1928" s="21"/>
      <c r="H1928" s="21"/>
      <c r="I1928" s="21"/>
      <c r="J1928" s="21"/>
      <c r="K1928" s="22">
        <f ca="1">ROUND(K1927,0)</f>
        <v>0</v>
      </c>
      <c r="L1928" s="22">
        <f t="shared" ref="L1928:W1928" ca="1" si="3159">ROUND(K1928+L1927,0)</f>
        <v>0</v>
      </c>
      <c r="M1928" s="22">
        <f t="shared" ca="1" si="3159"/>
        <v>0</v>
      </c>
      <c r="N1928" s="22">
        <f t="shared" ca="1" si="3159"/>
        <v>0</v>
      </c>
      <c r="O1928" s="22">
        <f t="shared" ca="1" si="3159"/>
        <v>0</v>
      </c>
      <c r="P1928" s="22">
        <f t="shared" ca="1" si="3159"/>
        <v>0</v>
      </c>
      <c r="Q1928" s="22">
        <f t="shared" ca="1" si="3159"/>
        <v>0</v>
      </c>
      <c r="R1928" s="22">
        <f t="shared" ca="1" si="3159"/>
        <v>0</v>
      </c>
      <c r="S1928" s="22">
        <f t="shared" ca="1" si="3159"/>
        <v>0</v>
      </c>
      <c r="T1928" s="22">
        <f t="shared" ca="1" si="3159"/>
        <v>0</v>
      </c>
      <c r="U1928" s="22">
        <f t="shared" ca="1" si="3159"/>
        <v>0</v>
      </c>
      <c r="V1928" s="22">
        <f t="shared" ca="1" si="3159"/>
        <v>0</v>
      </c>
      <c r="W1928" s="22">
        <f t="shared" ca="1" si="3159"/>
        <v>0</v>
      </c>
      <c r="X1928" s="22">
        <f ca="1">ROUND(W1928+X1927,0)</f>
        <v>0</v>
      </c>
      <c r="Y1928" s="22">
        <f ca="1">ROUND(X1928+Y1927,0)</f>
        <v>0</v>
      </c>
      <c r="Z1928" s="22">
        <f t="shared" ref="Z1928:AA1928" ca="1" si="3160">ROUND(Y1928+Z1927,0)</f>
        <v>0</v>
      </c>
      <c r="AA1928" s="22">
        <f t="shared" ca="1" si="3160"/>
        <v>0</v>
      </c>
      <c r="AB1928" s="22">
        <f t="shared" ref="AB1928" ca="1" si="3161">ROUND(AA1928+AB1927,0)</f>
        <v>0</v>
      </c>
      <c r="AC1928" s="22">
        <f t="shared" ref="AC1928" ca="1" si="3162">ROUND(AB1928+AC1927,0)</f>
        <v>0</v>
      </c>
      <c r="AD1928" s="22">
        <f t="shared" ref="AD1928" ca="1" si="3163">ROUND(AC1928+AD1927,0)</f>
        <v>0</v>
      </c>
      <c r="AE1928" s="22">
        <f t="shared" ref="AE1928" ca="1" si="3164">ROUND(AD1928+AE1927,0)</f>
        <v>0</v>
      </c>
    </row>
    <row r="1929" spans="1:31" ht="12.5" hidden="1" thickBot="1">
      <c r="A1929" s="326"/>
      <c r="B1929" s="21" t="s">
        <v>388</v>
      </c>
      <c r="C1929" s="21"/>
      <c r="D1929" s="22"/>
      <c r="E1929" s="21"/>
      <c r="F1929" s="21"/>
      <c r="G1929" s="21"/>
      <c r="H1929" s="539">
        <f>H1922+7</f>
        <v>604</v>
      </c>
      <c r="I1929" s="21"/>
      <c r="J1929" s="21"/>
      <c r="K1929" s="76">
        <f ca="1">IF($D1925=LataProjekcji,ROUND($D1926-K1928,0),ROUND(IF(K1927=0,0,$D1926-K1928),0))</f>
        <v>0</v>
      </c>
      <c r="L1929" s="253">
        <f t="shared" ref="L1929:W1929" ca="1" si="3165">IF($D1925=LataProjekcji,ROUND($D1926-L1928,0),ROUND(IF(AND(L1927=0,K1929&gt;0),$D1926-L1928,IF(L1927=0,0,$D1926-L1928)),0))</f>
        <v>0</v>
      </c>
      <c r="M1929" s="253">
        <f t="shared" ca="1" si="3165"/>
        <v>0</v>
      </c>
      <c r="N1929" s="253">
        <f t="shared" ca="1" si="3165"/>
        <v>0</v>
      </c>
      <c r="O1929" s="253">
        <f t="shared" ca="1" si="3165"/>
        <v>0</v>
      </c>
      <c r="P1929" s="253">
        <f t="shared" ca="1" si="3165"/>
        <v>0</v>
      </c>
      <c r="Q1929" s="253">
        <f t="shared" ca="1" si="3165"/>
        <v>0</v>
      </c>
      <c r="R1929" s="253">
        <f t="shared" ca="1" si="3165"/>
        <v>0</v>
      </c>
      <c r="S1929" s="253">
        <f t="shared" ca="1" si="3165"/>
        <v>0</v>
      </c>
      <c r="T1929" s="253">
        <f t="shared" ca="1" si="3165"/>
        <v>0</v>
      </c>
      <c r="U1929" s="253">
        <f t="shared" ca="1" si="3165"/>
        <v>0</v>
      </c>
      <c r="V1929" s="253">
        <f t="shared" ca="1" si="3165"/>
        <v>0</v>
      </c>
      <c r="W1929" s="253">
        <f t="shared" ca="1" si="3165"/>
        <v>0</v>
      </c>
      <c r="X1929" s="253">
        <f t="shared" ref="X1929:AA1929" ca="1" si="3166">IF($D1925=LataProjekcji,ROUND($D1926-X1928,0),ROUND(IF(AND(X1927=0,W1929&gt;0),$D1926-X1928,IF(X1927=0,0,$D1926-X1928)),0))</f>
        <v>0</v>
      </c>
      <c r="Y1929" s="253">
        <f t="shared" ca="1" si="3166"/>
        <v>0</v>
      </c>
      <c r="Z1929" s="253">
        <f t="shared" ca="1" si="3166"/>
        <v>0</v>
      </c>
      <c r="AA1929" s="253">
        <f t="shared" ca="1" si="3166"/>
        <v>0</v>
      </c>
      <c r="AB1929" s="253">
        <f t="shared" ref="AB1929" ca="1" si="3167">IF($D1925=LataProjekcji,ROUND($D1926-AB1928,0),ROUND(IF(AND(AB1927=0,AA1929&gt;0),$D1926-AB1928,IF(AB1927=0,0,$D1926-AB1928)),0))</f>
        <v>0</v>
      </c>
      <c r="AC1929" s="253">
        <f t="shared" ref="AC1929" ca="1" si="3168">IF($D1925=LataProjekcji,ROUND($D1926-AC1928,0),ROUND(IF(AND(AC1927=0,AB1929&gt;0),$D1926-AC1928,IF(AC1927=0,0,$D1926-AC1928)),0))</f>
        <v>0</v>
      </c>
      <c r="AD1929" s="253">
        <f t="shared" ref="AD1929" ca="1" si="3169">IF($D1925=LataProjekcji,ROUND($D1926-AD1928,0),ROUND(IF(AND(AD1927=0,AC1929&gt;0),$D1926-AD1928,IF(AD1927=0,0,$D1926-AD1928)),0))</f>
        <v>0</v>
      </c>
      <c r="AE1929" s="253">
        <f t="shared" ref="AE1929" ca="1" si="3170">IF($D1925=LataProjekcji,ROUND($D1926-AE1928,0),ROUND(IF(AND(AE1927=0,AD1929&gt;0),$D1926-AE1928,IF(AE1927=0,0,$D1926-AE1928)),0))</f>
        <v>0</v>
      </c>
    </row>
    <row r="1930" spans="1:31" hidden="1">
      <c r="A1930" s="326"/>
      <c r="B1930" s="20"/>
      <c r="C1930" s="20"/>
      <c r="D1930" s="21"/>
      <c r="E1930" s="21"/>
      <c r="F1930" s="21"/>
      <c r="G1930" s="21"/>
      <c r="H1930" s="388">
        <f>H1923+1</f>
        <v>5</v>
      </c>
      <c r="I1930" s="458" cm="1">
        <f t="array" aca="1" ref="I1930" ca="1">OFFSET('Środki trwałe'!$C$574,H1930,,)</f>
        <v>0</v>
      </c>
      <c r="J1930" s="388" t="s">
        <v>404</v>
      </c>
      <c r="K1930" s="528">
        <f t="shared" ref="K1930:W1930" ca="1" si="3171">IF(AND(OFFSET($F$269,$D1924,0)="tak",OFFSET($G$269,$D1924,0)="tak",OFFSET($J$269,$D1924,0)="ok",LataProjekcji&lt;=Koniec_Projekt),ROUND(OFFSET($K$2476,$H1929,(COLUMN()-11))*OFFSET($K$590,$H1930,(COLUMN()-11)),0),0)</f>
        <v>0</v>
      </c>
      <c r="L1930" s="528">
        <f t="shared" ca="1" si="3171"/>
        <v>0</v>
      </c>
      <c r="M1930" s="528">
        <f t="shared" ca="1" si="3171"/>
        <v>0</v>
      </c>
      <c r="N1930" s="528">
        <f t="shared" ca="1" si="3171"/>
        <v>0</v>
      </c>
      <c r="O1930" s="528">
        <f t="shared" ca="1" si="3171"/>
        <v>0</v>
      </c>
      <c r="P1930" s="528">
        <f t="shared" ca="1" si="3171"/>
        <v>0</v>
      </c>
      <c r="Q1930" s="528">
        <f t="shared" ca="1" si="3171"/>
        <v>0</v>
      </c>
      <c r="R1930" s="528">
        <f t="shared" ca="1" si="3171"/>
        <v>0</v>
      </c>
      <c r="S1930" s="528">
        <f t="shared" ca="1" si="3171"/>
        <v>0</v>
      </c>
      <c r="T1930" s="528">
        <f t="shared" ca="1" si="3171"/>
        <v>0</v>
      </c>
      <c r="U1930" s="528">
        <f t="shared" ca="1" si="3171"/>
        <v>0</v>
      </c>
      <c r="V1930" s="528">
        <f t="shared" ca="1" si="3171"/>
        <v>0</v>
      </c>
      <c r="W1930" s="528">
        <f t="shared" ca="1" si="3171"/>
        <v>0</v>
      </c>
      <c r="X1930" s="528">
        <f t="shared" ref="X1930:AA1930" ca="1" si="3172">IF(AND(OFFSET($F$269,$D1924,0)="tak",OFFSET($G$269,$D1924,0)="tak",OFFSET($J$269,$D1924,0)="ok",LataProjekcji&lt;=Koniec_Projekt),ROUND(OFFSET($K$2476,$H1929,(COLUMN()-11))*OFFSET($K$590,$H1930,(COLUMN()-11)),0),0)</f>
        <v>0</v>
      </c>
      <c r="Y1930" s="528">
        <f t="shared" ca="1" si="3172"/>
        <v>0</v>
      </c>
      <c r="Z1930" s="528">
        <f t="shared" ca="1" si="3172"/>
        <v>0</v>
      </c>
      <c r="AA1930" s="528">
        <f t="shared" ca="1" si="3172"/>
        <v>0</v>
      </c>
      <c r="AB1930" s="528">
        <f t="shared" ref="AB1930:AE1930" ca="1" si="3173">IF(AND(OFFSET($F$269,$D1924,0)="tak",OFFSET($G$269,$D1924,0)="tak",OFFSET($J$269,$D1924,0)="ok",LataProjekcji&lt;=Koniec_Projekt),ROUND(OFFSET($K$2476,$H1929,(COLUMN()-11))*OFFSET($K$590,$H1930,(COLUMN()-11)),0),0)</f>
        <v>0</v>
      </c>
      <c r="AC1930" s="528">
        <f t="shared" ca="1" si="3173"/>
        <v>0</v>
      </c>
      <c r="AD1930" s="528">
        <f t="shared" ca="1" si="3173"/>
        <v>0</v>
      </c>
      <c r="AE1930" s="528">
        <f t="shared" ca="1" si="3173"/>
        <v>0</v>
      </c>
    </row>
    <row r="1931" spans="1:31" hidden="1">
      <c r="A1931" s="326"/>
      <c r="B1931" s="20">
        <f ca="1">OFFSET($B$269,D1931,0)</f>
        <v>0</v>
      </c>
      <c r="C1931" s="20"/>
      <c r="D1931" s="21">
        <f>D1924+1</f>
        <v>311</v>
      </c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  <c r="V1931" s="21"/>
      <c r="W1931" s="21"/>
      <c r="X1931" s="21"/>
      <c r="Y1931" s="21"/>
      <c r="Z1931" s="21"/>
      <c r="AA1931" s="21"/>
      <c r="AB1931" s="21"/>
      <c r="AC1931" s="21"/>
      <c r="AD1931" s="21"/>
      <c r="AE1931" s="21"/>
    </row>
    <row r="1932" spans="1:31" hidden="1">
      <c r="A1932" s="326"/>
      <c r="B1932" s="21" t="s">
        <v>395</v>
      </c>
      <c r="C1932" s="21"/>
      <c r="D1932" s="164">
        <f ca="1">YEAR(OFFSET($E$269,D1931,0))</f>
        <v>1900</v>
      </c>
      <c r="E1932" s="164">
        <f ca="1">MONTH(OFFSET($E$269,D1931,0))</f>
        <v>1</v>
      </c>
      <c r="F1932" s="527" cm="1">
        <f t="array" aca="1" ref="F1932" ca="1">IleMiesiecyDoKoncaRokuST</f>
        <v>11</v>
      </c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  <c r="W1932" s="21"/>
      <c r="X1932" s="21"/>
      <c r="Y1932" s="21"/>
      <c r="Z1932" s="21"/>
      <c r="AA1932" s="21"/>
      <c r="AB1932" s="21"/>
      <c r="AC1932" s="21"/>
      <c r="AD1932" s="21"/>
      <c r="AE1932" s="21"/>
    </row>
    <row r="1933" spans="1:31" hidden="1">
      <c r="A1933" s="326"/>
      <c r="B1933" s="21" t="s">
        <v>388</v>
      </c>
      <c r="C1933" s="21"/>
      <c r="D1933" s="373">
        <f ca="1">IF(E1933&lt;0,0,ROUND(E1933,0))</f>
        <v>0</v>
      </c>
      <c r="E1933" s="248">
        <f ca="1">OFFSET($D$269,D1931,0)</f>
        <v>0</v>
      </c>
      <c r="F1933" s="373">
        <f ca="1">IF(E1933&gt;10,ROUND(($D1934/12)*$F1932,0),$D1933)</f>
        <v>0</v>
      </c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</row>
    <row r="1934" spans="1:31" hidden="1">
      <c r="A1934" s="326"/>
      <c r="B1934" s="21" t="s">
        <v>396</v>
      </c>
      <c r="C1934" s="21"/>
      <c r="D1934" s="373">
        <f ca="1">IF(ISBLANK(OFFSET($E$269,D1931,0)),0,IF(E1933&gt;10,ROUND(D1933*am_transport,0),IF(D1933&lt;0,0,D1933)))</f>
        <v>0</v>
      </c>
      <c r="E1934" s="21"/>
      <c r="F1934" s="21"/>
      <c r="G1934" s="21"/>
      <c r="H1934" s="21"/>
      <c r="I1934" s="21"/>
      <c r="J1934" s="21"/>
      <c r="K1934" s="74">
        <f ca="1">ROUND(IF($D1932=LataProjekcji,$F1933,IF($D1932=LataProjekcji,$D1934,0)),0)</f>
        <v>0</v>
      </c>
      <c r="L1934" s="247">
        <f ca="1">ROUND(IF(OR(AND($D1932=LataProjekcji,$F1932&gt;0),AND($D1932=LataProjekcji,$F1932=0,$E1933&lt;=10)),$F1933,IF($D1932&lt;LataProjekcji,IF((SUM($K1934:K1934)+$D1934)&lt;$D1933,$D1934,$D1933-SUM($K1934:K1934)),0)),0)</f>
        <v>0</v>
      </c>
      <c r="M1934" s="247">
        <f ca="1">ROUND(IF(OR(AND($D1932=LataProjekcji,$F1932&gt;0),AND($D1932=LataProjekcji,$F1932=0,$E1933&lt;=10)),$F1933,IF($D1932&lt;LataProjekcji,IF((SUM($K1934:L1934)+$D1934)&lt;$D1933,$D1934,$D1933-SUM($K1934:L1934)),0)),0)</f>
        <v>0</v>
      </c>
      <c r="N1934" s="247">
        <f ca="1">ROUND(IF(OR(AND($D1932=LataProjekcji,$F1932&gt;0),AND($D1932=LataProjekcji,$F1932=0,$E1933&lt;=10)),$F1933,IF($D1932&lt;LataProjekcji,IF((SUM($K1934:M1934)+$D1934)&lt;$D1933,$D1934,$D1933-SUM($K1934:M1934)),0)),0)</f>
        <v>0</v>
      </c>
      <c r="O1934" s="247">
        <f ca="1">ROUND(IF(OR(AND($D1932=LataProjekcji,$F1932&gt;0),AND($D1932=LataProjekcji,$F1932=0,$E1933&lt;=10)),$F1933,IF($D1932&lt;LataProjekcji,IF((SUM($K1934:N1934)+$D1934)&lt;$D1933,$D1934,$D1933-SUM($K1934:N1934)),0)),0)</f>
        <v>0</v>
      </c>
      <c r="P1934" s="247">
        <f ca="1">ROUND(IF(OR(AND($D1932=LataProjekcji,$F1932&gt;0),AND($D1932=LataProjekcji,$F1932=0,$E1933&lt;=10)),$F1933,IF($D1932&lt;LataProjekcji,IF((SUM($K1934:O1934)+$D1934)&lt;$D1933,$D1934,$D1933-SUM($K1934:O1934)),0)),0)</f>
        <v>0</v>
      </c>
      <c r="Q1934" s="247">
        <f ca="1">ROUND(IF(OR(AND($D1932=LataProjekcji,$F1932&gt;0),AND($D1932=LataProjekcji,$F1932=0,$E1933&lt;=10)),$F1933,IF($D1932&lt;LataProjekcji,IF((SUM($K1934:P1934)+$D1934)&lt;$D1933,$D1934,$D1933-SUM($K1934:P1934)),0)),0)</f>
        <v>0</v>
      </c>
      <c r="R1934" s="247">
        <f ca="1">ROUND(IF(OR(AND($D1932=LataProjekcji,$F1932&gt;0),AND($D1932=LataProjekcji,$F1932=0,$E1933&lt;=10)),$F1933,IF($D1932&lt;LataProjekcji,IF((SUM($K1934:Q1934)+$D1934)&lt;$D1933,$D1934,$D1933-SUM($K1934:Q1934)),0)),0)</f>
        <v>0</v>
      </c>
      <c r="S1934" s="247">
        <f ca="1">ROUND(IF(OR(AND($D1932=LataProjekcji,$F1932&gt;0),AND($D1932=LataProjekcji,$F1932=0,$E1933&lt;=10)),$F1933,IF($D1932&lt;LataProjekcji,IF((SUM($K1934:R1934)+$D1934)&lt;$D1933,$D1934,$D1933-SUM($K1934:R1934)),0)),0)</f>
        <v>0</v>
      </c>
      <c r="T1934" s="247">
        <f ca="1">ROUND(IF(OR(AND($D1932=LataProjekcji,$F1932&gt;0),AND($D1932=LataProjekcji,$F1932=0,$E1933&lt;=10)),$F1933,IF($D1932&lt;LataProjekcji,IF((SUM($K1934:S1934)+$D1934)&lt;$D1933,$D1934,$D1933-SUM($K1934:S1934)),0)),0)</f>
        <v>0</v>
      </c>
      <c r="U1934" s="247">
        <f ca="1">ROUND(IF(OR(AND($D1932=LataProjekcji,$F1932&gt;0),AND($D1932=LataProjekcji,$F1932=0,$E1933&lt;=10)),$F1933,IF($D1932&lt;LataProjekcji,IF((SUM($K1934:T1934)+$D1934)&lt;$D1933,$D1934,$D1933-SUM($K1934:T1934)),0)),0)</f>
        <v>0</v>
      </c>
      <c r="V1934" s="247">
        <f ca="1">ROUND(IF(OR(AND($D1932=LataProjekcji,$F1932&gt;0),AND($D1932=LataProjekcji,$F1932=0,$E1933&lt;=10)),$F1933,IF($D1932&lt;LataProjekcji,IF((SUM($K1934:U1934)+$D1934)&lt;$D1933,$D1934,$D1933-SUM($K1934:U1934)),0)),0)</f>
        <v>0</v>
      </c>
      <c r="W1934" s="247">
        <f ca="1">ROUND(IF(OR(AND($D1932=LataProjekcji,$F1932&gt;0),AND($D1932=LataProjekcji,$F1932=0,$E1933&lt;=10)),$F1933,IF($D1932&lt;LataProjekcji,IF((SUM($K1934:V1934)+$D1934)&lt;$D1933,$D1934,$D1933-SUM($K1934:V1934)),0)),0)</f>
        <v>0</v>
      </c>
      <c r="X1934" s="247">
        <f ca="1">ROUND(IF(OR(AND($D1932=LataProjekcji,$F1932&gt;0),AND($D1932=LataProjekcji,$F1932=0,$E1933&lt;=10)),$F1933,IF($D1932&lt;LataProjekcji,IF((SUM($K1934:W1934)+$D1934)&lt;$D1933,$D1934,$D1933-SUM($K1934:W1934)),0)),0)</f>
        <v>0</v>
      </c>
      <c r="Y1934" s="247">
        <f ca="1">ROUND(IF(OR(AND($D1932=LataProjekcji,$F1932&gt;0),AND($D1932=LataProjekcji,$F1932=0,$E1933&lt;=10)),$F1933,IF($D1932&lt;LataProjekcji,IF((SUM($K1934:X1934)+$D1934)&lt;$D1933,$D1934,$D1933-SUM($K1934:X1934)),0)),0)</f>
        <v>0</v>
      </c>
      <c r="Z1934" s="247">
        <f ca="1">ROUND(IF(OR(AND($D1932=LataProjekcji,$F1932&gt;0),AND($D1932=LataProjekcji,$F1932=0,$E1933&lt;=10)),$F1933,IF($D1932&lt;LataProjekcji,IF((SUM($K1934:Y1934)+$D1934)&lt;$D1933,$D1934,$D1933-SUM($K1934:Y1934)),0)),0)</f>
        <v>0</v>
      </c>
      <c r="AA1934" s="247">
        <f ca="1">ROUND(IF(OR(AND($D1932=LataProjekcji,$F1932&gt;0),AND($D1932=LataProjekcji,$F1932=0,$E1933&lt;=10)),$F1933,IF($D1932&lt;LataProjekcji,IF((SUM($K1934:Z1934)+$D1934)&lt;$D1933,$D1934,$D1933-SUM($K1934:Z1934)),0)),0)</f>
        <v>0</v>
      </c>
      <c r="AB1934" s="247">
        <f ca="1">ROUND(IF(OR(AND($D1932=LataProjekcji,$F1932&gt;0),AND($D1932=LataProjekcji,$F1932=0,$E1933&lt;=10)),$F1933,IF($D1932&lt;LataProjekcji,IF((SUM($K1934:AA1934)+$D1934)&lt;$D1933,$D1934,$D1933-SUM($K1934:AA1934)),0)),0)</f>
        <v>0</v>
      </c>
      <c r="AC1934" s="247">
        <f ca="1">ROUND(IF(OR(AND($D1932=LataProjekcji,$F1932&gt;0),AND($D1932=LataProjekcji,$F1932=0,$E1933&lt;=10)),$F1933,IF($D1932&lt;LataProjekcji,IF((SUM($K1934:AB1934)+$D1934)&lt;$D1933,$D1934,$D1933-SUM($K1934:AB1934)),0)),0)</f>
        <v>0</v>
      </c>
      <c r="AD1934" s="247">
        <f ca="1">ROUND(IF(OR(AND($D1932=LataProjekcji,$F1932&gt;0),AND($D1932=LataProjekcji,$F1932=0,$E1933&lt;=10)),$F1933,IF($D1932&lt;LataProjekcji,IF((SUM($K1934:AC1934)+$D1934)&lt;$D1933,$D1934,$D1933-SUM($K1934:AC1934)),0)),0)</f>
        <v>0</v>
      </c>
      <c r="AE1934" s="247">
        <f ca="1">ROUND(IF(OR(AND($D1932=LataProjekcji,$F1932&gt;0),AND($D1932=LataProjekcji,$F1932=0,$E1933&lt;=10)),$F1933,IF($D1932&lt;LataProjekcji,IF((SUM($K1934:AD1934)+$D1934)&lt;$D1933,$D1934,$D1933-SUM($K1934:AD1934)),0)),0)</f>
        <v>0</v>
      </c>
    </row>
    <row r="1935" spans="1:31" ht="12.5" hidden="1" thickBot="1">
      <c r="A1935" s="326"/>
      <c r="B1935" s="21" t="s">
        <v>397</v>
      </c>
      <c r="C1935" s="21"/>
      <c r="D1935" s="22"/>
      <c r="E1935" s="21"/>
      <c r="F1935" s="21"/>
      <c r="G1935" s="21"/>
      <c r="H1935" s="21"/>
      <c r="I1935" s="21"/>
      <c r="J1935" s="21"/>
      <c r="K1935" s="22">
        <f ca="1">ROUND(K1934,0)</f>
        <v>0</v>
      </c>
      <c r="L1935" s="22">
        <f t="shared" ref="L1935:W1935" ca="1" si="3174">ROUND(K1935+L1934,0)</f>
        <v>0</v>
      </c>
      <c r="M1935" s="22">
        <f t="shared" ca="1" si="3174"/>
        <v>0</v>
      </c>
      <c r="N1935" s="22">
        <f t="shared" ca="1" si="3174"/>
        <v>0</v>
      </c>
      <c r="O1935" s="22">
        <f t="shared" ca="1" si="3174"/>
        <v>0</v>
      </c>
      <c r="P1935" s="22">
        <f t="shared" ca="1" si="3174"/>
        <v>0</v>
      </c>
      <c r="Q1935" s="22">
        <f t="shared" ca="1" si="3174"/>
        <v>0</v>
      </c>
      <c r="R1935" s="22">
        <f t="shared" ca="1" si="3174"/>
        <v>0</v>
      </c>
      <c r="S1935" s="22">
        <f t="shared" ca="1" si="3174"/>
        <v>0</v>
      </c>
      <c r="T1935" s="22">
        <f t="shared" ca="1" si="3174"/>
        <v>0</v>
      </c>
      <c r="U1935" s="22">
        <f t="shared" ca="1" si="3174"/>
        <v>0</v>
      </c>
      <c r="V1935" s="22">
        <f t="shared" ca="1" si="3174"/>
        <v>0</v>
      </c>
      <c r="W1935" s="22">
        <f t="shared" ca="1" si="3174"/>
        <v>0</v>
      </c>
      <c r="X1935" s="22">
        <f ca="1">ROUND(W1935+X1934,0)</f>
        <v>0</v>
      </c>
      <c r="Y1935" s="22">
        <f ca="1">ROUND(X1935+Y1934,0)</f>
        <v>0</v>
      </c>
      <c r="Z1935" s="22">
        <f t="shared" ref="Z1935:AA1935" ca="1" si="3175">ROUND(Y1935+Z1934,0)</f>
        <v>0</v>
      </c>
      <c r="AA1935" s="22">
        <f t="shared" ca="1" si="3175"/>
        <v>0</v>
      </c>
      <c r="AB1935" s="22">
        <f t="shared" ref="AB1935" ca="1" si="3176">ROUND(AA1935+AB1934,0)</f>
        <v>0</v>
      </c>
      <c r="AC1935" s="22">
        <f t="shared" ref="AC1935" ca="1" si="3177">ROUND(AB1935+AC1934,0)</f>
        <v>0</v>
      </c>
      <c r="AD1935" s="22">
        <f t="shared" ref="AD1935" ca="1" si="3178">ROUND(AC1935+AD1934,0)</f>
        <v>0</v>
      </c>
      <c r="AE1935" s="22">
        <f t="shared" ref="AE1935" ca="1" si="3179">ROUND(AD1935+AE1934,0)</f>
        <v>0</v>
      </c>
    </row>
    <row r="1936" spans="1:31" ht="12.5" hidden="1" thickBot="1">
      <c r="A1936" s="326"/>
      <c r="B1936" s="21" t="s">
        <v>388</v>
      </c>
      <c r="C1936" s="21"/>
      <c r="D1936" s="22"/>
      <c r="E1936" s="21"/>
      <c r="F1936" s="21"/>
      <c r="G1936" s="21"/>
      <c r="H1936" s="539">
        <f>H1929+7</f>
        <v>611</v>
      </c>
      <c r="I1936" s="21"/>
      <c r="J1936" s="21"/>
      <c r="K1936" s="76">
        <f ca="1">IF($D1932=LataProjekcji,ROUND($D1933-K1935,0),ROUND(IF(K1934=0,0,$D1933-K1935),0))</f>
        <v>0</v>
      </c>
      <c r="L1936" s="253">
        <f t="shared" ref="L1936:W1936" ca="1" si="3180">IF($D1932=LataProjekcji,ROUND($D1933-L1935,0),ROUND(IF(AND(L1934=0,K1936&gt;0),$D1933-L1935,IF(L1934=0,0,$D1933-L1935)),0))</f>
        <v>0</v>
      </c>
      <c r="M1936" s="253">
        <f t="shared" ca="1" si="3180"/>
        <v>0</v>
      </c>
      <c r="N1936" s="253">
        <f t="shared" ca="1" si="3180"/>
        <v>0</v>
      </c>
      <c r="O1936" s="253">
        <f t="shared" ca="1" si="3180"/>
        <v>0</v>
      </c>
      <c r="P1936" s="253">
        <f t="shared" ca="1" si="3180"/>
        <v>0</v>
      </c>
      <c r="Q1936" s="253">
        <f t="shared" ca="1" si="3180"/>
        <v>0</v>
      </c>
      <c r="R1936" s="253">
        <f t="shared" ca="1" si="3180"/>
        <v>0</v>
      </c>
      <c r="S1936" s="253">
        <f t="shared" ca="1" si="3180"/>
        <v>0</v>
      </c>
      <c r="T1936" s="253">
        <f t="shared" ca="1" si="3180"/>
        <v>0</v>
      </c>
      <c r="U1936" s="253">
        <f t="shared" ca="1" si="3180"/>
        <v>0</v>
      </c>
      <c r="V1936" s="253">
        <f t="shared" ca="1" si="3180"/>
        <v>0</v>
      </c>
      <c r="W1936" s="253">
        <f t="shared" ca="1" si="3180"/>
        <v>0</v>
      </c>
      <c r="X1936" s="253">
        <f t="shared" ref="X1936:AA1936" ca="1" si="3181">IF($D1932=LataProjekcji,ROUND($D1933-X1935,0),ROUND(IF(AND(X1934=0,W1936&gt;0),$D1933-X1935,IF(X1934=0,0,$D1933-X1935)),0))</f>
        <v>0</v>
      </c>
      <c r="Y1936" s="253">
        <f t="shared" ca="1" si="3181"/>
        <v>0</v>
      </c>
      <c r="Z1936" s="253">
        <f t="shared" ca="1" si="3181"/>
        <v>0</v>
      </c>
      <c r="AA1936" s="253">
        <f t="shared" ca="1" si="3181"/>
        <v>0</v>
      </c>
      <c r="AB1936" s="253">
        <f t="shared" ref="AB1936" ca="1" si="3182">IF($D1932=LataProjekcji,ROUND($D1933-AB1935,0),ROUND(IF(AND(AB1934=0,AA1936&gt;0),$D1933-AB1935,IF(AB1934=0,0,$D1933-AB1935)),0))</f>
        <v>0</v>
      </c>
      <c r="AC1936" s="253">
        <f t="shared" ref="AC1936" ca="1" si="3183">IF($D1932=LataProjekcji,ROUND($D1933-AC1935,0),ROUND(IF(AND(AC1934=0,AB1936&gt;0),$D1933-AC1935,IF(AC1934=0,0,$D1933-AC1935)),0))</f>
        <v>0</v>
      </c>
      <c r="AD1936" s="253">
        <f t="shared" ref="AD1936" ca="1" si="3184">IF($D1932=LataProjekcji,ROUND($D1933-AD1935,0),ROUND(IF(AND(AD1934=0,AC1936&gt;0),$D1933-AD1935,IF(AD1934=0,0,$D1933-AD1935)),0))</f>
        <v>0</v>
      </c>
      <c r="AE1936" s="253">
        <f t="shared" ref="AE1936" ca="1" si="3185">IF($D1932=LataProjekcji,ROUND($D1933-AE1935,0),ROUND(IF(AND(AE1934=0,AD1936&gt;0),$D1933-AE1935,IF(AE1934=0,0,$D1933-AE1935)),0))</f>
        <v>0</v>
      </c>
    </row>
    <row r="1937" spans="1:31" hidden="1">
      <c r="A1937" s="326"/>
      <c r="B1937" s="21"/>
      <c r="C1937" s="21"/>
      <c r="D1937" s="22"/>
      <c r="E1937" s="21"/>
      <c r="F1937" s="21"/>
      <c r="G1937" s="21"/>
      <c r="H1937" s="388">
        <f>H1930+1</f>
        <v>6</v>
      </c>
      <c r="I1937" s="458" cm="1">
        <f t="array" aca="1" ref="I1937" ca="1">OFFSET('Środki trwałe'!$C$574,H1937,,)</f>
        <v>0</v>
      </c>
      <c r="J1937" s="388" t="s">
        <v>404</v>
      </c>
      <c r="K1937" s="528">
        <f t="shared" ref="K1937:W1937" ca="1" si="3186">IF(AND(OFFSET($F$269,$D1931,0)="tak",OFFSET($G$269,$D1931,0)="tak",OFFSET($J$269,$D1931,0)="ok",LataProjekcji&lt;=Koniec_Projekt),ROUND(OFFSET($K$2476,$H1936,(COLUMN()-11))*OFFSET($K$590,$H1937,(COLUMN()-11)),0),0)</f>
        <v>0</v>
      </c>
      <c r="L1937" s="528">
        <f t="shared" ca="1" si="3186"/>
        <v>0</v>
      </c>
      <c r="M1937" s="528">
        <f t="shared" ca="1" si="3186"/>
        <v>0</v>
      </c>
      <c r="N1937" s="528">
        <f t="shared" ca="1" si="3186"/>
        <v>0</v>
      </c>
      <c r="O1937" s="528">
        <f t="shared" ca="1" si="3186"/>
        <v>0</v>
      </c>
      <c r="P1937" s="528">
        <f t="shared" ca="1" si="3186"/>
        <v>0</v>
      </c>
      <c r="Q1937" s="528">
        <f t="shared" ca="1" si="3186"/>
        <v>0</v>
      </c>
      <c r="R1937" s="528">
        <f t="shared" ca="1" si="3186"/>
        <v>0</v>
      </c>
      <c r="S1937" s="528">
        <f t="shared" ca="1" si="3186"/>
        <v>0</v>
      </c>
      <c r="T1937" s="528">
        <f t="shared" ca="1" si="3186"/>
        <v>0</v>
      </c>
      <c r="U1937" s="528">
        <f t="shared" ca="1" si="3186"/>
        <v>0</v>
      </c>
      <c r="V1937" s="528">
        <f t="shared" ca="1" si="3186"/>
        <v>0</v>
      </c>
      <c r="W1937" s="528">
        <f t="shared" ca="1" si="3186"/>
        <v>0</v>
      </c>
      <c r="X1937" s="528">
        <f t="shared" ref="X1937:AA1937" ca="1" si="3187">IF(AND(OFFSET($F$269,$D1931,0)="tak",OFFSET($G$269,$D1931,0)="tak",OFFSET($J$269,$D1931,0)="ok",LataProjekcji&lt;=Koniec_Projekt),ROUND(OFFSET($K$2476,$H1936,(COLUMN()-11))*OFFSET($K$590,$H1937,(COLUMN()-11)),0),0)</f>
        <v>0</v>
      </c>
      <c r="Y1937" s="528">
        <f t="shared" ca="1" si="3187"/>
        <v>0</v>
      </c>
      <c r="Z1937" s="528">
        <f t="shared" ca="1" si="3187"/>
        <v>0</v>
      </c>
      <c r="AA1937" s="528">
        <f t="shared" ca="1" si="3187"/>
        <v>0</v>
      </c>
      <c r="AB1937" s="528">
        <f t="shared" ref="AB1937:AE1937" ca="1" si="3188">IF(AND(OFFSET($F$269,$D1931,0)="tak",OFFSET($G$269,$D1931,0)="tak",OFFSET($J$269,$D1931,0)="ok",LataProjekcji&lt;=Koniec_Projekt),ROUND(OFFSET($K$2476,$H1936,(COLUMN()-11))*OFFSET($K$590,$H1937,(COLUMN()-11)),0),0)</f>
        <v>0</v>
      </c>
      <c r="AC1937" s="528">
        <f t="shared" ca="1" si="3188"/>
        <v>0</v>
      </c>
      <c r="AD1937" s="528">
        <f t="shared" ca="1" si="3188"/>
        <v>0</v>
      </c>
      <c r="AE1937" s="528">
        <f t="shared" ca="1" si="3188"/>
        <v>0</v>
      </c>
    </row>
    <row r="1938" spans="1:31" hidden="1">
      <c r="A1938" s="326"/>
      <c r="B1938" s="20">
        <f ca="1">OFFSET($B$269,D1938,0)</f>
        <v>0</v>
      </c>
      <c r="C1938" s="20"/>
      <c r="D1938" s="21">
        <f>D1931+1</f>
        <v>312</v>
      </c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  <c r="V1938" s="21"/>
      <c r="W1938" s="21"/>
      <c r="X1938" s="21"/>
      <c r="Y1938" s="21"/>
      <c r="Z1938" s="21"/>
      <c r="AA1938" s="21"/>
      <c r="AB1938" s="21"/>
      <c r="AC1938" s="21"/>
      <c r="AD1938" s="21"/>
      <c r="AE1938" s="21"/>
    </row>
    <row r="1939" spans="1:31" hidden="1">
      <c r="A1939" s="326"/>
      <c r="B1939" s="21" t="s">
        <v>395</v>
      </c>
      <c r="C1939" s="21"/>
      <c r="D1939" s="164">
        <f ca="1">YEAR(OFFSET($E$269,D1938,0))</f>
        <v>1900</v>
      </c>
      <c r="E1939" s="164">
        <f ca="1">MONTH(OFFSET($E$269,D1938,0))</f>
        <v>1</v>
      </c>
      <c r="F1939" s="527" cm="1">
        <f t="array" aca="1" ref="F1939" ca="1">IleMiesiecyDoKoncaRokuST</f>
        <v>11</v>
      </c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  <c r="V1939" s="21"/>
      <c r="W1939" s="21"/>
      <c r="X1939" s="21"/>
      <c r="Y1939" s="21"/>
      <c r="Z1939" s="21"/>
      <c r="AA1939" s="21"/>
      <c r="AB1939" s="21"/>
      <c r="AC1939" s="21"/>
      <c r="AD1939" s="21"/>
      <c r="AE1939" s="21"/>
    </row>
    <row r="1940" spans="1:31" hidden="1">
      <c r="A1940" s="326"/>
      <c r="B1940" s="21" t="s">
        <v>388</v>
      </c>
      <c r="C1940" s="21"/>
      <c r="D1940" s="374">
        <f ca="1">IF(E1940&lt;0,0,ROUND(E1940,0))</f>
        <v>0</v>
      </c>
      <c r="E1940" s="248">
        <f ca="1">OFFSET($D$269,D1938,0)</f>
        <v>0</v>
      </c>
      <c r="F1940" s="374">
        <f ca="1">IF(E1940&gt;10,ROUND(($D1941/12)*$F1939,0),$D1940)</f>
        <v>0</v>
      </c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6"/>
      <c r="B1941" s="21" t="s">
        <v>396</v>
      </c>
      <c r="C1941" s="21"/>
      <c r="D1941" s="374">
        <f ca="1">IF(ISBLANK(OFFSET($E$269,D1938,0)),0,IF(E1940&gt;10,ROUND(D1940*am_transport,0),IF(D1940&lt;0,0,D1940)))</f>
        <v>0</v>
      </c>
      <c r="E1941" s="21"/>
      <c r="F1941" s="21"/>
      <c r="G1941" s="21"/>
      <c r="H1941" s="21"/>
      <c r="I1941" s="21"/>
      <c r="J1941" s="21"/>
      <c r="K1941" s="74">
        <f ca="1">ROUND(IF($D1939=LataProjekcji,$F1940,IF($D1939=LataProjekcji,$D1941,0)),0)</f>
        <v>0</v>
      </c>
      <c r="L1941" s="247">
        <f ca="1">ROUND(IF(OR(AND($D1939=LataProjekcji,$F1939&gt;0),AND($D1939=LataProjekcji,$F1939=0,$E1940&lt;=10)),$F1940,IF($D1939&lt;LataProjekcji,IF((SUM($K1941:K1941)+$D1941)&lt;$D1940,$D1941,$D1940-SUM($K1941:K1941)),0)),0)</f>
        <v>0</v>
      </c>
      <c r="M1941" s="247">
        <f ca="1">ROUND(IF(OR(AND($D1939=LataProjekcji,$F1939&gt;0),AND($D1939=LataProjekcji,$F1939=0,$E1940&lt;=10)),$F1940,IF($D1939&lt;LataProjekcji,IF((SUM($K1941:L1941)+$D1941)&lt;$D1940,$D1941,$D1940-SUM($K1941:L1941)),0)),0)</f>
        <v>0</v>
      </c>
      <c r="N1941" s="247">
        <f ca="1">ROUND(IF(OR(AND($D1939=LataProjekcji,$F1939&gt;0),AND($D1939=LataProjekcji,$F1939=0,$E1940&lt;=10)),$F1940,IF($D1939&lt;LataProjekcji,IF((SUM($K1941:M1941)+$D1941)&lt;$D1940,$D1941,$D1940-SUM($K1941:M1941)),0)),0)</f>
        <v>0</v>
      </c>
      <c r="O1941" s="247">
        <f ca="1">ROUND(IF(OR(AND($D1939=LataProjekcji,$F1939&gt;0),AND($D1939=LataProjekcji,$F1939=0,$E1940&lt;=10)),$F1940,IF($D1939&lt;LataProjekcji,IF((SUM($K1941:N1941)+$D1941)&lt;$D1940,$D1941,$D1940-SUM($K1941:N1941)),0)),0)</f>
        <v>0</v>
      </c>
      <c r="P1941" s="247">
        <f ca="1">ROUND(IF(OR(AND($D1939=LataProjekcji,$F1939&gt;0),AND($D1939=LataProjekcji,$F1939=0,$E1940&lt;=10)),$F1940,IF($D1939&lt;LataProjekcji,IF((SUM($K1941:O1941)+$D1941)&lt;$D1940,$D1941,$D1940-SUM($K1941:O1941)),0)),0)</f>
        <v>0</v>
      </c>
      <c r="Q1941" s="247">
        <f ca="1">ROUND(IF(OR(AND($D1939=LataProjekcji,$F1939&gt;0),AND($D1939=LataProjekcji,$F1939=0,$E1940&lt;=10)),$F1940,IF($D1939&lt;LataProjekcji,IF((SUM($K1941:P1941)+$D1941)&lt;$D1940,$D1941,$D1940-SUM($K1941:P1941)),0)),0)</f>
        <v>0</v>
      </c>
      <c r="R1941" s="247">
        <f ca="1">ROUND(IF(OR(AND($D1939=LataProjekcji,$F1939&gt;0),AND($D1939=LataProjekcji,$F1939=0,$E1940&lt;=10)),$F1940,IF($D1939&lt;LataProjekcji,IF((SUM($K1941:Q1941)+$D1941)&lt;$D1940,$D1941,$D1940-SUM($K1941:Q1941)),0)),0)</f>
        <v>0</v>
      </c>
      <c r="S1941" s="247">
        <f ca="1">ROUND(IF(OR(AND($D1939=LataProjekcji,$F1939&gt;0),AND($D1939=LataProjekcji,$F1939=0,$E1940&lt;=10)),$F1940,IF($D1939&lt;LataProjekcji,IF((SUM($K1941:R1941)+$D1941)&lt;$D1940,$D1941,$D1940-SUM($K1941:R1941)),0)),0)</f>
        <v>0</v>
      </c>
      <c r="T1941" s="247">
        <f ca="1">ROUND(IF(OR(AND($D1939=LataProjekcji,$F1939&gt;0),AND($D1939=LataProjekcji,$F1939=0,$E1940&lt;=10)),$F1940,IF($D1939&lt;LataProjekcji,IF((SUM($K1941:S1941)+$D1941)&lt;$D1940,$D1941,$D1940-SUM($K1941:S1941)),0)),0)</f>
        <v>0</v>
      </c>
      <c r="U1941" s="247">
        <f ca="1">ROUND(IF(OR(AND($D1939=LataProjekcji,$F1939&gt;0),AND($D1939=LataProjekcji,$F1939=0,$E1940&lt;=10)),$F1940,IF($D1939&lt;LataProjekcji,IF((SUM($K1941:T1941)+$D1941)&lt;$D1940,$D1941,$D1940-SUM($K1941:T1941)),0)),0)</f>
        <v>0</v>
      </c>
      <c r="V1941" s="247">
        <f ca="1">ROUND(IF(OR(AND($D1939=LataProjekcji,$F1939&gt;0),AND($D1939=LataProjekcji,$F1939=0,$E1940&lt;=10)),$F1940,IF($D1939&lt;LataProjekcji,IF((SUM($K1941:U1941)+$D1941)&lt;$D1940,$D1941,$D1940-SUM($K1941:U1941)),0)),0)</f>
        <v>0</v>
      </c>
      <c r="W1941" s="247">
        <f ca="1">ROUND(IF(OR(AND($D1939=LataProjekcji,$F1939&gt;0),AND($D1939=LataProjekcji,$F1939=0,$E1940&lt;=10)),$F1940,IF($D1939&lt;LataProjekcji,IF((SUM($K1941:V1941)+$D1941)&lt;$D1940,$D1941,$D1940-SUM($K1941:V1941)),0)),0)</f>
        <v>0</v>
      </c>
      <c r="X1941" s="247">
        <f ca="1">ROUND(IF(OR(AND($D1939=LataProjekcji,$F1939&gt;0),AND($D1939=LataProjekcji,$F1939=0,$E1940&lt;=10)),$F1940,IF($D1939&lt;LataProjekcji,IF((SUM($K1941:W1941)+$D1941)&lt;$D1940,$D1941,$D1940-SUM($K1941:W1941)),0)),0)</f>
        <v>0</v>
      </c>
      <c r="Y1941" s="247">
        <f ca="1">ROUND(IF(OR(AND($D1939=LataProjekcji,$F1939&gt;0),AND($D1939=LataProjekcji,$F1939=0,$E1940&lt;=10)),$F1940,IF($D1939&lt;LataProjekcji,IF((SUM($K1941:X1941)+$D1941)&lt;$D1940,$D1941,$D1940-SUM($K1941:X1941)),0)),0)</f>
        <v>0</v>
      </c>
      <c r="Z1941" s="247">
        <f ca="1">ROUND(IF(OR(AND($D1939=LataProjekcji,$F1939&gt;0),AND($D1939=LataProjekcji,$F1939=0,$E1940&lt;=10)),$F1940,IF($D1939&lt;LataProjekcji,IF((SUM($K1941:Y1941)+$D1941)&lt;$D1940,$D1941,$D1940-SUM($K1941:Y1941)),0)),0)</f>
        <v>0</v>
      </c>
      <c r="AA1941" s="247">
        <f ca="1">ROUND(IF(OR(AND($D1939=LataProjekcji,$F1939&gt;0),AND($D1939=LataProjekcji,$F1939=0,$E1940&lt;=10)),$F1940,IF($D1939&lt;LataProjekcji,IF((SUM($K1941:Z1941)+$D1941)&lt;$D1940,$D1941,$D1940-SUM($K1941:Z1941)),0)),0)</f>
        <v>0</v>
      </c>
      <c r="AB1941" s="247">
        <f ca="1">ROUND(IF(OR(AND($D1939=LataProjekcji,$F1939&gt;0),AND($D1939=LataProjekcji,$F1939=0,$E1940&lt;=10)),$F1940,IF($D1939&lt;LataProjekcji,IF((SUM($K1941:AA1941)+$D1941)&lt;$D1940,$D1941,$D1940-SUM($K1941:AA1941)),0)),0)</f>
        <v>0</v>
      </c>
      <c r="AC1941" s="247">
        <f ca="1">ROUND(IF(OR(AND($D1939=LataProjekcji,$F1939&gt;0),AND($D1939=LataProjekcji,$F1939=0,$E1940&lt;=10)),$F1940,IF($D1939&lt;LataProjekcji,IF((SUM($K1941:AB1941)+$D1941)&lt;$D1940,$D1941,$D1940-SUM($K1941:AB1941)),0)),0)</f>
        <v>0</v>
      </c>
      <c r="AD1941" s="247">
        <f ca="1">ROUND(IF(OR(AND($D1939=LataProjekcji,$F1939&gt;0),AND($D1939=LataProjekcji,$F1939=0,$E1940&lt;=10)),$F1940,IF($D1939&lt;LataProjekcji,IF((SUM($K1941:AC1941)+$D1941)&lt;$D1940,$D1941,$D1940-SUM($K1941:AC1941)),0)),0)</f>
        <v>0</v>
      </c>
      <c r="AE1941" s="247">
        <f ca="1">ROUND(IF(OR(AND($D1939=LataProjekcji,$F1939&gt;0),AND($D1939=LataProjekcji,$F1939=0,$E1940&lt;=10)),$F1940,IF($D1939&lt;LataProjekcji,IF((SUM($K1941:AD1941)+$D1941)&lt;$D1940,$D1941,$D1940-SUM($K1941:AD1941)),0)),0)</f>
        <v>0</v>
      </c>
    </row>
    <row r="1942" spans="1:31" ht="12.5" hidden="1" thickBot="1">
      <c r="A1942" s="326"/>
      <c r="B1942" s="21" t="s">
        <v>397</v>
      </c>
      <c r="C1942" s="21"/>
      <c r="D1942" s="22"/>
      <c r="E1942" s="21"/>
      <c r="F1942" s="21"/>
      <c r="G1942" s="21"/>
      <c r="H1942" s="21"/>
      <c r="I1942" s="21"/>
      <c r="J1942" s="21"/>
      <c r="K1942" s="22">
        <f ca="1">ROUND(K1941,0)</f>
        <v>0</v>
      </c>
      <c r="L1942" s="22">
        <f t="shared" ref="L1942:W1942" ca="1" si="3189">ROUND(K1942+L1941,0)</f>
        <v>0</v>
      </c>
      <c r="M1942" s="22">
        <f t="shared" ca="1" si="3189"/>
        <v>0</v>
      </c>
      <c r="N1942" s="22">
        <f t="shared" ca="1" si="3189"/>
        <v>0</v>
      </c>
      <c r="O1942" s="22">
        <f t="shared" ca="1" si="3189"/>
        <v>0</v>
      </c>
      <c r="P1942" s="22">
        <f t="shared" ca="1" si="3189"/>
        <v>0</v>
      </c>
      <c r="Q1942" s="22">
        <f t="shared" ca="1" si="3189"/>
        <v>0</v>
      </c>
      <c r="R1942" s="22">
        <f t="shared" ca="1" si="3189"/>
        <v>0</v>
      </c>
      <c r="S1942" s="22">
        <f t="shared" ca="1" si="3189"/>
        <v>0</v>
      </c>
      <c r="T1942" s="22">
        <f t="shared" ca="1" si="3189"/>
        <v>0</v>
      </c>
      <c r="U1942" s="22">
        <f t="shared" ca="1" si="3189"/>
        <v>0</v>
      </c>
      <c r="V1942" s="22">
        <f t="shared" ca="1" si="3189"/>
        <v>0</v>
      </c>
      <c r="W1942" s="22">
        <f t="shared" ca="1" si="3189"/>
        <v>0</v>
      </c>
      <c r="X1942" s="22">
        <f ca="1">ROUND(W1942+X1941,0)</f>
        <v>0</v>
      </c>
      <c r="Y1942" s="22">
        <f ca="1">ROUND(X1942+Y1941,0)</f>
        <v>0</v>
      </c>
      <c r="Z1942" s="22">
        <f t="shared" ref="Z1942:AA1942" ca="1" si="3190">ROUND(Y1942+Z1941,0)</f>
        <v>0</v>
      </c>
      <c r="AA1942" s="22">
        <f t="shared" ca="1" si="3190"/>
        <v>0</v>
      </c>
      <c r="AB1942" s="22">
        <f t="shared" ref="AB1942" ca="1" si="3191">ROUND(AA1942+AB1941,0)</f>
        <v>0</v>
      </c>
      <c r="AC1942" s="22">
        <f t="shared" ref="AC1942" ca="1" si="3192">ROUND(AB1942+AC1941,0)</f>
        <v>0</v>
      </c>
      <c r="AD1942" s="22">
        <f t="shared" ref="AD1942" ca="1" si="3193">ROUND(AC1942+AD1941,0)</f>
        <v>0</v>
      </c>
      <c r="AE1942" s="22">
        <f t="shared" ref="AE1942" ca="1" si="3194">ROUND(AD1942+AE1941,0)</f>
        <v>0</v>
      </c>
    </row>
    <row r="1943" spans="1:31" ht="12.5" hidden="1" thickBot="1">
      <c r="A1943" s="326"/>
      <c r="B1943" s="21" t="s">
        <v>388</v>
      </c>
      <c r="C1943" s="21"/>
      <c r="D1943" s="22"/>
      <c r="E1943" s="21"/>
      <c r="F1943" s="21"/>
      <c r="G1943" s="21"/>
      <c r="H1943" s="539">
        <f>H1936+7</f>
        <v>618</v>
      </c>
      <c r="I1943" s="21"/>
      <c r="J1943" s="21"/>
      <c r="K1943" s="76">
        <f ca="1">IF($D1939=LataProjekcji,ROUND($D1940-K1942,0),ROUND(IF(K1941=0,0,$D1940-K1942),0))</f>
        <v>0</v>
      </c>
      <c r="L1943" s="253">
        <f t="shared" ref="L1943:W1943" ca="1" si="3195">IF($D1939=LataProjekcji,ROUND($D1940-L1942,0),ROUND(IF(AND(L1941=0,K1943&gt;0),$D1940-L1942,IF(L1941=0,0,$D1940-L1942)),0))</f>
        <v>0</v>
      </c>
      <c r="M1943" s="253">
        <f t="shared" ca="1" si="3195"/>
        <v>0</v>
      </c>
      <c r="N1943" s="253">
        <f t="shared" ca="1" si="3195"/>
        <v>0</v>
      </c>
      <c r="O1943" s="253">
        <f t="shared" ca="1" si="3195"/>
        <v>0</v>
      </c>
      <c r="P1943" s="253">
        <f t="shared" ca="1" si="3195"/>
        <v>0</v>
      </c>
      <c r="Q1943" s="253">
        <f t="shared" ca="1" si="3195"/>
        <v>0</v>
      </c>
      <c r="R1943" s="253">
        <f t="shared" ca="1" si="3195"/>
        <v>0</v>
      </c>
      <c r="S1943" s="253">
        <f t="shared" ca="1" si="3195"/>
        <v>0</v>
      </c>
      <c r="T1943" s="253">
        <f t="shared" ca="1" si="3195"/>
        <v>0</v>
      </c>
      <c r="U1943" s="253">
        <f t="shared" ca="1" si="3195"/>
        <v>0</v>
      </c>
      <c r="V1943" s="253">
        <f t="shared" ca="1" si="3195"/>
        <v>0</v>
      </c>
      <c r="W1943" s="253">
        <f t="shared" ca="1" si="3195"/>
        <v>0</v>
      </c>
      <c r="X1943" s="253">
        <f t="shared" ref="X1943:AA1943" ca="1" si="3196">IF($D1939=LataProjekcji,ROUND($D1940-X1942,0),ROUND(IF(AND(X1941=0,W1943&gt;0),$D1940-X1942,IF(X1941=0,0,$D1940-X1942)),0))</f>
        <v>0</v>
      </c>
      <c r="Y1943" s="253">
        <f t="shared" ca="1" si="3196"/>
        <v>0</v>
      </c>
      <c r="Z1943" s="253">
        <f t="shared" ca="1" si="3196"/>
        <v>0</v>
      </c>
      <c r="AA1943" s="253">
        <f t="shared" ca="1" si="3196"/>
        <v>0</v>
      </c>
      <c r="AB1943" s="253">
        <f t="shared" ref="AB1943" ca="1" si="3197">IF($D1939=LataProjekcji,ROUND($D1940-AB1942,0),ROUND(IF(AND(AB1941=0,AA1943&gt;0),$D1940-AB1942,IF(AB1941=0,0,$D1940-AB1942)),0))</f>
        <v>0</v>
      </c>
      <c r="AC1943" s="253">
        <f t="shared" ref="AC1943" ca="1" si="3198">IF($D1939=LataProjekcji,ROUND($D1940-AC1942,0),ROUND(IF(AND(AC1941=0,AB1943&gt;0),$D1940-AC1942,IF(AC1941=0,0,$D1940-AC1942)),0))</f>
        <v>0</v>
      </c>
      <c r="AD1943" s="253">
        <f t="shared" ref="AD1943" ca="1" si="3199">IF($D1939=LataProjekcji,ROUND($D1940-AD1942,0),ROUND(IF(AND(AD1941=0,AC1943&gt;0),$D1940-AD1942,IF(AD1941=0,0,$D1940-AD1942)),0))</f>
        <v>0</v>
      </c>
      <c r="AE1943" s="253">
        <f t="shared" ref="AE1943" ca="1" si="3200">IF($D1939=LataProjekcji,ROUND($D1940-AE1942,0),ROUND(IF(AND(AE1941=0,AD1943&gt;0),$D1940-AE1942,IF(AE1941=0,0,$D1940-AE1942)),0))</f>
        <v>0</v>
      </c>
    </row>
    <row r="1944" spans="1:31" hidden="1">
      <c r="A1944" s="326"/>
      <c r="B1944" s="21"/>
      <c r="C1944" s="21"/>
      <c r="D1944" s="21"/>
      <c r="E1944" s="21"/>
      <c r="F1944" s="21"/>
      <c r="G1944" s="21"/>
      <c r="H1944" s="388">
        <f>H1937+1</f>
        <v>7</v>
      </c>
      <c r="I1944" s="458" cm="1">
        <f t="array" aca="1" ref="I1944" ca="1">OFFSET('Środki trwałe'!$C$574,H1944,,)</f>
        <v>0</v>
      </c>
      <c r="J1944" s="388" t="s">
        <v>404</v>
      </c>
      <c r="K1944" s="528">
        <f t="shared" ref="K1944:W1944" ca="1" si="3201">IF(AND(OFFSET($F$269,$D1938,0)="tak",OFFSET($G$269,$D1938,0)="tak",OFFSET($J$269,$D1938,0)="ok",LataProjekcji&lt;=Koniec_Projekt),ROUND(OFFSET($K$2476,$H1943,(COLUMN()-11))*OFFSET($K$590,$H1944,(COLUMN()-11)),0),0)</f>
        <v>0</v>
      </c>
      <c r="L1944" s="528">
        <f t="shared" ca="1" si="3201"/>
        <v>0</v>
      </c>
      <c r="M1944" s="528">
        <f t="shared" ca="1" si="3201"/>
        <v>0</v>
      </c>
      <c r="N1944" s="528">
        <f t="shared" ca="1" si="3201"/>
        <v>0</v>
      </c>
      <c r="O1944" s="528">
        <f t="shared" ca="1" si="3201"/>
        <v>0</v>
      </c>
      <c r="P1944" s="528">
        <f t="shared" ca="1" si="3201"/>
        <v>0</v>
      </c>
      <c r="Q1944" s="528">
        <f t="shared" ca="1" si="3201"/>
        <v>0</v>
      </c>
      <c r="R1944" s="528">
        <f t="shared" ca="1" si="3201"/>
        <v>0</v>
      </c>
      <c r="S1944" s="528">
        <f t="shared" ca="1" si="3201"/>
        <v>0</v>
      </c>
      <c r="T1944" s="528">
        <f t="shared" ca="1" si="3201"/>
        <v>0</v>
      </c>
      <c r="U1944" s="528">
        <f t="shared" ca="1" si="3201"/>
        <v>0</v>
      </c>
      <c r="V1944" s="528">
        <f t="shared" ca="1" si="3201"/>
        <v>0</v>
      </c>
      <c r="W1944" s="528">
        <f t="shared" ca="1" si="3201"/>
        <v>0</v>
      </c>
      <c r="X1944" s="528">
        <f t="shared" ref="X1944:AA1944" ca="1" si="3202">IF(AND(OFFSET($F$269,$D1938,0)="tak",OFFSET($G$269,$D1938,0)="tak",OFFSET($J$269,$D1938,0)="ok",LataProjekcji&lt;=Koniec_Projekt),ROUND(OFFSET($K$2476,$H1943,(COLUMN()-11))*OFFSET($K$590,$H1944,(COLUMN()-11)),0),0)</f>
        <v>0</v>
      </c>
      <c r="Y1944" s="528">
        <f t="shared" ca="1" si="3202"/>
        <v>0</v>
      </c>
      <c r="Z1944" s="528">
        <f t="shared" ca="1" si="3202"/>
        <v>0</v>
      </c>
      <c r="AA1944" s="528">
        <f t="shared" ca="1" si="3202"/>
        <v>0</v>
      </c>
      <c r="AB1944" s="528">
        <f t="shared" ref="AB1944:AE1944" ca="1" si="3203">IF(AND(OFFSET($F$269,$D1938,0)="tak",OFFSET($G$269,$D1938,0)="tak",OFFSET($J$269,$D1938,0)="ok",LataProjekcji&lt;=Koniec_Projekt),ROUND(OFFSET($K$2476,$H1943,(COLUMN()-11))*OFFSET($K$590,$H1944,(COLUMN()-11)),0),0)</f>
        <v>0</v>
      </c>
      <c r="AC1944" s="528">
        <f t="shared" ca="1" si="3203"/>
        <v>0</v>
      </c>
      <c r="AD1944" s="528">
        <f t="shared" ca="1" si="3203"/>
        <v>0</v>
      </c>
      <c r="AE1944" s="528">
        <f t="shared" ca="1" si="3203"/>
        <v>0</v>
      </c>
    </row>
    <row r="1945" spans="1:31" hidden="1">
      <c r="A1945" s="326"/>
      <c r="B1945" s="20">
        <f ca="1">OFFSET($B$269,D1945,0)</f>
        <v>0</v>
      </c>
      <c r="C1945" s="20"/>
      <c r="D1945" s="21">
        <f>D1938+1</f>
        <v>313</v>
      </c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  <c r="R1945" s="21"/>
      <c r="S1945" s="21"/>
      <c r="T1945" s="21"/>
      <c r="U1945" s="21"/>
      <c r="V1945" s="21"/>
      <c r="W1945" s="21"/>
      <c r="X1945" s="21"/>
      <c r="Y1945" s="21"/>
      <c r="Z1945" s="21"/>
      <c r="AA1945" s="21"/>
      <c r="AB1945" s="21"/>
      <c r="AC1945" s="21"/>
      <c r="AD1945" s="21"/>
      <c r="AE1945" s="21"/>
    </row>
    <row r="1946" spans="1:31" hidden="1">
      <c r="A1946" s="326"/>
      <c r="B1946" s="21" t="s">
        <v>395</v>
      </c>
      <c r="C1946" s="21"/>
      <c r="D1946" s="164">
        <f ca="1">YEAR(OFFSET($E$269,D1945,0))</f>
        <v>1900</v>
      </c>
      <c r="E1946" s="164">
        <f ca="1">MONTH(OFFSET($E$269,D1945,0))</f>
        <v>1</v>
      </c>
      <c r="F1946" s="527" cm="1">
        <f t="array" aca="1" ref="F1946" ca="1">IleMiesiecyDoKoncaRokuST</f>
        <v>11</v>
      </c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1"/>
      <c r="U1946" s="21"/>
      <c r="V1946" s="21"/>
      <c r="W1946" s="21"/>
      <c r="X1946" s="21"/>
      <c r="Y1946" s="21"/>
      <c r="Z1946" s="21"/>
      <c r="AA1946" s="21"/>
      <c r="AB1946" s="21"/>
      <c r="AC1946" s="21"/>
      <c r="AD1946" s="21"/>
      <c r="AE1946" s="21"/>
    </row>
    <row r="1947" spans="1:31" hidden="1">
      <c r="A1947" s="326"/>
      <c r="B1947" s="21" t="s">
        <v>388</v>
      </c>
      <c r="C1947" s="21"/>
      <c r="D1947" s="375">
        <f ca="1">IF(E1947&lt;0,0,ROUND(E1947,0))</f>
        <v>0</v>
      </c>
      <c r="E1947" s="248">
        <f ca="1">OFFSET($D$269,D1945,0)</f>
        <v>0</v>
      </c>
      <c r="F1947" s="375">
        <f ca="1">IF(E1947&gt;10,ROUND(($D1948/12)*$F1946,0),$D1947)</f>
        <v>0</v>
      </c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6"/>
      <c r="B1948" s="21" t="s">
        <v>396</v>
      </c>
      <c r="C1948" s="21"/>
      <c r="D1948" s="375">
        <f ca="1">IF(ISBLANK(OFFSET($E$269,D1945,0)),0,IF(E1947&gt;10,ROUND(D1947*am_transport,0),IF(D1947&lt;0,0,D1947)))</f>
        <v>0</v>
      </c>
      <c r="E1948" s="21"/>
      <c r="F1948" s="21"/>
      <c r="G1948" s="21"/>
      <c r="H1948" s="21"/>
      <c r="I1948" s="21"/>
      <c r="J1948" s="21"/>
      <c r="K1948" s="74">
        <f ca="1">ROUND(IF($D1946=LataProjekcji,$F1947,IF($D1946=LataProjekcji,$D1948,0)),0)</f>
        <v>0</v>
      </c>
      <c r="L1948" s="247">
        <f ca="1">ROUND(IF(OR(AND($D1946=LataProjekcji,$F1946&gt;0),AND($D1946=LataProjekcji,$F1946=0,$E1947&lt;=10)),$F1947,IF($D1946&lt;LataProjekcji,IF((SUM($K1948:K1948)+$D1948)&lt;$D1947,$D1948,$D1947-SUM($K1948:K1948)),0)),0)</f>
        <v>0</v>
      </c>
      <c r="M1948" s="247">
        <f ca="1">ROUND(IF(OR(AND($D1946=LataProjekcji,$F1946&gt;0),AND($D1946=LataProjekcji,$F1946=0,$E1947&lt;=10)),$F1947,IF($D1946&lt;LataProjekcji,IF((SUM($K1948:L1948)+$D1948)&lt;$D1947,$D1948,$D1947-SUM($K1948:L1948)),0)),0)</f>
        <v>0</v>
      </c>
      <c r="N1948" s="247">
        <f ca="1">ROUND(IF(OR(AND($D1946=LataProjekcji,$F1946&gt;0),AND($D1946=LataProjekcji,$F1946=0,$E1947&lt;=10)),$F1947,IF($D1946&lt;LataProjekcji,IF((SUM($K1948:M1948)+$D1948)&lt;$D1947,$D1948,$D1947-SUM($K1948:M1948)),0)),0)</f>
        <v>0</v>
      </c>
      <c r="O1948" s="247">
        <f ca="1">ROUND(IF(OR(AND($D1946=LataProjekcji,$F1946&gt;0),AND($D1946=LataProjekcji,$F1946=0,$E1947&lt;=10)),$F1947,IF($D1946&lt;LataProjekcji,IF((SUM($K1948:N1948)+$D1948)&lt;$D1947,$D1948,$D1947-SUM($K1948:N1948)),0)),0)</f>
        <v>0</v>
      </c>
      <c r="P1948" s="247">
        <f ca="1">ROUND(IF(OR(AND($D1946=LataProjekcji,$F1946&gt;0),AND($D1946=LataProjekcji,$F1946=0,$E1947&lt;=10)),$F1947,IF($D1946&lt;LataProjekcji,IF((SUM($K1948:O1948)+$D1948)&lt;$D1947,$D1948,$D1947-SUM($K1948:O1948)),0)),0)</f>
        <v>0</v>
      </c>
      <c r="Q1948" s="247">
        <f ca="1">ROUND(IF(OR(AND($D1946=LataProjekcji,$F1946&gt;0),AND($D1946=LataProjekcji,$F1946=0,$E1947&lt;=10)),$F1947,IF($D1946&lt;LataProjekcji,IF((SUM($K1948:P1948)+$D1948)&lt;$D1947,$D1948,$D1947-SUM($K1948:P1948)),0)),0)</f>
        <v>0</v>
      </c>
      <c r="R1948" s="247">
        <f ca="1">ROUND(IF(OR(AND($D1946=LataProjekcji,$F1946&gt;0),AND($D1946=LataProjekcji,$F1946=0,$E1947&lt;=10)),$F1947,IF($D1946&lt;LataProjekcji,IF((SUM($K1948:Q1948)+$D1948)&lt;$D1947,$D1948,$D1947-SUM($K1948:Q1948)),0)),0)</f>
        <v>0</v>
      </c>
      <c r="S1948" s="247">
        <f ca="1">ROUND(IF(OR(AND($D1946=LataProjekcji,$F1946&gt;0),AND($D1946=LataProjekcji,$F1946=0,$E1947&lt;=10)),$F1947,IF($D1946&lt;LataProjekcji,IF((SUM($K1948:R1948)+$D1948)&lt;$D1947,$D1948,$D1947-SUM($K1948:R1948)),0)),0)</f>
        <v>0</v>
      </c>
      <c r="T1948" s="247">
        <f ca="1">ROUND(IF(OR(AND($D1946=LataProjekcji,$F1946&gt;0),AND($D1946=LataProjekcji,$F1946=0,$E1947&lt;=10)),$F1947,IF($D1946&lt;LataProjekcji,IF((SUM($K1948:S1948)+$D1948)&lt;$D1947,$D1948,$D1947-SUM($K1948:S1948)),0)),0)</f>
        <v>0</v>
      </c>
      <c r="U1948" s="247">
        <f ca="1">ROUND(IF(OR(AND($D1946=LataProjekcji,$F1946&gt;0),AND($D1946=LataProjekcji,$F1946=0,$E1947&lt;=10)),$F1947,IF($D1946&lt;LataProjekcji,IF((SUM($K1948:T1948)+$D1948)&lt;$D1947,$D1948,$D1947-SUM($K1948:T1948)),0)),0)</f>
        <v>0</v>
      </c>
      <c r="V1948" s="247">
        <f ca="1">ROUND(IF(OR(AND($D1946=LataProjekcji,$F1946&gt;0),AND($D1946=LataProjekcji,$F1946=0,$E1947&lt;=10)),$F1947,IF($D1946&lt;LataProjekcji,IF((SUM($K1948:U1948)+$D1948)&lt;$D1947,$D1948,$D1947-SUM($K1948:U1948)),0)),0)</f>
        <v>0</v>
      </c>
      <c r="W1948" s="247">
        <f ca="1">ROUND(IF(OR(AND($D1946=LataProjekcji,$F1946&gt;0),AND($D1946=LataProjekcji,$F1946=0,$E1947&lt;=10)),$F1947,IF($D1946&lt;LataProjekcji,IF((SUM($K1948:V1948)+$D1948)&lt;$D1947,$D1948,$D1947-SUM($K1948:V1948)),0)),0)</f>
        <v>0</v>
      </c>
      <c r="X1948" s="247">
        <f ca="1">ROUND(IF(OR(AND($D1946=LataProjekcji,$F1946&gt;0),AND($D1946=LataProjekcji,$F1946=0,$E1947&lt;=10)),$F1947,IF($D1946&lt;LataProjekcji,IF((SUM($K1948:W1948)+$D1948)&lt;$D1947,$D1948,$D1947-SUM($K1948:W1948)),0)),0)</f>
        <v>0</v>
      </c>
      <c r="Y1948" s="247">
        <f ca="1">ROUND(IF(OR(AND($D1946=LataProjekcji,$F1946&gt;0),AND($D1946=LataProjekcji,$F1946=0,$E1947&lt;=10)),$F1947,IF($D1946&lt;LataProjekcji,IF((SUM($K1948:X1948)+$D1948)&lt;$D1947,$D1948,$D1947-SUM($K1948:X1948)),0)),0)</f>
        <v>0</v>
      </c>
      <c r="Z1948" s="247">
        <f ca="1">ROUND(IF(OR(AND($D1946=LataProjekcji,$F1946&gt;0),AND($D1946=LataProjekcji,$F1946=0,$E1947&lt;=10)),$F1947,IF($D1946&lt;LataProjekcji,IF((SUM($K1948:Y1948)+$D1948)&lt;$D1947,$D1948,$D1947-SUM($K1948:Y1948)),0)),0)</f>
        <v>0</v>
      </c>
      <c r="AA1948" s="247">
        <f ca="1">ROUND(IF(OR(AND($D1946=LataProjekcji,$F1946&gt;0),AND($D1946=LataProjekcji,$F1946=0,$E1947&lt;=10)),$F1947,IF($D1946&lt;LataProjekcji,IF((SUM($K1948:Z1948)+$D1948)&lt;$D1947,$D1948,$D1947-SUM($K1948:Z1948)),0)),0)</f>
        <v>0</v>
      </c>
      <c r="AB1948" s="247">
        <f ca="1">ROUND(IF(OR(AND($D1946=LataProjekcji,$F1946&gt;0),AND($D1946=LataProjekcji,$F1946=0,$E1947&lt;=10)),$F1947,IF($D1946&lt;LataProjekcji,IF((SUM($K1948:AA1948)+$D1948)&lt;$D1947,$D1948,$D1947-SUM($K1948:AA1948)),0)),0)</f>
        <v>0</v>
      </c>
      <c r="AC1948" s="247">
        <f ca="1">ROUND(IF(OR(AND($D1946=LataProjekcji,$F1946&gt;0),AND($D1946=LataProjekcji,$F1946=0,$E1947&lt;=10)),$F1947,IF($D1946&lt;LataProjekcji,IF((SUM($K1948:AB1948)+$D1948)&lt;$D1947,$D1948,$D1947-SUM($K1948:AB1948)),0)),0)</f>
        <v>0</v>
      </c>
      <c r="AD1948" s="247">
        <f ca="1">ROUND(IF(OR(AND($D1946=LataProjekcji,$F1946&gt;0),AND($D1946=LataProjekcji,$F1946=0,$E1947&lt;=10)),$F1947,IF($D1946&lt;LataProjekcji,IF((SUM($K1948:AC1948)+$D1948)&lt;$D1947,$D1948,$D1947-SUM($K1948:AC1948)),0)),0)</f>
        <v>0</v>
      </c>
      <c r="AE1948" s="247">
        <f ca="1">ROUND(IF(OR(AND($D1946=LataProjekcji,$F1946&gt;0),AND($D1946=LataProjekcji,$F1946=0,$E1947&lt;=10)),$F1947,IF($D1946&lt;LataProjekcji,IF((SUM($K1948:AD1948)+$D1948)&lt;$D1947,$D1948,$D1947-SUM($K1948:AD1948)),0)),0)</f>
        <v>0</v>
      </c>
    </row>
    <row r="1949" spans="1:31" ht="12.5" hidden="1" thickBot="1">
      <c r="A1949" s="326"/>
      <c r="B1949" s="21" t="s">
        <v>397</v>
      </c>
      <c r="C1949" s="21"/>
      <c r="D1949" s="22"/>
      <c r="E1949" s="21"/>
      <c r="F1949" s="21"/>
      <c r="G1949" s="21"/>
      <c r="H1949" s="21"/>
      <c r="I1949" s="21"/>
      <c r="J1949" s="21"/>
      <c r="K1949" s="22">
        <f ca="1">ROUND(K1948,0)</f>
        <v>0</v>
      </c>
      <c r="L1949" s="22">
        <f t="shared" ref="L1949:W1949" ca="1" si="3204">ROUND(K1949+L1948,0)</f>
        <v>0</v>
      </c>
      <c r="M1949" s="22">
        <f t="shared" ca="1" si="3204"/>
        <v>0</v>
      </c>
      <c r="N1949" s="22">
        <f t="shared" ca="1" si="3204"/>
        <v>0</v>
      </c>
      <c r="O1949" s="22">
        <f t="shared" ca="1" si="3204"/>
        <v>0</v>
      </c>
      <c r="P1949" s="22">
        <f t="shared" ca="1" si="3204"/>
        <v>0</v>
      </c>
      <c r="Q1949" s="22">
        <f t="shared" ca="1" si="3204"/>
        <v>0</v>
      </c>
      <c r="R1949" s="22">
        <f t="shared" ca="1" si="3204"/>
        <v>0</v>
      </c>
      <c r="S1949" s="22">
        <f t="shared" ca="1" si="3204"/>
        <v>0</v>
      </c>
      <c r="T1949" s="22">
        <f t="shared" ca="1" si="3204"/>
        <v>0</v>
      </c>
      <c r="U1949" s="22">
        <f t="shared" ca="1" si="3204"/>
        <v>0</v>
      </c>
      <c r="V1949" s="22">
        <f t="shared" ca="1" si="3204"/>
        <v>0</v>
      </c>
      <c r="W1949" s="22">
        <f t="shared" ca="1" si="3204"/>
        <v>0</v>
      </c>
      <c r="X1949" s="22">
        <f ca="1">ROUND(W1949+X1948,0)</f>
        <v>0</v>
      </c>
      <c r="Y1949" s="22">
        <f ca="1">ROUND(X1949+Y1948,0)</f>
        <v>0</v>
      </c>
      <c r="Z1949" s="22">
        <f t="shared" ref="Z1949:AA1949" ca="1" si="3205">ROUND(Y1949+Z1948,0)</f>
        <v>0</v>
      </c>
      <c r="AA1949" s="22">
        <f t="shared" ca="1" si="3205"/>
        <v>0</v>
      </c>
      <c r="AB1949" s="22">
        <f t="shared" ref="AB1949" ca="1" si="3206">ROUND(AA1949+AB1948,0)</f>
        <v>0</v>
      </c>
      <c r="AC1949" s="22">
        <f t="shared" ref="AC1949" ca="1" si="3207">ROUND(AB1949+AC1948,0)</f>
        <v>0</v>
      </c>
      <c r="AD1949" s="22">
        <f t="shared" ref="AD1949" ca="1" si="3208">ROUND(AC1949+AD1948,0)</f>
        <v>0</v>
      </c>
      <c r="AE1949" s="22">
        <f t="shared" ref="AE1949" ca="1" si="3209">ROUND(AD1949+AE1948,0)</f>
        <v>0</v>
      </c>
    </row>
    <row r="1950" spans="1:31" ht="12.5" hidden="1" thickBot="1">
      <c r="A1950" s="326"/>
      <c r="B1950" s="21" t="s">
        <v>388</v>
      </c>
      <c r="C1950" s="21"/>
      <c r="D1950" s="22"/>
      <c r="E1950" s="21"/>
      <c r="F1950" s="21"/>
      <c r="G1950" s="21"/>
      <c r="H1950" s="539">
        <f>H1943+7</f>
        <v>625</v>
      </c>
      <c r="I1950" s="21"/>
      <c r="J1950" s="21"/>
      <c r="K1950" s="76">
        <f ca="1">IF($D1946=LataProjekcji,ROUND($D1947-K1949,0),ROUND(IF(K1948=0,0,$D1947-K1949),0))</f>
        <v>0</v>
      </c>
      <c r="L1950" s="253">
        <f t="shared" ref="L1950:W1950" ca="1" si="3210">IF($D1946=LataProjekcji,ROUND($D1947-L1949,0),ROUND(IF(AND(L1948=0,K1950&gt;0),$D1947-L1949,IF(L1948=0,0,$D1947-L1949)),0))</f>
        <v>0</v>
      </c>
      <c r="M1950" s="253">
        <f t="shared" ca="1" si="3210"/>
        <v>0</v>
      </c>
      <c r="N1950" s="253">
        <f t="shared" ca="1" si="3210"/>
        <v>0</v>
      </c>
      <c r="O1950" s="253">
        <f t="shared" ca="1" si="3210"/>
        <v>0</v>
      </c>
      <c r="P1950" s="253">
        <f t="shared" ca="1" si="3210"/>
        <v>0</v>
      </c>
      <c r="Q1950" s="253">
        <f t="shared" ca="1" si="3210"/>
        <v>0</v>
      </c>
      <c r="R1950" s="253">
        <f t="shared" ca="1" si="3210"/>
        <v>0</v>
      </c>
      <c r="S1950" s="253">
        <f t="shared" ca="1" si="3210"/>
        <v>0</v>
      </c>
      <c r="T1950" s="253">
        <f t="shared" ca="1" si="3210"/>
        <v>0</v>
      </c>
      <c r="U1950" s="253">
        <f t="shared" ca="1" si="3210"/>
        <v>0</v>
      </c>
      <c r="V1950" s="253">
        <f t="shared" ca="1" si="3210"/>
        <v>0</v>
      </c>
      <c r="W1950" s="253">
        <f t="shared" ca="1" si="3210"/>
        <v>0</v>
      </c>
      <c r="X1950" s="253">
        <f t="shared" ref="X1950:AA1950" ca="1" si="3211">IF($D1946=LataProjekcji,ROUND($D1947-X1949,0),ROUND(IF(AND(X1948=0,W1950&gt;0),$D1947-X1949,IF(X1948=0,0,$D1947-X1949)),0))</f>
        <v>0</v>
      </c>
      <c r="Y1950" s="253">
        <f t="shared" ca="1" si="3211"/>
        <v>0</v>
      </c>
      <c r="Z1950" s="253">
        <f t="shared" ca="1" si="3211"/>
        <v>0</v>
      </c>
      <c r="AA1950" s="253">
        <f t="shared" ca="1" si="3211"/>
        <v>0</v>
      </c>
      <c r="AB1950" s="253">
        <f t="shared" ref="AB1950" ca="1" si="3212">IF($D1946=LataProjekcji,ROUND($D1947-AB1949,0),ROUND(IF(AND(AB1948=0,AA1950&gt;0),$D1947-AB1949,IF(AB1948=0,0,$D1947-AB1949)),0))</f>
        <v>0</v>
      </c>
      <c r="AC1950" s="253">
        <f t="shared" ref="AC1950" ca="1" si="3213">IF($D1946=LataProjekcji,ROUND($D1947-AC1949,0),ROUND(IF(AND(AC1948=0,AB1950&gt;0),$D1947-AC1949,IF(AC1948=0,0,$D1947-AC1949)),0))</f>
        <v>0</v>
      </c>
      <c r="AD1950" s="253">
        <f t="shared" ref="AD1950" ca="1" si="3214">IF($D1946=LataProjekcji,ROUND($D1947-AD1949,0),ROUND(IF(AND(AD1948=0,AC1950&gt;0),$D1947-AD1949,IF(AD1948=0,0,$D1947-AD1949)),0))</f>
        <v>0</v>
      </c>
      <c r="AE1950" s="253">
        <f t="shared" ref="AE1950" ca="1" si="3215">IF($D1946=LataProjekcji,ROUND($D1947-AE1949,0),ROUND(IF(AND(AE1948=0,AD1950&gt;0),$D1947-AE1949,IF(AE1948=0,0,$D1947-AE1949)),0))</f>
        <v>0</v>
      </c>
    </row>
    <row r="1951" spans="1:31" hidden="1">
      <c r="A1951" s="326"/>
      <c r="B1951" s="21"/>
      <c r="C1951" s="21"/>
      <c r="D1951" s="21"/>
      <c r="E1951" s="21"/>
      <c r="F1951" s="21"/>
      <c r="G1951" s="21"/>
      <c r="H1951" s="388">
        <f>H1944+1</f>
        <v>8</v>
      </c>
      <c r="I1951" s="458" cm="1">
        <f t="array" aca="1" ref="I1951" ca="1">OFFSET('Środki trwałe'!$C$574,H1951,,)</f>
        <v>0</v>
      </c>
      <c r="J1951" s="388" t="s">
        <v>404</v>
      </c>
      <c r="K1951" s="528">
        <f t="shared" ref="K1951:W1951" ca="1" si="3216">IF(AND(OFFSET($F$269,$D1945,0)="tak",OFFSET($G$269,$D1945,0)="tak",OFFSET($J$269,$D1945,0)="ok",LataProjekcji&lt;=Koniec_Projekt),ROUND(OFFSET($K$2476,$H1950,(COLUMN()-11))*OFFSET($K$590,$H1951,(COLUMN()-11)),0),0)</f>
        <v>0</v>
      </c>
      <c r="L1951" s="528">
        <f t="shared" ca="1" si="3216"/>
        <v>0</v>
      </c>
      <c r="M1951" s="528">
        <f t="shared" ca="1" si="3216"/>
        <v>0</v>
      </c>
      <c r="N1951" s="528">
        <f t="shared" ca="1" si="3216"/>
        <v>0</v>
      </c>
      <c r="O1951" s="528">
        <f t="shared" ca="1" si="3216"/>
        <v>0</v>
      </c>
      <c r="P1951" s="528">
        <f t="shared" ca="1" si="3216"/>
        <v>0</v>
      </c>
      <c r="Q1951" s="528">
        <f t="shared" ca="1" si="3216"/>
        <v>0</v>
      </c>
      <c r="R1951" s="528">
        <f t="shared" ca="1" si="3216"/>
        <v>0</v>
      </c>
      <c r="S1951" s="528">
        <f t="shared" ca="1" si="3216"/>
        <v>0</v>
      </c>
      <c r="T1951" s="528">
        <f t="shared" ca="1" si="3216"/>
        <v>0</v>
      </c>
      <c r="U1951" s="528">
        <f t="shared" ca="1" si="3216"/>
        <v>0</v>
      </c>
      <c r="V1951" s="528">
        <f t="shared" ca="1" si="3216"/>
        <v>0</v>
      </c>
      <c r="W1951" s="528">
        <f t="shared" ca="1" si="3216"/>
        <v>0</v>
      </c>
      <c r="X1951" s="528">
        <f t="shared" ref="X1951:AA1951" ca="1" si="3217">IF(AND(OFFSET($F$269,$D1945,0)="tak",OFFSET($G$269,$D1945,0)="tak",OFFSET($J$269,$D1945,0)="ok",LataProjekcji&lt;=Koniec_Projekt),ROUND(OFFSET($K$2476,$H1950,(COLUMN()-11))*OFFSET($K$590,$H1951,(COLUMN()-11)),0),0)</f>
        <v>0</v>
      </c>
      <c r="Y1951" s="528">
        <f t="shared" ca="1" si="3217"/>
        <v>0</v>
      </c>
      <c r="Z1951" s="528">
        <f t="shared" ca="1" si="3217"/>
        <v>0</v>
      </c>
      <c r="AA1951" s="528">
        <f t="shared" ca="1" si="3217"/>
        <v>0</v>
      </c>
      <c r="AB1951" s="528">
        <f t="shared" ref="AB1951:AE1951" ca="1" si="3218">IF(AND(OFFSET($F$269,$D1945,0)="tak",OFFSET($G$269,$D1945,0)="tak",OFFSET($J$269,$D1945,0)="ok",LataProjekcji&lt;=Koniec_Projekt),ROUND(OFFSET($K$2476,$H1950,(COLUMN()-11))*OFFSET($K$590,$H1951,(COLUMN()-11)),0),0)</f>
        <v>0</v>
      </c>
      <c r="AC1951" s="528">
        <f t="shared" ca="1" si="3218"/>
        <v>0</v>
      </c>
      <c r="AD1951" s="528">
        <f t="shared" ca="1" si="3218"/>
        <v>0</v>
      </c>
      <c r="AE1951" s="528">
        <f t="shared" ca="1" si="3218"/>
        <v>0</v>
      </c>
    </row>
    <row r="1952" spans="1:31" hidden="1">
      <c r="A1952" s="326"/>
      <c r="B1952" s="20">
        <f ca="1">OFFSET($B$269,D1952,0)</f>
        <v>0</v>
      </c>
      <c r="C1952" s="20"/>
      <c r="D1952" s="21">
        <f>D1945+1</f>
        <v>314</v>
      </c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</row>
    <row r="1953" spans="1:31" hidden="1">
      <c r="A1953" s="326"/>
      <c r="B1953" s="21" t="s">
        <v>395</v>
      </c>
      <c r="C1953" s="21"/>
      <c r="D1953" s="164">
        <f ca="1">YEAR(OFFSET($E$269,D1952,0))</f>
        <v>1900</v>
      </c>
      <c r="E1953" s="164">
        <f ca="1">MONTH(OFFSET($E$269,D1952,0))</f>
        <v>1</v>
      </c>
      <c r="F1953" s="527" cm="1">
        <f t="array" aca="1" ref="F1953" ca="1">IleMiesiecyDoKoncaRokuST</f>
        <v>11</v>
      </c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</row>
    <row r="1954" spans="1:31" hidden="1">
      <c r="A1954" s="326"/>
      <c r="B1954" s="21" t="s">
        <v>388</v>
      </c>
      <c r="C1954" s="21"/>
      <c r="D1954" s="375">
        <f ca="1">IF(E1954&lt;0,0,ROUND(E1954,0))</f>
        <v>0</v>
      </c>
      <c r="E1954" s="248">
        <f ca="1">OFFSET($D$269,D1952,0)</f>
        <v>0</v>
      </c>
      <c r="F1954" s="375">
        <f ca="1">IF(E1954&gt;10,ROUND(($D1955/12)*$F1953,0),$D1954)</f>
        <v>0</v>
      </c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6"/>
      <c r="B1955" s="21" t="s">
        <v>396</v>
      </c>
      <c r="C1955" s="21"/>
      <c r="D1955" s="375">
        <f ca="1">IF(ISBLANK(OFFSET($E$269,D1952,0)),0,IF(E1954&gt;10,ROUND(D1954*am_transport,0),IF(D1954&lt;0,0,D1954)))</f>
        <v>0</v>
      </c>
      <c r="E1955" s="21"/>
      <c r="F1955" s="21"/>
      <c r="G1955" s="21"/>
      <c r="H1955" s="21"/>
      <c r="I1955" s="21"/>
      <c r="J1955" s="21"/>
      <c r="K1955" s="74">
        <f ca="1">ROUND(IF($D1953=LataProjekcji,$F1954,IF($D1953=LataProjekcji,$D1955,0)),0)</f>
        <v>0</v>
      </c>
      <c r="L1955" s="247">
        <f ca="1">ROUND(IF(OR(AND($D1953=LataProjekcji,$F1953&gt;0),AND($D1953=LataProjekcji,$F1953=0,$E1954&lt;=10)),$F1954,IF($D1953&lt;LataProjekcji,IF((SUM($K1955:K1955)+$D1955)&lt;$D1954,$D1955,$D1954-SUM($K1955:K1955)),0)),0)</f>
        <v>0</v>
      </c>
      <c r="M1955" s="247">
        <f ca="1">ROUND(IF(OR(AND($D1953=LataProjekcji,$F1953&gt;0),AND($D1953=LataProjekcji,$F1953=0,$E1954&lt;=10)),$F1954,IF($D1953&lt;LataProjekcji,IF((SUM($K1955:L1955)+$D1955)&lt;$D1954,$D1955,$D1954-SUM($K1955:L1955)),0)),0)</f>
        <v>0</v>
      </c>
      <c r="N1955" s="247">
        <f ca="1">ROUND(IF(OR(AND($D1953=LataProjekcji,$F1953&gt;0),AND($D1953=LataProjekcji,$F1953=0,$E1954&lt;=10)),$F1954,IF($D1953&lt;LataProjekcji,IF((SUM($K1955:M1955)+$D1955)&lt;$D1954,$D1955,$D1954-SUM($K1955:M1955)),0)),0)</f>
        <v>0</v>
      </c>
      <c r="O1955" s="247">
        <f ca="1">ROUND(IF(OR(AND($D1953=LataProjekcji,$F1953&gt;0),AND($D1953=LataProjekcji,$F1953=0,$E1954&lt;=10)),$F1954,IF($D1953&lt;LataProjekcji,IF((SUM($K1955:N1955)+$D1955)&lt;$D1954,$D1955,$D1954-SUM($K1955:N1955)),0)),0)</f>
        <v>0</v>
      </c>
      <c r="P1955" s="247">
        <f ca="1">ROUND(IF(OR(AND($D1953=LataProjekcji,$F1953&gt;0),AND($D1953=LataProjekcji,$F1953=0,$E1954&lt;=10)),$F1954,IF($D1953&lt;LataProjekcji,IF((SUM($K1955:O1955)+$D1955)&lt;$D1954,$D1955,$D1954-SUM($K1955:O1955)),0)),0)</f>
        <v>0</v>
      </c>
      <c r="Q1955" s="247">
        <f ca="1">ROUND(IF(OR(AND($D1953=LataProjekcji,$F1953&gt;0),AND($D1953=LataProjekcji,$F1953=0,$E1954&lt;=10)),$F1954,IF($D1953&lt;LataProjekcji,IF((SUM($K1955:P1955)+$D1955)&lt;$D1954,$D1955,$D1954-SUM($K1955:P1955)),0)),0)</f>
        <v>0</v>
      </c>
      <c r="R1955" s="247">
        <f ca="1">ROUND(IF(OR(AND($D1953=LataProjekcji,$F1953&gt;0),AND($D1953=LataProjekcji,$F1953=0,$E1954&lt;=10)),$F1954,IF($D1953&lt;LataProjekcji,IF((SUM($K1955:Q1955)+$D1955)&lt;$D1954,$D1955,$D1954-SUM($K1955:Q1955)),0)),0)</f>
        <v>0</v>
      </c>
      <c r="S1955" s="247">
        <f ca="1">ROUND(IF(OR(AND($D1953=LataProjekcji,$F1953&gt;0),AND($D1953=LataProjekcji,$F1953=0,$E1954&lt;=10)),$F1954,IF($D1953&lt;LataProjekcji,IF((SUM($K1955:R1955)+$D1955)&lt;$D1954,$D1955,$D1954-SUM($K1955:R1955)),0)),0)</f>
        <v>0</v>
      </c>
      <c r="T1955" s="247">
        <f ca="1">ROUND(IF(OR(AND($D1953=LataProjekcji,$F1953&gt;0),AND($D1953=LataProjekcji,$F1953=0,$E1954&lt;=10)),$F1954,IF($D1953&lt;LataProjekcji,IF((SUM($K1955:S1955)+$D1955)&lt;$D1954,$D1955,$D1954-SUM($K1955:S1955)),0)),0)</f>
        <v>0</v>
      </c>
      <c r="U1955" s="247">
        <f ca="1">ROUND(IF(OR(AND($D1953=LataProjekcji,$F1953&gt;0),AND($D1953=LataProjekcji,$F1953=0,$E1954&lt;=10)),$F1954,IF($D1953&lt;LataProjekcji,IF((SUM($K1955:T1955)+$D1955)&lt;$D1954,$D1955,$D1954-SUM($K1955:T1955)),0)),0)</f>
        <v>0</v>
      </c>
      <c r="V1955" s="247">
        <f ca="1">ROUND(IF(OR(AND($D1953=LataProjekcji,$F1953&gt;0),AND($D1953=LataProjekcji,$F1953=0,$E1954&lt;=10)),$F1954,IF($D1953&lt;LataProjekcji,IF((SUM($K1955:U1955)+$D1955)&lt;$D1954,$D1955,$D1954-SUM($K1955:U1955)),0)),0)</f>
        <v>0</v>
      </c>
      <c r="W1955" s="247">
        <f ca="1">ROUND(IF(OR(AND($D1953=LataProjekcji,$F1953&gt;0),AND($D1953=LataProjekcji,$F1953=0,$E1954&lt;=10)),$F1954,IF($D1953&lt;LataProjekcji,IF((SUM($K1955:V1955)+$D1955)&lt;$D1954,$D1955,$D1954-SUM($K1955:V1955)),0)),0)</f>
        <v>0</v>
      </c>
      <c r="X1955" s="247">
        <f ca="1">ROUND(IF(OR(AND($D1953=LataProjekcji,$F1953&gt;0),AND($D1953=LataProjekcji,$F1953=0,$E1954&lt;=10)),$F1954,IF($D1953&lt;LataProjekcji,IF((SUM($K1955:W1955)+$D1955)&lt;$D1954,$D1955,$D1954-SUM($K1955:W1955)),0)),0)</f>
        <v>0</v>
      </c>
      <c r="Y1955" s="247">
        <f ca="1">ROUND(IF(OR(AND($D1953=LataProjekcji,$F1953&gt;0),AND($D1953=LataProjekcji,$F1953=0,$E1954&lt;=10)),$F1954,IF($D1953&lt;LataProjekcji,IF((SUM($K1955:X1955)+$D1955)&lt;$D1954,$D1955,$D1954-SUM($K1955:X1955)),0)),0)</f>
        <v>0</v>
      </c>
      <c r="Z1955" s="247">
        <f ca="1">ROUND(IF(OR(AND($D1953=LataProjekcji,$F1953&gt;0),AND($D1953=LataProjekcji,$F1953=0,$E1954&lt;=10)),$F1954,IF($D1953&lt;LataProjekcji,IF((SUM($K1955:Y1955)+$D1955)&lt;$D1954,$D1955,$D1954-SUM($K1955:Y1955)),0)),0)</f>
        <v>0</v>
      </c>
      <c r="AA1955" s="247">
        <f ca="1">ROUND(IF(OR(AND($D1953=LataProjekcji,$F1953&gt;0),AND($D1953=LataProjekcji,$F1953=0,$E1954&lt;=10)),$F1954,IF($D1953&lt;LataProjekcji,IF((SUM($K1955:Z1955)+$D1955)&lt;$D1954,$D1955,$D1954-SUM($K1955:Z1955)),0)),0)</f>
        <v>0</v>
      </c>
      <c r="AB1955" s="247">
        <f ca="1">ROUND(IF(OR(AND($D1953=LataProjekcji,$F1953&gt;0),AND($D1953=LataProjekcji,$F1953=0,$E1954&lt;=10)),$F1954,IF($D1953&lt;LataProjekcji,IF((SUM($K1955:AA1955)+$D1955)&lt;$D1954,$D1955,$D1954-SUM($K1955:AA1955)),0)),0)</f>
        <v>0</v>
      </c>
      <c r="AC1955" s="247">
        <f ca="1">ROUND(IF(OR(AND($D1953=LataProjekcji,$F1953&gt;0),AND($D1953=LataProjekcji,$F1953=0,$E1954&lt;=10)),$F1954,IF($D1953&lt;LataProjekcji,IF((SUM($K1955:AB1955)+$D1955)&lt;$D1954,$D1955,$D1954-SUM($K1955:AB1955)),0)),0)</f>
        <v>0</v>
      </c>
      <c r="AD1955" s="247">
        <f ca="1">ROUND(IF(OR(AND($D1953=LataProjekcji,$F1953&gt;0),AND($D1953=LataProjekcji,$F1953=0,$E1954&lt;=10)),$F1954,IF($D1953&lt;LataProjekcji,IF((SUM($K1955:AC1955)+$D1955)&lt;$D1954,$D1955,$D1954-SUM($K1955:AC1955)),0)),0)</f>
        <v>0</v>
      </c>
      <c r="AE1955" s="247">
        <f ca="1">ROUND(IF(OR(AND($D1953=LataProjekcji,$F1953&gt;0),AND($D1953=LataProjekcji,$F1953=0,$E1954&lt;=10)),$F1954,IF($D1953&lt;LataProjekcji,IF((SUM($K1955:AD1955)+$D1955)&lt;$D1954,$D1955,$D1954-SUM($K1955:AD1955)),0)),0)</f>
        <v>0</v>
      </c>
    </row>
    <row r="1956" spans="1:31" ht="12.5" hidden="1" thickBot="1">
      <c r="A1956" s="326"/>
      <c r="B1956" s="21" t="s">
        <v>397</v>
      </c>
      <c r="C1956" s="21"/>
      <c r="D1956" s="22"/>
      <c r="E1956" s="21"/>
      <c r="F1956" s="21"/>
      <c r="G1956" s="21"/>
      <c r="H1956" s="21"/>
      <c r="I1956" s="21"/>
      <c r="J1956" s="21"/>
      <c r="K1956" s="22">
        <f ca="1">ROUND(K1955,0)</f>
        <v>0</v>
      </c>
      <c r="L1956" s="22">
        <f t="shared" ref="L1956:W1956" ca="1" si="3219">ROUND(K1956+L1955,0)</f>
        <v>0</v>
      </c>
      <c r="M1956" s="22">
        <f t="shared" ca="1" si="3219"/>
        <v>0</v>
      </c>
      <c r="N1956" s="22">
        <f t="shared" ca="1" si="3219"/>
        <v>0</v>
      </c>
      <c r="O1956" s="22">
        <f t="shared" ca="1" si="3219"/>
        <v>0</v>
      </c>
      <c r="P1956" s="22">
        <f t="shared" ca="1" si="3219"/>
        <v>0</v>
      </c>
      <c r="Q1956" s="22">
        <f t="shared" ca="1" si="3219"/>
        <v>0</v>
      </c>
      <c r="R1956" s="22">
        <f t="shared" ca="1" si="3219"/>
        <v>0</v>
      </c>
      <c r="S1956" s="22">
        <f t="shared" ca="1" si="3219"/>
        <v>0</v>
      </c>
      <c r="T1956" s="22">
        <f t="shared" ca="1" si="3219"/>
        <v>0</v>
      </c>
      <c r="U1956" s="22">
        <f t="shared" ca="1" si="3219"/>
        <v>0</v>
      </c>
      <c r="V1956" s="22">
        <f t="shared" ca="1" si="3219"/>
        <v>0</v>
      </c>
      <c r="W1956" s="22">
        <f t="shared" ca="1" si="3219"/>
        <v>0</v>
      </c>
      <c r="X1956" s="22">
        <f ca="1">ROUND(W1956+X1955,0)</f>
        <v>0</v>
      </c>
      <c r="Y1956" s="22">
        <f ca="1">ROUND(X1956+Y1955,0)</f>
        <v>0</v>
      </c>
      <c r="Z1956" s="22">
        <f t="shared" ref="Z1956:AA1956" ca="1" si="3220">ROUND(Y1956+Z1955,0)</f>
        <v>0</v>
      </c>
      <c r="AA1956" s="22">
        <f t="shared" ca="1" si="3220"/>
        <v>0</v>
      </c>
      <c r="AB1956" s="22">
        <f t="shared" ref="AB1956" ca="1" si="3221">ROUND(AA1956+AB1955,0)</f>
        <v>0</v>
      </c>
      <c r="AC1956" s="22">
        <f t="shared" ref="AC1956" ca="1" si="3222">ROUND(AB1956+AC1955,0)</f>
        <v>0</v>
      </c>
      <c r="AD1956" s="22">
        <f t="shared" ref="AD1956" ca="1" si="3223">ROUND(AC1956+AD1955,0)</f>
        <v>0</v>
      </c>
      <c r="AE1956" s="22">
        <f t="shared" ref="AE1956" ca="1" si="3224">ROUND(AD1956+AE1955,0)</f>
        <v>0</v>
      </c>
    </row>
    <row r="1957" spans="1:31" ht="12.5" hidden="1" thickBot="1">
      <c r="A1957" s="326"/>
      <c r="B1957" s="21" t="s">
        <v>388</v>
      </c>
      <c r="C1957" s="21"/>
      <c r="D1957" s="22"/>
      <c r="E1957" s="21"/>
      <c r="F1957" s="21"/>
      <c r="G1957" s="21"/>
      <c r="H1957" s="539">
        <f>H1950+7</f>
        <v>632</v>
      </c>
      <c r="I1957" s="21"/>
      <c r="J1957" s="21"/>
      <c r="K1957" s="76">
        <f ca="1">IF($D1953=LataProjekcji,ROUND($D1954-K1956,0),ROUND(IF(K1955=0,0,$D1954-K1956),0))</f>
        <v>0</v>
      </c>
      <c r="L1957" s="253">
        <f t="shared" ref="L1957:W1957" ca="1" si="3225">IF($D1953=LataProjekcji,ROUND($D1954-L1956,0),ROUND(IF(AND(L1955=0,K1957&gt;0),$D1954-L1956,IF(L1955=0,0,$D1954-L1956)),0))</f>
        <v>0</v>
      </c>
      <c r="M1957" s="253">
        <f t="shared" ca="1" si="3225"/>
        <v>0</v>
      </c>
      <c r="N1957" s="253">
        <f t="shared" ca="1" si="3225"/>
        <v>0</v>
      </c>
      <c r="O1957" s="253">
        <f t="shared" ca="1" si="3225"/>
        <v>0</v>
      </c>
      <c r="P1957" s="253">
        <f t="shared" ca="1" si="3225"/>
        <v>0</v>
      </c>
      <c r="Q1957" s="253">
        <f t="shared" ca="1" si="3225"/>
        <v>0</v>
      </c>
      <c r="R1957" s="253">
        <f t="shared" ca="1" si="3225"/>
        <v>0</v>
      </c>
      <c r="S1957" s="253">
        <f t="shared" ca="1" si="3225"/>
        <v>0</v>
      </c>
      <c r="T1957" s="253">
        <f t="shared" ca="1" si="3225"/>
        <v>0</v>
      </c>
      <c r="U1957" s="253">
        <f t="shared" ca="1" si="3225"/>
        <v>0</v>
      </c>
      <c r="V1957" s="253">
        <f t="shared" ca="1" si="3225"/>
        <v>0</v>
      </c>
      <c r="W1957" s="253">
        <f t="shared" ca="1" si="3225"/>
        <v>0</v>
      </c>
      <c r="X1957" s="253">
        <f t="shared" ref="X1957:AA1957" ca="1" si="3226">IF($D1953=LataProjekcji,ROUND($D1954-X1956,0),ROUND(IF(AND(X1955=0,W1957&gt;0),$D1954-X1956,IF(X1955=0,0,$D1954-X1956)),0))</f>
        <v>0</v>
      </c>
      <c r="Y1957" s="253">
        <f t="shared" ca="1" si="3226"/>
        <v>0</v>
      </c>
      <c r="Z1957" s="253">
        <f t="shared" ca="1" si="3226"/>
        <v>0</v>
      </c>
      <c r="AA1957" s="253">
        <f t="shared" ca="1" si="3226"/>
        <v>0</v>
      </c>
      <c r="AB1957" s="253">
        <f t="shared" ref="AB1957" ca="1" si="3227">IF($D1953=LataProjekcji,ROUND($D1954-AB1956,0),ROUND(IF(AND(AB1955=0,AA1957&gt;0),$D1954-AB1956,IF(AB1955=0,0,$D1954-AB1956)),0))</f>
        <v>0</v>
      </c>
      <c r="AC1957" s="253">
        <f t="shared" ref="AC1957" ca="1" si="3228">IF($D1953=LataProjekcji,ROUND($D1954-AC1956,0),ROUND(IF(AND(AC1955=0,AB1957&gt;0),$D1954-AC1956,IF(AC1955=0,0,$D1954-AC1956)),0))</f>
        <v>0</v>
      </c>
      <c r="AD1957" s="253">
        <f t="shared" ref="AD1957" ca="1" si="3229">IF($D1953=LataProjekcji,ROUND($D1954-AD1956,0),ROUND(IF(AND(AD1955=0,AC1957&gt;0),$D1954-AD1956,IF(AD1955=0,0,$D1954-AD1956)),0))</f>
        <v>0</v>
      </c>
      <c r="AE1957" s="253">
        <f t="shared" ref="AE1957" ca="1" si="3230">IF($D1953=LataProjekcji,ROUND($D1954-AE1956,0),ROUND(IF(AND(AE1955=0,AD1957&gt;0),$D1954-AE1956,IF(AE1955=0,0,$D1954-AE1956)),0))</f>
        <v>0</v>
      </c>
    </row>
    <row r="1958" spans="1:31" hidden="1">
      <c r="A1958" s="326"/>
      <c r="H1958" s="388">
        <f>H1951+1</f>
        <v>9</v>
      </c>
      <c r="I1958" s="458" cm="1">
        <f t="array" aca="1" ref="I1958" ca="1">OFFSET('Środki trwałe'!$C$574,H1958,,)</f>
        <v>0</v>
      </c>
      <c r="J1958" s="388" t="s">
        <v>404</v>
      </c>
      <c r="K1958" s="528">
        <f t="shared" ref="K1958:W1958" ca="1" si="3231">IF(AND(OFFSET($F$269,$D1952,0)="tak",OFFSET($G$269,$D1952,0)="tak",OFFSET($J$269,$D1952,0)="ok",LataProjekcji&lt;=Koniec_Projekt),ROUND(OFFSET($K$2476,$H1957,(COLUMN()-11))*OFFSET($K$590,$H1958,(COLUMN()-11)),0),0)</f>
        <v>0</v>
      </c>
      <c r="L1958" s="528">
        <f t="shared" ca="1" si="3231"/>
        <v>0</v>
      </c>
      <c r="M1958" s="528">
        <f t="shared" ca="1" si="3231"/>
        <v>0</v>
      </c>
      <c r="N1958" s="528">
        <f t="shared" ca="1" si="3231"/>
        <v>0</v>
      </c>
      <c r="O1958" s="528">
        <f t="shared" ca="1" si="3231"/>
        <v>0</v>
      </c>
      <c r="P1958" s="528">
        <f t="shared" ca="1" si="3231"/>
        <v>0</v>
      </c>
      <c r="Q1958" s="528">
        <f t="shared" ca="1" si="3231"/>
        <v>0</v>
      </c>
      <c r="R1958" s="528">
        <f t="shared" ca="1" si="3231"/>
        <v>0</v>
      </c>
      <c r="S1958" s="528">
        <f t="shared" ca="1" si="3231"/>
        <v>0</v>
      </c>
      <c r="T1958" s="528">
        <f t="shared" ca="1" si="3231"/>
        <v>0</v>
      </c>
      <c r="U1958" s="528">
        <f t="shared" ca="1" si="3231"/>
        <v>0</v>
      </c>
      <c r="V1958" s="528">
        <f t="shared" ca="1" si="3231"/>
        <v>0</v>
      </c>
      <c r="W1958" s="528">
        <f t="shared" ca="1" si="3231"/>
        <v>0</v>
      </c>
      <c r="X1958" s="528">
        <f t="shared" ref="X1958:AA1958" ca="1" si="3232">IF(AND(OFFSET($F$269,$D1952,0)="tak",OFFSET($G$269,$D1952,0)="tak",OFFSET($J$269,$D1952,0)="ok",LataProjekcji&lt;=Koniec_Projekt),ROUND(OFFSET($K$2476,$H1957,(COLUMN()-11))*OFFSET($K$590,$H1958,(COLUMN()-11)),0),0)</f>
        <v>0</v>
      </c>
      <c r="Y1958" s="528">
        <f t="shared" ca="1" si="3232"/>
        <v>0</v>
      </c>
      <c r="Z1958" s="528">
        <f t="shared" ca="1" si="3232"/>
        <v>0</v>
      </c>
      <c r="AA1958" s="528">
        <f t="shared" ca="1" si="3232"/>
        <v>0</v>
      </c>
      <c r="AB1958" s="528">
        <f t="shared" ref="AB1958:AE1958" ca="1" si="3233">IF(AND(OFFSET($F$269,$D1952,0)="tak",OFFSET($G$269,$D1952,0)="tak",OFFSET($J$269,$D1952,0)="ok",LataProjekcji&lt;=Koniec_Projekt),ROUND(OFFSET($K$2476,$H1957,(COLUMN()-11))*OFFSET($K$590,$H1958,(COLUMN()-11)),0),0)</f>
        <v>0</v>
      </c>
      <c r="AC1958" s="528">
        <f t="shared" ca="1" si="3233"/>
        <v>0</v>
      </c>
      <c r="AD1958" s="528">
        <f t="shared" ca="1" si="3233"/>
        <v>0</v>
      </c>
      <c r="AE1958" s="528">
        <f t="shared" ca="1" si="3233"/>
        <v>0</v>
      </c>
    </row>
    <row r="1959" spans="1:31" hidden="1">
      <c r="A1959" s="326"/>
    </row>
    <row r="1960" spans="1:31" hidden="1">
      <c r="A1960" s="326"/>
    </row>
    <row r="1961" spans="1:31" hidden="1">
      <c r="A1961" s="326"/>
    </row>
    <row r="1962" spans="1:31" hidden="1">
      <c r="A1962" s="326"/>
    </row>
    <row r="1963" spans="1:31" ht="12.5" hidden="1" thickBot="1">
      <c r="A1963" s="326"/>
      <c r="B1963" s="446" t="s">
        <v>718</v>
      </c>
      <c r="C1963" s="40"/>
      <c r="J1963" s="387"/>
      <c r="K1963" s="402"/>
      <c r="L1963" s="402"/>
      <c r="M1963" s="402"/>
      <c r="N1963" s="402"/>
      <c r="O1963" s="402"/>
      <c r="P1963" s="402"/>
      <c r="Q1963" s="402"/>
      <c r="R1963" s="402"/>
      <c r="S1963" s="402"/>
      <c r="T1963" s="402"/>
      <c r="U1963" s="402"/>
      <c r="V1963" s="402"/>
      <c r="W1963" s="402"/>
      <c r="X1963" s="402"/>
      <c r="Y1963" s="402"/>
      <c r="Z1963" s="402"/>
      <c r="AA1963" s="402"/>
      <c r="AB1963" s="402"/>
      <c r="AC1963" s="402"/>
      <c r="AD1963" s="402"/>
      <c r="AE1963" s="402"/>
    </row>
    <row r="1964" spans="1:31" ht="12.5" hidden="1" thickBot="1">
      <c r="A1964" s="326"/>
      <c r="B1964" s="20">
        <f ca="1">OFFSET($B$269,D1964,0)</f>
        <v>0</v>
      </c>
      <c r="C1964" s="20"/>
      <c r="D1964" s="249">
        <v>347</v>
      </c>
      <c r="E1964" s="21"/>
      <c r="F1964" s="21" t="s">
        <v>392</v>
      </c>
      <c r="G1964" s="48"/>
      <c r="H1964" s="50" t="s">
        <v>393</v>
      </c>
      <c r="I1964" s="21" t="s">
        <v>394</v>
      </c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</row>
    <row r="1965" spans="1:31" hidden="1">
      <c r="A1965" s="326"/>
      <c r="B1965" s="21" t="s">
        <v>395</v>
      </c>
      <c r="C1965" s="21"/>
      <c r="D1965" s="164">
        <f ca="1">YEAR(OFFSET($E$269,D1964,0))</f>
        <v>1900</v>
      </c>
      <c r="E1965" s="164">
        <f ca="1">MONTH(OFFSET($E$269,D1964,0))</f>
        <v>1</v>
      </c>
      <c r="F1965" s="527" cm="1">
        <f t="array" aca="1" ref="F1965" ca="1">IleMiesiecyDoKoncaRokuST</f>
        <v>11</v>
      </c>
      <c r="G1965" s="49"/>
      <c r="H1965" s="51">
        <f>D626-G1965</f>
        <v>0</v>
      </c>
      <c r="I1965" s="22">
        <f>D626-G1965-H1965</f>
        <v>0</v>
      </c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</row>
    <row r="1966" spans="1:31" hidden="1">
      <c r="A1966" s="326"/>
      <c r="B1966" s="21" t="s">
        <v>388</v>
      </c>
      <c r="C1966" s="21"/>
      <c r="D1966" s="246">
        <f ca="1">IF(E1966&lt;0,0,ROUND(E1966,0))</f>
        <v>0</v>
      </c>
      <c r="E1966" s="248">
        <f ca="1">OFFSET($D$269,D1964,0)</f>
        <v>0</v>
      </c>
      <c r="F1966" s="246">
        <f ca="1">IF(E1966&gt;10,ROUND(($D1967/12)*$F1965,0),$D1966)</f>
        <v>0</v>
      </c>
      <c r="G1966" s="21" t="s">
        <v>403</v>
      </c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</row>
    <row r="1967" spans="1:31" hidden="1">
      <c r="A1967" s="326"/>
      <c r="B1967" s="21" t="s">
        <v>396</v>
      </c>
      <c r="C1967" s="21"/>
      <c r="D1967" s="246">
        <f ca="1">IF(ISBLANK(OFFSET($E$269,D1964,0)),0,IF(E1966&gt;10,ROUND(D1966*am_inneST,0),IF(D1966&lt;0,0,D1966)))</f>
        <v>0</v>
      </c>
      <c r="E1967" s="21"/>
      <c r="F1967" s="21"/>
      <c r="G1967" s="21"/>
      <c r="H1967" s="21"/>
      <c r="I1967" s="21"/>
      <c r="J1967" s="21"/>
      <c r="K1967" s="74">
        <f ca="1">ROUND(IF($D1965=LataProjekcji,$F1966,IF($D1965=LataProjekcji,$D1967,0)),0)</f>
        <v>0</v>
      </c>
      <c r="L1967" s="247">
        <f ca="1">ROUND(IF(OR(AND($D1965=LataProjekcji,$F1965&gt;0),AND($D1965=LataProjekcji,$F1965=0,$E1966&lt;=10)),$F1966,IF($D1965&lt;LataProjekcji,IF((SUM($K1967:K1967)+$D1967)&lt;$D1966,$D1967,$D1966-SUM($K1967:K1967)),0)),0)</f>
        <v>0</v>
      </c>
      <c r="M1967" s="247">
        <f ca="1">ROUND(IF(OR(AND($D1965=LataProjekcji,$F1965&gt;0),AND($D1965=LataProjekcji,$F1965=0,$E1966&lt;=10)),$F1966,IF($D1965&lt;LataProjekcji,IF((SUM($K1967:L1967)+$D1967)&lt;$D1966,$D1967,$D1966-SUM($K1967:L1967)),0)),0)</f>
        <v>0</v>
      </c>
      <c r="N1967" s="247">
        <f ca="1">ROUND(IF(OR(AND($D1965=LataProjekcji,$F1965&gt;0),AND($D1965=LataProjekcji,$F1965=0,$E1966&lt;=10)),$F1966,IF($D1965&lt;LataProjekcji,IF((SUM($K1967:M1967)+$D1967)&lt;$D1966,$D1967,$D1966-SUM($K1967:M1967)),0)),0)</f>
        <v>0</v>
      </c>
      <c r="O1967" s="247">
        <f ca="1">ROUND(IF(OR(AND($D1965=LataProjekcji,$F1965&gt;0),AND($D1965=LataProjekcji,$F1965=0,$E1966&lt;=10)),$F1966,IF($D1965&lt;LataProjekcji,IF((SUM($K1967:N1967)+$D1967)&lt;$D1966,$D1967,$D1966-SUM($K1967:N1967)),0)),0)</f>
        <v>0</v>
      </c>
      <c r="P1967" s="247">
        <f ca="1">ROUND(IF(OR(AND($D1965=LataProjekcji,$F1965&gt;0),AND($D1965=LataProjekcji,$F1965=0,$E1966&lt;=10)),$F1966,IF($D1965&lt;LataProjekcji,IF((SUM($K1967:O1967)+$D1967)&lt;$D1966,$D1967,$D1966-SUM($K1967:O1967)),0)),0)</f>
        <v>0</v>
      </c>
      <c r="Q1967" s="247">
        <f ca="1">ROUND(IF(OR(AND($D1965=LataProjekcji,$F1965&gt;0),AND($D1965=LataProjekcji,$F1965=0,$E1966&lt;=10)),$F1966,IF($D1965&lt;LataProjekcji,IF((SUM($K1967:P1967)+$D1967)&lt;$D1966,$D1967,$D1966-SUM($K1967:P1967)),0)),0)</f>
        <v>0</v>
      </c>
      <c r="R1967" s="247">
        <f ca="1">ROUND(IF(OR(AND($D1965=LataProjekcji,$F1965&gt;0),AND($D1965=LataProjekcji,$F1965=0,$E1966&lt;=10)),$F1966,IF($D1965&lt;LataProjekcji,IF((SUM($K1967:Q1967)+$D1967)&lt;$D1966,$D1967,$D1966-SUM($K1967:Q1967)),0)),0)</f>
        <v>0</v>
      </c>
      <c r="S1967" s="247">
        <f ca="1">ROUND(IF(OR(AND($D1965=LataProjekcji,$F1965&gt;0),AND($D1965=LataProjekcji,$F1965=0,$E1966&lt;=10)),$F1966,IF($D1965&lt;LataProjekcji,IF((SUM($K1967:R1967)+$D1967)&lt;$D1966,$D1967,$D1966-SUM($K1967:R1967)),0)),0)</f>
        <v>0</v>
      </c>
      <c r="T1967" s="247">
        <f ca="1">ROUND(IF(OR(AND($D1965=LataProjekcji,$F1965&gt;0),AND($D1965=LataProjekcji,$F1965=0,$E1966&lt;=10)),$F1966,IF($D1965&lt;LataProjekcji,IF((SUM($K1967:S1967)+$D1967)&lt;$D1966,$D1967,$D1966-SUM($K1967:S1967)),0)),0)</f>
        <v>0</v>
      </c>
      <c r="U1967" s="247">
        <f ca="1">ROUND(IF(OR(AND($D1965=LataProjekcji,$F1965&gt;0),AND($D1965=LataProjekcji,$F1965=0,$E1966&lt;=10)),$F1966,IF($D1965&lt;LataProjekcji,IF((SUM($K1967:T1967)+$D1967)&lt;$D1966,$D1967,$D1966-SUM($K1967:T1967)),0)),0)</f>
        <v>0</v>
      </c>
      <c r="V1967" s="247">
        <f ca="1">ROUND(IF(OR(AND($D1965=LataProjekcji,$F1965&gt;0),AND($D1965=LataProjekcji,$F1965=0,$E1966&lt;=10)),$F1966,IF($D1965&lt;LataProjekcji,IF((SUM($K1967:U1967)+$D1967)&lt;$D1966,$D1967,$D1966-SUM($K1967:U1967)),0)),0)</f>
        <v>0</v>
      </c>
      <c r="W1967" s="247">
        <f ca="1">ROUND(IF(OR(AND($D1965=LataProjekcji,$F1965&gt;0),AND($D1965=LataProjekcji,$F1965=0,$E1966&lt;=10)),$F1966,IF($D1965&lt;LataProjekcji,IF((SUM($K1967:V1967)+$D1967)&lt;$D1966,$D1967,$D1966-SUM($K1967:V1967)),0)),0)</f>
        <v>0</v>
      </c>
      <c r="X1967" s="247">
        <f ca="1">ROUND(IF(OR(AND($D1965=LataProjekcji,$F1965&gt;0),AND($D1965=LataProjekcji,$F1965=0,$E1966&lt;=10)),$F1966,IF($D1965&lt;LataProjekcji,IF((SUM($K1967:W1967)+$D1967)&lt;$D1966,$D1967,$D1966-SUM($K1967:W1967)),0)),0)</f>
        <v>0</v>
      </c>
      <c r="Y1967" s="247">
        <f ca="1">ROUND(IF(OR(AND($D1965=LataProjekcji,$F1965&gt;0),AND($D1965=LataProjekcji,$F1965=0,$E1966&lt;=10)),$F1966,IF($D1965&lt;LataProjekcji,IF((SUM($K1967:X1967)+$D1967)&lt;$D1966,$D1967,$D1966-SUM($K1967:X1967)),0)),0)</f>
        <v>0</v>
      </c>
      <c r="Z1967" s="247">
        <f ca="1">ROUND(IF(OR(AND($D1965=LataProjekcji,$F1965&gt;0),AND($D1965=LataProjekcji,$F1965=0,$E1966&lt;=10)),$F1966,IF($D1965&lt;LataProjekcji,IF((SUM($K1967:Y1967)+$D1967)&lt;$D1966,$D1967,$D1966-SUM($K1967:Y1967)),0)),0)</f>
        <v>0</v>
      </c>
      <c r="AA1967" s="247">
        <f ca="1">ROUND(IF(OR(AND($D1965=LataProjekcji,$F1965&gt;0),AND($D1965=LataProjekcji,$F1965=0,$E1966&lt;=10)),$F1966,IF($D1965&lt;LataProjekcji,IF((SUM($K1967:Z1967)+$D1967)&lt;$D1966,$D1967,$D1966-SUM($K1967:Z1967)),0)),0)</f>
        <v>0</v>
      </c>
      <c r="AB1967" s="247">
        <f ca="1">ROUND(IF(OR(AND($D1965=LataProjekcji,$F1965&gt;0),AND($D1965=LataProjekcji,$F1965=0,$E1966&lt;=10)),$F1966,IF($D1965&lt;LataProjekcji,IF((SUM($K1967:AA1967)+$D1967)&lt;$D1966,$D1967,$D1966-SUM($K1967:AA1967)),0)),0)</f>
        <v>0</v>
      </c>
      <c r="AC1967" s="247">
        <f ca="1">ROUND(IF(OR(AND($D1965=LataProjekcji,$F1965&gt;0),AND($D1965=LataProjekcji,$F1965=0,$E1966&lt;=10)),$F1966,IF($D1965&lt;LataProjekcji,IF((SUM($K1967:AB1967)+$D1967)&lt;$D1966,$D1967,$D1966-SUM($K1967:AB1967)),0)),0)</f>
        <v>0</v>
      </c>
      <c r="AD1967" s="247">
        <f ca="1">ROUND(IF(OR(AND($D1965=LataProjekcji,$F1965&gt;0),AND($D1965=LataProjekcji,$F1965=0,$E1966&lt;=10)),$F1966,IF($D1965&lt;LataProjekcji,IF((SUM($K1967:AC1967)+$D1967)&lt;$D1966,$D1967,$D1966-SUM($K1967:AC1967)),0)),0)</f>
        <v>0</v>
      </c>
      <c r="AE1967" s="247">
        <f ca="1">ROUND(IF(OR(AND($D1965=LataProjekcji,$F1965&gt;0),AND($D1965=LataProjekcji,$F1965=0,$E1966&lt;=10)),$F1966,IF($D1965&lt;LataProjekcji,IF((SUM($K1967:AD1967)+$D1967)&lt;$D1966,$D1967,$D1966-SUM($K1967:AD1967)),0)),0)</f>
        <v>0</v>
      </c>
    </row>
    <row r="1968" spans="1:31" ht="12.5" hidden="1" thickBot="1">
      <c r="A1968" s="326"/>
      <c r="B1968" s="21" t="s">
        <v>397</v>
      </c>
      <c r="C1968" s="21"/>
      <c r="D1968" s="22"/>
      <c r="E1968" s="21"/>
      <c r="F1968" s="21"/>
      <c r="G1968" s="21"/>
      <c r="H1968" s="21"/>
      <c r="I1968" s="21"/>
      <c r="J1968" s="21"/>
      <c r="K1968" s="22">
        <f ca="1">ROUND(K1967,0)</f>
        <v>0</v>
      </c>
      <c r="L1968" s="22">
        <f t="shared" ref="L1968:W1968" ca="1" si="3234">ROUND(K1968+L1967,0)</f>
        <v>0</v>
      </c>
      <c r="M1968" s="22">
        <f t="shared" ca="1" si="3234"/>
        <v>0</v>
      </c>
      <c r="N1968" s="22">
        <f t="shared" ca="1" si="3234"/>
        <v>0</v>
      </c>
      <c r="O1968" s="22">
        <f t="shared" ca="1" si="3234"/>
        <v>0</v>
      </c>
      <c r="P1968" s="22">
        <f t="shared" ca="1" si="3234"/>
        <v>0</v>
      </c>
      <c r="Q1968" s="22">
        <f t="shared" ca="1" si="3234"/>
        <v>0</v>
      </c>
      <c r="R1968" s="22">
        <f t="shared" ca="1" si="3234"/>
        <v>0</v>
      </c>
      <c r="S1968" s="22">
        <f t="shared" ca="1" si="3234"/>
        <v>0</v>
      </c>
      <c r="T1968" s="22">
        <f t="shared" ca="1" si="3234"/>
        <v>0</v>
      </c>
      <c r="U1968" s="22">
        <f t="shared" ca="1" si="3234"/>
        <v>0</v>
      </c>
      <c r="V1968" s="22">
        <f t="shared" ca="1" si="3234"/>
        <v>0</v>
      </c>
      <c r="W1968" s="22">
        <f t="shared" ca="1" si="3234"/>
        <v>0</v>
      </c>
      <c r="X1968" s="22">
        <f ca="1">ROUND(W1968+X1967,0)</f>
        <v>0</v>
      </c>
      <c r="Y1968" s="22">
        <f ca="1">ROUND(X1968+Y1967,0)</f>
        <v>0</v>
      </c>
      <c r="Z1968" s="22">
        <f t="shared" ref="Z1968:AA1968" ca="1" si="3235">ROUND(Y1968+Z1967,0)</f>
        <v>0</v>
      </c>
      <c r="AA1968" s="22">
        <f t="shared" ca="1" si="3235"/>
        <v>0</v>
      </c>
      <c r="AB1968" s="22">
        <f t="shared" ref="AB1968" ca="1" si="3236">ROUND(AA1968+AB1967,0)</f>
        <v>0</v>
      </c>
      <c r="AC1968" s="22">
        <f t="shared" ref="AC1968" ca="1" si="3237">ROUND(AB1968+AC1967,0)</f>
        <v>0</v>
      </c>
      <c r="AD1968" s="22">
        <f t="shared" ref="AD1968" ca="1" si="3238">ROUND(AC1968+AD1967,0)</f>
        <v>0</v>
      </c>
      <c r="AE1968" s="22">
        <f t="shared" ref="AE1968" ca="1" si="3239">ROUND(AD1968+AE1967,0)</f>
        <v>0</v>
      </c>
    </row>
    <row r="1969" spans="1:31" ht="12.5" hidden="1" thickBot="1">
      <c r="A1969" s="326"/>
      <c r="B1969" s="21" t="s">
        <v>388</v>
      </c>
      <c r="C1969" s="21"/>
      <c r="D1969" s="22"/>
      <c r="E1969" s="21"/>
      <c r="F1969" s="21"/>
      <c r="G1969" s="21"/>
      <c r="H1969" s="540">
        <f>H1957+9</f>
        <v>641</v>
      </c>
      <c r="I1969" s="21"/>
      <c r="J1969" s="21"/>
      <c r="K1969" s="76">
        <f ca="1">IF($D1965=LataProjekcji,ROUND($D1966-K1968,0),ROUND(IF(K1967=0,0,$D1966-K1968),0))</f>
        <v>0</v>
      </c>
      <c r="L1969" s="253">
        <f t="shared" ref="L1969:W1969" ca="1" si="3240">IF($D1965=LataProjekcji,ROUND($D1966-L1968,0),ROUND(IF(AND(L1967=0,K1969&gt;0),$D1966-L1968,IF(L1967=0,0,$D1966-L1968)),0))</f>
        <v>0</v>
      </c>
      <c r="M1969" s="253">
        <f t="shared" ca="1" si="3240"/>
        <v>0</v>
      </c>
      <c r="N1969" s="253">
        <f t="shared" ca="1" si="3240"/>
        <v>0</v>
      </c>
      <c r="O1969" s="253">
        <f t="shared" ca="1" si="3240"/>
        <v>0</v>
      </c>
      <c r="P1969" s="253">
        <f t="shared" ca="1" si="3240"/>
        <v>0</v>
      </c>
      <c r="Q1969" s="253">
        <f t="shared" ca="1" si="3240"/>
        <v>0</v>
      </c>
      <c r="R1969" s="253">
        <f t="shared" ca="1" si="3240"/>
        <v>0</v>
      </c>
      <c r="S1969" s="253">
        <f t="shared" ca="1" si="3240"/>
        <v>0</v>
      </c>
      <c r="T1969" s="253">
        <f t="shared" ca="1" si="3240"/>
        <v>0</v>
      </c>
      <c r="U1969" s="253">
        <f t="shared" ca="1" si="3240"/>
        <v>0</v>
      </c>
      <c r="V1969" s="253">
        <f t="shared" ca="1" si="3240"/>
        <v>0</v>
      </c>
      <c r="W1969" s="253">
        <f t="shared" ca="1" si="3240"/>
        <v>0</v>
      </c>
      <c r="X1969" s="253">
        <f t="shared" ref="X1969:AA1969" ca="1" si="3241">IF($D1965=LataProjekcji,ROUND($D1966-X1968,0),ROUND(IF(AND(X1967=0,W1969&gt;0),$D1966-X1968,IF(X1967=0,0,$D1966-X1968)),0))</f>
        <v>0</v>
      </c>
      <c r="Y1969" s="253">
        <f t="shared" ca="1" si="3241"/>
        <v>0</v>
      </c>
      <c r="Z1969" s="253">
        <f t="shared" ca="1" si="3241"/>
        <v>0</v>
      </c>
      <c r="AA1969" s="253">
        <f t="shared" ca="1" si="3241"/>
        <v>0</v>
      </c>
      <c r="AB1969" s="253">
        <f t="shared" ref="AB1969" ca="1" si="3242">IF($D1965=LataProjekcji,ROUND($D1966-AB1968,0),ROUND(IF(AND(AB1967=0,AA1969&gt;0),$D1966-AB1968,IF(AB1967=0,0,$D1966-AB1968)),0))</f>
        <v>0</v>
      </c>
      <c r="AC1969" s="253">
        <f t="shared" ref="AC1969" ca="1" si="3243">IF($D1965=LataProjekcji,ROUND($D1966-AC1968,0),ROUND(IF(AND(AC1967=0,AB1969&gt;0),$D1966-AC1968,IF(AC1967=0,0,$D1966-AC1968)),0))</f>
        <v>0</v>
      </c>
      <c r="AD1969" s="253">
        <f t="shared" ref="AD1969" ca="1" si="3244">IF($D1965=LataProjekcji,ROUND($D1966-AD1968,0),ROUND(IF(AND(AD1967=0,AC1969&gt;0),$D1966-AD1968,IF(AD1967=0,0,$D1966-AD1968)),0))</f>
        <v>0</v>
      </c>
      <c r="AE1969" s="253">
        <f t="shared" ref="AE1969" ca="1" si="3245">IF($D1965=LataProjekcji,ROUND($D1966-AE1968,0),ROUND(IF(AND(AE1967=0,AD1969&gt;0),$D1966-AE1968,IF(AE1967=0,0,$D1966-AE1968)),0))</f>
        <v>0</v>
      </c>
    </row>
    <row r="1970" spans="1:31" hidden="1">
      <c r="A1970" s="326"/>
      <c r="B1970" s="21"/>
      <c r="C1970" s="21"/>
      <c r="D1970" s="22"/>
      <c r="E1970" s="21"/>
      <c r="F1970" s="21"/>
      <c r="G1970" s="21"/>
      <c r="H1970" s="388">
        <v>0</v>
      </c>
      <c r="I1970" s="458" cm="1">
        <f t="array" aca="1" ref="I1970" ca="1">OFFSET('Środki trwałe'!$C$616,H1970,,)</f>
        <v>0</v>
      </c>
      <c r="J1970" s="388" t="s">
        <v>404</v>
      </c>
      <c r="K1970" s="528">
        <f t="shared" ref="K1970:W1970" ca="1" si="3246">IF(AND(OFFSET($F$269,$D1964,0)="tak",OFFSET($G$269,$D1964,0)="tak",OFFSET($J$269,$D1964,0)="ok",LataProjekcji&lt;=Koniec_Projekt),ROUND(OFFSET($K$2476,$H1969,(COLUMN()-11))*OFFSET($K$632,$H1970,(COLUMN()-11)),0),0)</f>
        <v>0</v>
      </c>
      <c r="L1970" s="528">
        <f t="shared" ca="1" si="3246"/>
        <v>0</v>
      </c>
      <c r="M1970" s="528">
        <f t="shared" ca="1" si="3246"/>
        <v>0</v>
      </c>
      <c r="N1970" s="528">
        <f t="shared" ca="1" si="3246"/>
        <v>0</v>
      </c>
      <c r="O1970" s="528">
        <f t="shared" ca="1" si="3246"/>
        <v>0</v>
      </c>
      <c r="P1970" s="528">
        <f t="shared" ca="1" si="3246"/>
        <v>0</v>
      </c>
      <c r="Q1970" s="528">
        <f t="shared" ca="1" si="3246"/>
        <v>0</v>
      </c>
      <c r="R1970" s="528">
        <f t="shared" ca="1" si="3246"/>
        <v>0</v>
      </c>
      <c r="S1970" s="528">
        <f t="shared" ca="1" si="3246"/>
        <v>0</v>
      </c>
      <c r="T1970" s="528">
        <f t="shared" ca="1" si="3246"/>
        <v>0</v>
      </c>
      <c r="U1970" s="528">
        <f t="shared" ca="1" si="3246"/>
        <v>0</v>
      </c>
      <c r="V1970" s="528">
        <f t="shared" ca="1" si="3246"/>
        <v>0</v>
      </c>
      <c r="W1970" s="528">
        <f t="shared" ca="1" si="3246"/>
        <v>0</v>
      </c>
      <c r="X1970" s="528">
        <f t="shared" ref="X1970:AA1970" ca="1" si="3247">IF(AND(OFFSET($F$269,$D1964,0)="tak",OFFSET($G$269,$D1964,0)="tak",OFFSET($J$269,$D1964,0)="ok",LataProjekcji&lt;=Koniec_Projekt),ROUND(OFFSET($K$2476,$H1969,(COLUMN()-11))*OFFSET($K$632,$H1970,(COLUMN()-11)),0),0)</f>
        <v>0</v>
      </c>
      <c r="Y1970" s="528">
        <f t="shared" ca="1" si="3247"/>
        <v>0</v>
      </c>
      <c r="Z1970" s="528">
        <f t="shared" ca="1" si="3247"/>
        <v>0</v>
      </c>
      <c r="AA1970" s="528">
        <f t="shared" ca="1" si="3247"/>
        <v>0</v>
      </c>
      <c r="AB1970" s="528">
        <f t="shared" ref="AB1970:AE1970" ca="1" si="3248">IF(AND(OFFSET($F$269,$D1964,0)="tak",OFFSET($G$269,$D1964,0)="tak",OFFSET($J$269,$D1964,0)="ok",LataProjekcji&lt;=Koniec_Projekt),ROUND(OFFSET($K$2476,$H1969,(COLUMN()-11))*OFFSET($K$632,$H1970,(COLUMN()-11)),0),0)</f>
        <v>0</v>
      </c>
      <c r="AC1970" s="528">
        <f t="shared" ca="1" si="3248"/>
        <v>0</v>
      </c>
      <c r="AD1970" s="528">
        <f t="shared" ca="1" si="3248"/>
        <v>0</v>
      </c>
      <c r="AE1970" s="528">
        <f t="shared" ca="1" si="3248"/>
        <v>0</v>
      </c>
    </row>
    <row r="1971" spans="1:31" hidden="1">
      <c r="A1971" s="326"/>
      <c r="B1971" s="20">
        <f ca="1">OFFSET($B$269,D1971,0)</f>
        <v>0</v>
      </c>
      <c r="C1971" s="20"/>
      <c r="D1971" s="21">
        <f>D1964+1</f>
        <v>348</v>
      </c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  <c r="R1971" s="21"/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</row>
    <row r="1972" spans="1:31" hidden="1">
      <c r="A1972" s="326"/>
      <c r="B1972" s="21" t="s">
        <v>395</v>
      </c>
      <c r="C1972" s="21"/>
      <c r="D1972" s="164">
        <f ca="1">YEAR(OFFSET($E$269,D1971,0))</f>
        <v>1900</v>
      </c>
      <c r="E1972" s="164">
        <f ca="1">MONTH(OFFSET($E$269,D1971,0))</f>
        <v>1</v>
      </c>
      <c r="F1972" s="527" cm="1">
        <f t="array" aca="1" ref="F1972" ca="1">IleMiesiecyDoKoncaRokuST</f>
        <v>11</v>
      </c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1"/>
      <c r="X1972" s="21"/>
      <c r="Y1972" s="21"/>
      <c r="Z1972" s="21"/>
      <c r="AA1972" s="21"/>
      <c r="AB1972" s="21"/>
      <c r="AC1972" s="21"/>
      <c r="AD1972" s="21"/>
      <c r="AE1972" s="21"/>
    </row>
    <row r="1973" spans="1:31" hidden="1">
      <c r="A1973" s="326"/>
      <c r="B1973" s="21" t="s">
        <v>388</v>
      </c>
      <c r="C1973" s="21"/>
      <c r="D1973" s="372">
        <f ca="1">IF(E1973&lt;0,0,ROUND(E1973,0))</f>
        <v>0</v>
      </c>
      <c r="E1973" s="248">
        <f ca="1">OFFSET($D$269,D1971,0)</f>
        <v>0</v>
      </c>
      <c r="F1973" s="372">
        <f ca="1">IF(E1973&gt;10,ROUND(($D1974/12)*$F1972,0),$D1973)</f>
        <v>0</v>
      </c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</row>
    <row r="1974" spans="1:31" hidden="1">
      <c r="A1974" s="326"/>
      <c r="B1974" s="21" t="s">
        <v>396</v>
      </c>
      <c r="C1974" s="21"/>
      <c r="D1974" s="372">
        <f ca="1">IF(ISBLANK(OFFSET($E$269,D1971,0)),0,IF(E1973&gt;10,ROUND(D1973*am_inneST,0),IF(D1973&lt;0,0,D1973)))</f>
        <v>0</v>
      </c>
      <c r="E1974" s="21"/>
      <c r="F1974" s="21"/>
      <c r="G1974" s="21"/>
      <c r="H1974" s="21"/>
      <c r="I1974" s="21"/>
      <c r="J1974" s="21"/>
      <c r="K1974" s="74">
        <f ca="1">ROUND(IF($D1972=LataProjekcji,$F1973,IF($D1972=LataProjekcji,$D1974,0)),0)</f>
        <v>0</v>
      </c>
      <c r="L1974" s="247">
        <f ca="1">ROUND(IF(OR(AND($D1972=LataProjekcji,$F1972&gt;0),AND($D1972=LataProjekcji,$F1972=0,$E1973&lt;=10)),$F1973,IF($D1972&lt;LataProjekcji,IF((SUM($K1974:K1974)+$D1974)&lt;$D1973,$D1974,$D1973-SUM($K1974:K1974)),0)),0)</f>
        <v>0</v>
      </c>
      <c r="M1974" s="247">
        <f ca="1">ROUND(IF(OR(AND($D1972=LataProjekcji,$F1972&gt;0),AND($D1972=LataProjekcji,$F1972=0,$E1973&lt;=10)),$F1973,IF($D1972&lt;LataProjekcji,IF((SUM($K1974:L1974)+$D1974)&lt;$D1973,$D1974,$D1973-SUM($K1974:L1974)),0)),0)</f>
        <v>0</v>
      </c>
      <c r="N1974" s="247">
        <f ca="1">ROUND(IF(OR(AND($D1972=LataProjekcji,$F1972&gt;0),AND($D1972=LataProjekcji,$F1972=0,$E1973&lt;=10)),$F1973,IF($D1972&lt;LataProjekcji,IF((SUM($K1974:M1974)+$D1974)&lt;$D1973,$D1974,$D1973-SUM($K1974:M1974)),0)),0)</f>
        <v>0</v>
      </c>
      <c r="O1974" s="247">
        <f ca="1">ROUND(IF(OR(AND($D1972=LataProjekcji,$F1972&gt;0),AND($D1972=LataProjekcji,$F1972=0,$E1973&lt;=10)),$F1973,IF($D1972&lt;LataProjekcji,IF((SUM($K1974:N1974)+$D1974)&lt;$D1973,$D1974,$D1973-SUM($K1974:N1974)),0)),0)</f>
        <v>0</v>
      </c>
      <c r="P1974" s="247">
        <f ca="1">ROUND(IF(OR(AND($D1972=LataProjekcji,$F1972&gt;0),AND($D1972=LataProjekcji,$F1972=0,$E1973&lt;=10)),$F1973,IF($D1972&lt;LataProjekcji,IF((SUM($K1974:O1974)+$D1974)&lt;$D1973,$D1974,$D1973-SUM($K1974:O1974)),0)),0)</f>
        <v>0</v>
      </c>
      <c r="Q1974" s="247">
        <f ca="1">ROUND(IF(OR(AND($D1972=LataProjekcji,$F1972&gt;0),AND($D1972=LataProjekcji,$F1972=0,$E1973&lt;=10)),$F1973,IF($D1972&lt;LataProjekcji,IF((SUM($K1974:P1974)+$D1974)&lt;$D1973,$D1974,$D1973-SUM($K1974:P1974)),0)),0)</f>
        <v>0</v>
      </c>
      <c r="R1974" s="247">
        <f ca="1">ROUND(IF(OR(AND($D1972=LataProjekcji,$F1972&gt;0),AND($D1972=LataProjekcji,$F1972=0,$E1973&lt;=10)),$F1973,IF($D1972&lt;LataProjekcji,IF((SUM($K1974:Q1974)+$D1974)&lt;$D1973,$D1974,$D1973-SUM($K1974:Q1974)),0)),0)</f>
        <v>0</v>
      </c>
      <c r="S1974" s="247">
        <f ca="1">ROUND(IF(OR(AND($D1972=LataProjekcji,$F1972&gt;0),AND($D1972=LataProjekcji,$F1972=0,$E1973&lt;=10)),$F1973,IF($D1972&lt;LataProjekcji,IF((SUM($K1974:R1974)+$D1974)&lt;$D1973,$D1974,$D1973-SUM($K1974:R1974)),0)),0)</f>
        <v>0</v>
      </c>
      <c r="T1974" s="247">
        <f ca="1">ROUND(IF(OR(AND($D1972=LataProjekcji,$F1972&gt;0),AND($D1972=LataProjekcji,$F1972=0,$E1973&lt;=10)),$F1973,IF($D1972&lt;LataProjekcji,IF((SUM($K1974:S1974)+$D1974)&lt;$D1973,$D1974,$D1973-SUM($K1974:S1974)),0)),0)</f>
        <v>0</v>
      </c>
      <c r="U1974" s="247">
        <f ca="1">ROUND(IF(OR(AND($D1972=LataProjekcji,$F1972&gt;0),AND($D1972=LataProjekcji,$F1972=0,$E1973&lt;=10)),$F1973,IF($D1972&lt;LataProjekcji,IF((SUM($K1974:T1974)+$D1974)&lt;$D1973,$D1974,$D1973-SUM($K1974:T1974)),0)),0)</f>
        <v>0</v>
      </c>
      <c r="V1974" s="247">
        <f ca="1">ROUND(IF(OR(AND($D1972=LataProjekcji,$F1972&gt;0),AND($D1972=LataProjekcji,$F1972=0,$E1973&lt;=10)),$F1973,IF($D1972&lt;LataProjekcji,IF((SUM($K1974:U1974)+$D1974)&lt;$D1973,$D1974,$D1973-SUM($K1974:U1974)),0)),0)</f>
        <v>0</v>
      </c>
      <c r="W1974" s="247">
        <f ca="1">ROUND(IF(OR(AND($D1972=LataProjekcji,$F1972&gt;0),AND($D1972=LataProjekcji,$F1972=0,$E1973&lt;=10)),$F1973,IF($D1972&lt;LataProjekcji,IF((SUM($K1974:V1974)+$D1974)&lt;$D1973,$D1974,$D1973-SUM($K1974:V1974)),0)),0)</f>
        <v>0</v>
      </c>
      <c r="X1974" s="247">
        <f ca="1">ROUND(IF(OR(AND($D1972=LataProjekcji,$F1972&gt;0),AND($D1972=LataProjekcji,$F1972=0,$E1973&lt;=10)),$F1973,IF($D1972&lt;LataProjekcji,IF((SUM($K1974:W1974)+$D1974)&lt;$D1973,$D1974,$D1973-SUM($K1974:W1974)),0)),0)</f>
        <v>0</v>
      </c>
      <c r="Y1974" s="247">
        <f ca="1">ROUND(IF(OR(AND($D1972=LataProjekcji,$F1972&gt;0),AND($D1972=LataProjekcji,$F1972=0,$E1973&lt;=10)),$F1973,IF($D1972&lt;LataProjekcji,IF((SUM($K1974:X1974)+$D1974)&lt;$D1973,$D1974,$D1973-SUM($K1974:X1974)),0)),0)</f>
        <v>0</v>
      </c>
      <c r="Z1974" s="247">
        <f ca="1">ROUND(IF(OR(AND($D1972=LataProjekcji,$F1972&gt;0),AND($D1972=LataProjekcji,$F1972=0,$E1973&lt;=10)),$F1973,IF($D1972&lt;LataProjekcji,IF((SUM($K1974:Y1974)+$D1974)&lt;$D1973,$D1974,$D1973-SUM($K1974:Y1974)),0)),0)</f>
        <v>0</v>
      </c>
      <c r="AA1974" s="247">
        <f ca="1">ROUND(IF(OR(AND($D1972=LataProjekcji,$F1972&gt;0),AND($D1972=LataProjekcji,$F1972=0,$E1973&lt;=10)),$F1973,IF($D1972&lt;LataProjekcji,IF((SUM($K1974:Z1974)+$D1974)&lt;$D1973,$D1974,$D1973-SUM($K1974:Z1974)),0)),0)</f>
        <v>0</v>
      </c>
      <c r="AB1974" s="247">
        <f ca="1">ROUND(IF(OR(AND($D1972=LataProjekcji,$F1972&gt;0),AND($D1972=LataProjekcji,$F1972=0,$E1973&lt;=10)),$F1973,IF($D1972&lt;LataProjekcji,IF((SUM($K1974:AA1974)+$D1974)&lt;$D1973,$D1974,$D1973-SUM($K1974:AA1974)),0)),0)</f>
        <v>0</v>
      </c>
      <c r="AC1974" s="247">
        <f ca="1">ROUND(IF(OR(AND($D1972=LataProjekcji,$F1972&gt;0),AND($D1972=LataProjekcji,$F1972=0,$E1973&lt;=10)),$F1973,IF($D1972&lt;LataProjekcji,IF((SUM($K1974:AB1974)+$D1974)&lt;$D1973,$D1974,$D1973-SUM($K1974:AB1974)),0)),0)</f>
        <v>0</v>
      </c>
      <c r="AD1974" s="247">
        <f ca="1">ROUND(IF(OR(AND($D1972=LataProjekcji,$F1972&gt;0),AND($D1972=LataProjekcji,$F1972=0,$E1973&lt;=10)),$F1973,IF($D1972&lt;LataProjekcji,IF((SUM($K1974:AC1974)+$D1974)&lt;$D1973,$D1974,$D1973-SUM($K1974:AC1974)),0)),0)</f>
        <v>0</v>
      </c>
      <c r="AE1974" s="247">
        <f ca="1">ROUND(IF(OR(AND($D1972=LataProjekcji,$F1972&gt;0),AND($D1972=LataProjekcji,$F1972=0,$E1973&lt;=10)),$F1973,IF($D1972&lt;LataProjekcji,IF((SUM($K1974:AD1974)+$D1974)&lt;$D1973,$D1974,$D1973-SUM($K1974:AD1974)),0)),0)</f>
        <v>0</v>
      </c>
    </row>
    <row r="1975" spans="1:31" ht="12.5" hidden="1" thickBot="1">
      <c r="A1975" s="326"/>
      <c r="B1975" s="21" t="s">
        <v>397</v>
      </c>
      <c r="C1975" s="21"/>
      <c r="D1975" s="22"/>
      <c r="E1975" s="21"/>
      <c r="F1975" s="21"/>
      <c r="G1975" s="21"/>
      <c r="H1975" s="21"/>
      <c r="I1975" s="21"/>
      <c r="J1975" s="21"/>
      <c r="K1975" s="22">
        <f ca="1">ROUND(K1974,0)</f>
        <v>0</v>
      </c>
      <c r="L1975" s="22">
        <f t="shared" ref="L1975:W1975" ca="1" si="3249">ROUND(K1975+L1974,0)</f>
        <v>0</v>
      </c>
      <c r="M1975" s="22">
        <f t="shared" ca="1" si="3249"/>
        <v>0</v>
      </c>
      <c r="N1975" s="22">
        <f t="shared" ca="1" si="3249"/>
        <v>0</v>
      </c>
      <c r="O1975" s="22">
        <f t="shared" ca="1" si="3249"/>
        <v>0</v>
      </c>
      <c r="P1975" s="22">
        <f t="shared" ca="1" si="3249"/>
        <v>0</v>
      </c>
      <c r="Q1975" s="22">
        <f t="shared" ca="1" si="3249"/>
        <v>0</v>
      </c>
      <c r="R1975" s="22">
        <f t="shared" ca="1" si="3249"/>
        <v>0</v>
      </c>
      <c r="S1975" s="22">
        <f t="shared" ca="1" si="3249"/>
        <v>0</v>
      </c>
      <c r="T1975" s="22">
        <f t="shared" ca="1" si="3249"/>
        <v>0</v>
      </c>
      <c r="U1975" s="22">
        <f t="shared" ca="1" si="3249"/>
        <v>0</v>
      </c>
      <c r="V1975" s="22">
        <f t="shared" ca="1" si="3249"/>
        <v>0</v>
      </c>
      <c r="W1975" s="22">
        <f t="shared" ca="1" si="3249"/>
        <v>0</v>
      </c>
      <c r="X1975" s="22">
        <f ca="1">ROUND(W1975+X1974,0)</f>
        <v>0</v>
      </c>
      <c r="Y1975" s="22">
        <f ca="1">ROUND(X1975+Y1974,0)</f>
        <v>0</v>
      </c>
      <c r="Z1975" s="22">
        <f t="shared" ref="Z1975:AA1975" ca="1" si="3250">ROUND(Y1975+Z1974,0)</f>
        <v>0</v>
      </c>
      <c r="AA1975" s="22">
        <f t="shared" ca="1" si="3250"/>
        <v>0</v>
      </c>
      <c r="AB1975" s="22">
        <f t="shared" ref="AB1975" ca="1" si="3251">ROUND(AA1975+AB1974,0)</f>
        <v>0</v>
      </c>
      <c r="AC1975" s="22">
        <f t="shared" ref="AC1975" ca="1" si="3252">ROUND(AB1975+AC1974,0)</f>
        <v>0</v>
      </c>
      <c r="AD1975" s="22">
        <f t="shared" ref="AD1975" ca="1" si="3253">ROUND(AC1975+AD1974,0)</f>
        <v>0</v>
      </c>
      <c r="AE1975" s="22">
        <f t="shared" ref="AE1975" ca="1" si="3254">ROUND(AD1975+AE1974,0)</f>
        <v>0</v>
      </c>
    </row>
    <row r="1976" spans="1:31" ht="12.5" hidden="1" thickBot="1">
      <c r="A1976" s="326"/>
      <c r="B1976" s="21" t="s">
        <v>388</v>
      </c>
      <c r="C1976" s="21"/>
      <c r="D1976" s="22"/>
      <c r="E1976" s="21"/>
      <c r="F1976" s="21"/>
      <c r="G1976" s="21"/>
      <c r="H1976" s="539">
        <f>H1969+7</f>
        <v>648</v>
      </c>
      <c r="I1976" s="21"/>
      <c r="J1976" s="21"/>
      <c r="K1976" s="76">
        <f ca="1">IF($D1972=LataProjekcji,ROUND($D1973-K1975,0),ROUND(IF(K1974=0,0,$D1973-K1975),0))</f>
        <v>0</v>
      </c>
      <c r="L1976" s="253">
        <f t="shared" ref="L1976:W1976" ca="1" si="3255">IF($D1972=LataProjekcji,ROUND($D1973-L1975,0),ROUND(IF(AND(L1974=0,K1976&gt;0),$D1973-L1975,IF(L1974=0,0,$D1973-L1975)),0))</f>
        <v>0</v>
      </c>
      <c r="M1976" s="253">
        <f t="shared" ca="1" si="3255"/>
        <v>0</v>
      </c>
      <c r="N1976" s="253">
        <f t="shared" ca="1" si="3255"/>
        <v>0</v>
      </c>
      <c r="O1976" s="253">
        <f t="shared" ca="1" si="3255"/>
        <v>0</v>
      </c>
      <c r="P1976" s="253">
        <f t="shared" ca="1" si="3255"/>
        <v>0</v>
      </c>
      <c r="Q1976" s="253">
        <f t="shared" ca="1" si="3255"/>
        <v>0</v>
      </c>
      <c r="R1976" s="253">
        <f t="shared" ca="1" si="3255"/>
        <v>0</v>
      </c>
      <c r="S1976" s="253">
        <f t="shared" ca="1" si="3255"/>
        <v>0</v>
      </c>
      <c r="T1976" s="253">
        <f t="shared" ca="1" si="3255"/>
        <v>0</v>
      </c>
      <c r="U1976" s="253">
        <f t="shared" ca="1" si="3255"/>
        <v>0</v>
      </c>
      <c r="V1976" s="253">
        <f t="shared" ca="1" si="3255"/>
        <v>0</v>
      </c>
      <c r="W1976" s="253">
        <f t="shared" ca="1" si="3255"/>
        <v>0</v>
      </c>
      <c r="X1976" s="253">
        <f t="shared" ref="X1976:AA1976" ca="1" si="3256">IF($D1972=LataProjekcji,ROUND($D1973-X1975,0),ROUND(IF(AND(X1974=0,W1976&gt;0),$D1973-X1975,IF(X1974=0,0,$D1973-X1975)),0))</f>
        <v>0</v>
      </c>
      <c r="Y1976" s="253">
        <f t="shared" ca="1" si="3256"/>
        <v>0</v>
      </c>
      <c r="Z1976" s="253">
        <f t="shared" ca="1" si="3256"/>
        <v>0</v>
      </c>
      <c r="AA1976" s="253">
        <f t="shared" ca="1" si="3256"/>
        <v>0</v>
      </c>
      <c r="AB1976" s="253">
        <f t="shared" ref="AB1976" ca="1" si="3257">IF($D1972=LataProjekcji,ROUND($D1973-AB1975,0),ROUND(IF(AND(AB1974=0,AA1976&gt;0),$D1973-AB1975,IF(AB1974=0,0,$D1973-AB1975)),0))</f>
        <v>0</v>
      </c>
      <c r="AC1976" s="253">
        <f t="shared" ref="AC1976" ca="1" si="3258">IF($D1972=LataProjekcji,ROUND($D1973-AC1975,0),ROUND(IF(AND(AC1974=0,AB1976&gt;0),$D1973-AC1975,IF(AC1974=0,0,$D1973-AC1975)),0))</f>
        <v>0</v>
      </c>
      <c r="AD1976" s="253">
        <f t="shared" ref="AD1976" ca="1" si="3259">IF($D1972=LataProjekcji,ROUND($D1973-AD1975,0),ROUND(IF(AND(AD1974=0,AC1976&gt;0),$D1973-AD1975,IF(AD1974=0,0,$D1973-AD1975)),0))</f>
        <v>0</v>
      </c>
      <c r="AE1976" s="253">
        <f t="shared" ref="AE1976" ca="1" si="3260">IF($D1972=LataProjekcji,ROUND($D1973-AE1975,0),ROUND(IF(AND(AE1974=0,AD1976&gt;0),$D1973-AE1975,IF(AE1974=0,0,$D1973-AE1975)),0))</f>
        <v>0</v>
      </c>
    </row>
    <row r="1977" spans="1:31" hidden="1">
      <c r="A1977" s="326"/>
      <c r="B1977" s="20"/>
      <c r="C1977" s="20"/>
      <c r="D1977" s="21"/>
      <c r="E1977" s="21"/>
      <c r="F1977" s="21"/>
      <c r="G1977" s="21"/>
      <c r="H1977" s="388">
        <f>H1970+1</f>
        <v>1</v>
      </c>
      <c r="I1977" s="458" cm="1">
        <f t="array" aca="1" ref="I1977" ca="1">OFFSET('Środki trwałe'!$C$616,H1977,,)</f>
        <v>0</v>
      </c>
      <c r="J1977" s="388" t="s">
        <v>404</v>
      </c>
      <c r="K1977" s="528">
        <f t="shared" ref="K1977:W1977" ca="1" si="3261">IF(AND(OFFSET($F$269,$D1971,0)="tak",OFFSET($G$269,$D1971,0)="tak",OFFSET($J$269,$D1971,0)="ok",LataProjekcji&lt;=Koniec_Projekt),ROUND(OFFSET($K$2476,$H1976,(COLUMN()-11))*OFFSET($K$632,$H1977,(COLUMN()-11)),0),0)</f>
        <v>0</v>
      </c>
      <c r="L1977" s="528">
        <f t="shared" ca="1" si="3261"/>
        <v>0</v>
      </c>
      <c r="M1977" s="528">
        <f t="shared" ca="1" si="3261"/>
        <v>0</v>
      </c>
      <c r="N1977" s="528">
        <f t="shared" ca="1" si="3261"/>
        <v>0</v>
      </c>
      <c r="O1977" s="528">
        <f t="shared" ca="1" si="3261"/>
        <v>0</v>
      </c>
      <c r="P1977" s="528">
        <f t="shared" ca="1" si="3261"/>
        <v>0</v>
      </c>
      <c r="Q1977" s="528">
        <f t="shared" ca="1" si="3261"/>
        <v>0</v>
      </c>
      <c r="R1977" s="528">
        <f t="shared" ca="1" si="3261"/>
        <v>0</v>
      </c>
      <c r="S1977" s="528">
        <f t="shared" ca="1" si="3261"/>
        <v>0</v>
      </c>
      <c r="T1977" s="528">
        <f t="shared" ca="1" si="3261"/>
        <v>0</v>
      </c>
      <c r="U1977" s="528">
        <f t="shared" ca="1" si="3261"/>
        <v>0</v>
      </c>
      <c r="V1977" s="528">
        <f t="shared" ca="1" si="3261"/>
        <v>0</v>
      </c>
      <c r="W1977" s="528">
        <f t="shared" ca="1" si="3261"/>
        <v>0</v>
      </c>
      <c r="X1977" s="528">
        <f t="shared" ref="X1977:AA1977" ca="1" si="3262">IF(AND(OFFSET($F$269,$D1971,0)="tak",OFFSET($G$269,$D1971,0)="tak",OFFSET($J$269,$D1971,0)="ok",LataProjekcji&lt;=Koniec_Projekt),ROUND(OFFSET($K$2476,$H1976,(COLUMN()-11))*OFFSET($K$632,$H1977,(COLUMN()-11)),0),0)</f>
        <v>0</v>
      </c>
      <c r="Y1977" s="528">
        <f t="shared" ca="1" si="3262"/>
        <v>0</v>
      </c>
      <c r="Z1977" s="528">
        <f t="shared" ca="1" si="3262"/>
        <v>0</v>
      </c>
      <c r="AA1977" s="528">
        <f t="shared" ca="1" si="3262"/>
        <v>0</v>
      </c>
      <c r="AB1977" s="528">
        <f t="shared" ref="AB1977:AE1977" ca="1" si="3263">IF(AND(OFFSET($F$269,$D1971,0)="tak",OFFSET($G$269,$D1971,0)="tak",OFFSET($J$269,$D1971,0)="ok",LataProjekcji&lt;=Koniec_Projekt),ROUND(OFFSET($K$2476,$H1976,(COLUMN()-11))*OFFSET($K$632,$H1977,(COLUMN()-11)),0),0)</f>
        <v>0</v>
      </c>
      <c r="AC1977" s="528">
        <f t="shared" ca="1" si="3263"/>
        <v>0</v>
      </c>
      <c r="AD1977" s="528">
        <f t="shared" ca="1" si="3263"/>
        <v>0</v>
      </c>
      <c r="AE1977" s="528">
        <f t="shared" ca="1" si="3263"/>
        <v>0</v>
      </c>
    </row>
    <row r="1978" spans="1:31" hidden="1">
      <c r="A1978" s="326"/>
      <c r="B1978" s="20">
        <f ca="1">OFFSET($B$269,D1978,0)</f>
        <v>0</v>
      </c>
      <c r="C1978" s="20"/>
      <c r="D1978" s="21">
        <f>D1971+1</f>
        <v>349</v>
      </c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/>
      <c r="W1978" s="21"/>
      <c r="X1978" s="21"/>
      <c r="Y1978" s="21"/>
      <c r="Z1978" s="21"/>
      <c r="AA1978" s="21"/>
      <c r="AB1978" s="21"/>
      <c r="AC1978" s="21"/>
      <c r="AD1978" s="21"/>
      <c r="AE1978" s="21"/>
    </row>
    <row r="1979" spans="1:31" hidden="1">
      <c r="A1979" s="326"/>
      <c r="B1979" s="21" t="s">
        <v>395</v>
      </c>
      <c r="C1979" s="21"/>
      <c r="D1979" s="164">
        <f ca="1">YEAR(OFFSET($E$269,D1978,0))</f>
        <v>1900</v>
      </c>
      <c r="E1979" s="164">
        <f ca="1">MONTH(OFFSET($E$269,D1978,0))</f>
        <v>1</v>
      </c>
      <c r="F1979" s="527" cm="1">
        <f t="array" aca="1" ref="F1979" ca="1">IleMiesiecyDoKoncaRokuST</f>
        <v>11</v>
      </c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</row>
    <row r="1980" spans="1:31" hidden="1">
      <c r="A1980" s="326"/>
      <c r="B1980" s="21" t="s">
        <v>388</v>
      </c>
      <c r="C1980" s="21"/>
      <c r="D1980" s="373">
        <f ca="1">IF(E1980&lt;0,0,ROUND(E1980,0))</f>
        <v>0</v>
      </c>
      <c r="E1980" s="248">
        <f ca="1">OFFSET($D$269,D1978,0)</f>
        <v>0</v>
      </c>
      <c r="F1980" s="373">
        <f ca="1">IF(E1980&gt;10,ROUND(($D1981/12)*$F1979,0),$D1980)</f>
        <v>0</v>
      </c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  <c r="W1980" s="21"/>
      <c r="X1980" s="21"/>
      <c r="Y1980" s="21"/>
      <c r="Z1980" s="21"/>
      <c r="AA1980" s="21"/>
      <c r="AB1980" s="21"/>
      <c r="AC1980" s="21"/>
      <c r="AD1980" s="21"/>
      <c r="AE1980" s="21"/>
    </row>
    <row r="1981" spans="1:31" hidden="1">
      <c r="A1981" s="326"/>
      <c r="B1981" s="21" t="s">
        <v>396</v>
      </c>
      <c r="C1981" s="21"/>
      <c r="D1981" s="373">
        <f ca="1">IF(ISBLANK(OFFSET($E$269,D1978,0)),0,IF(E1980&gt;10,ROUND(D1980*am_inneST,0),IF(D1980&lt;0,0,D1980)))</f>
        <v>0</v>
      </c>
      <c r="E1981" s="21"/>
      <c r="F1981" s="21"/>
      <c r="G1981" s="21"/>
      <c r="H1981" s="21"/>
      <c r="I1981" s="21"/>
      <c r="J1981" s="21"/>
      <c r="K1981" s="74">
        <f ca="1">ROUND(IF($D1979=LataProjekcji,$F1980,IF($D1979=LataProjekcji,$D1981,0)),0)</f>
        <v>0</v>
      </c>
      <c r="L1981" s="247">
        <f ca="1">ROUND(IF(OR(AND($D1979=LataProjekcji,$F1979&gt;0),AND($D1979=LataProjekcji,$F1979=0,$E1980&lt;=10)),$F1980,IF($D1979&lt;LataProjekcji,IF((SUM($K1981:K1981)+$D1981)&lt;$D1980,$D1981,$D1980-SUM($K1981:K1981)),0)),0)</f>
        <v>0</v>
      </c>
      <c r="M1981" s="247">
        <f ca="1">ROUND(IF(OR(AND($D1979=LataProjekcji,$F1979&gt;0),AND($D1979=LataProjekcji,$F1979=0,$E1980&lt;=10)),$F1980,IF($D1979&lt;LataProjekcji,IF((SUM($K1981:L1981)+$D1981)&lt;$D1980,$D1981,$D1980-SUM($K1981:L1981)),0)),0)</f>
        <v>0</v>
      </c>
      <c r="N1981" s="247">
        <f ca="1">ROUND(IF(OR(AND($D1979=LataProjekcji,$F1979&gt;0),AND($D1979=LataProjekcji,$F1979=0,$E1980&lt;=10)),$F1980,IF($D1979&lt;LataProjekcji,IF((SUM($K1981:M1981)+$D1981)&lt;$D1980,$D1981,$D1980-SUM($K1981:M1981)),0)),0)</f>
        <v>0</v>
      </c>
      <c r="O1981" s="247">
        <f ca="1">ROUND(IF(OR(AND($D1979=LataProjekcji,$F1979&gt;0),AND($D1979=LataProjekcji,$F1979=0,$E1980&lt;=10)),$F1980,IF($D1979&lt;LataProjekcji,IF((SUM($K1981:N1981)+$D1981)&lt;$D1980,$D1981,$D1980-SUM($K1981:N1981)),0)),0)</f>
        <v>0</v>
      </c>
      <c r="P1981" s="247">
        <f ca="1">ROUND(IF(OR(AND($D1979=LataProjekcji,$F1979&gt;0),AND($D1979=LataProjekcji,$F1979=0,$E1980&lt;=10)),$F1980,IF($D1979&lt;LataProjekcji,IF((SUM($K1981:O1981)+$D1981)&lt;$D1980,$D1981,$D1980-SUM($K1981:O1981)),0)),0)</f>
        <v>0</v>
      </c>
      <c r="Q1981" s="247">
        <f ca="1">ROUND(IF(OR(AND($D1979=LataProjekcji,$F1979&gt;0),AND($D1979=LataProjekcji,$F1979=0,$E1980&lt;=10)),$F1980,IF($D1979&lt;LataProjekcji,IF((SUM($K1981:P1981)+$D1981)&lt;$D1980,$D1981,$D1980-SUM($K1981:P1981)),0)),0)</f>
        <v>0</v>
      </c>
      <c r="R1981" s="247">
        <f ca="1">ROUND(IF(OR(AND($D1979=LataProjekcji,$F1979&gt;0),AND($D1979=LataProjekcji,$F1979=0,$E1980&lt;=10)),$F1980,IF($D1979&lt;LataProjekcji,IF((SUM($K1981:Q1981)+$D1981)&lt;$D1980,$D1981,$D1980-SUM($K1981:Q1981)),0)),0)</f>
        <v>0</v>
      </c>
      <c r="S1981" s="247">
        <f ca="1">ROUND(IF(OR(AND($D1979=LataProjekcji,$F1979&gt;0),AND($D1979=LataProjekcji,$F1979=0,$E1980&lt;=10)),$F1980,IF($D1979&lt;LataProjekcji,IF((SUM($K1981:R1981)+$D1981)&lt;$D1980,$D1981,$D1980-SUM($K1981:R1981)),0)),0)</f>
        <v>0</v>
      </c>
      <c r="T1981" s="247">
        <f ca="1">ROUND(IF(OR(AND($D1979=LataProjekcji,$F1979&gt;0),AND($D1979=LataProjekcji,$F1979=0,$E1980&lt;=10)),$F1980,IF($D1979&lt;LataProjekcji,IF((SUM($K1981:S1981)+$D1981)&lt;$D1980,$D1981,$D1980-SUM($K1981:S1981)),0)),0)</f>
        <v>0</v>
      </c>
      <c r="U1981" s="247">
        <f ca="1">ROUND(IF(OR(AND($D1979=LataProjekcji,$F1979&gt;0),AND($D1979=LataProjekcji,$F1979=0,$E1980&lt;=10)),$F1980,IF($D1979&lt;LataProjekcji,IF((SUM($K1981:T1981)+$D1981)&lt;$D1980,$D1981,$D1980-SUM($K1981:T1981)),0)),0)</f>
        <v>0</v>
      </c>
      <c r="V1981" s="247">
        <f ca="1">ROUND(IF(OR(AND($D1979=LataProjekcji,$F1979&gt;0),AND($D1979=LataProjekcji,$F1979=0,$E1980&lt;=10)),$F1980,IF($D1979&lt;LataProjekcji,IF((SUM($K1981:U1981)+$D1981)&lt;$D1980,$D1981,$D1980-SUM($K1981:U1981)),0)),0)</f>
        <v>0</v>
      </c>
      <c r="W1981" s="247">
        <f ca="1">ROUND(IF(OR(AND($D1979=LataProjekcji,$F1979&gt;0),AND($D1979=LataProjekcji,$F1979=0,$E1980&lt;=10)),$F1980,IF($D1979&lt;LataProjekcji,IF((SUM($K1981:V1981)+$D1981)&lt;$D1980,$D1981,$D1980-SUM($K1981:V1981)),0)),0)</f>
        <v>0</v>
      </c>
      <c r="X1981" s="247">
        <f ca="1">ROUND(IF(OR(AND($D1979=LataProjekcji,$F1979&gt;0),AND($D1979=LataProjekcji,$F1979=0,$E1980&lt;=10)),$F1980,IF($D1979&lt;LataProjekcji,IF((SUM($K1981:W1981)+$D1981)&lt;$D1980,$D1981,$D1980-SUM($K1981:W1981)),0)),0)</f>
        <v>0</v>
      </c>
      <c r="Y1981" s="247">
        <f ca="1">ROUND(IF(OR(AND($D1979=LataProjekcji,$F1979&gt;0),AND($D1979=LataProjekcji,$F1979=0,$E1980&lt;=10)),$F1980,IF($D1979&lt;LataProjekcji,IF((SUM($K1981:X1981)+$D1981)&lt;$D1980,$D1981,$D1980-SUM($K1981:X1981)),0)),0)</f>
        <v>0</v>
      </c>
      <c r="Z1981" s="247">
        <f ca="1">ROUND(IF(OR(AND($D1979=LataProjekcji,$F1979&gt;0),AND($D1979=LataProjekcji,$F1979=0,$E1980&lt;=10)),$F1980,IF($D1979&lt;LataProjekcji,IF((SUM($K1981:Y1981)+$D1981)&lt;$D1980,$D1981,$D1980-SUM($K1981:Y1981)),0)),0)</f>
        <v>0</v>
      </c>
      <c r="AA1981" s="247">
        <f ca="1">ROUND(IF(OR(AND($D1979=LataProjekcji,$F1979&gt;0),AND($D1979=LataProjekcji,$F1979=0,$E1980&lt;=10)),$F1980,IF($D1979&lt;LataProjekcji,IF((SUM($K1981:Z1981)+$D1981)&lt;$D1980,$D1981,$D1980-SUM($K1981:Z1981)),0)),0)</f>
        <v>0</v>
      </c>
      <c r="AB1981" s="247">
        <f ca="1">ROUND(IF(OR(AND($D1979=LataProjekcji,$F1979&gt;0),AND($D1979=LataProjekcji,$F1979=0,$E1980&lt;=10)),$F1980,IF($D1979&lt;LataProjekcji,IF((SUM($K1981:AA1981)+$D1981)&lt;$D1980,$D1981,$D1980-SUM($K1981:AA1981)),0)),0)</f>
        <v>0</v>
      </c>
      <c r="AC1981" s="247">
        <f ca="1">ROUND(IF(OR(AND($D1979=LataProjekcji,$F1979&gt;0),AND($D1979=LataProjekcji,$F1979=0,$E1980&lt;=10)),$F1980,IF($D1979&lt;LataProjekcji,IF((SUM($K1981:AB1981)+$D1981)&lt;$D1980,$D1981,$D1980-SUM($K1981:AB1981)),0)),0)</f>
        <v>0</v>
      </c>
      <c r="AD1981" s="247">
        <f ca="1">ROUND(IF(OR(AND($D1979=LataProjekcji,$F1979&gt;0),AND($D1979=LataProjekcji,$F1979=0,$E1980&lt;=10)),$F1980,IF($D1979&lt;LataProjekcji,IF((SUM($K1981:AC1981)+$D1981)&lt;$D1980,$D1981,$D1980-SUM($K1981:AC1981)),0)),0)</f>
        <v>0</v>
      </c>
      <c r="AE1981" s="247">
        <f ca="1">ROUND(IF(OR(AND($D1979=LataProjekcji,$F1979&gt;0),AND($D1979=LataProjekcji,$F1979=0,$E1980&lt;=10)),$F1980,IF($D1979&lt;LataProjekcji,IF((SUM($K1981:AD1981)+$D1981)&lt;$D1980,$D1981,$D1980-SUM($K1981:AD1981)),0)),0)</f>
        <v>0</v>
      </c>
    </row>
    <row r="1982" spans="1:31" ht="12.5" hidden="1" thickBot="1">
      <c r="A1982" s="326"/>
      <c r="B1982" s="21" t="s">
        <v>397</v>
      </c>
      <c r="C1982" s="21"/>
      <c r="D1982" s="22"/>
      <c r="E1982" s="21"/>
      <c r="F1982" s="21"/>
      <c r="G1982" s="21"/>
      <c r="H1982" s="21"/>
      <c r="I1982" s="21"/>
      <c r="J1982" s="21"/>
      <c r="K1982" s="22">
        <f ca="1">ROUND(K1981,0)</f>
        <v>0</v>
      </c>
      <c r="L1982" s="22">
        <f t="shared" ref="L1982:W1982" ca="1" si="3264">ROUND(K1982+L1981,0)</f>
        <v>0</v>
      </c>
      <c r="M1982" s="22">
        <f t="shared" ca="1" si="3264"/>
        <v>0</v>
      </c>
      <c r="N1982" s="22">
        <f t="shared" ca="1" si="3264"/>
        <v>0</v>
      </c>
      <c r="O1982" s="22">
        <f t="shared" ca="1" si="3264"/>
        <v>0</v>
      </c>
      <c r="P1982" s="22">
        <f t="shared" ca="1" si="3264"/>
        <v>0</v>
      </c>
      <c r="Q1982" s="22">
        <f t="shared" ca="1" si="3264"/>
        <v>0</v>
      </c>
      <c r="R1982" s="22">
        <f t="shared" ca="1" si="3264"/>
        <v>0</v>
      </c>
      <c r="S1982" s="22">
        <f t="shared" ca="1" si="3264"/>
        <v>0</v>
      </c>
      <c r="T1982" s="22">
        <f t="shared" ca="1" si="3264"/>
        <v>0</v>
      </c>
      <c r="U1982" s="22">
        <f t="shared" ca="1" si="3264"/>
        <v>0</v>
      </c>
      <c r="V1982" s="22">
        <f t="shared" ca="1" si="3264"/>
        <v>0</v>
      </c>
      <c r="W1982" s="22">
        <f t="shared" ca="1" si="3264"/>
        <v>0</v>
      </c>
      <c r="X1982" s="22">
        <f ca="1">ROUND(W1982+X1981,0)</f>
        <v>0</v>
      </c>
      <c r="Y1982" s="22">
        <f ca="1">ROUND(X1982+Y1981,0)</f>
        <v>0</v>
      </c>
      <c r="Z1982" s="22">
        <f t="shared" ref="Z1982:AA1982" ca="1" si="3265">ROUND(Y1982+Z1981,0)</f>
        <v>0</v>
      </c>
      <c r="AA1982" s="22">
        <f t="shared" ca="1" si="3265"/>
        <v>0</v>
      </c>
      <c r="AB1982" s="22">
        <f t="shared" ref="AB1982" ca="1" si="3266">ROUND(AA1982+AB1981,0)</f>
        <v>0</v>
      </c>
      <c r="AC1982" s="22">
        <f t="shared" ref="AC1982" ca="1" si="3267">ROUND(AB1982+AC1981,0)</f>
        <v>0</v>
      </c>
      <c r="AD1982" s="22">
        <f t="shared" ref="AD1982" ca="1" si="3268">ROUND(AC1982+AD1981,0)</f>
        <v>0</v>
      </c>
      <c r="AE1982" s="22">
        <f t="shared" ref="AE1982" ca="1" si="3269">ROUND(AD1982+AE1981,0)</f>
        <v>0</v>
      </c>
    </row>
    <row r="1983" spans="1:31" ht="12.5" hidden="1" thickBot="1">
      <c r="A1983" s="326"/>
      <c r="B1983" s="21" t="s">
        <v>388</v>
      </c>
      <c r="C1983" s="21"/>
      <c r="D1983" s="22"/>
      <c r="E1983" s="21"/>
      <c r="F1983" s="21"/>
      <c r="G1983" s="21"/>
      <c r="H1983" s="539">
        <f>H1976+7</f>
        <v>655</v>
      </c>
      <c r="I1983" s="21"/>
      <c r="J1983" s="21"/>
      <c r="K1983" s="76">
        <f ca="1">IF($D1979=LataProjekcji,ROUND($D1980-K1982,0),ROUND(IF(K1981=0,0,$D1980-K1982),0))</f>
        <v>0</v>
      </c>
      <c r="L1983" s="253">
        <f t="shared" ref="L1983:W1983" ca="1" si="3270">IF($D1979=LataProjekcji,ROUND($D1980-L1982,0),ROUND(IF(AND(L1981=0,K1983&gt;0),$D1980-L1982,IF(L1981=0,0,$D1980-L1982)),0))</f>
        <v>0</v>
      </c>
      <c r="M1983" s="253">
        <f t="shared" ca="1" si="3270"/>
        <v>0</v>
      </c>
      <c r="N1983" s="253">
        <f t="shared" ca="1" si="3270"/>
        <v>0</v>
      </c>
      <c r="O1983" s="253">
        <f t="shared" ca="1" si="3270"/>
        <v>0</v>
      </c>
      <c r="P1983" s="253">
        <f t="shared" ca="1" si="3270"/>
        <v>0</v>
      </c>
      <c r="Q1983" s="253">
        <f t="shared" ca="1" si="3270"/>
        <v>0</v>
      </c>
      <c r="R1983" s="253">
        <f t="shared" ca="1" si="3270"/>
        <v>0</v>
      </c>
      <c r="S1983" s="253">
        <f t="shared" ca="1" si="3270"/>
        <v>0</v>
      </c>
      <c r="T1983" s="253">
        <f t="shared" ca="1" si="3270"/>
        <v>0</v>
      </c>
      <c r="U1983" s="253">
        <f t="shared" ca="1" si="3270"/>
        <v>0</v>
      </c>
      <c r="V1983" s="253">
        <f t="shared" ca="1" si="3270"/>
        <v>0</v>
      </c>
      <c r="W1983" s="253">
        <f t="shared" ca="1" si="3270"/>
        <v>0</v>
      </c>
      <c r="X1983" s="253">
        <f t="shared" ref="X1983:AA1983" ca="1" si="3271">IF($D1979=LataProjekcji,ROUND($D1980-X1982,0),ROUND(IF(AND(X1981=0,W1983&gt;0),$D1980-X1982,IF(X1981=0,0,$D1980-X1982)),0))</f>
        <v>0</v>
      </c>
      <c r="Y1983" s="253">
        <f t="shared" ca="1" si="3271"/>
        <v>0</v>
      </c>
      <c r="Z1983" s="253">
        <f t="shared" ca="1" si="3271"/>
        <v>0</v>
      </c>
      <c r="AA1983" s="253">
        <f t="shared" ca="1" si="3271"/>
        <v>0</v>
      </c>
      <c r="AB1983" s="253">
        <f t="shared" ref="AB1983" ca="1" si="3272">IF($D1979=LataProjekcji,ROUND($D1980-AB1982,0),ROUND(IF(AND(AB1981=0,AA1983&gt;0),$D1980-AB1982,IF(AB1981=0,0,$D1980-AB1982)),0))</f>
        <v>0</v>
      </c>
      <c r="AC1983" s="253">
        <f t="shared" ref="AC1983" ca="1" si="3273">IF($D1979=LataProjekcji,ROUND($D1980-AC1982,0),ROUND(IF(AND(AC1981=0,AB1983&gt;0),$D1980-AC1982,IF(AC1981=0,0,$D1980-AC1982)),0))</f>
        <v>0</v>
      </c>
      <c r="AD1983" s="253">
        <f t="shared" ref="AD1983" ca="1" si="3274">IF($D1979=LataProjekcji,ROUND($D1980-AD1982,0),ROUND(IF(AND(AD1981=0,AC1983&gt;0),$D1980-AD1982,IF(AD1981=0,0,$D1980-AD1982)),0))</f>
        <v>0</v>
      </c>
      <c r="AE1983" s="253">
        <f t="shared" ref="AE1983" ca="1" si="3275">IF($D1979=LataProjekcji,ROUND($D1980-AE1982,0),ROUND(IF(AND(AE1981=0,AD1983&gt;0),$D1980-AE1982,IF(AE1981=0,0,$D1980-AE1982)),0))</f>
        <v>0</v>
      </c>
    </row>
    <row r="1984" spans="1:31" hidden="1">
      <c r="A1984" s="326"/>
      <c r="B1984" s="21"/>
      <c r="C1984" s="21"/>
      <c r="D1984" s="22"/>
      <c r="E1984" s="21"/>
      <c r="F1984" s="21"/>
      <c r="G1984" s="21"/>
      <c r="H1984" s="388">
        <f>H1977+1</f>
        <v>2</v>
      </c>
      <c r="I1984" s="458" cm="1">
        <f t="array" aca="1" ref="I1984" ca="1">OFFSET('Środki trwałe'!$C$616,H1984,,)</f>
        <v>0</v>
      </c>
      <c r="J1984" s="388" t="s">
        <v>404</v>
      </c>
      <c r="K1984" s="528">
        <f t="shared" ref="K1984:W1984" ca="1" si="3276">IF(AND(OFFSET($F$269,$D1978,0)="tak",OFFSET($G$269,$D1978,0)="tak",OFFSET($J$269,$D1978,0)="ok",LataProjekcji&lt;=Koniec_Projekt),ROUND(OFFSET($K$2476,$H1983,(COLUMN()-11))*OFFSET($K$632,$H1984,(COLUMN()-11)),0),0)</f>
        <v>0</v>
      </c>
      <c r="L1984" s="528">
        <f t="shared" ca="1" si="3276"/>
        <v>0</v>
      </c>
      <c r="M1984" s="528">
        <f t="shared" ca="1" si="3276"/>
        <v>0</v>
      </c>
      <c r="N1984" s="528">
        <f t="shared" ca="1" si="3276"/>
        <v>0</v>
      </c>
      <c r="O1984" s="528">
        <f t="shared" ca="1" si="3276"/>
        <v>0</v>
      </c>
      <c r="P1984" s="528">
        <f t="shared" ca="1" si="3276"/>
        <v>0</v>
      </c>
      <c r="Q1984" s="528">
        <f t="shared" ca="1" si="3276"/>
        <v>0</v>
      </c>
      <c r="R1984" s="528">
        <f t="shared" ca="1" si="3276"/>
        <v>0</v>
      </c>
      <c r="S1984" s="528">
        <f t="shared" ca="1" si="3276"/>
        <v>0</v>
      </c>
      <c r="T1984" s="528">
        <f t="shared" ca="1" si="3276"/>
        <v>0</v>
      </c>
      <c r="U1984" s="528">
        <f t="shared" ca="1" si="3276"/>
        <v>0</v>
      </c>
      <c r="V1984" s="528">
        <f t="shared" ca="1" si="3276"/>
        <v>0</v>
      </c>
      <c r="W1984" s="528">
        <f t="shared" ca="1" si="3276"/>
        <v>0</v>
      </c>
      <c r="X1984" s="528">
        <f t="shared" ref="X1984:AA1984" ca="1" si="3277">IF(AND(OFFSET($F$269,$D1978,0)="tak",OFFSET($G$269,$D1978,0)="tak",OFFSET($J$269,$D1978,0)="ok",LataProjekcji&lt;=Koniec_Projekt),ROUND(OFFSET($K$2476,$H1983,(COLUMN()-11))*OFFSET($K$632,$H1984,(COLUMN()-11)),0),0)</f>
        <v>0</v>
      </c>
      <c r="Y1984" s="528">
        <f t="shared" ca="1" si="3277"/>
        <v>0</v>
      </c>
      <c r="Z1984" s="528">
        <f t="shared" ca="1" si="3277"/>
        <v>0</v>
      </c>
      <c r="AA1984" s="528">
        <f t="shared" ca="1" si="3277"/>
        <v>0</v>
      </c>
      <c r="AB1984" s="528">
        <f t="shared" ref="AB1984:AE1984" ca="1" si="3278">IF(AND(OFFSET($F$269,$D1978,0)="tak",OFFSET($G$269,$D1978,0)="tak",OFFSET($J$269,$D1978,0)="ok",LataProjekcji&lt;=Koniec_Projekt),ROUND(OFFSET($K$2476,$H1983,(COLUMN()-11))*OFFSET($K$632,$H1984,(COLUMN()-11)),0),0)</f>
        <v>0</v>
      </c>
      <c r="AC1984" s="528">
        <f t="shared" ca="1" si="3278"/>
        <v>0</v>
      </c>
      <c r="AD1984" s="528">
        <f t="shared" ca="1" si="3278"/>
        <v>0</v>
      </c>
      <c r="AE1984" s="528">
        <f t="shared" ca="1" si="3278"/>
        <v>0</v>
      </c>
    </row>
    <row r="1985" spans="1:31" hidden="1">
      <c r="A1985" s="326"/>
      <c r="B1985" s="20">
        <f ca="1">OFFSET($B$269,D1985,0)</f>
        <v>0</v>
      </c>
      <c r="C1985" s="20"/>
      <c r="D1985" s="21">
        <f>D1978+1</f>
        <v>350</v>
      </c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</row>
    <row r="1986" spans="1:31" hidden="1">
      <c r="A1986" s="326"/>
      <c r="B1986" s="21" t="s">
        <v>395</v>
      </c>
      <c r="C1986" s="21"/>
      <c r="D1986" s="164">
        <f ca="1">YEAR(OFFSET($E$269,D1985,0))</f>
        <v>1900</v>
      </c>
      <c r="E1986" s="164">
        <f ca="1">MONTH(OFFSET($E$269,D1985,0))</f>
        <v>1</v>
      </c>
      <c r="F1986" s="527" cm="1">
        <f t="array" aca="1" ref="F1986" ca="1">IleMiesiecyDoKoncaRokuST</f>
        <v>11</v>
      </c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</row>
    <row r="1987" spans="1:31" hidden="1">
      <c r="A1987" s="326"/>
      <c r="B1987" s="21" t="s">
        <v>388</v>
      </c>
      <c r="C1987" s="21"/>
      <c r="D1987" s="374">
        <f ca="1">IF(E1987&lt;0,0,ROUND(E1987,0))</f>
        <v>0</v>
      </c>
      <c r="E1987" s="248">
        <f ca="1">OFFSET($D$269,D1985,0)</f>
        <v>0</v>
      </c>
      <c r="F1987" s="374">
        <f ca="1">IF(E1987&gt;10,ROUND(($D1988/12)*$F1986,0),$D1987)</f>
        <v>0</v>
      </c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</row>
    <row r="1988" spans="1:31" hidden="1">
      <c r="A1988" s="326"/>
      <c r="B1988" s="21" t="s">
        <v>396</v>
      </c>
      <c r="C1988" s="21"/>
      <c r="D1988" s="374">
        <f ca="1">IF(ISBLANK(OFFSET($E$269,D1985,0)),0,IF(E1987&gt;10,ROUND(D1987*am_inneST,0),IF(D1987&lt;0,0,D1987)))</f>
        <v>0</v>
      </c>
      <c r="E1988" s="21"/>
      <c r="F1988" s="21"/>
      <c r="G1988" s="21"/>
      <c r="H1988" s="21"/>
      <c r="I1988" s="21"/>
      <c r="J1988" s="21"/>
      <c r="K1988" s="74">
        <f ca="1">ROUND(IF($D1986=LataProjekcji,$F1987,IF($D1986=LataProjekcji,$D1988,0)),0)</f>
        <v>0</v>
      </c>
      <c r="L1988" s="247">
        <f ca="1">ROUND(IF(OR(AND($D1986=LataProjekcji,$F1986&gt;0),AND($D1986=LataProjekcji,$F1986=0,$E1987&lt;=10)),$F1987,IF($D1986&lt;LataProjekcji,IF((SUM($K1988:K1988)+$D1988)&lt;$D1987,$D1988,$D1987-SUM($K1988:K1988)),0)),0)</f>
        <v>0</v>
      </c>
      <c r="M1988" s="247">
        <f ca="1">ROUND(IF(OR(AND($D1986=LataProjekcji,$F1986&gt;0),AND($D1986=LataProjekcji,$F1986=0,$E1987&lt;=10)),$F1987,IF($D1986&lt;LataProjekcji,IF((SUM($K1988:L1988)+$D1988)&lt;$D1987,$D1988,$D1987-SUM($K1988:L1988)),0)),0)</f>
        <v>0</v>
      </c>
      <c r="N1988" s="247">
        <f ca="1">ROUND(IF(OR(AND($D1986=LataProjekcji,$F1986&gt;0),AND($D1986=LataProjekcji,$F1986=0,$E1987&lt;=10)),$F1987,IF($D1986&lt;LataProjekcji,IF((SUM($K1988:M1988)+$D1988)&lt;$D1987,$D1988,$D1987-SUM($K1988:M1988)),0)),0)</f>
        <v>0</v>
      </c>
      <c r="O1988" s="247">
        <f ca="1">ROUND(IF(OR(AND($D1986=LataProjekcji,$F1986&gt;0),AND($D1986=LataProjekcji,$F1986=0,$E1987&lt;=10)),$F1987,IF($D1986&lt;LataProjekcji,IF((SUM($K1988:N1988)+$D1988)&lt;$D1987,$D1988,$D1987-SUM($K1988:N1988)),0)),0)</f>
        <v>0</v>
      </c>
      <c r="P1988" s="247">
        <f ca="1">ROUND(IF(OR(AND($D1986=LataProjekcji,$F1986&gt;0),AND($D1986=LataProjekcji,$F1986=0,$E1987&lt;=10)),$F1987,IF($D1986&lt;LataProjekcji,IF((SUM($K1988:O1988)+$D1988)&lt;$D1987,$D1988,$D1987-SUM($K1988:O1988)),0)),0)</f>
        <v>0</v>
      </c>
      <c r="Q1988" s="247">
        <f ca="1">ROUND(IF(OR(AND($D1986=LataProjekcji,$F1986&gt;0),AND($D1986=LataProjekcji,$F1986=0,$E1987&lt;=10)),$F1987,IF($D1986&lt;LataProjekcji,IF((SUM($K1988:P1988)+$D1988)&lt;$D1987,$D1988,$D1987-SUM($K1988:P1988)),0)),0)</f>
        <v>0</v>
      </c>
      <c r="R1988" s="247">
        <f ca="1">ROUND(IF(OR(AND($D1986=LataProjekcji,$F1986&gt;0),AND($D1986=LataProjekcji,$F1986=0,$E1987&lt;=10)),$F1987,IF($D1986&lt;LataProjekcji,IF((SUM($K1988:Q1988)+$D1988)&lt;$D1987,$D1988,$D1987-SUM($K1988:Q1988)),0)),0)</f>
        <v>0</v>
      </c>
      <c r="S1988" s="247">
        <f ca="1">ROUND(IF(OR(AND($D1986=LataProjekcji,$F1986&gt;0),AND($D1986=LataProjekcji,$F1986=0,$E1987&lt;=10)),$F1987,IF($D1986&lt;LataProjekcji,IF((SUM($K1988:R1988)+$D1988)&lt;$D1987,$D1988,$D1987-SUM($K1988:R1988)),0)),0)</f>
        <v>0</v>
      </c>
      <c r="T1988" s="247">
        <f ca="1">ROUND(IF(OR(AND($D1986=LataProjekcji,$F1986&gt;0),AND($D1986=LataProjekcji,$F1986=0,$E1987&lt;=10)),$F1987,IF($D1986&lt;LataProjekcji,IF((SUM($K1988:S1988)+$D1988)&lt;$D1987,$D1988,$D1987-SUM($K1988:S1988)),0)),0)</f>
        <v>0</v>
      </c>
      <c r="U1988" s="247">
        <f ca="1">ROUND(IF(OR(AND($D1986=LataProjekcji,$F1986&gt;0),AND($D1986=LataProjekcji,$F1986=0,$E1987&lt;=10)),$F1987,IF($D1986&lt;LataProjekcji,IF((SUM($K1988:T1988)+$D1988)&lt;$D1987,$D1988,$D1987-SUM($K1988:T1988)),0)),0)</f>
        <v>0</v>
      </c>
      <c r="V1988" s="247">
        <f ca="1">ROUND(IF(OR(AND($D1986=LataProjekcji,$F1986&gt;0),AND($D1986=LataProjekcji,$F1986=0,$E1987&lt;=10)),$F1987,IF($D1986&lt;LataProjekcji,IF((SUM($K1988:U1988)+$D1988)&lt;$D1987,$D1988,$D1987-SUM($K1988:U1988)),0)),0)</f>
        <v>0</v>
      </c>
      <c r="W1988" s="247">
        <f ca="1">ROUND(IF(OR(AND($D1986=LataProjekcji,$F1986&gt;0),AND($D1986=LataProjekcji,$F1986=0,$E1987&lt;=10)),$F1987,IF($D1986&lt;LataProjekcji,IF((SUM($K1988:V1988)+$D1988)&lt;$D1987,$D1988,$D1987-SUM($K1988:V1988)),0)),0)</f>
        <v>0</v>
      </c>
      <c r="X1988" s="247">
        <f ca="1">ROUND(IF(OR(AND($D1986=LataProjekcji,$F1986&gt;0),AND($D1986=LataProjekcji,$F1986=0,$E1987&lt;=10)),$F1987,IF($D1986&lt;LataProjekcji,IF((SUM($K1988:W1988)+$D1988)&lt;$D1987,$D1988,$D1987-SUM($K1988:W1988)),0)),0)</f>
        <v>0</v>
      </c>
      <c r="Y1988" s="247">
        <f ca="1">ROUND(IF(OR(AND($D1986=LataProjekcji,$F1986&gt;0),AND($D1986=LataProjekcji,$F1986=0,$E1987&lt;=10)),$F1987,IF($D1986&lt;LataProjekcji,IF((SUM($K1988:X1988)+$D1988)&lt;$D1987,$D1988,$D1987-SUM($K1988:X1988)),0)),0)</f>
        <v>0</v>
      </c>
      <c r="Z1988" s="247">
        <f ca="1">ROUND(IF(OR(AND($D1986=LataProjekcji,$F1986&gt;0),AND($D1986=LataProjekcji,$F1986=0,$E1987&lt;=10)),$F1987,IF($D1986&lt;LataProjekcji,IF((SUM($K1988:Y1988)+$D1988)&lt;$D1987,$D1988,$D1987-SUM($K1988:Y1988)),0)),0)</f>
        <v>0</v>
      </c>
      <c r="AA1988" s="247">
        <f ca="1">ROUND(IF(OR(AND($D1986=LataProjekcji,$F1986&gt;0),AND($D1986=LataProjekcji,$F1986=0,$E1987&lt;=10)),$F1987,IF($D1986&lt;LataProjekcji,IF((SUM($K1988:Z1988)+$D1988)&lt;$D1987,$D1988,$D1987-SUM($K1988:Z1988)),0)),0)</f>
        <v>0</v>
      </c>
      <c r="AB1988" s="247">
        <f ca="1">ROUND(IF(OR(AND($D1986=LataProjekcji,$F1986&gt;0),AND($D1986=LataProjekcji,$F1986=0,$E1987&lt;=10)),$F1987,IF($D1986&lt;LataProjekcji,IF((SUM($K1988:AA1988)+$D1988)&lt;$D1987,$D1988,$D1987-SUM($K1988:AA1988)),0)),0)</f>
        <v>0</v>
      </c>
      <c r="AC1988" s="247">
        <f ca="1">ROUND(IF(OR(AND($D1986=LataProjekcji,$F1986&gt;0),AND($D1986=LataProjekcji,$F1986=0,$E1987&lt;=10)),$F1987,IF($D1986&lt;LataProjekcji,IF((SUM($K1988:AB1988)+$D1988)&lt;$D1987,$D1988,$D1987-SUM($K1988:AB1988)),0)),0)</f>
        <v>0</v>
      </c>
      <c r="AD1988" s="247">
        <f ca="1">ROUND(IF(OR(AND($D1986=LataProjekcji,$F1986&gt;0),AND($D1986=LataProjekcji,$F1986=0,$E1987&lt;=10)),$F1987,IF($D1986&lt;LataProjekcji,IF((SUM($K1988:AC1988)+$D1988)&lt;$D1987,$D1988,$D1987-SUM($K1988:AC1988)),0)),0)</f>
        <v>0</v>
      </c>
      <c r="AE1988" s="247">
        <f ca="1">ROUND(IF(OR(AND($D1986=LataProjekcji,$F1986&gt;0),AND($D1986=LataProjekcji,$F1986=0,$E1987&lt;=10)),$F1987,IF($D1986&lt;LataProjekcji,IF((SUM($K1988:AD1988)+$D1988)&lt;$D1987,$D1988,$D1987-SUM($K1988:AD1988)),0)),0)</f>
        <v>0</v>
      </c>
    </row>
    <row r="1989" spans="1:31" ht="12.5" hidden="1" thickBot="1">
      <c r="A1989" s="326"/>
      <c r="B1989" s="21" t="s">
        <v>397</v>
      </c>
      <c r="C1989" s="21"/>
      <c r="D1989" s="22"/>
      <c r="E1989" s="21"/>
      <c r="F1989" s="21"/>
      <c r="G1989" s="21"/>
      <c r="H1989" s="21"/>
      <c r="I1989" s="21"/>
      <c r="J1989" s="21"/>
      <c r="K1989" s="22">
        <f ca="1">ROUND(K1988,0)</f>
        <v>0</v>
      </c>
      <c r="L1989" s="22">
        <f t="shared" ref="L1989:W1989" ca="1" si="3279">ROUND(K1989+L1988,0)</f>
        <v>0</v>
      </c>
      <c r="M1989" s="22">
        <f t="shared" ca="1" si="3279"/>
        <v>0</v>
      </c>
      <c r="N1989" s="22">
        <f t="shared" ca="1" si="3279"/>
        <v>0</v>
      </c>
      <c r="O1989" s="22">
        <f t="shared" ca="1" si="3279"/>
        <v>0</v>
      </c>
      <c r="P1989" s="22">
        <f t="shared" ca="1" si="3279"/>
        <v>0</v>
      </c>
      <c r="Q1989" s="22">
        <f t="shared" ca="1" si="3279"/>
        <v>0</v>
      </c>
      <c r="R1989" s="22">
        <f t="shared" ca="1" si="3279"/>
        <v>0</v>
      </c>
      <c r="S1989" s="22">
        <f t="shared" ca="1" si="3279"/>
        <v>0</v>
      </c>
      <c r="T1989" s="22">
        <f t="shared" ca="1" si="3279"/>
        <v>0</v>
      </c>
      <c r="U1989" s="22">
        <f t="shared" ca="1" si="3279"/>
        <v>0</v>
      </c>
      <c r="V1989" s="22">
        <f t="shared" ca="1" si="3279"/>
        <v>0</v>
      </c>
      <c r="W1989" s="22">
        <f t="shared" ca="1" si="3279"/>
        <v>0</v>
      </c>
      <c r="X1989" s="22">
        <f ca="1">ROUND(W1989+X1988,0)</f>
        <v>0</v>
      </c>
      <c r="Y1989" s="22">
        <f ca="1">ROUND(X1989+Y1988,0)</f>
        <v>0</v>
      </c>
      <c r="Z1989" s="22">
        <f t="shared" ref="Z1989:AA1989" ca="1" si="3280">ROUND(Y1989+Z1988,0)</f>
        <v>0</v>
      </c>
      <c r="AA1989" s="22">
        <f t="shared" ca="1" si="3280"/>
        <v>0</v>
      </c>
      <c r="AB1989" s="22">
        <f t="shared" ref="AB1989" ca="1" si="3281">ROUND(AA1989+AB1988,0)</f>
        <v>0</v>
      </c>
      <c r="AC1989" s="22">
        <f t="shared" ref="AC1989" ca="1" si="3282">ROUND(AB1989+AC1988,0)</f>
        <v>0</v>
      </c>
      <c r="AD1989" s="22">
        <f t="shared" ref="AD1989" ca="1" si="3283">ROUND(AC1989+AD1988,0)</f>
        <v>0</v>
      </c>
      <c r="AE1989" s="22">
        <f t="shared" ref="AE1989" ca="1" si="3284">ROUND(AD1989+AE1988,0)</f>
        <v>0</v>
      </c>
    </row>
    <row r="1990" spans="1:31" ht="12.5" hidden="1" thickBot="1">
      <c r="A1990" s="326"/>
      <c r="B1990" s="21" t="s">
        <v>388</v>
      </c>
      <c r="C1990" s="21"/>
      <c r="D1990" s="22"/>
      <c r="E1990" s="21"/>
      <c r="F1990" s="21"/>
      <c r="G1990" s="21"/>
      <c r="H1990" s="539">
        <f>H1983+7</f>
        <v>662</v>
      </c>
      <c r="I1990" s="21"/>
      <c r="J1990" s="21"/>
      <c r="K1990" s="76">
        <f ca="1">IF($D1986=LataProjekcji,ROUND($D1987-K1989,0),ROUND(IF(K1988=0,0,$D1987-K1989),0))</f>
        <v>0</v>
      </c>
      <c r="L1990" s="253">
        <f t="shared" ref="L1990:W1990" ca="1" si="3285">IF($D1986=LataProjekcji,ROUND($D1987-L1989,0),ROUND(IF(AND(L1988=0,K1990&gt;0),$D1987-L1989,IF(L1988=0,0,$D1987-L1989)),0))</f>
        <v>0</v>
      </c>
      <c r="M1990" s="253">
        <f t="shared" ca="1" si="3285"/>
        <v>0</v>
      </c>
      <c r="N1990" s="253">
        <f t="shared" ca="1" si="3285"/>
        <v>0</v>
      </c>
      <c r="O1990" s="253">
        <f t="shared" ca="1" si="3285"/>
        <v>0</v>
      </c>
      <c r="P1990" s="253">
        <f t="shared" ca="1" si="3285"/>
        <v>0</v>
      </c>
      <c r="Q1990" s="253">
        <f t="shared" ca="1" si="3285"/>
        <v>0</v>
      </c>
      <c r="R1990" s="253">
        <f t="shared" ca="1" si="3285"/>
        <v>0</v>
      </c>
      <c r="S1990" s="253">
        <f t="shared" ca="1" si="3285"/>
        <v>0</v>
      </c>
      <c r="T1990" s="253">
        <f t="shared" ca="1" si="3285"/>
        <v>0</v>
      </c>
      <c r="U1990" s="253">
        <f t="shared" ca="1" si="3285"/>
        <v>0</v>
      </c>
      <c r="V1990" s="253">
        <f t="shared" ca="1" si="3285"/>
        <v>0</v>
      </c>
      <c r="W1990" s="253">
        <f t="shared" ca="1" si="3285"/>
        <v>0</v>
      </c>
      <c r="X1990" s="253">
        <f t="shared" ref="X1990:AA1990" ca="1" si="3286">IF($D1986=LataProjekcji,ROUND($D1987-X1989,0),ROUND(IF(AND(X1988=0,W1990&gt;0),$D1987-X1989,IF(X1988=0,0,$D1987-X1989)),0))</f>
        <v>0</v>
      </c>
      <c r="Y1990" s="253">
        <f t="shared" ca="1" si="3286"/>
        <v>0</v>
      </c>
      <c r="Z1990" s="253">
        <f t="shared" ca="1" si="3286"/>
        <v>0</v>
      </c>
      <c r="AA1990" s="253">
        <f t="shared" ca="1" si="3286"/>
        <v>0</v>
      </c>
      <c r="AB1990" s="253">
        <f t="shared" ref="AB1990" ca="1" si="3287">IF($D1986=LataProjekcji,ROUND($D1987-AB1989,0),ROUND(IF(AND(AB1988=0,AA1990&gt;0),$D1987-AB1989,IF(AB1988=0,0,$D1987-AB1989)),0))</f>
        <v>0</v>
      </c>
      <c r="AC1990" s="253">
        <f t="shared" ref="AC1990" ca="1" si="3288">IF($D1986=LataProjekcji,ROUND($D1987-AC1989,0),ROUND(IF(AND(AC1988=0,AB1990&gt;0),$D1987-AC1989,IF(AC1988=0,0,$D1987-AC1989)),0))</f>
        <v>0</v>
      </c>
      <c r="AD1990" s="253">
        <f t="shared" ref="AD1990" ca="1" si="3289">IF($D1986=LataProjekcji,ROUND($D1987-AD1989,0),ROUND(IF(AND(AD1988=0,AC1990&gt;0),$D1987-AD1989,IF(AD1988=0,0,$D1987-AD1989)),0))</f>
        <v>0</v>
      </c>
      <c r="AE1990" s="253">
        <f t="shared" ref="AE1990" ca="1" si="3290">IF($D1986=LataProjekcji,ROUND($D1987-AE1989,0),ROUND(IF(AND(AE1988=0,AD1990&gt;0),$D1987-AE1989,IF(AE1988=0,0,$D1987-AE1989)),0))</f>
        <v>0</v>
      </c>
    </row>
    <row r="1991" spans="1:31" hidden="1">
      <c r="A1991" s="326"/>
      <c r="B1991" s="21"/>
      <c r="C1991" s="21"/>
      <c r="D1991" s="21"/>
      <c r="E1991" s="21"/>
      <c r="F1991" s="21"/>
      <c r="G1991" s="21"/>
      <c r="H1991" s="388">
        <f>H1984+1</f>
        <v>3</v>
      </c>
      <c r="I1991" s="458" cm="1">
        <f t="array" aca="1" ref="I1991" ca="1">OFFSET('Środki trwałe'!$C$616,H1991,,)</f>
        <v>0</v>
      </c>
      <c r="J1991" s="388" t="s">
        <v>404</v>
      </c>
      <c r="K1991" s="528">
        <f t="shared" ref="K1991:W1991" ca="1" si="3291">IF(AND(OFFSET($F$269,$D1985,0)="tak",OFFSET($G$269,$D1985,0)="tak",OFFSET($J$269,$D1985,0)="ok",LataProjekcji&lt;=Koniec_Projekt),ROUND(OFFSET($K$2476,$H1990,(COLUMN()-11))*OFFSET($K$632,$H1991,(COLUMN()-11)),0),0)</f>
        <v>0</v>
      </c>
      <c r="L1991" s="528">
        <f t="shared" ca="1" si="3291"/>
        <v>0</v>
      </c>
      <c r="M1991" s="528">
        <f t="shared" ca="1" si="3291"/>
        <v>0</v>
      </c>
      <c r="N1991" s="528">
        <f t="shared" ca="1" si="3291"/>
        <v>0</v>
      </c>
      <c r="O1991" s="528">
        <f t="shared" ca="1" si="3291"/>
        <v>0</v>
      </c>
      <c r="P1991" s="528">
        <f t="shared" ca="1" si="3291"/>
        <v>0</v>
      </c>
      <c r="Q1991" s="528">
        <f t="shared" ca="1" si="3291"/>
        <v>0</v>
      </c>
      <c r="R1991" s="528">
        <f t="shared" ca="1" si="3291"/>
        <v>0</v>
      </c>
      <c r="S1991" s="528">
        <f t="shared" ca="1" si="3291"/>
        <v>0</v>
      </c>
      <c r="T1991" s="528">
        <f t="shared" ca="1" si="3291"/>
        <v>0</v>
      </c>
      <c r="U1991" s="528">
        <f t="shared" ca="1" si="3291"/>
        <v>0</v>
      </c>
      <c r="V1991" s="528">
        <f t="shared" ca="1" si="3291"/>
        <v>0</v>
      </c>
      <c r="W1991" s="528">
        <f t="shared" ca="1" si="3291"/>
        <v>0</v>
      </c>
      <c r="X1991" s="528">
        <f t="shared" ref="X1991:AA1991" ca="1" si="3292">IF(AND(OFFSET($F$269,$D1985,0)="tak",OFFSET($G$269,$D1985,0)="tak",OFFSET($J$269,$D1985,0)="ok",LataProjekcji&lt;=Koniec_Projekt),ROUND(OFFSET($K$2476,$H1990,(COLUMN()-11))*OFFSET($K$632,$H1991,(COLUMN()-11)),0),0)</f>
        <v>0</v>
      </c>
      <c r="Y1991" s="528">
        <f t="shared" ca="1" si="3292"/>
        <v>0</v>
      </c>
      <c r="Z1991" s="528">
        <f t="shared" ca="1" si="3292"/>
        <v>0</v>
      </c>
      <c r="AA1991" s="528">
        <f t="shared" ca="1" si="3292"/>
        <v>0</v>
      </c>
      <c r="AB1991" s="528">
        <f t="shared" ref="AB1991:AE1991" ca="1" si="3293">IF(AND(OFFSET($F$269,$D1985,0)="tak",OFFSET($G$269,$D1985,0)="tak",OFFSET($J$269,$D1985,0)="ok",LataProjekcji&lt;=Koniec_Projekt),ROUND(OFFSET($K$2476,$H1990,(COLUMN()-11))*OFFSET($K$632,$H1991,(COLUMN()-11)),0),0)</f>
        <v>0</v>
      </c>
      <c r="AC1991" s="528">
        <f t="shared" ca="1" si="3293"/>
        <v>0</v>
      </c>
      <c r="AD1991" s="528">
        <f t="shared" ca="1" si="3293"/>
        <v>0</v>
      </c>
      <c r="AE1991" s="528">
        <f t="shared" ca="1" si="3293"/>
        <v>0</v>
      </c>
    </row>
    <row r="1992" spans="1:31" hidden="1">
      <c r="A1992" s="326"/>
      <c r="B1992" s="20">
        <f ca="1">OFFSET($B$269,D1992,0)</f>
        <v>0</v>
      </c>
      <c r="C1992" s="20"/>
      <c r="D1992" s="21">
        <f>D1985+1</f>
        <v>351</v>
      </c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1"/>
      <c r="Y1992" s="21"/>
      <c r="Z1992" s="21"/>
      <c r="AA1992" s="21"/>
      <c r="AB1992" s="21"/>
      <c r="AC1992" s="21"/>
      <c r="AD1992" s="21"/>
      <c r="AE1992" s="21"/>
    </row>
    <row r="1993" spans="1:31" hidden="1">
      <c r="A1993" s="326"/>
      <c r="B1993" s="21" t="s">
        <v>395</v>
      </c>
      <c r="C1993" s="21"/>
      <c r="D1993" s="164">
        <f ca="1">YEAR(OFFSET($E$269,D1992,0))</f>
        <v>1900</v>
      </c>
      <c r="E1993" s="164">
        <f ca="1">MONTH(OFFSET($E$269,D1992,0))</f>
        <v>1</v>
      </c>
      <c r="F1993" s="527" cm="1">
        <f t="array" aca="1" ref="F1993" ca="1">IleMiesiecyDoKoncaRokuST</f>
        <v>11</v>
      </c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</row>
    <row r="1994" spans="1:31" hidden="1">
      <c r="A1994" s="326"/>
      <c r="B1994" s="21" t="s">
        <v>388</v>
      </c>
      <c r="C1994" s="21"/>
      <c r="D1994" s="375">
        <f ca="1">IF(E1994&lt;0,0,ROUND(E1994,0))</f>
        <v>0</v>
      </c>
      <c r="E1994" s="248">
        <f ca="1">OFFSET($D$269,D1992,0)</f>
        <v>0</v>
      </c>
      <c r="F1994" s="375">
        <f ca="1">IF(E1994&gt;10,ROUND(($D1995/12)*$F1993,0),$D1994)</f>
        <v>0</v>
      </c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</row>
    <row r="1995" spans="1:31" hidden="1">
      <c r="A1995" s="326"/>
      <c r="B1995" s="21" t="s">
        <v>396</v>
      </c>
      <c r="C1995" s="21"/>
      <c r="D1995" s="375">
        <f ca="1">IF(ISBLANK(OFFSET($E$269,D1992,0)),0,IF(E1994&gt;10,ROUND(D1994*am_inneST,0),IF(D1994&lt;0,0,D1994)))</f>
        <v>0</v>
      </c>
      <c r="E1995" s="21"/>
      <c r="F1995" s="21"/>
      <c r="G1995" s="21"/>
      <c r="H1995" s="21"/>
      <c r="I1995" s="21"/>
      <c r="J1995" s="21"/>
      <c r="K1995" s="74">
        <f ca="1">ROUND(IF($D1993=LataProjekcji,$F1994,IF($D1993=LataProjekcji,$D1995,0)),0)</f>
        <v>0</v>
      </c>
      <c r="L1995" s="247">
        <f ca="1">ROUND(IF(OR(AND($D1993=LataProjekcji,$F1993&gt;0),AND($D1993=LataProjekcji,$F1993=0,$E1994&lt;=10)),$F1994,IF($D1993&lt;LataProjekcji,IF((SUM($K1995:K1995)+$D1995)&lt;$D1994,$D1995,$D1994-SUM($K1995:K1995)),0)),0)</f>
        <v>0</v>
      </c>
      <c r="M1995" s="247">
        <f ca="1">ROUND(IF(OR(AND($D1993=LataProjekcji,$F1993&gt;0),AND($D1993=LataProjekcji,$F1993=0,$E1994&lt;=10)),$F1994,IF($D1993&lt;LataProjekcji,IF((SUM($K1995:L1995)+$D1995)&lt;$D1994,$D1995,$D1994-SUM($K1995:L1995)),0)),0)</f>
        <v>0</v>
      </c>
      <c r="N1995" s="247">
        <f ca="1">ROUND(IF(OR(AND($D1993=LataProjekcji,$F1993&gt;0),AND($D1993=LataProjekcji,$F1993=0,$E1994&lt;=10)),$F1994,IF($D1993&lt;LataProjekcji,IF((SUM($K1995:M1995)+$D1995)&lt;$D1994,$D1995,$D1994-SUM($K1995:M1995)),0)),0)</f>
        <v>0</v>
      </c>
      <c r="O1995" s="247">
        <f ca="1">ROUND(IF(OR(AND($D1993=LataProjekcji,$F1993&gt;0),AND($D1993=LataProjekcji,$F1993=0,$E1994&lt;=10)),$F1994,IF($D1993&lt;LataProjekcji,IF((SUM($K1995:N1995)+$D1995)&lt;$D1994,$D1995,$D1994-SUM($K1995:N1995)),0)),0)</f>
        <v>0</v>
      </c>
      <c r="P1995" s="247">
        <f ca="1">ROUND(IF(OR(AND($D1993=LataProjekcji,$F1993&gt;0),AND($D1993=LataProjekcji,$F1993=0,$E1994&lt;=10)),$F1994,IF($D1993&lt;LataProjekcji,IF((SUM($K1995:O1995)+$D1995)&lt;$D1994,$D1995,$D1994-SUM($K1995:O1995)),0)),0)</f>
        <v>0</v>
      </c>
      <c r="Q1995" s="247">
        <f ca="1">ROUND(IF(OR(AND($D1993=LataProjekcji,$F1993&gt;0),AND($D1993=LataProjekcji,$F1993=0,$E1994&lt;=10)),$F1994,IF($D1993&lt;LataProjekcji,IF((SUM($K1995:P1995)+$D1995)&lt;$D1994,$D1995,$D1994-SUM($K1995:P1995)),0)),0)</f>
        <v>0</v>
      </c>
      <c r="R1995" s="247">
        <f ca="1">ROUND(IF(OR(AND($D1993=LataProjekcji,$F1993&gt;0),AND($D1993=LataProjekcji,$F1993=0,$E1994&lt;=10)),$F1994,IF($D1993&lt;LataProjekcji,IF((SUM($K1995:Q1995)+$D1995)&lt;$D1994,$D1995,$D1994-SUM($K1995:Q1995)),0)),0)</f>
        <v>0</v>
      </c>
      <c r="S1995" s="247">
        <f ca="1">ROUND(IF(OR(AND($D1993=LataProjekcji,$F1993&gt;0),AND($D1993=LataProjekcji,$F1993=0,$E1994&lt;=10)),$F1994,IF($D1993&lt;LataProjekcji,IF((SUM($K1995:R1995)+$D1995)&lt;$D1994,$D1995,$D1994-SUM($K1995:R1995)),0)),0)</f>
        <v>0</v>
      </c>
      <c r="T1995" s="247">
        <f ca="1">ROUND(IF(OR(AND($D1993=LataProjekcji,$F1993&gt;0),AND($D1993=LataProjekcji,$F1993=0,$E1994&lt;=10)),$F1994,IF($D1993&lt;LataProjekcji,IF((SUM($K1995:S1995)+$D1995)&lt;$D1994,$D1995,$D1994-SUM($K1995:S1995)),0)),0)</f>
        <v>0</v>
      </c>
      <c r="U1995" s="247">
        <f ca="1">ROUND(IF(OR(AND($D1993=LataProjekcji,$F1993&gt;0),AND($D1993=LataProjekcji,$F1993=0,$E1994&lt;=10)),$F1994,IF($D1993&lt;LataProjekcji,IF((SUM($K1995:T1995)+$D1995)&lt;$D1994,$D1995,$D1994-SUM($K1995:T1995)),0)),0)</f>
        <v>0</v>
      </c>
      <c r="V1995" s="247">
        <f ca="1">ROUND(IF(OR(AND($D1993=LataProjekcji,$F1993&gt;0),AND($D1993=LataProjekcji,$F1993=0,$E1994&lt;=10)),$F1994,IF($D1993&lt;LataProjekcji,IF((SUM($K1995:U1995)+$D1995)&lt;$D1994,$D1995,$D1994-SUM($K1995:U1995)),0)),0)</f>
        <v>0</v>
      </c>
      <c r="W1995" s="247">
        <f ca="1">ROUND(IF(OR(AND($D1993=LataProjekcji,$F1993&gt;0),AND($D1993=LataProjekcji,$F1993=0,$E1994&lt;=10)),$F1994,IF($D1993&lt;LataProjekcji,IF((SUM($K1995:V1995)+$D1995)&lt;$D1994,$D1995,$D1994-SUM($K1995:V1995)),0)),0)</f>
        <v>0</v>
      </c>
      <c r="X1995" s="247">
        <f ca="1">ROUND(IF(OR(AND($D1993=LataProjekcji,$F1993&gt;0),AND($D1993=LataProjekcji,$F1993=0,$E1994&lt;=10)),$F1994,IF($D1993&lt;LataProjekcji,IF((SUM($K1995:W1995)+$D1995)&lt;$D1994,$D1995,$D1994-SUM($K1995:W1995)),0)),0)</f>
        <v>0</v>
      </c>
      <c r="Y1995" s="247">
        <f ca="1">ROUND(IF(OR(AND($D1993=LataProjekcji,$F1993&gt;0),AND($D1993=LataProjekcji,$F1993=0,$E1994&lt;=10)),$F1994,IF($D1993&lt;LataProjekcji,IF((SUM($K1995:X1995)+$D1995)&lt;$D1994,$D1995,$D1994-SUM($K1995:X1995)),0)),0)</f>
        <v>0</v>
      </c>
      <c r="Z1995" s="247">
        <f ca="1">ROUND(IF(OR(AND($D1993=LataProjekcji,$F1993&gt;0),AND($D1993=LataProjekcji,$F1993=0,$E1994&lt;=10)),$F1994,IF($D1993&lt;LataProjekcji,IF((SUM($K1995:Y1995)+$D1995)&lt;$D1994,$D1995,$D1994-SUM($K1995:Y1995)),0)),0)</f>
        <v>0</v>
      </c>
      <c r="AA1995" s="247">
        <f ca="1">ROUND(IF(OR(AND($D1993=LataProjekcji,$F1993&gt;0),AND($D1993=LataProjekcji,$F1993=0,$E1994&lt;=10)),$F1994,IF($D1993&lt;LataProjekcji,IF((SUM($K1995:Z1995)+$D1995)&lt;$D1994,$D1995,$D1994-SUM($K1995:Z1995)),0)),0)</f>
        <v>0</v>
      </c>
      <c r="AB1995" s="247">
        <f ca="1">ROUND(IF(OR(AND($D1993=LataProjekcji,$F1993&gt;0),AND($D1993=LataProjekcji,$F1993=0,$E1994&lt;=10)),$F1994,IF($D1993&lt;LataProjekcji,IF((SUM($K1995:AA1995)+$D1995)&lt;$D1994,$D1995,$D1994-SUM($K1995:AA1995)),0)),0)</f>
        <v>0</v>
      </c>
      <c r="AC1995" s="247">
        <f ca="1">ROUND(IF(OR(AND($D1993=LataProjekcji,$F1993&gt;0),AND($D1993=LataProjekcji,$F1993=0,$E1994&lt;=10)),$F1994,IF($D1993&lt;LataProjekcji,IF((SUM($K1995:AB1995)+$D1995)&lt;$D1994,$D1995,$D1994-SUM($K1995:AB1995)),0)),0)</f>
        <v>0</v>
      </c>
      <c r="AD1995" s="247">
        <f ca="1">ROUND(IF(OR(AND($D1993=LataProjekcji,$F1993&gt;0),AND($D1993=LataProjekcji,$F1993=0,$E1994&lt;=10)),$F1994,IF($D1993&lt;LataProjekcji,IF((SUM($K1995:AC1995)+$D1995)&lt;$D1994,$D1995,$D1994-SUM($K1995:AC1995)),0)),0)</f>
        <v>0</v>
      </c>
      <c r="AE1995" s="247">
        <f ca="1">ROUND(IF(OR(AND($D1993=LataProjekcji,$F1993&gt;0),AND($D1993=LataProjekcji,$F1993=0,$E1994&lt;=10)),$F1994,IF($D1993&lt;LataProjekcji,IF((SUM($K1995:AD1995)+$D1995)&lt;$D1994,$D1995,$D1994-SUM($K1995:AD1995)),0)),0)</f>
        <v>0</v>
      </c>
    </row>
    <row r="1996" spans="1:31" ht="12.5" hidden="1" thickBot="1">
      <c r="A1996" s="326"/>
      <c r="B1996" s="21" t="s">
        <v>397</v>
      </c>
      <c r="C1996" s="21"/>
      <c r="D1996" s="22"/>
      <c r="E1996" s="21"/>
      <c r="F1996" s="21"/>
      <c r="G1996" s="21"/>
      <c r="H1996" s="21"/>
      <c r="I1996" s="21"/>
      <c r="J1996" s="21"/>
      <c r="K1996" s="22">
        <f ca="1">ROUND(K1995,0)</f>
        <v>0</v>
      </c>
      <c r="L1996" s="22">
        <f t="shared" ref="L1996:W1996" ca="1" si="3294">ROUND(K1996+L1995,0)</f>
        <v>0</v>
      </c>
      <c r="M1996" s="22">
        <f t="shared" ca="1" si="3294"/>
        <v>0</v>
      </c>
      <c r="N1996" s="22">
        <f t="shared" ca="1" si="3294"/>
        <v>0</v>
      </c>
      <c r="O1996" s="22">
        <f t="shared" ca="1" si="3294"/>
        <v>0</v>
      </c>
      <c r="P1996" s="22">
        <f t="shared" ca="1" si="3294"/>
        <v>0</v>
      </c>
      <c r="Q1996" s="22">
        <f t="shared" ca="1" si="3294"/>
        <v>0</v>
      </c>
      <c r="R1996" s="22">
        <f t="shared" ca="1" si="3294"/>
        <v>0</v>
      </c>
      <c r="S1996" s="22">
        <f t="shared" ca="1" si="3294"/>
        <v>0</v>
      </c>
      <c r="T1996" s="22">
        <f t="shared" ca="1" si="3294"/>
        <v>0</v>
      </c>
      <c r="U1996" s="22">
        <f t="shared" ca="1" si="3294"/>
        <v>0</v>
      </c>
      <c r="V1996" s="22">
        <f t="shared" ca="1" si="3294"/>
        <v>0</v>
      </c>
      <c r="W1996" s="22">
        <f t="shared" ca="1" si="3294"/>
        <v>0</v>
      </c>
      <c r="X1996" s="22">
        <f ca="1">ROUND(W1996+X1995,0)</f>
        <v>0</v>
      </c>
      <c r="Y1996" s="22">
        <f ca="1">ROUND(X1996+Y1995,0)</f>
        <v>0</v>
      </c>
      <c r="Z1996" s="22">
        <f t="shared" ref="Z1996:AA1996" ca="1" si="3295">ROUND(Y1996+Z1995,0)</f>
        <v>0</v>
      </c>
      <c r="AA1996" s="22">
        <f t="shared" ca="1" si="3295"/>
        <v>0</v>
      </c>
      <c r="AB1996" s="22">
        <f t="shared" ref="AB1996" ca="1" si="3296">ROUND(AA1996+AB1995,0)</f>
        <v>0</v>
      </c>
      <c r="AC1996" s="22">
        <f t="shared" ref="AC1996" ca="1" si="3297">ROUND(AB1996+AC1995,0)</f>
        <v>0</v>
      </c>
      <c r="AD1996" s="22">
        <f t="shared" ref="AD1996" ca="1" si="3298">ROUND(AC1996+AD1995,0)</f>
        <v>0</v>
      </c>
      <c r="AE1996" s="22">
        <f t="shared" ref="AE1996" ca="1" si="3299">ROUND(AD1996+AE1995,0)</f>
        <v>0</v>
      </c>
    </row>
    <row r="1997" spans="1:31" ht="12.5" hidden="1" thickBot="1">
      <c r="A1997" s="326"/>
      <c r="B1997" s="21" t="s">
        <v>388</v>
      </c>
      <c r="C1997" s="21"/>
      <c r="D1997" s="22"/>
      <c r="E1997" s="21"/>
      <c r="F1997" s="21"/>
      <c r="G1997" s="21"/>
      <c r="H1997" s="539">
        <f>H1990+7</f>
        <v>669</v>
      </c>
      <c r="I1997" s="21"/>
      <c r="J1997" s="21"/>
      <c r="K1997" s="76">
        <f ca="1">IF($D1993=LataProjekcji,ROUND($D1994-K1996,0),ROUND(IF(K1995=0,0,$D1994-K1996),0))</f>
        <v>0</v>
      </c>
      <c r="L1997" s="253">
        <f t="shared" ref="L1997:W1997" ca="1" si="3300">IF($D1993=LataProjekcji,ROUND($D1994-L1996,0),ROUND(IF(AND(L1995=0,K1997&gt;0),$D1994-L1996,IF(L1995=0,0,$D1994-L1996)),0))</f>
        <v>0</v>
      </c>
      <c r="M1997" s="253">
        <f t="shared" ca="1" si="3300"/>
        <v>0</v>
      </c>
      <c r="N1997" s="253">
        <f t="shared" ca="1" si="3300"/>
        <v>0</v>
      </c>
      <c r="O1997" s="253">
        <f t="shared" ca="1" si="3300"/>
        <v>0</v>
      </c>
      <c r="P1997" s="253">
        <f t="shared" ca="1" si="3300"/>
        <v>0</v>
      </c>
      <c r="Q1997" s="253">
        <f t="shared" ca="1" si="3300"/>
        <v>0</v>
      </c>
      <c r="R1997" s="253">
        <f t="shared" ca="1" si="3300"/>
        <v>0</v>
      </c>
      <c r="S1997" s="253">
        <f t="shared" ca="1" si="3300"/>
        <v>0</v>
      </c>
      <c r="T1997" s="253">
        <f t="shared" ca="1" si="3300"/>
        <v>0</v>
      </c>
      <c r="U1997" s="253">
        <f t="shared" ca="1" si="3300"/>
        <v>0</v>
      </c>
      <c r="V1997" s="253">
        <f t="shared" ca="1" si="3300"/>
        <v>0</v>
      </c>
      <c r="W1997" s="253">
        <f t="shared" ca="1" si="3300"/>
        <v>0</v>
      </c>
      <c r="X1997" s="253">
        <f t="shared" ref="X1997:AA1997" ca="1" si="3301">IF($D1993=LataProjekcji,ROUND($D1994-X1996,0),ROUND(IF(AND(X1995=0,W1997&gt;0),$D1994-X1996,IF(X1995=0,0,$D1994-X1996)),0))</f>
        <v>0</v>
      </c>
      <c r="Y1997" s="253">
        <f t="shared" ca="1" si="3301"/>
        <v>0</v>
      </c>
      <c r="Z1997" s="253">
        <f t="shared" ca="1" si="3301"/>
        <v>0</v>
      </c>
      <c r="AA1997" s="253">
        <f t="shared" ca="1" si="3301"/>
        <v>0</v>
      </c>
      <c r="AB1997" s="253">
        <f t="shared" ref="AB1997" ca="1" si="3302">IF($D1993=LataProjekcji,ROUND($D1994-AB1996,0),ROUND(IF(AND(AB1995=0,AA1997&gt;0),$D1994-AB1996,IF(AB1995=0,0,$D1994-AB1996)),0))</f>
        <v>0</v>
      </c>
      <c r="AC1997" s="253">
        <f t="shared" ref="AC1997" ca="1" si="3303">IF($D1993=LataProjekcji,ROUND($D1994-AC1996,0),ROUND(IF(AND(AC1995=0,AB1997&gt;0),$D1994-AC1996,IF(AC1995=0,0,$D1994-AC1996)),0))</f>
        <v>0</v>
      </c>
      <c r="AD1997" s="253">
        <f t="shared" ref="AD1997" ca="1" si="3304">IF($D1993=LataProjekcji,ROUND($D1994-AD1996,0),ROUND(IF(AND(AD1995=0,AC1997&gt;0),$D1994-AD1996,IF(AD1995=0,0,$D1994-AD1996)),0))</f>
        <v>0</v>
      </c>
      <c r="AE1997" s="253">
        <f t="shared" ref="AE1997" ca="1" si="3305">IF($D1993=LataProjekcji,ROUND($D1994-AE1996,0),ROUND(IF(AND(AE1995=0,AD1997&gt;0),$D1994-AE1996,IF(AE1995=0,0,$D1994-AE1996)),0))</f>
        <v>0</v>
      </c>
    </row>
    <row r="1998" spans="1:31" hidden="1">
      <c r="A1998" s="326"/>
      <c r="B1998" s="21"/>
      <c r="C1998" s="21"/>
      <c r="D1998" s="22"/>
      <c r="E1998" s="21"/>
      <c r="F1998" s="21"/>
      <c r="G1998" s="21"/>
      <c r="H1998" s="388">
        <f>H1991+1</f>
        <v>4</v>
      </c>
      <c r="I1998" s="458" cm="1">
        <f t="array" aca="1" ref="I1998" ca="1">OFFSET('Środki trwałe'!$C$616,H1998,,)</f>
        <v>0</v>
      </c>
      <c r="J1998" s="388" t="s">
        <v>404</v>
      </c>
      <c r="K1998" s="528">
        <f t="shared" ref="K1998:W1998" ca="1" si="3306">IF(AND(OFFSET($F$269,$D1992,0)="tak",OFFSET($G$269,$D1992,0)="tak",OFFSET($J$269,$D1992,0)="ok",LataProjekcji&lt;=Koniec_Projekt),ROUND(OFFSET($K$2476,$H1997,(COLUMN()-11))*OFFSET($K$632,$H1998,(COLUMN()-11)),0),0)</f>
        <v>0</v>
      </c>
      <c r="L1998" s="528">
        <f t="shared" ca="1" si="3306"/>
        <v>0</v>
      </c>
      <c r="M1998" s="528">
        <f t="shared" ca="1" si="3306"/>
        <v>0</v>
      </c>
      <c r="N1998" s="528">
        <f t="shared" ca="1" si="3306"/>
        <v>0</v>
      </c>
      <c r="O1998" s="528">
        <f t="shared" ca="1" si="3306"/>
        <v>0</v>
      </c>
      <c r="P1998" s="528">
        <f t="shared" ca="1" si="3306"/>
        <v>0</v>
      </c>
      <c r="Q1998" s="528">
        <f t="shared" ca="1" si="3306"/>
        <v>0</v>
      </c>
      <c r="R1998" s="528">
        <f t="shared" ca="1" si="3306"/>
        <v>0</v>
      </c>
      <c r="S1998" s="528">
        <f t="shared" ca="1" si="3306"/>
        <v>0</v>
      </c>
      <c r="T1998" s="528">
        <f t="shared" ca="1" si="3306"/>
        <v>0</v>
      </c>
      <c r="U1998" s="528">
        <f t="shared" ca="1" si="3306"/>
        <v>0</v>
      </c>
      <c r="V1998" s="528">
        <f t="shared" ca="1" si="3306"/>
        <v>0</v>
      </c>
      <c r="W1998" s="528">
        <f t="shared" ca="1" si="3306"/>
        <v>0</v>
      </c>
      <c r="X1998" s="528">
        <f t="shared" ref="X1998:AA1998" ca="1" si="3307">IF(AND(OFFSET($F$269,$D1992,0)="tak",OFFSET($G$269,$D1992,0)="tak",OFFSET($J$269,$D1992,0)="ok",LataProjekcji&lt;=Koniec_Projekt),ROUND(OFFSET($K$2476,$H1997,(COLUMN()-11))*OFFSET($K$632,$H1998,(COLUMN()-11)),0),0)</f>
        <v>0</v>
      </c>
      <c r="Y1998" s="528">
        <f t="shared" ca="1" si="3307"/>
        <v>0</v>
      </c>
      <c r="Z1998" s="528">
        <f t="shared" ca="1" si="3307"/>
        <v>0</v>
      </c>
      <c r="AA1998" s="528">
        <f t="shared" ca="1" si="3307"/>
        <v>0</v>
      </c>
      <c r="AB1998" s="528">
        <f t="shared" ref="AB1998:AE1998" ca="1" si="3308">IF(AND(OFFSET($F$269,$D1992,0)="tak",OFFSET($G$269,$D1992,0)="tak",OFFSET($J$269,$D1992,0)="ok",LataProjekcji&lt;=Koniec_Projekt),ROUND(OFFSET($K$2476,$H1997,(COLUMN()-11))*OFFSET($K$632,$H1998,(COLUMN()-11)),0),0)</f>
        <v>0</v>
      </c>
      <c r="AC1998" s="528">
        <f t="shared" ca="1" si="3308"/>
        <v>0</v>
      </c>
      <c r="AD1998" s="528">
        <f t="shared" ca="1" si="3308"/>
        <v>0</v>
      </c>
      <c r="AE1998" s="528">
        <f t="shared" ca="1" si="3308"/>
        <v>0</v>
      </c>
    </row>
    <row r="1999" spans="1:31" hidden="1">
      <c r="A1999" s="326"/>
      <c r="B1999" s="20">
        <f ca="1">OFFSET($B$269,D1999,0)</f>
        <v>0</v>
      </c>
      <c r="C1999" s="20"/>
      <c r="D1999" s="21">
        <f>D1992+1</f>
        <v>352</v>
      </c>
      <c r="E1999" s="21"/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</row>
    <row r="2000" spans="1:31" hidden="1">
      <c r="A2000" s="326"/>
      <c r="B2000" s="21" t="s">
        <v>395</v>
      </c>
      <c r="C2000" s="21"/>
      <c r="D2000" s="164">
        <f ca="1">YEAR(OFFSET($E$269,D1999,0))</f>
        <v>1900</v>
      </c>
      <c r="E2000" s="164">
        <f ca="1">MONTH(OFFSET($E$269,D1999,0))</f>
        <v>1</v>
      </c>
      <c r="F2000" s="527" cm="1">
        <f t="array" aca="1" ref="F2000" ca="1">IleMiesiecyDoKoncaRokuST</f>
        <v>11</v>
      </c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/>
      <c r="W2000" s="21"/>
      <c r="X2000" s="21"/>
      <c r="Y2000" s="21"/>
      <c r="Z2000" s="21"/>
      <c r="AA2000" s="21"/>
      <c r="AB2000" s="21"/>
      <c r="AC2000" s="21"/>
      <c r="AD2000" s="21"/>
      <c r="AE2000" s="21"/>
    </row>
    <row r="2001" spans="1:31" hidden="1">
      <c r="A2001" s="326"/>
      <c r="B2001" s="21" t="s">
        <v>388</v>
      </c>
      <c r="C2001" s="21"/>
      <c r="D2001" s="372">
        <f ca="1">IF(E2001&lt;0,0,ROUND(E2001,0))</f>
        <v>0</v>
      </c>
      <c r="E2001" s="248">
        <f ca="1">OFFSET($D$269,D1999,0)</f>
        <v>0</v>
      </c>
      <c r="F2001" s="372">
        <f ca="1">IF(E2001&gt;10,ROUND(($D2002/12)*$F2000,0),$D2001)</f>
        <v>0</v>
      </c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</row>
    <row r="2002" spans="1:31" hidden="1">
      <c r="A2002" s="326"/>
      <c r="B2002" s="21" t="s">
        <v>396</v>
      </c>
      <c r="C2002" s="21"/>
      <c r="D2002" s="372">
        <f ca="1">IF(ISBLANK(OFFSET($E$269,D1999,0)),0,IF(E2001&gt;10,ROUND(D2001*am_inneST,0),IF(D2001&lt;0,0,D2001)))</f>
        <v>0</v>
      </c>
      <c r="E2002" s="21"/>
      <c r="F2002" s="21"/>
      <c r="G2002" s="21"/>
      <c r="H2002" s="21"/>
      <c r="I2002" s="21"/>
      <c r="J2002" s="21"/>
      <c r="K2002" s="74">
        <f ca="1">ROUND(IF($D2000=LataProjekcji,$F2001,IF($D2000=LataProjekcji,$D2002,0)),0)</f>
        <v>0</v>
      </c>
      <c r="L2002" s="247">
        <f ca="1">ROUND(IF(OR(AND($D2000=LataProjekcji,$F2000&gt;0),AND($D2000=LataProjekcji,$F2000=0,$E2001&lt;=10)),$F2001,IF($D2000&lt;LataProjekcji,IF((SUM($K2002:K2002)+$D2002)&lt;$D2001,$D2002,$D2001-SUM($K2002:K2002)),0)),0)</f>
        <v>0</v>
      </c>
      <c r="M2002" s="247">
        <f ca="1">ROUND(IF(OR(AND($D2000=LataProjekcji,$F2000&gt;0),AND($D2000=LataProjekcji,$F2000=0,$E2001&lt;=10)),$F2001,IF($D2000&lt;LataProjekcji,IF((SUM($K2002:L2002)+$D2002)&lt;$D2001,$D2002,$D2001-SUM($K2002:L2002)),0)),0)</f>
        <v>0</v>
      </c>
      <c r="N2002" s="247">
        <f ca="1">ROUND(IF(OR(AND($D2000=LataProjekcji,$F2000&gt;0),AND($D2000=LataProjekcji,$F2000=0,$E2001&lt;=10)),$F2001,IF($D2000&lt;LataProjekcji,IF((SUM($K2002:M2002)+$D2002)&lt;$D2001,$D2002,$D2001-SUM($K2002:M2002)),0)),0)</f>
        <v>0</v>
      </c>
      <c r="O2002" s="247">
        <f ca="1">ROUND(IF(OR(AND($D2000=LataProjekcji,$F2000&gt;0),AND($D2000=LataProjekcji,$F2000=0,$E2001&lt;=10)),$F2001,IF($D2000&lt;LataProjekcji,IF((SUM($K2002:N2002)+$D2002)&lt;$D2001,$D2002,$D2001-SUM($K2002:N2002)),0)),0)</f>
        <v>0</v>
      </c>
      <c r="P2002" s="247">
        <f ca="1">ROUND(IF(OR(AND($D2000=LataProjekcji,$F2000&gt;0),AND($D2000=LataProjekcji,$F2000=0,$E2001&lt;=10)),$F2001,IF($D2000&lt;LataProjekcji,IF((SUM($K2002:O2002)+$D2002)&lt;$D2001,$D2002,$D2001-SUM($K2002:O2002)),0)),0)</f>
        <v>0</v>
      </c>
      <c r="Q2002" s="247">
        <f ca="1">ROUND(IF(OR(AND($D2000=LataProjekcji,$F2000&gt;0),AND($D2000=LataProjekcji,$F2000=0,$E2001&lt;=10)),$F2001,IF($D2000&lt;LataProjekcji,IF((SUM($K2002:P2002)+$D2002)&lt;$D2001,$D2002,$D2001-SUM($K2002:P2002)),0)),0)</f>
        <v>0</v>
      </c>
      <c r="R2002" s="247">
        <f ca="1">ROUND(IF(OR(AND($D2000=LataProjekcji,$F2000&gt;0),AND($D2000=LataProjekcji,$F2000=0,$E2001&lt;=10)),$F2001,IF($D2000&lt;LataProjekcji,IF((SUM($K2002:Q2002)+$D2002)&lt;$D2001,$D2002,$D2001-SUM($K2002:Q2002)),0)),0)</f>
        <v>0</v>
      </c>
      <c r="S2002" s="247">
        <f ca="1">ROUND(IF(OR(AND($D2000=LataProjekcji,$F2000&gt;0),AND($D2000=LataProjekcji,$F2000=0,$E2001&lt;=10)),$F2001,IF($D2000&lt;LataProjekcji,IF((SUM($K2002:R2002)+$D2002)&lt;$D2001,$D2002,$D2001-SUM($K2002:R2002)),0)),0)</f>
        <v>0</v>
      </c>
      <c r="T2002" s="247">
        <f ca="1">ROUND(IF(OR(AND($D2000=LataProjekcji,$F2000&gt;0),AND($D2000=LataProjekcji,$F2000=0,$E2001&lt;=10)),$F2001,IF($D2000&lt;LataProjekcji,IF((SUM($K2002:S2002)+$D2002)&lt;$D2001,$D2002,$D2001-SUM($K2002:S2002)),0)),0)</f>
        <v>0</v>
      </c>
      <c r="U2002" s="247">
        <f ca="1">ROUND(IF(OR(AND($D2000=LataProjekcji,$F2000&gt;0),AND($D2000=LataProjekcji,$F2000=0,$E2001&lt;=10)),$F2001,IF($D2000&lt;LataProjekcji,IF((SUM($K2002:T2002)+$D2002)&lt;$D2001,$D2002,$D2001-SUM($K2002:T2002)),0)),0)</f>
        <v>0</v>
      </c>
      <c r="V2002" s="247">
        <f ca="1">ROUND(IF(OR(AND($D2000=LataProjekcji,$F2000&gt;0),AND($D2000=LataProjekcji,$F2000=0,$E2001&lt;=10)),$F2001,IF($D2000&lt;LataProjekcji,IF((SUM($K2002:U2002)+$D2002)&lt;$D2001,$D2002,$D2001-SUM($K2002:U2002)),0)),0)</f>
        <v>0</v>
      </c>
      <c r="W2002" s="247">
        <f ca="1">ROUND(IF(OR(AND($D2000=LataProjekcji,$F2000&gt;0),AND($D2000=LataProjekcji,$F2000=0,$E2001&lt;=10)),$F2001,IF($D2000&lt;LataProjekcji,IF((SUM($K2002:V2002)+$D2002)&lt;$D2001,$D2002,$D2001-SUM($K2002:V2002)),0)),0)</f>
        <v>0</v>
      </c>
      <c r="X2002" s="247">
        <f ca="1">ROUND(IF(OR(AND($D2000=LataProjekcji,$F2000&gt;0),AND($D2000=LataProjekcji,$F2000=0,$E2001&lt;=10)),$F2001,IF($D2000&lt;LataProjekcji,IF((SUM($K2002:W2002)+$D2002)&lt;$D2001,$D2002,$D2001-SUM($K2002:W2002)),0)),0)</f>
        <v>0</v>
      </c>
      <c r="Y2002" s="247">
        <f ca="1">ROUND(IF(OR(AND($D2000=LataProjekcji,$F2000&gt;0),AND($D2000=LataProjekcji,$F2000=0,$E2001&lt;=10)),$F2001,IF($D2000&lt;LataProjekcji,IF((SUM($K2002:X2002)+$D2002)&lt;$D2001,$D2002,$D2001-SUM($K2002:X2002)),0)),0)</f>
        <v>0</v>
      </c>
      <c r="Z2002" s="247">
        <f ca="1">ROUND(IF(OR(AND($D2000=LataProjekcji,$F2000&gt;0),AND($D2000=LataProjekcji,$F2000=0,$E2001&lt;=10)),$F2001,IF($D2000&lt;LataProjekcji,IF((SUM($K2002:Y2002)+$D2002)&lt;$D2001,$D2002,$D2001-SUM($K2002:Y2002)),0)),0)</f>
        <v>0</v>
      </c>
      <c r="AA2002" s="247">
        <f ca="1">ROUND(IF(OR(AND($D2000=LataProjekcji,$F2000&gt;0),AND($D2000=LataProjekcji,$F2000=0,$E2001&lt;=10)),$F2001,IF($D2000&lt;LataProjekcji,IF((SUM($K2002:Z2002)+$D2002)&lt;$D2001,$D2002,$D2001-SUM($K2002:Z2002)),0)),0)</f>
        <v>0</v>
      </c>
      <c r="AB2002" s="247">
        <f ca="1">ROUND(IF(OR(AND($D2000=LataProjekcji,$F2000&gt;0),AND($D2000=LataProjekcji,$F2000=0,$E2001&lt;=10)),$F2001,IF($D2000&lt;LataProjekcji,IF((SUM($K2002:AA2002)+$D2002)&lt;$D2001,$D2002,$D2001-SUM($K2002:AA2002)),0)),0)</f>
        <v>0</v>
      </c>
      <c r="AC2002" s="247">
        <f ca="1">ROUND(IF(OR(AND($D2000=LataProjekcji,$F2000&gt;0),AND($D2000=LataProjekcji,$F2000=0,$E2001&lt;=10)),$F2001,IF($D2000&lt;LataProjekcji,IF((SUM($K2002:AB2002)+$D2002)&lt;$D2001,$D2002,$D2001-SUM($K2002:AB2002)),0)),0)</f>
        <v>0</v>
      </c>
      <c r="AD2002" s="247">
        <f ca="1">ROUND(IF(OR(AND($D2000=LataProjekcji,$F2000&gt;0),AND($D2000=LataProjekcji,$F2000=0,$E2001&lt;=10)),$F2001,IF($D2000&lt;LataProjekcji,IF((SUM($K2002:AC2002)+$D2002)&lt;$D2001,$D2002,$D2001-SUM($K2002:AC2002)),0)),0)</f>
        <v>0</v>
      </c>
      <c r="AE2002" s="247">
        <f ca="1">ROUND(IF(OR(AND($D2000=LataProjekcji,$F2000&gt;0),AND($D2000=LataProjekcji,$F2000=0,$E2001&lt;=10)),$F2001,IF($D2000&lt;LataProjekcji,IF((SUM($K2002:AD2002)+$D2002)&lt;$D2001,$D2002,$D2001-SUM($K2002:AD2002)),0)),0)</f>
        <v>0</v>
      </c>
    </row>
    <row r="2003" spans="1:31" ht="12.5" hidden="1" thickBot="1">
      <c r="A2003" s="326"/>
      <c r="B2003" s="21" t="s">
        <v>397</v>
      </c>
      <c r="C2003" s="21"/>
      <c r="D2003" s="22"/>
      <c r="E2003" s="21"/>
      <c r="F2003" s="21"/>
      <c r="G2003" s="21"/>
      <c r="H2003" s="21"/>
      <c r="I2003" s="21"/>
      <c r="J2003" s="21"/>
      <c r="K2003" s="22">
        <f ca="1">ROUND(K2002,0)</f>
        <v>0</v>
      </c>
      <c r="L2003" s="22">
        <f t="shared" ref="L2003:W2003" ca="1" si="3309">ROUND(K2003+L2002,0)</f>
        <v>0</v>
      </c>
      <c r="M2003" s="22">
        <f t="shared" ca="1" si="3309"/>
        <v>0</v>
      </c>
      <c r="N2003" s="22">
        <f t="shared" ca="1" si="3309"/>
        <v>0</v>
      </c>
      <c r="O2003" s="22">
        <f t="shared" ca="1" si="3309"/>
        <v>0</v>
      </c>
      <c r="P2003" s="22">
        <f t="shared" ca="1" si="3309"/>
        <v>0</v>
      </c>
      <c r="Q2003" s="22">
        <f t="shared" ca="1" si="3309"/>
        <v>0</v>
      </c>
      <c r="R2003" s="22">
        <f t="shared" ca="1" si="3309"/>
        <v>0</v>
      </c>
      <c r="S2003" s="22">
        <f t="shared" ca="1" si="3309"/>
        <v>0</v>
      </c>
      <c r="T2003" s="22">
        <f t="shared" ca="1" si="3309"/>
        <v>0</v>
      </c>
      <c r="U2003" s="22">
        <f t="shared" ca="1" si="3309"/>
        <v>0</v>
      </c>
      <c r="V2003" s="22">
        <f t="shared" ca="1" si="3309"/>
        <v>0</v>
      </c>
      <c r="W2003" s="22">
        <f t="shared" ca="1" si="3309"/>
        <v>0</v>
      </c>
      <c r="X2003" s="22">
        <f ca="1">ROUND(W2003+X2002,0)</f>
        <v>0</v>
      </c>
      <c r="Y2003" s="22">
        <f ca="1">ROUND(X2003+Y2002,0)</f>
        <v>0</v>
      </c>
      <c r="Z2003" s="22">
        <f t="shared" ref="Z2003:AA2003" ca="1" si="3310">ROUND(Y2003+Z2002,0)</f>
        <v>0</v>
      </c>
      <c r="AA2003" s="22">
        <f t="shared" ca="1" si="3310"/>
        <v>0</v>
      </c>
      <c r="AB2003" s="22">
        <f t="shared" ref="AB2003" ca="1" si="3311">ROUND(AA2003+AB2002,0)</f>
        <v>0</v>
      </c>
      <c r="AC2003" s="22">
        <f t="shared" ref="AC2003" ca="1" si="3312">ROUND(AB2003+AC2002,0)</f>
        <v>0</v>
      </c>
      <c r="AD2003" s="22">
        <f t="shared" ref="AD2003" ca="1" si="3313">ROUND(AC2003+AD2002,0)</f>
        <v>0</v>
      </c>
      <c r="AE2003" s="22">
        <f t="shared" ref="AE2003" ca="1" si="3314">ROUND(AD2003+AE2002,0)</f>
        <v>0</v>
      </c>
    </row>
    <row r="2004" spans="1:31" ht="12.5" hidden="1" thickBot="1">
      <c r="A2004" s="326"/>
      <c r="B2004" s="21" t="s">
        <v>388</v>
      </c>
      <c r="C2004" s="21"/>
      <c r="D2004" s="22"/>
      <c r="E2004" s="21"/>
      <c r="F2004" s="21"/>
      <c r="G2004" s="21"/>
      <c r="H2004" s="539">
        <f>H1997+7</f>
        <v>676</v>
      </c>
      <c r="I2004" s="21"/>
      <c r="J2004" s="21"/>
      <c r="K2004" s="76">
        <f ca="1">IF($D2000=LataProjekcji,ROUND($D2001-K2003,0),ROUND(IF(K2002=0,0,$D2001-K2003),0))</f>
        <v>0</v>
      </c>
      <c r="L2004" s="253">
        <f t="shared" ref="L2004:W2004" ca="1" si="3315">IF($D2000=LataProjekcji,ROUND($D2001-L2003,0),ROUND(IF(AND(L2002=0,K2004&gt;0),$D2001-L2003,IF(L2002=0,0,$D2001-L2003)),0))</f>
        <v>0</v>
      </c>
      <c r="M2004" s="253">
        <f t="shared" ca="1" si="3315"/>
        <v>0</v>
      </c>
      <c r="N2004" s="253">
        <f t="shared" ca="1" si="3315"/>
        <v>0</v>
      </c>
      <c r="O2004" s="253">
        <f t="shared" ca="1" si="3315"/>
        <v>0</v>
      </c>
      <c r="P2004" s="253">
        <f t="shared" ca="1" si="3315"/>
        <v>0</v>
      </c>
      <c r="Q2004" s="253">
        <f t="shared" ca="1" si="3315"/>
        <v>0</v>
      </c>
      <c r="R2004" s="253">
        <f t="shared" ca="1" si="3315"/>
        <v>0</v>
      </c>
      <c r="S2004" s="253">
        <f t="shared" ca="1" si="3315"/>
        <v>0</v>
      </c>
      <c r="T2004" s="253">
        <f t="shared" ca="1" si="3315"/>
        <v>0</v>
      </c>
      <c r="U2004" s="253">
        <f t="shared" ca="1" si="3315"/>
        <v>0</v>
      </c>
      <c r="V2004" s="253">
        <f t="shared" ca="1" si="3315"/>
        <v>0</v>
      </c>
      <c r="W2004" s="253">
        <f t="shared" ca="1" si="3315"/>
        <v>0</v>
      </c>
      <c r="X2004" s="253">
        <f t="shared" ref="X2004:AA2004" ca="1" si="3316">IF($D2000=LataProjekcji,ROUND($D2001-X2003,0),ROUND(IF(AND(X2002=0,W2004&gt;0),$D2001-X2003,IF(X2002=0,0,$D2001-X2003)),0))</f>
        <v>0</v>
      </c>
      <c r="Y2004" s="253">
        <f t="shared" ca="1" si="3316"/>
        <v>0</v>
      </c>
      <c r="Z2004" s="253">
        <f t="shared" ca="1" si="3316"/>
        <v>0</v>
      </c>
      <c r="AA2004" s="253">
        <f t="shared" ca="1" si="3316"/>
        <v>0</v>
      </c>
      <c r="AB2004" s="253">
        <f t="shared" ref="AB2004" ca="1" si="3317">IF($D2000=LataProjekcji,ROUND($D2001-AB2003,0),ROUND(IF(AND(AB2002=0,AA2004&gt;0),$D2001-AB2003,IF(AB2002=0,0,$D2001-AB2003)),0))</f>
        <v>0</v>
      </c>
      <c r="AC2004" s="253">
        <f t="shared" ref="AC2004" ca="1" si="3318">IF($D2000=LataProjekcji,ROUND($D2001-AC2003,0),ROUND(IF(AND(AC2002=0,AB2004&gt;0),$D2001-AC2003,IF(AC2002=0,0,$D2001-AC2003)),0))</f>
        <v>0</v>
      </c>
      <c r="AD2004" s="253">
        <f t="shared" ref="AD2004" ca="1" si="3319">IF($D2000=LataProjekcji,ROUND($D2001-AD2003,0),ROUND(IF(AND(AD2002=0,AC2004&gt;0),$D2001-AD2003,IF(AD2002=0,0,$D2001-AD2003)),0))</f>
        <v>0</v>
      </c>
      <c r="AE2004" s="253">
        <f t="shared" ref="AE2004" ca="1" si="3320">IF($D2000=LataProjekcji,ROUND($D2001-AE2003,0),ROUND(IF(AND(AE2002=0,AD2004&gt;0),$D2001-AE2003,IF(AE2002=0,0,$D2001-AE2003)),0))</f>
        <v>0</v>
      </c>
    </row>
    <row r="2005" spans="1:31" hidden="1">
      <c r="A2005" s="326"/>
      <c r="B2005" s="20"/>
      <c r="C2005" s="20"/>
      <c r="D2005" s="21"/>
      <c r="E2005" s="21"/>
      <c r="F2005" s="21"/>
      <c r="G2005" s="21"/>
      <c r="H2005" s="388">
        <f>H1998+1</f>
        <v>5</v>
      </c>
      <c r="I2005" s="458" cm="1">
        <f t="array" aca="1" ref="I2005" ca="1">OFFSET('Środki trwałe'!$C$616,H2005,,)</f>
        <v>0</v>
      </c>
      <c r="J2005" s="388" t="s">
        <v>404</v>
      </c>
      <c r="K2005" s="528">
        <f t="shared" ref="K2005:W2005" ca="1" si="3321">IF(AND(OFFSET($F$269,$D1999,0)="tak",OFFSET($G$269,$D1999,0)="tak",OFFSET($J$269,$D1999,0)="ok",LataProjekcji&lt;=Koniec_Projekt),ROUND(OFFSET($K$2476,$H2004,(COLUMN()-11))*OFFSET($K$632,$H2005,(COLUMN()-11)),0),0)</f>
        <v>0</v>
      </c>
      <c r="L2005" s="528">
        <f t="shared" ca="1" si="3321"/>
        <v>0</v>
      </c>
      <c r="M2005" s="528">
        <f t="shared" ca="1" si="3321"/>
        <v>0</v>
      </c>
      <c r="N2005" s="528">
        <f t="shared" ca="1" si="3321"/>
        <v>0</v>
      </c>
      <c r="O2005" s="528">
        <f t="shared" ca="1" si="3321"/>
        <v>0</v>
      </c>
      <c r="P2005" s="528">
        <f t="shared" ca="1" si="3321"/>
        <v>0</v>
      </c>
      <c r="Q2005" s="528">
        <f t="shared" ca="1" si="3321"/>
        <v>0</v>
      </c>
      <c r="R2005" s="528">
        <f t="shared" ca="1" si="3321"/>
        <v>0</v>
      </c>
      <c r="S2005" s="528">
        <f t="shared" ca="1" si="3321"/>
        <v>0</v>
      </c>
      <c r="T2005" s="528">
        <f t="shared" ca="1" si="3321"/>
        <v>0</v>
      </c>
      <c r="U2005" s="528">
        <f t="shared" ca="1" si="3321"/>
        <v>0</v>
      </c>
      <c r="V2005" s="528">
        <f t="shared" ca="1" si="3321"/>
        <v>0</v>
      </c>
      <c r="W2005" s="528">
        <f t="shared" ca="1" si="3321"/>
        <v>0</v>
      </c>
      <c r="X2005" s="528">
        <f t="shared" ref="X2005:AA2005" ca="1" si="3322">IF(AND(OFFSET($F$269,$D1999,0)="tak",OFFSET($G$269,$D1999,0)="tak",OFFSET($J$269,$D1999,0)="ok",LataProjekcji&lt;=Koniec_Projekt),ROUND(OFFSET($K$2476,$H2004,(COLUMN()-11))*OFFSET($K$632,$H2005,(COLUMN()-11)),0),0)</f>
        <v>0</v>
      </c>
      <c r="Y2005" s="528">
        <f t="shared" ca="1" si="3322"/>
        <v>0</v>
      </c>
      <c r="Z2005" s="528">
        <f t="shared" ca="1" si="3322"/>
        <v>0</v>
      </c>
      <c r="AA2005" s="528">
        <f t="shared" ca="1" si="3322"/>
        <v>0</v>
      </c>
      <c r="AB2005" s="528">
        <f t="shared" ref="AB2005:AE2005" ca="1" si="3323">IF(AND(OFFSET($F$269,$D1999,0)="tak",OFFSET($G$269,$D1999,0)="tak",OFFSET($J$269,$D1999,0)="ok",LataProjekcji&lt;=Koniec_Projekt),ROUND(OFFSET($K$2476,$H2004,(COLUMN()-11))*OFFSET($K$632,$H2005,(COLUMN()-11)),0),0)</f>
        <v>0</v>
      </c>
      <c r="AC2005" s="528">
        <f t="shared" ca="1" si="3323"/>
        <v>0</v>
      </c>
      <c r="AD2005" s="528">
        <f t="shared" ca="1" si="3323"/>
        <v>0</v>
      </c>
      <c r="AE2005" s="528">
        <f t="shared" ca="1" si="3323"/>
        <v>0</v>
      </c>
    </row>
    <row r="2006" spans="1:31" hidden="1">
      <c r="A2006" s="326"/>
      <c r="B2006" s="20">
        <f ca="1">OFFSET($B$269,D2006,0)</f>
        <v>0</v>
      </c>
      <c r="C2006" s="20"/>
      <c r="D2006" s="21">
        <f>D1999+1</f>
        <v>353</v>
      </c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  <c r="W2006" s="21"/>
      <c r="X2006" s="21"/>
      <c r="Y2006" s="21"/>
      <c r="Z2006" s="21"/>
      <c r="AA2006" s="21"/>
      <c r="AB2006" s="21"/>
      <c r="AC2006" s="21"/>
      <c r="AD2006" s="21"/>
      <c r="AE2006" s="21"/>
    </row>
    <row r="2007" spans="1:31" hidden="1">
      <c r="A2007" s="326"/>
      <c r="B2007" s="21" t="s">
        <v>395</v>
      </c>
      <c r="C2007" s="21"/>
      <c r="D2007" s="164">
        <f ca="1">YEAR(OFFSET($E$269,D2006,0))</f>
        <v>1900</v>
      </c>
      <c r="E2007" s="164">
        <f ca="1">MONTH(OFFSET($E$269,D2006,0))</f>
        <v>1</v>
      </c>
      <c r="F2007" s="527" cm="1">
        <f t="array" aca="1" ref="F2007" ca="1">IleMiesiecyDoKoncaRokuST</f>
        <v>11</v>
      </c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  <c r="W2007" s="21"/>
      <c r="X2007" s="21"/>
      <c r="Y2007" s="21"/>
      <c r="Z2007" s="21"/>
      <c r="AA2007" s="21"/>
      <c r="AB2007" s="21"/>
      <c r="AC2007" s="21"/>
      <c r="AD2007" s="21"/>
      <c r="AE2007" s="21"/>
    </row>
    <row r="2008" spans="1:31" hidden="1">
      <c r="A2008" s="326"/>
      <c r="B2008" s="21" t="s">
        <v>388</v>
      </c>
      <c r="C2008" s="21"/>
      <c r="D2008" s="373">
        <f ca="1">IF(E2008&lt;0,0,ROUND(E2008,0))</f>
        <v>0</v>
      </c>
      <c r="E2008" s="248">
        <f ca="1">OFFSET($D$269,D2006,0)</f>
        <v>0</v>
      </c>
      <c r="F2008" s="373">
        <f ca="1">IF(E2008&gt;10,ROUND(($D2009/12)*$F2007,0),$D2008)</f>
        <v>0</v>
      </c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</row>
    <row r="2009" spans="1:31" hidden="1">
      <c r="A2009" s="326"/>
      <c r="B2009" s="21" t="s">
        <v>396</v>
      </c>
      <c r="C2009" s="21"/>
      <c r="D2009" s="373">
        <f ca="1">IF(ISBLANK(OFFSET($E$269,D2006,0)),0,IF(E2008&gt;10,ROUND(D2008*am_inneST,0),IF(D2008&lt;0,0,D2008)))</f>
        <v>0</v>
      </c>
      <c r="E2009" s="21"/>
      <c r="F2009" s="21"/>
      <c r="G2009" s="21"/>
      <c r="H2009" s="21"/>
      <c r="I2009" s="21"/>
      <c r="J2009" s="21"/>
      <c r="K2009" s="74">
        <f ca="1">ROUND(IF($D2007=LataProjekcji,$F2008,IF($D2007=LataProjekcji,$D2009,0)),0)</f>
        <v>0</v>
      </c>
      <c r="L2009" s="247">
        <f ca="1">ROUND(IF(OR(AND($D2007=LataProjekcji,$F2007&gt;0),AND($D2007=LataProjekcji,$F2007=0,$E2008&lt;=10)),$F2008,IF($D2007&lt;LataProjekcji,IF((SUM($K2009:K2009)+$D2009)&lt;$D2008,$D2009,$D2008-SUM($K2009:K2009)),0)),0)</f>
        <v>0</v>
      </c>
      <c r="M2009" s="247">
        <f ca="1">ROUND(IF(OR(AND($D2007=LataProjekcji,$F2007&gt;0),AND($D2007=LataProjekcji,$F2007=0,$E2008&lt;=10)),$F2008,IF($D2007&lt;LataProjekcji,IF((SUM($K2009:L2009)+$D2009)&lt;$D2008,$D2009,$D2008-SUM($K2009:L2009)),0)),0)</f>
        <v>0</v>
      </c>
      <c r="N2009" s="247">
        <f ca="1">ROUND(IF(OR(AND($D2007=LataProjekcji,$F2007&gt;0),AND($D2007=LataProjekcji,$F2007=0,$E2008&lt;=10)),$F2008,IF($D2007&lt;LataProjekcji,IF((SUM($K2009:M2009)+$D2009)&lt;$D2008,$D2009,$D2008-SUM($K2009:M2009)),0)),0)</f>
        <v>0</v>
      </c>
      <c r="O2009" s="247">
        <f ca="1">ROUND(IF(OR(AND($D2007=LataProjekcji,$F2007&gt;0),AND($D2007=LataProjekcji,$F2007=0,$E2008&lt;=10)),$F2008,IF($D2007&lt;LataProjekcji,IF((SUM($K2009:N2009)+$D2009)&lt;$D2008,$D2009,$D2008-SUM($K2009:N2009)),0)),0)</f>
        <v>0</v>
      </c>
      <c r="P2009" s="247">
        <f ca="1">ROUND(IF(OR(AND($D2007=LataProjekcji,$F2007&gt;0),AND($D2007=LataProjekcji,$F2007=0,$E2008&lt;=10)),$F2008,IF($D2007&lt;LataProjekcji,IF((SUM($K2009:O2009)+$D2009)&lt;$D2008,$D2009,$D2008-SUM($K2009:O2009)),0)),0)</f>
        <v>0</v>
      </c>
      <c r="Q2009" s="247">
        <f ca="1">ROUND(IF(OR(AND($D2007=LataProjekcji,$F2007&gt;0),AND($D2007=LataProjekcji,$F2007=0,$E2008&lt;=10)),$F2008,IF($D2007&lt;LataProjekcji,IF((SUM($K2009:P2009)+$D2009)&lt;$D2008,$D2009,$D2008-SUM($K2009:P2009)),0)),0)</f>
        <v>0</v>
      </c>
      <c r="R2009" s="247">
        <f ca="1">ROUND(IF(OR(AND($D2007=LataProjekcji,$F2007&gt;0),AND($D2007=LataProjekcji,$F2007=0,$E2008&lt;=10)),$F2008,IF($D2007&lt;LataProjekcji,IF((SUM($K2009:Q2009)+$D2009)&lt;$D2008,$D2009,$D2008-SUM($K2009:Q2009)),0)),0)</f>
        <v>0</v>
      </c>
      <c r="S2009" s="247">
        <f ca="1">ROUND(IF(OR(AND($D2007=LataProjekcji,$F2007&gt;0),AND($D2007=LataProjekcji,$F2007=0,$E2008&lt;=10)),$F2008,IF($D2007&lt;LataProjekcji,IF((SUM($K2009:R2009)+$D2009)&lt;$D2008,$D2009,$D2008-SUM($K2009:R2009)),0)),0)</f>
        <v>0</v>
      </c>
      <c r="T2009" s="247">
        <f ca="1">ROUND(IF(OR(AND($D2007=LataProjekcji,$F2007&gt;0),AND($D2007=LataProjekcji,$F2007=0,$E2008&lt;=10)),$F2008,IF($D2007&lt;LataProjekcji,IF((SUM($K2009:S2009)+$D2009)&lt;$D2008,$D2009,$D2008-SUM($K2009:S2009)),0)),0)</f>
        <v>0</v>
      </c>
      <c r="U2009" s="247">
        <f ca="1">ROUND(IF(OR(AND($D2007=LataProjekcji,$F2007&gt;0),AND($D2007=LataProjekcji,$F2007=0,$E2008&lt;=10)),$F2008,IF($D2007&lt;LataProjekcji,IF((SUM($K2009:T2009)+$D2009)&lt;$D2008,$D2009,$D2008-SUM($K2009:T2009)),0)),0)</f>
        <v>0</v>
      </c>
      <c r="V2009" s="247">
        <f ca="1">ROUND(IF(OR(AND($D2007=LataProjekcji,$F2007&gt;0),AND($D2007=LataProjekcji,$F2007=0,$E2008&lt;=10)),$F2008,IF($D2007&lt;LataProjekcji,IF((SUM($K2009:U2009)+$D2009)&lt;$D2008,$D2009,$D2008-SUM($K2009:U2009)),0)),0)</f>
        <v>0</v>
      </c>
      <c r="W2009" s="247">
        <f ca="1">ROUND(IF(OR(AND($D2007=LataProjekcji,$F2007&gt;0),AND($D2007=LataProjekcji,$F2007=0,$E2008&lt;=10)),$F2008,IF($D2007&lt;LataProjekcji,IF((SUM($K2009:V2009)+$D2009)&lt;$D2008,$D2009,$D2008-SUM($K2009:V2009)),0)),0)</f>
        <v>0</v>
      </c>
      <c r="X2009" s="247">
        <f ca="1">ROUND(IF(OR(AND($D2007=LataProjekcji,$F2007&gt;0),AND($D2007=LataProjekcji,$F2007=0,$E2008&lt;=10)),$F2008,IF($D2007&lt;LataProjekcji,IF((SUM($K2009:W2009)+$D2009)&lt;$D2008,$D2009,$D2008-SUM($K2009:W2009)),0)),0)</f>
        <v>0</v>
      </c>
      <c r="Y2009" s="247">
        <f ca="1">ROUND(IF(OR(AND($D2007=LataProjekcji,$F2007&gt;0),AND($D2007=LataProjekcji,$F2007=0,$E2008&lt;=10)),$F2008,IF($D2007&lt;LataProjekcji,IF((SUM($K2009:X2009)+$D2009)&lt;$D2008,$D2009,$D2008-SUM($K2009:X2009)),0)),0)</f>
        <v>0</v>
      </c>
      <c r="Z2009" s="247">
        <f ca="1">ROUND(IF(OR(AND($D2007=LataProjekcji,$F2007&gt;0),AND($D2007=LataProjekcji,$F2007=0,$E2008&lt;=10)),$F2008,IF($D2007&lt;LataProjekcji,IF((SUM($K2009:Y2009)+$D2009)&lt;$D2008,$D2009,$D2008-SUM($K2009:Y2009)),0)),0)</f>
        <v>0</v>
      </c>
      <c r="AA2009" s="247">
        <f ca="1">ROUND(IF(OR(AND($D2007=LataProjekcji,$F2007&gt;0),AND($D2007=LataProjekcji,$F2007=0,$E2008&lt;=10)),$F2008,IF($D2007&lt;LataProjekcji,IF((SUM($K2009:Z2009)+$D2009)&lt;$D2008,$D2009,$D2008-SUM($K2009:Z2009)),0)),0)</f>
        <v>0</v>
      </c>
      <c r="AB2009" s="247">
        <f ca="1">ROUND(IF(OR(AND($D2007=LataProjekcji,$F2007&gt;0),AND($D2007=LataProjekcji,$F2007=0,$E2008&lt;=10)),$F2008,IF($D2007&lt;LataProjekcji,IF((SUM($K2009:AA2009)+$D2009)&lt;$D2008,$D2009,$D2008-SUM($K2009:AA2009)),0)),0)</f>
        <v>0</v>
      </c>
      <c r="AC2009" s="247">
        <f ca="1">ROUND(IF(OR(AND($D2007=LataProjekcji,$F2007&gt;0),AND($D2007=LataProjekcji,$F2007=0,$E2008&lt;=10)),$F2008,IF($D2007&lt;LataProjekcji,IF((SUM($K2009:AB2009)+$D2009)&lt;$D2008,$D2009,$D2008-SUM($K2009:AB2009)),0)),0)</f>
        <v>0</v>
      </c>
      <c r="AD2009" s="247">
        <f ca="1">ROUND(IF(OR(AND($D2007=LataProjekcji,$F2007&gt;0),AND($D2007=LataProjekcji,$F2007=0,$E2008&lt;=10)),$F2008,IF($D2007&lt;LataProjekcji,IF((SUM($K2009:AC2009)+$D2009)&lt;$D2008,$D2009,$D2008-SUM($K2009:AC2009)),0)),0)</f>
        <v>0</v>
      </c>
      <c r="AE2009" s="247">
        <f ca="1">ROUND(IF(OR(AND($D2007=LataProjekcji,$F2007&gt;0),AND($D2007=LataProjekcji,$F2007=0,$E2008&lt;=10)),$F2008,IF($D2007&lt;LataProjekcji,IF((SUM($K2009:AD2009)+$D2009)&lt;$D2008,$D2009,$D2008-SUM($K2009:AD2009)),0)),0)</f>
        <v>0</v>
      </c>
    </row>
    <row r="2010" spans="1:31" ht="12.5" hidden="1" thickBot="1">
      <c r="A2010" s="326"/>
      <c r="B2010" s="21" t="s">
        <v>397</v>
      </c>
      <c r="C2010" s="21"/>
      <c r="D2010" s="22"/>
      <c r="E2010" s="21"/>
      <c r="F2010" s="21"/>
      <c r="G2010" s="21"/>
      <c r="H2010" s="21"/>
      <c r="I2010" s="21"/>
      <c r="J2010" s="21"/>
      <c r="K2010" s="22">
        <f ca="1">ROUND(K2009,0)</f>
        <v>0</v>
      </c>
      <c r="L2010" s="22">
        <f t="shared" ref="L2010:W2010" ca="1" si="3324">ROUND(K2010+L2009,0)</f>
        <v>0</v>
      </c>
      <c r="M2010" s="22">
        <f t="shared" ca="1" si="3324"/>
        <v>0</v>
      </c>
      <c r="N2010" s="22">
        <f t="shared" ca="1" si="3324"/>
        <v>0</v>
      </c>
      <c r="O2010" s="22">
        <f t="shared" ca="1" si="3324"/>
        <v>0</v>
      </c>
      <c r="P2010" s="22">
        <f t="shared" ca="1" si="3324"/>
        <v>0</v>
      </c>
      <c r="Q2010" s="22">
        <f t="shared" ca="1" si="3324"/>
        <v>0</v>
      </c>
      <c r="R2010" s="22">
        <f t="shared" ca="1" si="3324"/>
        <v>0</v>
      </c>
      <c r="S2010" s="22">
        <f t="shared" ca="1" si="3324"/>
        <v>0</v>
      </c>
      <c r="T2010" s="22">
        <f t="shared" ca="1" si="3324"/>
        <v>0</v>
      </c>
      <c r="U2010" s="22">
        <f t="shared" ca="1" si="3324"/>
        <v>0</v>
      </c>
      <c r="V2010" s="22">
        <f t="shared" ca="1" si="3324"/>
        <v>0</v>
      </c>
      <c r="W2010" s="22">
        <f t="shared" ca="1" si="3324"/>
        <v>0</v>
      </c>
      <c r="X2010" s="22">
        <f ca="1">ROUND(W2010+X2009,0)</f>
        <v>0</v>
      </c>
      <c r="Y2010" s="22">
        <f ca="1">ROUND(X2010+Y2009,0)</f>
        <v>0</v>
      </c>
      <c r="Z2010" s="22">
        <f t="shared" ref="Z2010:AA2010" ca="1" si="3325">ROUND(Y2010+Z2009,0)</f>
        <v>0</v>
      </c>
      <c r="AA2010" s="22">
        <f t="shared" ca="1" si="3325"/>
        <v>0</v>
      </c>
      <c r="AB2010" s="22">
        <f t="shared" ref="AB2010" ca="1" si="3326">ROUND(AA2010+AB2009,0)</f>
        <v>0</v>
      </c>
      <c r="AC2010" s="22">
        <f t="shared" ref="AC2010" ca="1" si="3327">ROUND(AB2010+AC2009,0)</f>
        <v>0</v>
      </c>
      <c r="AD2010" s="22">
        <f t="shared" ref="AD2010" ca="1" si="3328">ROUND(AC2010+AD2009,0)</f>
        <v>0</v>
      </c>
      <c r="AE2010" s="22">
        <f t="shared" ref="AE2010" ca="1" si="3329">ROUND(AD2010+AE2009,0)</f>
        <v>0</v>
      </c>
    </row>
    <row r="2011" spans="1:31" ht="12.5" hidden="1" thickBot="1">
      <c r="A2011" s="326"/>
      <c r="B2011" s="21" t="s">
        <v>388</v>
      </c>
      <c r="C2011" s="21"/>
      <c r="D2011" s="22"/>
      <c r="E2011" s="21"/>
      <c r="F2011" s="21"/>
      <c r="G2011" s="21"/>
      <c r="H2011" s="539">
        <f>H2004+7</f>
        <v>683</v>
      </c>
      <c r="I2011" s="21"/>
      <c r="J2011" s="21"/>
      <c r="K2011" s="76">
        <f ca="1">IF($D2007=LataProjekcji,ROUND($D2008-K2010,0),ROUND(IF(K2009=0,0,$D2008-K2010),0))</f>
        <v>0</v>
      </c>
      <c r="L2011" s="253">
        <f t="shared" ref="L2011:W2011" ca="1" si="3330">IF($D2007=LataProjekcji,ROUND($D2008-L2010,0),ROUND(IF(AND(L2009=0,K2011&gt;0),$D2008-L2010,IF(L2009=0,0,$D2008-L2010)),0))</f>
        <v>0</v>
      </c>
      <c r="M2011" s="253">
        <f t="shared" ca="1" si="3330"/>
        <v>0</v>
      </c>
      <c r="N2011" s="253">
        <f t="shared" ca="1" si="3330"/>
        <v>0</v>
      </c>
      <c r="O2011" s="253">
        <f t="shared" ca="1" si="3330"/>
        <v>0</v>
      </c>
      <c r="P2011" s="253">
        <f t="shared" ca="1" si="3330"/>
        <v>0</v>
      </c>
      <c r="Q2011" s="253">
        <f t="shared" ca="1" si="3330"/>
        <v>0</v>
      </c>
      <c r="R2011" s="253">
        <f t="shared" ca="1" si="3330"/>
        <v>0</v>
      </c>
      <c r="S2011" s="253">
        <f t="shared" ca="1" si="3330"/>
        <v>0</v>
      </c>
      <c r="T2011" s="253">
        <f t="shared" ca="1" si="3330"/>
        <v>0</v>
      </c>
      <c r="U2011" s="253">
        <f t="shared" ca="1" si="3330"/>
        <v>0</v>
      </c>
      <c r="V2011" s="253">
        <f t="shared" ca="1" si="3330"/>
        <v>0</v>
      </c>
      <c r="W2011" s="253">
        <f t="shared" ca="1" si="3330"/>
        <v>0</v>
      </c>
      <c r="X2011" s="253">
        <f t="shared" ref="X2011:AA2011" ca="1" si="3331">IF($D2007=LataProjekcji,ROUND($D2008-X2010,0),ROUND(IF(AND(X2009=0,W2011&gt;0),$D2008-X2010,IF(X2009=0,0,$D2008-X2010)),0))</f>
        <v>0</v>
      </c>
      <c r="Y2011" s="253">
        <f t="shared" ca="1" si="3331"/>
        <v>0</v>
      </c>
      <c r="Z2011" s="253">
        <f t="shared" ca="1" si="3331"/>
        <v>0</v>
      </c>
      <c r="AA2011" s="253">
        <f t="shared" ca="1" si="3331"/>
        <v>0</v>
      </c>
      <c r="AB2011" s="253">
        <f t="shared" ref="AB2011" ca="1" si="3332">IF($D2007=LataProjekcji,ROUND($D2008-AB2010,0),ROUND(IF(AND(AB2009=0,AA2011&gt;0),$D2008-AB2010,IF(AB2009=0,0,$D2008-AB2010)),0))</f>
        <v>0</v>
      </c>
      <c r="AC2011" s="253">
        <f t="shared" ref="AC2011" ca="1" si="3333">IF($D2007=LataProjekcji,ROUND($D2008-AC2010,0),ROUND(IF(AND(AC2009=0,AB2011&gt;0),$D2008-AC2010,IF(AC2009=0,0,$D2008-AC2010)),0))</f>
        <v>0</v>
      </c>
      <c r="AD2011" s="253">
        <f t="shared" ref="AD2011" ca="1" si="3334">IF($D2007=LataProjekcji,ROUND($D2008-AD2010,0),ROUND(IF(AND(AD2009=0,AC2011&gt;0),$D2008-AD2010,IF(AD2009=0,0,$D2008-AD2010)),0))</f>
        <v>0</v>
      </c>
      <c r="AE2011" s="253">
        <f t="shared" ref="AE2011" ca="1" si="3335">IF($D2007=LataProjekcji,ROUND($D2008-AE2010,0),ROUND(IF(AND(AE2009=0,AD2011&gt;0),$D2008-AE2010,IF(AE2009=0,0,$D2008-AE2010)),0))</f>
        <v>0</v>
      </c>
    </row>
    <row r="2012" spans="1:31" hidden="1">
      <c r="A2012" s="326"/>
      <c r="B2012" s="21"/>
      <c r="C2012" s="21"/>
      <c r="D2012" s="22"/>
      <c r="E2012" s="21"/>
      <c r="F2012" s="21"/>
      <c r="G2012" s="21"/>
      <c r="H2012" s="388">
        <f>H2005+1</f>
        <v>6</v>
      </c>
      <c r="I2012" s="458" cm="1">
        <f t="array" aca="1" ref="I2012" ca="1">OFFSET('Środki trwałe'!$C$616,H2012,,)</f>
        <v>0</v>
      </c>
      <c r="J2012" s="388" t="s">
        <v>404</v>
      </c>
      <c r="K2012" s="528">
        <f t="shared" ref="K2012:W2012" ca="1" si="3336">IF(AND(OFFSET($F$269,$D2006,0)="tak",OFFSET($G$269,$D2006,0)="tak",OFFSET($J$269,$D2006,0)="ok",LataProjekcji&lt;=Koniec_Projekt),ROUND(OFFSET($K$2476,$H2011,(COLUMN()-11))*OFFSET($K$632,$H2012,(COLUMN()-11)),0),0)</f>
        <v>0</v>
      </c>
      <c r="L2012" s="528">
        <f t="shared" ca="1" si="3336"/>
        <v>0</v>
      </c>
      <c r="M2012" s="528">
        <f t="shared" ca="1" si="3336"/>
        <v>0</v>
      </c>
      <c r="N2012" s="528">
        <f t="shared" ca="1" si="3336"/>
        <v>0</v>
      </c>
      <c r="O2012" s="528">
        <f t="shared" ca="1" si="3336"/>
        <v>0</v>
      </c>
      <c r="P2012" s="528">
        <f t="shared" ca="1" si="3336"/>
        <v>0</v>
      </c>
      <c r="Q2012" s="528">
        <f t="shared" ca="1" si="3336"/>
        <v>0</v>
      </c>
      <c r="R2012" s="528">
        <f t="shared" ca="1" si="3336"/>
        <v>0</v>
      </c>
      <c r="S2012" s="528">
        <f t="shared" ca="1" si="3336"/>
        <v>0</v>
      </c>
      <c r="T2012" s="528">
        <f t="shared" ca="1" si="3336"/>
        <v>0</v>
      </c>
      <c r="U2012" s="528">
        <f t="shared" ca="1" si="3336"/>
        <v>0</v>
      </c>
      <c r="V2012" s="528">
        <f t="shared" ca="1" si="3336"/>
        <v>0</v>
      </c>
      <c r="W2012" s="528">
        <f t="shared" ca="1" si="3336"/>
        <v>0</v>
      </c>
      <c r="X2012" s="528">
        <f t="shared" ref="X2012:AA2012" ca="1" si="3337">IF(AND(OFFSET($F$269,$D2006,0)="tak",OFFSET($G$269,$D2006,0)="tak",OFFSET($J$269,$D2006,0)="ok",LataProjekcji&lt;=Koniec_Projekt),ROUND(OFFSET($K$2476,$H2011,(COLUMN()-11))*OFFSET($K$632,$H2012,(COLUMN()-11)),0),0)</f>
        <v>0</v>
      </c>
      <c r="Y2012" s="528">
        <f t="shared" ca="1" si="3337"/>
        <v>0</v>
      </c>
      <c r="Z2012" s="528">
        <f t="shared" ca="1" si="3337"/>
        <v>0</v>
      </c>
      <c r="AA2012" s="528">
        <f t="shared" ca="1" si="3337"/>
        <v>0</v>
      </c>
      <c r="AB2012" s="528">
        <f t="shared" ref="AB2012:AE2012" ca="1" si="3338">IF(AND(OFFSET($F$269,$D2006,0)="tak",OFFSET($G$269,$D2006,0)="tak",OFFSET($J$269,$D2006,0)="ok",LataProjekcji&lt;=Koniec_Projekt),ROUND(OFFSET($K$2476,$H2011,(COLUMN()-11))*OFFSET($K$632,$H2012,(COLUMN()-11)),0),0)</f>
        <v>0</v>
      </c>
      <c r="AC2012" s="528">
        <f t="shared" ca="1" si="3338"/>
        <v>0</v>
      </c>
      <c r="AD2012" s="528">
        <f t="shared" ca="1" si="3338"/>
        <v>0</v>
      </c>
      <c r="AE2012" s="528">
        <f t="shared" ca="1" si="3338"/>
        <v>0</v>
      </c>
    </row>
    <row r="2013" spans="1:31" hidden="1">
      <c r="A2013" s="326"/>
      <c r="B2013" s="20">
        <f ca="1">OFFSET($B$269,D2013,0)</f>
        <v>0</v>
      </c>
      <c r="C2013" s="20"/>
      <c r="D2013" s="21">
        <f>D2006+1</f>
        <v>354</v>
      </c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</row>
    <row r="2014" spans="1:31" hidden="1">
      <c r="A2014" s="326"/>
      <c r="B2014" s="21" t="s">
        <v>395</v>
      </c>
      <c r="C2014" s="21"/>
      <c r="D2014" s="164">
        <f ca="1">YEAR(OFFSET($E$269,D2013,0))</f>
        <v>1900</v>
      </c>
      <c r="E2014" s="164">
        <f ca="1">MONTH(OFFSET($E$269,D2013,0))</f>
        <v>1</v>
      </c>
      <c r="F2014" s="527" cm="1">
        <f t="array" aca="1" ref="F2014" ca="1">IleMiesiecyDoKoncaRokuST</f>
        <v>11</v>
      </c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</row>
    <row r="2015" spans="1:31" hidden="1">
      <c r="A2015" s="326"/>
      <c r="B2015" s="21" t="s">
        <v>388</v>
      </c>
      <c r="C2015" s="21"/>
      <c r="D2015" s="374">
        <f ca="1">IF(E2015&lt;0,0,ROUND(E2015,0))</f>
        <v>0</v>
      </c>
      <c r="E2015" s="248">
        <f ca="1">OFFSET($D$269,D2013,0)</f>
        <v>0</v>
      </c>
      <c r="F2015" s="374">
        <f ca="1">IF(E2015&gt;10,ROUND(($D2016/12)*$F2014,0),$D2015)</f>
        <v>0</v>
      </c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6"/>
      <c r="B2016" s="21" t="s">
        <v>396</v>
      </c>
      <c r="C2016" s="21"/>
      <c r="D2016" s="374">
        <f ca="1">IF(ISBLANK(OFFSET($E$269,D2013,0)),0,IF(E2015&gt;10,ROUND(D2015*am_inneST,0),IF(D2015&lt;0,0,D2015)))</f>
        <v>0</v>
      </c>
      <c r="E2016" s="21"/>
      <c r="F2016" s="21"/>
      <c r="G2016" s="21"/>
      <c r="H2016" s="21"/>
      <c r="I2016" s="21"/>
      <c r="J2016" s="21"/>
      <c r="K2016" s="74">
        <f ca="1">ROUND(IF($D2014=LataProjekcji,$F2015,IF($D2014=LataProjekcji,$D2016,0)),0)</f>
        <v>0</v>
      </c>
      <c r="L2016" s="247">
        <f ca="1">ROUND(IF(OR(AND($D2014=LataProjekcji,$F2014&gt;0),AND($D2014=LataProjekcji,$F2014=0,$E2015&lt;=10)),$F2015,IF($D2014&lt;LataProjekcji,IF((SUM($K2016:K2016)+$D2016)&lt;$D2015,$D2016,$D2015-SUM($K2016:K2016)),0)),0)</f>
        <v>0</v>
      </c>
      <c r="M2016" s="247">
        <f ca="1">ROUND(IF(OR(AND($D2014=LataProjekcji,$F2014&gt;0),AND($D2014=LataProjekcji,$F2014=0,$E2015&lt;=10)),$F2015,IF($D2014&lt;LataProjekcji,IF((SUM($K2016:L2016)+$D2016)&lt;$D2015,$D2016,$D2015-SUM($K2016:L2016)),0)),0)</f>
        <v>0</v>
      </c>
      <c r="N2016" s="247">
        <f ca="1">ROUND(IF(OR(AND($D2014=LataProjekcji,$F2014&gt;0),AND($D2014=LataProjekcji,$F2014=0,$E2015&lt;=10)),$F2015,IF($D2014&lt;LataProjekcji,IF((SUM($K2016:M2016)+$D2016)&lt;$D2015,$D2016,$D2015-SUM($K2016:M2016)),0)),0)</f>
        <v>0</v>
      </c>
      <c r="O2016" s="247">
        <f ca="1">ROUND(IF(OR(AND($D2014=LataProjekcji,$F2014&gt;0),AND($D2014=LataProjekcji,$F2014=0,$E2015&lt;=10)),$F2015,IF($D2014&lt;LataProjekcji,IF((SUM($K2016:N2016)+$D2016)&lt;$D2015,$D2016,$D2015-SUM($K2016:N2016)),0)),0)</f>
        <v>0</v>
      </c>
      <c r="P2016" s="247">
        <f ca="1">ROUND(IF(OR(AND($D2014=LataProjekcji,$F2014&gt;0),AND($D2014=LataProjekcji,$F2014=0,$E2015&lt;=10)),$F2015,IF($D2014&lt;LataProjekcji,IF((SUM($K2016:O2016)+$D2016)&lt;$D2015,$D2016,$D2015-SUM($K2016:O2016)),0)),0)</f>
        <v>0</v>
      </c>
      <c r="Q2016" s="247">
        <f ca="1">ROUND(IF(OR(AND($D2014=LataProjekcji,$F2014&gt;0),AND($D2014=LataProjekcji,$F2014=0,$E2015&lt;=10)),$F2015,IF($D2014&lt;LataProjekcji,IF((SUM($K2016:P2016)+$D2016)&lt;$D2015,$D2016,$D2015-SUM($K2016:P2016)),0)),0)</f>
        <v>0</v>
      </c>
      <c r="R2016" s="247">
        <f ca="1">ROUND(IF(OR(AND($D2014=LataProjekcji,$F2014&gt;0),AND($D2014=LataProjekcji,$F2014=0,$E2015&lt;=10)),$F2015,IF($D2014&lt;LataProjekcji,IF((SUM($K2016:Q2016)+$D2016)&lt;$D2015,$D2016,$D2015-SUM($K2016:Q2016)),0)),0)</f>
        <v>0</v>
      </c>
      <c r="S2016" s="247">
        <f ca="1">ROUND(IF(OR(AND($D2014=LataProjekcji,$F2014&gt;0),AND($D2014=LataProjekcji,$F2014=0,$E2015&lt;=10)),$F2015,IF($D2014&lt;LataProjekcji,IF((SUM($K2016:R2016)+$D2016)&lt;$D2015,$D2016,$D2015-SUM($K2016:R2016)),0)),0)</f>
        <v>0</v>
      </c>
      <c r="T2016" s="247">
        <f ca="1">ROUND(IF(OR(AND($D2014=LataProjekcji,$F2014&gt;0),AND($D2014=LataProjekcji,$F2014=0,$E2015&lt;=10)),$F2015,IF($D2014&lt;LataProjekcji,IF((SUM($K2016:S2016)+$D2016)&lt;$D2015,$D2016,$D2015-SUM($K2016:S2016)),0)),0)</f>
        <v>0</v>
      </c>
      <c r="U2016" s="247">
        <f ca="1">ROUND(IF(OR(AND($D2014=LataProjekcji,$F2014&gt;0),AND($D2014=LataProjekcji,$F2014=0,$E2015&lt;=10)),$F2015,IF($D2014&lt;LataProjekcji,IF((SUM($K2016:T2016)+$D2016)&lt;$D2015,$D2016,$D2015-SUM($K2016:T2016)),0)),0)</f>
        <v>0</v>
      </c>
      <c r="V2016" s="247">
        <f ca="1">ROUND(IF(OR(AND($D2014=LataProjekcji,$F2014&gt;0),AND($D2014=LataProjekcji,$F2014=0,$E2015&lt;=10)),$F2015,IF($D2014&lt;LataProjekcji,IF((SUM($K2016:U2016)+$D2016)&lt;$D2015,$D2016,$D2015-SUM($K2016:U2016)),0)),0)</f>
        <v>0</v>
      </c>
      <c r="W2016" s="247">
        <f ca="1">ROUND(IF(OR(AND($D2014=LataProjekcji,$F2014&gt;0),AND($D2014=LataProjekcji,$F2014=0,$E2015&lt;=10)),$F2015,IF($D2014&lt;LataProjekcji,IF((SUM($K2016:V2016)+$D2016)&lt;$D2015,$D2016,$D2015-SUM($K2016:V2016)),0)),0)</f>
        <v>0</v>
      </c>
      <c r="X2016" s="247">
        <f ca="1">ROUND(IF(OR(AND($D2014=LataProjekcji,$F2014&gt;0),AND($D2014=LataProjekcji,$F2014=0,$E2015&lt;=10)),$F2015,IF($D2014&lt;LataProjekcji,IF((SUM($K2016:W2016)+$D2016)&lt;$D2015,$D2016,$D2015-SUM($K2016:W2016)),0)),0)</f>
        <v>0</v>
      </c>
      <c r="Y2016" s="247">
        <f ca="1">ROUND(IF(OR(AND($D2014=LataProjekcji,$F2014&gt;0),AND($D2014=LataProjekcji,$F2014=0,$E2015&lt;=10)),$F2015,IF($D2014&lt;LataProjekcji,IF((SUM($K2016:X2016)+$D2016)&lt;$D2015,$D2016,$D2015-SUM($K2016:X2016)),0)),0)</f>
        <v>0</v>
      </c>
      <c r="Z2016" s="247">
        <f ca="1">ROUND(IF(OR(AND($D2014=LataProjekcji,$F2014&gt;0),AND($D2014=LataProjekcji,$F2014=0,$E2015&lt;=10)),$F2015,IF($D2014&lt;LataProjekcji,IF((SUM($K2016:Y2016)+$D2016)&lt;$D2015,$D2016,$D2015-SUM($K2016:Y2016)),0)),0)</f>
        <v>0</v>
      </c>
      <c r="AA2016" s="247">
        <f ca="1">ROUND(IF(OR(AND($D2014=LataProjekcji,$F2014&gt;0),AND($D2014=LataProjekcji,$F2014=0,$E2015&lt;=10)),$F2015,IF($D2014&lt;LataProjekcji,IF((SUM($K2016:Z2016)+$D2016)&lt;$D2015,$D2016,$D2015-SUM($K2016:Z2016)),0)),0)</f>
        <v>0</v>
      </c>
      <c r="AB2016" s="247">
        <f ca="1">ROUND(IF(OR(AND($D2014=LataProjekcji,$F2014&gt;0),AND($D2014=LataProjekcji,$F2014=0,$E2015&lt;=10)),$F2015,IF($D2014&lt;LataProjekcji,IF((SUM($K2016:AA2016)+$D2016)&lt;$D2015,$D2016,$D2015-SUM($K2016:AA2016)),0)),0)</f>
        <v>0</v>
      </c>
      <c r="AC2016" s="247">
        <f ca="1">ROUND(IF(OR(AND($D2014=LataProjekcji,$F2014&gt;0),AND($D2014=LataProjekcji,$F2014=0,$E2015&lt;=10)),$F2015,IF($D2014&lt;LataProjekcji,IF((SUM($K2016:AB2016)+$D2016)&lt;$D2015,$D2016,$D2015-SUM($K2016:AB2016)),0)),0)</f>
        <v>0</v>
      </c>
      <c r="AD2016" s="247">
        <f ca="1">ROUND(IF(OR(AND($D2014=LataProjekcji,$F2014&gt;0),AND($D2014=LataProjekcji,$F2014=0,$E2015&lt;=10)),$F2015,IF($D2014&lt;LataProjekcji,IF((SUM($K2016:AC2016)+$D2016)&lt;$D2015,$D2016,$D2015-SUM($K2016:AC2016)),0)),0)</f>
        <v>0</v>
      </c>
      <c r="AE2016" s="247">
        <f ca="1">ROUND(IF(OR(AND($D2014=LataProjekcji,$F2014&gt;0),AND($D2014=LataProjekcji,$F2014=0,$E2015&lt;=10)),$F2015,IF($D2014&lt;LataProjekcji,IF((SUM($K2016:AD2016)+$D2016)&lt;$D2015,$D2016,$D2015-SUM($K2016:AD2016)),0)),0)</f>
        <v>0</v>
      </c>
    </row>
    <row r="2017" spans="1:31" ht="12.5" hidden="1" thickBot="1">
      <c r="A2017" s="326"/>
      <c r="B2017" s="21" t="s">
        <v>397</v>
      </c>
      <c r="C2017" s="21"/>
      <c r="D2017" s="22"/>
      <c r="E2017" s="21"/>
      <c r="F2017" s="21"/>
      <c r="G2017" s="21"/>
      <c r="H2017" s="21"/>
      <c r="I2017" s="21"/>
      <c r="J2017" s="21"/>
      <c r="K2017" s="22">
        <f ca="1">ROUND(K2016,0)</f>
        <v>0</v>
      </c>
      <c r="L2017" s="22">
        <f t="shared" ref="L2017:W2017" ca="1" si="3339">ROUND(K2017+L2016,0)</f>
        <v>0</v>
      </c>
      <c r="M2017" s="22">
        <f t="shared" ca="1" si="3339"/>
        <v>0</v>
      </c>
      <c r="N2017" s="22">
        <f t="shared" ca="1" si="3339"/>
        <v>0</v>
      </c>
      <c r="O2017" s="22">
        <f t="shared" ca="1" si="3339"/>
        <v>0</v>
      </c>
      <c r="P2017" s="22">
        <f t="shared" ca="1" si="3339"/>
        <v>0</v>
      </c>
      <c r="Q2017" s="22">
        <f t="shared" ca="1" si="3339"/>
        <v>0</v>
      </c>
      <c r="R2017" s="22">
        <f t="shared" ca="1" si="3339"/>
        <v>0</v>
      </c>
      <c r="S2017" s="22">
        <f t="shared" ca="1" si="3339"/>
        <v>0</v>
      </c>
      <c r="T2017" s="22">
        <f t="shared" ca="1" si="3339"/>
        <v>0</v>
      </c>
      <c r="U2017" s="22">
        <f t="shared" ca="1" si="3339"/>
        <v>0</v>
      </c>
      <c r="V2017" s="22">
        <f t="shared" ca="1" si="3339"/>
        <v>0</v>
      </c>
      <c r="W2017" s="22">
        <f t="shared" ca="1" si="3339"/>
        <v>0</v>
      </c>
      <c r="X2017" s="22">
        <f ca="1">ROUND(W2017+X2016,0)</f>
        <v>0</v>
      </c>
      <c r="Y2017" s="22">
        <f ca="1">ROUND(X2017+Y2016,0)</f>
        <v>0</v>
      </c>
      <c r="Z2017" s="22">
        <f t="shared" ref="Z2017:AA2017" ca="1" si="3340">ROUND(Y2017+Z2016,0)</f>
        <v>0</v>
      </c>
      <c r="AA2017" s="22">
        <f t="shared" ca="1" si="3340"/>
        <v>0</v>
      </c>
      <c r="AB2017" s="22">
        <f t="shared" ref="AB2017" ca="1" si="3341">ROUND(AA2017+AB2016,0)</f>
        <v>0</v>
      </c>
      <c r="AC2017" s="22">
        <f t="shared" ref="AC2017" ca="1" si="3342">ROUND(AB2017+AC2016,0)</f>
        <v>0</v>
      </c>
      <c r="AD2017" s="22">
        <f t="shared" ref="AD2017" ca="1" si="3343">ROUND(AC2017+AD2016,0)</f>
        <v>0</v>
      </c>
      <c r="AE2017" s="22">
        <f t="shared" ref="AE2017" ca="1" si="3344">ROUND(AD2017+AE2016,0)</f>
        <v>0</v>
      </c>
    </row>
    <row r="2018" spans="1:31" ht="12.5" hidden="1" thickBot="1">
      <c r="A2018" s="326"/>
      <c r="B2018" s="21" t="s">
        <v>388</v>
      </c>
      <c r="C2018" s="21"/>
      <c r="D2018" s="22"/>
      <c r="E2018" s="21"/>
      <c r="F2018" s="21"/>
      <c r="G2018" s="21"/>
      <c r="H2018" s="539">
        <f>H2011+7</f>
        <v>690</v>
      </c>
      <c r="I2018" s="21"/>
      <c r="J2018" s="21"/>
      <c r="K2018" s="76">
        <f ca="1">IF($D2014=LataProjekcji,ROUND($D2015-K2017,0),ROUND(IF(K2016=0,0,$D2015-K2017),0))</f>
        <v>0</v>
      </c>
      <c r="L2018" s="253">
        <f t="shared" ref="L2018:W2018" ca="1" si="3345">IF($D2014=LataProjekcji,ROUND($D2015-L2017,0),ROUND(IF(AND(L2016=0,K2018&gt;0),$D2015-L2017,IF(L2016=0,0,$D2015-L2017)),0))</f>
        <v>0</v>
      </c>
      <c r="M2018" s="253">
        <f t="shared" ca="1" si="3345"/>
        <v>0</v>
      </c>
      <c r="N2018" s="253">
        <f t="shared" ca="1" si="3345"/>
        <v>0</v>
      </c>
      <c r="O2018" s="253">
        <f t="shared" ca="1" si="3345"/>
        <v>0</v>
      </c>
      <c r="P2018" s="253">
        <f t="shared" ca="1" si="3345"/>
        <v>0</v>
      </c>
      <c r="Q2018" s="253">
        <f t="shared" ca="1" si="3345"/>
        <v>0</v>
      </c>
      <c r="R2018" s="253">
        <f t="shared" ca="1" si="3345"/>
        <v>0</v>
      </c>
      <c r="S2018" s="253">
        <f t="shared" ca="1" si="3345"/>
        <v>0</v>
      </c>
      <c r="T2018" s="253">
        <f t="shared" ca="1" si="3345"/>
        <v>0</v>
      </c>
      <c r="U2018" s="253">
        <f t="shared" ca="1" si="3345"/>
        <v>0</v>
      </c>
      <c r="V2018" s="253">
        <f t="shared" ca="1" si="3345"/>
        <v>0</v>
      </c>
      <c r="W2018" s="253">
        <f t="shared" ca="1" si="3345"/>
        <v>0</v>
      </c>
      <c r="X2018" s="253">
        <f t="shared" ref="X2018:AA2018" ca="1" si="3346">IF($D2014=LataProjekcji,ROUND($D2015-X2017,0),ROUND(IF(AND(X2016=0,W2018&gt;0),$D2015-X2017,IF(X2016=0,0,$D2015-X2017)),0))</f>
        <v>0</v>
      </c>
      <c r="Y2018" s="253">
        <f t="shared" ca="1" si="3346"/>
        <v>0</v>
      </c>
      <c r="Z2018" s="253">
        <f t="shared" ca="1" si="3346"/>
        <v>0</v>
      </c>
      <c r="AA2018" s="253">
        <f t="shared" ca="1" si="3346"/>
        <v>0</v>
      </c>
      <c r="AB2018" s="253">
        <f t="shared" ref="AB2018" ca="1" si="3347">IF($D2014=LataProjekcji,ROUND($D2015-AB2017,0),ROUND(IF(AND(AB2016=0,AA2018&gt;0),$D2015-AB2017,IF(AB2016=0,0,$D2015-AB2017)),0))</f>
        <v>0</v>
      </c>
      <c r="AC2018" s="253">
        <f t="shared" ref="AC2018" ca="1" si="3348">IF($D2014=LataProjekcji,ROUND($D2015-AC2017,0),ROUND(IF(AND(AC2016=0,AB2018&gt;0),$D2015-AC2017,IF(AC2016=0,0,$D2015-AC2017)),0))</f>
        <v>0</v>
      </c>
      <c r="AD2018" s="253">
        <f t="shared" ref="AD2018" ca="1" si="3349">IF($D2014=LataProjekcji,ROUND($D2015-AD2017,0),ROUND(IF(AND(AD2016=0,AC2018&gt;0),$D2015-AD2017,IF(AD2016=0,0,$D2015-AD2017)),0))</f>
        <v>0</v>
      </c>
      <c r="AE2018" s="253">
        <f t="shared" ref="AE2018" ca="1" si="3350">IF($D2014=LataProjekcji,ROUND($D2015-AE2017,0),ROUND(IF(AND(AE2016=0,AD2018&gt;0),$D2015-AE2017,IF(AE2016=0,0,$D2015-AE2017)),0))</f>
        <v>0</v>
      </c>
    </row>
    <row r="2019" spans="1:31" hidden="1">
      <c r="A2019" s="326"/>
      <c r="B2019" s="21"/>
      <c r="C2019" s="21"/>
      <c r="D2019" s="21"/>
      <c r="E2019" s="21"/>
      <c r="F2019" s="21"/>
      <c r="G2019" s="21"/>
      <c r="H2019" s="388">
        <f>H2012+1</f>
        <v>7</v>
      </c>
      <c r="I2019" s="458" cm="1">
        <f t="array" aca="1" ref="I2019" ca="1">OFFSET('Środki trwałe'!$C$616,H2019,,)</f>
        <v>0</v>
      </c>
      <c r="J2019" s="388" t="s">
        <v>404</v>
      </c>
      <c r="K2019" s="528">
        <f t="shared" ref="K2019:W2019" ca="1" si="3351">IF(AND(OFFSET($F$269,$D2013,0)="tak",OFFSET($G$269,$D2013,0)="tak",OFFSET($J$269,$D2013,0)="ok",LataProjekcji&lt;=Koniec_Projekt),ROUND(OFFSET($K$2476,$H2018,(COLUMN()-11))*OFFSET($K$632,$H2019,(COLUMN()-11)),0),0)</f>
        <v>0</v>
      </c>
      <c r="L2019" s="528">
        <f t="shared" ca="1" si="3351"/>
        <v>0</v>
      </c>
      <c r="M2019" s="528">
        <f t="shared" ca="1" si="3351"/>
        <v>0</v>
      </c>
      <c r="N2019" s="528">
        <f t="shared" ca="1" si="3351"/>
        <v>0</v>
      </c>
      <c r="O2019" s="528">
        <f t="shared" ca="1" si="3351"/>
        <v>0</v>
      </c>
      <c r="P2019" s="528">
        <f t="shared" ca="1" si="3351"/>
        <v>0</v>
      </c>
      <c r="Q2019" s="528">
        <f t="shared" ca="1" si="3351"/>
        <v>0</v>
      </c>
      <c r="R2019" s="528">
        <f t="shared" ca="1" si="3351"/>
        <v>0</v>
      </c>
      <c r="S2019" s="528">
        <f t="shared" ca="1" si="3351"/>
        <v>0</v>
      </c>
      <c r="T2019" s="528">
        <f t="shared" ca="1" si="3351"/>
        <v>0</v>
      </c>
      <c r="U2019" s="528">
        <f t="shared" ca="1" si="3351"/>
        <v>0</v>
      </c>
      <c r="V2019" s="528">
        <f t="shared" ca="1" si="3351"/>
        <v>0</v>
      </c>
      <c r="W2019" s="528">
        <f t="shared" ca="1" si="3351"/>
        <v>0</v>
      </c>
      <c r="X2019" s="528">
        <f t="shared" ref="X2019:AA2019" ca="1" si="3352">IF(AND(OFFSET($F$269,$D2013,0)="tak",OFFSET($G$269,$D2013,0)="tak",OFFSET($J$269,$D2013,0)="ok",LataProjekcji&lt;=Koniec_Projekt),ROUND(OFFSET($K$2476,$H2018,(COLUMN()-11))*OFFSET($K$632,$H2019,(COLUMN()-11)),0),0)</f>
        <v>0</v>
      </c>
      <c r="Y2019" s="528">
        <f t="shared" ca="1" si="3352"/>
        <v>0</v>
      </c>
      <c r="Z2019" s="528">
        <f t="shared" ca="1" si="3352"/>
        <v>0</v>
      </c>
      <c r="AA2019" s="528">
        <f t="shared" ca="1" si="3352"/>
        <v>0</v>
      </c>
      <c r="AB2019" s="528">
        <f t="shared" ref="AB2019:AE2019" ca="1" si="3353">IF(AND(OFFSET($F$269,$D2013,0)="tak",OFFSET($G$269,$D2013,0)="tak",OFFSET($J$269,$D2013,0)="ok",LataProjekcji&lt;=Koniec_Projekt),ROUND(OFFSET($K$2476,$H2018,(COLUMN()-11))*OFFSET($K$632,$H2019,(COLUMN()-11)),0),0)</f>
        <v>0</v>
      </c>
      <c r="AC2019" s="528">
        <f t="shared" ca="1" si="3353"/>
        <v>0</v>
      </c>
      <c r="AD2019" s="528">
        <f t="shared" ca="1" si="3353"/>
        <v>0</v>
      </c>
      <c r="AE2019" s="528">
        <f t="shared" ca="1" si="3353"/>
        <v>0</v>
      </c>
    </row>
    <row r="2020" spans="1:31" hidden="1">
      <c r="A2020" s="326"/>
      <c r="B2020" s="20">
        <f ca="1">OFFSET($B$269,D2020,0)</f>
        <v>0</v>
      </c>
      <c r="C2020" s="20"/>
      <c r="D2020" s="21">
        <f>D2013+1</f>
        <v>355</v>
      </c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</row>
    <row r="2021" spans="1:31" hidden="1">
      <c r="A2021" s="326"/>
      <c r="B2021" s="21" t="s">
        <v>395</v>
      </c>
      <c r="C2021" s="21"/>
      <c r="D2021" s="164">
        <f ca="1">YEAR(OFFSET($E$269,D2020,0))</f>
        <v>1900</v>
      </c>
      <c r="E2021" s="164">
        <f ca="1">MONTH(OFFSET($E$269,D2020,0))</f>
        <v>1</v>
      </c>
      <c r="F2021" s="527" cm="1">
        <f t="array" aca="1" ref="F2021" ca="1">IleMiesiecyDoKoncaRokuST</f>
        <v>11</v>
      </c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</row>
    <row r="2022" spans="1:31" hidden="1">
      <c r="A2022" s="326"/>
      <c r="B2022" s="21" t="s">
        <v>388</v>
      </c>
      <c r="C2022" s="21"/>
      <c r="D2022" s="375">
        <f ca="1">IF(E2022&lt;0,0,ROUND(E2022,0))</f>
        <v>0</v>
      </c>
      <c r="E2022" s="248">
        <f ca="1">OFFSET($D$269,D2020,0)</f>
        <v>0</v>
      </c>
      <c r="F2022" s="375">
        <f ca="1">IF(E2022&gt;10,ROUND(($D2023/12)*$F2021,0),$D2022)</f>
        <v>0</v>
      </c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6"/>
      <c r="B2023" s="21" t="s">
        <v>396</v>
      </c>
      <c r="C2023" s="21"/>
      <c r="D2023" s="375">
        <f ca="1">IF(ISBLANK(OFFSET($E$269,D2020,0)),0,IF(E2022&gt;10,ROUND(D2022*am_inneST,0),IF(D2022&lt;0,0,D2022)))</f>
        <v>0</v>
      </c>
      <c r="E2023" s="21"/>
      <c r="F2023" s="21"/>
      <c r="G2023" s="21"/>
      <c r="H2023" s="21"/>
      <c r="I2023" s="21"/>
      <c r="J2023" s="21"/>
      <c r="K2023" s="74">
        <f ca="1">ROUND(IF($D2021=LataProjekcji,$F2022,IF($D2021=LataProjekcji,$D2023,0)),0)</f>
        <v>0</v>
      </c>
      <c r="L2023" s="247">
        <f ca="1">ROUND(IF(OR(AND($D2021=LataProjekcji,$F2021&gt;0),AND($D2021=LataProjekcji,$F2021=0,$E2022&lt;=10)),$F2022,IF($D2021&lt;LataProjekcji,IF((SUM($K2023:K2023)+$D2023)&lt;$D2022,$D2023,$D2022-SUM($K2023:K2023)),0)),0)</f>
        <v>0</v>
      </c>
      <c r="M2023" s="247">
        <f ca="1">ROUND(IF(OR(AND($D2021=LataProjekcji,$F2021&gt;0),AND($D2021=LataProjekcji,$F2021=0,$E2022&lt;=10)),$F2022,IF($D2021&lt;LataProjekcji,IF((SUM($K2023:L2023)+$D2023)&lt;$D2022,$D2023,$D2022-SUM($K2023:L2023)),0)),0)</f>
        <v>0</v>
      </c>
      <c r="N2023" s="247">
        <f ca="1">ROUND(IF(OR(AND($D2021=LataProjekcji,$F2021&gt;0),AND($D2021=LataProjekcji,$F2021=0,$E2022&lt;=10)),$F2022,IF($D2021&lt;LataProjekcji,IF((SUM($K2023:M2023)+$D2023)&lt;$D2022,$D2023,$D2022-SUM($K2023:M2023)),0)),0)</f>
        <v>0</v>
      </c>
      <c r="O2023" s="247">
        <f ca="1">ROUND(IF(OR(AND($D2021=LataProjekcji,$F2021&gt;0),AND($D2021=LataProjekcji,$F2021=0,$E2022&lt;=10)),$F2022,IF($D2021&lt;LataProjekcji,IF((SUM($K2023:N2023)+$D2023)&lt;$D2022,$D2023,$D2022-SUM($K2023:N2023)),0)),0)</f>
        <v>0</v>
      </c>
      <c r="P2023" s="247">
        <f ca="1">ROUND(IF(OR(AND($D2021=LataProjekcji,$F2021&gt;0),AND($D2021=LataProjekcji,$F2021=0,$E2022&lt;=10)),$F2022,IF($D2021&lt;LataProjekcji,IF((SUM($K2023:O2023)+$D2023)&lt;$D2022,$D2023,$D2022-SUM($K2023:O2023)),0)),0)</f>
        <v>0</v>
      </c>
      <c r="Q2023" s="247">
        <f ca="1">ROUND(IF(OR(AND($D2021=LataProjekcji,$F2021&gt;0),AND($D2021=LataProjekcji,$F2021=0,$E2022&lt;=10)),$F2022,IF($D2021&lt;LataProjekcji,IF((SUM($K2023:P2023)+$D2023)&lt;$D2022,$D2023,$D2022-SUM($K2023:P2023)),0)),0)</f>
        <v>0</v>
      </c>
      <c r="R2023" s="247">
        <f ca="1">ROUND(IF(OR(AND($D2021=LataProjekcji,$F2021&gt;0),AND($D2021=LataProjekcji,$F2021=0,$E2022&lt;=10)),$F2022,IF($D2021&lt;LataProjekcji,IF((SUM($K2023:Q2023)+$D2023)&lt;$D2022,$D2023,$D2022-SUM($K2023:Q2023)),0)),0)</f>
        <v>0</v>
      </c>
      <c r="S2023" s="247">
        <f ca="1">ROUND(IF(OR(AND($D2021=LataProjekcji,$F2021&gt;0),AND($D2021=LataProjekcji,$F2021=0,$E2022&lt;=10)),$F2022,IF($D2021&lt;LataProjekcji,IF((SUM($K2023:R2023)+$D2023)&lt;$D2022,$D2023,$D2022-SUM($K2023:R2023)),0)),0)</f>
        <v>0</v>
      </c>
      <c r="T2023" s="247">
        <f ca="1">ROUND(IF(OR(AND($D2021=LataProjekcji,$F2021&gt;0),AND($D2021=LataProjekcji,$F2021=0,$E2022&lt;=10)),$F2022,IF($D2021&lt;LataProjekcji,IF((SUM($K2023:S2023)+$D2023)&lt;$D2022,$D2023,$D2022-SUM($K2023:S2023)),0)),0)</f>
        <v>0</v>
      </c>
      <c r="U2023" s="247">
        <f ca="1">ROUND(IF(OR(AND($D2021=LataProjekcji,$F2021&gt;0),AND($D2021=LataProjekcji,$F2021=0,$E2022&lt;=10)),$F2022,IF($D2021&lt;LataProjekcji,IF((SUM($K2023:T2023)+$D2023)&lt;$D2022,$D2023,$D2022-SUM($K2023:T2023)),0)),0)</f>
        <v>0</v>
      </c>
      <c r="V2023" s="247">
        <f ca="1">ROUND(IF(OR(AND($D2021=LataProjekcji,$F2021&gt;0),AND($D2021=LataProjekcji,$F2021=0,$E2022&lt;=10)),$F2022,IF($D2021&lt;LataProjekcji,IF((SUM($K2023:U2023)+$D2023)&lt;$D2022,$D2023,$D2022-SUM($K2023:U2023)),0)),0)</f>
        <v>0</v>
      </c>
      <c r="W2023" s="247">
        <f ca="1">ROUND(IF(OR(AND($D2021=LataProjekcji,$F2021&gt;0),AND($D2021=LataProjekcji,$F2021=0,$E2022&lt;=10)),$F2022,IF($D2021&lt;LataProjekcji,IF((SUM($K2023:V2023)+$D2023)&lt;$D2022,$D2023,$D2022-SUM($K2023:V2023)),0)),0)</f>
        <v>0</v>
      </c>
      <c r="X2023" s="247">
        <f ca="1">ROUND(IF(OR(AND($D2021=LataProjekcji,$F2021&gt;0),AND($D2021=LataProjekcji,$F2021=0,$E2022&lt;=10)),$F2022,IF($D2021&lt;LataProjekcji,IF((SUM($K2023:W2023)+$D2023)&lt;$D2022,$D2023,$D2022-SUM($K2023:W2023)),0)),0)</f>
        <v>0</v>
      </c>
      <c r="Y2023" s="247">
        <f ca="1">ROUND(IF(OR(AND($D2021=LataProjekcji,$F2021&gt;0),AND($D2021=LataProjekcji,$F2021=0,$E2022&lt;=10)),$F2022,IF($D2021&lt;LataProjekcji,IF((SUM($K2023:X2023)+$D2023)&lt;$D2022,$D2023,$D2022-SUM($K2023:X2023)),0)),0)</f>
        <v>0</v>
      </c>
      <c r="Z2023" s="247">
        <f ca="1">ROUND(IF(OR(AND($D2021=LataProjekcji,$F2021&gt;0),AND($D2021=LataProjekcji,$F2021=0,$E2022&lt;=10)),$F2022,IF($D2021&lt;LataProjekcji,IF((SUM($K2023:Y2023)+$D2023)&lt;$D2022,$D2023,$D2022-SUM($K2023:Y2023)),0)),0)</f>
        <v>0</v>
      </c>
      <c r="AA2023" s="247">
        <f ca="1">ROUND(IF(OR(AND($D2021=LataProjekcji,$F2021&gt;0),AND($D2021=LataProjekcji,$F2021=0,$E2022&lt;=10)),$F2022,IF($D2021&lt;LataProjekcji,IF((SUM($K2023:Z2023)+$D2023)&lt;$D2022,$D2023,$D2022-SUM($K2023:Z2023)),0)),0)</f>
        <v>0</v>
      </c>
      <c r="AB2023" s="247">
        <f ca="1">ROUND(IF(OR(AND($D2021=LataProjekcji,$F2021&gt;0),AND($D2021=LataProjekcji,$F2021=0,$E2022&lt;=10)),$F2022,IF($D2021&lt;LataProjekcji,IF((SUM($K2023:AA2023)+$D2023)&lt;$D2022,$D2023,$D2022-SUM($K2023:AA2023)),0)),0)</f>
        <v>0</v>
      </c>
      <c r="AC2023" s="247">
        <f ca="1">ROUND(IF(OR(AND($D2021=LataProjekcji,$F2021&gt;0),AND($D2021=LataProjekcji,$F2021=0,$E2022&lt;=10)),$F2022,IF($D2021&lt;LataProjekcji,IF((SUM($K2023:AB2023)+$D2023)&lt;$D2022,$D2023,$D2022-SUM($K2023:AB2023)),0)),0)</f>
        <v>0</v>
      </c>
      <c r="AD2023" s="247">
        <f ca="1">ROUND(IF(OR(AND($D2021=LataProjekcji,$F2021&gt;0),AND($D2021=LataProjekcji,$F2021=0,$E2022&lt;=10)),$F2022,IF($D2021&lt;LataProjekcji,IF((SUM($K2023:AC2023)+$D2023)&lt;$D2022,$D2023,$D2022-SUM($K2023:AC2023)),0)),0)</f>
        <v>0</v>
      </c>
      <c r="AE2023" s="247">
        <f ca="1">ROUND(IF(OR(AND($D2021=LataProjekcji,$F2021&gt;0),AND($D2021=LataProjekcji,$F2021=0,$E2022&lt;=10)),$F2022,IF($D2021&lt;LataProjekcji,IF((SUM($K2023:AD2023)+$D2023)&lt;$D2022,$D2023,$D2022-SUM($K2023:AD2023)),0)),0)</f>
        <v>0</v>
      </c>
    </row>
    <row r="2024" spans="1:31" ht="12.5" hidden="1" thickBot="1">
      <c r="A2024" s="326"/>
      <c r="B2024" s="21" t="s">
        <v>397</v>
      </c>
      <c r="C2024" s="21"/>
      <c r="D2024" s="22"/>
      <c r="E2024" s="21"/>
      <c r="F2024" s="21"/>
      <c r="G2024" s="21"/>
      <c r="H2024" s="21"/>
      <c r="I2024" s="21"/>
      <c r="J2024" s="21"/>
      <c r="K2024" s="22">
        <f ca="1">ROUND(K2023,0)</f>
        <v>0</v>
      </c>
      <c r="L2024" s="22">
        <f t="shared" ref="L2024:W2024" ca="1" si="3354">ROUND(K2024+L2023,0)</f>
        <v>0</v>
      </c>
      <c r="M2024" s="22">
        <f t="shared" ca="1" si="3354"/>
        <v>0</v>
      </c>
      <c r="N2024" s="22">
        <f t="shared" ca="1" si="3354"/>
        <v>0</v>
      </c>
      <c r="O2024" s="22">
        <f t="shared" ca="1" si="3354"/>
        <v>0</v>
      </c>
      <c r="P2024" s="22">
        <f t="shared" ca="1" si="3354"/>
        <v>0</v>
      </c>
      <c r="Q2024" s="22">
        <f t="shared" ca="1" si="3354"/>
        <v>0</v>
      </c>
      <c r="R2024" s="22">
        <f t="shared" ca="1" si="3354"/>
        <v>0</v>
      </c>
      <c r="S2024" s="22">
        <f t="shared" ca="1" si="3354"/>
        <v>0</v>
      </c>
      <c r="T2024" s="22">
        <f t="shared" ca="1" si="3354"/>
        <v>0</v>
      </c>
      <c r="U2024" s="22">
        <f t="shared" ca="1" si="3354"/>
        <v>0</v>
      </c>
      <c r="V2024" s="22">
        <f t="shared" ca="1" si="3354"/>
        <v>0</v>
      </c>
      <c r="W2024" s="22">
        <f t="shared" ca="1" si="3354"/>
        <v>0</v>
      </c>
      <c r="X2024" s="22">
        <f ca="1">ROUND(W2024+X2023,0)</f>
        <v>0</v>
      </c>
      <c r="Y2024" s="22">
        <f ca="1">ROUND(X2024+Y2023,0)</f>
        <v>0</v>
      </c>
      <c r="Z2024" s="22">
        <f t="shared" ref="Z2024:AA2024" ca="1" si="3355">ROUND(Y2024+Z2023,0)</f>
        <v>0</v>
      </c>
      <c r="AA2024" s="22">
        <f t="shared" ca="1" si="3355"/>
        <v>0</v>
      </c>
      <c r="AB2024" s="22">
        <f t="shared" ref="AB2024" ca="1" si="3356">ROUND(AA2024+AB2023,0)</f>
        <v>0</v>
      </c>
      <c r="AC2024" s="22">
        <f t="shared" ref="AC2024" ca="1" si="3357">ROUND(AB2024+AC2023,0)</f>
        <v>0</v>
      </c>
      <c r="AD2024" s="22">
        <f t="shared" ref="AD2024" ca="1" si="3358">ROUND(AC2024+AD2023,0)</f>
        <v>0</v>
      </c>
      <c r="AE2024" s="22">
        <f t="shared" ref="AE2024" ca="1" si="3359">ROUND(AD2024+AE2023,0)</f>
        <v>0</v>
      </c>
    </row>
    <row r="2025" spans="1:31" ht="12.5" hidden="1" thickBot="1">
      <c r="A2025" s="326"/>
      <c r="B2025" s="21" t="s">
        <v>388</v>
      </c>
      <c r="C2025" s="21"/>
      <c r="D2025" s="22"/>
      <c r="E2025" s="21"/>
      <c r="F2025" s="21"/>
      <c r="G2025" s="21"/>
      <c r="H2025" s="539">
        <f>H2018+7</f>
        <v>697</v>
      </c>
      <c r="I2025" s="21"/>
      <c r="J2025" s="21"/>
      <c r="K2025" s="76">
        <f ca="1">IF($D2021=LataProjekcji,ROUND($D2022-K2024,0),ROUND(IF(K2023=0,0,$D2022-K2024),0))</f>
        <v>0</v>
      </c>
      <c r="L2025" s="253">
        <f t="shared" ref="L2025:W2025" ca="1" si="3360">IF($D2021=LataProjekcji,ROUND($D2022-L2024,0),ROUND(IF(AND(L2023=0,K2025&gt;0),$D2022-L2024,IF(L2023=0,0,$D2022-L2024)),0))</f>
        <v>0</v>
      </c>
      <c r="M2025" s="253">
        <f t="shared" ca="1" si="3360"/>
        <v>0</v>
      </c>
      <c r="N2025" s="253">
        <f t="shared" ca="1" si="3360"/>
        <v>0</v>
      </c>
      <c r="O2025" s="253">
        <f t="shared" ca="1" si="3360"/>
        <v>0</v>
      </c>
      <c r="P2025" s="253">
        <f t="shared" ca="1" si="3360"/>
        <v>0</v>
      </c>
      <c r="Q2025" s="253">
        <f t="shared" ca="1" si="3360"/>
        <v>0</v>
      </c>
      <c r="R2025" s="253">
        <f t="shared" ca="1" si="3360"/>
        <v>0</v>
      </c>
      <c r="S2025" s="253">
        <f t="shared" ca="1" si="3360"/>
        <v>0</v>
      </c>
      <c r="T2025" s="253">
        <f t="shared" ca="1" si="3360"/>
        <v>0</v>
      </c>
      <c r="U2025" s="253">
        <f t="shared" ca="1" si="3360"/>
        <v>0</v>
      </c>
      <c r="V2025" s="253">
        <f t="shared" ca="1" si="3360"/>
        <v>0</v>
      </c>
      <c r="W2025" s="253">
        <f t="shared" ca="1" si="3360"/>
        <v>0</v>
      </c>
      <c r="X2025" s="253">
        <f t="shared" ref="X2025:AA2025" ca="1" si="3361">IF($D2021=LataProjekcji,ROUND($D2022-X2024,0),ROUND(IF(AND(X2023=0,W2025&gt;0),$D2022-X2024,IF(X2023=0,0,$D2022-X2024)),0))</f>
        <v>0</v>
      </c>
      <c r="Y2025" s="253">
        <f t="shared" ca="1" si="3361"/>
        <v>0</v>
      </c>
      <c r="Z2025" s="253">
        <f t="shared" ca="1" si="3361"/>
        <v>0</v>
      </c>
      <c r="AA2025" s="253">
        <f t="shared" ca="1" si="3361"/>
        <v>0</v>
      </c>
      <c r="AB2025" s="253">
        <f t="shared" ref="AB2025" ca="1" si="3362">IF($D2021=LataProjekcji,ROUND($D2022-AB2024,0),ROUND(IF(AND(AB2023=0,AA2025&gt;0),$D2022-AB2024,IF(AB2023=0,0,$D2022-AB2024)),0))</f>
        <v>0</v>
      </c>
      <c r="AC2025" s="253">
        <f t="shared" ref="AC2025" ca="1" si="3363">IF($D2021=LataProjekcji,ROUND($D2022-AC2024,0),ROUND(IF(AND(AC2023=0,AB2025&gt;0),$D2022-AC2024,IF(AC2023=0,0,$D2022-AC2024)),0))</f>
        <v>0</v>
      </c>
      <c r="AD2025" s="253">
        <f t="shared" ref="AD2025" ca="1" si="3364">IF($D2021=LataProjekcji,ROUND($D2022-AD2024,0),ROUND(IF(AND(AD2023=0,AC2025&gt;0),$D2022-AD2024,IF(AD2023=0,0,$D2022-AD2024)),0))</f>
        <v>0</v>
      </c>
      <c r="AE2025" s="253">
        <f t="shared" ref="AE2025" ca="1" si="3365">IF($D2021=LataProjekcji,ROUND($D2022-AE2024,0),ROUND(IF(AND(AE2023=0,AD2025&gt;0),$D2022-AE2024,IF(AE2023=0,0,$D2022-AE2024)),0))</f>
        <v>0</v>
      </c>
    </row>
    <row r="2026" spans="1:31" hidden="1">
      <c r="A2026" s="326"/>
      <c r="B2026" s="21"/>
      <c r="C2026" s="21"/>
      <c r="D2026" s="21"/>
      <c r="E2026" s="21"/>
      <c r="F2026" s="21"/>
      <c r="G2026" s="21"/>
      <c r="H2026" s="388">
        <f>H2019+1</f>
        <v>8</v>
      </c>
      <c r="I2026" s="458" cm="1">
        <f t="array" aca="1" ref="I2026" ca="1">OFFSET('Środki trwałe'!$C$616,H2026,,)</f>
        <v>0</v>
      </c>
      <c r="J2026" s="388" t="s">
        <v>404</v>
      </c>
      <c r="K2026" s="528">
        <f t="shared" ref="K2026:W2026" ca="1" si="3366">IF(AND(OFFSET($F$269,$D2020,0)="tak",OFFSET($G$269,$D2020,0)="tak",OFFSET($J$269,$D2020,0)="ok",LataProjekcji&lt;=Koniec_Projekt),ROUND(OFFSET($K$2476,$H2025,(COLUMN()-11))*OFFSET($K$632,$H2026,(COLUMN()-11)),0),0)</f>
        <v>0</v>
      </c>
      <c r="L2026" s="528">
        <f t="shared" ca="1" si="3366"/>
        <v>0</v>
      </c>
      <c r="M2026" s="528">
        <f t="shared" ca="1" si="3366"/>
        <v>0</v>
      </c>
      <c r="N2026" s="528">
        <f t="shared" ca="1" si="3366"/>
        <v>0</v>
      </c>
      <c r="O2026" s="528">
        <f t="shared" ca="1" si="3366"/>
        <v>0</v>
      </c>
      <c r="P2026" s="528">
        <f t="shared" ca="1" si="3366"/>
        <v>0</v>
      </c>
      <c r="Q2026" s="528">
        <f t="shared" ca="1" si="3366"/>
        <v>0</v>
      </c>
      <c r="R2026" s="528">
        <f t="shared" ca="1" si="3366"/>
        <v>0</v>
      </c>
      <c r="S2026" s="528">
        <f t="shared" ca="1" si="3366"/>
        <v>0</v>
      </c>
      <c r="T2026" s="528">
        <f t="shared" ca="1" si="3366"/>
        <v>0</v>
      </c>
      <c r="U2026" s="528">
        <f t="shared" ca="1" si="3366"/>
        <v>0</v>
      </c>
      <c r="V2026" s="528">
        <f t="shared" ca="1" si="3366"/>
        <v>0</v>
      </c>
      <c r="W2026" s="528">
        <f t="shared" ca="1" si="3366"/>
        <v>0</v>
      </c>
      <c r="X2026" s="528">
        <f t="shared" ref="X2026:AA2026" ca="1" si="3367">IF(AND(OFFSET($F$269,$D2020,0)="tak",OFFSET($G$269,$D2020,0)="tak",OFFSET($J$269,$D2020,0)="ok",LataProjekcji&lt;=Koniec_Projekt),ROUND(OFFSET($K$2476,$H2025,(COLUMN()-11))*OFFSET($K$632,$H2026,(COLUMN()-11)),0),0)</f>
        <v>0</v>
      </c>
      <c r="Y2026" s="528">
        <f t="shared" ca="1" si="3367"/>
        <v>0</v>
      </c>
      <c r="Z2026" s="528">
        <f t="shared" ca="1" si="3367"/>
        <v>0</v>
      </c>
      <c r="AA2026" s="528">
        <f t="shared" ca="1" si="3367"/>
        <v>0</v>
      </c>
      <c r="AB2026" s="528">
        <f t="shared" ref="AB2026:AE2026" ca="1" si="3368">IF(AND(OFFSET($F$269,$D2020,0)="tak",OFFSET($G$269,$D2020,0)="tak",OFFSET($J$269,$D2020,0)="ok",LataProjekcji&lt;=Koniec_Projekt),ROUND(OFFSET($K$2476,$H2025,(COLUMN()-11))*OFFSET($K$632,$H2026,(COLUMN()-11)),0),0)</f>
        <v>0</v>
      </c>
      <c r="AC2026" s="528">
        <f t="shared" ca="1" si="3368"/>
        <v>0</v>
      </c>
      <c r="AD2026" s="528">
        <f t="shared" ca="1" si="3368"/>
        <v>0</v>
      </c>
      <c r="AE2026" s="528">
        <f t="shared" ca="1" si="3368"/>
        <v>0</v>
      </c>
    </row>
    <row r="2027" spans="1:31" hidden="1">
      <c r="A2027" s="326"/>
      <c r="B2027" s="20">
        <f ca="1">OFFSET($B$269,D2027,0)</f>
        <v>0</v>
      </c>
      <c r="C2027" s="20"/>
      <c r="D2027" s="21">
        <f>D2020+1</f>
        <v>356</v>
      </c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</row>
    <row r="2028" spans="1:31" hidden="1">
      <c r="A2028" s="326"/>
      <c r="B2028" s="21" t="s">
        <v>395</v>
      </c>
      <c r="C2028" s="21"/>
      <c r="D2028" s="164">
        <f ca="1">YEAR(OFFSET($E$269,D2027,0))</f>
        <v>1900</v>
      </c>
      <c r="E2028" s="164">
        <f ca="1">MONTH(OFFSET($E$269,D2027,0))</f>
        <v>1</v>
      </c>
      <c r="F2028" s="527" cm="1">
        <f t="array" aca="1" ref="F2028" ca="1">IleMiesiecyDoKoncaRokuST</f>
        <v>11</v>
      </c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</row>
    <row r="2029" spans="1:31" hidden="1">
      <c r="A2029" s="326"/>
      <c r="B2029" s="21" t="s">
        <v>388</v>
      </c>
      <c r="C2029" s="21"/>
      <c r="D2029" s="375">
        <f ca="1">IF(E2029&lt;0,0,ROUND(E2029,0))</f>
        <v>0</v>
      </c>
      <c r="E2029" s="248">
        <f ca="1">OFFSET($D$269,D2027,0)</f>
        <v>0</v>
      </c>
      <c r="F2029" s="375">
        <f ca="1">IF(E2029&gt;10,ROUND(($D2030/12)*$F2028,0),$D2029)</f>
        <v>0</v>
      </c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6"/>
      <c r="B2030" s="21" t="s">
        <v>396</v>
      </c>
      <c r="C2030" s="21"/>
      <c r="D2030" s="375">
        <f ca="1">IF(ISBLANK(OFFSET($E$269,D2027,0)),0,IF(E2029&gt;10,ROUND(D2029*am_inneST,0),IF(D2029&lt;0,0,D2029)))</f>
        <v>0</v>
      </c>
      <c r="E2030" s="21"/>
      <c r="F2030" s="21"/>
      <c r="G2030" s="21"/>
      <c r="H2030" s="21"/>
      <c r="I2030" s="21"/>
      <c r="J2030" s="21"/>
      <c r="K2030" s="74">
        <f ca="1">ROUND(IF($D2028=LataProjekcji,$F2029,IF($D2028=LataProjekcji,$D2030,0)),0)</f>
        <v>0</v>
      </c>
      <c r="L2030" s="247">
        <f ca="1">ROUND(IF(OR(AND($D2028=LataProjekcji,$F2028&gt;0),AND($D2028=LataProjekcji,$F2028=0,$E2029&lt;=10)),$F2029,IF($D2028&lt;LataProjekcji,IF((SUM($K2030:K2030)+$D2030)&lt;$D2029,$D2030,$D2029-SUM($K2030:K2030)),0)),0)</f>
        <v>0</v>
      </c>
      <c r="M2030" s="247">
        <f ca="1">ROUND(IF(OR(AND($D2028=LataProjekcji,$F2028&gt;0),AND($D2028=LataProjekcji,$F2028=0,$E2029&lt;=10)),$F2029,IF($D2028&lt;LataProjekcji,IF((SUM($K2030:L2030)+$D2030)&lt;$D2029,$D2030,$D2029-SUM($K2030:L2030)),0)),0)</f>
        <v>0</v>
      </c>
      <c r="N2030" s="247">
        <f ca="1">ROUND(IF(OR(AND($D2028=LataProjekcji,$F2028&gt;0),AND($D2028=LataProjekcji,$F2028=0,$E2029&lt;=10)),$F2029,IF($D2028&lt;LataProjekcji,IF((SUM($K2030:M2030)+$D2030)&lt;$D2029,$D2030,$D2029-SUM($K2030:M2030)),0)),0)</f>
        <v>0</v>
      </c>
      <c r="O2030" s="247">
        <f ca="1">ROUND(IF(OR(AND($D2028=LataProjekcji,$F2028&gt;0),AND($D2028=LataProjekcji,$F2028=0,$E2029&lt;=10)),$F2029,IF($D2028&lt;LataProjekcji,IF((SUM($K2030:N2030)+$D2030)&lt;$D2029,$D2030,$D2029-SUM($K2030:N2030)),0)),0)</f>
        <v>0</v>
      </c>
      <c r="P2030" s="247">
        <f ca="1">ROUND(IF(OR(AND($D2028=LataProjekcji,$F2028&gt;0),AND($D2028=LataProjekcji,$F2028=0,$E2029&lt;=10)),$F2029,IF($D2028&lt;LataProjekcji,IF((SUM($K2030:O2030)+$D2030)&lt;$D2029,$D2030,$D2029-SUM($K2030:O2030)),0)),0)</f>
        <v>0</v>
      </c>
      <c r="Q2030" s="247">
        <f ca="1">ROUND(IF(OR(AND($D2028=LataProjekcji,$F2028&gt;0),AND($D2028=LataProjekcji,$F2028=0,$E2029&lt;=10)),$F2029,IF($D2028&lt;LataProjekcji,IF((SUM($K2030:P2030)+$D2030)&lt;$D2029,$D2030,$D2029-SUM($K2030:P2030)),0)),0)</f>
        <v>0</v>
      </c>
      <c r="R2030" s="247">
        <f ca="1">ROUND(IF(OR(AND($D2028=LataProjekcji,$F2028&gt;0),AND($D2028=LataProjekcji,$F2028=0,$E2029&lt;=10)),$F2029,IF($D2028&lt;LataProjekcji,IF((SUM($K2030:Q2030)+$D2030)&lt;$D2029,$D2030,$D2029-SUM($K2030:Q2030)),0)),0)</f>
        <v>0</v>
      </c>
      <c r="S2030" s="247">
        <f ca="1">ROUND(IF(OR(AND($D2028=LataProjekcji,$F2028&gt;0),AND($D2028=LataProjekcji,$F2028=0,$E2029&lt;=10)),$F2029,IF($D2028&lt;LataProjekcji,IF((SUM($K2030:R2030)+$D2030)&lt;$D2029,$D2030,$D2029-SUM($K2030:R2030)),0)),0)</f>
        <v>0</v>
      </c>
      <c r="T2030" s="247">
        <f ca="1">ROUND(IF(OR(AND($D2028=LataProjekcji,$F2028&gt;0),AND($D2028=LataProjekcji,$F2028=0,$E2029&lt;=10)),$F2029,IF($D2028&lt;LataProjekcji,IF((SUM($K2030:S2030)+$D2030)&lt;$D2029,$D2030,$D2029-SUM($K2030:S2030)),0)),0)</f>
        <v>0</v>
      </c>
      <c r="U2030" s="247">
        <f ca="1">ROUND(IF(OR(AND($D2028=LataProjekcji,$F2028&gt;0),AND($D2028=LataProjekcji,$F2028=0,$E2029&lt;=10)),$F2029,IF($D2028&lt;LataProjekcji,IF((SUM($K2030:T2030)+$D2030)&lt;$D2029,$D2030,$D2029-SUM($K2030:T2030)),0)),0)</f>
        <v>0</v>
      </c>
      <c r="V2030" s="247">
        <f ca="1">ROUND(IF(OR(AND($D2028=LataProjekcji,$F2028&gt;0),AND($D2028=LataProjekcji,$F2028=0,$E2029&lt;=10)),$F2029,IF($D2028&lt;LataProjekcji,IF((SUM($K2030:U2030)+$D2030)&lt;$D2029,$D2030,$D2029-SUM($K2030:U2030)),0)),0)</f>
        <v>0</v>
      </c>
      <c r="W2030" s="247">
        <f ca="1">ROUND(IF(OR(AND($D2028=LataProjekcji,$F2028&gt;0),AND($D2028=LataProjekcji,$F2028=0,$E2029&lt;=10)),$F2029,IF($D2028&lt;LataProjekcji,IF((SUM($K2030:V2030)+$D2030)&lt;$D2029,$D2030,$D2029-SUM($K2030:V2030)),0)),0)</f>
        <v>0</v>
      </c>
      <c r="X2030" s="247">
        <f ca="1">ROUND(IF(OR(AND($D2028=LataProjekcji,$F2028&gt;0),AND($D2028=LataProjekcji,$F2028=0,$E2029&lt;=10)),$F2029,IF($D2028&lt;LataProjekcji,IF((SUM($K2030:W2030)+$D2030)&lt;$D2029,$D2030,$D2029-SUM($K2030:W2030)),0)),0)</f>
        <v>0</v>
      </c>
      <c r="Y2030" s="247">
        <f ca="1">ROUND(IF(OR(AND($D2028=LataProjekcji,$F2028&gt;0),AND($D2028=LataProjekcji,$F2028=0,$E2029&lt;=10)),$F2029,IF($D2028&lt;LataProjekcji,IF((SUM($K2030:X2030)+$D2030)&lt;$D2029,$D2030,$D2029-SUM($K2030:X2030)),0)),0)</f>
        <v>0</v>
      </c>
      <c r="Z2030" s="247">
        <f ca="1">ROUND(IF(OR(AND($D2028=LataProjekcji,$F2028&gt;0),AND($D2028=LataProjekcji,$F2028=0,$E2029&lt;=10)),$F2029,IF($D2028&lt;LataProjekcji,IF((SUM($K2030:Y2030)+$D2030)&lt;$D2029,$D2030,$D2029-SUM($K2030:Y2030)),0)),0)</f>
        <v>0</v>
      </c>
      <c r="AA2030" s="247">
        <f ca="1">ROUND(IF(OR(AND($D2028=LataProjekcji,$F2028&gt;0),AND($D2028=LataProjekcji,$F2028=0,$E2029&lt;=10)),$F2029,IF($D2028&lt;LataProjekcji,IF((SUM($K2030:Z2030)+$D2030)&lt;$D2029,$D2030,$D2029-SUM($K2030:Z2030)),0)),0)</f>
        <v>0</v>
      </c>
      <c r="AB2030" s="247">
        <f ca="1">ROUND(IF(OR(AND($D2028=LataProjekcji,$F2028&gt;0),AND($D2028=LataProjekcji,$F2028=0,$E2029&lt;=10)),$F2029,IF($D2028&lt;LataProjekcji,IF((SUM($K2030:AA2030)+$D2030)&lt;$D2029,$D2030,$D2029-SUM($K2030:AA2030)),0)),0)</f>
        <v>0</v>
      </c>
      <c r="AC2030" s="247">
        <f ca="1">ROUND(IF(OR(AND($D2028=LataProjekcji,$F2028&gt;0),AND($D2028=LataProjekcji,$F2028=0,$E2029&lt;=10)),$F2029,IF($D2028&lt;LataProjekcji,IF((SUM($K2030:AB2030)+$D2030)&lt;$D2029,$D2030,$D2029-SUM($K2030:AB2030)),0)),0)</f>
        <v>0</v>
      </c>
      <c r="AD2030" s="247">
        <f ca="1">ROUND(IF(OR(AND($D2028=LataProjekcji,$F2028&gt;0),AND($D2028=LataProjekcji,$F2028=0,$E2029&lt;=10)),$F2029,IF($D2028&lt;LataProjekcji,IF((SUM($K2030:AC2030)+$D2030)&lt;$D2029,$D2030,$D2029-SUM($K2030:AC2030)),0)),0)</f>
        <v>0</v>
      </c>
      <c r="AE2030" s="247">
        <f ca="1">ROUND(IF(OR(AND($D2028=LataProjekcji,$F2028&gt;0),AND($D2028=LataProjekcji,$F2028=0,$E2029&lt;=10)),$F2029,IF($D2028&lt;LataProjekcji,IF((SUM($K2030:AD2030)+$D2030)&lt;$D2029,$D2030,$D2029-SUM($K2030:AD2030)),0)),0)</f>
        <v>0</v>
      </c>
    </row>
    <row r="2031" spans="1:31" ht="12.5" hidden="1" thickBot="1">
      <c r="A2031" s="326"/>
      <c r="B2031" s="21" t="s">
        <v>397</v>
      </c>
      <c r="C2031" s="21"/>
      <c r="D2031" s="22"/>
      <c r="E2031" s="21"/>
      <c r="F2031" s="21"/>
      <c r="G2031" s="21"/>
      <c r="H2031" s="21"/>
      <c r="I2031" s="21"/>
      <c r="J2031" s="21"/>
      <c r="K2031" s="22">
        <f ca="1">ROUND(K2030,0)</f>
        <v>0</v>
      </c>
      <c r="L2031" s="22">
        <f t="shared" ref="L2031:W2031" ca="1" si="3369">ROUND(K2031+L2030,0)</f>
        <v>0</v>
      </c>
      <c r="M2031" s="22">
        <f t="shared" ca="1" si="3369"/>
        <v>0</v>
      </c>
      <c r="N2031" s="22">
        <f t="shared" ca="1" si="3369"/>
        <v>0</v>
      </c>
      <c r="O2031" s="22">
        <f t="shared" ca="1" si="3369"/>
        <v>0</v>
      </c>
      <c r="P2031" s="22">
        <f t="shared" ca="1" si="3369"/>
        <v>0</v>
      </c>
      <c r="Q2031" s="22">
        <f t="shared" ca="1" si="3369"/>
        <v>0</v>
      </c>
      <c r="R2031" s="22">
        <f t="shared" ca="1" si="3369"/>
        <v>0</v>
      </c>
      <c r="S2031" s="22">
        <f t="shared" ca="1" si="3369"/>
        <v>0</v>
      </c>
      <c r="T2031" s="22">
        <f t="shared" ca="1" si="3369"/>
        <v>0</v>
      </c>
      <c r="U2031" s="22">
        <f t="shared" ca="1" si="3369"/>
        <v>0</v>
      </c>
      <c r="V2031" s="22">
        <f t="shared" ca="1" si="3369"/>
        <v>0</v>
      </c>
      <c r="W2031" s="22">
        <f t="shared" ca="1" si="3369"/>
        <v>0</v>
      </c>
      <c r="X2031" s="22">
        <f ca="1">ROUND(W2031+X2030,0)</f>
        <v>0</v>
      </c>
      <c r="Y2031" s="22">
        <f ca="1">ROUND(X2031+Y2030,0)</f>
        <v>0</v>
      </c>
      <c r="Z2031" s="22">
        <f t="shared" ref="Z2031:AA2031" ca="1" si="3370">ROUND(Y2031+Z2030,0)</f>
        <v>0</v>
      </c>
      <c r="AA2031" s="22">
        <f t="shared" ca="1" si="3370"/>
        <v>0</v>
      </c>
      <c r="AB2031" s="22">
        <f t="shared" ref="AB2031" ca="1" si="3371">ROUND(AA2031+AB2030,0)</f>
        <v>0</v>
      </c>
      <c r="AC2031" s="22">
        <f t="shared" ref="AC2031" ca="1" si="3372">ROUND(AB2031+AC2030,0)</f>
        <v>0</v>
      </c>
      <c r="AD2031" s="22">
        <f t="shared" ref="AD2031" ca="1" si="3373">ROUND(AC2031+AD2030,0)</f>
        <v>0</v>
      </c>
      <c r="AE2031" s="22">
        <f t="shared" ref="AE2031" ca="1" si="3374">ROUND(AD2031+AE2030,0)</f>
        <v>0</v>
      </c>
    </row>
    <row r="2032" spans="1:31" ht="12.5" hidden="1" thickBot="1">
      <c r="A2032" s="326"/>
      <c r="B2032" s="21" t="s">
        <v>388</v>
      </c>
      <c r="C2032" s="21"/>
      <c r="D2032" s="22"/>
      <c r="E2032" s="21"/>
      <c r="F2032" s="21"/>
      <c r="G2032" s="21"/>
      <c r="H2032" s="539">
        <f>H2025+7</f>
        <v>704</v>
      </c>
      <c r="I2032" s="21"/>
      <c r="J2032" s="21"/>
      <c r="K2032" s="76">
        <f ca="1">IF($D2028=LataProjekcji,ROUND($D2029-K2031,0),ROUND(IF(K2030=0,0,$D2029-K2031),0))</f>
        <v>0</v>
      </c>
      <c r="L2032" s="253">
        <f t="shared" ref="L2032:W2032" ca="1" si="3375">IF($D2028=LataProjekcji,ROUND($D2029-L2031,0),ROUND(IF(AND(L2030=0,K2032&gt;0),$D2029-L2031,IF(L2030=0,0,$D2029-L2031)),0))</f>
        <v>0</v>
      </c>
      <c r="M2032" s="253">
        <f t="shared" ca="1" si="3375"/>
        <v>0</v>
      </c>
      <c r="N2032" s="253">
        <f t="shared" ca="1" si="3375"/>
        <v>0</v>
      </c>
      <c r="O2032" s="253">
        <f t="shared" ca="1" si="3375"/>
        <v>0</v>
      </c>
      <c r="P2032" s="253">
        <f t="shared" ca="1" si="3375"/>
        <v>0</v>
      </c>
      <c r="Q2032" s="253">
        <f t="shared" ca="1" si="3375"/>
        <v>0</v>
      </c>
      <c r="R2032" s="253">
        <f t="shared" ca="1" si="3375"/>
        <v>0</v>
      </c>
      <c r="S2032" s="253">
        <f t="shared" ca="1" si="3375"/>
        <v>0</v>
      </c>
      <c r="T2032" s="253">
        <f t="shared" ca="1" si="3375"/>
        <v>0</v>
      </c>
      <c r="U2032" s="253">
        <f t="shared" ca="1" si="3375"/>
        <v>0</v>
      </c>
      <c r="V2032" s="253">
        <f t="shared" ca="1" si="3375"/>
        <v>0</v>
      </c>
      <c r="W2032" s="253">
        <f t="shared" ca="1" si="3375"/>
        <v>0</v>
      </c>
      <c r="X2032" s="253">
        <f t="shared" ref="X2032:AA2032" ca="1" si="3376">IF($D2028=LataProjekcji,ROUND($D2029-X2031,0),ROUND(IF(AND(X2030=0,W2032&gt;0),$D2029-X2031,IF(X2030=0,0,$D2029-X2031)),0))</f>
        <v>0</v>
      </c>
      <c r="Y2032" s="253">
        <f t="shared" ca="1" si="3376"/>
        <v>0</v>
      </c>
      <c r="Z2032" s="253">
        <f t="shared" ca="1" si="3376"/>
        <v>0</v>
      </c>
      <c r="AA2032" s="253">
        <f t="shared" ca="1" si="3376"/>
        <v>0</v>
      </c>
      <c r="AB2032" s="253">
        <f t="shared" ref="AB2032" ca="1" si="3377">IF($D2028=LataProjekcji,ROUND($D2029-AB2031,0),ROUND(IF(AND(AB2030=0,AA2032&gt;0),$D2029-AB2031,IF(AB2030=0,0,$D2029-AB2031)),0))</f>
        <v>0</v>
      </c>
      <c r="AC2032" s="253">
        <f t="shared" ref="AC2032" ca="1" si="3378">IF($D2028=LataProjekcji,ROUND($D2029-AC2031,0),ROUND(IF(AND(AC2030=0,AB2032&gt;0),$D2029-AC2031,IF(AC2030=0,0,$D2029-AC2031)),0))</f>
        <v>0</v>
      </c>
      <c r="AD2032" s="253">
        <f t="shared" ref="AD2032" ca="1" si="3379">IF($D2028=LataProjekcji,ROUND($D2029-AD2031,0),ROUND(IF(AND(AD2030=0,AC2032&gt;0),$D2029-AD2031,IF(AD2030=0,0,$D2029-AD2031)),0))</f>
        <v>0</v>
      </c>
      <c r="AE2032" s="253">
        <f t="shared" ref="AE2032" ca="1" si="3380">IF($D2028=LataProjekcji,ROUND($D2029-AE2031,0),ROUND(IF(AND(AE2030=0,AD2032&gt;0),$D2029-AE2031,IF(AE2030=0,0,$D2029-AE2031)),0))</f>
        <v>0</v>
      </c>
    </row>
    <row r="2033" spans="1:31" hidden="1">
      <c r="A2033" s="326"/>
      <c r="H2033" s="388">
        <f>H2026+1</f>
        <v>9</v>
      </c>
      <c r="I2033" s="458" cm="1">
        <f t="array" aca="1" ref="I2033" ca="1">OFFSET('Środki trwałe'!$C$616,H2033,,)</f>
        <v>0</v>
      </c>
      <c r="J2033" s="388" t="s">
        <v>404</v>
      </c>
      <c r="K2033" s="528">
        <f t="shared" ref="K2033:W2033" ca="1" si="3381">IF(AND(OFFSET($F$269,$D2027,0)="tak",OFFSET($G$269,$D2027,0)="tak",OFFSET($J$269,$D2027,0)="ok",LataProjekcji&lt;=Koniec_Projekt),ROUND(OFFSET($K$2476,$H2032,(COLUMN()-11))*OFFSET($K$632,$H2033,(COLUMN()-11)),0),0)</f>
        <v>0</v>
      </c>
      <c r="L2033" s="528">
        <f t="shared" ca="1" si="3381"/>
        <v>0</v>
      </c>
      <c r="M2033" s="528">
        <f t="shared" ca="1" si="3381"/>
        <v>0</v>
      </c>
      <c r="N2033" s="528">
        <f t="shared" ca="1" si="3381"/>
        <v>0</v>
      </c>
      <c r="O2033" s="528">
        <f t="shared" ca="1" si="3381"/>
        <v>0</v>
      </c>
      <c r="P2033" s="528">
        <f t="shared" ca="1" si="3381"/>
        <v>0</v>
      </c>
      <c r="Q2033" s="528">
        <f t="shared" ca="1" si="3381"/>
        <v>0</v>
      </c>
      <c r="R2033" s="528">
        <f t="shared" ca="1" si="3381"/>
        <v>0</v>
      </c>
      <c r="S2033" s="528">
        <f t="shared" ca="1" si="3381"/>
        <v>0</v>
      </c>
      <c r="T2033" s="528">
        <f t="shared" ca="1" si="3381"/>
        <v>0</v>
      </c>
      <c r="U2033" s="528">
        <f t="shared" ca="1" si="3381"/>
        <v>0</v>
      </c>
      <c r="V2033" s="528">
        <f t="shared" ca="1" si="3381"/>
        <v>0</v>
      </c>
      <c r="W2033" s="528">
        <f t="shared" ca="1" si="3381"/>
        <v>0</v>
      </c>
      <c r="X2033" s="528">
        <f t="shared" ref="X2033:AA2033" ca="1" si="3382">IF(AND(OFFSET($F$269,$D2027,0)="tak",OFFSET($G$269,$D2027,0)="tak",OFFSET($J$269,$D2027,0)="ok",LataProjekcji&lt;=Koniec_Projekt),ROUND(OFFSET($K$2476,$H2032,(COLUMN()-11))*OFFSET($K$632,$H2033,(COLUMN()-11)),0),0)</f>
        <v>0</v>
      </c>
      <c r="Y2033" s="528">
        <f t="shared" ca="1" si="3382"/>
        <v>0</v>
      </c>
      <c r="Z2033" s="528">
        <f t="shared" ca="1" si="3382"/>
        <v>0</v>
      </c>
      <c r="AA2033" s="528">
        <f t="shared" ca="1" si="3382"/>
        <v>0</v>
      </c>
      <c r="AB2033" s="528">
        <f t="shared" ref="AB2033:AE2033" ca="1" si="3383">IF(AND(OFFSET($F$269,$D2027,0)="tak",OFFSET($G$269,$D2027,0)="tak",OFFSET($J$269,$D2027,0)="ok",LataProjekcji&lt;=Koniec_Projekt),ROUND(OFFSET($K$2476,$H2032,(COLUMN()-11))*OFFSET($K$632,$H2033,(COLUMN()-11)),0),0)</f>
        <v>0</v>
      </c>
      <c r="AC2033" s="528">
        <f t="shared" ca="1" si="3383"/>
        <v>0</v>
      </c>
      <c r="AD2033" s="528">
        <f t="shared" ca="1" si="3383"/>
        <v>0</v>
      </c>
      <c r="AE2033" s="528">
        <f t="shared" ca="1" si="3383"/>
        <v>0</v>
      </c>
    </row>
    <row r="2034" spans="1:31" hidden="1">
      <c r="A2034" s="326"/>
    </row>
    <row r="2037" spans="1:31" hidden="1">
      <c r="B2037" s="1" t="s">
        <v>417</v>
      </c>
      <c r="K2037" s="3" t="str">
        <f t="shared" ref="K2037:AE2037" si="3384">LataProjekcji</f>
        <v>Uzupełnij dane</v>
      </c>
      <c r="L2037" s="3" t="str">
        <f t="shared" si="3384"/>
        <v/>
      </c>
      <c r="M2037" s="3" t="str">
        <f t="shared" si="3384"/>
        <v/>
      </c>
      <c r="N2037" s="3" t="str">
        <f t="shared" si="3384"/>
        <v/>
      </c>
      <c r="O2037" s="3" t="str">
        <f t="shared" si="3384"/>
        <v/>
      </c>
      <c r="P2037" s="3" t="str">
        <f t="shared" si="3384"/>
        <v/>
      </c>
      <c r="Q2037" s="3" t="str">
        <f t="shared" si="3384"/>
        <v/>
      </c>
      <c r="R2037" s="3" t="str">
        <f t="shared" si="3384"/>
        <v/>
      </c>
      <c r="S2037" s="3" t="str">
        <f t="shared" si="3384"/>
        <v/>
      </c>
      <c r="T2037" s="3" t="str">
        <f t="shared" si="3384"/>
        <v/>
      </c>
      <c r="U2037" s="3" t="str">
        <f t="shared" si="3384"/>
        <v/>
      </c>
      <c r="V2037" s="3" t="str">
        <f t="shared" si="3384"/>
        <v/>
      </c>
      <c r="W2037" s="3" t="str">
        <f t="shared" si="3384"/>
        <v/>
      </c>
      <c r="X2037" s="3" t="str">
        <f t="shared" si="3384"/>
        <v/>
      </c>
      <c r="Y2037" s="3" t="str">
        <f t="shared" si="3384"/>
        <v/>
      </c>
      <c r="Z2037" s="3" t="str">
        <f t="shared" si="3384"/>
        <v/>
      </c>
      <c r="AA2037" s="3" t="str">
        <f t="shared" si="3384"/>
        <v/>
      </c>
      <c r="AB2037" s="3" t="str">
        <f t="shared" si="3384"/>
        <v/>
      </c>
      <c r="AC2037" s="3" t="str">
        <f t="shared" si="3384"/>
        <v/>
      </c>
      <c r="AD2037" s="3" t="str">
        <f t="shared" si="3384"/>
        <v/>
      </c>
      <c r="AE2037" s="3" t="str">
        <f t="shared" si="3384"/>
        <v/>
      </c>
    </row>
    <row r="2038" spans="1:31" hidden="1">
      <c r="B2038" s="1">
        <f>B409</f>
        <v>0</v>
      </c>
      <c r="D2038" s="1">
        <f>D409</f>
        <v>0</v>
      </c>
      <c r="E2038" s="1">
        <f>YEAR(E409)</f>
        <v>1900</v>
      </c>
      <c r="F2038" s="163">
        <f>H409</f>
        <v>0</v>
      </c>
      <c r="G2038" s="22">
        <f>IF(AND(F409="tak",G409="nie"),ROUND(H409*I409,0),0)</f>
        <v>0</v>
      </c>
      <c r="H2038" s="21"/>
      <c r="I2038" s="21"/>
      <c r="J2038" s="22" t="str">
        <f>J409</f>
        <v>wstaw dane</v>
      </c>
      <c r="K2038" s="5">
        <f t="shared" ref="K2038:W2038" si="3385">IF(AND(LataProjekcji&lt;=$E2038,LataProjekcji&gt;=$D409),K409,0)</f>
        <v>0</v>
      </c>
      <c r="L2038" s="5">
        <f t="shared" si="3385"/>
        <v>0</v>
      </c>
      <c r="M2038" s="5">
        <f t="shared" si="3385"/>
        <v>0</v>
      </c>
      <c r="N2038" s="5">
        <f t="shared" si="3385"/>
        <v>0</v>
      </c>
      <c r="O2038" s="5">
        <f t="shared" si="3385"/>
        <v>0</v>
      </c>
      <c r="P2038" s="5">
        <f t="shared" si="3385"/>
        <v>0</v>
      </c>
      <c r="Q2038" s="5">
        <f t="shared" si="3385"/>
        <v>0</v>
      </c>
      <c r="R2038" s="5">
        <f t="shared" si="3385"/>
        <v>0</v>
      </c>
      <c r="S2038" s="5">
        <f t="shared" si="3385"/>
        <v>0</v>
      </c>
      <c r="T2038" s="5">
        <f t="shared" si="3385"/>
        <v>0</v>
      </c>
      <c r="U2038" s="5">
        <f t="shared" si="3385"/>
        <v>0</v>
      </c>
      <c r="V2038" s="5">
        <f t="shared" si="3385"/>
        <v>0</v>
      </c>
      <c r="W2038" s="5">
        <f t="shared" si="3385"/>
        <v>0</v>
      </c>
      <c r="X2038" s="5">
        <f t="shared" ref="X2038:Y2042" si="3386">IF(AND(LataProjekcji&lt;=$E2038,LataProjekcji&gt;=$D409),X409,0)</f>
        <v>0</v>
      </c>
      <c r="Y2038" s="5">
        <f t="shared" si="3386"/>
        <v>0</v>
      </c>
      <c r="Z2038" s="5">
        <f t="shared" ref="Z2038:AA2038" si="3387">IF(AND(LataProjekcji&lt;=$E2038,LataProjekcji&gt;=$D409),Z409,0)</f>
        <v>0</v>
      </c>
      <c r="AA2038" s="5">
        <f t="shared" si="3387"/>
        <v>0</v>
      </c>
      <c r="AB2038" s="5">
        <f t="shared" ref="AB2038:AE2038" si="3388">IF(AND(LataProjekcji&lt;=$E2038,LataProjekcji&gt;=$D409),AB409,0)</f>
        <v>0</v>
      </c>
      <c r="AC2038" s="5">
        <f t="shared" si="3388"/>
        <v>0</v>
      </c>
      <c r="AD2038" s="5">
        <f t="shared" si="3388"/>
        <v>0</v>
      </c>
      <c r="AE2038" s="5">
        <f t="shared" si="3388"/>
        <v>0</v>
      </c>
    </row>
    <row r="2039" spans="1:31" hidden="1">
      <c r="B2039" s="1">
        <f>B410</f>
        <v>0</v>
      </c>
      <c r="D2039" s="1">
        <f>D410</f>
        <v>0</v>
      </c>
      <c r="E2039" s="1">
        <f>YEAR(E410)</f>
        <v>1900</v>
      </c>
      <c r="F2039" s="163">
        <f>H410</f>
        <v>0</v>
      </c>
      <c r="G2039" s="22">
        <f>IF(AND(F410="tak",G410="nie"),ROUND(H410*I410,0),0)</f>
        <v>0</v>
      </c>
      <c r="H2039" s="21"/>
      <c r="I2039" s="21"/>
      <c r="J2039" s="22" t="str">
        <f>J410</f>
        <v>wstaw dane</v>
      </c>
      <c r="K2039" s="5">
        <f t="shared" ref="K2039:W2039" si="3389">IF(AND(LataProjekcji&lt;=$E2039,LataProjekcji&gt;=$D410),K410,0)</f>
        <v>0</v>
      </c>
      <c r="L2039" s="5">
        <f t="shared" si="3389"/>
        <v>0</v>
      </c>
      <c r="M2039" s="5">
        <f t="shared" si="3389"/>
        <v>0</v>
      </c>
      <c r="N2039" s="5">
        <f t="shared" si="3389"/>
        <v>0</v>
      </c>
      <c r="O2039" s="5">
        <f t="shared" si="3389"/>
        <v>0</v>
      </c>
      <c r="P2039" s="5">
        <f t="shared" si="3389"/>
        <v>0</v>
      </c>
      <c r="Q2039" s="5">
        <f t="shared" si="3389"/>
        <v>0</v>
      </c>
      <c r="R2039" s="5">
        <f t="shared" si="3389"/>
        <v>0</v>
      </c>
      <c r="S2039" s="5">
        <f t="shared" si="3389"/>
        <v>0</v>
      </c>
      <c r="T2039" s="5">
        <f t="shared" si="3389"/>
        <v>0</v>
      </c>
      <c r="U2039" s="5">
        <f t="shared" si="3389"/>
        <v>0</v>
      </c>
      <c r="V2039" s="5">
        <f t="shared" si="3389"/>
        <v>0</v>
      </c>
      <c r="W2039" s="5">
        <f t="shared" si="3389"/>
        <v>0</v>
      </c>
      <c r="X2039" s="5">
        <f t="shared" si="3386"/>
        <v>0</v>
      </c>
      <c r="Y2039" s="5">
        <f t="shared" si="3386"/>
        <v>0</v>
      </c>
      <c r="Z2039" s="5">
        <f t="shared" ref="Z2039:AA2039" si="3390">IF(AND(LataProjekcji&lt;=$E2039,LataProjekcji&gt;=$D410),Z410,0)</f>
        <v>0</v>
      </c>
      <c r="AA2039" s="5">
        <f t="shared" si="3390"/>
        <v>0</v>
      </c>
      <c r="AB2039" s="5">
        <f t="shared" ref="AB2039:AE2039" si="3391">IF(AND(LataProjekcji&lt;=$E2039,LataProjekcji&gt;=$D410),AB410,0)</f>
        <v>0</v>
      </c>
      <c r="AC2039" s="5">
        <f t="shared" si="3391"/>
        <v>0</v>
      </c>
      <c r="AD2039" s="5">
        <f t="shared" si="3391"/>
        <v>0</v>
      </c>
      <c r="AE2039" s="5">
        <f t="shared" si="3391"/>
        <v>0</v>
      </c>
    </row>
    <row r="2040" spans="1:31" hidden="1">
      <c r="B2040" s="1">
        <f>B411</f>
        <v>0</v>
      </c>
      <c r="D2040" s="1">
        <f>D411</f>
        <v>0</v>
      </c>
      <c r="E2040" s="1">
        <f>YEAR(E411)</f>
        <v>1900</v>
      </c>
      <c r="F2040" s="163">
        <f>H411</f>
        <v>0</v>
      </c>
      <c r="G2040" s="22">
        <f>IF(AND(F411="tak",G411="nie"),ROUND(H411*I411,0),0)</f>
        <v>0</v>
      </c>
      <c r="H2040" s="21"/>
      <c r="I2040" s="21"/>
      <c r="J2040" s="22" t="str">
        <f>J411</f>
        <v>wstaw dane</v>
      </c>
      <c r="K2040" s="5">
        <f t="shared" ref="K2040:W2040" si="3392">IF(AND(LataProjekcji&lt;=$E2040,LataProjekcji&gt;=$D411),K411,0)</f>
        <v>0</v>
      </c>
      <c r="L2040" s="5">
        <f t="shared" si="3392"/>
        <v>0</v>
      </c>
      <c r="M2040" s="5">
        <f t="shared" si="3392"/>
        <v>0</v>
      </c>
      <c r="N2040" s="5">
        <f t="shared" si="3392"/>
        <v>0</v>
      </c>
      <c r="O2040" s="5">
        <f t="shared" si="3392"/>
        <v>0</v>
      </c>
      <c r="P2040" s="5">
        <f t="shared" si="3392"/>
        <v>0</v>
      </c>
      <c r="Q2040" s="5">
        <f t="shared" si="3392"/>
        <v>0</v>
      </c>
      <c r="R2040" s="5">
        <f t="shared" si="3392"/>
        <v>0</v>
      </c>
      <c r="S2040" s="5">
        <f t="shared" si="3392"/>
        <v>0</v>
      </c>
      <c r="T2040" s="5">
        <f t="shared" si="3392"/>
        <v>0</v>
      </c>
      <c r="U2040" s="5">
        <f t="shared" si="3392"/>
        <v>0</v>
      </c>
      <c r="V2040" s="5">
        <f t="shared" si="3392"/>
        <v>0</v>
      </c>
      <c r="W2040" s="5">
        <f t="shared" si="3392"/>
        <v>0</v>
      </c>
      <c r="X2040" s="5">
        <f t="shared" si="3386"/>
        <v>0</v>
      </c>
      <c r="Y2040" s="5">
        <f t="shared" si="3386"/>
        <v>0</v>
      </c>
      <c r="Z2040" s="5">
        <f t="shared" ref="Z2040:AA2040" si="3393">IF(AND(LataProjekcji&lt;=$E2040,LataProjekcji&gt;=$D411),Z411,0)</f>
        <v>0</v>
      </c>
      <c r="AA2040" s="5">
        <f t="shared" si="3393"/>
        <v>0</v>
      </c>
      <c r="AB2040" s="5">
        <f t="shared" ref="AB2040:AE2040" si="3394">IF(AND(LataProjekcji&lt;=$E2040,LataProjekcji&gt;=$D411),AB411,0)</f>
        <v>0</v>
      </c>
      <c r="AC2040" s="5">
        <f t="shared" si="3394"/>
        <v>0</v>
      </c>
      <c r="AD2040" s="5">
        <f t="shared" si="3394"/>
        <v>0</v>
      </c>
      <c r="AE2040" s="5">
        <f t="shared" si="3394"/>
        <v>0</v>
      </c>
    </row>
    <row r="2041" spans="1:31" hidden="1">
      <c r="B2041" s="1">
        <f>B412</f>
        <v>0</v>
      </c>
      <c r="D2041" s="1">
        <f>D412</f>
        <v>0</v>
      </c>
      <c r="E2041" s="1">
        <f>YEAR(E412)</f>
        <v>1900</v>
      </c>
      <c r="F2041" s="163">
        <f>H412</f>
        <v>0</v>
      </c>
      <c r="G2041" s="22">
        <f>IF(AND(F412="tak",G412="nie"),ROUND(H412*I412,0),0)</f>
        <v>0</v>
      </c>
      <c r="H2041" s="21"/>
      <c r="I2041" s="21"/>
      <c r="J2041" s="22" t="str">
        <f>J412</f>
        <v>wstaw dane</v>
      </c>
      <c r="K2041" s="5">
        <f t="shared" ref="K2041:W2041" si="3395">IF(AND(LataProjekcji&lt;=$E2041,LataProjekcji&gt;=$D412),K412,0)</f>
        <v>0</v>
      </c>
      <c r="L2041" s="5">
        <f t="shared" si="3395"/>
        <v>0</v>
      </c>
      <c r="M2041" s="5">
        <f t="shared" si="3395"/>
        <v>0</v>
      </c>
      <c r="N2041" s="5">
        <f t="shared" si="3395"/>
        <v>0</v>
      </c>
      <c r="O2041" s="5">
        <f t="shared" si="3395"/>
        <v>0</v>
      </c>
      <c r="P2041" s="5">
        <f t="shared" si="3395"/>
        <v>0</v>
      </c>
      <c r="Q2041" s="5">
        <f t="shared" si="3395"/>
        <v>0</v>
      </c>
      <c r="R2041" s="5">
        <f t="shared" si="3395"/>
        <v>0</v>
      </c>
      <c r="S2041" s="5">
        <f t="shared" si="3395"/>
        <v>0</v>
      </c>
      <c r="T2041" s="5">
        <f t="shared" si="3395"/>
        <v>0</v>
      </c>
      <c r="U2041" s="5">
        <f t="shared" si="3395"/>
        <v>0</v>
      </c>
      <c r="V2041" s="5">
        <f t="shared" si="3395"/>
        <v>0</v>
      </c>
      <c r="W2041" s="5">
        <f t="shared" si="3395"/>
        <v>0</v>
      </c>
      <c r="X2041" s="5">
        <f t="shared" si="3386"/>
        <v>0</v>
      </c>
      <c r="Y2041" s="5">
        <f t="shared" si="3386"/>
        <v>0</v>
      </c>
      <c r="Z2041" s="5">
        <f t="shared" ref="Z2041:AA2041" si="3396">IF(AND(LataProjekcji&lt;=$E2041,LataProjekcji&gt;=$D412),Z412,0)</f>
        <v>0</v>
      </c>
      <c r="AA2041" s="5">
        <f t="shared" si="3396"/>
        <v>0</v>
      </c>
      <c r="AB2041" s="5">
        <f t="shared" ref="AB2041:AE2041" si="3397">IF(AND(LataProjekcji&lt;=$E2041,LataProjekcji&gt;=$D412),AB412,0)</f>
        <v>0</v>
      </c>
      <c r="AC2041" s="5">
        <f t="shared" si="3397"/>
        <v>0</v>
      </c>
      <c r="AD2041" s="5">
        <f t="shared" si="3397"/>
        <v>0</v>
      </c>
      <c r="AE2041" s="5">
        <f t="shared" si="3397"/>
        <v>0</v>
      </c>
    </row>
    <row r="2042" spans="1:31" hidden="1">
      <c r="B2042" s="1">
        <f>B413</f>
        <v>0</v>
      </c>
      <c r="D2042" s="1">
        <f>D413</f>
        <v>0</v>
      </c>
      <c r="E2042" s="1">
        <f>YEAR(E413)</f>
        <v>1900</v>
      </c>
      <c r="F2042" s="163">
        <f>H413</f>
        <v>0</v>
      </c>
      <c r="G2042" s="22">
        <f>IF(AND(F413="tak",G413="nie"),ROUND(H413*I413,0),0)</f>
        <v>0</v>
      </c>
      <c r="H2042" s="21"/>
      <c r="I2042" s="21"/>
      <c r="J2042" s="22" t="str">
        <f>J413</f>
        <v>wstaw dane</v>
      </c>
      <c r="K2042" s="5">
        <f t="shared" ref="K2042:W2042" si="3398">IF(AND(LataProjekcji&lt;=$E2042,LataProjekcji&gt;=$D413),K413,0)</f>
        <v>0</v>
      </c>
      <c r="L2042" s="5">
        <f t="shared" si="3398"/>
        <v>0</v>
      </c>
      <c r="M2042" s="5">
        <f t="shared" si="3398"/>
        <v>0</v>
      </c>
      <c r="N2042" s="5">
        <f t="shared" si="3398"/>
        <v>0</v>
      </c>
      <c r="O2042" s="5">
        <f t="shared" si="3398"/>
        <v>0</v>
      </c>
      <c r="P2042" s="5">
        <f t="shared" si="3398"/>
        <v>0</v>
      </c>
      <c r="Q2042" s="5">
        <f t="shared" si="3398"/>
        <v>0</v>
      </c>
      <c r="R2042" s="5">
        <f t="shared" si="3398"/>
        <v>0</v>
      </c>
      <c r="S2042" s="5">
        <f t="shared" si="3398"/>
        <v>0</v>
      </c>
      <c r="T2042" s="5">
        <f t="shared" si="3398"/>
        <v>0</v>
      </c>
      <c r="U2042" s="5">
        <f t="shared" si="3398"/>
        <v>0</v>
      </c>
      <c r="V2042" s="5">
        <f t="shared" si="3398"/>
        <v>0</v>
      </c>
      <c r="W2042" s="5">
        <f t="shared" si="3398"/>
        <v>0</v>
      </c>
      <c r="X2042" s="5">
        <f t="shared" si="3386"/>
        <v>0</v>
      </c>
      <c r="Y2042" s="5">
        <f t="shared" si="3386"/>
        <v>0</v>
      </c>
      <c r="Z2042" s="5">
        <f t="shared" ref="Z2042:AA2042" si="3399">IF(AND(LataProjekcji&lt;=$E2042,LataProjekcji&gt;=$D413),Z413,0)</f>
        <v>0</v>
      </c>
      <c r="AA2042" s="5">
        <f t="shared" si="3399"/>
        <v>0</v>
      </c>
      <c r="AB2042" s="5">
        <f t="shared" ref="AB2042:AE2042" si="3400">IF(AND(LataProjekcji&lt;=$E2042,LataProjekcji&gt;=$D413),AB413,0)</f>
        <v>0</v>
      </c>
      <c r="AC2042" s="5">
        <f t="shared" si="3400"/>
        <v>0</v>
      </c>
      <c r="AD2042" s="5">
        <f t="shared" si="3400"/>
        <v>0</v>
      </c>
      <c r="AE2042" s="5">
        <f t="shared" si="3400"/>
        <v>0</v>
      </c>
    </row>
    <row r="2043" spans="1:31" hidden="1">
      <c r="B2043" s="258">
        <f>B565</f>
        <v>0</v>
      </c>
      <c r="C2043" s="258"/>
      <c r="D2043" s="258">
        <f>D565</f>
        <v>0</v>
      </c>
      <c r="E2043" s="258">
        <f>YEAR(E565)</f>
        <v>1900</v>
      </c>
      <c r="F2043" s="260">
        <f>H565</f>
        <v>0</v>
      </c>
      <c r="G2043" s="77">
        <f>IF(AND(F565="tak",G565="nie"),ROUND(H565*I565,0),0)</f>
        <v>0</v>
      </c>
      <c r="H2043" s="261">
        <f t="shared" ref="H2043:J2047" si="3401">H565</f>
        <v>0</v>
      </c>
      <c r="I2043" s="261" t="str">
        <f t="shared" si="3401"/>
        <v/>
      </c>
      <c r="J2043" s="77" t="str">
        <f t="shared" si="3401"/>
        <v>wstaw dane</v>
      </c>
      <c r="K2043" s="259">
        <f t="shared" ref="K2043:W2043" si="3402">IF(AND(LataProjekcji&lt;=$E2043,LataProjekcji&gt;=$D565),K565,0)</f>
        <v>0</v>
      </c>
      <c r="L2043" s="259">
        <f t="shared" si="3402"/>
        <v>0</v>
      </c>
      <c r="M2043" s="259">
        <f t="shared" si="3402"/>
        <v>0</v>
      </c>
      <c r="N2043" s="259">
        <f t="shared" si="3402"/>
        <v>0</v>
      </c>
      <c r="O2043" s="259">
        <f t="shared" si="3402"/>
        <v>0</v>
      </c>
      <c r="P2043" s="259">
        <f t="shared" si="3402"/>
        <v>0</v>
      </c>
      <c r="Q2043" s="259">
        <f t="shared" si="3402"/>
        <v>0</v>
      </c>
      <c r="R2043" s="259">
        <f t="shared" si="3402"/>
        <v>0</v>
      </c>
      <c r="S2043" s="259">
        <f t="shared" si="3402"/>
        <v>0</v>
      </c>
      <c r="T2043" s="259">
        <f t="shared" si="3402"/>
        <v>0</v>
      </c>
      <c r="U2043" s="259">
        <f t="shared" si="3402"/>
        <v>0</v>
      </c>
      <c r="V2043" s="259">
        <f t="shared" si="3402"/>
        <v>0</v>
      </c>
      <c r="W2043" s="259">
        <f t="shared" si="3402"/>
        <v>0</v>
      </c>
      <c r="X2043" s="259">
        <f t="shared" ref="X2043:Y2047" si="3403">IF(AND(LataProjekcji&lt;=$E2043,LataProjekcji&gt;=$D565),X565,0)</f>
        <v>0</v>
      </c>
      <c r="Y2043" s="259">
        <f t="shared" si="3403"/>
        <v>0</v>
      </c>
      <c r="Z2043" s="259">
        <f t="shared" ref="Z2043:AA2043" si="3404">IF(AND(LataProjekcji&lt;=$E2043,LataProjekcji&gt;=$D565),Z565,0)</f>
        <v>0</v>
      </c>
      <c r="AA2043" s="259">
        <f t="shared" si="3404"/>
        <v>0</v>
      </c>
      <c r="AB2043" s="259">
        <f t="shared" ref="AB2043:AE2043" si="3405">IF(AND(LataProjekcji&lt;=$E2043,LataProjekcji&gt;=$D565),AB565,0)</f>
        <v>0</v>
      </c>
      <c r="AC2043" s="259">
        <f t="shared" si="3405"/>
        <v>0</v>
      </c>
      <c r="AD2043" s="259">
        <f t="shared" si="3405"/>
        <v>0</v>
      </c>
      <c r="AE2043" s="259">
        <f t="shared" si="3405"/>
        <v>0</v>
      </c>
    </row>
    <row r="2044" spans="1:31" hidden="1">
      <c r="B2044" s="258">
        <f>B566</f>
        <v>0</v>
      </c>
      <c r="C2044" s="258"/>
      <c r="D2044" s="258">
        <f>D566</f>
        <v>0</v>
      </c>
      <c r="E2044" s="258">
        <f>YEAR(E566)</f>
        <v>1900</v>
      </c>
      <c r="F2044" s="260">
        <f>H566</f>
        <v>0</v>
      </c>
      <c r="G2044" s="77">
        <f>IF(AND(F566="tak",G566="nie"),ROUND(H566*I566,0),0)</f>
        <v>0</v>
      </c>
      <c r="H2044" s="261">
        <f t="shared" si="3401"/>
        <v>0</v>
      </c>
      <c r="I2044" s="261" t="str">
        <f t="shared" si="3401"/>
        <v/>
      </c>
      <c r="J2044" s="77" t="str">
        <f t="shared" si="3401"/>
        <v>wstaw dane</v>
      </c>
      <c r="K2044" s="259">
        <f t="shared" ref="K2044:W2044" si="3406">IF(AND(LataProjekcji&lt;=$E2044,LataProjekcji&gt;=$D566),K566,0)</f>
        <v>0</v>
      </c>
      <c r="L2044" s="259">
        <f t="shared" si="3406"/>
        <v>0</v>
      </c>
      <c r="M2044" s="259">
        <f t="shared" si="3406"/>
        <v>0</v>
      </c>
      <c r="N2044" s="259">
        <f t="shared" si="3406"/>
        <v>0</v>
      </c>
      <c r="O2044" s="259">
        <f t="shared" si="3406"/>
        <v>0</v>
      </c>
      <c r="P2044" s="259">
        <f t="shared" si="3406"/>
        <v>0</v>
      </c>
      <c r="Q2044" s="259">
        <f t="shared" si="3406"/>
        <v>0</v>
      </c>
      <c r="R2044" s="259">
        <f t="shared" si="3406"/>
        <v>0</v>
      </c>
      <c r="S2044" s="259">
        <f t="shared" si="3406"/>
        <v>0</v>
      </c>
      <c r="T2044" s="259">
        <f t="shared" si="3406"/>
        <v>0</v>
      </c>
      <c r="U2044" s="259">
        <f t="shared" si="3406"/>
        <v>0</v>
      </c>
      <c r="V2044" s="259">
        <f t="shared" si="3406"/>
        <v>0</v>
      </c>
      <c r="W2044" s="259">
        <f t="shared" si="3406"/>
        <v>0</v>
      </c>
      <c r="X2044" s="259">
        <f t="shared" si="3403"/>
        <v>0</v>
      </c>
      <c r="Y2044" s="259">
        <f t="shared" si="3403"/>
        <v>0</v>
      </c>
      <c r="Z2044" s="259">
        <f t="shared" ref="Z2044:AA2044" si="3407">IF(AND(LataProjekcji&lt;=$E2044,LataProjekcji&gt;=$D566),Z566,0)</f>
        <v>0</v>
      </c>
      <c r="AA2044" s="259">
        <f t="shared" si="3407"/>
        <v>0</v>
      </c>
      <c r="AB2044" s="259">
        <f t="shared" ref="AB2044:AE2044" si="3408">IF(AND(LataProjekcji&lt;=$E2044,LataProjekcji&gt;=$D566),AB566,0)</f>
        <v>0</v>
      </c>
      <c r="AC2044" s="259">
        <f t="shared" si="3408"/>
        <v>0</v>
      </c>
      <c r="AD2044" s="259">
        <f t="shared" si="3408"/>
        <v>0</v>
      </c>
      <c r="AE2044" s="259">
        <f t="shared" si="3408"/>
        <v>0</v>
      </c>
    </row>
    <row r="2045" spans="1:31" hidden="1">
      <c r="B2045" s="258">
        <f>B567</f>
        <v>0</v>
      </c>
      <c r="C2045" s="258"/>
      <c r="D2045" s="258">
        <f>D567</f>
        <v>0</v>
      </c>
      <c r="E2045" s="258">
        <f>YEAR(E567)</f>
        <v>1900</v>
      </c>
      <c r="F2045" s="260">
        <f>H567</f>
        <v>0</v>
      </c>
      <c r="G2045" s="77">
        <f>IF(AND(F567="tak",G567="nie"),ROUND(H567*I567,0),0)</f>
        <v>0</v>
      </c>
      <c r="H2045" s="261">
        <f t="shared" si="3401"/>
        <v>0</v>
      </c>
      <c r="I2045" s="261" t="str">
        <f t="shared" si="3401"/>
        <v/>
      </c>
      <c r="J2045" s="77" t="str">
        <f t="shared" si="3401"/>
        <v>wstaw dane</v>
      </c>
      <c r="K2045" s="259">
        <f t="shared" ref="K2045:W2045" si="3409">IF(AND(LataProjekcji&lt;=$E2045,LataProjekcji&gt;=$D567),K567,0)</f>
        <v>0</v>
      </c>
      <c r="L2045" s="259">
        <f t="shared" si="3409"/>
        <v>0</v>
      </c>
      <c r="M2045" s="259">
        <f t="shared" si="3409"/>
        <v>0</v>
      </c>
      <c r="N2045" s="259">
        <f t="shared" si="3409"/>
        <v>0</v>
      </c>
      <c r="O2045" s="259">
        <f t="shared" si="3409"/>
        <v>0</v>
      </c>
      <c r="P2045" s="259">
        <f t="shared" si="3409"/>
        <v>0</v>
      </c>
      <c r="Q2045" s="259">
        <f t="shared" si="3409"/>
        <v>0</v>
      </c>
      <c r="R2045" s="259">
        <f t="shared" si="3409"/>
        <v>0</v>
      </c>
      <c r="S2045" s="259">
        <f t="shared" si="3409"/>
        <v>0</v>
      </c>
      <c r="T2045" s="259">
        <f t="shared" si="3409"/>
        <v>0</v>
      </c>
      <c r="U2045" s="259">
        <f t="shared" si="3409"/>
        <v>0</v>
      </c>
      <c r="V2045" s="259">
        <f t="shared" si="3409"/>
        <v>0</v>
      </c>
      <c r="W2045" s="259">
        <f t="shared" si="3409"/>
        <v>0</v>
      </c>
      <c r="X2045" s="259">
        <f t="shared" si="3403"/>
        <v>0</v>
      </c>
      <c r="Y2045" s="259">
        <f t="shared" si="3403"/>
        <v>0</v>
      </c>
      <c r="Z2045" s="259">
        <f t="shared" ref="Z2045:AA2045" si="3410">IF(AND(LataProjekcji&lt;=$E2045,LataProjekcji&gt;=$D567),Z567,0)</f>
        <v>0</v>
      </c>
      <c r="AA2045" s="259">
        <f t="shared" si="3410"/>
        <v>0</v>
      </c>
      <c r="AB2045" s="259">
        <f t="shared" ref="AB2045:AE2045" si="3411">IF(AND(LataProjekcji&lt;=$E2045,LataProjekcji&gt;=$D567),AB567,0)</f>
        <v>0</v>
      </c>
      <c r="AC2045" s="259">
        <f t="shared" si="3411"/>
        <v>0</v>
      </c>
      <c r="AD2045" s="259">
        <f t="shared" si="3411"/>
        <v>0</v>
      </c>
      <c r="AE2045" s="259">
        <f t="shared" si="3411"/>
        <v>0</v>
      </c>
    </row>
    <row r="2046" spans="1:31" hidden="1">
      <c r="B2046" s="258">
        <f>B568</f>
        <v>0</v>
      </c>
      <c r="C2046" s="258"/>
      <c r="D2046" s="258">
        <f>D568</f>
        <v>0</v>
      </c>
      <c r="E2046" s="258">
        <f>YEAR(E568)</f>
        <v>1900</v>
      </c>
      <c r="F2046" s="260">
        <f>H568</f>
        <v>0</v>
      </c>
      <c r="G2046" s="77">
        <f>IF(AND(F568="tak",G568="nie"),ROUND(H568*I568,0),0)</f>
        <v>0</v>
      </c>
      <c r="H2046" s="261">
        <f t="shared" si="3401"/>
        <v>0</v>
      </c>
      <c r="I2046" s="261" t="str">
        <f t="shared" si="3401"/>
        <v/>
      </c>
      <c r="J2046" s="77" t="str">
        <f t="shared" si="3401"/>
        <v>wstaw dane</v>
      </c>
      <c r="K2046" s="259">
        <f t="shared" ref="K2046:W2046" si="3412">IF(AND(LataProjekcji&lt;=$E2046,LataProjekcji&gt;=$D568),K568,0)</f>
        <v>0</v>
      </c>
      <c r="L2046" s="259">
        <f t="shared" si="3412"/>
        <v>0</v>
      </c>
      <c r="M2046" s="259">
        <f t="shared" si="3412"/>
        <v>0</v>
      </c>
      <c r="N2046" s="259">
        <f t="shared" si="3412"/>
        <v>0</v>
      </c>
      <c r="O2046" s="259">
        <f t="shared" si="3412"/>
        <v>0</v>
      </c>
      <c r="P2046" s="259">
        <f t="shared" si="3412"/>
        <v>0</v>
      </c>
      <c r="Q2046" s="259">
        <f t="shared" si="3412"/>
        <v>0</v>
      </c>
      <c r="R2046" s="259">
        <f t="shared" si="3412"/>
        <v>0</v>
      </c>
      <c r="S2046" s="259">
        <f t="shared" si="3412"/>
        <v>0</v>
      </c>
      <c r="T2046" s="259">
        <f t="shared" si="3412"/>
        <v>0</v>
      </c>
      <c r="U2046" s="259">
        <f t="shared" si="3412"/>
        <v>0</v>
      </c>
      <c r="V2046" s="259">
        <f t="shared" si="3412"/>
        <v>0</v>
      </c>
      <c r="W2046" s="259">
        <f t="shared" si="3412"/>
        <v>0</v>
      </c>
      <c r="X2046" s="259">
        <f t="shared" si="3403"/>
        <v>0</v>
      </c>
      <c r="Y2046" s="259">
        <f t="shared" si="3403"/>
        <v>0</v>
      </c>
      <c r="Z2046" s="259">
        <f t="shared" ref="Z2046:AA2046" si="3413">IF(AND(LataProjekcji&lt;=$E2046,LataProjekcji&gt;=$D568),Z568,0)</f>
        <v>0</v>
      </c>
      <c r="AA2046" s="259">
        <f t="shared" si="3413"/>
        <v>0</v>
      </c>
      <c r="AB2046" s="259">
        <f t="shared" ref="AB2046:AE2046" si="3414">IF(AND(LataProjekcji&lt;=$E2046,LataProjekcji&gt;=$D568),AB568,0)</f>
        <v>0</v>
      </c>
      <c r="AC2046" s="259">
        <f t="shared" si="3414"/>
        <v>0</v>
      </c>
      <c r="AD2046" s="259">
        <f t="shared" si="3414"/>
        <v>0</v>
      </c>
      <c r="AE2046" s="259">
        <f t="shared" si="3414"/>
        <v>0</v>
      </c>
    </row>
    <row r="2047" spans="1:31" hidden="1">
      <c r="B2047" s="258">
        <f>B569</f>
        <v>0</v>
      </c>
      <c r="C2047" s="258"/>
      <c r="D2047" s="258">
        <f>D569</f>
        <v>0</v>
      </c>
      <c r="E2047" s="258">
        <f>YEAR(E569)</f>
        <v>1900</v>
      </c>
      <c r="F2047" s="260">
        <f>H569</f>
        <v>0</v>
      </c>
      <c r="G2047" s="77">
        <f>IF(AND(F569="tak",G569="nie"),ROUND(H569*I569,0),0)</f>
        <v>0</v>
      </c>
      <c r="H2047" s="261">
        <f t="shared" si="3401"/>
        <v>0</v>
      </c>
      <c r="I2047" s="261" t="str">
        <f t="shared" si="3401"/>
        <v/>
      </c>
      <c r="J2047" s="77" t="str">
        <f t="shared" si="3401"/>
        <v>wstaw dane</v>
      </c>
      <c r="K2047" s="259">
        <f t="shared" ref="K2047:W2047" si="3415">IF(AND(LataProjekcji&lt;=$E2047,LataProjekcji&gt;=$D569),K569,0)</f>
        <v>0</v>
      </c>
      <c r="L2047" s="259">
        <f t="shared" si="3415"/>
        <v>0</v>
      </c>
      <c r="M2047" s="259">
        <f t="shared" si="3415"/>
        <v>0</v>
      </c>
      <c r="N2047" s="259">
        <f t="shared" si="3415"/>
        <v>0</v>
      </c>
      <c r="O2047" s="259">
        <f t="shared" si="3415"/>
        <v>0</v>
      </c>
      <c r="P2047" s="259">
        <f t="shared" si="3415"/>
        <v>0</v>
      </c>
      <c r="Q2047" s="259">
        <f t="shared" si="3415"/>
        <v>0</v>
      </c>
      <c r="R2047" s="259">
        <f t="shared" si="3415"/>
        <v>0</v>
      </c>
      <c r="S2047" s="259">
        <f t="shared" si="3415"/>
        <v>0</v>
      </c>
      <c r="T2047" s="259">
        <f t="shared" si="3415"/>
        <v>0</v>
      </c>
      <c r="U2047" s="259">
        <f t="shared" si="3415"/>
        <v>0</v>
      </c>
      <c r="V2047" s="259">
        <f t="shared" si="3415"/>
        <v>0</v>
      </c>
      <c r="W2047" s="259">
        <f t="shared" si="3415"/>
        <v>0</v>
      </c>
      <c r="X2047" s="259">
        <f t="shared" si="3403"/>
        <v>0</v>
      </c>
      <c r="Y2047" s="259">
        <f t="shared" si="3403"/>
        <v>0</v>
      </c>
      <c r="Z2047" s="259">
        <f t="shared" ref="Z2047:AA2047" si="3416">IF(AND(LataProjekcji&lt;=$E2047,LataProjekcji&gt;=$D569),Z569,0)</f>
        <v>0</v>
      </c>
      <c r="AA2047" s="259">
        <f t="shared" si="3416"/>
        <v>0</v>
      </c>
      <c r="AB2047" s="259">
        <f t="shared" ref="AB2047:AE2047" si="3417">IF(AND(LataProjekcji&lt;=$E2047,LataProjekcji&gt;=$D569),AB569,0)</f>
        <v>0</v>
      </c>
      <c r="AC2047" s="259">
        <f t="shared" si="3417"/>
        <v>0</v>
      </c>
      <c r="AD2047" s="259">
        <f t="shared" si="3417"/>
        <v>0</v>
      </c>
      <c r="AE2047" s="259">
        <f t="shared" si="3417"/>
        <v>0</v>
      </c>
    </row>
    <row r="2048" spans="1:31" hidden="1">
      <c r="B2048" s="7" t="s">
        <v>317</v>
      </c>
      <c r="C2048" s="7"/>
      <c r="J2048" s="13">
        <f>SUM(J2038:J2047)</f>
        <v>0</v>
      </c>
      <c r="K2048" s="13">
        <f t="shared" ref="K2048:W2048" si="3418">SUM(K2038:K2047)</f>
        <v>0</v>
      </c>
      <c r="L2048" s="13">
        <f t="shared" si="3418"/>
        <v>0</v>
      </c>
      <c r="M2048" s="13">
        <f t="shared" si="3418"/>
        <v>0</v>
      </c>
      <c r="N2048" s="13">
        <f t="shared" si="3418"/>
        <v>0</v>
      </c>
      <c r="O2048" s="13">
        <f t="shared" si="3418"/>
        <v>0</v>
      </c>
      <c r="P2048" s="13">
        <f t="shared" si="3418"/>
        <v>0</v>
      </c>
      <c r="Q2048" s="13">
        <f t="shared" si="3418"/>
        <v>0</v>
      </c>
      <c r="R2048" s="13">
        <f t="shared" si="3418"/>
        <v>0</v>
      </c>
      <c r="S2048" s="13">
        <f t="shared" si="3418"/>
        <v>0</v>
      </c>
      <c r="T2048" s="13">
        <f t="shared" si="3418"/>
        <v>0</v>
      </c>
      <c r="U2048" s="13">
        <f t="shared" si="3418"/>
        <v>0</v>
      </c>
      <c r="V2048" s="13">
        <f t="shared" si="3418"/>
        <v>0</v>
      </c>
      <c r="W2048" s="13">
        <f t="shared" si="3418"/>
        <v>0</v>
      </c>
      <c r="X2048" s="13">
        <f>SUM(X2038:X2047)</f>
        <v>0</v>
      </c>
      <c r="Y2048" s="13">
        <f>SUM(Y2038:Y2047)</f>
        <v>0</v>
      </c>
      <c r="Z2048" s="13">
        <f t="shared" ref="Z2048:AA2048" si="3419">SUM(Z2038:Z2047)</f>
        <v>0</v>
      </c>
      <c r="AA2048" s="13">
        <f t="shared" si="3419"/>
        <v>0</v>
      </c>
      <c r="AB2048" s="13">
        <f t="shared" ref="AB2048:AE2048" si="3420">SUM(AB2038:AB2047)</f>
        <v>0</v>
      </c>
      <c r="AC2048" s="13">
        <f t="shared" si="3420"/>
        <v>0</v>
      </c>
      <c r="AD2048" s="13">
        <f t="shared" si="3420"/>
        <v>0</v>
      </c>
      <c r="AE2048" s="13">
        <f t="shared" si="3420"/>
        <v>0</v>
      </c>
    </row>
    <row r="2050" spans="2:31" hidden="1">
      <c r="B2050" s="1" t="s">
        <v>418</v>
      </c>
      <c r="K2050" s="3" t="str">
        <f t="shared" ref="K2050:AE2050" si="3421">LataProjekcji</f>
        <v>Uzupełnij dane</v>
      </c>
      <c r="L2050" s="3" t="str">
        <f t="shared" si="3421"/>
        <v/>
      </c>
      <c r="M2050" s="3" t="str">
        <f t="shared" si="3421"/>
        <v/>
      </c>
      <c r="N2050" s="3" t="str">
        <f t="shared" si="3421"/>
        <v/>
      </c>
      <c r="O2050" s="3" t="str">
        <f t="shared" si="3421"/>
        <v/>
      </c>
      <c r="P2050" s="3" t="str">
        <f t="shared" si="3421"/>
        <v/>
      </c>
      <c r="Q2050" s="3" t="str">
        <f t="shared" si="3421"/>
        <v/>
      </c>
      <c r="R2050" s="3" t="str">
        <f t="shared" si="3421"/>
        <v/>
      </c>
      <c r="S2050" s="3" t="str">
        <f t="shared" si="3421"/>
        <v/>
      </c>
      <c r="T2050" s="3" t="str">
        <f t="shared" si="3421"/>
        <v/>
      </c>
      <c r="U2050" s="3" t="str">
        <f t="shared" si="3421"/>
        <v/>
      </c>
      <c r="V2050" s="3" t="str">
        <f t="shared" si="3421"/>
        <v/>
      </c>
      <c r="W2050" s="3" t="str">
        <f t="shared" si="3421"/>
        <v/>
      </c>
      <c r="X2050" s="3" t="str">
        <f t="shared" si="3421"/>
        <v/>
      </c>
      <c r="Y2050" s="3" t="str">
        <f t="shared" si="3421"/>
        <v/>
      </c>
      <c r="Z2050" s="3" t="str">
        <f t="shared" si="3421"/>
        <v/>
      </c>
      <c r="AA2050" s="3" t="str">
        <f t="shared" si="3421"/>
        <v/>
      </c>
      <c r="AB2050" s="3" t="str">
        <f t="shared" si="3421"/>
        <v/>
      </c>
      <c r="AC2050" s="3" t="str">
        <f t="shared" si="3421"/>
        <v/>
      </c>
      <c r="AD2050" s="3" t="str">
        <f t="shared" si="3421"/>
        <v/>
      </c>
      <c r="AE2050" s="3" t="str">
        <f t="shared" si="3421"/>
        <v/>
      </c>
    </row>
    <row r="2051" spans="2:31" hidden="1">
      <c r="B2051" s="1">
        <f>B$2038</f>
        <v>0</v>
      </c>
      <c r="D2051" s="1">
        <f>D$2038</f>
        <v>0</v>
      </c>
      <c r="E2051" s="1">
        <f>E$2038</f>
        <v>1900</v>
      </c>
      <c r="F2051" s="163">
        <f>F$2038</f>
        <v>0</v>
      </c>
      <c r="G2051" s="22"/>
      <c r="H2051" s="21"/>
      <c r="I2051" s="21"/>
      <c r="J2051" s="22" t="b">
        <f t="shared" ref="J2051:J2060" si="3422">MAX(K2051:AE2051)=J2038</f>
        <v>0</v>
      </c>
      <c r="K2051" s="5">
        <f t="shared" ref="K2051:K2060" si="3423">IF(AND(LataProjekcji&lt;$E2051,LataProjekcji&gt;=$D2051),K2038,0)</f>
        <v>0</v>
      </c>
      <c r="L2051" s="5">
        <f t="shared" ref="L2051:W2051" si="3424">IF(AND(LataProjekcji&lt;$E2051,LataProjekcji&gt;=$D2051),L2038+K2051,0)</f>
        <v>0</v>
      </c>
      <c r="M2051" s="5">
        <f t="shared" si="3424"/>
        <v>0</v>
      </c>
      <c r="N2051" s="5">
        <f t="shared" si="3424"/>
        <v>0</v>
      </c>
      <c r="O2051" s="5">
        <f t="shared" si="3424"/>
        <v>0</v>
      </c>
      <c r="P2051" s="5">
        <f t="shared" si="3424"/>
        <v>0</v>
      </c>
      <c r="Q2051" s="5">
        <f t="shared" si="3424"/>
        <v>0</v>
      </c>
      <c r="R2051" s="5">
        <f t="shared" si="3424"/>
        <v>0</v>
      </c>
      <c r="S2051" s="5">
        <f t="shared" si="3424"/>
        <v>0</v>
      </c>
      <c r="T2051" s="5">
        <f t="shared" si="3424"/>
        <v>0</v>
      </c>
      <c r="U2051" s="5">
        <f t="shared" si="3424"/>
        <v>0</v>
      </c>
      <c r="V2051" s="5">
        <f t="shared" si="3424"/>
        <v>0</v>
      </c>
      <c r="W2051" s="5">
        <f t="shared" si="3424"/>
        <v>0</v>
      </c>
      <c r="X2051" s="5">
        <f t="shared" ref="X2051:X2060" si="3425">IF(AND(LataProjekcji&lt;$E2051,LataProjekcji&gt;=$D2051),X2038+W2051,0)</f>
        <v>0</v>
      </c>
      <c r="Y2051" s="5">
        <f t="shared" ref="Y2051:Y2060" si="3426">IF(AND(LataProjekcji&lt;$E2051,LataProjekcji&gt;=$D2051),Y2038+X2051,0)</f>
        <v>0</v>
      </c>
      <c r="Z2051" s="5">
        <f t="shared" ref="Z2051:Z2060" si="3427">IF(AND(LataProjekcji&lt;$E2051,LataProjekcji&gt;=$D2051),Z2038+Y2051,0)</f>
        <v>0</v>
      </c>
      <c r="AA2051" s="5">
        <f t="shared" ref="AA2051:AA2060" si="3428">IF(AND(LataProjekcji&lt;$E2051,LataProjekcji&gt;=$D2051),AA2038+Z2051,0)</f>
        <v>0</v>
      </c>
      <c r="AB2051" s="5">
        <f t="shared" ref="AB2051:AB2060" si="3429">IF(AND(LataProjekcji&lt;$E2051,LataProjekcji&gt;=$D2051),AB2038+AA2051,0)</f>
        <v>0</v>
      </c>
      <c r="AC2051" s="5">
        <f t="shared" ref="AC2051:AC2060" si="3430">IF(AND(LataProjekcji&lt;$E2051,LataProjekcji&gt;=$D2051),AC2038+AB2051,0)</f>
        <v>0</v>
      </c>
      <c r="AD2051" s="5">
        <f t="shared" ref="AD2051:AD2060" si="3431">IF(AND(LataProjekcji&lt;$E2051,LataProjekcji&gt;=$D2051),AD2038+AC2051,0)</f>
        <v>0</v>
      </c>
      <c r="AE2051" s="5">
        <f t="shared" ref="AE2051:AE2060" si="3432">IF(AND(LataProjekcji&lt;$E2051,LataProjekcji&gt;=$D2051),AE2038+AD2051,0)</f>
        <v>0</v>
      </c>
    </row>
    <row r="2052" spans="2:31" hidden="1">
      <c r="B2052" s="1">
        <f t="shared" ref="B2052:F2055" si="3433">B2039</f>
        <v>0</v>
      </c>
      <c r="D2052" s="1">
        <f t="shared" si="3433"/>
        <v>0</v>
      </c>
      <c r="E2052" s="1">
        <f t="shared" si="3433"/>
        <v>1900</v>
      </c>
      <c r="F2052" s="163">
        <f t="shared" si="3433"/>
        <v>0</v>
      </c>
      <c r="G2052" s="22"/>
      <c r="H2052" s="21"/>
      <c r="I2052" s="21"/>
      <c r="J2052" s="22" t="b">
        <f t="shared" si="3422"/>
        <v>0</v>
      </c>
      <c r="K2052" s="5">
        <f t="shared" si="3423"/>
        <v>0</v>
      </c>
      <c r="L2052" s="5">
        <f t="shared" ref="L2052:W2052" si="3434">IF(AND(LataProjekcji&lt;$E2052,LataProjekcji&gt;=$D2052),L2039+K2052,0)</f>
        <v>0</v>
      </c>
      <c r="M2052" s="5">
        <f t="shared" si="3434"/>
        <v>0</v>
      </c>
      <c r="N2052" s="5">
        <f t="shared" si="3434"/>
        <v>0</v>
      </c>
      <c r="O2052" s="5">
        <f t="shared" si="3434"/>
        <v>0</v>
      </c>
      <c r="P2052" s="5">
        <f t="shared" si="3434"/>
        <v>0</v>
      </c>
      <c r="Q2052" s="5">
        <f t="shared" si="3434"/>
        <v>0</v>
      </c>
      <c r="R2052" s="5">
        <f t="shared" si="3434"/>
        <v>0</v>
      </c>
      <c r="S2052" s="5">
        <f t="shared" si="3434"/>
        <v>0</v>
      </c>
      <c r="T2052" s="5">
        <f t="shared" si="3434"/>
        <v>0</v>
      </c>
      <c r="U2052" s="5">
        <f t="shared" si="3434"/>
        <v>0</v>
      </c>
      <c r="V2052" s="5">
        <f t="shared" si="3434"/>
        <v>0</v>
      </c>
      <c r="W2052" s="5">
        <f t="shared" si="3434"/>
        <v>0</v>
      </c>
      <c r="X2052" s="5">
        <f t="shared" si="3425"/>
        <v>0</v>
      </c>
      <c r="Y2052" s="5">
        <f t="shared" si="3426"/>
        <v>0</v>
      </c>
      <c r="Z2052" s="5">
        <f t="shared" si="3427"/>
        <v>0</v>
      </c>
      <c r="AA2052" s="5">
        <f t="shared" si="3428"/>
        <v>0</v>
      </c>
      <c r="AB2052" s="5">
        <f t="shared" si="3429"/>
        <v>0</v>
      </c>
      <c r="AC2052" s="5">
        <f t="shared" si="3430"/>
        <v>0</v>
      </c>
      <c r="AD2052" s="5">
        <f t="shared" si="3431"/>
        <v>0</v>
      </c>
      <c r="AE2052" s="5">
        <f t="shared" si="3432"/>
        <v>0</v>
      </c>
    </row>
    <row r="2053" spans="2:31" hidden="1">
      <c r="B2053" s="1">
        <f t="shared" si="3433"/>
        <v>0</v>
      </c>
      <c r="D2053" s="1">
        <f t="shared" si="3433"/>
        <v>0</v>
      </c>
      <c r="E2053" s="1">
        <f t="shared" si="3433"/>
        <v>1900</v>
      </c>
      <c r="F2053" s="163">
        <f t="shared" si="3433"/>
        <v>0</v>
      </c>
      <c r="G2053" s="22"/>
      <c r="H2053" s="21"/>
      <c r="I2053" s="21"/>
      <c r="J2053" s="22" t="b">
        <f t="shared" si="3422"/>
        <v>0</v>
      </c>
      <c r="K2053" s="5">
        <f t="shared" si="3423"/>
        <v>0</v>
      </c>
      <c r="L2053" s="5">
        <f t="shared" ref="L2053:W2053" si="3435">IF(AND(LataProjekcji&lt;$E2053,LataProjekcji&gt;=$D2053),L2040+K2053,0)</f>
        <v>0</v>
      </c>
      <c r="M2053" s="5">
        <f t="shared" si="3435"/>
        <v>0</v>
      </c>
      <c r="N2053" s="5">
        <f t="shared" si="3435"/>
        <v>0</v>
      </c>
      <c r="O2053" s="5">
        <f t="shared" si="3435"/>
        <v>0</v>
      </c>
      <c r="P2053" s="5">
        <f t="shared" si="3435"/>
        <v>0</v>
      </c>
      <c r="Q2053" s="5">
        <f t="shared" si="3435"/>
        <v>0</v>
      </c>
      <c r="R2053" s="5">
        <f t="shared" si="3435"/>
        <v>0</v>
      </c>
      <c r="S2053" s="5">
        <f t="shared" si="3435"/>
        <v>0</v>
      </c>
      <c r="T2053" s="5">
        <f t="shared" si="3435"/>
        <v>0</v>
      </c>
      <c r="U2053" s="5">
        <f t="shared" si="3435"/>
        <v>0</v>
      </c>
      <c r="V2053" s="5">
        <f t="shared" si="3435"/>
        <v>0</v>
      </c>
      <c r="W2053" s="5">
        <f t="shared" si="3435"/>
        <v>0</v>
      </c>
      <c r="X2053" s="5">
        <f t="shared" si="3425"/>
        <v>0</v>
      </c>
      <c r="Y2053" s="5">
        <f t="shared" si="3426"/>
        <v>0</v>
      </c>
      <c r="Z2053" s="5">
        <f t="shared" si="3427"/>
        <v>0</v>
      </c>
      <c r="AA2053" s="5">
        <f t="shared" si="3428"/>
        <v>0</v>
      </c>
      <c r="AB2053" s="5">
        <f t="shared" si="3429"/>
        <v>0</v>
      </c>
      <c r="AC2053" s="5">
        <f t="shared" si="3430"/>
        <v>0</v>
      </c>
      <c r="AD2053" s="5">
        <f t="shared" si="3431"/>
        <v>0</v>
      </c>
      <c r="AE2053" s="5">
        <f t="shared" si="3432"/>
        <v>0</v>
      </c>
    </row>
    <row r="2054" spans="2:31" hidden="1">
      <c r="B2054" s="1">
        <f t="shared" si="3433"/>
        <v>0</v>
      </c>
      <c r="D2054" s="1">
        <f t="shared" si="3433"/>
        <v>0</v>
      </c>
      <c r="E2054" s="1">
        <f t="shared" si="3433"/>
        <v>1900</v>
      </c>
      <c r="F2054" s="163">
        <f t="shared" si="3433"/>
        <v>0</v>
      </c>
      <c r="G2054" s="22"/>
      <c r="H2054" s="21"/>
      <c r="I2054" s="21"/>
      <c r="J2054" s="22" t="b">
        <f t="shared" si="3422"/>
        <v>0</v>
      </c>
      <c r="K2054" s="5">
        <f t="shared" si="3423"/>
        <v>0</v>
      </c>
      <c r="L2054" s="5">
        <f t="shared" ref="L2054:W2054" si="3436">IF(AND(LataProjekcji&lt;$E2054,LataProjekcji&gt;=$D2054),L2041+K2054,0)</f>
        <v>0</v>
      </c>
      <c r="M2054" s="5">
        <f t="shared" si="3436"/>
        <v>0</v>
      </c>
      <c r="N2054" s="5">
        <f t="shared" si="3436"/>
        <v>0</v>
      </c>
      <c r="O2054" s="5">
        <f t="shared" si="3436"/>
        <v>0</v>
      </c>
      <c r="P2054" s="5">
        <f t="shared" si="3436"/>
        <v>0</v>
      </c>
      <c r="Q2054" s="5">
        <f t="shared" si="3436"/>
        <v>0</v>
      </c>
      <c r="R2054" s="5">
        <f t="shared" si="3436"/>
        <v>0</v>
      </c>
      <c r="S2054" s="5">
        <f t="shared" si="3436"/>
        <v>0</v>
      </c>
      <c r="T2054" s="5">
        <f t="shared" si="3436"/>
        <v>0</v>
      </c>
      <c r="U2054" s="5">
        <f t="shared" si="3436"/>
        <v>0</v>
      </c>
      <c r="V2054" s="5">
        <f t="shared" si="3436"/>
        <v>0</v>
      </c>
      <c r="W2054" s="5">
        <f t="shared" si="3436"/>
        <v>0</v>
      </c>
      <c r="X2054" s="5">
        <f t="shared" si="3425"/>
        <v>0</v>
      </c>
      <c r="Y2054" s="5">
        <f t="shared" si="3426"/>
        <v>0</v>
      </c>
      <c r="Z2054" s="5">
        <f t="shared" si="3427"/>
        <v>0</v>
      </c>
      <c r="AA2054" s="5">
        <f t="shared" si="3428"/>
        <v>0</v>
      </c>
      <c r="AB2054" s="5">
        <f t="shared" si="3429"/>
        <v>0</v>
      </c>
      <c r="AC2054" s="5">
        <f t="shared" si="3430"/>
        <v>0</v>
      </c>
      <c r="AD2054" s="5">
        <f t="shared" si="3431"/>
        <v>0</v>
      </c>
      <c r="AE2054" s="5">
        <f t="shared" si="3432"/>
        <v>0</v>
      </c>
    </row>
    <row r="2055" spans="2:31" hidden="1">
      <c r="B2055" s="1">
        <f t="shared" si="3433"/>
        <v>0</v>
      </c>
      <c r="D2055" s="1">
        <f t="shared" si="3433"/>
        <v>0</v>
      </c>
      <c r="E2055" s="1">
        <f t="shared" si="3433"/>
        <v>1900</v>
      </c>
      <c r="F2055" s="163">
        <f t="shared" si="3433"/>
        <v>0</v>
      </c>
      <c r="G2055" s="22"/>
      <c r="H2055" s="21"/>
      <c r="I2055" s="21"/>
      <c r="J2055" s="22" t="b">
        <f t="shared" si="3422"/>
        <v>0</v>
      </c>
      <c r="K2055" s="5">
        <f t="shared" si="3423"/>
        <v>0</v>
      </c>
      <c r="L2055" s="5">
        <f t="shared" ref="L2055:W2055" si="3437">IF(AND(LataProjekcji&lt;$E2055,LataProjekcji&gt;=$D2055),L2042+K2055,0)</f>
        <v>0</v>
      </c>
      <c r="M2055" s="5">
        <f t="shared" si="3437"/>
        <v>0</v>
      </c>
      <c r="N2055" s="5">
        <f t="shared" si="3437"/>
        <v>0</v>
      </c>
      <c r="O2055" s="5">
        <f t="shared" si="3437"/>
        <v>0</v>
      </c>
      <c r="P2055" s="5">
        <f t="shared" si="3437"/>
        <v>0</v>
      </c>
      <c r="Q2055" s="5">
        <f t="shared" si="3437"/>
        <v>0</v>
      </c>
      <c r="R2055" s="5">
        <f t="shared" si="3437"/>
        <v>0</v>
      </c>
      <c r="S2055" s="5">
        <f t="shared" si="3437"/>
        <v>0</v>
      </c>
      <c r="T2055" s="5">
        <f t="shared" si="3437"/>
        <v>0</v>
      </c>
      <c r="U2055" s="5">
        <f t="shared" si="3437"/>
        <v>0</v>
      </c>
      <c r="V2055" s="5">
        <f t="shared" si="3437"/>
        <v>0</v>
      </c>
      <c r="W2055" s="5">
        <f t="shared" si="3437"/>
        <v>0</v>
      </c>
      <c r="X2055" s="5">
        <f t="shared" si="3425"/>
        <v>0</v>
      </c>
      <c r="Y2055" s="5">
        <f t="shared" si="3426"/>
        <v>0</v>
      </c>
      <c r="Z2055" s="5">
        <f t="shared" si="3427"/>
        <v>0</v>
      </c>
      <c r="AA2055" s="5">
        <f t="shared" si="3428"/>
        <v>0</v>
      </c>
      <c r="AB2055" s="5">
        <f t="shared" si="3429"/>
        <v>0</v>
      </c>
      <c r="AC2055" s="5">
        <f t="shared" si="3430"/>
        <v>0</v>
      </c>
      <c r="AD2055" s="5">
        <f t="shared" si="3431"/>
        <v>0</v>
      </c>
      <c r="AE2055" s="5">
        <f t="shared" si="3432"/>
        <v>0</v>
      </c>
    </row>
    <row r="2056" spans="2:31" hidden="1">
      <c r="B2056" s="258">
        <f>B2043</f>
        <v>0</v>
      </c>
      <c r="C2056" s="258"/>
      <c r="D2056" s="258">
        <f t="shared" ref="D2056:F2060" si="3438">D2043</f>
        <v>0</v>
      </c>
      <c r="E2056" s="258">
        <f t="shared" si="3438"/>
        <v>1900</v>
      </c>
      <c r="F2056" s="260">
        <f t="shared" si="3438"/>
        <v>0</v>
      </c>
      <c r="G2056" s="77"/>
      <c r="H2056" s="261"/>
      <c r="I2056" s="261"/>
      <c r="J2056" s="77" t="b">
        <f t="shared" si="3422"/>
        <v>0</v>
      </c>
      <c r="K2056" s="259">
        <f t="shared" si="3423"/>
        <v>0</v>
      </c>
      <c r="L2056" s="259">
        <f t="shared" ref="L2056:W2056" si="3439">IF(AND(LataProjekcji&lt;$E2056,LataProjekcji&gt;=$D2056),L2043+K2056,0)</f>
        <v>0</v>
      </c>
      <c r="M2056" s="259">
        <f t="shared" si="3439"/>
        <v>0</v>
      </c>
      <c r="N2056" s="259">
        <f t="shared" si="3439"/>
        <v>0</v>
      </c>
      <c r="O2056" s="259">
        <f t="shared" si="3439"/>
        <v>0</v>
      </c>
      <c r="P2056" s="259">
        <f t="shared" si="3439"/>
        <v>0</v>
      </c>
      <c r="Q2056" s="259">
        <f t="shared" si="3439"/>
        <v>0</v>
      </c>
      <c r="R2056" s="259">
        <f t="shared" si="3439"/>
        <v>0</v>
      </c>
      <c r="S2056" s="259">
        <f t="shared" si="3439"/>
        <v>0</v>
      </c>
      <c r="T2056" s="259">
        <f t="shared" si="3439"/>
        <v>0</v>
      </c>
      <c r="U2056" s="259">
        <f t="shared" si="3439"/>
        <v>0</v>
      </c>
      <c r="V2056" s="259">
        <f t="shared" si="3439"/>
        <v>0</v>
      </c>
      <c r="W2056" s="259">
        <f t="shared" si="3439"/>
        <v>0</v>
      </c>
      <c r="X2056" s="259">
        <f t="shared" si="3425"/>
        <v>0</v>
      </c>
      <c r="Y2056" s="259">
        <f t="shared" si="3426"/>
        <v>0</v>
      </c>
      <c r="Z2056" s="259">
        <f t="shared" si="3427"/>
        <v>0</v>
      </c>
      <c r="AA2056" s="259">
        <f t="shared" si="3428"/>
        <v>0</v>
      </c>
      <c r="AB2056" s="259">
        <f t="shared" si="3429"/>
        <v>0</v>
      </c>
      <c r="AC2056" s="259">
        <f t="shared" si="3430"/>
        <v>0</v>
      </c>
      <c r="AD2056" s="259">
        <f t="shared" si="3431"/>
        <v>0</v>
      </c>
      <c r="AE2056" s="259">
        <f t="shared" si="3432"/>
        <v>0</v>
      </c>
    </row>
    <row r="2057" spans="2:31" hidden="1">
      <c r="B2057" s="258">
        <f>B2044</f>
        <v>0</v>
      </c>
      <c r="C2057" s="258"/>
      <c r="D2057" s="258">
        <f t="shared" si="3438"/>
        <v>0</v>
      </c>
      <c r="E2057" s="258">
        <f t="shared" si="3438"/>
        <v>1900</v>
      </c>
      <c r="F2057" s="260">
        <f t="shared" si="3438"/>
        <v>0</v>
      </c>
      <c r="G2057" s="77"/>
      <c r="H2057" s="261"/>
      <c r="I2057" s="261"/>
      <c r="J2057" s="77" t="b">
        <f t="shared" si="3422"/>
        <v>0</v>
      </c>
      <c r="K2057" s="259">
        <f t="shared" si="3423"/>
        <v>0</v>
      </c>
      <c r="L2057" s="259">
        <f t="shared" ref="L2057:W2057" si="3440">IF(AND(LataProjekcji&lt;$E2057,LataProjekcji&gt;=$D2057),L2044+K2057,0)</f>
        <v>0</v>
      </c>
      <c r="M2057" s="259">
        <f t="shared" si="3440"/>
        <v>0</v>
      </c>
      <c r="N2057" s="259">
        <f t="shared" si="3440"/>
        <v>0</v>
      </c>
      <c r="O2057" s="259">
        <f t="shared" si="3440"/>
        <v>0</v>
      </c>
      <c r="P2057" s="259">
        <f t="shared" si="3440"/>
        <v>0</v>
      </c>
      <c r="Q2057" s="259">
        <f t="shared" si="3440"/>
        <v>0</v>
      </c>
      <c r="R2057" s="259">
        <f t="shared" si="3440"/>
        <v>0</v>
      </c>
      <c r="S2057" s="259">
        <f t="shared" si="3440"/>
        <v>0</v>
      </c>
      <c r="T2057" s="259">
        <f t="shared" si="3440"/>
        <v>0</v>
      </c>
      <c r="U2057" s="259">
        <f t="shared" si="3440"/>
        <v>0</v>
      </c>
      <c r="V2057" s="259">
        <f t="shared" si="3440"/>
        <v>0</v>
      </c>
      <c r="W2057" s="259">
        <f t="shared" si="3440"/>
        <v>0</v>
      </c>
      <c r="X2057" s="259">
        <f t="shared" si="3425"/>
        <v>0</v>
      </c>
      <c r="Y2057" s="259">
        <f t="shared" si="3426"/>
        <v>0</v>
      </c>
      <c r="Z2057" s="259">
        <f t="shared" si="3427"/>
        <v>0</v>
      </c>
      <c r="AA2057" s="259">
        <f t="shared" si="3428"/>
        <v>0</v>
      </c>
      <c r="AB2057" s="259">
        <f t="shared" si="3429"/>
        <v>0</v>
      </c>
      <c r="AC2057" s="259">
        <f t="shared" si="3430"/>
        <v>0</v>
      </c>
      <c r="AD2057" s="259">
        <f t="shared" si="3431"/>
        <v>0</v>
      </c>
      <c r="AE2057" s="259">
        <f t="shared" si="3432"/>
        <v>0</v>
      </c>
    </row>
    <row r="2058" spans="2:31" hidden="1">
      <c r="B2058" s="258">
        <f>B2045</f>
        <v>0</v>
      </c>
      <c r="C2058" s="258"/>
      <c r="D2058" s="258">
        <f t="shared" si="3438"/>
        <v>0</v>
      </c>
      <c r="E2058" s="258">
        <f t="shared" si="3438"/>
        <v>1900</v>
      </c>
      <c r="F2058" s="260">
        <f t="shared" si="3438"/>
        <v>0</v>
      </c>
      <c r="G2058" s="77"/>
      <c r="H2058" s="261"/>
      <c r="I2058" s="261"/>
      <c r="J2058" s="77" t="b">
        <f t="shared" si="3422"/>
        <v>0</v>
      </c>
      <c r="K2058" s="259">
        <f t="shared" si="3423"/>
        <v>0</v>
      </c>
      <c r="L2058" s="259">
        <f t="shared" ref="L2058:W2058" si="3441">IF(AND(LataProjekcji&lt;$E2058,LataProjekcji&gt;=$D2058),L2045+K2058,0)</f>
        <v>0</v>
      </c>
      <c r="M2058" s="259">
        <f t="shared" si="3441"/>
        <v>0</v>
      </c>
      <c r="N2058" s="259">
        <f t="shared" si="3441"/>
        <v>0</v>
      </c>
      <c r="O2058" s="259">
        <f t="shared" si="3441"/>
        <v>0</v>
      </c>
      <c r="P2058" s="259">
        <f t="shared" si="3441"/>
        <v>0</v>
      </c>
      <c r="Q2058" s="259">
        <f t="shared" si="3441"/>
        <v>0</v>
      </c>
      <c r="R2058" s="259">
        <f t="shared" si="3441"/>
        <v>0</v>
      </c>
      <c r="S2058" s="259">
        <f t="shared" si="3441"/>
        <v>0</v>
      </c>
      <c r="T2058" s="259">
        <f t="shared" si="3441"/>
        <v>0</v>
      </c>
      <c r="U2058" s="259">
        <f t="shared" si="3441"/>
        <v>0</v>
      </c>
      <c r="V2058" s="259">
        <f t="shared" si="3441"/>
        <v>0</v>
      </c>
      <c r="W2058" s="259">
        <f t="shared" si="3441"/>
        <v>0</v>
      </c>
      <c r="X2058" s="259">
        <f t="shared" si="3425"/>
        <v>0</v>
      </c>
      <c r="Y2058" s="259">
        <f t="shared" si="3426"/>
        <v>0</v>
      </c>
      <c r="Z2058" s="259">
        <f t="shared" si="3427"/>
        <v>0</v>
      </c>
      <c r="AA2058" s="259">
        <f t="shared" si="3428"/>
        <v>0</v>
      </c>
      <c r="AB2058" s="259">
        <f t="shared" si="3429"/>
        <v>0</v>
      </c>
      <c r="AC2058" s="259">
        <f t="shared" si="3430"/>
        <v>0</v>
      </c>
      <c r="AD2058" s="259">
        <f t="shared" si="3431"/>
        <v>0</v>
      </c>
      <c r="AE2058" s="259">
        <f t="shared" si="3432"/>
        <v>0</v>
      </c>
    </row>
    <row r="2059" spans="2:31" hidden="1">
      <c r="B2059" s="258">
        <f>B2046</f>
        <v>0</v>
      </c>
      <c r="C2059" s="258"/>
      <c r="D2059" s="258">
        <f t="shared" si="3438"/>
        <v>0</v>
      </c>
      <c r="E2059" s="258">
        <f t="shared" si="3438"/>
        <v>1900</v>
      </c>
      <c r="F2059" s="260">
        <f t="shared" si="3438"/>
        <v>0</v>
      </c>
      <c r="G2059" s="77"/>
      <c r="H2059" s="261"/>
      <c r="I2059" s="261"/>
      <c r="J2059" s="77" t="b">
        <f t="shared" si="3422"/>
        <v>0</v>
      </c>
      <c r="K2059" s="259">
        <f t="shared" si="3423"/>
        <v>0</v>
      </c>
      <c r="L2059" s="259">
        <f t="shared" ref="L2059:W2059" si="3442">IF(AND(LataProjekcji&lt;$E2059,LataProjekcji&gt;=$D2059),L2046+K2059,0)</f>
        <v>0</v>
      </c>
      <c r="M2059" s="259">
        <f t="shared" si="3442"/>
        <v>0</v>
      </c>
      <c r="N2059" s="259">
        <f t="shared" si="3442"/>
        <v>0</v>
      </c>
      <c r="O2059" s="259">
        <f t="shared" si="3442"/>
        <v>0</v>
      </c>
      <c r="P2059" s="259">
        <f t="shared" si="3442"/>
        <v>0</v>
      </c>
      <c r="Q2059" s="259">
        <f t="shared" si="3442"/>
        <v>0</v>
      </c>
      <c r="R2059" s="259">
        <f t="shared" si="3442"/>
        <v>0</v>
      </c>
      <c r="S2059" s="259">
        <f t="shared" si="3442"/>
        <v>0</v>
      </c>
      <c r="T2059" s="259">
        <f t="shared" si="3442"/>
        <v>0</v>
      </c>
      <c r="U2059" s="259">
        <f t="shared" si="3442"/>
        <v>0</v>
      </c>
      <c r="V2059" s="259">
        <f t="shared" si="3442"/>
        <v>0</v>
      </c>
      <c r="W2059" s="259">
        <f t="shared" si="3442"/>
        <v>0</v>
      </c>
      <c r="X2059" s="259">
        <f t="shared" si="3425"/>
        <v>0</v>
      </c>
      <c r="Y2059" s="259">
        <f t="shared" si="3426"/>
        <v>0</v>
      </c>
      <c r="Z2059" s="259">
        <f t="shared" si="3427"/>
        <v>0</v>
      </c>
      <c r="AA2059" s="259">
        <f t="shared" si="3428"/>
        <v>0</v>
      </c>
      <c r="AB2059" s="259">
        <f t="shared" si="3429"/>
        <v>0</v>
      </c>
      <c r="AC2059" s="259">
        <f t="shared" si="3430"/>
        <v>0</v>
      </c>
      <c r="AD2059" s="259">
        <f t="shared" si="3431"/>
        <v>0</v>
      </c>
      <c r="AE2059" s="259">
        <f t="shared" si="3432"/>
        <v>0</v>
      </c>
    </row>
    <row r="2060" spans="2:31" hidden="1">
      <c r="B2060" s="258">
        <f>B2047</f>
        <v>0</v>
      </c>
      <c r="C2060" s="258"/>
      <c r="D2060" s="258">
        <f t="shared" si="3438"/>
        <v>0</v>
      </c>
      <c r="E2060" s="258">
        <f t="shared" si="3438"/>
        <v>1900</v>
      </c>
      <c r="F2060" s="260">
        <f t="shared" si="3438"/>
        <v>0</v>
      </c>
      <c r="G2060" s="77"/>
      <c r="H2060" s="261"/>
      <c r="I2060" s="261"/>
      <c r="J2060" s="77" t="b">
        <f t="shared" si="3422"/>
        <v>0</v>
      </c>
      <c r="K2060" s="259">
        <f t="shared" si="3423"/>
        <v>0</v>
      </c>
      <c r="L2060" s="259">
        <f t="shared" ref="L2060:W2060" si="3443">IF(AND(LataProjekcji&lt;$E2060,LataProjekcji&gt;=$D2060),L2047+K2060,0)</f>
        <v>0</v>
      </c>
      <c r="M2060" s="259">
        <f t="shared" si="3443"/>
        <v>0</v>
      </c>
      <c r="N2060" s="259">
        <f t="shared" si="3443"/>
        <v>0</v>
      </c>
      <c r="O2060" s="259">
        <f t="shared" si="3443"/>
        <v>0</v>
      </c>
      <c r="P2060" s="259">
        <f t="shared" si="3443"/>
        <v>0</v>
      </c>
      <c r="Q2060" s="259">
        <f t="shared" si="3443"/>
        <v>0</v>
      </c>
      <c r="R2060" s="259">
        <f t="shared" si="3443"/>
        <v>0</v>
      </c>
      <c r="S2060" s="259">
        <f t="shared" si="3443"/>
        <v>0</v>
      </c>
      <c r="T2060" s="259">
        <f t="shared" si="3443"/>
        <v>0</v>
      </c>
      <c r="U2060" s="259">
        <f t="shared" si="3443"/>
        <v>0</v>
      </c>
      <c r="V2060" s="259">
        <f t="shared" si="3443"/>
        <v>0</v>
      </c>
      <c r="W2060" s="259">
        <f t="shared" si="3443"/>
        <v>0</v>
      </c>
      <c r="X2060" s="259">
        <f t="shared" si="3425"/>
        <v>0</v>
      </c>
      <c r="Y2060" s="259">
        <f t="shared" si="3426"/>
        <v>0</v>
      </c>
      <c r="Z2060" s="259">
        <f t="shared" si="3427"/>
        <v>0</v>
      </c>
      <c r="AA2060" s="259">
        <f t="shared" si="3428"/>
        <v>0</v>
      </c>
      <c r="AB2060" s="259">
        <f t="shared" si="3429"/>
        <v>0</v>
      </c>
      <c r="AC2060" s="259">
        <f t="shared" si="3430"/>
        <v>0</v>
      </c>
      <c r="AD2060" s="259">
        <f t="shared" si="3431"/>
        <v>0</v>
      </c>
      <c r="AE2060" s="259">
        <f t="shared" si="3432"/>
        <v>0</v>
      </c>
    </row>
    <row r="2061" spans="2:31" hidden="1">
      <c r="B2061" s="7" t="s">
        <v>317</v>
      </c>
      <c r="C2061" s="7"/>
      <c r="J2061" s="13"/>
      <c r="K2061" s="13">
        <f>SUM(K2051:K2060)</f>
        <v>0</v>
      </c>
      <c r="L2061" s="13">
        <f t="shared" ref="L2061:W2061" si="3444">SUM(L2051:L2060)</f>
        <v>0</v>
      </c>
      <c r="M2061" s="13">
        <f t="shared" si="3444"/>
        <v>0</v>
      </c>
      <c r="N2061" s="13">
        <f t="shared" si="3444"/>
        <v>0</v>
      </c>
      <c r="O2061" s="13">
        <f t="shared" si="3444"/>
        <v>0</v>
      </c>
      <c r="P2061" s="13">
        <f t="shared" si="3444"/>
        <v>0</v>
      </c>
      <c r="Q2061" s="13">
        <f t="shared" si="3444"/>
        <v>0</v>
      </c>
      <c r="R2061" s="13">
        <f t="shared" si="3444"/>
        <v>0</v>
      </c>
      <c r="S2061" s="13">
        <f t="shared" si="3444"/>
        <v>0</v>
      </c>
      <c r="T2061" s="13">
        <f t="shared" si="3444"/>
        <v>0</v>
      </c>
      <c r="U2061" s="13">
        <f t="shared" si="3444"/>
        <v>0</v>
      </c>
      <c r="V2061" s="13">
        <f t="shared" si="3444"/>
        <v>0</v>
      </c>
      <c r="W2061" s="13">
        <f t="shared" si="3444"/>
        <v>0</v>
      </c>
      <c r="X2061" s="13">
        <f>SUM(X2051:X2060)</f>
        <v>0</v>
      </c>
      <c r="Y2061" s="13">
        <f>SUM(Y2051:Y2060)</f>
        <v>0</v>
      </c>
      <c r="Z2061" s="13">
        <f t="shared" ref="Z2061:AA2061" si="3445">SUM(Z2051:Z2060)</f>
        <v>0</v>
      </c>
      <c r="AA2061" s="13">
        <f t="shared" si="3445"/>
        <v>0</v>
      </c>
      <c r="AB2061" s="13">
        <f t="shared" ref="AB2061:AE2061" si="3446">SUM(AB2051:AB2060)</f>
        <v>0</v>
      </c>
      <c r="AC2061" s="13">
        <f t="shared" si="3446"/>
        <v>0</v>
      </c>
      <c r="AD2061" s="13">
        <f t="shared" si="3446"/>
        <v>0</v>
      </c>
      <c r="AE2061" s="13">
        <f t="shared" si="3446"/>
        <v>0</v>
      </c>
    </row>
    <row r="2063" spans="2:31" hidden="1">
      <c r="B2063" s="1" t="s">
        <v>419</v>
      </c>
      <c r="K2063" s="3" t="str">
        <f t="shared" ref="K2063:AE2063" si="3447">LataProjekcji</f>
        <v>Uzupełnij dane</v>
      </c>
      <c r="L2063" s="3" t="str">
        <f t="shared" si="3447"/>
        <v/>
      </c>
      <c r="M2063" s="3" t="str">
        <f t="shared" si="3447"/>
        <v/>
      </c>
      <c r="N2063" s="3" t="str">
        <f t="shared" si="3447"/>
        <v/>
      </c>
      <c r="O2063" s="3" t="str">
        <f t="shared" si="3447"/>
        <v/>
      </c>
      <c r="P2063" s="3" t="str">
        <f t="shared" si="3447"/>
        <v/>
      </c>
      <c r="Q2063" s="3" t="str">
        <f t="shared" si="3447"/>
        <v/>
      </c>
      <c r="R2063" s="3" t="str">
        <f t="shared" si="3447"/>
        <v/>
      </c>
      <c r="S2063" s="3" t="str">
        <f t="shared" si="3447"/>
        <v/>
      </c>
      <c r="T2063" s="3" t="str">
        <f t="shared" si="3447"/>
        <v/>
      </c>
      <c r="U2063" s="3" t="str">
        <f t="shared" si="3447"/>
        <v/>
      </c>
      <c r="V2063" s="3" t="str">
        <f t="shared" si="3447"/>
        <v/>
      </c>
      <c r="W2063" s="3" t="str">
        <f t="shared" si="3447"/>
        <v/>
      </c>
      <c r="X2063" s="3" t="str">
        <f t="shared" si="3447"/>
        <v/>
      </c>
      <c r="Y2063" s="3" t="str">
        <f t="shared" si="3447"/>
        <v/>
      </c>
      <c r="Z2063" s="3" t="str">
        <f t="shared" si="3447"/>
        <v/>
      </c>
      <c r="AA2063" s="3" t="str">
        <f t="shared" si="3447"/>
        <v/>
      </c>
      <c r="AB2063" s="3" t="str">
        <f t="shared" si="3447"/>
        <v/>
      </c>
      <c r="AC2063" s="3" t="str">
        <f t="shared" si="3447"/>
        <v/>
      </c>
      <c r="AD2063" s="3" t="str">
        <f t="shared" si="3447"/>
        <v/>
      </c>
      <c r="AE2063" s="3" t="str">
        <f t="shared" si="3447"/>
        <v/>
      </c>
    </row>
    <row r="2064" spans="2:31" hidden="1">
      <c r="B2064" s="1">
        <f t="shared" ref="B2064:E2068" si="3448">B2051</f>
        <v>0</v>
      </c>
      <c r="D2064" s="1">
        <f t="shared" si="3448"/>
        <v>0</v>
      </c>
      <c r="E2064" s="1">
        <f t="shared" si="3448"/>
        <v>1900</v>
      </c>
      <c r="F2064" s="163">
        <f t="shared" ref="F2064:F2073" si="3449">F2038</f>
        <v>0</v>
      </c>
      <c r="G2064" s="22"/>
      <c r="H2064" s="21"/>
      <c r="I2064" s="21"/>
      <c r="J2064" s="22"/>
      <c r="K2064" s="5">
        <f t="shared" ref="K2064:W2064" si="3450">IF(LataProjekcji&lt;$E2064,ROUND(K2038*$F2064,0),0)</f>
        <v>0</v>
      </c>
      <c r="L2064" s="5">
        <f t="shared" si="3450"/>
        <v>0</v>
      </c>
      <c r="M2064" s="5">
        <f t="shared" si="3450"/>
        <v>0</v>
      </c>
      <c r="N2064" s="5">
        <f t="shared" si="3450"/>
        <v>0</v>
      </c>
      <c r="O2064" s="5">
        <f t="shared" si="3450"/>
        <v>0</v>
      </c>
      <c r="P2064" s="5">
        <f t="shared" si="3450"/>
        <v>0</v>
      </c>
      <c r="Q2064" s="5">
        <f t="shared" si="3450"/>
        <v>0</v>
      </c>
      <c r="R2064" s="5">
        <f t="shared" si="3450"/>
        <v>0</v>
      </c>
      <c r="S2064" s="5">
        <f t="shared" si="3450"/>
        <v>0</v>
      </c>
      <c r="T2064" s="5">
        <f t="shared" si="3450"/>
        <v>0</v>
      </c>
      <c r="U2064" s="5">
        <f t="shared" si="3450"/>
        <v>0</v>
      </c>
      <c r="V2064" s="5">
        <f t="shared" si="3450"/>
        <v>0</v>
      </c>
      <c r="W2064" s="5">
        <f t="shared" si="3450"/>
        <v>0</v>
      </c>
      <c r="X2064" s="5">
        <f t="shared" ref="X2064:Y2073" si="3451">IF(LataProjekcji&lt;$E2064,ROUND(X2038*$F2064,0),0)</f>
        <v>0</v>
      </c>
      <c r="Y2064" s="5">
        <f t="shared" si="3451"/>
        <v>0</v>
      </c>
      <c r="Z2064" s="5">
        <f t="shared" ref="Z2064:AA2064" si="3452">IF(LataProjekcji&lt;$E2064,ROUND(Z2038*$F2064,0),0)</f>
        <v>0</v>
      </c>
      <c r="AA2064" s="5">
        <f t="shared" si="3452"/>
        <v>0</v>
      </c>
      <c r="AB2064" s="5">
        <f t="shared" ref="AB2064:AE2064" si="3453">IF(LataProjekcji&lt;$E2064,ROUND(AB2038*$F2064,0),0)</f>
        <v>0</v>
      </c>
      <c r="AC2064" s="5">
        <f t="shared" si="3453"/>
        <v>0</v>
      </c>
      <c r="AD2064" s="5">
        <f t="shared" si="3453"/>
        <v>0</v>
      </c>
      <c r="AE2064" s="5">
        <f t="shared" si="3453"/>
        <v>0</v>
      </c>
    </row>
    <row r="2065" spans="2:31" hidden="1">
      <c r="B2065" s="1">
        <f t="shared" si="3448"/>
        <v>0</v>
      </c>
      <c r="D2065" s="1">
        <f t="shared" si="3448"/>
        <v>0</v>
      </c>
      <c r="E2065" s="1">
        <f t="shared" si="3448"/>
        <v>1900</v>
      </c>
      <c r="F2065" s="163">
        <f t="shared" si="3449"/>
        <v>0</v>
      </c>
      <c r="G2065" s="22"/>
      <c r="H2065" s="21"/>
      <c r="I2065" s="21"/>
      <c r="J2065" s="22"/>
      <c r="K2065" s="5">
        <f t="shared" ref="K2065:W2065" si="3454">IF(LataProjekcji&lt;$E2065,ROUND(K2039*$F2065,0),0)</f>
        <v>0</v>
      </c>
      <c r="L2065" s="5">
        <f t="shared" si="3454"/>
        <v>0</v>
      </c>
      <c r="M2065" s="5">
        <f t="shared" si="3454"/>
        <v>0</v>
      </c>
      <c r="N2065" s="5">
        <f t="shared" si="3454"/>
        <v>0</v>
      </c>
      <c r="O2065" s="5">
        <f t="shared" si="3454"/>
        <v>0</v>
      </c>
      <c r="P2065" s="5">
        <f t="shared" si="3454"/>
        <v>0</v>
      </c>
      <c r="Q2065" s="5">
        <f t="shared" si="3454"/>
        <v>0</v>
      </c>
      <c r="R2065" s="5">
        <f t="shared" si="3454"/>
        <v>0</v>
      </c>
      <c r="S2065" s="5">
        <f t="shared" si="3454"/>
        <v>0</v>
      </c>
      <c r="T2065" s="5">
        <f t="shared" si="3454"/>
        <v>0</v>
      </c>
      <c r="U2065" s="5">
        <f t="shared" si="3454"/>
        <v>0</v>
      </c>
      <c r="V2065" s="5">
        <f t="shared" si="3454"/>
        <v>0</v>
      </c>
      <c r="W2065" s="5">
        <f t="shared" si="3454"/>
        <v>0</v>
      </c>
      <c r="X2065" s="5">
        <f t="shared" si="3451"/>
        <v>0</v>
      </c>
      <c r="Y2065" s="5">
        <f t="shared" si="3451"/>
        <v>0</v>
      </c>
      <c r="Z2065" s="5">
        <f t="shared" ref="Z2065:AA2065" si="3455">IF(LataProjekcji&lt;$E2065,ROUND(Z2039*$F2065,0),0)</f>
        <v>0</v>
      </c>
      <c r="AA2065" s="5">
        <f t="shared" si="3455"/>
        <v>0</v>
      </c>
      <c r="AB2065" s="5">
        <f t="shared" ref="AB2065:AE2065" si="3456">IF(LataProjekcji&lt;$E2065,ROUND(AB2039*$F2065,0),0)</f>
        <v>0</v>
      </c>
      <c r="AC2065" s="5">
        <f t="shared" si="3456"/>
        <v>0</v>
      </c>
      <c r="AD2065" s="5">
        <f t="shared" si="3456"/>
        <v>0</v>
      </c>
      <c r="AE2065" s="5">
        <f t="shared" si="3456"/>
        <v>0</v>
      </c>
    </row>
    <row r="2066" spans="2:31" hidden="1">
      <c r="B2066" s="1">
        <f t="shared" si="3448"/>
        <v>0</v>
      </c>
      <c r="D2066" s="1">
        <f t="shared" si="3448"/>
        <v>0</v>
      </c>
      <c r="E2066" s="1">
        <f t="shared" si="3448"/>
        <v>1900</v>
      </c>
      <c r="F2066" s="163">
        <f t="shared" si="3449"/>
        <v>0</v>
      </c>
      <c r="G2066" s="22"/>
      <c r="H2066" s="21"/>
      <c r="I2066" s="21"/>
      <c r="J2066" s="22"/>
      <c r="K2066" s="5">
        <f t="shared" ref="K2066:W2066" si="3457">IF(LataProjekcji&lt;$E2066,ROUND(K2040*$F2066,0),0)</f>
        <v>0</v>
      </c>
      <c r="L2066" s="5">
        <f t="shared" si="3457"/>
        <v>0</v>
      </c>
      <c r="M2066" s="5">
        <f t="shared" si="3457"/>
        <v>0</v>
      </c>
      <c r="N2066" s="5">
        <f t="shared" si="3457"/>
        <v>0</v>
      </c>
      <c r="O2066" s="5">
        <f t="shared" si="3457"/>
        <v>0</v>
      </c>
      <c r="P2066" s="5">
        <f t="shared" si="3457"/>
        <v>0</v>
      </c>
      <c r="Q2066" s="5">
        <f t="shared" si="3457"/>
        <v>0</v>
      </c>
      <c r="R2066" s="5">
        <f t="shared" si="3457"/>
        <v>0</v>
      </c>
      <c r="S2066" s="5">
        <f t="shared" si="3457"/>
        <v>0</v>
      </c>
      <c r="T2066" s="5">
        <f t="shared" si="3457"/>
        <v>0</v>
      </c>
      <c r="U2066" s="5">
        <f t="shared" si="3457"/>
        <v>0</v>
      </c>
      <c r="V2066" s="5">
        <f t="shared" si="3457"/>
        <v>0</v>
      </c>
      <c r="W2066" s="5">
        <f t="shared" si="3457"/>
        <v>0</v>
      </c>
      <c r="X2066" s="5">
        <f t="shared" si="3451"/>
        <v>0</v>
      </c>
      <c r="Y2066" s="5">
        <f t="shared" si="3451"/>
        <v>0</v>
      </c>
      <c r="Z2066" s="5">
        <f t="shared" ref="Z2066:AA2066" si="3458">IF(LataProjekcji&lt;$E2066,ROUND(Z2040*$F2066,0),0)</f>
        <v>0</v>
      </c>
      <c r="AA2066" s="5">
        <f t="shared" si="3458"/>
        <v>0</v>
      </c>
      <c r="AB2066" s="5">
        <f t="shared" ref="AB2066:AE2066" si="3459">IF(LataProjekcji&lt;$E2066,ROUND(AB2040*$F2066,0),0)</f>
        <v>0</v>
      </c>
      <c r="AC2066" s="5">
        <f t="shared" si="3459"/>
        <v>0</v>
      </c>
      <c r="AD2066" s="5">
        <f t="shared" si="3459"/>
        <v>0</v>
      </c>
      <c r="AE2066" s="5">
        <f t="shared" si="3459"/>
        <v>0</v>
      </c>
    </row>
    <row r="2067" spans="2:31" hidden="1">
      <c r="B2067" s="1">
        <f t="shared" si="3448"/>
        <v>0</v>
      </c>
      <c r="D2067" s="1">
        <f t="shared" si="3448"/>
        <v>0</v>
      </c>
      <c r="E2067" s="1">
        <f t="shared" si="3448"/>
        <v>1900</v>
      </c>
      <c r="F2067" s="163">
        <f t="shared" si="3449"/>
        <v>0</v>
      </c>
      <c r="G2067" s="22"/>
      <c r="H2067" s="21"/>
      <c r="I2067" s="21"/>
      <c r="J2067" s="22"/>
      <c r="K2067" s="5">
        <f t="shared" ref="K2067:W2067" si="3460">IF(LataProjekcji&lt;$E2067,ROUND(K2041*$F2067,0),0)</f>
        <v>0</v>
      </c>
      <c r="L2067" s="5">
        <f t="shared" si="3460"/>
        <v>0</v>
      </c>
      <c r="M2067" s="5">
        <f t="shared" si="3460"/>
        <v>0</v>
      </c>
      <c r="N2067" s="5">
        <f t="shared" si="3460"/>
        <v>0</v>
      </c>
      <c r="O2067" s="5">
        <f t="shared" si="3460"/>
        <v>0</v>
      </c>
      <c r="P2067" s="5">
        <f t="shared" si="3460"/>
        <v>0</v>
      </c>
      <c r="Q2067" s="5">
        <f t="shared" si="3460"/>
        <v>0</v>
      </c>
      <c r="R2067" s="5">
        <f t="shared" si="3460"/>
        <v>0</v>
      </c>
      <c r="S2067" s="5">
        <f t="shared" si="3460"/>
        <v>0</v>
      </c>
      <c r="T2067" s="5">
        <f t="shared" si="3460"/>
        <v>0</v>
      </c>
      <c r="U2067" s="5">
        <f t="shared" si="3460"/>
        <v>0</v>
      </c>
      <c r="V2067" s="5">
        <f t="shared" si="3460"/>
        <v>0</v>
      </c>
      <c r="W2067" s="5">
        <f t="shared" si="3460"/>
        <v>0</v>
      </c>
      <c r="X2067" s="5">
        <f t="shared" si="3451"/>
        <v>0</v>
      </c>
      <c r="Y2067" s="5">
        <f t="shared" si="3451"/>
        <v>0</v>
      </c>
      <c r="Z2067" s="5">
        <f t="shared" ref="Z2067:AA2067" si="3461">IF(LataProjekcji&lt;$E2067,ROUND(Z2041*$F2067,0),0)</f>
        <v>0</v>
      </c>
      <c r="AA2067" s="5">
        <f t="shared" si="3461"/>
        <v>0</v>
      </c>
      <c r="AB2067" s="5">
        <f t="shared" ref="AB2067:AE2067" si="3462">IF(LataProjekcji&lt;$E2067,ROUND(AB2041*$F2067,0),0)</f>
        <v>0</v>
      </c>
      <c r="AC2067" s="5">
        <f t="shared" si="3462"/>
        <v>0</v>
      </c>
      <c r="AD2067" s="5">
        <f t="shared" si="3462"/>
        <v>0</v>
      </c>
      <c r="AE2067" s="5">
        <f t="shared" si="3462"/>
        <v>0</v>
      </c>
    </row>
    <row r="2068" spans="2:31" hidden="1">
      <c r="B2068" s="1">
        <f t="shared" si="3448"/>
        <v>0</v>
      </c>
      <c r="D2068" s="1">
        <f t="shared" si="3448"/>
        <v>0</v>
      </c>
      <c r="E2068" s="1">
        <f t="shared" si="3448"/>
        <v>1900</v>
      </c>
      <c r="F2068" s="163">
        <f t="shared" si="3449"/>
        <v>0</v>
      </c>
      <c r="G2068" s="22"/>
      <c r="H2068" s="21"/>
      <c r="I2068" s="21"/>
      <c r="J2068" s="22"/>
      <c r="K2068" s="5">
        <f t="shared" ref="K2068:W2068" si="3463">IF(LataProjekcji&lt;$E2068,ROUND(K2042*$F2068,0),0)</f>
        <v>0</v>
      </c>
      <c r="L2068" s="5">
        <f t="shared" si="3463"/>
        <v>0</v>
      </c>
      <c r="M2068" s="5">
        <f t="shared" si="3463"/>
        <v>0</v>
      </c>
      <c r="N2068" s="5">
        <f t="shared" si="3463"/>
        <v>0</v>
      </c>
      <c r="O2068" s="5">
        <f t="shared" si="3463"/>
        <v>0</v>
      </c>
      <c r="P2068" s="5">
        <f t="shared" si="3463"/>
        <v>0</v>
      </c>
      <c r="Q2068" s="5">
        <f t="shared" si="3463"/>
        <v>0</v>
      </c>
      <c r="R2068" s="5">
        <f t="shared" si="3463"/>
        <v>0</v>
      </c>
      <c r="S2068" s="5">
        <f t="shared" si="3463"/>
        <v>0</v>
      </c>
      <c r="T2068" s="5">
        <f t="shared" si="3463"/>
        <v>0</v>
      </c>
      <c r="U2068" s="5">
        <f t="shared" si="3463"/>
        <v>0</v>
      </c>
      <c r="V2068" s="5">
        <f t="shared" si="3463"/>
        <v>0</v>
      </c>
      <c r="W2068" s="5">
        <f t="shared" si="3463"/>
        <v>0</v>
      </c>
      <c r="X2068" s="5">
        <f t="shared" si="3451"/>
        <v>0</v>
      </c>
      <c r="Y2068" s="5">
        <f t="shared" si="3451"/>
        <v>0</v>
      </c>
      <c r="Z2068" s="5">
        <f t="shared" ref="Z2068:AA2068" si="3464">IF(LataProjekcji&lt;$E2068,ROUND(Z2042*$F2068,0),0)</f>
        <v>0</v>
      </c>
      <c r="AA2068" s="5">
        <f t="shared" si="3464"/>
        <v>0</v>
      </c>
      <c r="AB2068" s="5">
        <f t="shared" ref="AB2068:AE2068" si="3465">IF(LataProjekcji&lt;$E2068,ROUND(AB2042*$F2068,0),0)</f>
        <v>0</v>
      </c>
      <c r="AC2068" s="5">
        <f t="shared" si="3465"/>
        <v>0</v>
      </c>
      <c r="AD2068" s="5">
        <f t="shared" si="3465"/>
        <v>0</v>
      </c>
      <c r="AE2068" s="5">
        <f t="shared" si="3465"/>
        <v>0</v>
      </c>
    </row>
    <row r="2069" spans="2:31" hidden="1">
      <c r="B2069" s="258">
        <f>B2056</f>
        <v>0</v>
      </c>
      <c r="C2069" s="258"/>
      <c r="D2069" s="258">
        <f t="shared" ref="D2069:E2073" si="3466">D2056</f>
        <v>0</v>
      </c>
      <c r="E2069" s="258">
        <f t="shared" si="3466"/>
        <v>1900</v>
      </c>
      <c r="F2069" s="260">
        <f t="shared" si="3449"/>
        <v>0</v>
      </c>
      <c r="G2069" s="77"/>
      <c r="H2069" s="261"/>
      <c r="I2069" s="261"/>
      <c r="J2069" s="77"/>
      <c r="K2069" s="259">
        <f t="shared" ref="K2069:W2069" si="3467">IF(LataProjekcji&lt;$E2069,ROUND(K2043*$F2069,0),0)</f>
        <v>0</v>
      </c>
      <c r="L2069" s="259">
        <f t="shared" si="3467"/>
        <v>0</v>
      </c>
      <c r="M2069" s="259">
        <f t="shared" si="3467"/>
        <v>0</v>
      </c>
      <c r="N2069" s="259">
        <f t="shared" si="3467"/>
        <v>0</v>
      </c>
      <c r="O2069" s="259">
        <f t="shared" si="3467"/>
        <v>0</v>
      </c>
      <c r="P2069" s="259">
        <f t="shared" si="3467"/>
        <v>0</v>
      </c>
      <c r="Q2069" s="259">
        <f t="shared" si="3467"/>
        <v>0</v>
      </c>
      <c r="R2069" s="259">
        <f t="shared" si="3467"/>
        <v>0</v>
      </c>
      <c r="S2069" s="259">
        <f t="shared" si="3467"/>
        <v>0</v>
      </c>
      <c r="T2069" s="259">
        <f t="shared" si="3467"/>
        <v>0</v>
      </c>
      <c r="U2069" s="259">
        <f t="shared" si="3467"/>
        <v>0</v>
      </c>
      <c r="V2069" s="259">
        <f t="shared" si="3467"/>
        <v>0</v>
      </c>
      <c r="W2069" s="259">
        <f t="shared" si="3467"/>
        <v>0</v>
      </c>
      <c r="X2069" s="259">
        <f t="shared" si="3451"/>
        <v>0</v>
      </c>
      <c r="Y2069" s="259">
        <f t="shared" si="3451"/>
        <v>0</v>
      </c>
      <c r="Z2069" s="259">
        <f t="shared" ref="Z2069:AA2069" si="3468">IF(LataProjekcji&lt;$E2069,ROUND(Z2043*$F2069,0),0)</f>
        <v>0</v>
      </c>
      <c r="AA2069" s="259">
        <f t="shared" si="3468"/>
        <v>0</v>
      </c>
      <c r="AB2069" s="259">
        <f t="shared" ref="AB2069:AE2069" si="3469">IF(LataProjekcji&lt;$E2069,ROUND(AB2043*$F2069,0),0)</f>
        <v>0</v>
      </c>
      <c r="AC2069" s="259">
        <f t="shared" si="3469"/>
        <v>0</v>
      </c>
      <c r="AD2069" s="259">
        <f t="shared" si="3469"/>
        <v>0</v>
      </c>
      <c r="AE2069" s="259">
        <f t="shared" si="3469"/>
        <v>0</v>
      </c>
    </row>
    <row r="2070" spans="2:31" hidden="1">
      <c r="B2070" s="258">
        <f>B2057</f>
        <v>0</v>
      </c>
      <c r="C2070" s="258"/>
      <c r="D2070" s="258">
        <f t="shared" si="3466"/>
        <v>0</v>
      </c>
      <c r="E2070" s="258">
        <f t="shared" si="3466"/>
        <v>1900</v>
      </c>
      <c r="F2070" s="260">
        <f t="shared" si="3449"/>
        <v>0</v>
      </c>
      <c r="G2070" s="77"/>
      <c r="H2070" s="261"/>
      <c r="I2070" s="261"/>
      <c r="J2070" s="77"/>
      <c r="K2070" s="259">
        <f t="shared" ref="K2070:W2070" si="3470">IF(LataProjekcji&lt;$E2070,ROUND(K2044*$F2070,0),0)</f>
        <v>0</v>
      </c>
      <c r="L2070" s="259">
        <f t="shared" si="3470"/>
        <v>0</v>
      </c>
      <c r="M2070" s="259">
        <f t="shared" si="3470"/>
        <v>0</v>
      </c>
      <c r="N2070" s="259">
        <f t="shared" si="3470"/>
        <v>0</v>
      </c>
      <c r="O2070" s="259">
        <f t="shared" si="3470"/>
        <v>0</v>
      </c>
      <c r="P2070" s="259">
        <f t="shared" si="3470"/>
        <v>0</v>
      </c>
      <c r="Q2070" s="259">
        <f t="shared" si="3470"/>
        <v>0</v>
      </c>
      <c r="R2070" s="259">
        <f t="shared" si="3470"/>
        <v>0</v>
      </c>
      <c r="S2070" s="259">
        <f t="shared" si="3470"/>
        <v>0</v>
      </c>
      <c r="T2070" s="259">
        <f t="shared" si="3470"/>
        <v>0</v>
      </c>
      <c r="U2070" s="259">
        <f t="shared" si="3470"/>
        <v>0</v>
      </c>
      <c r="V2070" s="259">
        <f t="shared" si="3470"/>
        <v>0</v>
      </c>
      <c r="W2070" s="259">
        <f t="shared" si="3470"/>
        <v>0</v>
      </c>
      <c r="X2070" s="259">
        <f t="shared" si="3451"/>
        <v>0</v>
      </c>
      <c r="Y2070" s="259">
        <f t="shared" si="3451"/>
        <v>0</v>
      </c>
      <c r="Z2070" s="259">
        <f t="shared" ref="Z2070:AA2070" si="3471">IF(LataProjekcji&lt;$E2070,ROUND(Z2044*$F2070,0),0)</f>
        <v>0</v>
      </c>
      <c r="AA2070" s="259">
        <f t="shared" si="3471"/>
        <v>0</v>
      </c>
      <c r="AB2070" s="259">
        <f t="shared" ref="AB2070:AE2070" si="3472">IF(LataProjekcji&lt;$E2070,ROUND(AB2044*$F2070,0),0)</f>
        <v>0</v>
      </c>
      <c r="AC2070" s="259">
        <f t="shared" si="3472"/>
        <v>0</v>
      </c>
      <c r="AD2070" s="259">
        <f t="shared" si="3472"/>
        <v>0</v>
      </c>
      <c r="AE2070" s="259">
        <f t="shared" si="3472"/>
        <v>0</v>
      </c>
    </row>
    <row r="2071" spans="2:31" hidden="1">
      <c r="B2071" s="258">
        <f>B2058</f>
        <v>0</v>
      </c>
      <c r="C2071" s="258"/>
      <c r="D2071" s="258">
        <f t="shared" si="3466"/>
        <v>0</v>
      </c>
      <c r="E2071" s="258">
        <f t="shared" si="3466"/>
        <v>1900</v>
      </c>
      <c r="F2071" s="260">
        <f t="shared" si="3449"/>
        <v>0</v>
      </c>
      <c r="G2071" s="77"/>
      <c r="H2071" s="261"/>
      <c r="I2071" s="261"/>
      <c r="J2071" s="77"/>
      <c r="K2071" s="259">
        <f t="shared" ref="K2071:W2071" si="3473">IF(LataProjekcji&lt;$E2071,ROUND(K2045*$F2071,0),0)</f>
        <v>0</v>
      </c>
      <c r="L2071" s="259">
        <f t="shared" si="3473"/>
        <v>0</v>
      </c>
      <c r="M2071" s="259">
        <f t="shared" si="3473"/>
        <v>0</v>
      </c>
      <c r="N2071" s="259">
        <f t="shared" si="3473"/>
        <v>0</v>
      </c>
      <c r="O2071" s="259">
        <f t="shared" si="3473"/>
        <v>0</v>
      </c>
      <c r="P2071" s="259">
        <f t="shared" si="3473"/>
        <v>0</v>
      </c>
      <c r="Q2071" s="259">
        <f t="shared" si="3473"/>
        <v>0</v>
      </c>
      <c r="R2071" s="259">
        <f t="shared" si="3473"/>
        <v>0</v>
      </c>
      <c r="S2071" s="259">
        <f t="shared" si="3473"/>
        <v>0</v>
      </c>
      <c r="T2071" s="259">
        <f t="shared" si="3473"/>
        <v>0</v>
      </c>
      <c r="U2071" s="259">
        <f t="shared" si="3473"/>
        <v>0</v>
      </c>
      <c r="V2071" s="259">
        <f t="shared" si="3473"/>
        <v>0</v>
      </c>
      <c r="W2071" s="259">
        <f t="shared" si="3473"/>
        <v>0</v>
      </c>
      <c r="X2071" s="259">
        <f t="shared" si="3451"/>
        <v>0</v>
      </c>
      <c r="Y2071" s="259">
        <f t="shared" si="3451"/>
        <v>0</v>
      </c>
      <c r="Z2071" s="259">
        <f t="shared" ref="Z2071:AA2071" si="3474">IF(LataProjekcji&lt;$E2071,ROUND(Z2045*$F2071,0),0)</f>
        <v>0</v>
      </c>
      <c r="AA2071" s="259">
        <f t="shared" si="3474"/>
        <v>0</v>
      </c>
      <c r="AB2071" s="259">
        <f t="shared" ref="AB2071:AE2071" si="3475">IF(LataProjekcji&lt;$E2071,ROUND(AB2045*$F2071,0),0)</f>
        <v>0</v>
      </c>
      <c r="AC2071" s="259">
        <f t="shared" si="3475"/>
        <v>0</v>
      </c>
      <c r="AD2071" s="259">
        <f t="shared" si="3475"/>
        <v>0</v>
      </c>
      <c r="AE2071" s="259">
        <f t="shared" si="3475"/>
        <v>0</v>
      </c>
    </row>
    <row r="2072" spans="2:31" hidden="1">
      <c r="B2072" s="258">
        <f>B2059</f>
        <v>0</v>
      </c>
      <c r="C2072" s="258"/>
      <c r="D2072" s="258">
        <f t="shared" si="3466"/>
        <v>0</v>
      </c>
      <c r="E2072" s="258">
        <f t="shared" si="3466"/>
        <v>1900</v>
      </c>
      <c r="F2072" s="260">
        <f t="shared" si="3449"/>
        <v>0</v>
      </c>
      <c r="G2072" s="77"/>
      <c r="H2072" s="261"/>
      <c r="I2072" s="261"/>
      <c r="J2072" s="77"/>
      <c r="K2072" s="259">
        <f t="shared" ref="K2072:W2072" si="3476">IF(LataProjekcji&lt;$E2072,ROUND(K2046*$F2072,0),0)</f>
        <v>0</v>
      </c>
      <c r="L2072" s="259">
        <f t="shared" si="3476"/>
        <v>0</v>
      </c>
      <c r="M2072" s="259">
        <f t="shared" si="3476"/>
        <v>0</v>
      </c>
      <c r="N2072" s="259">
        <f t="shared" si="3476"/>
        <v>0</v>
      </c>
      <c r="O2072" s="259">
        <f t="shared" si="3476"/>
        <v>0</v>
      </c>
      <c r="P2072" s="259">
        <f t="shared" si="3476"/>
        <v>0</v>
      </c>
      <c r="Q2072" s="259">
        <f t="shared" si="3476"/>
        <v>0</v>
      </c>
      <c r="R2072" s="259">
        <f t="shared" si="3476"/>
        <v>0</v>
      </c>
      <c r="S2072" s="259">
        <f t="shared" si="3476"/>
        <v>0</v>
      </c>
      <c r="T2072" s="259">
        <f t="shared" si="3476"/>
        <v>0</v>
      </c>
      <c r="U2072" s="259">
        <f t="shared" si="3476"/>
        <v>0</v>
      </c>
      <c r="V2072" s="259">
        <f t="shared" si="3476"/>
        <v>0</v>
      </c>
      <c r="W2072" s="259">
        <f t="shared" si="3476"/>
        <v>0</v>
      </c>
      <c r="X2072" s="259">
        <f t="shared" si="3451"/>
        <v>0</v>
      </c>
      <c r="Y2072" s="259">
        <f t="shared" si="3451"/>
        <v>0</v>
      </c>
      <c r="Z2072" s="259">
        <f t="shared" ref="Z2072:AA2072" si="3477">IF(LataProjekcji&lt;$E2072,ROUND(Z2046*$F2072,0),0)</f>
        <v>0</v>
      </c>
      <c r="AA2072" s="259">
        <f t="shared" si="3477"/>
        <v>0</v>
      </c>
      <c r="AB2072" s="259">
        <f t="shared" ref="AB2072:AE2072" si="3478">IF(LataProjekcji&lt;$E2072,ROUND(AB2046*$F2072,0),0)</f>
        <v>0</v>
      </c>
      <c r="AC2072" s="259">
        <f t="shared" si="3478"/>
        <v>0</v>
      </c>
      <c r="AD2072" s="259">
        <f t="shared" si="3478"/>
        <v>0</v>
      </c>
      <c r="AE2072" s="259">
        <f t="shared" si="3478"/>
        <v>0</v>
      </c>
    </row>
    <row r="2073" spans="2:31" hidden="1">
      <c r="B2073" s="258">
        <f>B2060</f>
        <v>0</v>
      </c>
      <c r="C2073" s="258"/>
      <c r="D2073" s="258">
        <f t="shared" si="3466"/>
        <v>0</v>
      </c>
      <c r="E2073" s="258">
        <f t="shared" si="3466"/>
        <v>1900</v>
      </c>
      <c r="F2073" s="260">
        <f t="shared" si="3449"/>
        <v>0</v>
      </c>
      <c r="G2073" s="77"/>
      <c r="H2073" s="261"/>
      <c r="I2073" s="261"/>
      <c r="J2073" s="77"/>
      <c r="K2073" s="259">
        <f t="shared" ref="K2073:W2073" si="3479">IF(LataProjekcji&lt;$E2073,ROUND(K2047*$F2073,0),0)</f>
        <v>0</v>
      </c>
      <c r="L2073" s="259">
        <f t="shared" si="3479"/>
        <v>0</v>
      </c>
      <c r="M2073" s="259">
        <f t="shared" si="3479"/>
        <v>0</v>
      </c>
      <c r="N2073" s="259">
        <f t="shared" si="3479"/>
        <v>0</v>
      </c>
      <c r="O2073" s="259">
        <f t="shared" si="3479"/>
        <v>0</v>
      </c>
      <c r="P2073" s="259">
        <f t="shared" si="3479"/>
        <v>0</v>
      </c>
      <c r="Q2073" s="259">
        <f t="shared" si="3479"/>
        <v>0</v>
      </c>
      <c r="R2073" s="259">
        <f t="shared" si="3479"/>
        <v>0</v>
      </c>
      <c r="S2073" s="259">
        <f t="shared" si="3479"/>
        <v>0</v>
      </c>
      <c r="T2073" s="259">
        <f t="shared" si="3479"/>
        <v>0</v>
      </c>
      <c r="U2073" s="259">
        <f t="shared" si="3479"/>
        <v>0</v>
      </c>
      <c r="V2073" s="259">
        <f t="shared" si="3479"/>
        <v>0</v>
      </c>
      <c r="W2073" s="259">
        <f t="shared" si="3479"/>
        <v>0</v>
      </c>
      <c r="X2073" s="259">
        <f t="shared" si="3451"/>
        <v>0</v>
      </c>
      <c r="Y2073" s="259">
        <f t="shared" si="3451"/>
        <v>0</v>
      </c>
      <c r="Z2073" s="259">
        <f t="shared" ref="Z2073:AA2073" si="3480">IF(LataProjekcji&lt;$E2073,ROUND(Z2047*$F2073,0),0)</f>
        <v>0</v>
      </c>
      <c r="AA2073" s="259">
        <f t="shared" si="3480"/>
        <v>0</v>
      </c>
      <c r="AB2073" s="259">
        <f t="shared" ref="AB2073:AE2073" si="3481">IF(LataProjekcji&lt;$E2073,ROUND(AB2047*$F2073,0),0)</f>
        <v>0</v>
      </c>
      <c r="AC2073" s="259">
        <f t="shared" si="3481"/>
        <v>0</v>
      </c>
      <c r="AD2073" s="259">
        <f t="shared" si="3481"/>
        <v>0</v>
      </c>
      <c r="AE2073" s="259">
        <f t="shared" si="3481"/>
        <v>0</v>
      </c>
    </row>
    <row r="2074" spans="2:31" hidden="1">
      <c r="B2074" s="7" t="s">
        <v>317</v>
      </c>
      <c r="C2074" s="7"/>
      <c r="J2074" s="13"/>
      <c r="K2074" s="13">
        <f>SUM(K2064:K2073)</f>
        <v>0</v>
      </c>
      <c r="L2074" s="13">
        <f t="shared" ref="L2074:W2074" si="3482">SUM(L2064:L2073)</f>
        <v>0</v>
      </c>
      <c r="M2074" s="13">
        <f t="shared" si="3482"/>
        <v>0</v>
      </c>
      <c r="N2074" s="13">
        <f t="shared" si="3482"/>
        <v>0</v>
      </c>
      <c r="O2074" s="13">
        <f t="shared" si="3482"/>
        <v>0</v>
      </c>
      <c r="P2074" s="13">
        <f t="shared" si="3482"/>
        <v>0</v>
      </c>
      <c r="Q2074" s="13">
        <f t="shared" si="3482"/>
        <v>0</v>
      </c>
      <c r="R2074" s="13">
        <f t="shared" si="3482"/>
        <v>0</v>
      </c>
      <c r="S2074" s="13">
        <f t="shared" si="3482"/>
        <v>0</v>
      </c>
      <c r="T2074" s="13">
        <f t="shared" si="3482"/>
        <v>0</v>
      </c>
      <c r="U2074" s="13">
        <f t="shared" si="3482"/>
        <v>0</v>
      </c>
      <c r="V2074" s="13">
        <f t="shared" si="3482"/>
        <v>0</v>
      </c>
      <c r="W2074" s="13">
        <f t="shared" si="3482"/>
        <v>0</v>
      </c>
      <c r="X2074" s="13">
        <f>SUM(X2064:X2073)</f>
        <v>0</v>
      </c>
      <c r="Y2074" s="13">
        <f>SUM(Y2064:Y2073)</f>
        <v>0</v>
      </c>
      <c r="Z2074" s="13">
        <f t="shared" ref="Z2074:AA2074" si="3483">SUM(Z2064:Z2073)</f>
        <v>0</v>
      </c>
      <c r="AA2074" s="13">
        <f t="shared" si="3483"/>
        <v>0</v>
      </c>
      <c r="AB2074" s="13">
        <f t="shared" ref="AB2074:AE2074" si="3484">SUM(AB2064:AB2073)</f>
        <v>0</v>
      </c>
      <c r="AC2074" s="13">
        <f t="shared" si="3484"/>
        <v>0</v>
      </c>
      <c r="AD2074" s="13">
        <f t="shared" si="3484"/>
        <v>0</v>
      </c>
      <c r="AE2074" s="13">
        <f t="shared" si="3484"/>
        <v>0</v>
      </c>
    </row>
    <row r="2075" spans="2:31" hidden="1">
      <c r="J2075" s="165" t="s">
        <v>420</v>
      </c>
      <c r="K2075" s="166">
        <f>K2074</f>
        <v>0</v>
      </c>
      <c r="L2075" s="166">
        <f>L2074+K2075</f>
        <v>0</v>
      </c>
      <c r="M2075" s="166">
        <f t="shared" ref="M2075:W2075" si="3485">M2074+L2075</f>
        <v>0</v>
      </c>
      <c r="N2075" s="166">
        <f t="shared" si="3485"/>
        <v>0</v>
      </c>
      <c r="O2075" s="166">
        <f t="shared" si="3485"/>
        <v>0</v>
      </c>
      <c r="P2075" s="166">
        <f t="shared" si="3485"/>
        <v>0</v>
      </c>
      <c r="Q2075" s="166">
        <f t="shared" si="3485"/>
        <v>0</v>
      </c>
      <c r="R2075" s="166">
        <f t="shared" si="3485"/>
        <v>0</v>
      </c>
      <c r="S2075" s="166">
        <f t="shared" si="3485"/>
        <v>0</v>
      </c>
      <c r="T2075" s="166">
        <f t="shared" si="3485"/>
        <v>0</v>
      </c>
      <c r="U2075" s="166">
        <f t="shared" si="3485"/>
        <v>0</v>
      </c>
      <c r="V2075" s="166">
        <f t="shared" si="3485"/>
        <v>0</v>
      </c>
      <c r="W2075" s="166">
        <f t="shared" si="3485"/>
        <v>0</v>
      </c>
      <c r="X2075" s="166">
        <f>X2074+W2075</f>
        <v>0</v>
      </c>
      <c r="Y2075" s="166">
        <f>Y2074+X2075</f>
        <v>0</v>
      </c>
      <c r="Z2075" s="166">
        <f t="shared" ref="Z2075:AA2075" si="3486">Z2074+Y2075</f>
        <v>0</v>
      </c>
      <c r="AA2075" s="166">
        <f t="shared" si="3486"/>
        <v>0</v>
      </c>
      <c r="AB2075" s="166">
        <f t="shared" ref="AB2075" si="3487">AB2074+AA2075</f>
        <v>0</v>
      </c>
      <c r="AC2075" s="166">
        <f t="shared" ref="AC2075" si="3488">AC2074+AB2075</f>
        <v>0</v>
      </c>
      <c r="AD2075" s="166">
        <f t="shared" ref="AD2075" si="3489">AD2074+AC2075</f>
        <v>0</v>
      </c>
      <c r="AE2075" s="166">
        <f t="shared" ref="AE2075" si="3490">AE2074+AD2075</f>
        <v>0</v>
      </c>
    </row>
    <row r="2077" spans="2:31" hidden="1">
      <c r="B2077" s="254" t="s">
        <v>421</v>
      </c>
      <c r="C2077" s="254"/>
      <c r="K2077" s="3" t="str">
        <f t="shared" ref="K2077:AE2077" si="3491">LataProjekcji</f>
        <v>Uzupełnij dane</v>
      </c>
      <c r="L2077" s="3" t="str">
        <f t="shared" si="3491"/>
        <v/>
      </c>
      <c r="M2077" s="3" t="str">
        <f t="shared" si="3491"/>
        <v/>
      </c>
      <c r="N2077" s="3" t="str">
        <f t="shared" si="3491"/>
        <v/>
      </c>
      <c r="O2077" s="3" t="str">
        <f t="shared" si="3491"/>
        <v/>
      </c>
      <c r="P2077" s="3" t="str">
        <f t="shared" si="3491"/>
        <v/>
      </c>
      <c r="Q2077" s="3" t="str">
        <f t="shared" si="3491"/>
        <v/>
      </c>
      <c r="R2077" s="3" t="str">
        <f t="shared" si="3491"/>
        <v/>
      </c>
      <c r="S2077" s="3" t="str">
        <f t="shared" si="3491"/>
        <v/>
      </c>
      <c r="T2077" s="3" t="str">
        <f t="shared" si="3491"/>
        <v/>
      </c>
      <c r="U2077" s="3" t="str">
        <f t="shared" si="3491"/>
        <v/>
      </c>
      <c r="V2077" s="3" t="str">
        <f t="shared" si="3491"/>
        <v/>
      </c>
      <c r="W2077" s="3" t="str">
        <f t="shared" si="3491"/>
        <v/>
      </c>
      <c r="X2077" s="3" t="str">
        <f t="shared" si="3491"/>
        <v/>
      </c>
      <c r="Y2077" s="3" t="str">
        <f t="shared" si="3491"/>
        <v/>
      </c>
      <c r="Z2077" s="3" t="str">
        <f t="shared" si="3491"/>
        <v/>
      </c>
      <c r="AA2077" s="3" t="str">
        <f t="shared" si="3491"/>
        <v/>
      </c>
      <c r="AB2077" s="3" t="str">
        <f t="shared" si="3491"/>
        <v/>
      </c>
      <c r="AC2077" s="3" t="str">
        <f t="shared" si="3491"/>
        <v/>
      </c>
      <c r="AD2077" s="3" t="str">
        <f t="shared" si="3491"/>
        <v/>
      </c>
      <c r="AE2077" s="3" t="str">
        <f t="shared" si="3491"/>
        <v/>
      </c>
    </row>
    <row r="2078" spans="2:31" hidden="1">
      <c r="B2078" s="1">
        <f t="shared" ref="B2078:F2082" si="3492">B2064</f>
        <v>0</v>
      </c>
      <c r="C2078" s="1">
        <f>C2092</f>
        <v>0</v>
      </c>
      <c r="D2078" s="1">
        <f t="shared" si="3492"/>
        <v>0</v>
      </c>
      <c r="E2078" s="1">
        <f t="shared" si="3492"/>
        <v>1900</v>
      </c>
      <c r="F2078" s="163">
        <f t="shared" si="3492"/>
        <v>0</v>
      </c>
      <c r="G2078" s="22"/>
      <c r="H2078" s="21"/>
      <c r="I2078" s="21"/>
      <c r="J2078" s="22"/>
      <c r="K2078" s="5">
        <f t="shared" ref="K2078:K2087" si="3493">K2064</f>
        <v>0</v>
      </c>
      <c r="L2078" s="277">
        <f t="shared" ref="L2078:W2078" si="3494">IF(LataProjekcji&lt;$E2078,ROUND(K2078+L2064,0),0)</f>
        <v>0</v>
      </c>
      <c r="M2078" s="277">
        <f t="shared" si="3494"/>
        <v>0</v>
      </c>
      <c r="N2078" s="277">
        <f t="shared" si="3494"/>
        <v>0</v>
      </c>
      <c r="O2078" s="277">
        <f t="shared" si="3494"/>
        <v>0</v>
      </c>
      <c r="P2078" s="277">
        <f t="shared" si="3494"/>
        <v>0</v>
      </c>
      <c r="Q2078" s="277">
        <f t="shared" si="3494"/>
        <v>0</v>
      </c>
      <c r="R2078" s="277">
        <f t="shared" si="3494"/>
        <v>0</v>
      </c>
      <c r="S2078" s="277">
        <f t="shared" si="3494"/>
        <v>0</v>
      </c>
      <c r="T2078" s="277">
        <f t="shared" si="3494"/>
        <v>0</v>
      </c>
      <c r="U2078" s="277">
        <f t="shared" si="3494"/>
        <v>0</v>
      </c>
      <c r="V2078" s="277">
        <f t="shared" si="3494"/>
        <v>0</v>
      </c>
      <c r="W2078" s="277">
        <f t="shared" si="3494"/>
        <v>0</v>
      </c>
      <c r="X2078" s="277">
        <f t="shared" ref="X2078:X2087" si="3495">IF(LataProjekcji&lt;$E2078,ROUND(W2078+X2064,0),0)</f>
        <v>0</v>
      </c>
      <c r="Y2078" s="277">
        <f t="shared" ref="Y2078:Y2087" si="3496">IF(LataProjekcji&lt;$E2078,ROUND(X2078+Y2064,0),0)</f>
        <v>0</v>
      </c>
      <c r="Z2078" s="277">
        <f t="shared" ref="Z2078:Z2087" si="3497">IF(LataProjekcji&lt;$E2078,ROUND(Y2078+Z2064,0),0)</f>
        <v>0</v>
      </c>
      <c r="AA2078" s="277">
        <f t="shared" ref="AA2078:AA2087" si="3498">IF(LataProjekcji&lt;$E2078,ROUND(Z2078+AA2064,0),0)</f>
        <v>0</v>
      </c>
      <c r="AB2078" s="277">
        <f t="shared" ref="AB2078:AB2087" si="3499">IF(LataProjekcji&lt;$E2078,ROUND(AA2078+AB2064,0),0)</f>
        <v>0</v>
      </c>
      <c r="AC2078" s="277">
        <f t="shared" ref="AC2078:AC2087" si="3500">IF(LataProjekcji&lt;$E2078,ROUND(AB2078+AC2064,0),0)</f>
        <v>0</v>
      </c>
      <c r="AD2078" s="277">
        <f t="shared" ref="AD2078:AD2087" si="3501">IF(LataProjekcji&lt;$E2078,ROUND(AC2078+AD2064,0),0)</f>
        <v>0</v>
      </c>
      <c r="AE2078" s="277">
        <f t="shared" ref="AE2078:AE2087" si="3502">IF(LataProjekcji&lt;$E2078,ROUND(AD2078+AE2064,0),0)</f>
        <v>0</v>
      </c>
    </row>
    <row r="2079" spans="2:31" hidden="1">
      <c r="B2079" s="1">
        <f t="shared" si="3492"/>
        <v>0</v>
      </c>
      <c r="C2079" s="1">
        <f t="shared" ref="C2079:C2087" si="3503">C2093</f>
        <v>0</v>
      </c>
      <c r="D2079" s="1">
        <f t="shared" si="3492"/>
        <v>0</v>
      </c>
      <c r="E2079" s="1">
        <f t="shared" si="3492"/>
        <v>1900</v>
      </c>
      <c r="F2079" s="163">
        <f t="shared" si="3492"/>
        <v>0</v>
      </c>
      <c r="G2079" s="22"/>
      <c r="H2079" s="21"/>
      <c r="I2079" s="21"/>
      <c r="J2079" s="22"/>
      <c r="K2079" s="5">
        <f t="shared" si="3493"/>
        <v>0</v>
      </c>
      <c r="L2079" s="5">
        <f t="shared" ref="L2079:W2079" si="3504">IF(LataProjekcji&lt;$E2079,ROUND(K2079+L2065,0),0)</f>
        <v>0</v>
      </c>
      <c r="M2079" s="5">
        <f t="shared" si="3504"/>
        <v>0</v>
      </c>
      <c r="N2079" s="5">
        <f t="shared" si="3504"/>
        <v>0</v>
      </c>
      <c r="O2079" s="5">
        <f t="shared" si="3504"/>
        <v>0</v>
      </c>
      <c r="P2079" s="5">
        <f t="shared" si="3504"/>
        <v>0</v>
      </c>
      <c r="Q2079" s="5">
        <f t="shared" si="3504"/>
        <v>0</v>
      </c>
      <c r="R2079" s="5">
        <f t="shared" si="3504"/>
        <v>0</v>
      </c>
      <c r="S2079" s="5">
        <f t="shared" si="3504"/>
        <v>0</v>
      </c>
      <c r="T2079" s="5">
        <f t="shared" si="3504"/>
        <v>0</v>
      </c>
      <c r="U2079" s="5">
        <f t="shared" si="3504"/>
        <v>0</v>
      </c>
      <c r="V2079" s="5">
        <f t="shared" si="3504"/>
        <v>0</v>
      </c>
      <c r="W2079" s="5">
        <f t="shared" si="3504"/>
        <v>0</v>
      </c>
      <c r="X2079" s="5">
        <f t="shared" si="3495"/>
        <v>0</v>
      </c>
      <c r="Y2079" s="5">
        <f t="shared" si="3496"/>
        <v>0</v>
      </c>
      <c r="Z2079" s="5">
        <f t="shared" si="3497"/>
        <v>0</v>
      </c>
      <c r="AA2079" s="5">
        <f t="shared" si="3498"/>
        <v>0</v>
      </c>
      <c r="AB2079" s="5">
        <f t="shared" si="3499"/>
        <v>0</v>
      </c>
      <c r="AC2079" s="5">
        <f t="shared" si="3500"/>
        <v>0</v>
      </c>
      <c r="AD2079" s="5">
        <f t="shared" si="3501"/>
        <v>0</v>
      </c>
      <c r="AE2079" s="5">
        <f t="shared" si="3502"/>
        <v>0</v>
      </c>
    </row>
    <row r="2080" spans="2:31" hidden="1">
      <c r="B2080" s="1">
        <f t="shared" si="3492"/>
        <v>0</v>
      </c>
      <c r="C2080" s="1">
        <f t="shared" si="3503"/>
        <v>0</v>
      </c>
      <c r="D2080" s="1">
        <f t="shared" si="3492"/>
        <v>0</v>
      </c>
      <c r="E2080" s="1">
        <f t="shared" si="3492"/>
        <v>1900</v>
      </c>
      <c r="F2080" s="163">
        <f t="shared" si="3492"/>
        <v>0</v>
      </c>
      <c r="G2080" s="22"/>
      <c r="H2080" s="21"/>
      <c r="I2080" s="21"/>
      <c r="J2080" s="22"/>
      <c r="K2080" s="5">
        <f t="shared" si="3493"/>
        <v>0</v>
      </c>
      <c r="L2080" s="5">
        <f t="shared" ref="L2080:W2080" si="3505">IF(LataProjekcji&lt;$E2080,ROUND(K2080+L2066,0),0)</f>
        <v>0</v>
      </c>
      <c r="M2080" s="5">
        <f t="shared" si="3505"/>
        <v>0</v>
      </c>
      <c r="N2080" s="5">
        <f t="shared" si="3505"/>
        <v>0</v>
      </c>
      <c r="O2080" s="5">
        <f t="shared" si="3505"/>
        <v>0</v>
      </c>
      <c r="P2080" s="5">
        <f t="shared" si="3505"/>
        <v>0</v>
      </c>
      <c r="Q2080" s="5">
        <f t="shared" si="3505"/>
        <v>0</v>
      </c>
      <c r="R2080" s="5">
        <f t="shared" si="3505"/>
        <v>0</v>
      </c>
      <c r="S2080" s="5">
        <f t="shared" si="3505"/>
        <v>0</v>
      </c>
      <c r="T2080" s="5">
        <f t="shared" si="3505"/>
        <v>0</v>
      </c>
      <c r="U2080" s="5">
        <f t="shared" si="3505"/>
        <v>0</v>
      </c>
      <c r="V2080" s="5">
        <f t="shared" si="3505"/>
        <v>0</v>
      </c>
      <c r="W2080" s="5">
        <f t="shared" si="3505"/>
        <v>0</v>
      </c>
      <c r="X2080" s="5">
        <f t="shared" si="3495"/>
        <v>0</v>
      </c>
      <c r="Y2080" s="5">
        <f t="shared" si="3496"/>
        <v>0</v>
      </c>
      <c r="Z2080" s="5">
        <f t="shared" si="3497"/>
        <v>0</v>
      </c>
      <c r="AA2080" s="5">
        <f t="shared" si="3498"/>
        <v>0</v>
      </c>
      <c r="AB2080" s="5">
        <f t="shared" si="3499"/>
        <v>0</v>
      </c>
      <c r="AC2080" s="5">
        <f t="shared" si="3500"/>
        <v>0</v>
      </c>
      <c r="AD2080" s="5">
        <f t="shared" si="3501"/>
        <v>0</v>
      </c>
      <c r="AE2080" s="5">
        <f t="shared" si="3502"/>
        <v>0</v>
      </c>
    </row>
    <row r="2081" spans="2:31" hidden="1">
      <c r="B2081" s="1">
        <f t="shared" si="3492"/>
        <v>0</v>
      </c>
      <c r="C2081" s="1">
        <f t="shared" si="3503"/>
        <v>0</v>
      </c>
      <c r="D2081" s="1">
        <f t="shared" si="3492"/>
        <v>0</v>
      </c>
      <c r="E2081" s="1">
        <f t="shared" si="3492"/>
        <v>1900</v>
      </c>
      <c r="F2081" s="163">
        <f t="shared" si="3492"/>
        <v>0</v>
      </c>
      <c r="G2081" s="22"/>
      <c r="H2081" s="21"/>
      <c r="I2081" s="21"/>
      <c r="J2081" s="22"/>
      <c r="K2081" s="5">
        <f t="shared" si="3493"/>
        <v>0</v>
      </c>
      <c r="L2081" s="5">
        <f t="shared" ref="L2081:W2081" si="3506">IF(LataProjekcji&lt;$E2081,ROUND(K2081+L2067,0),0)</f>
        <v>0</v>
      </c>
      <c r="M2081" s="5">
        <f t="shared" si="3506"/>
        <v>0</v>
      </c>
      <c r="N2081" s="5">
        <f t="shared" si="3506"/>
        <v>0</v>
      </c>
      <c r="O2081" s="5">
        <f t="shared" si="3506"/>
        <v>0</v>
      </c>
      <c r="P2081" s="5">
        <f t="shared" si="3506"/>
        <v>0</v>
      </c>
      <c r="Q2081" s="5">
        <f t="shared" si="3506"/>
        <v>0</v>
      </c>
      <c r="R2081" s="5">
        <f t="shared" si="3506"/>
        <v>0</v>
      </c>
      <c r="S2081" s="5">
        <f t="shared" si="3506"/>
        <v>0</v>
      </c>
      <c r="T2081" s="5">
        <f t="shared" si="3506"/>
        <v>0</v>
      </c>
      <c r="U2081" s="5">
        <f t="shared" si="3506"/>
        <v>0</v>
      </c>
      <c r="V2081" s="5">
        <f t="shared" si="3506"/>
        <v>0</v>
      </c>
      <c r="W2081" s="5">
        <f t="shared" si="3506"/>
        <v>0</v>
      </c>
      <c r="X2081" s="5">
        <f t="shared" si="3495"/>
        <v>0</v>
      </c>
      <c r="Y2081" s="5">
        <f t="shared" si="3496"/>
        <v>0</v>
      </c>
      <c r="Z2081" s="5">
        <f t="shared" si="3497"/>
        <v>0</v>
      </c>
      <c r="AA2081" s="5">
        <f t="shared" si="3498"/>
        <v>0</v>
      </c>
      <c r="AB2081" s="5">
        <f t="shared" si="3499"/>
        <v>0</v>
      </c>
      <c r="AC2081" s="5">
        <f t="shared" si="3500"/>
        <v>0</v>
      </c>
      <c r="AD2081" s="5">
        <f t="shared" si="3501"/>
        <v>0</v>
      </c>
      <c r="AE2081" s="5">
        <f t="shared" si="3502"/>
        <v>0</v>
      </c>
    </row>
    <row r="2082" spans="2:31" hidden="1">
      <c r="B2082" s="1">
        <f t="shared" si="3492"/>
        <v>0</v>
      </c>
      <c r="C2082" s="1">
        <f t="shared" si="3503"/>
        <v>0</v>
      </c>
      <c r="D2082" s="1">
        <f t="shared" si="3492"/>
        <v>0</v>
      </c>
      <c r="E2082" s="1">
        <f t="shared" si="3492"/>
        <v>1900</v>
      </c>
      <c r="F2082" s="163">
        <f t="shared" si="3492"/>
        <v>0</v>
      </c>
      <c r="G2082" s="22"/>
      <c r="H2082" s="21"/>
      <c r="I2082" s="21"/>
      <c r="J2082" s="22"/>
      <c r="K2082" s="5">
        <f t="shared" si="3493"/>
        <v>0</v>
      </c>
      <c r="L2082" s="5">
        <f t="shared" ref="L2082:W2082" si="3507">IF(LataProjekcji&lt;$E2082,ROUND(K2082+L2068,0),0)</f>
        <v>0</v>
      </c>
      <c r="M2082" s="5">
        <f t="shared" si="3507"/>
        <v>0</v>
      </c>
      <c r="N2082" s="5">
        <f t="shared" si="3507"/>
        <v>0</v>
      </c>
      <c r="O2082" s="5">
        <f t="shared" si="3507"/>
        <v>0</v>
      </c>
      <c r="P2082" s="5">
        <f t="shared" si="3507"/>
        <v>0</v>
      </c>
      <c r="Q2082" s="5">
        <f t="shared" si="3507"/>
        <v>0</v>
      </c>
      <c r="R2082" s="5">
        <f t="shared" si="3507"/>
        <v>0</v>
      </c>
      <c r="S2082" s="5">
        <f t="shared" si="3507"/>
        <v>0</v>
      </c>
      <c r="T2082" s="5">
        <f t="shared" si="3507"/>
        <v>0</v>
      </c>
      <c r="U2082" s="5">
        <f t="shared" si="3507"/>
        <v>0</v>
      </c>
      <c r="V2082" s="5">
        <f t="shared" si="3507"/>
        <v>0</v>
      </c>
      <c r="W2082" s="5">
        <f t="shared" si="3507"/>
        <v>0</v>
      </c>
      <c r="X2082" s="5">
        <f t="shared" si="3495"/>
        <v>0</v>
      </c>
      <c r="Y2082" s="5">
        <f t="shared" si="3496"/>
        <v>0</v>
      </c>
      <c r="Z2082" s="5">
        <f t="shared" si="3497"/>
        <v>0</v>
      </c>
      <c r="AA2082" s="5">
        <f t="shared" si="3498"/>
        <v>0</v>
      </c>
      <c r="AB2082" s="5">
        <f t="shared" si="3499"/>
        <v>0</v>
      </c>
      <c r="AC2082" s="5">
        <f t="shared" si="3500"/>
        <v>0</v>
      </c>
      <c r="AD2082" s="5">
        <f t="shared" si="3501"/>
        <v>0</v>
      </c>
      <c r="AE2082" s="5">
        <f t="shared" si="3502"/>
        <v>0</v>
      </c>
    </row>
    <row r="2083" spans="2:31" hidden="1">
      <c r="B2083" s="258">
        <f>B2069</f>
        <v>0</v>
      </c>
      <c r="C2083" s="258">
        <f t="shared" si="3503"/>
        <v>0</v>
      </c>
      <c r="D2083" s="258">
        <f t="shared" ref="D2083:F2087" si="3508">D2069</f>
        <v>0</v>
      </c>
      <c r="E2083" s="258">
        <f t="shared" si="3508"/>
        <v>1900</v>
      </c>
      <c r="F2083" s="260">
        <f t="shared" si="3508"/>
        <v>0</v>
      </c>
      <c r="G2083" s="77"/>
      <c r="H2083" s="261"/>
      <c r="I2083" s="261"/>
      <c r="J2083" s="77"/>
      <c r="K2083" s="259">
        <f t="shared" si="3493"/>
        <v>0</v>
      </c>
      <c r="L2083" s="259">
        <f t="shared" ref="L2083:W2083" si="3509">IF(LataProjekcji&lt;$E2083,ROUND(K2083+L2069,0),0)</f>
        <v>0</v>
      </c>
      <c r="M2083" s="259">
        <f t="shared" si="3509"/>
        <v>0</v>
      </c>
      <c r="N2083" s="259">
        <f t="shared" si="3509"/>
        <v>0</v>
      </c>
      <c r="O2083" s="259">
        <f t="shared" si="3509"/>
        <v>0</v>
      </c>
      <c r="P2083" s="259">
        <f t="shared" si="3509"/>
        <v>0</v>
      </c>
      <c r="Q2083" s="259">
        <f t="shared" si="3509"/>
        <v>0</v>
      </c>
      <c r="R2083" s="259">
        <f t="shared" si="3509"/>
        <v>0</v>
      </c>
      <c r="S2083" s="259">
        <f t="shared" si="3509"/>
        <v>0</v>
      </c>
      <c r="T2083" s="259">
        <f t="shared" si="3509"/>
        <v>0</v>
      </c>
      <c r="U2083" s="259">
        <f t="shared" si="3509"/>
        <v>0</v>
      </c>
      <c r="V2083" s="259">
        <f t="shared" si="3509"/>
        <v>0</v>
      </c>
      <c r="W2083" s="259">
        <f t="shared" si="3509"/>
        <v>0</v>
      </c>
      <c r="X2083" s="259">
        <f t="shared" si="3495"/>
        <v>0</v>
      </c>
      <c r="Y2083" s="259">
        <f t="shared" si="3496"/>
        <v>0</v>
      </c>
      <c r="Z2083" s="259">
        <f t="shared" si="3497"/>
        <v>0</v>
      </c>
      <c r="AA2083" s="259">
        <f t="shared" si="3498"/>
        <v>0</v>
      </c>
      <c r="AB2083" s="259">
        <f t="shared" si="3499"/>
        <v>0</v>
      </c>
      <c r="AC2083" s="259">
        <f t="shared" si="3500"/>
        <v>0</v>
      </c>
      <c r="AD2083" s="259">
        <f t="shared" si="3501"/>
        <v>0</v>
      </c>
      <c r="AE2083" s="259">
        <f t="shared" si="3502"/>
        <v>0</v>
      </c>
    </row>
    <row r="2084" spans="2:31" hidden="1">
      <c r="B2084" s="258">
        <f>B2070</f>
        <v>0</v>
      </c>
      <c r="C2084" s="258">
        <f t="shared" si="3503"/>
        <v>0</v>
      </c>
      <c r="D2084" s="258">
        <f t="shared" si="3508"/>
        <v>0</v>
      </c>
      <c r="E2084" s="258">
        <f t="shared" si="3508"/>
        <v>1900</v>
      </c>
      <c r="F2084" s="260">
        <f t="shared" si="3508"/>
        <v>0</v>
      </c>
      <c r="G2084" s="77"/>
      <c r="H2084" s="261"/>
      <c r="I2084" s="261"/>
      <c r="J2084" s="77"/>
      <c r="K2084" s="259">
        <f t="shared" si="3493"/>
        <v>0</v>
      </c>
      <c r="L2084" s="259">
        <f t="shared" ref="L2084:W2084" si="3510">IF(LataProjekcji&lt;$E2084,ROUND(K2084+L2070,0),0)</f>
        <v>0</v>
      </c>
      <c r="M2084" s="259">
        <f t="shared" si="3510"/>
        <v>0</v>
      </c>
      <c r="N2084" s="259">
        <f t="shared" si="3510"/>
        <v>0</v>
      </c>
      <c r="O2084" s="259">
        <f t="shared" si="3510"/>
        <v>0</v>
      </c>
      <c r="P2084" s="259">
        <f t="shared" si="3510"/>
        <v>0</v>
      </c>
      <c r="Q2084" s="259">
        <f t="shared" si="3510"/>
        <v>0</v>
      </c>
      <c r="R2084" s="259">
        <f t="shared" si="3510"/>
        <v>0</v>
      </c>
      <c r="S2084" s="259">
        <f t="shared" si="3510"/>
        <v>0</v>
      </c>
      <c r="T2084" s="259">
        <f t="shared" si="3510"/>
        <v>0</v>
      </c>
      <c r="U2084" s="259">
        <f t="shared" si="3510"/>
        <v>0</v>
      </c>
      <c r="V2084" s="259">
        <f t="shared" si="3510"/>
        <v>0</v>
      </c>
      <c r="W2084" s="259">
        <f t="shared" si="3510"/>
        <v>0</v>
      </c>
      <c r="X2084" s="259">
        <f t="shared" si="3495"/>
        <v>0</v>
      </c>
      <c r="Y2084" s="259">
        <f t="shared" si="3496"/>
        <v>0</v>
      </c>
      <c r="Z2084" s="259">
        <f t="shared" si="3497"/>
        <v>0</v>
      </c>
      <c r="AA2084" s="259">
        <f t="shared" si="3498"/>
        <v>0</v>
      </c>
      <c r="AB2084" s="259">
        <f t="shared" si="3499"/>
        <v>0</v>
      </c>
      <c r="AC2084" s="259">
        <f t="shared" si="3500"/>
        <v>0</v>
      </c>
      <c r="AD2084" s="259">
        <f t="shared" si="3501"/>
        <v>0</v>
      </c>
      <c r="AE2084" s="259">
        <f t="shared" si="3502"/>
        <v>0</v>
      </c>
    </row>
    <row r="2085" spans="2:31" hidden="1">
      <c r="B2085" s="258">
        <f>B2071</f>
        <v>0</v>
      </c>
      <c r="C2085" s="258">
        <f t="shared" si="3503"/>
        <v>0</v>
      </c>
      <c r="D2085" s="258">
        <f t="shared" si="3508"/>
        <v>0</v>
      </c>
      <c r="E2085" s="258">
        <f t="shared" si="3508"/>
        <v>1900</v>
      </c>
      <c r="F2085" s="260">
        <f t="shared" si="3508"/>
        <v>0</v>
      </c>
      <c r="G2085" s="77"/>
      <c r="H2085" s="261"/>
      <c r="I2085" s="261"/>
      <c r="J2085" s="77"/>
      <c r="K2085" s="259">
        <f t="shared" si="3493"/>
        <v>0</v>
      </c>
      <c r="L2085" s="259">
        <f t="shared" ref="L2085:W2085" si="3511">IF(LataProjekcji&lt;$E2085,ROUND(K2085+L2071,0),0)</f>
        <v>0</v>
      </c>
      <c r="M2085" s="259">
        <f t="shared" si="3511"/>
        <v>0</v>
      </c>
      <c r="N2085" s="259">
        <f t="shared" si="3511"/>
        <v>0</v>
      </c>
      <c r="O2085" s="259">
        <f t="shared" si="3511"/>
        <v>0</v>
      </c>
      <c r="P2085" s="259">
        <f t="shared" si="3511"/>
        <v>0</v>
      </c>
      <c r="Q2085" s="259">
        <f t="shared" si="3511"/>
        <v>0</v>
      </c>
      <c r="R2085" s="259">
        <f t="shared" si="3511"/>
        <v>0</v>
      </c>
      <c r="S2085" s="259">
        <f t="shared" si="3511"/>
        <v>0</v>
      </c>
      <c r="T2085" s="259">
        <f t="shared" si="3511"/>
        <v>0</v>
      </c>
      <c r="U2085" s="259">
        <f t="shared" si="3511"/>
        <v>0</v>
      </c>
      <c r="V2085" s="259">
        <f t="shared" si="3511"/>
        <v>0</v>
      </c>
      <c r="W2085" s="259">
        <f t="shared" si="3511"/>
        <v>0</v>
      </c>
      <c r="X2085" s="259">
        <f t="shared" si="3495"/>
        <v>0</v>
      </c>
      <c r="Y2085" s="259">
        <f t="shared" si="3496"/>
        <v>0</v>
      </c>
      <c r="Z2085" s="259">
        <f t="shared" si="3497"/>
        <v>0</v>
      </c>
      <c r="AA2085" s="259">
        <f t="shared" si="3498"/>
        <v>0</v>
      </c>
      <c r="AB2085" s="259">
        <f t="shared" si="3499"/>
        <v>0</v>
      </c>
      <c r="AC2085" s="259">
        <f t="shared" si="3500"/>
        <v>0</v>
      </c>
      <c r="AD2085" s="259">
        <f t="shared" si="3501"/>
        <v>0</v>
      </c>
      <c r="AE2085" s="259">
        <f t="shared" si="3502"/>
        <v>0</v>
      </c>
    </row>
    <row r="2086" spans="2:31" hidden="1">
      <c r="B2086" s="258">
        <f>B2072</f>
        <v>0</v>
      </c>
      <c r="C2086" s="258">
        <f t="shared" si="3503"/>
        <v>0</v>
      </c>
      <c r="D2086" s="258">
        <f t="shared" si="3508"/>
        <v>0</v>
      </c>
      <c r="E2086" s="258">
        <f t="shared" si="3508"/>
        <v>1900</v>
      </c>
      <c r="F2086" s="260">
        <f t="shared" si="3508"/>
        <v>0</v>
      </c>
      <c r="G2086" s="77"/>
      <c r="H2086" s="261"/>
      <c r="I2086" s="261"/>
      <c r="J2086" s="77"/>
      <c r="K2086" s="259">
        <f t="shared" si="3493"/>
        <v>0</v>
      </c>
      <c r="L2086" s="259">
        <f t="shared" ref="L2086:W2086" si="3512">IF(LataProjekcji&lt;$E2086,ROUND(K2086+L2072,0),0)</f>
        <v>0</v>
      </c>
      <c r="M2086" s="259">
        <f t="shared" si="3512"/>
        <v>0</v>
      </c>
      <c r="N2086" s="259">
        <f t="shared" si="3512"/>
        <v>0</v>
      </c>
      <c r="O2086" s="259">
        <f t="shared" si="3512"/>
        <v>0</v>
      </c>
      <c r="P2086" s="259">
        <f t="shared" si="3512"/>
        <v>0</v>
      </c>
      <c r="Q2086" s="259">
        <f t="shared" si="3512"/>
        <v>0</v>
      </c>
      <c r="R2086" s="259">
        <f t="shared" si="3512"/>
        <v>0</v>
      </c>
      <c r="S2086" s="259">
        <f t="shared" si="3512"/>
        <v>0</v>
      </c>
      <c r="T2086" s="259">
        <f t="shared" si="3512"/>
        <v>0</v>
      </c>
      <c r="U2086" s="259">
        <f t="shared" si="3512"/>
        <v>0</v>
      </c>
      <c r="V2086" s="259">
        <f t="shared" si="3512"/>
        <v>0</v>
      </c>
      <c r="W2086" s="259">
        <f t="shared" si="3512"/>
        <v>0</v>
      </c>
      <c r="X2086" s="259">
        <f t="shared" si="3495"/>
        <v>0</v>
      </c>
      <c r="Y2086" s="259">
        <f t="shared" si="3496"/>
        <v>0</v>
      </c>
      <c r="Z2086" s="259">
        <f t="shared" si="3497"/>
        <v>0</v>
      </c>
      <c r="AA2086" s="259">
        <f t="shared" si="3498"/>
        <v>0</v>
      </c>
      <c r="AB2086" s="259">
        <f t="shared" si="3499"/>
        <v>0</v>
      </c>
      <c r="AC2086" s="259">
        <f t="shared" si="3500"/>
        <v>0</v>
      </c>
      <c r="AD2086" s="259">
        <f t="shared" si="3501"/>
        <v>0</v>
      </c>
      <c r="AE2086" s="259">
        <f t="shared" si="3502"/>
        <v>0</v>
      </c>
    </row>
    <row r="2087" spans="2:31" hidden="1">
      <c r="B2087" s="258">
        <f>B2073</f>
        <v>0</v>
      </c>
      <c r="C2087" s="258">
        <f t="shared" si="3503"/>
        <v>0</v>
      </c>
      <c r="D2087" s="258">
        <f t="shared" si="3508"/>
        <v>0</v>
      </c>
      <c r="E2087" s="258">
        <f t="shared" si="3508"/>
        <v>1900</v>
      </c>
      <c r="F2087" s="260">
        <f t="shared" si="3508"/>
        <v>0</v>
      </c>
      <c r="G2087" s="77"/>
      <c r="H2087" s="261"/>
      <c r="I2087" s="261"/>
      <c r="J2087" s="77"/>
      <c r="K2087" s="259">
        <f t="shared" si="3493"/>
        <v>0</v>
      </c>
      <c r="L2087" s="259">
        <f t="shared" ref="L2087:W2087" si="3513">IF(LataProjekcji&lt;$E2087,ROUND(K2087+L2073,0),0)</f>
        <v>0</v>
      </c>
      <c r="M2087" s="259">
        <f t="shared" si="3513"/>
        <v>0</v>
      </c>
      <c r="N2087" s="259">
        <f t="shared" si="3513"/>
        <v>0</v>
      </c>
      <c r="O2087" s="259">
        <f t="shared" si="3513"/>
        <v>0</v>
      </c>
      <c r="P2087" s="259">
        <f t="shared" si="3513"/>
        <v>0</v>
      </c>
      <c r="Q2087" s="259">
        <f t="shared" si="3513"/>
        <v>0</v>
      </c>
      <c r="R2087" s="259">
        <f t="shared" si="3513"/>
        <v>0</v>
      </c>
      <c r="S2087" s="259">
        <f t="shared" si="3513"/>
        <v>0</v>
      </c>
      <c r="T2087" s="259">
        <f t="shared" si="3513"/>
        <v>0</v>
      </c>
      <c r="U2087" s="259">
        <f t="shared" si="3513"/>
        <v>0</v>
      </c>
      <c r="V2087" s="259">
        <f t="shared" si="3513"/>
        <v>0</v>
      </c>
      <c r="W2087" s="259">
        <f t="shared" si="3513"/>
        <v>0</v>
      </c>
      <c r="X2087" s="259">
        <f t="shared" si="3495"/>
        <v>0</v>
      </c>
      <c r="Y2087" s="259">
        <f t="shared" si="3496"/>
        <v>0</v>
      </c>
      <c r="Z2087" s="259">
        <f t="shared" si="3497"/>
        <v>0</v>
      </c>
      <c r="AA2087" s="259">
        <f t="shared" si="3498"/>
        <v>0</v>
      </c>
      <c r="AB2087" s="259">
        <f t="shared" si="3499"/>
        <v>0</v>
      </c>
      <c r="AC2087" s="259">
        <f t="shared" si="3500"/>
        <v>0</v>
      </c>
      <c r="AD2087" s="259">
        <f t="shared" si="3501"/>
        <v>0</v>
      </c>
      <c r="AE2087" s="259">
        <f t="shared" si="3502"/>
        <v>0</v>
      </c>
    </row>
    <row r="2088" spans="2:31" hidden="1">
      <c r="B2088" s="7" t="s">
        <v>317</v>
      </c>
      <c r="C2088" s="7"/>
      <c r="J2088" s="255" t="s">
        <v>420</v>
      </c>
      <c r="K2088" s="256">
        <f>SUM(K2078:K2087)</f>
        <v>0</v>
      </c>
      <c r="L2088" s="256">
        <f t="shared" ref="L2088:W2088" si="3514">SUM(L2078:L2087)</f>
        <v>0</v>
      </c>
      <c r="M2088" s="256">
        <f t="shared" si="3514"/>
        <v>0</v>
      </c>
      <c r="N2088" s="256">
        <f t="shared" si="3514"/>
        <v>0</v>
      </c>
      <c r="O2088" s="256">
        <f t="shared" si="3514"/>
        <v>0</v>
      </c>
      <c r="P2088" s="256">
        <f t="shared" si="3514"/>
        <v>0</v>
      </c>
      <c r="Q2088" s="256">
        <f t="shared" si="3514"/>
        <v>0</v>
      </c>
      <c r="R2088" s="256">
        <f t="shared" si="3514"/>
        <v>0</v>
      </c>
      <c r="S2088" s="256">
        <f t="shared" si="3514"/>
        <v>0</v>
      </c>
      <c r="T2088" s="256">
        <f t="shared" si="3514"/>
        <v>0</v>
      </c>
      <c r="U2088" s="256">
        <f t="shared" si="3514"/>
        <v>0</v>
      </c>
      <c r="V2088" s="256">
        <f t="shared" si="3514"/>
        <v>0</v>
      </c>
      <c r="W2088" s="256">
        <f t="shared" si="3514"/>
        <v>0</v>
      </c>
      <c r="X2088" s="256">
        <f>SUM(X2078:X2087)</f>
        <v>0</v>
      </c>
      <c r="Y2088" s="256">
        <f>SUM(Y2078:Y2087)</f>
        <v>0</v>
      </c>
      <c r="Z2088" s="256">
        <f t="shared" ref="Z2088:AA2088" si="3515">SUM(Z2078:Z2087)</f>
        <v>0</v>
      </c>
      <c r="AA2088" s="256">
        <f t="shared" si="3515"/>
        <v>0</v>
      </c>
      <c r="AB2088" s="256">
        <f t="shared" ref="AB2088:AE2088" si="3516">SUM(AB2078:AB2087)</f>
        <v>0</v>
      </c>
      <c r="AC2088" s="256">
        <f t="shared" si="3516"/>
        <v>0</v>
      </c>
      <c r="AD2088" s="256">
        <f t="shared" si="3516"/>
        <v>0</v>
      </c>
      <c r="AE2088" s="256">
        <f t="shared" si="3516"/>
        <v>0</v>
      </c>
    </row>
    <row r="2089" spans="2:31" hidden="1">
      <c r="J2089" s="165"/>
      <c r="K2089" s="166"/>
      <c r="L2089" s="166"/>
      <c r="M2089" s="166"/>
      <c r="N2089" s="166"/>
      <c r="O2089" s="166"/>
      <c r="P2089" s="166"/>
      <c r="Q2089" s="166"/>
      <c r="R2089" s="166"/>
      <c r="S2089" s="166"/>
      <c r="T2089" s="166"/>
      <c r="U2089" s="166"/>
      <c r="V2089" s="166"/>
      <c r="W2089" s="166"/>
      <c r="X2089" s="166"/>
      <c r="Y2089" s="166"/>
      <c r="Z2089" s="166"/>
      <c r="AA2089" s="166"/>
      <c r="AB2089" s="166"/>
      <c r="AC2089" s="166"/>
      <c r="AD2089" s="166"/>
      <c r="AE2089" s="166"/>
    </row>
    <row r="2091" spans="2:31" hidden="1">
      <c r="B2091" s="257" t="s">
        <v>422</v>
      </c>
      <c r="C2091" s="257"/>
      <c r="K2091" s="3" t="str">
        <f t="shared" ref="K2091:AE2091" si="3517">LataProjekcji</f>
        <v>Uzupełnij dane</v>
      </c>
      <c r="L2091" s="3" t="str">
        <f t="shared" si="3517"/>
        <v/>
      </c>
      <c r="M2091" s="3" t="str">
        <f t="shared" si="3517"/>
        <v/>
      </c>
      <c r="N2091" s="3" t="str">
        <f t="shared" si="3517"/>
        <v/>
      </c>
      <c r="O2091" s="3" t="str">
        <f t="shared" si="3517"/>
        <v/>
      </c>
      <c r="P2091" s="3" t="str">
        <f t="shared" si="3517"/>
        <v/>
      </c>
      <c r="Q2091" s="3" t="str">
        <f t="shared" si="3517"/>
        <v/>
      </c>
      <c r="R2091" s="3" t="str">
        <f t="shared" si="3517"/>
        <v/>
      </c>
      <c r="S2091" s="3" t="str">
        <f t="shared" si="3517"/>
        <v/>
      </c>
      <c r="T2091" s="3" t="str">
        <f t="shared" si="3517"/>
        <v/>
      </c>
      <c r="U2091" s="3" t="str">
        <f t="shared" si="3517"/>
        <v/>
      </c>
      <c r="V2091" s="3" t="str">
        <f t="shared" si="3517"/>
        <v/>
      </c>
      <c r="W2091" s="3" t="str">
        <f t="shared" si="3517"/>
        <v/>
      </c>
      <c r="X2091" s="3" t="str">
        <f t="shared" si="3517"/>
        <v/>
      </c>
      <c r="Y2091" s="3" t="str">
        <f t="shared" si="3517"/>
        <v/>
      </c>
      <c r="Z2091" s="3" t="str">
        <f t="shared" si="3517"/>
        <v/>
      </c>
      <c r="AA2091" s="3" t="str">
        <f t="shared" si="3517"/>
        <v/>
      </c>
      <c r="AB2091" s="3" t="str">
        <f t="shared" si="3517"/>
        <v/>
      </c>
      <c r="AC2091" s="3" t="str">
        <f t="shared" si="3517"/>
        <v/>
      </c>
      <c r="AD2091" s="3" t="str">
        <f t="shared" si="3517"/>
        <v/>
      </c>
      <c r="AE2091" s="3" t="str">
        <f t="shared" si="3517"/>
        <v/>
      </c>
    </row>
    <row r="2092" spans="2:31" hidden="1">
      <c r="B2092" s="1">
        <f t="shared" ref="B2092:F2096" si="3518">B2078</f>
        <v>0</v>
      </c>
      <c r="C2092" s="1">
        <f>C409</f>
        <v>0</v>
      </c>
      <c r="D2092" s="1">
        <f t="shared" si="3518"/>
        <v>0</v>
      </c>
      <c r="E2092" s="1">
        <f t="shared" si="3518"/>
        <v>1900</v>
      </c>
      <c r="F2092" s="163">
        <f t="shared" si="3518"/>
        <v>0</v>
      </c>
      <c r="G2092" s="22">
        <f t="shared" ref="G2092:G2101" si="3519">G2038</f>
        <v>0</v>
      </c>
      <c r="H2092" s="21"/>
      <c r="I2092" s="21"/>
      <c r="J2092" s="22">
        <f t="shared" ref="J2092:J2101" si="3520">SUM(K2092:AE2092)</f>
        <v>0</v>
      </c>
      <c r="K2092" s="5">
        <f t="shared" ref="K2092:K2101" si="3521">K2064</f>
        <v>0</v>
      </c>
      <c r="L2092" s="5">
        <f t="shared" ref="L2092:W2092" si="3522">IF(LataProjekcji&lt;$E2092,L2064,IF(LataProjekcji=$E2092,$G2092-K2078,0))</f>
        <v>0</v>
      </c>
      <c r="M2092" s="5">
        <f t="shared" si="3522"/>
        <v>0</v>
      </c>
      <c r="N2092" s="5">
        <f t="shared" si="3522"/>
        <v>0</v>
      </c>
      <c r="O2092" s="5">
        <f t="shared" si="3522"/>
        <v>0</v>
      </c>
      <c r="P2092" s="5">
        <f t="shared" si="3522"/>
        <v>0</v>
      </c>
      <c r="Q2092" s="5">
        <f t="shared" si="3522"/>
        <v>0</v>
      </c>
      <c r="R2092" s="5">
        <f t="shared" si="3522"/>
        <v>0</v>
      </c>
      <c r="S2092" s="5">
        <f t="shared" si="3522"/>
        <v>0</v>
      </c>
      <c r="T2092" s="5">
        <f t="shared" si="3522"/>
        <v>0</v>
      </c>
      <c r="U2092" s="5">
        <f t="shared" si="3522"/>
        <v>0</v>
      </c>
      <c r="V2092" s="5">
        <f t="shared" si="3522"/>
        <v>0</v>
      </c>
      <c r="W2092" s="5">
        <f t="shared" si="3522"/>
        <v>0</v>
      </c>
      <c r="X2092" s="5">
        <f t="shared" ref="X2092:X2101" si="3523">IF(LataProjekcji&lt;$E2092,X2064,IF(LataProjekcji=$E2092,$G2092-W2078,0))</f>
        <v>0</v>
      </c>
      <c r="Y2092" s="5">
        <f t="shared" ref="Y2092:Y2101" si="3524">IF(LataProjekcji&lt;$E2092,Y2064,IF(LataProjekcji=$E2092,$G2092-X2078,0))</f>
        <v>0</v>
      </c>
      <c r="Z2092" s="5">
        <f t="shared" ref="Z2092:Z2101" si="3525">IF(LataProjekcji&lt;$E2092,Z2064,IF(LataProjekcji=$E2092,$G2092-Y2078,0))</f>
        <v>0</v>
      </c>
      <c r="AA2092" s="5">
        <f t="shared" ref="AA2092:AA2101" si="3526">IF(LataProjekcji&lt;$E2092,AA2064,IF(LataProjekcji=$E2092,$G2092-Z2078,0))</f>
        <v>0</v>
      </c>
      <c r="AB2092" s="5">
        <f t="shared" ref="AB2092:AB2101" si="3527">IF(LataProjekcji&lt;$E2092,AB2064,IF(LataProjekcji=$E2092,$G2092-AA2078,0))</f>
        <v>0</v>
      </c>
      <c r="AC2092" s="5">
        <f t="shared" ref="AC2092:AC2101" si="3528">IF(LataProjekcji&lt;$E2092,AC2064,IF(LataProjekcji=$E2092,$G2092-AB2078,0))</f>
        <v>0</v>
      </c>
      <c r="AD2092" s="5">
        <f t="shared" ref="AD2092:AD2101" si="3529">IF(LataProjekcji&lt;$E2092,AD2064,IF(LataProjekcji=$E2092,$G2092-AC2078,0))</f>
        <v>0</v>
      </c>
      <c r="AE2092" s="5">
        <f t="shared" ref="AE2092:AE2101" si="3530">IF(LataProjekcji&lt;$E2092,AE2064,IF(LataProjekcji=$E2092,$G2092-AD2078,0))</f>
        <v>0</v>
      </c>
    </row>
    <row r="2093" spans="2:31" hidden="1">
      <c r="B2093" s="1">
        <f t="shared" si="3518"/>
        <v>0</v>
      </c>
      <c r="C2093" s="1">
        <f>C410</f>
        <v>0</v>
      </c>
      <c r="D2093" s="1">
        <f t="shared" si="3518"/>
        <v>0</v>
      </c>
      <c r="E2093" s="1">
        <f t="shared" si="3518"/>
        <v>1900</v>
      </c>
      <c r="F2093" s="163">
        <f t="shared" si="3518"/>
        <v>0</v>
      </c>
      <c r="G2093" s="22">
        <f t="shared" si="3519"/>
        <v>0</v>
      </c>
      <c r="H2093" s="21"/>
      <c r="I2093" s="21"/>
      <c r="J2093" s="22">
        <f t="shared" si="3520"/>
        <v>0</v>
      </c>
      <c r="K2093" s="5">
        <f t="shared" si="3521"/>
        <v>0</v>
      </c>
      <c r="L2093" s="5">
        <f t="shared" ref="L2093:W2093" si="3531">IF(LataProjekcji&lt;$E2093,L2065,IF(LataProjekcji=$E2093,$G2093-K2079,0))</f>
        <v>0</v>
      </c>
      <c r="M2093" s="5">
        <f t="shared" si="3531"/>
        <v>0</v>
      </c>
      <c r="N2093" s="5">
        <f t="shared" si="3531"/>
        <v>0</v>
      </c>
      <c r="O2093" s="5">
        <f t="shared" si="3531"/>
        <v>0</v>
      </c>
      <c r="P2093" s="5">
        <f t="shared" si="3531"/>
        <v>0</v>
      </c>
      <c r="Q2093" s="5">
        <f t="shared" si="3531"/>
        <v>0</v>
      </c>
      <c r="R2093" s="5">
        <f t="shared" si="3531"/>
        <v>0</v>
      </c>
      <c r="S2093" s="5">
        <f t="shared" si="3531"/>
        <v>0</v>
      </c>
      <c r="T2093" s="5">
        <f t="shared" si="3531"/>
        <v>0</v>
      </c>
      <c r="U2093" s="5">
        <f t="shared" si="3531"/>
        <v>0</v>
      </c>
      <c r="V2093" s="5">
        <f t="shared" si="3531"/>
        <v>0</v>
      </c>
      <c r="W2093" s="5">
        <f t="shared" si="3531"/>
        <v>0</v>
      </c>
      <c r="X2093" s="5">
        <f t="shared" si="3523"/>
        <v>0</v>
      </c>
      <c r="Y2093" s="5">
        <f t="shared" si="3524"/>
        <v>0</v>
      </c>
      <c r="Z2093" s="5">
        <f t="shared" si="3525"/>
        <v>0</v>
      </c>
      <c r="AA2093" s="5">
        <f t="shared" si="3526"/>
        <v>0</v>
      </c>
      <c r="AB2093" s="5">
        <f t="shared" si="3527"/>
        <v>0</v>
      </c>
      <c r="AC2093" s="5">
        <f t="shared" si="3528"/>
        <v>0</v>
      </c>
      <c r="AD2093" s="5">
        <f t="shared" si="3529"/>
        <v>0</v>
      </c>
      <c r="AE2093" s="5">
        <f t="shared" si="3530"/>
        <v>0</v>
      </c>
    </row>
    <row r="2094" spans="2:31" hidden="1">
      <c r="B2094" s="1">
        <f t="shared" si="3518"/>
        <v>0</v>
      </c>
      <c r="C2094" s="1">
        <f>C411</f>
        <v>0</v>
      </c>
      <c r="D2094" s="1">
        <f t="shared" si="3518"/>
        <v>0</v>
      </c>
      <c r="E2094" s="1">
        <f t="shared" si="3518"/>
        <v>1900</v>
      </c>
      <c r="F2094" s="163">
        <f t="shared" si="3518"/>
        <v>0</v>
      </c>
      <c r="G2094" s="22">
        <f t="shared" si="3519"/>
        <v>0</v>
      </c>
      <c r="H2094" s="21"/>
      <c r="I2094" s="21"/>
      <c r="J2094" s="22">
        <f t="shared" si="3520"/>
        <v>0</v>
      </c>
      <c r="K2094" s="5">
        <f t="shared" si="3521"/>
        <v>0</v>
      </c>
      <c r="L2094" s="5">
        <f t="shared" ref="L2094:W2094" si="3532">IF(LataProjekcji&lt;$E2094,L2066,IF(LataProjekcji=$E2094,$G2094-K2080,0))</f>
        <v>0</v>
      </c>
      <c r="M2094" s="5">
        <f t="shared" si="3532"/>
        <v>0</v>
      </c>
      <c r="N2094" s="5">
        <f t="shared" si="3532"/>
        <v>0</v>
      </c>
      <c r="O2094" s="5">
        <f t="shared" si="3532"/>
        <v>0</v>
      </c>
      <c r="P2094" s="5">
        <f t="shared" si="3532"/>
        <v>0</v>
      </c>
      <c r="Q2094" s="5">
        <f t="shared" si="3532"/>
        <v>0</v>
      </c>
      <c r="R2094" s="5">
        <f t="shared" si="3532"/>
        <v>0</v>
      </c>
      <c r="S2094" s="5">
        <f t="shared" si="3532"/>
        <v>0</v>
      </c>
      <c r="T2094" s="5">
        <f t="shared" si="3532"/>
        <v>0</v>
      </c>
      <c r="U2094" s="5">
        <f t="shared" si="3532"/>
        <v>0</v>
      </c>
      <c r="V2094" s="5">
        <f t="shared" si="3532"/>
        <v>0</v>
      </c>
      <c r="W2094" s="5">
        <f t="shared" si="3532"/>
        <v>0</v>
      </c>
      <c r="X2094" s="5">
        <f t="shared" si="3523"/>
        <v>0</v>
      </c>
      <c r="Y2094" s="5">
        <f t="shared" si="3524"/>
        <v>0</v>
      </c>
      <c r="Z2094" s="5">
        <f t="shared" si="3525"/>
        <v>0</v>
      </c>
      <c r="AA2094" s="5">
        <f t="shared" si="3526"/>
        <v>0</v>
      </c>
      <c r="AB2094" s="5">
        <f t="shared" si="3527"/>
        <v>0</v>
      </c>
      <c r="AC2094" s="5">
        <f t="shared" si="3528"/>
        <v>0</v>
      </c>
      <c r="AD2094" s="5">
        <f t="shared" si="3529"/>
        <v>0</v>
      </c>
      <c r="AE2094" s="5">
        <f t="shared" si="3530"/>
        <v>0</v>
      </c>
    </row>
    <row r="2095" spans="2:31" hidden="1">
      <c r="B2095" s="1">
        <f t="shared" si="3518"/>
        <v>0</v>
      </c>
      <c r="C2095" s="1">
        <f>C412</f>
        <v>0</v>
      </c>
      <c r="D2095" s="1">
        <f t="shared" si="3518"/>
        <v>0</v>
      </c>
      <c r="E2095" s="1">
        <f t="shared" si="3518"/>
        <v>1900</v>
      </c>
      <c r="F2095" s="163">
        <f t="shared" si="3518"/>
        <v>0</v>
      </c>
      <c r="G2095" s="22">
        <f t="shared" si="3519"/>
        <v>0</v>
      </c>
      <c r="H2095" s="21"/>
      <c r="I2095" s="21"/>
      <c r="J2095" s="22">
        <f t="shared" si="3520"/>
        <v>0</v>
      </c>
      <c r="K2095" s="5">
        <f t="shared" si="3521"/>
        <v>0</v>
      </c>
      <c r="L2095" s="5">
        <f t="shared" ref="L2095:W2095" si="3533">IF(LataProjekcji&lt;$E2095,L2067,IF(LataProjekcji=$E2095,$G2095-K2081,0))</f>
        <v>0</v>
      </c>
      <c r="M2095" s="5">
        <f t="shared" si="3533"/>
        <v>0</v>
      </c>
      <c r="N2095" s="5">
        <f t="shared" si="3533"/>
        <v>0</v>
      </c>
      <c r="O2095" s="5">
        <f t="shared" si="3533"/>
        <v>0</v>
      </c>
      <c r="P2095" s="5">
        <f t="shared" si="3533"/>
        <v>0</v>
      </c>
      <c r="Q2095" s="5">
        <f t="shared" si="3533"/>
        <v>0</v>
      </c>
      <c r="R2095" s="5">
        <f t="shared" si="3533"/>
        <v>0</v>
      </c>
      <c r="S2095" s="5">
        <f t="shared" si="3533"/>
        <v>0</v>
      </c>
      <c r="T2095" s="5">
        <f t="shared" si="3533"/>
        <v>0</v>
      </c>
      <c r="U2095" s="5">
        <f t="shared" si="3533"/>
        <v>0</v>
      </c>
      <c r="V2095" s="5">
        <f t="shared" si="3533"/>
        <v>0</v>
      </c>
      <c r="W2095" s="5">
        <f t="shared" si="3533"/>
        <v>0</v>
      </c>
      <c r="X2095" s="5">
        <f t="shared" si="3523"/>
        <v>0</v>
      </c>
      <c r="Y2095" s="5">
        <f t="shared" si="3524"/>
        <v>0</v>
      </c>
      <c r="Z2095" s="5">
        <f t="shared" si="3525"/>
        <v>0</v>
      </c>
      <c r="AA2095" s="5">
        <f t="shared" si="3526"/>
        <v>0</v>
      </c>
      <c r="AB2095" s="5">
        <f t="shared" si="3527"/>
        <v>0</v>
      </c>
      <c r="AC2095" s="5">
        <f t="shared" si="3528"/>
        <v>0</v>
      </c>
      <c r="AD2095" s="5">
        <f t="shared" si="3529"/>
        <v>0</v>
      </c>
      <c r="AE2095" s="5">
        <f t="shared" si="3530"/>
        <v>0</v>
      </c>
    </row>
    <row r="2096" spans="2:31" hidden="1">
      <c r="B2096" s="1">
        <f t="shared" si="3518"/>
        <v>0</v>
      </c>
      <c r="C2096" s="1">
        <f>C413</f>
        <v>0</v>
      </c>
      <c r="D2096" s="1">
        <f t="shared" si="3518"/>
        <v>0</v>
      </c>
      <c r="E2096" s="1">
        <f t="shared" si="3518"/>
        <v>1900</v>
      </c>
      <c r="F2096" s="163">
        <f t="shared" si="3518"/>
        <v>0</v>
      </c>
      <c r="G2096" s="22">
        <f t="shared" si="3519"/>
        <v>0</v>
      </c>
      <c r="H2096" s="21"/>
      <c r="I2096" s="21"/>
      <c r="J2096" s="22">
        <f t="shared" si="3520"/>
        <v>0</v>
      </c>
      <c r="K2096" s="5">
        <f t="shared" si="3521"/>
        <v>0</v>
      </c>
      <c r="L2096" s="5">
        <f t="shared" ref="L2096:W2096" si="3534">IF(LataProjekcji&lt;$E2096,L2068,IF(LataProjekcji=$E2096,$G2096-K2082,0))</f>
        <v>0</v>
      </c>
      <c r="M2096" s="5">
        <f t="shared" si="3534"/>
        <v>0</v>
      </c>
      <c r="N2096" s="5">
        <f t="shared" si="3534"/>
        <v>0</v>
      </c>
      <c r="O2096" s="5">
        <f t="shared" si="3534"/>
        <v>0</v>
      </c>
      <c r="P2096" s="5">
        <f t="shared" si="3534"/>
        <v>0</v>
      </c>
      <c r="Q2096" s="5">
        <f t="shared" si="3534"/>
        <v>0</v>
      </c>
      <c r="R2096" s="5">
        <f t="shared" si="3534"/>
        <v>0</v>
      </c>
      <c r="S2096" s="5">
        <f t="shared" si="3534"/>
        <v>0</v>
      </c>
      <c r="T2096" s="5">
        <f t="shared" si="3534"/>
        <v>0</v>
      </c>
      <c r="U2096" s="5">
        <f t="shared" si="3534"/>
        <v>0</v>
      </c>
      <c r="V2096" s="5">
        <f t="shared" si="3534"/>
        <v>0</v>
      </c>
      <c r="W2096" s="5">
        <f t="shared" si="3534"/>
        <v>0</v>
      </c>
      <c r="X2096" s="5">
        <f t="shared" si="3523"/>
        <v>0</v>
      </c>
      <c r="Y2096" s="5">
        <f t="shared" si="3524"/>
        <v>0</v>
      </c>
      <c r="Z2096" s="5">
        <f t="shared" si="3525"/>
        <v>0</v>
      </c>
      <c r="AA2096" s="5">
        <f t="shared" si="3526"/>
        <v>0</v>
      </c>
      <c r="AB2096" s="5">
        <f t="shared" si="3527"/>
        <v>0</v>
      </c>
      <c r="AC2096" s="5">
        <f t="shared" si="3528"/>
        <v>0</v>
      </c>
      <c r="AD2096" s="5">
        <f t="shared" si="3529"/>
        <v>0</v>
      </c>
      <c r="AE2096" s="5">
        <f t="shared" si="3530"/>
        <v>0</v>
      </c>
    </row>
    <row r="2097" spans="2:31" hidden="1">
      <c r="B2097" s="258">
        <f>B2083</f>
        <v>0</v>
      </c>
      <c r="C2097" s="258">
        <f>C565</f>
        <v>0</v>
      </c>
      <c r="D2097" s="258">
        <f t="shared" ref="D2097:F2101" si="3535">D2083</f>
        <v>0</v>
      </c>
      <c r="E2097" s="258">
        <f t="shared" si="3535"/>
        <v>1900</v>
      </c>
      <c r="F2097" s="260">
        <f t="shared" si="3535"/>
        <v>0</v>
      </c>
      <c r="G2097" s="77">
        <f t="shared" si="3519"/>
        <v>0</v>
      </c>
      <c r="H2097" s="261"/>
      <c r="I2097" s="261"/>
      <c r="J2097" s="77">
        <f t="shared" si="3520"/>
        <v>0</v>
      </c>
      <c r="K2097" s="259">
        <f t="shared" si="3521"/>
        <v>0</v>
      </c>
      <c r="L2097" s="259">
        <f t="shared" ref="L2097:W2097" si="3536">IF(LataProjekcji&lt;$E2097,L2069,IF(LataProjekcji=$E2097,$G2097-K2083,0))</f>
        <v>0</v>
      </c>
      <c r="M2097" s="259">
        <f t="shared" si="3536"/>
        <v>0</v>
      </c>
      <c r="N2097" s="259">
        <f t="shared" si="3536"/>
        <v>0</v>
      </c>
      <c r="O2097" s="259">
        <f t="shared" si="3536"/>
        <v>0</v>
      </c>
      <c r="P2097" s="259">
        <f t="shared" si="3536"/>
        <v>0</v>
      </c>
      <c r="Q2097" s="259">
        <f t="shared" si="3536"/>
        <v>0</v>
      </c>
      <c r="R2097" s="259">
        <f t="shared" si="3536"/>
        <v>0</v>
      </c>
      <c r="S2097" s="259">
        <f t="shared" si="3536"/>
        <v>0</v>
      </c>
      <c r="T2097" s="259">
        <f t="shared" si="3536"/>
        <v>0</v>
      </c>
      <c r="U2097" s="259">
        <f t="shared" si="3536"/>
        <v>0</v>
      </c>
      <c r="V2097" s="259">
        <f t="shared" si="3536"/>
        <v>0</v>
      </c>
      <c r="W2097" s="259">
        <f t="shared" si="3536"/>
        <v>0</v>
      </c>
      <c r="X2097" s="259">
        <f t="shared" si="3523"/>
        <v>0</v>
      </c>
      <c r="Y2097" s="259">
        <f t="shared" si="3524"/>
        <v>0</v>
      </c>
      <c r="Z2097" s="259">
        <f t="shared" si="3525"/>
        <v>0</v>
      </c>
      <c r="AA2097" s="259">
        <f t="shared" si="3526"/>
        <v>0</v>
      </c>
      <c r="AB2097" s="259">
        <f t="shared" si="3527"/>
        <v>0</v>
      </c>
      <c r="AC2097" s="259">
        <f t="shared" si="3528"/>
        <v>0</v>
      </c>
      <c r="AD2097" s="259">
        <f t="shared" si="3529"/>
        <v>0</v>
      </c>
      <c r="AE2097" s="259">
        <f t="shared" si="3530"/>
        <v>0</v>
      </c>
    </row>
    <row r="2098" spans="2:31" hidden="1">
      <c r="B2098" s="258">
        <f>B2084</f>
        <v>0</v>
      </c>
      <c r="C2098" s="258">
        <f>C566</f>
        <v>0</v>
      </c>
      <c r="D2098" s="258">
        <f t="shared" si="3535"/>
        <v>0</v>
      </c>
      <c r="E2098" s="258">
        <f t="shared" si="3535"/>
        <v>1900</v>
      </c>
      <c r="F2098" s="260">
        <f t="shared" si="3535"/>
        <v>0</v>
      </c>
      <c r="G2098" s="77">
        <f t="shared" si="3519"/>
        <v>0</v>
      </c>
      <c r="H2098" s="261"/>
      <c r="I2098" s="261"/>
      <c r="J2098" s="77">
        <f t="shared" si="3520"/>
        <v>0</v>
      </c>
      <c r="K2098" s="259">
        <f t="shared" si="3521"/>
        <v>0</v>
      </c>
      <c r="L2098" s="259">
        <f t="shared" ref="L2098:W2098" si="3537">IF(LataProjekcji&lt;$E2098,L2070,IF(LataProjekcji=$E2098,$G2098-K2084,0))</f>
        <v>0</v>
      </c>
      <c r="M2098" s="259">
        <f t="shared" si="3537"/>
        <v>0</v>
      </c>
      <c r="N2098" s="259">
        <f t="shared" si="3537"/>
        <v>0</v>
      </c>
      <c r="O2098" s="259">
        <f t="shared" si="3537"/>
        <v>0</v>
      </c>
      <c r="P2098" s="259">
        <f t="shared" si="3537"/>
        <v>0</v>
      </c>
      <c r="Q2098" s="259">
        <f t="shared" si="3537"/>
        <v>0</v>
      </c>
      <c r="R2098" s="259">
        <f t="shared" si="3537"/>
        <v>0</v>
      </c>
      <c r="S2098" s="259">
        <f t="shared" si="3537"/>
        <v>0</v>
      </c>
      <c r="T2098" s="259">
        <f t="shared" si="3537"/>
        <v>0</v>
      </c>
      <c r="U2098" s="259">
        <f t="shared" si="3537"/>
        <v>0</v>
      </c>
      <c r="V2098" s="259">
        <f t="shared" si="3537"/>
        <v>0</v>
      </c>
      <c r="W2098" s="259">
        <f t="shared" si="3537"/>
        <v>0</v>
      </c>
      <c r="X2098" s="259">
        <f t="shared" si="3523"/>
        <v>0</v>
      </c>
      <c r="Y2098" s="259">
        <f t="shared" si="3524"/>
        <v>0</v>
      </c>
      <c r="Z2098" s="259">
        <f t="shared" si="3525"/>
        <v>0</v>
      </c>
      <c r="AA2098" s="259">
        <f t="shared" si="3526"/>
        <v>0</v>
      </c>
      <c r="AB2098" s="259">
        <f t="shared" si="3527"/>
        <v>0</v>
      </c>
      <c r="AC2098" s="259">
        <f t="shared" si="3528"/>
        <v>0</v>
      </c>
      <c r="AD2098" s="259">
        <f t="shared" si="3529"/>
        <v>0</v>
      </c>
      <c r="AE2098" s="259">
        <f t="shared" si="3530"/>
        <v>0</v>
      </c>
    </row>
    <row r="2099" spans="2:31" hidden="1">
      <c r="B2099" s="258">
        <f>B2085</f>
        <v>0</v>
      </c>
      <c r="C2099" s="258">
        <f>C567</f>
        <v>0</v>
      </c>
      <c r="D2099" s="258">
        <f t="shared" si="3535"/>
        <v>0</v>
      </c>
      <c r="E2099" s="258">
        <f t="shared" si="3535"/>
        <v>1900</v>
      </c>
      <c r="F2099" s="260">
        <f t="shared" si="3535"/>
        <v>0</v>
      </c>
      <c r="G2099" s="77">
        <f t="shared" si="3519"/>
        <v>0</v>
      </c>
      <c r="H2099" s="261"/>
      <c r="I2099" s="261"/>
      <c r="J2099" s="77">
        <f t="shared" si="3520"/>
        <v>0</v>
      </c>
      <c r="K2099" s="259">
        <f t="shared" si="3521"/>
        <v>0</v>
      </c>
      <c r="L2099" s="259">
        <f t="shared" ref="L2099:W2099" si="3538">IF(LataProjekcji&lt;$E2099,L2071,IF(LataProjekcji=$E2099,$G2099-K2085,0))</f>
        <v>0</v>
      </c>
      <c r="M2099" s="259">
        <f t="shared" si="3538"/>
        <v>0</v>
      </c>
      <c r="N2099" s="259">
        <f t="shared" si="3538"/>
        <v>0</v>
      </c>
      <c r="O2099" s="259">
        <f t="shared" si="3538"/>
        <v>0</v>
      </c>
      <c r="P2099" s="259">
        <f t="shared" si="3538"/>
        <v>0</v>
      </c>
      <c r="Q2099" s="259">
        <f t="shared" si="3538"/>
        <v>0</v>
      </c>
      <c r="R2099" s="259">
        <f t="shared" si="3538"/>
        <v>0</v>
      </c>
      <c r="S2099" s="259">
        <f t="shared" si="3538"/>
        <v>0</v>
      </c>
      <c r="T2099" s="259">
        <f t="shared" si="3538"/>
        <v>0</v>
      </c>
      <c r="U2099" s="259">
        <f t="shared" si="3538"/>
        <v>0</v>
      </c>
      <c r="V2099" s="259">
        <f t="shared" si="3538"/>
        <v>0</v>
      </c>
      <c r="W2099" s="259">
        <f t="shared" si="3538"/>
        <v>0</v>
      </c>
      <c r="X2099" s="259">
        <f t="shared" si="3523"/>
        <v>0</v>
      </c>
      <c r="Y2099" s="259">
        <f t="shared" si="3524"/>
        <v>0</v>
      </c>
      <c r="Z2099" s="259">
        <f t="shared" si="3525"/>
        <v>0</v>
      </c>
      <c r="AA2099" s="259">
        <f t="shared" si="3526"/>
        <v>0</v>
      </c>
      <c r="AB2099" s="259">
        <f t="shared" si="3527"/>
        <v>0</v>
      </c>
      <c r="AC2099" s="259">
        <f t="shared" si="3528"/>
        <v>0</v>
      </c>
      <c r="AD2099" s="259">
        <f t="shared" si="3529"/>
        <v>0</v>
      </c>
      <c r="AE2099" s="259">
        <f t="shared" si="3530"/>
        <v>0</v>
      </c>
    </row>
    <row r="2100" spans="2:31" hidden="1">
      <c r="B2100" s="258">
        <f>B2086</f>
        <v>0</v>
      </c>
      <c r="C2100" s="258">
        <f>C568</f>
        <v>0</v>
      </c>
      <c r="D2100" s="258">
        <f t="shared" si="3535"/>
        <v>0</v>
      </c>
      <c r="E2100" s="258">
        <f t="shared" si="3535"/>
        <v>1900</v>
      </c>
      <c r="F2100" s="260">
        <f t="shared" si="3535"/>
        <v>0</v>
      </c>
      <c r="G2100" s="77">
        <f t="shared" si="3519"/>
        <v>0</v>
      </c>
      <c r="H2100" s="261"/>
      <c r="I2100" s="261"/>
      <c r="J2100" s="77">
        <f t="shared" si="3520"/>
        <v>0</v>
      </c>
      <c r="K2100" s="259">
        <f t="shared" si="3521"/>
        <v>0</v>
      </c>
      <c r="L2100" s="259">
        <f t="shared" ref="L2100:W2100" si="3539">IF(LataProjekcji&lt;$E2100,L2072,IF(LataProjekcji=$E2100,$G2100-K2086,0))</f>
        <v>0</v>
      </c>
      <c r="M2100" s="259">
        <f t="shared" si="3539"/>
        <v>0</v>
      </c>
      <c r="N2100" s="259">
        <f t="shared" si="3539"/>
        <v>0</v>
      </c>
      <c r="O2100" s="259">
        <f t="shared" si="3539"/>
        <v>0</v>
      </c>
      <c r="P2100" s="259">
        <f t="shared" si="3539"/>
        <v>0</v>
      </c>
      <c r="Q2100" s="259">
        <f t="shared" si="3539"/>
        <v>0</v>
      </c>
      <c r="R2100" s="259">
        <f t="shared" si="3539"/>
        <v>0</v>
      </c>
      <c r="S2100" s="259">
        <f t="shared" si="3539"/>
        <v>0</v>
      </c>
      <c r="T2100" s="259">
        <f t="shared" si="3539"/>
        <v>0</v>
      </c>
      <c r="U2100" s="259">
        <f t="shared" si="3539"/>
        <v>0</v>
      </c>
      <c r="V2100" s="259">
        <f t="shared" si="3539"/>
        <v>0</v>
      </c>
      <c r="W2100" s="259">
        <f t="shared" si="3539"/>
        <v>0</v>
      </c>
      <c r="X2100" s="259">
        <f t="shared" si="3523"/>
        <v>0</v>
      </c>
      <c r="Y2100" s="259">
        <f t="shared" si="3524"/>
        <v>0</v>
      </c>
      <c r="Z2100" s="259">
        <f t="shared" si="3525"/>
        <v>0</v>
      </c>
      <c r="AA2100" s="259">
        <f t="shared" si="3526"/>
        <v>0</v>
      </c>
      <c r="AB2100" s="259">
        <f t="shared" si="3527"/>
        <v>0</v>
      </c>
      <c r="AC2100" s="259">
        <f t="shared" si="3528"/>
        <v>0</v>
      </c>
      <c r="AD2100" s="259">
        <f t="shared" si="3529"/>
        <v>0</v>
      </c>
      <c r="AE2100" s="259">
        <f t="shared" si="3530"/>
        <v>0</v>
      </c>
    </row>
    <row r="2101" spans="2:31" hidden="1">
      <c r="B2101" s="258">
        <f>B2087</f>
        <v>0</v>
      </c>
      <c r="C2101" s="258">
        <f>C569</f>
        <v>0</v>
      </c>
      <c r="D2101" s="258">
        <f t="shared" si="3535"/>
        <v>0</v>
      </c>
      <c r="E2101" s="258">
        <f t="shared" si="3535"/>
        <v>1900</v>
      </c>
      <c r="F2101" s="260">
        <f t="shared" si="3535"/>
        <v>0</v>
      </c>
      <c r="G2101" s="77">
        <f t="shared" si="3519"/>
        <v>0</v>
      </c>
      <c r="H2101" s="261"/>
      <c r="I2101" s="261"/>
      <c r="J2101" s="77">
        <f t="shared" si="3520"/>
        <v>0</v>
      </c>
      <c r="K2101" s="259">
        <f t="shared" si="3521"/>
        <v>0</v>
      </c>
      <c r="L2101" s="259">
        <f t="shared" ref="L2101:W2101" si="3540">IF(LataProjekcji&lt;$E2101,L2073,IF(LataProjekcji=$E2101,$G2101-K2087,0))</f>
        <v>0</v>
      </c>
      <c r="M2101" s="259">
        <f t="shared" si="3540"/>
        <v>0</v>
      </c>
      <c r="N2101" s="259">
        <f t="shared" si="3540"/>
        <v>0</v>
      </c>
      <c r="O2101" s="259">
        <f t="shared" si="3540"/>
        <v>0</v>
      </c>
      <c r="P2101" s="259">
        <f t="shared" si="3540"/>
        <v>0</v>
      </c>
      <c r="Q2101" s="259">
        <f t="shared" si="3540"/>
        <v>0</v>
      </c>
      <c r="R2101" s="259">
        <f t="shared" si="3540"/>
        <v>0</v>
      </c>
      <c r="S2101" s="259">
        <f t="shared" si="3540"/>
        <v>0</v>
      </c>
      <c r="T2101" s="259">
        <f t="shared" si="3540"/>
        <v>0</v>
      </c>
      <c r="U2101" s="259">
        <f t="shared" si="3540"/>
        <v>0</v>
      </c>
      <c r="V2101" s="259">
        <f t="shared" si="3540"/>
        <v>0</v>
      </c>
      <c r="W2101" s="259">
        <f t="shared" si="3540"/>
        <v>0</v>
      </c>
      <c r="X2101" s="259">
        <f t="shared" si="3523"/>
        <v>0</v>
      </c>
      <c r="Y2101" s="259">
        <f t="shared" si="3524"/>
        <v>0</v>
      </c>
      <c r="Z2101" s="259">
        <f t="shared" si="3525"/>
        <v>0</v>
      </c>
      <c r="AA2101" s="259">
        <f t="shared" si="3526"/>
        <v>0</v>
      </c>
      <c r="AB2101" s="259">
        <f t="shared" si="3527"/>
        <v>0</v>
      </c>
      <c r="AC2101" s="259">
        <f t="shared" si="3528"/>
        <v>0</v>
      </c>
      <c r="AD2101" s="259">
        <f t="shared" si="3529"/>
        <v>0</v>
      </c>
      <c r="AE2101" s="259">
        <f t="shared" si="3530"/>
        <v>0</v>
      </c>
    </row>
    <row r="2102" spans="2:31" hidden="1">
      <c r="B2102" s="7" t="s">
        <v>317</v>
      </c>
      <c r="C2102" s="7"/>
      <c r="J2102" s="255" t="s">
        <v>420</v>
      </c>
      <c r="K2102" s="256">
        <f>SUM(K2092:K2101)</f>
        <v>0</v>
      </c>
      <c r="L2102" s="256">
        <f>SUM(L2092:L2101)</f>
        <v>0</v>
      </c>
      <c r="M2102" s="256">
        <f t="shared" ref="M2102:W2102" si="3541">SUM(M2092:M2101)</f>
        <v>0</v>
      </c>
      <c r="N2102" s="256">
        <f t="shared" si="3541"/>
        <v>0</v>
      </c>
      <c r="O2102" s="256">
        <f t="shared" si="3541"/>
        <v>0</v>
      </c>
      <c r="P2102" s="256">
        <f t="shared" si="3541"/>
        <v>0</v>
      </c>
      <c r="Q2102" s="256">
        <f t="shared" si="3541"/>
        <v>0</v>
      </c>
      <c r="R2102" s="256">
        <f t="shared" si="3541"/>
        <v>0</v>
      </c>
      <c r="S2102" s="256">
        <f t="shared" si="3541"/>
        <v>0</v>
      </c>
      <c r="T2102" s="256">
        <f t="shared" si="3541"/>
        <v>0</v>
      </c>
      <c r="U2102" s="256">
        <f t="shared" si="3541"/>
        <v>0</v>
      </c>
      <c r="V2102" s="256">
        <f t="shared" si="3541"/>
        <v>0</v>
      </c>
      <c r="W2102" s="256">
        <f t="shared" si="3541"/>
        <v>0</v>
      </c>
      <c r="X2102" s="256">
        <f>SUM(X2092:X2101)</f>
        <v>0</v>
      </c>
      <c r="Y2102" s="256">
        <f>SUM(Y2092:Y2101)</f>
        <v>0</v>
      </c>
      <c r="Z2102" s="256">
        <f t="shared" ref="Z2102:AA2102" si="3542">SUM(Z2092:Z2101)</f>
        <v>0</v>
      </c>
      <c r="AA2102" s="256">
        <f t="shared" si="3542"/>
        <v>0</v>
      </c>
      <c r="AB2102" s="256">
        <f t="shared" ref="AB2102:AE2102" si="3543">SUM(AB2092:AB2101)</f>
        <v>0</v>
      </c>
      <c r="AC2102" s="256">
        <f t="shared" si="3543"/>
        <v>0</v>
      </c>
      <c r="AD2102" s="256">
        <f t="shared" si="3543"/>
        <v>0</v>
      </c>
      <c r="AE2102" s="256">
        <f t="shared" si="3543"/>
        <v>0</v>
      </c>
    </row>
    <row r="2105" spans="2:31" hidden="1">
      <c r="C2105" s="1" t="b" cm="1">
        <f t="array" ref="C2105:C2114">ISNUMBER(MATCH(mod_dot_st_wbudowie_npv,Opłacalność!$B$13,0))</f>
        <v>0</v>
      </c>
    </row>
    <row r="2106" spans="2:31" hidden="1">
      <c r="C2106" s="1" t="b">
        <v>0</v>
      </c>
    </row>
    <row r="2107" spans="2:31" hidden="1">
      <c r="C2107" s="1" t="b">
        <v>0</v>
      </c>
    </row>
    <row r="2108" spans="2:31" hidden="1">
      <c r="C2108" s="1" t="b">
        <v>0</v>
      </c>
    </row>
    <row r="2109" spans="2:31" hidden="1">
      <c r="C2109" s="1" t="b">
        <v>0</v>
      </c>
    </row>
    <row r="2110" spans="2:31" hidden="1">
      <c r="C2110" s="1" t="b">
        <v>0</v>
      </c>
    </row>
    <row r="2111" spans="2:31" hidden="1">
      <c r="C2111" s="1" t="b">
        <v>0</v>
      </c>
    </row>
    <row r="2112" spans="2:31" hidden="1">
      <c r="C2112" s="1" t="b">
        <v>0</v>
      </c>
    </row>
    <row r="2113" spans="2:31" hidden="1">
      <c r="C2113" s="1" t="b">
        <v>0</v>
      </c>
    </row>
    <row r="2114" spans="2:31" hidden="1">
      <c r="C2114" s="1" t="b">
        <v>0</v>
      </c>
    </row>
    <row r="2115" spans="2:31" hidden="1">
      <c r="B2115" s="7" t="s">
        <v>423</v>
      </c>
    </row>
    <row r="2116" spans="2:31" hidden="1">
      <c r="B2116" s="227" t="s">
        <v>363</v>
      </c>
    </row>
    <row r="2117" spans="2:31" hidden="1">
      <c r="B2117" s="1" t="str">
        <f t="shared" ref="B2117:C2138" si="3544">B195</f>
        <v>koszty zakończonych prac rozwojowych</v>
      </c>
      <c r="C2117" s="1">
        <f t="shared" si="3544"/>
        <v>0</v>
      </c>
      <c r="J2117" s="333">
        <v>0</v>
      </c>
      <c r="K2117" s="1">
        <f t="shared" ref="K2117:T2118" ca="1" si="3545">OFFSET($K$1126,$J2117,COLUMN()-11)</f>
        <v>0</v>
      </c>
      <c r="L2117" s="1">
        <f t="shared" ca="1" si="3545"/>
        <v>0</v>
      </c>
      <c r="M2117" s="1">
        <f t="shared" ca="1" si="3545"/>
        <v>0</v>
      </c>
      <c r="N2117" s="1">
        <f t="shared" ca="1" si="3545"/>
        <v>0</v>
      </c>
      <c r="O2117" s="1">
        <f t="shared" ca="1" si="3545"/>
        <v>0</v>
      </c>
      <c r="P2117" s="1">
        <f t="shared" ca="1" si="3545"/>
        <v>0</v>
      </c>
      <c r="Q2117" s="1">
        <f t="shared" ca="1" si="3545"/>
        <v>0</v>
      </c>
      <c r="R2117" s="1">
        <f t="shared" ca="1" si="3545"/>
        <v>0</v>
      </c>
      <c r="S2117" s="1">
        <f t="shared" ca="1" si="3545"/>
        <v>0</v>
      </c>
      <c r="T2117" s="1">
        <f t="shared" ca="1" si="3545"/>
        <v>0</v>
      </c>
      <c r="U2117" s="1">
        <f t="shared" ref="U2117:AE2118" ca="1" si="3546">OFFSET($K$1126,$J2117,COLUMN()-11)</f>
        <v>0</v>
      </c>
      <c r="V2117" s="1">
        <f t="shared" ca="1" si="3546"/>
        <v>0</v>
      </c>
      <c r="W2117" s="1">
        <f t="shared" ca="1" si="3546"/>
        <v>0</v>
      </c>
      <c r="X2117" s="1">
        <f t="shared" ca="1" si="3546"/>
        <v>0</v>
      </c>
      <c r="Y2117" s="1">
        <f t="shared" ca="1" si="3546"/>
        <v>0</v>
      </c>
      <c r="Z2117" s="1">
        <f t="shared" ca="1" si="3546"/>
        <v>0</v>
      </c>
      <c r="AA2117" s="1">
        <f t="shared" ca="1" si="3546"/>
        <v>0</v>
      </c>
      <c r="AB2117" s="1">
        <f t="shared" ca="1" si="3546"/>
        <v>0</v>
      </c>
      <c r="AC2117" s="1">
        <f t="shared" ca="1" si="3546"/>
        <v>0</v>
      </c>
      <c r="AD2117" s="1">
        <f t="shared" ca="1" si="3546"/>
        <v>0</v>
      </c>
      <c r="AE2117" s="1">
        <f t="shared" ca="1" si="3546"/>
        <v>0</v>
      </c>
    </row>
    <row r="2118" spans="2:31" hidden="1">
      <c r="B2118" s="1" t="str">
        <f t="shared" si="3544"/>
        <v>koszty zakończonych prac rozwojowych</v>
      </c>
      <c r="C2118" s="1">
        <f t="shared" si="3544"/>
        <v>0</v>
      </c>
      <c r="J2118" s="333">
        <f>J2117+7</f>
        <v>7</v>
      </c>
      <c r="K2118" s="1">
        <f t="shared" ca="1" si="3545"/>
        <v>0</v>
      </c>
      <c r="L2118" s="1">
        <f t="shared" ca="1" si="3545"/>
        <v>0</v>
      </c>
      <c r="M2118" s="1">
        <f t="shared" ca="1" si="3545"/>
        <v>0</v>
      </c>
      <c r="N2118" s="1">
        <f t="shared" ca="1" si="3545"/>
        <v>0</v>
      </c>
      <c r="O2118" s="1">
        <f t="shared" ca="1" si="3545"/>
        <v>0</v>
      </c>
      <c r="P2118" s="1">
        <f t="shared" ca="1" si="3545"/>
        <v>0</v>
      </c>
      <c r="Q2118" s="1">
        <f t="shared" ca="1" si="3545"/>
        <v>0</v>
      </c>
      <c r="R2118" s="1">
        <f t="shared" ca="1" si="3545"/>
        <v>0</v>
      </c>
      <c r="S2118" s="1">
        <f t="shared" ca="1" si="3545"/>
        <v>0</v>
      </c>
      <c r="T2118" s="1">
        <f t="shared" ca="1" si="3545"/>
        <v>0</v>
      </c>
      <c r="U2118" s="1">
        <f t="shared" ca="1" si="3546"/>
        <v>0</v>
      </c>
      <c r="V2118" s="1">
        <f t="shared" ca="1" si="3546"/>
        <v>0</v>
      </c>
      <c r="W2118" s="1">
        <f t="shared" ca="1" si="3546"/>
        <v>0</v>
      </c>
      <c r="X2118" s="1">
        <f t="shared" ca="1" si="3546"/>
        <v>0</v>
      </c>
      <c r="Y2118" s="1">
        <f t="shared" ca="1" si="3546"/>
        <v>0</v>
      </c>
      <c r="Z2118" s="1">
        <f t="shared" ca="1" si="3546"/>
        <v>0</v>
      </c>
      <c r="AA2118" s="1">
        <f t="shared" ca="1" si="3546"/>
        <v>0</v>
      </c>
      <c r="AB2118" s="1">
        <f t="shared" ca="1" si="3546"/>
        <v>0</v>
      </c>
      <c r="AC2118" s="1">
        <f t="shared" ca="1" si="3546"/>
        <v>0</v>
      </c>
      <c r="AD2118" s="1">
        <f t="shared" ca="1" si="3546"/>
        <v>0</v>
      </c>
      <c r="AE2118" s="1">
        <f t="shared" ca="1" si="3546"/>
        <v>0</v>
      </c>
    </row>
    <row r="2119" spans="2:31" hidden="1">
      <c r="B2119" s="1">
        <f t="shared" si="3544"/>
        <v>0</v>
      </c>
      <c r="C2119" s="1">
        <f t="shared" si="3544"/>
        <v>0</v>
      </c>
      <c r="J2119" s="333">
        <f>J2118+7</f>
        <v>14</v>
      </c>
      <c r="K2119" s="1">
        <f t="shared" ref="K2119:AE2119" ca="1" si="3547">OFFSET($K$1126,$J2119,COLUMN()-11)</f>
        <v>0</v>
      </c>
      <c r="L2119" s="1">
        <f t="shared" ca="1" si="3547"/>
        <v>0</v>
      </c>
      <c r="M2119" s="1">
        <f t="shared" ca="1" si="3547"/>
        <v>0</v>
      </c>
      <c r="N2119" s="1">
        <f t="shared" ca="1" si="3547"/>
        <v>0</v>
      </c>
      <c r="O2119" s="1">
        <f t="shared" ca="1" si="3547"/>
        <v>0</v>
      </c>
      <c r="P2119" s="1">
        <f t="shared" ca="1" si="3547"/>
        <v>0</v>
      </c>
      <c r="Q2119" s="1">
        <f t="shared" ca="1" si="3547"/>
        <v>0</v>
      </c>
      <c r="R2119" s="1">
        <f t="shared" ca="1" si="3547"/>
        <v>0</v>
      </c>
      <c r="S2119" s="1">
        <f t="shared" ca="1" si="3547"/>
        <v>0</v>
      </c>
      <c r="T2119" s="1">
        <f t="shared" ca="1" si="3547"/>
        <v>0</v>
      </c>
      <c r="U2119" s="1">
        <f t="shared" ca="1" si="3547"/>
        <v>0</v>
      </c>
      <c r="V2119" s="1">
        <f t="shared" ca="1" si="3547"/>
        <v>0</v>
      </c>
      <c r="W2119" s="1">
        <f t="shared" ca="1" si="3547"/>
        <v>0</v>
      </c>
      <c r="X2119" s="1">
        <f t="shared" ca="1" si="3547"/>
        <v>0</v>
      </c>
      <c r="Y2119" s="1">
        <f t="shared" ca="1" si="3547"/>
        <v>0</v>
      </c>
      <c r="Z2119" s="1">
        <f t="shared" ca="1" si="3547"/>
        <v>0</v>
      </c>
      <c r="AA2119" s="1">
        <f t="shared" ca="1" si="3547"/>
        <v>0</v>
      </c>
      <c r="AB2119" s="1">
        <f t="shared" ca="1" si="3547"/>
        <v>0</v>
      </c>
      <c r="AC2119" s="1">
        <f t="shared" ca="1" si="3547"/>
        <v>0</v>
      </c>
      <c r="AD2119" s="1">
        <f t="shared" ca="1" si="3547"/>
        <v>0</v>
      </c>
      <c r="AE2119" s="1">
        <f t="shared" ca="1" si="3547"/>
        <v>0</v>
      </c>
    </row>
    <row r="2120" spans="2:31" hidden="1">
      <c r="B2120" s="1">
        <f t="shared" si="3544"/>
        <v>0</v>
      </c>
      <c r="C2120" s="1">
        <f t="shared" si="3544"/>
        <v>0</v>
      </c>
      <c r="J2120" s="333">
        <f>J2119+7</f>
        <v>21</v>
      </c>
      <c r="K2120" s="1">
        <f t="shared" ref="K2120:Y2129" ca="1" si="3548">OFFSET($K$1126,$J2120,COLUMN()-11)</f>
        <v>0</v>
      </c>
      <c r="L2120" s="1">
        <f t="shared" ca="1" si="3548"/>
        <v>0</v>
      </c>
      <c r="M2120" s="1">
        <f t="shared" ca="1" si="3548"/>
        <v>0</v>
      </c>
      <c r="N2120" s="1">
        <f t="shared" ca="1" si="3548"/>
        <v>0</v>
      </c>
      <c r="O2120" s="1">
        <f t="shared" ca="1" si="3548"/>
        <v>0</v>
      </c>
      <c r="P2120" s="1">
        <f t="shared" ca="1" si="3548"/>
        <v>0</v>
      </c>
      <c r="Q2120" s="1">
        <f t="shared" ca="1" si="3548"/>
        <v>0</v>
      </c>
      <c r="R2120" s="1">
        <f t="shared" ca="1" si="3548"/>
        <v>0</v>
      </c>
      <c r="S2120" s="1">
        <f t="shared" ca="1" si="3548"/>
        <v>0</v>
      </c>
      <c r="T2120" s="1">
        <f t="shared" ca="1" si="3548"/>
        <v>0</v>
      </c>
      <c r="U2120" s="1">
        <f t="shared" ca="1" si="3548"/>
        <v>0</v>
      </c>
      <c r="V2120" s="1">
        <f t="shared" ca="1" si="3548"/>
        <v>0</v>
      </c>
      <c r="W2120" s="1">
        <f t="shared" ca="1" si="3548"/>
        <v>0</v>
      </c>
      <c r="X2120" s="1">
        <f t="shared" ca="1" si="3548"/>
        <v>0</v>
      </c>
      <c r="Y2120" s="1">
        <f t="shared" ca="1" si="3548"/>
        <v>0</v>
      </c>
      <c r="Z2120" s="1">
        <f t="shared" ref="Z2120:AE2126" ca="1" si="3549">OFFSET($K$1126,$J2120,COLUMN()-11)</f>
        <v>0</v>
      </c>
      <c r="AA2120" s="1">
        <f t="shared" ca="1" si="3549"/>
        <v>0</v>
      </c>
      <c r="AB2120" s="1">
        <f t="shared" ca="1" si="3549"/>
        <v>0</v>
      </c>
      <c r="AC2120" s="1">
        <f t="shared" ca="1" si="3549"/>
        <v>0</v>
      </c>
      <c r="AD2120" s="1">
        <f t="shared" ca="1" si="3549"/>
        <v>0</v>
      </c>
      <c r="AE2120" s="1">
        <f t="shared" ca="1" si="3549"/>
        <v>0</v>
      </c>
    </row>
    <row r="2121" spans="2:31" hidden="1">
      <c r="B2121" s="1">
        <f t="shared" si="3544"/>
        <v>0</v>
      </c>
      <c r="C2121" s="1">
        <f t="shared" si="3544"/>
        <v>0</v>
      </c>
      <c r="J2121" s="333">
        <f t="shared" ref="J2121:J2138" si="3550">J2120+7</f>
        <v>28</v>
      </c>
      <c r="K2121" s="1">
        <f t="shared" ca="1" si="3548"/>
        <v>0</v>
      </c>
      <c r="L2121" s="1">
        <f t="shared" ca="1" si="3548"/>
        <v>0</v>
      </c>
      <c r="M2121" s="1">
        <f t="shared" ca="1" si="3548"/>
        <v>0</v>
      </c>
      <c r="N2121" s="1">
        <f t="shared" ca="1" si="3548"/>
        <v>0</v>
      </c>
      <c r="O2121" s="1">
        <f t="shared" ca="1" si="3548"/>
        <v>0</v>
      </c>
      <c r="P2121" s="1">
        <f t="shared" ca="1" si="3548"/>
        <v>0</v>
      </c>
      <c r="Q2121" s="1">
        <f t="shared" ca="1" si="3548"/>
        <v>0</v>
      </c>
      <c r="R2121" s="1">
        <f t="shared" ca="1" si="3548"/>
        <v>0</v>
      </c>
      <c r="S2121" s="1">
        <f t="shared" ca="1" si="3548"/>
        <v>0</v>
      </c>
      <c r="T2121" s="1">
        <f t="shared" ca="1" si="3548"/>
        <v>0</v>
      </c>
      <c r="U2121" s="1">
        <f t="shared" ca="1" si="3548"/>
        <v>0</v>
      </c>
      <c r="V2121" s="1">
        <f t="shared" ca="1" si="3548"/>
        <v>0</v>
      </c>
      <c r="W2121" s="1">
        <f t="shared" ca="1" si="3548"/>
        <v>0</v>
      </c>
      <c r="X2121" s="1">
        <f t="shared" ca="1" si="3548"/>
        <v>0</v>
      </c>
      <c r="Y2121" s="1">
        <f t="shared" ca="1" si="3548"/>
        <v>0</v>
      </c>
      <c r="Z2121" s="1">
        <f t="shared" ca="1" si="3549"/>
        <v>0</v>
      </c>
      <c r="AA2121" s="1">
        <f t="shared" ca="1" si="3549"/>
        <v>0</v>
      </c>
      <c r="AB2121" s="1">
        <f t="shared" ca="1" si="3549"/>
        <v>0</v>
      </c>
      <c r="AC2121" s="1">
        <f t="shared" ca="1" si="3549"/>
        <v>0</v>
      </c>
      <c r="AD2121" s="1">
        <f t="shared" ca="1" si="3549"/>
        <v>0</v>
      </c>
      <c r="AE2121" s="1">
        <f t="shared" ca="1" si="3549"/>
        <v>0</v>
      </c>
    </row>
    <row r="2122" spans="2:31" hidden="1">
      <c r="B2122" s="1">
        <f t="shared" si="3544"/>
        <v>0</v>
      </c>
      <c r="C2122" s="1">
        <f t="shared" si="3544"/>
        <v>0</v>
      </c>
      <c r="J2122" s="333">
        <f t="shared" si="3550"/>
        <v>35</v>
      </c>
      <c r="K2122" s="1">
        <f t="shared" ca="1" si="3548"/>
        <v>0</v>
      </c>
      <c r="L2122" s="1">
        <f t="shared" ca="1" si="3548"/>
        <v>0</v>
      </c>
      <c r="M2122" s="1">
        <f t="shared" ca="1" si="3548"/>
        <v>0</v>
      </c>
      <c r="N2122" s="1">
        <f t="shared" ca="1" si="3548"/>
        <v>0</v>
      </c>
      <c r="O2122" s="1">
        <f t="shared" ca="1" si="3548"/>
        <v>0</v>
      </c>
      <c r="P2122" s="1">
        <f t="shared" ca="1" si="3548"/>
        <v>0</v>
      </c>
      <c r="Q2122" s="1">
        <f t="shared" ca="1" si="3548"/>
        <v>0</v>
      </c>
      <c r="R2122" s="1">
        <f t="shared" ca="1" si="3548"/>
        <v>0</v>
      </c>
      <c r="S2122" s="1">
        <f t="shared" ca="1" si="3548"/>
        <v>0</v>
      </c>
      <c r="T2122" s="1">
        <f t="shared" ca="1" si="3548"/>
        <v>0</v>
      </c>
      <c r="U2122" s="1">
        <f t="shared" ca="1" si="3548"/>
        <v>0</v>
      </c>
      <c r="V2122" s="1">
        <f t="shared" ca="1" si="3548"/>
        <v>0</v>
      </c>
      <c r="W2122" s="1">
        <f t="shared" ca="1" si="3548"/>
        <v>0</v>
      </c>
      <c r="X2122" s="1">
        <f t="shared" ca="1" si="3548"/>
        <v>0</v>
      </c>
      <c r="Y2122" s="1">
        <f t="shared" ca="1" si="3548"/>
        <v>0</v>
      </c>
      <c r="Z2122" s="1">
        <f t="shared" ca="1" si="3549"/>
        <v>0</v>
      </c>
      <c r="AA2122" s="1">
        <f t="shared" ca="1" si="3549"/>
        <v>0</v>
      </c>
      <c r="AB2122" s="1">
        <f t="shared" ca="1" si="3549"/>
        <v>0</v>
      </c>
      <c r="AC2122" s="1">
        <f t="shared" ca="1" si="3549"/>
        <v>0</v>
      </c>
      <c r="AD2122" s="1">
        <f t="shared" ca="1" si="3549"/>
        <v>0</v>
      </c>
      <c r="AE2122" s="1">
        <f t="shared" ca="1" si="3549"/>
        <v>0</v>
      </c>
    </row>
    <row r="2123" spans="2:31" hidden="1">
      <c r="B2123" s="1">
        <f t="shared" si="3544"/>
        <v>0</v>
      </c>
      <c r="C2123" s="1">
        <f t="shared" si="3544"/>
        <v>0</v>
      </c>
      <c r="J2123" s="333">
        <f t="shared" si="3550"/>
        <v>42</v>
      </c>
      <c r="K2123" s="1">
        <f t="shared" ca="1" si="3548"/>
        <v>0</v>
      </c>
      <c r="L2123" s="1">
        <f t="shared" ca="1" si="3548"/>
        <v>0</v>
      </c>
      <c r="M2123" s="1">
        <f t="shared" ca="1" si="3548"/>
        <v>0</v>
      </c>
      <c r="N2123" s="1">
        <f t="shared" ca="1" si="3548"/>
        <v>0</v>
      </c>
      <c r="O2123" s="1">
        <f t="shared" ca="1" si="3548"/>
        <v>0</v>
      </c>
      <c r="P2123" s="1">
        <f t="shared" ca="1" si="3548"/>
        <v>0</v>
      </c>
      <c r="Q2123" s="1">
        <f t="shared" ca="1" si="3548"/>
        <v>0</v>
      </c>
      <c r="R2123" s="1">
        <f t="shared" ca="1" si="3548"/>
        <v>0</v>
      </c>
      <c r="S2123" s="1">
        <f t="shared" ca="1" si="3548"/>
        <v>0</v>
      </c>
      <c r="T2123" s="1">
        <f t="shared" ca="1" si="3548"/>
        <v>0</v>
      </c>
      <c r="U2123" s="1">
        <f t="shared" ca="1" si="3548"/>
        <v>0</v>
      </c>
      <c r="V2123" s="1">
        <f t="shared" ca="1" si="3548"/>
        <v>0</v>
      </c>
      <c r="W2123" s="1">
        <f t="shared" ca="1" si="3548"/>
        <v>0</v>
      </c>
      <c r="X2123" s="1">
        <f t="shared" ca="1" si="3548"/>
        <v>0</v>
      </c>
      <c r="Y2123" s="1">
        <f t="shared" ca="1" si="3548"/>
        <v>0</v>
      </c>
      <c r="Z2123" s="1">
        <f t="shared" ca="1" si="3549"/>
        <v>0</v>
      </c>
      <c r="AA2123" s="1">
        <f t="shared" ca="1" si="3549"/>
        <v>0</v>
      </c>
      <c r="AB2123" s="1">
        <f t="shared" ca="1" si="3549"/>
        <v>0</v>
      </c>
      <c r="AC2123" s="1">
        <f t="shared" ca="1" si="3549"/>
        <v>0</v>
      </c>
      <c r="AD2123" s="1">
        <f t="shared" ca="1" si="3549"/>
        <v>0</v>
      </c>
      <c r="AE2123" s="1">
        <f t="shared" ca="1" si="3549"/>
        <v>0</v>
      </c>
    </row>
    <row r="2124" spans="2:31" hidden="1">
      <c r="B2124" s="1">
        <f t="shared" si="3544"/>
        <v>0</v>
      </c>
      <c r="C2124" s="1">
        <f t="shared" si="3544"/>
        <v>0</v>
      </c>
      <c r="J2124" s="333">
        <f t="shared" si="3550"/>
        <v>49</v>
      </c>
      <c r="K2124" s="1">
        <f t="shared" ca="1" si="3548"/>
        <v>0</v>
      </c>
      <c r="L2124" s="1">
        <f t="shared" ca="1" si="3548"/>
        <v>0</v>
      </c>
      <c r="M2124" s="1">
        <f t="shared" ca="1" si="3548"/>
        <v>0</v>
      </c>
      <c r="N2124" s="1">
        <f t="shared" ca="1" si="3548"/>
        <v>0</v>
      </c>
      <c r="O2124" s="1">
        <f t="shared" ca="1" si="3548"/>
        <v>0</v>
      </c>
      <c r="P2124" s="1">
        <f t="shared" ca="1" si="3548"/>
        <v>0</v>
      </c>
      <c r="Q2124" s="1">
        <f t="shared" ca="1" si="3548"/>
        <v>0</v>
      </c>
      <c r="R2124" s="1">
        <f t="shared" ca="1" si="3548"/>
        <v>0</v>
      </c>
      <c r="S2124" s="1">
        <f t="shared" ca="1" si="3548"/>
        <v>0</v>
      </c>
      <c r="T2124" s="1">
        <f t="shared" ca="1" si="3548"/>
        <v>0</v>
      </c>
      <c r="U2124" s="1">
        <f t="shared" ca="1" si="3548"/>
        <v>0</v>
      </c>
      <c r="V2124" s="1">
        <f t="shared" ca="1" si="3548"/>
        <v>0</v>
      </c>
      <c r="W2124" s="1">
        <f t="shared" ca="1" si="3548"/>
        <v>0</v>
      </c>
      <c r="X2124" s="1">
        <f t="shared" ca="1" si="3548"/>
        <v>0</v>
      </c>
      <c r="Y2124" s="1">
        <f t="shared" ca="1" si="3548"/>
        <v>0</v>
      </c>
      <c r="Z2124" s="1">
        <f t="shared" ca="1" si="3549"/>
        <v>0</v>
      </c>
      <c r="AA2124" s="1">
        <f t="shared" ca="1" si="3549"/>
        <v>0</v>
      </c>
      <c r="AB2124" s="1">
        <f t="shared" ca="1" si="3549"/>
        <v>0</v>
      </c>
      <c r="AC2124" s="1">
        <f t="shared" ca="1" si="3549"/>
        <v>0</v>
      </c>
      <c r="AD2124" s="1">
        <f t="shared" ca="1" si="3549"/>
        <v>0</v>
      </c>
      <c r="AE2124" s="1">
        <f t="shared" ca="1" si="3549"/>
        <v>0</v>
      </c>
    </row>
    <row r="2125" spans="2:31" hidden="1">
      <c r="B2125" s="1">
        <f t="shared" si="3544"/>
        <v>0</v>
      </c>
      <c r="C2125" s="1">
        <f t="shared" si="3544"/>
        <v>0</v>
      </c>
      <c r="J2125" s="333">
        <f t="shared" si="3550"/>
        <v>56</v>
      </c>
      <c r="K2125" s="1">
        <f t="shared" ca="1" si="3548"/>
        <v>0</v>
      </c>
      <c r="L2125" s="1">
        <f t="shared" ca="1" si="3548"/>
        <v>0</v>
      </c>
      <c r="M2125" s="1">
        <f t="shared" ca="1" si="3548"/>
        <v>0</v>
      </c>
      <c r="N2125" s="1">
        <f t="shared" ca="1" si="3548"/>
        <v>0</v>
      </c>
      <c r="O2125" s="1">
        <f t="shared" ca="1" si="3548"/>
        <v>0</v>
      </c>
      <c r="P2125" s="1">
        <f t="shared" ca="1" si="3548"/>
        <v>0</v>
      </c>
      <c r="Q2125" s="1">
        <f t="shared" ca="1" si="3548"/>
        <v>0</v>
      </c>
      <c r="R2125" s="1">
        <f t="shared" ca="1" si="3548"/>
        <v>0</v>
      </c>
      <c r="S2125" s="1">
        <f t="shared" ca="1" si="3548"/>
        <v>0</v>
      </c>
      <c r="T2125" s="1">
        <f t="shared" ca="1" si="3548"/>
        <v>0</v>
      </c>
      <c r="U2125" s="1">
        <f t="shared" ca="1" si="3548"/>
        <v>0</v>
      </c>
      <c r="V2125" s="1">
        <f t="shared" ca="1" si="3548"/>
        <v>0</v>
      </c>
      <c r="W2125" s="1">
        <f t="shared" ca="1" si="3548"/>
        <v>0</v>
      </c>
      <c r="X2125" s="1">
        <f t="shared" ca="1" si="3548"/>
        <v>0</v>
      </c>
      <c r="Y2125" s="1">
        <f t="shared" ca="1" si="3548"/>
        <v>0</v>
      </c>
      <c r="Z2125" s="1">
        <f t="shared" ca="1" si="3549"/>
        <v>0</v>
      </c>
      <c r="AA2125" s="1">
        <f t="shared" ca="1" si="3549"/>
        <v>0</v>
      </c>
      <c r="AB2125" s="1">
        <f t="shared" ca="1" si="3549"/>
        <v>0</v>
      </c>
      <c r="AC2125" s="1">
        <f t="shared" ca="1" si="3549"/>
        <v>0</v>
      </c>
      <c r="AD2125" s="1">
        <f t="shared" ca="1" si="3549"/>
        <v>0</v>
      </c>
      <c r="AE2125" s="1">
        <f t="shared" ca="1" si="3549"/>
        <v>0</v>
      </c>
    </row>
    <row r="2126" spans="2:31" hidden="1">
      <c r="B2126" s="1">
        <f t="shared" si="3544"/>
        <v>0</v>
      </c>
      <c r="C2126" s="1">
        <f t="shared" si="3544"/>
        <v>0</v>
      </c>
      <c r="J2126" s="333">
        <f t="shared" si="3550"/>
        <v>63</v>
      </c>
      <c r="K2126" s="1">
        <f t="shared" ca="1" si="3548"/>
        <v>0</v>
      </c>
      <c r="L2126" s="1">
        <f t="shared" ca="1" si="3548"/>
        <v>0</v>
      </c>
      <c r="M2126" s="1">
        <f t="shared" ca="1" si="3548"/>
        <v>0</v>
      </c>
      <c r="N2126" s="1">
        <f t="shared" ca="1" si="3548"/>
        <v>0</v>
      </c>
      <c r="O2126" s="1">
        <f t="shared" ca="1" si="3548"/>
        <v>0</v>
      </c>
      <c r="P2126" s="1">
        <f t="shared" ca="1" si="3548"/>
        <v>0</v>
      </c>
      <c r="Q2126" s="1">
        <f t="shared" ca="1" si="3548"/>
        <v>0</v>
      </c>
      <c r="R2126" s="1">
        <f t="shared" ca="1" si="3548"/>
        <v>0</v>
      </c>
      <c r="S2126" s="1">
        <f t="shared" ca="1" si="3548"/>
        <v>0</v>
      </c>
      <c r="T2126" s="1">
        <f t="shared" ca="1" si="3548"/>
        <v>0</v>
      </c>
      <c r="U2126" s="1">
        <f t="shared" ca="1" si="3548"/>
        <v>0</v>
      </c>
      <c r="V2126" s="1">
        <f t="shared" ca="1" si="3548"/>
        <v>0</v>
      </c>
      <c r="W2126" s="1">
        <f t="shared" ca="1" si="3548"/>
        <v>0</v>
      </c>
      <c r="X2126" s="1">
        <f t="shared" ca="1" si="3548"/>
        <v>0</v>
      </c>
      <c r="Y2126" s="1">
        <f t="shared" ca="1" si="3548"/>
        <v>0</v>
      </c>
      <c r="Z2126" s="1">
        <f t="shared" ca="1" si="3549"/>
        <v>0</v>
      </c>
      <c r="AA2126" s="1">
        <f t="shared" ca="1" si="3549"/>
        <v>0</v>
      </c>
      <c r="AB2126" s="1">
        <f t="shared" ca="1" si="3549"/>
        <v>0</v>
      </c>
      <c r="AC2126" s="1">
        <f t="shared" ca="1" si="3549"/>
        <v>0</v>
      </c>
      <c r="AD2126" s="1">
        <f t="shared" ca="1" si="3549"/>
        <v>0</v>
      </c>
      <c r="AE2126" s="1">
        <f t="shared" ca="1" si="3549"/>
        <v>0</v>
      </c>
    </row>
    <row r="2127" spans="2:31" hidden="1">
      <c r="B2127" s="1">
        <f t="shared" si="3544"/>
        <v>0</v>
      </c>
      <c r="C2127" s="1">
        <f t="shared" si="3544"/>
        <v>0</v>
      </c>
      <c r="J2127" s="333">
        <f t="shared" si="3550"/>
        <v>70</v>
      </c>
      <c r="K2127" s="1">
        <f t="shared" ca="1" si="3548"/>
        <v>0</v>
      </c>
      <c r="L2127" s="1">
        <f t="shared" ca="1" si="3548"/>
        <v>0</v>
      </c>
      <c r="M2127" s="1">
        <f t="shared" ca="1" si="3548"/>
        <v>0</v>
      </c>
      <c r="N2127" s="1">
        <f t="shared" ca="1" si="3548"/>
        <v>0</v>
      </c>
      <c r="O2127" s="1">
        <f t="shared" ca="1" si="3548"/>
        <v>0</v>
      </c>
      <c r="P2127" s="1">
        <f t="shared" ca="1" si="3548"/>
        <v>0</v>
      </c>
      <c r="Q2127" s="1">
        <f t="shared" ca="1" si="3548"/>
        <v>0</v>
      </c>
      <c r="R2127" s="1">
        <f t="shared" ca="1" si="3548"/>
        <v>0</v>
      </c>
      <c r="S2127" s="1">
        <f t="shared" ca="1" si="3548"/>
        <v>0</v>
      </c>
      <c r="T2127" s="1">
        <f t="shared" ca="1" si="3548"/>
        <v>0</v>
      </c>
      <c r="U2127" s="1">
        <f t="shared" ca="1" si="3548"/>
        <v>0</v>
      </c>
      <c r="V2127" s="1">
        <f t="shared" ca="1" si="3548"/>
        <v>0</v>
      </c>
      <c r="W2127" s="1">
        <f t="shared" ca="1" si="3548"/>
        <v>0</v>
      </c>
      <c r="X2127" s="1">
        <f t="shared" ca="1" si="3548"/>
        <v>0</v>
      </c>
      <c r="Y2127" s="1">
        <f t="shared" ca="1" si="3548"/>
        <v>0</v>
      </c>
      <c r="Z2127" s="1">
        <f t="shared" ref="Z2127:AE2138" ca="1" si="3551">OFFSET($K$1126,$J2127,COLUMN()-11)</f>
        <v>0</v>
      </c>
      <c r="AA2127" s="1">
        <f t="shared" ca="1" si="3551"/>
        <v>0</v>
      </c>
      <c r="AB2127" s="1">
        <f t="shared" ca="1" si="3551"/>
        <v>0</v>
      </c>
      <c r="AC2127" s="1">
        <f t="shared" ca="1" si="3551"/>
        <v>0</v>
      </c>
      <c r="AD2127" s="1">
        <f t="shared" ca="1" si="3551"/>
        <v>0</v>
      </c>
      <c r="AE2127" s="1">
        <f t="shared" ca="1" si="3551"/>
        <v>0</v>
      </c>
    </row>
    <row r="2128" spans="2:31" hidden="1">
      <c r="B2128" s="1">
        <f t="shared" si="3544"/>
        <v>0</v>
      </c>
      <c r="C2128" s="1">
        <f t="shared" si="3544"/>
        <v>0</v>
      </c>
      <c r="J2128" s="333">
        <f t="shared" si="3550"/>
        <v>77</v>
      </c>
      <c r="K2128" s="1">
        <f t="shared" ca="1" si="3548"/>
        <v>0</v>
      </c>
      <c r="L2128" s="1">
        <f t="shared" ca="1" si="3548"/>
        <v>0</v>
      </c>
      <c r="M2128" s="1">
        <f t="shared" ca="1" si="3548"/>
        <v>0</v>
      </c>
      <c r="N2128" s="1">
        <f t="shared" ca="1" si="3548"/>
        <v>0</v>
      </c>
      <c r="O2128" s="1">
        <f t="shared" ca="1" si="3548"/>
        <v>0</v>
      </c>
      <c r="P2128" s="1">
        <f t="shared" ca="1" si="3548"/>
        <v>0</v>
      </c>
      <c r="Q2128" s="1">
        <f t="shared" ca="1" si="3548"/>
        <v>0</v>
      </c>
      <c r="R2128" s="1">
        <f t="shared" ca="1" si="3548"/>
        <v>0</v>
      </c>
      <c r="S2128" s="1">
        <f t="shared" ca="1" si="3548"/>
        <v>0</v>
      </c>
      <c r="T2128" s="1">
        <f t="shared" ca="1" si="3548"/>
        <v>0</v>
      </c>
      <c r="U2128" s="1">
        <f t="shared" ca="1" si="3548"/>
        <v>0</v>
      </c>
      <c r="V2128" s="1">
        <f t="shared" ca="1" si="3548"/>
        <v>0</v>
      </c>
      <c r="W2128" s="1">
        <f t="shared" ca="1" si="3548"/>
        <v>0</v>
      </c>
      <c r="X2128" s="1">
        <f t="shared" ca="1" si="3548"/>
        <v>0</v>
      </c>
      <c r="Y2128" s="1">
        <f t="shared" ca="1" si="3548"/>
        <v>0</v>
      </c>
      <c r="Z2128" s="1">
        <f t="shared" ca="1" si="3551"/>
        <v>0</v>
      </c>
      <c r="AA2128" s="1">
        <f t="shared" ca="1" si="3551"/>
        <v>0</v>
      </c>
      <c r="AB2128" s="1">
        <f t="shared" ca="1" si="3551"/>
        <v>0</v>
      </c>
      <c r="AC2128" s="1">
        <f t="shared" ca="1" si="3551"/>
        <v>0</v>
      </c>
      <c r="AD2128" s="1">
        <f t="shared" ca="1" si="3551"/>
        <v>0</v>
      </c>
      <c r="AE2128" s="1">
        <f t="shared" ca="1" si="3551"/>
        <v>0</v>
      </c>
    </row>
    <row r="2129" spans="2:31" hidden="1">
      <c r="B2129" s="1">
        <f t="shared" si="3544"/>
        <v>0</v>
      </c>
      <c r="C2129" s="1">
        <f t="shared" si="3544"/>
        <v>0</v>
      </c>
      <c r="J2129" s="333">
        <f t="shared" si="3550"/>
        <v>84</v>
      </c>
      <c r="K2129" s="1">
        <f t="shared" ca="1" si="3548"/>
        <v>0</v>
      </c>
      <c r="L2129" s="1">
        <f t="shared" ca="1" si="3548"/>
        <v>0</v>
      </c>
      <c r="M2129" s="1">
        <f t="shared" ca="1" si="3548"/>
        <v>0</v>
      </c>
      <c r="N2129" s="1">
        <f t="shared" ca="1" si="3548"/>
        <v>0</v>
      </c>
      <c r="O2129" s="1">
        <f t="shared" ca="1" si="3548"/>
        <v>0</v>
      </c>
      <c r="P2129" s="1">
        <f t="shared" ca="1" si="3548"/>
        <v>0</v>
      </c>
      <c r="Q2129" s="1">
        <f t="shared" ca="1" si="3548"/>
        <v>0</v>
      </c>
      <c r="R2129" s="1">
        <f t="shared" ca="1" si="3548"/>
        <v>0</v>
      </c>
      <c r="S2129" s="1">
        <f t="shared" ca="1" si="3548"/>
        <v>0</v>
      </c>
      <c r="T2129" s="1">
        <f t="shared" ca="1" si="3548"/>
        <v>0</v>
      </c>
      <c r="U2129" s="1">
        <f t="shared" ca="1" si="3548"/>
        <v>0</v>
      </c>
      <c r="V2129" s="1">
        <f t="shared" ca="1" si="3548"/>
        <v>0</v>
      </c>
      <c r="W2129" s="1">
        <f t="shared" ca="1" si="3548"/>
        <v>0</v>
      </c>
      <c r="X2129" s="1">
        <f t="shared" ca="1" si="3548"/>
        <v>0</v>
      </c>
      <c r="Y2129" s="1">
        <f t="shared" ca="1" si="3548"/>
        <v>0</v>
      </c>
      <c r="Z2129" s="1">
        <f t="shared" ca="1" si="3551"/>
        <v>0</v>
      </c>
      <c r="AA2129" s="1">
        <f t="shared" ca="1" si="3551"/>
        <v>0</v>
      </c>
      <c r="AB2129" s="1">
        <f t="shared" ca="1" si="3551"/>
        <v>0</v>
      </c>
      <c r="AC2129" s="1">
        <f t="shared" ca="1" si="3551"/>
        <v>0</v>
      </c>
      <c r="AD2129" s="1">
        <f t="shared" ca="1" si="3551"/>
        <v>0</v>
      </c>
      <c r="AE2129" s="1">
        <f t="shared" ca="1" si="3551"/>
        <v>0</v>
      </c>
    </row>
    <row r="2130" spans="2:31" hidden="1">
      <c r="B2130" s="1">
        <f t="shared" si="3544"/>
        <v>0</v>
      </c>
      <c r="C2130" s="1">
        <f t="shared" si="3544"/>
        <v>0</v>
      </c>
      <c r="J2130" s="333">
        <f t="shared" si="3550"/>
        <v>91</v>
      </c>
      <c r="K2130" s="1">
        <f t="shared" ref="K2130:Y2138" ca="1" si="3552">OFFSET($K$1126,$J2130,COLUMN()-11)</f>
        <v>0</v>
      </c>
      <c r="L2130" s="1">
        <f t="shared" ca="1" si="3552"/>
        <v>0</v>
      </c>
      <c r="M2130" s="1">
        <f t="shared" ca="1" si="3552"/>
        <v>0</v>
      </c>
      <c r="N2130" s="1">
        <f t="shared" ca="1" si="3552"/>
        <v>0</v>
      </c>
      <c r="O2130" s="1">
        <f t="shared" ca="1" si="3552"/>
        <v>0</v>
      </c>
      <c r="P2130" s="1">
        <f t="shared" ca="1" si="3552"/>
        <v>0</v>
      </c>
      <c r="Q2130" s="1">
        <f t="shared" ca="1" si="3552"/>
        <v>0</v>
      </c>
      <c r="R2130" s="1">
        <f t="shared" ca="1" si="3552"/>
        <v>0</v>
      </c>
      <c r="S2130" s="1">
        <f t="shared" ca="1" si="3552"/>
        <v>0</v>
      </c>
      <c r="T2130" s="1">
        <f t="shared" ca="1" si="3552"/>
        <v>0</v>
      </c>
      <c r="U2130" s="1">
        <f t="shared" ca="1" si="3552"/>
        <v>0</v>
      </c>
      <c r="V2130" s="1">
        <f t="shared" ca="1" si="3552"/>
        <v>0</v>
      </c>
      <c r="W2130" s="1">
        <f t="shared" ca="1" si="3552"/>
        <v>0</v>
      </c>
      <c r="X2130" s="1">
        <f t="shared" ca="1" si="3552"/>
        <v>0</v>
      </c>
      <c r="Y2130" s="1">
        <f t="shared" ca="1" si="3552"/>
        <v>0</v>
      </c>
      <c r="Z2130" s="1">
        <f t="shared" ca="1" si="3551"/>
        <v>0</v>
      </c>
      <c r="AA2130" s="1">
        <f t="shared" ca="1" si="3551"/>
        <v>0</v>
      </c>
      <c r="AB2130" s="1">
        <f t="shared" ca="1" si="3551"/>
        <v>0</v>
      </c>
      <c r="AC2130" s="1">
        <f t="shared" ca="1" si="3551"/>
        <v>0</v>
      </c>
      <c r="AD2130" s="1">
        <f t="shared" ca="1" si="3551"/>
        <v>0</v>
      </c>
      <c r="AE2130" s="1">
        <f t="shared" ca="1" si="3551"/>
        <v>0</v>
      </c>
    </row>
    <row r="2131" spans="2:31" hidden="1">
      <c r="B2131" s="1">
        <f t="shared" si="3544"/>
        <v>0</v>
      </c>
      <c r="C2131" s="1">
        <f t="shared" si="3544"/>
        <v>0</v>
      </c>
      <c r="J2131" s="333">
        <f t="shared" si="3550"/>
        <v>98</v>
      </c>
      <c r="K2131" s="1">
        <f t="shared" ca="1" si="3552"/>
        <v>0</v>
      </c>
      <c r="L2131" s="1">
        <f t="shared" ca="1" si="3552"/>
        <v>0</v>
      </c>
      <c r="M2131" s="1">
        <f t="shared" ca="1" si="3552"/>
        <v>0</v>
      </c>
      <c r="N2131" s="1">
        <f t="shared" ca="1" si="3552"/>
        <v>0</v>
      </c>
      <c r="O2131" s="1">
        <f t="shared" ca="1" si="3552"/>
        <v>0</v>
      </c>
      <c r="P2131" s="1">
        <f t="shared" ca="1" si="3552"/>
        <v>0</v>
      </c>
      <c r="Q2131" s="1">
        <f t="shared" ca="1" si="3552"/>
        <v>0</v>
      </c>
      <c r="R2131" s="1">
        <f t="shared" ca="1" si="3552"/>
        <v>0</v>
      </c>
      <c r="S2131" s="1">
        <f t="shared" ca="1" si="3552"/>
        <v>0</v>
      </c>
      <c r="T2131" s="1">
        <f t="shared" ca="1" si="3552"/>
        <v>0</v>
      </c>
      <c r="U2131" s="1">
        <f t="shared" ca="1" si="3552"/>
        <v>0</v>
      </c>
      <c r="V2131" s="1">
        <f t="shared" ca="1" si="3552"/>
        <v>0</v>
      </c>
      <c r="W2131" s="1">
        <f t="shared" ca="1" si="3552"/>
        <v>0</v>
      </c>
      <c r="X2131" s="1">
        <f t="shared" ca="1" si="3552"/>
        <v>0</v>
      </c>
      <c r="Y2131" s="1">
        <f t="shared" ca="1" si="3552"/>
        <v>0</v>
      </c>
      <c r="Z2131" s="1">
        <f t="shared" ca="1" si="3551"/>
        <v>0</v>
      </c>
      <c r="AA2131" s="1">
        <f t="shared" ca="1" si="3551"/>
        <v>0</v>
      </c>
      <c r="AB2131" s="1">
        <f t="shared" ca="1" si="3551"/>
        <v>0</v>
      </c>
      <c r="AC2131" s="1">
        <f t="shared" ca="1" si="3551"/>
        <v>0</v>
      </c>
      <c r="AD2131" s="1">
        <f t="shared" ca="1" si="3551"/>
        <v>0</v>
      </c>
      <c r="AE2131" s="1">
        <f t="shared" ca="1" si="3551"/>
        <v>0</v>
      </c>
    </row>
    <row r="2132" spans="2:31" hidden="1">
      <c r="B2132" s="1">
        <f t="shared" si="3544"/>
        <v>0</v>
      </c>
      <c r="C2132" s="1">
        <f t="shared" si="3544"/>
        <v>0</v>
      </c>
      <c r="J2132" s="333">
        <f t="shared" si="3550"/>
        <v>105</v>
      </c>
      <c r="K2132" s="1">
        <f t="shared" ca="1" si="3552"/>
        <v>0</v>
      </c>
      <c r="L2132" s="1">
        <f t="shared" ca="1" si="3552"/>
        <v>0</v>
      </c>
      <c r="M2132" s="1">
        <f t="shared" ca="1" si="3552"/>
        <v>0</v>
      </c>
      <c r="N2132" s="1">
        <f t="shared" ca="1" si="3552"/>
        <v>0</v>
      </c>
      <c r="O2132" s="1">
        <f t="shared" ca="1" si="3552"/>
        <v>0</v>
      </c>
      <c r="P2132" s="1">
        <f t="shared" ca="1" si="3552"/>
        <v>0</v>
      </c>
      <c r="Q2132" s="1">
        <f t="shared" ca="1" si="3552"/>
        <v>0</v>
      </c>
      <c r="R2132" s="1">
        <f t="shared" ca="1" si="3552"/>
        <v>0</v>
      </c>
      <c r="S2132" s="1">
        <f t="shared" ca="1" si="3552"/>
        <v>0</v>
      </c>
      <c r="T2132" s="1">
        <f t="shared" ca="1" si="3552"/>
        <v>0</v>
      </c>
      <c r="U2132" s="1">
        <f t="shared" ca="1" si="3552"/>
        <v>0</v>
      </c>
      <c r="V2132" s="1">
        <f t="shared" ca="1" si="3552"/>
        <v>0</v>
      </c>
      <c r="W2132" s="1">
        <f t="shared" ca="1" si="3552"/>
        <v>0</v>
      </c>
      <c r="X2132" s="1">
        <f t="shared" ca="1" si="3552"/>
        <v>0</v>
      </c>
      <c r="Y2132" s="1">
        <f t="shared" ca="1" si="3552"/>
        <v>0</v>
      </c>
      <c r="Z2132" s="1">
        <f t="shared" ca="1" si="3551"/>
        <v>0</v>
      </c>
      <c r="AA2132" s="1">
        <f t="shared" ca="1" si="3551"/>
        <v>0</v>
      </c>
      <c r="AB2132" s="1">
        <f t="shared" ca="1" si="3551"/>
        <v>0</v>
      </c>
      <c r="AC2132" s="1">
        <f t="shared" ca="1" si="3551"/>
        <v>0</v>
      </c>
      <c r="AD2132" s="1">
        <f t="shared" ca="1" si="3551"/>
        <v>0</v>
      </c>
      <c r="AE2132" s="1">
        <f t="shared" ca="1" si="3551"/>
        <v>0</v>
      </c>
    </row>
    <row r="2133" spans="2:31" hidden="1">
      <c r="B2133" s="1">
        <f t="shared" si="3544"/>
        <v>0</v>
      </c>
      <c r="C2133" s="1">
        <f t="shared" si="3544"/>
        <v>0</v>
      </c>
      <c r="J2133" s="333">
        <f t="shared" si="3550"/>
        <v>112</v>
      </c>
      <c r="K2133" s="1">
        <f t="shared" ca="1" si="3552"/>
        <v>0</v>
      </c>
      <c r="L2133" s="1">
        <f t="shared" ca="1" si="3552"/>
        <v>0</v>
      </c>
      <c r="M2133" s="1">
        <f t="shared" ca="1" si="3552"/>
        <v>0</v>
      </c>
      <c r="N2133" s="1">
        <f t="shared" ca="1" si="3552"/>
        <v>0</v>
      </c>
      <c r="O2133" s="1">
        <f t="shared" ca="1" si="3552"/>
        <v>0</v>
      </c>
      <c r="P2133" s="1">
        <f t="shared" ca="1" si="3552"/>
        <v>0</v>
      </c>
      <c r="Q2133" s="1">
        <f t="shared" ca="1" si="3552"/>
        <v>0</v>
      </c>
      <c r="R2133" s="1">
        <f t="shared" ca="1" si="3552"/>
        <v>0</v>
      </c>
      <c r="S2133" s="1">
        <f t="shared" ca="1" si="3552"/>
        <v>0</v>
      </c>
      <c r="T2133" s="1">
        <f t="shared" ca="1" si="3552"/>
        <v>0</v>
      </c>
      <c r="U2133" s="1">
        <f t="shared" ca="1" si="3552"/>
        <v>0</v>
      </c>
      <c r="V2133" s="1">
        <f t="shared" ca="1" si="3552"/>
        <v>0</v>
      </c>
      <c r="W2133" s="1">
        <f t="shared" ca="1" si="3552"/>
        <v>0</v>
      </c>
      <c r="X2133" s="1">
        <f t="shared" ca="1" si="3552"/>
        <v>0</v>
      </c>
      <c r="Y2133" s="1">
        <f t="shared" ca="1" si="3552"/>
        <v>0</v>
      </c>
      <c r="Z2133" s="1">
        <f t="shared" ca="1" si="3551"/>
        <v>0</v>
      </c>
      <c r="AA2133" s="1">
        <f t="shared" ca="1" si="3551"/>
        <v>0</v>
      </c>
      <c r="AB2133" s="1">
        <f t="shared" ca="1" si="3551"/>
        <v>0</v>
      </c>
      <c r="AC2133" s="1">
        <f t="shared" ca="1" si="3551"/>
        <v>0</v>
      </c>
      <c r="AD2133" s="1">
        <f t="shared" ca="1" si="3551"/>
        <v>0</v>
      </c>
      <c r="AE2133" s="1">
        <f t="shared" ca="1" si="3551"/>
        <v>0</v>
      </c>
    </row>
    <row r="2134" spans="2:31" hidden="1">
      <c r="B2134" s="1">
        <f t="shared" si="3544"/>
        <v>0</v>
      </c>
      <c r="C2134" s="1">
        <f t="shared" si="3544"/>
        <v>0</v>
      </c>
      <c r="J2134" s="333">
        <f t="shared" si="3550"/>
        <v>119</v>
      </c>
      <c r="K2134" s="1">
        <f t="shared" ca="1" si="3552"/>
        <v>0</v>
      </c>
      <c r="L2134" s="1">
        <f t="shared" ca="1" si="3552"/>
        <v>0</v>
      </c>
      <c r="M2134" s="1">
        <f t="shared" ca="1" si="3552"/>
        <v>0</v>
      </c>
      <c r="N2134" s="1">
        <f t="shared" ca="1" si="3552"/>
        <v>0</v>
      </c>
      <c r="O2134" s="1">
        <f t="shared" ca="1" si="3552"/>
        <v>0</v>
      </c>
      <c r="P2134" s="1">
        <f t="shared" ca="1" si="3552"/>
        <v>0</v>
      </c>
      <c r="Q2134" s="1">
        <f t="shared" ca="1" si="3552"/>
        <v>0</v>
      </c>
      <c r="R2134" s="1">
        <f t="shared" ca="1" si="3552"/>
        <v>0</v>
      </c>
      <c r="S2134" s="1">
        <f t="shared" ca="1" si="3552"/>
        <v>0</v>
      </c>
      <c r="T2134" s="1">
        <f t="shared" ca="1" si="3552"/>
        <v>0</v>
      </c>
      <c r="U2134" s="1">
        <f t="shared" ca="1" si="3552"/>
        <v>0</v>
      </c>
      <c r="V2134" s="1">
        <f t="shared" ca="1" si="3552"/>
        <v>0</v>
      </c>
      <c r="W2134" s="1">
        <f t="shared" ca="1" si="3552"/>
        <v>0</v>
      </c>
      <c r="X2134" s="1">
        <f t="shared" ca="1" si="3552"/>
        <v>0</v>
      </c>
      <c r="Y2134" s="1">
        <f t="shared" ca="1" si="3552"/>
        <v>0</v>
      </c>
      <c r="Z2134" s="1">
        <f t="shared" ca="1" si="3551"/>
        <v>0</v>
      </c>
      <c r="AA2134" s="1">
        <f t="shared" ca="1" si="3551"/>
        <v>0</v>
      </c>
      <c r="AB2134" s="1">
        <f t="shared" ca="1" si="3551"/>
        <v>0</v>
      </c>
      <c r="AC2134" s="1">
        <f t="shared" ca="1" si="3551"/>
        <v>0</v>
      </c>
      <c r="AD2134" s="1">
        <f t="shared" ca="1" si="3551"/>
        <v>0</v>
      </c>
      <c r="AE2134" s="1">
        <f t="shared" ca="1" si="3551"/>
        <v>0</v>
      </c>
    </row>
    <row r="2135" spans="2:31" hidden="1">
      <c r="B2135" s="1">
        <f t="shared" si="3544"/>
        <v>0</v>
      </c>
      <c r="C2135" s="1">
        <f t="shared" si="3544"/>
        <v>0</v>
      </c>
      <c r="J2135" s="333">
        <f t="shared" si="3550"/>
        <v>126</v>
      </c>
      <c r="K2135" s="1">
        <f t="shared" ca="1" si="3552"/>
        <v>0</v>
      </c>
      <c r="L2135" s="1">
        <f t="shared" ca="1" si="3552"/>
        <v>0</v>
      </c>
      <c r="M2135" s="1">
        <f t="shared" ca="1" si="3552"/>
        <v>0</v>
      </c>
      <c r="N2135" s="1">
        <f t="shared" ca="1" si="3552"/>
        <v>0</v>
      </c>
      <c r="O2135" s="1">
        <f t="shared" ca="1" si="3552"/>
        <v>0</v>
      </c>
      <c r="P2135" s="1">
        <f t="shared" ca="1" si="3552"/>
        <v>0</v>
      </c>
      <c r="Q2135" s="1">
        <f t="shared" ca="1" si="3552"/>
        <v>0</v>
      </c>
      <c r="R2135" s="1">
        <f t="shared" ca="1" si="3552"/>
        <v>0</v>
      </c>
      <c r="S2135" s="1">
        <f t="shared" ca="1" si="3552"/>
        <v>0</v>
      </c>
      <c r="T2135" s="1">
        <f t="shared" ca="1" si="3552"/>
        <v>0</v>
      </c>
      <c r="U2135" s="1">
        <f t="shared" ca="1" si="3552"/>
        <v>0</v>
      </c>
      <c r="V2135" s="1">
        <f t="shared" ca="1" si="3552"/>
        <v>0</v>
      </c>
      <c r="W2135" s="1">
        <f t="shared" ca="1" si="3552"/>
        <v>0</v>
      </c>
      <c r="X2135" s="1">
        <f t="shared" ca="1" si="3552"/>
        <v>0</v>
      </c>
      <c r="Y2135" s="1">
        <f t="shared" ca="1" si="3552"/>
        <v>0</v>
      </c>
      <c r="Z2135" s="1">
        <f t="shared" ca="1" si="3551"/>
        <v>0</v>
      </c>
      <c r="AA2135" s="1">
        <f t="shared" ca="1" si="3551"/>
        <v>0</v>
      </c>
      <c r="AB2135" s="1">
        <f t="shared" ca="1" si="3551"/>
        <v>0</v>
      </c>
      <c r="AC2135" s="1">
        <f t="shared" ca="1" si="3551"/>
        <v>0</v>
      </c>
      <c r="AD2135" s="1">
        <f t="shared" ca="1" si="3551"/>
        <v>0</v>
      </c>
      <c r="AE2135" s="1">
        <f t="shared" ca="1" si="3551"/>
        <v>0</v>
      </c>
    </row>
    <row r="2136" spans="2:31" hidden="1">
      <c r="B2136" s="1">
        <f t="shared" si="3544"/>
        <v>0</v>
      </c>
      <c r="C2136" s="1">
        <f t="shared" si="3544"/>
        <v>0</v>
      </c>
      <c r="J2136" s="333">
        <f t="shared" si="3550"/>
        <v>133</v>
      </c>
      <c r="K2136" s="1">
        <f t="shared" ca="1" si="3552"/>
        <v>0</v>
      </c>
      <c r="L2136" s="1">
        <f t="shared" ca="1" si="3552"/>
        <v>0</v>
      </c>
      <c r="M2136" s="1">
        <f t="shared" ca="1" si="3552"/>
        <v>0</v>
      </c>
      <c r="N2136" s="1">
        <f t="shared" ca="1" si="3552"/>
        <v>0</v>
      </c>
      <c r="O2136" s="1">
        <f t="shared" ca="1" si="3552"/>
        <v>0</v>
      </c>
      <c r="P2136" s="1">
        <f t="shared" ca="1" si="3552"/>
        <v>0</v>
      </c>
      <c r="Q2136" s="1">
        <f t="shared" ca="1" si="3552"/>
        <v>0</v>
      </c>
      <c r="R2136" s="1">
        <f t="shared" ca="1" si="3552"/>
        <v>0</v>
      </c>
      <c r="S2136" s="1">
        <f t="shared" ca="1" si="3552"/>
        <v>0</v>
      </c>
      <c r="T2136" s="1">
        <f t="shared" ca="1" si="3552"/>
        <v>0</v>
      </c>
      <c r="U2136" s="1">
        <f t="shared" ca="1" si="3552"/>
        <v>0</v>
      </c>
      <c r="V2136" s="1">
        <f t="shared" ca="1" si="3552"/>
        <v>0</v>
      </c>
      <c r="W2136" s="1">
        <f t="shared" ca="1" si="3552"/>
        <v>0</v>
      </c>
      <c r="X2136" s="1">
        <f t="shared" ca="1" si="3552"/>
        <v>0</v>
      </c>
      <c r="Y2136" s="1">
        <f t="shared" ca="1" si="3552"/>
        <v>0</v>
      </c>
      <c r="Z2136" s="1">
        <f t="shared" ca="1" si="3551"/>
        <v>0</v>
      </c>
      <c r="AA2136" s="1">
        <f t="shared" ca="1" si="3551"/>
        <v>0</v>
      </c>
      <c r="AB2136" s="1">
        <f t="shared" ca="1" si="3551"/>
        <v>0</v>
      </c>
      <c r="AC2136" s="1">
        <f t="shared" ca="1" si="3551"/>
        <v>0</v>
      </c>
      <c r="AD2136" s="1">
        <f t="shared" ca="1" si="3551"/>
        <v>0</v>
      </c>
      <c r="AE2136" s="1">
        <f t="shared" ca="1" si="3551"/>
        <v>0</v>
      </c>
    </row>
    <row r="2137" spans="2:31" hidden="1">
      <c r="B2137" s="1">
        <f t="shared" si="3544"/>
        <v>0</v>
      </c>
      <c r="C2137" s="1">
        <f t="shared" si="3544"/>
        <v>0</v>
      </c>
      <c r="J2137" s="333">
        <f t="shared" si="3550"/>
        <v>140</v>
      </c>
      <c r="K2137" s="1">
        <f t="shared" ca="1" si="3552"/>
        <v>0</v>
      </c>
      <c r="L2137" s="1">
        <f t="shared" ca="1" si="3552"/>
        <v>0</v>
      </c>
      <c r="M2137" s="1">
        <f t="shared" ca="1" si="3552"/>
        <v>0</v>
      </c>
      <c r="N2137" s="1">
        <f t="shared" ca="1" si="3552"/>
        <v>0</v>
      </c>
      <c r="O2137" s="1">
        <f t="shared" ca="1" si="3552"/>
        <v>0</v>
      </c>
      <c r="P2137" s="1">
        <f t="shared" ca="1" si="3552"/>
        <v>0</v>
      </c>
      <c r="Q2137" s="1">
        <f t="shared" ca="1" si="3552"/>
        <v>0</v>
      </c>
      <c r="R2137" s="1">
        <f t="shared" ca="1" si="3552"/>
        <v>0</v>
      </c>
      <c r="S2137" s="1">
        <f t="shared" ca="1" si="3552"/>
        <v>0</v>
      </c>
      <c r="T2137" s="1">
        <f t="shared" ca="1" si="3552"/>
        <v>0</v>
      </c>
      <c r="U2137" s="1">
        <f t="shared" ca="1" si="3552"/>
        <v>0</v>
      </c>
      <c r="V2137" s="1">
        <f t="shared" ca="1" si="3552"/>
        <v>0</v>
      </c>
      <c r="W2137" s="1">
        <f t="shared" ca="1" si="3552"/>
        <v>0</v>
      </c>
      <c r="X2137" s="1">
        <f t="shared" ca="1" si="3552"/>
        <v>0</v>
      </c>
      <c r="Y2137" s="1">
        <f t="shared" ca="1" si="3552"/>
        <v>0</v>
      </c>
      <c r="Z2137" s="1">
        <f t="shared" ca="1" si="3551"/>
        <v>0</v>
      </c>
      <c r="AA2137" s="1">
        <f t="shared" ca="1" si="3551"/>
        <v>0</v>
      </c>
      <c r="AB2137" s="1">
        <f t="shared" ca="1" si="3551"/>
        <v>0</v>
      </c>
      <c r="AC2137" s="1">
        <f t="shared" ca="1" si="3551"/>
        <v>0</v>
      </c>
      <c r="AD2137" s="1">
        <f t="shared" ca="1" si="3551"/>
        <v>0</v>
      </c>
      <c r="AE2137" s="1">
        <f t="shared" ca="1" si="3551"/>
        <v>0</v>
      </c>
    </row>
    <row r="2138" spans="2:31" hidden="1">
      <c r="B2138" s="1">
        <f t="shared" si="3544"/>
        <v>0</v>
      </c>
      <c r="C2138" s="1">
        <f t="shared" si="3544"/>
        <v>0</v>
      </c>
      <c r="J2138" s="333">
        <f t="shared" si="3550"/>
        <v>147</v>
      </c>
      <c r="K2138" s="1">
        <f t="shared" ca="1" si="3552"/>
        <v>0</v>
      </c>
      <c r="L2138" s="1">
        <f t="shared" ca="1" si="3552"/>
        <v>0</v>
      </c>
      <c r="M2138" s="1">
        <f t="shared" ca="1" si="3552"/>
        <v>0</v>
      </c>
      <c r="N2138" s="1">
        <f t="shared" ca="1" si="3552"/>
        <v>0</v>
      </c>
      <c r="O2138" s="1">
        <f t="shared" ca="1" si="3552"/>
        <v>0</v>
      </c>
      <c r="P2138" s="1">
        <f t="shared" ca="1" si="3552"/>
        <v>0</v>
      </c>
      <c r="Q2138" s="1">
        <f t="shared" ca="1" si="3552"/>
        <v>0</v>
      </c>
      <c r="R2138" s="1">
        <f t="shared" ca="1" si="3552"/>
        <v>0</v>
      </c>
      <c r="S2138" s="1">
        <f t="shared" ca="1" si="3552"/>
        <v>0</v>
      </c>
      <c r="T2138" s="1">
        <f t="shared" ca="1" si="3552"/>
        <v>0</v>
      </c>
      <c r="U2138" s="1">
        <f t="shared" ca="1" si="3552"/>
        <v>0</v>
      </c>
      <c r="V2138" s="1">
        <f t="shared" ca="1" si="3552"/>
        <v>0</v>
      </c>
      <c r="W2138" s="1">
        <f t="shared" ca="1" si="3552"/>
        <v>0</v>
      </c>
      <c r="X2138" s="1">
        <f t="shared" ca="1" si="3552"/>
        <v>0</v>
      </c>
      <c r="Y2138" s="1">
        <f t="shared" ca="1" si="3552"/>
        <v>0</v>
      </c>
      <c r="Z2138" s="1">
        <f t="shared" ca="1" si="3551"/>
        <v>0</v>
      </c>
      <c r="AA2138" s="1">
        <f t="shared" ca="1" si="3551"/>
        <v>0</v>
      </c>
      <c r="AB2138" s="1">
        <f t="shared" ca="1" si="3551"/>
        <v>0</v>
      </c>
      <c r="AC2138" s="1">
        <f t="shared" ca="1" si="3551"/>
        <v>0</v>
      </c>
      <c r="AD2138" s="1">
        <f t="shared" ca="1" si="3551"/>
        <v>0</v>
      </c>
      <c r="AE2138" s="1">
        <f t="shared" ca="1" si="3551"/>
        <v>0</v>
      </c>
    </row>
    <row r="2140" spans="2:31" hidden="1">
      <c r="B2140" s="227" t="s">
        <v>370</v>
      </c>
    </row>
    <row r="2141" spans="2:31" hidden="1">
      <c r="B2141" s="1">
        <f t="shared" ref="B2141:C2155" si="3553">B269</f>
        <v>0</v>
      </c>
      <c r="C2141" s="1">
        <f t="shared" si="3553"/>
        <v>0</v>
      </c>
      <c r="J2141" s="333">
        <v>0</v>
      </c>
      <c r="K2141" s="1">
        <f t="shared" ref="K2141:T2143" ca="1" si="3554">OFFSET($K$1286,$J2141,COLUMN()-11)</f>
        <v>0</v>
      </c>
      <c r="L2141" s="1">
        <f t="shared" ca="1" si="3554"/>
        <v>0</v>
      </c>
      <c r="M2141" s="1">
        <f t="shared" ca="1" si="3554"/>
        <v>0</v>
      </c>
      <c r="N2141" s="1">
        <f t="shared" ca="1" si="3554"/>
        <v>0</v>
      </c>
      <c r="O2141" s="1">
        <f t="shared" ca="1" si="3554"/>
        <v>0</v>
      </c>
      <c r="P2141" s="1">
        <f t="shared" ca="1" si="3554"/>
        <v>0</v>
      </c>
      <c r="Q2141" s="1">
        <f t="shared" ca="1" si="3554"/>
        <v>0</v>
      </c>
      <c r="R2141" s="1">
        <f t="shared" ca="1" si="3554"/>
        <v>0</v>
      </c>
      <c r="S2141" s="1">
        <f t="shared" ca="1" si="3554"/>
        <v>0</v>
      </c>
      <c r="T2141" s="1">
        <f t="shared" ca="1" si="3554"/>
        <v>0</v>
      </c>
      <c r="U2141" s="1">
        <f t="shared" ref="U2141:AE2143" ca="1" si="3555">OFFSET($K$1286,$J2141,COLUMN()-11)</f>
        <v>0</v>
      </c>
      <c r="V2141" s="1">
        <f t="shared" ca="1" si="3555"/>
        <v>0</v>
      </c>
      <c r="W2141" s="1">
        <f t="shared" ca="1" si="3555"/>
        <v>0</v>
      </c>
      <c r="X2141" s="1">
        <f t="shared" ca="1" si="3555"/>
        <v>0</v>
      </c>
      <c r="Y2141" s="1">
        <f t="shared" ca="1" si="3555"/>
        <v>0</v>
      </c>
      <c r="Z2141" s="1">
        <f t="shared" ca="1" si="3555"/>
        <v>0</v>
      </c>
      <c r="AA2141" s="1">
        <f t="shared" ca="1" si="3555"/>
        <v>0</v>
      </c>
      <c r="AB2141" s="1">
        <f t="shared" ca="1" si="3555"/>
        <v>0</v>
      </c>
      <c r="AC2141" s="1">
        <f t="shared" ca="1" si="3555"/>
        <v>0</v>
      </c>
      <c r="AD2141" s="1">
        <f t="shared" ca="1" si="3555"/>
        <v>0</v>
      </c>
      <c r="AE2141" s="1">
        <f t="shared" ca="1" si="3555"/>
        <v>0</v>
      </c>
    </row>
    <row r="2142" spans="2:31" hidden="1">
      <c r="B2142" s="1">
        <f t="shared" si="3553"/>
        <v>0</v>
      </c>
      <c r="C2142" s="1">
        <f t="shared" si="3553"/>
        <v>0</v>
      </c>
      <c r="J2142" s="333">
        <f>J2141+7</f>
        <v>7</v>
      </c>
      <c r="K2142" s="1">
        <f t="shared" ca="1" si="3554"/>
        <v>0</v>
      </c>
      <c r="L2142" s="1">
        <f t="shared" ca="1" si="3554"/>
        <v>0</v>
      </c>
      <c r="M2142" s="1">
        <f t="shared" ca="1" si="3554"/>
        <v>0</v>
      </c>
      <c r="N2142" s="1">
        <f t="shared" ca="1" si="3554"/>
        <v>0</v>
      </c>
      <c r="O2142" s="1">
        <f t="shared" ca="1" si="3554"/>
        <v>0</v>
      </c>
      <c r="P2142" s="1">
        <f t="shared" ca="1" si="3554"/>
        <v>0</v>
      </c>
      <c r="Q2142" s="1">
        <f t="shared" ca="1" si="3554"/>
        <v>0</v>
      </c>
      <c r="R2142" s="1">
        <f t="shared" ca="1" si="3554"/>
        <v>0</v>
      </c>
      <c r="S2142" s="1">
        <f t="shared" ca="1" si="3554"/>
        <v>0</v>
      </c>
      <c r="T2142" s="1">
        <f t="shared" ca="1" si="3554"/>
        <v>0</v>
      </c>
      <c r="U2142" s="1">
        <f t="shared" ca="1" si="3555"/>
        <v>0</v>
      </c>
      <c r="V2142" s="1">
        <f t="shared" ca="1" si="3555"/>
        <v>0</v>
      </c>
      <c r="W2142" s="1">
        <f t="shared" ca="1" si="3555"/>
        <v>0</v>
      </c>
      <c r="X2142" s="1">
        <f t="shared" ca="1" si="3555"/>
        <v>0</v>
      </c>
      <c r="Y2142" s="1">
        <f t="shared" ca="1" si="3555"/>
        <v>0</v>
      </c>
      <c r="Z2142" s="1">
        <f t="shared" ca="1" si="3555"/>
        <v>0</v>
      </c>
      <c r="AA2142" s="1">
        <f t="shared" ca="1" si="3555"/>
        <v>0</v>
      </c>
      <c r="AB2142" s="1">
        <f t="shared" ca="1" si="3555"/>
        <v>0</v>
      </c>
      <c r="AC2142" s="1">
        <f t="shared" ca="1" si="3555"/>
        <v>0</v>
      </c>
      <c r="AD2142" s="1">
        <f t="shared" ca="1" si="3555"/>
        <v>0</v>
      </c>
      <c r="AE2142" s="1">
        <f t="shared" ca="1" si="3555"/>
        <v>0</v>
      </c>
    </row>
    <row r="2143" spans="2:31" hidden="1">
      <c r="B2143" s="1">
        <f t="shared" si="3553"/>
        <v>0</v>
      </c>
      <c r="C2143" s="1">
        <f t="shared" si="3553"/>
        <v>0</v>
      </c>
      <c r="J2143" s="333">
        <f t="shared" ref="J2143:J2155" si="3556">J2142+7</f>
        <v>14</v>
      </c>
      <c r="K2143" s="1">
        <f t="shared" ca="1" si="3554"/>
        <v>0</v>
      </c>
      <c r="L2143" s="1">
        <f t="shared" ca="1" si="3554"/>
        <v>0</v>
      </c>
      <c r="M2143" s="1">
        <f t="shared" ca="1" si="3554"/>
        <v>0</v>
      </c>
      <c r="N2143" s="1">
        <f t="shared" ca="1" si="3554"/>
        <v>0</v>
      </c>
      <c r="O2143" s="1">
        <f t="shared" ca="1" si="3554"/>
        <v>0</v>
      </c>
      <c r="P2143" s="1">
        <f t="shared" ca="1" si="3554"/>
        <v>0</v>
      </c>
      <c r="Q2143" s="1">
        <f t="shared" ca="1" si="3554"/>
        <v>0</v>
      </c>
      <c r="R2143" s="1">
        <f t="shared" ca="1" si="3554"/>
        <v>0</v>
      </c>
      <c r="S2143" s="1">
        <f t="shared" ca="1" si="3554"/>
        <v>0</v>
      </c>
      <c r="T2143" s="1">
        <f t="shared" ca="1" si="3554"/>
        <v>0</v>
      </c>
      <c r="U2143" s="1">
        <f t="shared" ca="1" si="3555"/>
        <v>0</v>
      </c>
      <c r="V2143" s="1">
        <f t="shared" ca="1" si="3555"/>
        <v>0</v>
      </c>
      <c r="W2143" s="1">
        <f t="shared" ca="1" si="3555"/>
        <v>0</v>
      </c>
      <c r="X2143" s="1">
        <f t="shared" ca="1" si="3555"/>
        <v>0</v>
      </c>
      <c r="Y2143" s="1">
        <f t="shared" ca="1" si="3555"/>
        <v>0</v>
      </c>
      <c r="Z2143" s="1">
        <f t="shared" ca="1" si="3555"/>
        <v>0</v>
      </c>
      <c r="AA2143" s="1">
        <f t="shared" ca="1" si="3555"/>
        <v>0</v>
      </c>
      <c r="AB2143" s="1">
        <f t="shared" ca="1" si="3555"/>
        <v>0</v>
      </c>
      <c r="AC2143" s="1">
        <f t="shared" ca="1" si="3555"/>
        <v>0</v>
      </c>
      <c r="AD2143" s="1">
        <f t="shared" ca="1" si="3555"/>
        <v>0</v>
      </c>
      <c r="AE2143" s="1">
        <f t="shared" ca="1" si="3555"/>
        <v>0</v>
      </c>
    </row>
    <row r="2144" spans="2:31" hidden="1">
      <c r="B2144" s="1">
        <f t="shared" si="3553"/>
        <v>0</v>
      </c>
      <c r="C2144" s="1">
        <f t="shared" si="3553"/>
        <v>0</v>
      </c>
      <c r="J2144" s="333">
        <f t="shared" si="3556"/>
        <v>21</v>
      </c>
      <c r="K2144" s="1">
        <f t="shared" ref="K2144:Y2155" ca="1" si="3557">OFFSET($K$1286,$J2144,COLUMN()-11)</f>
        <v>0</v>
      </c>
      <c r="L2144" s="1">
        <f t="shared" ca="1" si="3557"/>
        <v>0</v>
      </c>
      <c r="M2144" s="1">
        <f t="shared" ca="1" si="3557"/>
        <v>0</v>
      </c>
      <c r="N2144" s="1">
        <f t="shared" ca="1" si="3557"/>
        <v>0</v>
      </c>
      <c r="O2144" s="1">
        <f t="shared" ca="1" si="3557"/>
        <v>0</v>
      </c>
      <c r="P2144" s="1">
        <f t="shared" ca="1" si="3557"/>
        <v>0</v>
      </c>
      <c r="Q2144" s="1">
        <f t="shared" ca="1" si="3557"/>
        <v>0</v>
      </c>
      <c r="R2144" s="1">
        <f t="shared" ca="1" si="3557"/>
        <v>0</v>
      </c>
      <c r="S2144" s="1">
        <f t="shared" ca="1" si="3557"/>
        <v>0</v>
      </c>
      <c r="T2144" s="1">
        <f t="shared" ca="1" si="3557"/>
        <v>0</v>
      </c>
      <c r="U2144" s="1">
        <f t="shared" ca="1" si="3557"/>
        <v>0</v>
      </c>
      <c r="V2144" s="1">
        <f t="shared" ca="1" si="3557"/>
        <v>0</v>
      </c>
      <c r="W2144" s="1">
        <f t="shared" ca="1" si="3557"/>
        <v>0</v>
      </c>
      <c r="X2144" s="1">
        <f t="shared" ca="1" si="3557"/>
        <v>0</v>
      </c>
      <c r="Y2144" s="1">
        <f t="shared" ca="1" si="3557"/>
        <v>0</v>
      </c>
      <c r="Z2144" s="1">
        <f t="shared" ref="Z2144:AE2155" ca="1" si="3558">OFFSET($K$1286,$J2144,COLUMN()-11)</f>
        <v>0</v>
      </c>
      <c r="AA2144" s="1">
        <f t="shared" ca="1" si="3558"/>
        <v>0</v>
      </c>
      <c r="AB2144" s="1">
        <f t="shared" ca="1" si="3558"/>
        <v>0</v>
      </c>
      <c r="AC2144" s="1">
        <f t="shared" ca="1" si="3558"/>
        <v>0</v>
      </c>
      <c r="AD2144" s="1">
        <f t="shared" ca="1" si="3558"/>
        <v>0</v>
      </c>
      <c r="AE2144" s="1">
        <f t="shared" ca="1" si="3558"/>
        <v>0</v>
      </c>
    </row>
    <row r="2145" spans="2:31" hidden="1">
      <c r="B2145" s="1">
        <f t="shared" si="3553"/>
        <v>0</v>
      </c>
      <c r="C2145" s="1">
        <f t="shared" si="3553"/>
        <v>0</v>
      </c>
      <c r="J2145" s="333">
        <f t="shared" si="3556"/>
        <v>28</v>
      </c>
      <c r="K2145" s="1">
        <f t="shared" ca="1" si="3557"/>
        <v>0</v>
      </c>
      <c r="L2145" s="1">
        <f t="shared" ca="1" si="3557"/>
        <v>0</v>
      </c>
      <c r="M2145" s="1">
        <f t="shared" ca="1" si="3557"/>
        <v>0</v>
      </c>
      <c r="N2145" s="1">
        <f t="shared" ca="1" si="3557"/>
        <v>0</v>
      </c>
      <c r="O2145" s="1">
        <f t="shared" ca="1" si="3557"/>
        <v>0</v>
      </c>
      <c r="P2145" s="1">
        <f t="shared" ca="1" si="3557"/>
        <v>0</v>
      </c>
      <c r="Q2145" s="1">
        <f t="shared" ca="1" si="3557"/>
        <v>0</v>
      </c>
      <c r="R2145" s="1">
        <f t="shared" ca="1" si="3557"/>
        <v>0</v>
      </c>
      <c r="S2145" s="1">
        <f t="shared" ca="1" si="3557"/>
        <v>0</v>
      </c>
      <c r="T2145" s="1">
        <f t="shared" ca="1" si="3557"/>
        <v>0</v>
      </c>
      <c r="U2145" s="1">
        <f t="shared" ca="1" si="3557"/>
        <v>0</v>
      </c>
      <c r="V2145" s="1">
        <f t="shared" ca="1" si="3557"/>
        <v>0</v>
      </c>
      <c r="W2145" s="1">
        <f t="shared" ca="1" si="3557"/>
        <v>0</v>
      </c>
      <c r="X2145" s="1">
        <f t="shared" ca="1" si="3557"/>
        <v>0</v>
      </c>
      <c r="Y2145" s="1">
        <f t="shared" ca="1" si="3557"/>
        <v>0</v>
      </c>
      <c r="Z2145" s="1">
        <f t="shared" ca="1" si="3558"/>
        <v>0</v>
      </c>
      <c r="AA2145" s="1">
        <f t="shared" ca="1" si="3558"/>
        <v>0</v>
      </c>
      <c r="AB2145" s="1">
        <f t="shared" ca="1" si="3558"/>
        <v>0</v>
      </c>
      <c r="AC2145" s="1">
        <f t="shared" ca="1" si="3558"/>
        <v>0</v>
      </c>
      <c r="AD2145" s="1">
        <f t="shared" ca="1" si="3558"/>
        <v>0</v>
      </c>
      <c r="AE2145" s="1">
        <f t="shared" ca="1" si="3558"/>
        <v>0</v>
      </c>
    </row>
    <row r="2146" spans="2:31" hidden="1">
      <c r="B2146" s="1">
        <f t="shared" si="3553"/>
        <v>0</v>
      </c>
      <c r="C2146" s="1">
        <f t="shared" si="3553"/>
        <v>0</v>
      </c>
      <c r="J2146" s="333">
        <f t="shared" si="3556"/>
        <v>35</v>
      </c>
      <c r="K2146" s="1">
        <f t="shared" ca="1" si="3557"/>
        <v>0</v>
      </c>
      <c r="L2146" s="1">
        <f t="shared" ca="1" si="3557"/>
        <v>0</v>
      </c>
      <c r="M2146" s="1">
        <f t="shared" ca="1" si="3557"/>
        <v>0</v>
      </c>
      <c r="N2146" s="1">
        <f t="shared" ca="1" si="3557"/>
        <v>0</v>
      </c>
      <c r="O2146" s="1">
        <f t="shared" ca="1" si="3557"/>
        <v>0</v>
      </c>
      <c r="P2146" s="1">
        <f t="shared" ca="1" si="3557"/>
        <v>0</v>
      </c>
      <c r="Q2146" s="1">
        <f t="shared" ca="1" si="3557"/>
        <v>0</v>
      </c>
      <c r="R2146" s="1">
        <f t="shared" ca="1" si="3557"/>
        <v>0</v>
      </c>
      <c r="S2146" s="1">
        <f t="shared" ca="1" si="3557"/>
        <v>0</v>
      </c>
      <c r="T2146" s="1">
        <f t="shared" ca="1" si="3557"/>
        <v>0</v>
      </c>
      <c r="U2146" s="1">
        <f t="shared" ca="1" si="3557"/>
        <v>0</v>
      </c>
      <c r="V2146" s="1">
        <f t="shared" ca="1" si="3557"/>
        <v>0</v>
      </c>
      <c r="W2146" s="1">
        <f t="shared" ca="1" si="3557"/>
        <v>0</v>
      </c>
      <c r="X2146" s="1">
        <f t="shared" ca="1" si="3557"/>
        <v>0</v>
      </c>
      <c r="Y2146" s="1">
        <f t="shared" ca="1" si="3557"/>
        <v>0</v>
      </c>
      <c r="Z2146" s="1">
        <f t="shared" ca="1" si="3558"/>
        <v>0</v>
      </c>
      <c r="AA2146" s="1">
        <f t="shared" ca="1" si="3558"/>
        <v>0</v>
      </c>
      <c r="AB2146" s="1">
        <f t="shared" ca="1" si="3558"/>
        <v>0</v>
      </c>
      <c r="AC2146" s="1">
        <f t="shared" ca="1" si="3558"/>
        <v>0</v>
      </c>
      <c r="AD2146" s="1">
        <f t="shared" ca="1" si="3558"/>
        <v>0</v>
      </c>
      <c r="AE2146" s="1">
        <f t="shared" ca="1" si="3558"/>
        <v>0</v>
      </c>
    </row>
    <row r="2147" spans="2:31" hidden="1">
      <c r="B2147" s="1">
        <f t="shared" si="3553"/>
        <v>0</v>
      </c>
      <c r="C2147" s="1">
        <f t="shared" si="3553"/>
        <v>0</v>
      </c>
      <c r="J2147" s="333">
        <f t="shared" si="3556"/>
        <v>42</v>
      </c>
      <c r="K2147" s="1">
        <f t="shared" ca="1" si="3557"/>
        <v>0</v>
      </c>
      <c r="L2147" s="1">
        <f t="shared" ca="1" si="3557"/>
        <v>0</v>
      </c>
      <c r="M2147" s="1">
        <f t="shared" ca="1" si="3557"/>
        <v>0</v>
      </c>
      <c r="N2147" s="1">
        <f t="shared" ca="1" si="3557"/>
        <v>0</v>
      </c>
      <c r="O2147" s="1">
        <f t="shared" ca="1" si="3557"/>
        <v>0</v>
      </c>
      <c r="P2147" s="1">
        <f t="shared" ca="1" si="3557"/>
        <v>0</v>
      </c>
      <c r="Q2147" s="1">
        <f t="shared" ca="1" si="3557"/>
        <v>0</v>
      </c>
      <c r="R2147" s="1">
        <f t="shared" ca="1" si="3557"/>
        <v>0</v>
      </c>
      <c r="S2147" s="1">
        <f t="shared" ca="1" si="3557"/>
        <v>0</v>
      </c>
      <c r="T2147" s="1">
        <f t="shared" ca="1" si="3557"/>
        <v>0</v>
      </c>
      <c r="U2147" s="1">
        <f t="shared" ca="1" si="3557"/>
        <v>0</v>
      </c>
      <c r="V2147" s="1">
        <f t="shared" ca="1" si="3557"/>
        <v>0</v>
      </c>
      <c r="W2147" s="1">
        <f t="shared" ca="1" si="3557"/>
        <v>0</v>
      </c>
      <c r="X2147" s="1">
        <f t="shared" ca="1" si="3557"/>
        <v>0</v>
      </c>
      <c r="Y2147" s="1">
        <f t="shared" ca="1" si="3557"/>
        <v>0</v>
      </c>
      <c r="Z2147" s="1">
        <f t="shared" ca="1" si="3558"/>
        <v>0</v>
      </c>
      <c r="AA2147" s="1">
        <f t="shared" ca="1" si="3558"/>
        <v>0</v>
      </c>
      <c r="AB2147" s="1">
        <f t="shared" ca="1" si="3558"/>
        <v>0</v>
      </c>
      <c r="AC2147" s="1">
        <f t="shared" ca="1" si="3558"/>
        <v>0</v>
      </c>
      <c r="AD2147" s="1">
        <f t="shared" ca="1" si="3558"/>
        <v>0</v>
      </c>
      <c r="AE2147" s="1">
        <f t="shared" ca="1" si="3558"/>
        <v>0</v>
      </c>
    </row>
    <row r="2148" spans="2:31" hidden="1">
      <c r="B2148" s="1">
        <f t="shared" si="3553"/>
        <v>0</v>
      </c>
      <c r="C2148" s="1">
        <f t="shared" si="3553"/>
        <v>0</v>
      </c>
      <c r="J2148" s="333">
        <f t="shared" si="3556"/>
        <v>49</v>
      </c>
      <c r="K2148" s="1">
        <f t="shared" ca="1" si="3557"/>
        <v>0</v>
      </c>
      <c r="L2148" s="1">
        <f t="shared" ca="1" si="3557"/>
        <v>0</v>
      </c>
      <c r="M2148" s="1">
        <f t="shared" ca="1" si="3557"/>
        <v>0</v>
      </c>
      <c r="N2148" s="1">
        <f t="shared" ca="1" si="3557"/>
        <v>0</v>
      </c>
      <c r="O2148" s="1">
        <f t="shared" ca="1" si="3557"/>
        <v>0</v>
      </c>
      <c r="P2148" s="1">
        <f t="shared" ca="1" si="3557"/>
        <v>0</v>
      </c>
      <c r="Q2148" s="1">
        <f t="shared" ca="1" si="3557"/>
        <v>0</v>
      </c>
      <c r="R2148" s="1">
        <f t="shared" ca="1" si="3557"/>
        <v>0</v>
      </c>
      <c r="S2148" s="1">
        <f t="shared" ca="1" si="3557"/>
        <v>0</v>
      </c>
      <c r="T2148" s="1">
        <f t="shared" ca="1" si="3557"/>
        <v>0</v>
      </c>
      <c r="U2148" s="1">
        <f t="shared" ca="1" si="3557"/>
        <v>0</v>
      </c>
      <c r="V2148" s="1">
        <f t="shared" ca="1" si="3557"/>
        <v>0</v>
      </c>
      <c r="W2148" s="1">
        <f t="shared" ca="1" si="3557"/>
        <v>0</v>
      </c>
      <c r="X2148" s="1">
        <f t="shared" ca="1" si="3557"/>
        <v>0</v>
      </c>
      <c r="Y2148" s="1">
        <f t="shared" ca="1" si="3557"/>
        <v>0</v>
      </c>
      <c r="Z2148" s="1">
        <f t="shared" ca="1" si="3558"/>
        <v>0</v>
      </c>
      <c r="AA2148" s="1">
        <f t="shared" ca="1" si="3558"/>
        <v>0</v>
      </c>
      <c r="AB2148" s="1">
        <f t="shared" ca="1" si="3558"/>
        <v>0</v>
      </c>
      <c r="AC2148" s="1">
        <f t="shared" ca="1" si="3558"/>
        <v>0</v>
      </c>
      <c r="AD2148" s="1">
        <f t="shared" ca="1" si="3558"/>
        <v>0</v>
      </c>
      <c r="AE2148" s="1">
        <f t="shared" ca="1" si="3558"/>
        <v>0</v>
      </c>
    </row>
    <row r="2149" spans="2:31" hidden="1">
      <c r="B2149" s="1">
        <f t="shared" si="3553"/>
        <v>0</v>
      </c>
      <c r="C2149" s="1">
        <f t="shared" si="3553"/>
        <v>0</v>
      </c>
      <c r="J2149" s="333">
        <f t="shared" si="3556"/>
        <v>56</v>
      </c>
      <c r="K2149" s="1">
        <f t="shared" ca="1" si="3557"/>
        <v>0</v>
      </c>
      <c r="L2149" s="1">
        <f t="shared" ca="1" si="3557"/>
        <v>0</v>
      </c>
      <c r="M2149" s="1">
        <f t="shared" ca="1" si="3557"/>
        <v>0</v>
      </c>
      <c r="N2149" s="1">
        <f t="shared" ca="1" si="3557"/>
        <v>0</v>
      </c>
      <c r="O2149" s="1">
        <f t="shared" ca="1" si="3557"/>
        <v>0</v>
      </c>
      <c r="P2149" s="1">
        <f t="shared" ca="1" si="3557"/>
        <v>0</v>
      </c>
      <c r="Q2149" s="1">
        <f t="shared" ca="1" si="3557"/>
        <v>0</v>
      </c>
      <c r="R2149" s="1">
        <f t="shared" ca="1" si="3557"/>
        <v>0</v>
      </c>
      <c r="S2149" s="1">
        <f t="shared" ca="1" si="3557"/>
        <v>0</v>
      </c>
      <c r="T2149" s="1">
        <f t="shared" ca="1" si="3557"/>
        <v>0</v>
      </c>
      <c r="U2149" s="1">
        <f t="shared" ca="1" si="3557"/>
        <v>0</v>
      </c>
      <c r="V2149" s="1">
        <f t="shared" ca="1" si="3557"/>
        <v>0</v>
      </c>
      <c r="W2149" s="1">
        <f t="shared" ca="1" si="3557"/>
        <v>0</v>
      </c>
      <c r="X2149" s="1">
        <f t="shared" ca="1" si="3557"/>
        <v>0</v>
      </c>
      <c r="Y2149" s="1">
        <f t="shared" ca="1" si="3557"/>
        <v>0</v>
      </c>
      <c r="Z2149" s="1">
        <f t="shared" ca="1" si="3558"/>
        <v>0</v>
      </c>
      <c r="AA2149" s="1">
        <f t="shared" ca="1" si="3558"/>
        <v>0</v>
      </c>
      <c r="AB2149" s="1">
        <f t="shared" ca="1" si="3558"/>
        <v>0</v>
      </c>
      <c r="AC2149" s="1">
        <f t="shared" ca="1" si="3558"/>
        <v>0</v>
      </c>
      <c r="AD2149" s="1">
        <f t="shared" ca="1" si="3558"/>
        <v>0</v>
      </c>
      <c r="AE2149" s="1">
        <f t="shared" ca="1" si="3558"/>
        <v>0</v>
      </c>
    </row>
    <row r="2150" spans="2:31" hidden="1">
      <c r="B2150" s="1">
        <f t="shared" si="3553"/>
        <v>0</v>
      </c>
      <c r="C2150" s="1">
        <f t="shared" si="3553"/>
        <v>0</v>
      </c>
      <c r="J2150" s="333">
        <f t="shared" si="3556"/>
        <v>63</v>
      </c>
      <c r="K2150" s="1">
        <f t="shared" ca="1" si="3557"/>
        <v>0</v>
      </c>
      <c r="L2150" s="1">
        <f t="shared" ca="1" si="3557"/>
        <v>0</v>
      </c>
      <c r="M2150" s="1">
        <f t="shared" ca="1" si="3557"/>
        <v>0</v>
      </c>
      <c r="N2150" s="1">
        <f t="shared" ca="1" si="3557"/>
        <v>0</v>
      </c>
      <c r="O2150" s="1">
        <f t="shared" ca="1" si="3557"/>
        <v>0</v>
      </c>
      <c r="P2150" s="1">
        <f t="shared" ca="1" si="3557"/>
        <v>0</v>
      </c>
      <c r="Q2150" s="1">
        <f t="shared" ca="1" si="3557"/>
        <v>0</v>
      </c>
      <c r="R2150" s="1">
        <f t="shared" ca="1" si="3557"/>
        <v>0</v>
      </c>
      <c r="S2150" s="1">
        <f t="shared" ca="1" si="3557"/>
        <v>0</v>
      </c>
      <c r="T2150" s="1">
        <f t="shared" ca="1" si="3557"/>
        <v>0</v>
      </c>
      <c r="U2150" s="1">
        <f t="shared" ca="1" si="3557"/>
        <v>0</v>
      </c>
      <c r="V2150" s="1">
        <f t="shared" ca="1" si="3557"/>
        <v>0</v>
      </c>
      <c r="W2150" s="1">
        <f t="shared" ca="1" si="3557"/>
        <v>0</v>
      </c>
      <c r="X2150" s="1">
        <f t="shared" ca="1" si="3557"/>
        <v>0</v>
      </c>
      <c r="Y2150" s="1">
        <f t="shared" ca="1" si="3557"/>
        <v>0</v>
      </c>
      <c r="Z2150" s="1">
        <f t="shared" ca="1" si="3558"/>
        <v>0</v>
      </c>
      <c r="AA2150" s="1">
        <f t="shared" ca="1" si="3558"/>
        <v>0</v>
      </c>
      <c r="AB2150" s="1">
        <f t="shared" ca="1" si="3558"/>
        <v>0</v>
      </c>
      <c r="AC2150" s="1">
        <f t="shared" ca="1" si="3558"/>
        <v>0</v>
      </c>
      <c r="AD2150" s="1">
        <f t="shared" ca="1" si="3558"/>
        <v>0</v>
      </c>
      <c r="AE2150" s="1">
        <f t="shared" ca="1" si="3558"/>
        <v>0</v>
      </c>
    </row>
    <row r="2151" spans="2:31" hidden="1">
      <c r="B2151" s="1">
        <f t="shared" si="3553"/>
        <v>0</v>
      </c>
      <c r="C2151" s="1">
        <f t="shared" si="3553"/>
        <v>0</v>
      </c>
      <c r="J2151" s="333">
        <f t="shared" si="3556"/>
        <v>70</v>
      </c>
      <c r="K2151" s="1">
        <f t="shared" ca="1" si="3557"/>
        <v>0</v>
      </c>
      <c r="L2151" s="1">
        <f t="shared" ca="1" si="3557"/>
        <v>0</v>
      </c>
      <c r="M2151" s="1">
        <f t="shared" ca="1" si="3557"/>
        <v>0</v>
      </c>
      <c r="N2151" s="1">
        <f t="shared" ca="1" si="3557"/>
        <v>0</v>
      </c>
      <c r="O2151" s="1">
        <f t="shared" ca="1" si="3557"/>
        <v>0</v>
      </c>
      <c r="P2151" s="1">
        <f t="shared" ca="1" si="3557"/>
        <v>0</v>
      </c>
      <c r="Q2151" s="1">
        <f t="shared" ca="1" si="3557"/>
        <v>0</v>
      </c>
      <c r="R2151" s="1">
        <f t="shared" ca="1" si="3557"/>
        <v>0</v>
      </c>
      <c r="S2151" s="1">
        <f t="shared" ca="1" si="3557"/>
        <v>0</v>
      </c>
      <c r="T2151" s="1">
        <f t="shared" ca="1" si="3557"/>
        <v>0</v>
      </c>
      <c r="U2151" s="1">
        <f t="shared" ca="1" si="3557"/>
        <v>0</v>
      </c>
      <c r="V2151" s="1">
        <f t="shared" ca="1" si="3557"/>
        <v>0</v>
      </c>
      <c r="W2151" s="1">
        <f t="shared" ca="1" si="3557"/>
        <v>0</v>
      </c>
      <c r="X2151" s="1">
        <f t="shared" ca="1" si="3557"/>
        <v>0</v>
      </c>
      <c r="Y2151" s="1">
        <f t="shared" ca="1" si="3557"/>
        <v>0</v>
      </c>
      <c r="Z2151" s="1">
        <f t="shared" ca="1" si="3558"/>
        <v>0</v>
      </c>
      <c r="AA2151" s="1">
        <f t="shared" ca="1" si="3558"/>
        <v>0</v>
      </c>
      <c r="AB2151" s="1">
        <f t="shared" ca="1" si="3558"/>
        <v>0</v>
      </c>
      <c r="AC2151" s="1">
        <f t="shared" ca="1" si="3558"/>
        <v>0</v>
      </c>
      <c r="AD2151" s="1">
        <f t="shared" ca="1" si="3558"/>
        <v>0</v>
      </c>
      <c r="AE2151" s="1">
        <f t="shared" ca="1" si="3558"/>
        <v>0</v>
      </c>
    </row>
    <row r="2152" spans="2:31" hidden="1">
      <c r="B2152" s="1">
        <f t="shared" si="3553"/>
        <v>0</v>
      </c>
      <c r="C2152" s="1">
        <f t="shared" si="3553"/>
        <v>0</v>
      </c>
      <c r="J2152" s="333">
        <f t="shared" si="3556"/>
        <v>77</v>
      </c>
      <c r="K2152" s="1">
        <f t="shared" ca="1" si="3557"/>
        <v>0</v>
      </c>
      <c r="L2152" s="1">
        <f t="shared" ca="1" si="3557"/>
        <v>0</v>
      </c>
      <c r="M2152" s="1">
        <f t="shared" ca="1" si="3557"/>
        <v>0</v>
      </c>
      <c r="N2152" s="1">
        <f t="shared" ca="1" si="3557"/>
        <v>0</v>
      </c>
      <c r="O2152" s="1">
        <f t="shared" ca="1" si="3557"/>
        <v>0</v>
      </c>
      <c r="P2152" s="1">
        <f t="shared" ca="1" si="3557"/>
        <v>0</v>
      </c>
      <c r="Q2152" s="1">
        <f t="shared" ca="1" si="3557"/>
        <v>0</v>
      </c>
      <c r="R2152" s="1">
        <f t="shared" ca="1" si="3557"/>
        <v>0</v>
      </c>
      <c r="S2152" s="1">
        <f t="shared" ca="1" si="3557"/>
        <v>0</v>
      </c>
      <c r="T2152" s="1">
        <f t="shared" ca="1" si="3557"/>
        <v>0</v>
      </c>
      <c r="U2152" s="1">
        <f t="shared" ca="1" si="3557"/>
        <v>0</v>
      </c>
      <c r="V2152" s="1">
        <f t="shared" ca="1" si="3557"/>
        <v>0</v>
      </c>
      <c r="W2152" s="1">
        <f t="shared" ca="1" si="3557"/>
        <v>0</v>
      </c>
      <c r="X2152" s="1">
        <f t="shared" ca="1" si="3557"/>
        <v>0</v>
      </c>
      <c r="Y2152" s="1">
        <f t="shared" ca="1" si="3557"/>
        <v>0</v>
      </c>
      <c r="Z2152" s="1">
        <f t="shared" ca="1" si="3558"/>
        <v>0</v>
      </c>
      <c r="AA2152" s="1">
        <f t="shared" ca="1" si="3558"/>
        <v>0</v>
      </c>
      <c r="AB2152" s="1">
        <f t="shared" ca="1" si="3558"/>
        <v>0</v>
      </c>
      <c r="AC2152" s="1">
        <f t="shared" ca="1" si="3558"/>
        <v>0</v>
      </c>
      <c r="AD2152" s="1">
        <f t="shared" ca="1" si="3558"/>
        <v>0</v>
      </c>
      <c r="AE2152" s="1">
        <f t="shared" ca="1" si="3558"/>
        <v>0</v>
      </c>
    </row>
    <row r="2153" spans="2:31" hidden="1">
      <c r="B2153" s="1">
        <f t="shared" si="3553"/>
        <v>0</v>
      </c>
      <c r="C2153" s="1">
        <f t="shared" si="3553"/>
        <v>0</v>
      </c>
      <c r="J2153" s="333">
        <f t="shared" si="3556"/>
        <v>84</v>
      </c>
      <c r="K2153" s="1">
        <f t="shared" ca="1" si="3557"/>
        <v>0</v>
      </c>
      <c r="L2153" s="1">
        <f t="shared" ca="1" si="3557"/>
        <v>0</v>
      </c>
      <c r="M2153" s="1">
        <f t="shared" ca="1" si="3557"/>
        <v>0</v>
      </c>
      <c r="N2153" s="1">
        <f t="shared" ca="1" si="3557"/>
        <v>0</v>
      </c>
      <c r="O2153" s="1">
        <f t="shared" ca="1" si="3557"/>
        <v>0</v>
      </c>
      <c r="P2153" s="1">
        <f t="shared" ca="1" si="3557"/>
        <v>0</v>
      </c>
      <c r="Q2153" s="1">
        <f t="shared" ca="1" si="3557"/>
        <v>0</v>
      </c>
      <c r="R2153" s="1">
        <f t="shared" ca="1" si="3557"/>
        <v>0</v>
      </c>
      <c r="S2153" s="1">
        <f t="shared" ca="1" si="3557"/>
        <v>0</v>
      </c>
      <c r="T2153" s="1">
        <f t="shared" ca="1" si="3557"/>
        <v>0</v>
      </c>
      <c r="U2153" s="1">
        <f t="shared" ca="1" si="3557"/>
        <v>0</v>
      </c>
      <c r="V2153" s="1">
        <f t="shared" ca="1" si="3557"/>
        <v>0</v>
      </c>
      <c r="W2153" s="1">
        <f t="shared" ca="1" si="3557"/>
        <v>0</v>
      </c>
      <c r="X2153" s="1">
        <f t="shared" ca="1" si="3557"/>
        <v>0</v>
      </c>
      <c r="Y2153" s="1">
        <f t="shared" ca="1" si="3557"/>
        <v>0</v>
      </c>
      <c r="Z2153" s="1">
        <f t="shared" ca="1" si="3558"/>
        <v>0</v>
      </c>
      <c r="AA2153" s="1">
        <f t="shared" ca="1" si="3558"/>
        <v>0</v>
      </c>
      <c r="AB2153" s="1">
        <f t="shared" ca="1" si="3558"/>
        <v>0</v>
      </c>
      <c r="AC2153" s="1">
        <f t="shared" ca="1" si="3558"/>
        <v>0</v>
      </c>
      <c r="AD2153" s="1">
        <f t="shared" ca="1" si="3558"/>
        <v>0</v>
      </c>
      <c r="AE2153" s="1">
        <f t="shared" ca="1" si="3558"/>
        <v>0</v>
      </c>
    </row>
    <row r="2154" spans="2:31" hidden="1">
      <c r="B2154" s="1">
        <f t="shared" si="3553"/>
        <v>0</v>
      </c>
      <c r="C2154" s="1">
        <f t="shared" si="3553"/>
        <v>0</v>
      </c>
      <c r="J2154" s="333">
        <f t="shared" si="3556"/>
        <v>91</v>
      </c>
      <c r="K2154" s="1">
        <f t="shared" ca="1" si="3557"/>
        <v>0</v>
      </c>
      <c r="L2154" s="1">
        <f t="shared" ca="1" si="3557"/>
        <v>0</v>
      </c>
      <c r="M2154" s="1">
        <f t="shared" ca="1" si="3557"/>
        <v>0</v>
      </c>
      <c r="N2154" s="1">
        <f t="shared" ca="1" si="3557"/>
        <v>0</v>
      </c>
      <c r="O2154" s="1">
        <f t="shared" ca="1" si="3557"/>
        <v>0</v>
      </c>
      <c r="P2154" s="1">
        <f t="shared" ca="1" si="3557"/>
        <v>0</v>
      </c>
      <c r="Q2154" s="1">
        <f t="shared" ca="1" si="3557"/>
        <v>0</v>
      </c>
      <c r="R2154" s="1">
        <f t="shared" ca="1" si="3557"/>
        <v>0</v>
      </c>
      <c r="S2154" s="1">
        <f t="shared" ca="1" si="3557"/>
        <v>0</v>
      </c>
      <c r="T2154" s="1">
        <f t="shared" ca="1" si="3557"/>
        <v>0</v>
      </c>
      <c r="U2154" s="1">
        <f t="shared" ca="1" si="3557"/>
        <v>0</v>
      </c>
      <c r="V2154" s="1">
        <f t="shared" ca="1" si="3557"/>
        <v>0</v>
      </c>
      <c r="W2154" s="1">
        <f t="shared" ca="1" si="3557"/>
        <v>0</v>
      </c>
      <c r="X2154" s="1">
        <f t="shared" ca="1" si="3557"/>
        <v>0</v>
      </c>
      <c r="Y2154" s="1">
        <f t="shared" ca="1" si="3557"/>
        <v>0</v>
      </c>
      <c r="Z2154" s="1">
        <f t="shared" ca="1" si="3558"/>
        <v>0</v>
      </c>
      <c r="AA2154" s="1">
        <f t="shared" ca="1" si="3558"/>
        <v>0</v>
      </c>
      <c r="AB2154" s="1">
        <f t="shared" ca="1" si="3558"/>
        <v>0</v>
      </c>
      <c r="AC2154" s="1">
        <f t="shared" ca="1" si="3558"/>
        <v>0</v>
      </c>
      <c r="AD2154" s="1">
        <f t="shared" ca="1" si="3558"/>
        <v>0</v>
      </c>
      <c r="AE2154" s="1">
        <f t="shared" ca="1" si="3558"/>
        <v>0</v>
      </c>
    </row>
    <row r="2155" spans="2:31" hidden="1">
      <c r="B2155" s="1">
        <f t="shared" si="3553"/>
        <v>0</v>
      </c>
      <c r="C2155" s="1">
        <f t="shared" si="3553"/>
        <v>0</v>
      </c>
      <c r="J2155" s="333">
        <f t="shared" si="3556"/>
        <v>98</v>
      </c>
      <c r="K2155" s="1">
        <f t="shared" ca="1" si="3557"/>
        <v>0</v>
      </c>
      <c r="L2155" s="1">
        <f t="shared" ca="1" si="3557"/>
        <v>0</v>
      </c>
      <c r="M2155" s="1">
        <f t="shared" ca="1" si="3557"/>
        <v>0</v>
      </c>
      <c r="N2155" s="1">
        <f t="shared" ca="1" si="3557"/>
        <v>0</v>
      </c>
      <c r="O2155" s="1">
        <f t="shared" ca="1" si="3557"/>
        <v>0</v>
      </c>
      <c r="P2155" s="1">
        <f t="shared" ca="1" si="3557"/>
        <v>0</v>
      </c>
      <c r="Q2155" s="1">
        <f t="shared" ca="1" si="3557"/>
        <v>0</v>
      </c>
      <c r="R2155" s="1">
        <f t="shared" ca="1" si="3557"/>
        <v>0</v>
      </c>
      <c r="S2155" s="1">
        <f t="shared" ca="1" si="3557"/>
        <v>0</v>
      </c>
      <c r="T2155" s="1">
        <f t="shared" ca="1" si="3557"/>
        <v>0</v>
      </c>
      <c r="U2155" s="1">
        <f t="shared" ca="1" si="3557"/>
        <v>0</v>
      </c>
      <c r="V2155" s="1">
        <f t="shared" ca="1" si="3557"/>
        <v>0</v>
      </c>
      <c r="W2155" s="1">
        <f t="shared" ca="1" si="3557"/>
        <v>0</v>
      </c>
      <c r="X2155" s="1">
        <f t="shared" ca="1" si="3557"/>
        <v>0</v>
      </c>
      <c r="Y2155" s="1">
        <f t="shared" ca="1" si="3557"/>
        <v>0</v>
      </c>
      <c r="Z2155" s="1">
        <f t="shared" ca="1" si="3558"/>
        <v>0</v>
      </c>
      <c r="AA2155" s="1">
        <f t="shared" ca="1" si="3558"/>
        <v>0</v>
      </c>
      <c r="AB2155" s="1">
        <f t="shared" ca="1" si="3558"/>
        <v>0</v>
      </c>
      <c r="AC2155" s="1">
        <f t="shared" ca="1" si="3558"/>
        <v>0</v>
      </c>
      <c r="AD2155" s="1">
        <f t="shared" ca="1" si="3558"/>
        <v>0</v>
      </c>
      <c r="AE2155" s="1">
        <f t="shared" ca="1" si="3558"/>
        <v>0</v>
      </c>
    </row>
    <row r="2157" spans="2:31" hidden="1">
      <c r="B2157" s="227" t="s">
        <v>371</v>
      </c>
    </row>
    <row r="2158" spans="2:31" hidden="1">
      <c r="B2158" s="1">
        <f t="shared" ref="B2158:C2162" si="3559">B326</f>
        <v>0</v>
      </c>
      <c r="C2158" s="1">
        <f t="shared" si="3559"/>
        <v>0</v>
      </c>
      <c r="J2158" s="333">
        <v>0</v>
      </c>
      <c r="K2158" s="1">
        <f t="shared" ref="K2158:T2162" ca="1" si="3560">OFFSET($K$1397,$J2158,COLUMN()-11)</f>
        <v>0</v>
      </c>
      <c r="L2158" s="1">
        <f t="shared" ca="1" si="3560"/>
        <v>0</v>
      </c>
      <c r="M2158" s="1">
        <f t="shared" ca="1" si="3560"/>
        <v>0</v>
      </c>
      <c r="N2158" s="1">
        <f t="shared" ca="1" si="3560"/>
        <v>0</v>
      </c>
      <c r="O2158" s="1">
        <f t="shared" ca="1" si="3560"/>
        <v>0</v>
      </c>
      <c r="P2158" s="1">
        <f t="shared" ca="1" si="3560"/>
        <v>0</v>
      </c>
      <c r="Q2158" s="1">
        <f t="shared" ca="1" si="3560"/>
        <v>0</v>
      </c>
      <c r="R2158" s="1">
        <f t="shared" ca="1" si="3560"/>
        <v>0</v>
      </c>
      <c r="S2158" s="1">
        <f t="shared" ca="1" si="3560"/>
        <v>0</v>
      </c>
      <c r="T2158" s="1">
        <f t="shared" ca="1" si="3560"/>
        <v>0</v>
      </c>
      <c r="U2158" s="1">
        <f t="shared" ref="U2158:AE2162" ca="1" si="3561">OFFSET($K$1397,$J2158,COLUMN()-11)</f>
        <v>0</v>
      </c>
      <c r="V2158" s="1">
        <f t="shared" ca="1" si="3561"/>
        <v>0</v>
      </c>
      <c r="W2158" s="1">
        <f t="shared" ca="1" si="3561"/>
        <v>0</v>
      </c>
      <c r="X2158" s="1">
        <f t="shared" ca="1" si="3561"/>
        <v>0</v>
      </c>
      <c r="Y2158" s="1">
        <f t="shared" ca="1" si="3561"/>
        <v>0</v>
      </c>
      <c r="Z2158" s="1">
        <f t="shared" ca="1" si="3561"/>
        <v>0</v>
      </c>
      <c r="AA2158" s="1">
        <f t="shared" ca="1" si="3561"/>
        <v>0</v>
      </c>
      <c r="AB2158" s="1">
        <f t="shared" ca="1" si="3561"/>
        <v>0</v>
      </c>
      <c r="AC2158" s="1">
        <f t="shared" ca="1" si="3561"/>
        <v>0</v>
      </c>
      <c r="AD2158" s="1">
        <f t="shared" ca="1" si="3561"/>
        <v>0</v>
      </c>
      <c r="AE2158" s="1">
        <f t="shared" ca="1" si="3561"/>
        <v>0</v>
      </c>
    </row>
    <row r="2159" spans="2:31" hidden="1">
      <c r="B2159" s="1">
        <f t="shared" si="3559"/>
        <v>0</v>
      </c>
      <c r="C2159" s="1">
        <f t="shared" si="3559"/>
        <v>0</v>
      </c>
      <c r="J2159" s="333">
        <f>J2158+7</f>
        <v>7</v>
      </c>
      <c r="K2159" s="1">
        <f t="shared" ca="1" si="3560"/>
        <v>0</v>
      </c>
      <c r="L2159" s="1">
        <f t="shared" ca="1" si="3560"/>
        <v>0</v>
      </c>
      <c r="M2159" s="1">
        <f t="shared" ca="1" si="3560"/>
        <v>0</v>
      </c>
      <c r="N2159" s="1">
        <f t="shared" ca="1" si="3560"/>
        <v>0</v>
      </c>
      <c r="O2159" s="1">
        <f t="shared" ca="1" si="3560"/>
        <v>0</v>
      </c>
      <c r="P2159" s="1">
        <f t="shared" ca="1" si="3560"/>
        <v>0</v>
      </c>
      <c r="Q2159" s="1">
        <f t="shared" ca="1" si="3560"/>
        <v>0</v>
      </c>
      <c r="R2159" s="1">
        <f t="shared" ca="1" si="3560"/>
        <v>0</v>
      </c>
      <c r="S2159" s="1">
        <f t="shared" ca="1" si="3560"/>
        <v>0</v>
      </c>
      <c r="T2159" s="1">
        <f t="shared" ca="1" si="3560"/>
        <v>0</v>
      </c>
      <c r="U2159" s="1">
        <f t="shared" ca="1" si="3561"/>
        <v>0</v>
      </c>
      <c r="V2159" s="1">
        <f t="shared" ca="1" si="3561"/>
        <v>0</v>
      </c>
      <c r="W2159" s="1">
        <f t="shared" ca="1" si="3561"/>
        <v>0</v>
      </c>
      <c r="X2159" s="1">
        <f t="shared" ca="1" si="3561"/>
        <v>0</v>
      </c>
      <c r="Y2159" s="1">
        <f t="shared" ca="1" si="3561"/>
        <v>0</v>
      </c>
      <c r="Z2159" s="1">
        <f t="shared" ca="1" si="3561"/>
        <v>0</v>
      </c>
      <c r="AA2159" s="1">
        <f t="shared" ca="1" si="3561"/>
        <v>0</v>
      </c>
      <c r="AB2159" s="1">
        <f t="shared" ca="1" si="3561"/>
        <v>0</v>
      </c>
      <c r="AC2159" s="1">
        <f t="shared" ca="1" si="3561"/>
        <v>0</v>
      </c>
      <c r="AD2159" s="1">
        <f t="shared" ca="1" si="3561"/>
        <v>0</v>
      </c>
      <c r="AE2159" s="1">
        <f t="shared" ca="1" si="3561"/>
        <v>0</v>
      </c>
    </row>
    <row r="2160" spans="2:31" hidden="1">
      <c r="B2160" s="1">
        <f t="shared" si="3559"/>
        <v>0</v>
      </c>
      <c r="C2160" s="1">
        <f t="shared" si="3559"/>
        <v>0</v>
      </c>
      <c r="J2160" s="333">
        <f>J2159+7</f>
        <v>14</v>
      </c>
      <c r="K2160" s="1">
        <f t="shared" ca="1" si="3560"/>
        <v>0</v>
      </c>
      <c r="L2160" s="1">
        <f t="shared" ca="1" si="3560"/>
        <v>0</v>
      </c>
      <c r="M2160" s="1">
        <f t="shared" ca="1" si="3560"/>
        <v>0</v>
      </c>
      <c r="N2160" s="1">
        <f t="shared" ca="1" si="3560"/>
        <v>0</v>
      </c>
      <c r="O2160" s="1">
        <f t="shared" ca="1" si="3560"/>
        <v>0</v>
      </c>
      <c r="P2160" s="1">
        <f t="shared" ca="1" si="3560"/>
        <v>0</v>
      </c>
      <c r="Q2160" s="1">
        <f t="shared" ca="1" si="3560"/>
        <v>0</v>
      </c>
      <c r="R2160" s="1">
        <f t="shared" ca="1" si="3560"/>
        <v>0</v>
      </c>
      <c r="S2160" s="1">
        <f t="shared" ca="1" si="3560"/>
        <v>0</v>
      </c>
      <c r="T2160" s="1">
        <f t="shared" ca="1" si="3560"/>
        <v>0</v>
      </c>
      <c r="U2160" s="1">
        <f t="shared" ca="1" si="3561"/>
        <v>0</v>
      </c>
      <c r="V2160" s="1">
        <f t="shared" ca="1" si="3561"/>
        <v>0</v>
      </c>
      <c r="W2160" s="1">
        <f t="shared" ca="1" si="3561"/>
        <v>0</v>
      </c>
      <c r="X2160" s="1">
        <f t="shared" ca="1" si="3561"/>
        <v>0</v>
      </c>
      <c r="Y2160" s="1">
        <f t="shared" ca="1" si="3561"/>
        <v>0</v>
      </c>
      <c r="Z2160" s="1">
        <f t="shared" ca="1" si="3561"/>
        <v>0</v>
      </c>
      <c r="AA2160" s="1">
        <f t="shared" ca="1" si="3561"/>
        <v>0</v>
      </c>
      <c r="AB2160" s="1">
        <f t="shared" ca="1" si="3561"/>
        <v>0</v>
      </c>
      <c r="AC2160" s="1">
        <f t="shared" ca="1" si="3561"/>
        <v>0</v>
      </c>
      <c r="AD2160" s="1">
        <f t="shared" ca="1" si="3561"/>
        <v>0</v>
      </c>
      <c r="AE2160" s="1">
        <f t="shared" ca="1" si="3561"/>
        <v>0</v>
      </c>
    </row>
    <row r="2161" spans="2:31" hidden="1">
      <c r="B2161" s="1">
        <f t="shared" si="3559"/>
        <v>0</v>
      </c>
      <c r="C2161" s="1">
        <f t="shared" si="3559"/>
        <v>0</v>
      </c>
      <c r="J2161" s="333">
        <f>J2160+7</f>
        <v>21</v>
      </c>
      <c r="K2161" s="1">
        <f t="shared" ca="1" si="3560"/>
        <v>0</v>
      </c>
      <c r="L2161" s="1">
        <f t="shared" ca="1" si="3560"/>
        <v>0</v>
      </c>
      <c r="M2161" s="1">
        <f t="shared" ca="1" si="3560"/>
        <v>0</v>
      </c>
      <c r="N2161" s="1">
        <f t="shared" ca="1" si="3560"/>
        <v>0</v>
      </c>
      <c r="O2161" s="1">
        <f t="shared" ca="1" si="3560"/>
        <v>0</v>
      </c>
      <c r="P2161" s="1">
        <f t="shared" ca="1" si="3560"/>
        <v>0</v>
      </c>
      <c r="Q2161" s="1">
        <f t="shared" ca="1" si="3560"/>
        <v>0</v>
      </c>
      <c r="R2161" s="1">
        <f t="shared" ca="1" si="3560"/>
        <v>0</v>
      </c>
      <c r="S2161" s="1">
        <f t="shared" ca="1" si="3560"/>
        <v>0</v>
      </c>
      <c r="T2161" s="1">
        <f t="shared" ca="1" si="3560"/>
        <v>0</v>
      </c>
      <c r="U2161" s="1">
        <f t="shared" ca="1" si="3561"/>
        <v>0</v>
      </c>
      <c r="V2161" s="1">
        <f t="shared" ca="1" si="3561"/>
        <v>0</v>
      </c>
      <c r="W2161" s="1">
        <f t="shared" ca="1" si="3561"/>
        <v>0</v>
      </c>
      <c r="X2161" s="1">
        <f t="shared" ca="1" si="3561"/>
        <v>0</v>
      </c>
      <c r="Y2161" s="1">
        <f t="shared" ca="1" si="3561"/>
        <v>0</v>
      </c>
      <c r="Z2161" s="1">
        <f t="shared" ca="1" si="3561"/>
        <v>0</v>
      </c>
      <c r="AA2161" s="1">
        <f t="shared" ca="1" si="3561"/>
        <v>0</v>
      </c>
      <c r="AB2161" s="1">
        <f t="shared" ca="1" si="3561"/>
        <v>0</v>
      </c>
      <c r="AC2161" s="1">
        <f t="shared" ca="1" si="3561"/>
        <v>0</v>
      </c>
      <c r="AD2161" s="1">
        <f t="shared" ca="1" si="3561"/>
        <v>0</v>
      </c>
      <c r="AE2161" s="1">
        <f t="shared" ca="1" si="3561"/>
        <v>0</v>
      </c>
    </row>
    <row r="2162" spans="2:31" hidden="1">
      <c r="B2162" s="1">
        <f t="shared" si="3559"/>
        <v>0</v>
      </c>
      <c r="C2162" s="1">
        <f t="shared" si="3559"/>
        <v>0</v>
      </c>
      <c r="J2162" s="333">
        <f>J2161+7</f>
        <v>28</v>
      </c>
      <c r="K2162" s="1">
        <f t="shared" ca="1" si="3560"/>
        <v>0</v>
      </c>
      <c r="L2162" s="1">
        <f t="shared" ca="1" si="3560"/>
        <v>0</v>
      </c>
      <c r="M2162" s="1">
        <f t="shared" ca="1" si="3560"/>
        <v>0</v>
      </c>
      <c r="N2162" s="1">
        <f t="shared" ca="1" si="3560"/>
        <v>0</v>
      </c>
      <c r="O2162" s="1">
        <f t="shared" ca="1" si="3560"/>
        <v>0</v>
      </c>
      <c r="P2162" s="1">
        <f t="shared" ca="1" si="3560"/>
        <v>0</v>
      </c>
      <c r="Q2162" s="1">
        <f t="shared" ca="1" si="3560"/>
        <v>0</v>
      </c>
      <c r="R2162" s="1">
        <f t="shared" ca="1" si="3560"/>
        <v>0</v>
      </c>
      <c r="S2162" s="1">
        <f t="shared" ca="1" si="3560"/>
        <v>0</v>
      </c>
      <c r="T2162" s="1">
        <f t="shared" ca="1" si="3560"/>
        <v>0</v>
      </c>
      <c r="U2162" s="1">
        <f t="shared" ca="1" si="3561"/>
        <v>0</v>
      </c>
      <c r="V2162" s="1">
        <f t="shared" ca="1" si="3561"/>
        <v>0</v>
      </c>
      <c r="W2162" s="1">
        <f t="shared" ca="1" si="3561"/>
        <v>0</v>
      </c>
      <c r="X2162" s="1">
        <f t="shared" ca="1" si="3561"/>
        <v>0</v>
      </c>
      <c r="Y2162" s="1">
        <f t="shared" ca="1" si="3561"/>
        <v>0</v>
      </c>
      <c r="Z2162" s="1">
        <f t="shared" ca="1" si="3561"/>
        <v>0</v>
      </c>
      <c r="AA2162" s="1">
        <f t="shared" ca="1" si="3561"/>
        <v>0</v>
      </c>
      <c r="AB2162" s="1">
        <f t="shared" ca="1" si="3561"/>
        <v>0</v>
      </c>
      <c r="AC2162" s="1">
        <f t="shared" ca="1" si="3561"/>
        <v>0</v>
      </c>
      <c r="AD2162" s="1">
        <f t="shared" ca="1" si="3561"/>
        <v>0</v>
      </c>
      <c r="AE2162" s="1">
        <f t="shared" ca="1" si="3561"/>
        <v>0</v>
      </c>
    </row>
    <row r="2164" spans="2:31" hidden="1">
      <c r="B2164" s="227" t="s">
        <v>372</v>
      </c>
    </row>
    <row r="2165" spans="2:31" hidden="1">
      <c r="B2165" s="1">
        <f t="shared" ref="B2165:C2179" si="3562">B353</f>
        <v>0</v>
      </c>
      <c r="C2165" s="1">
        <f t="shared" si="3562"/>
        <v>0</v>
      </c>
      <c r="J2165" s="333">
        <v>0</v>
      </c>
      <c r="K2165" s="1">
        <f t="shared" ref="K2165:T2174" ca="1" si="3563">OFFSET($K$1437,$J2165,COLUMN()-11)</f>
        <v>0</v>
      </c>
      <c r="L2165" s="1">
        <f t="shared" ca="1" si="3563"/>
        <v>0</v>
      </c>
      <c r="M2165" s="1">
        <f t="shared" ca="1" si="3563"/>
        <v>0</v>
      </c>
      <c r="N2165" s="1">
        <f t="shared" ca="1" si="3563"/>
        <v>0</v>
      </c>
      <c r="O2165" s="1">
        <f t="shared" ca="1" si="3563"/>
        <v>0</v>
      </c>
      <c r="P2165" s="1">
        <f t="shared" ca="1" si="3563"/>
        <v>0</v>
      </c>
      <c r="Q2165" s="1">
        <f t="shared" ca="1" si="3563"/>
        <v>0</v>
      </c>
      <c r="R2165" s="1">
        <f t="shared" ca="1" si="3563"/>
        <v>0</v>
      </c>
      <c r="S2165" s="1">
        <f t="shared" ca="1" si="3563"/>
        <v>0</v>
      </c>
      <c r="T2165" s="1">
        <f t="shared" ca="1" si="3563"/>
        <v>0</v>
      </c>
      <c r="U2165" s="1">
        <f t="shared" ref="U2165:AE2174" ca="1" si="3564">OFFSET($K$1437,$J2165,COLUMN()-11)</f>
        <v>0</v>
      </c>
      <c r="V2165" s="1">
        <f t="shared" ca="1" si="3564"/>
        <v>0</v>
      </c>
      <c r="W2165" s="1">
        <f t="shared" ca="1" si="3564"/>
        <v>0</v>
      </c>
      <c r="X2165" s="1">
        <f t="shared" ca="1" si="3564"/>
        <v>0</v>
      </c>
      <c r="Y2165" s="1">
        <f t="shared" ca="1" si="3564"/>
        <v>0</v>
      </c>
      <c r="Z2165" s="1">
        <f t="shared" ca="1" si="3564"/>
        <v>0</v>
      </c>
      <c r="AA2165" s="1">
        <f t="shared" ca="1" si="3564"/>
        <v>0</v>
      </c>
      <c r="AB2165" s="1">
        <f t="shared" ca="1" si="3564"/>
        <v>0</v>
      </c>
      <c r="AC2165" s="1">
        <f t="shared" ca="1" si="3564"/>
        <v>0</v>
      </c>
      <c r="AD2165" s="1">
        <f t="shared" ca="1" si="3564"/>
        <v>0</v>
      </c>
      <c r="AE2165" s="1">
        <f t="shared" ca="1" si="3564"/>
        <v>0</v>
      </c>
    </row>
    <row r="2166" spans="2:31" hidden="1">
      <c r="B2166" s="1">
        <f t="shared" si="3562"/>
        <v>0</v>
      </c>
      <c r="C2166" s="1">
        <f t="shared" si="3562"/>
        <v>0</v>
      </c>
      <c r="J2166" s="333">
        <f>J2165+7</f>
        <v>7</v>
      </c>
      <c r="K2166" s="1">
        <f t="shared" ca="1" si="3563"/>
        <v>0</v>
      </c>
      <c r="L2166" s="1">
        <f t="shared" ca="1" si="3563"/>
        <v>0</v>
      </c>
      <c r="M2166" s="1">
        <f t="shared" ca="1" si="3563"/>
        <v>0</v>
      </c>
      <c r="N2166" s="1">
        <f t="shared" ca="1" si="3563"/>
        <v>0</v>
      </c>
      <c r="O2166" s="1">
        <f t="shared" ca="1" si="3563"/>
        <v>0</v>
      </c>
      <c r="P2166" s="1">
        <f t="shared" ca="1" si="3563"/>
        <v>0</v>
      </c>
      <c r="Q2166" s="1">
        <f t="shared" ca="1" si="3563"/>
        <v>0</v>
      </c>
      <c r="R2166" s="1">
        <f t="shared" ca="1" si="3563"/>
        <v>0</v>
      </c>
      <c r="S2166" s="1">
        <f t="shared" ca="1" si="3563"/>
        <v>0</v>
      </c>
      <c r="T2166" s="1">
        <f t="shared" ca="1" si="3563"/>
        <v>0</v>
      </c>
      <c r="U2166" s="1">
        <f t="shared" ca="1" si="3564"/>
        <v>0</v>
      </c>
      <c r="V2166" s="1">
        <f t="shared" ca="1" si="3564"/>
        <v>0</v>
      </c>
      <c r="W2166" s="1">
        <f t="shared" ca="1" si="3564"/>
        <v>0</v>
      </c>
      <c r="X2166" s="1">
        <f t="shared" ca="1" si="3564"/>
        <v>0</v>
      </c>
      <c r="Y2166" s="1">
        <f t="shared" ca="1" si="3564"/>
        <v>0</v>
      </c>
      <c r="Z2166" s="1">
        <f t="shared" ca="1" si="3564"/>
        <v>0</v>
      </c>
      <c r="AA2166" s="1">
        <f t="shared" ca="1" si="3564"/>
        <v>0</v>
      </c>
      <c r="AB2166" s="1">
        <f t="shared" ca="1" si="3564"/>
        <v>0</v>
      </c>
      <c r="AC2166" s="1">
        <f t="shared" ca="1" si="3564"/>
        <v>0</v>
      </c>
      <c r="AD2166" s="1">
        <f t="shared" ca="1" si="3564"/>
        <v>0</v>
      </c>
      <c r="AE2166" s="1">
        <f t="shared" ca="1" si="3564"/>
        <v>0</v>
      </c>
    </row>
    <row r="2167" spans="2:31" hidden="1">
      <c r="B2167" s="1">
        <f t="shared" si="3562"/>
        <v>0</v>
      </c>
      <c r="C2167" s="1">
        <f t="shared" si="3562"/>
        <v>0</v>
      </c>
      <c r="J2167" s="333">
        <f t="shared" ref="J2167:J2179" si="3565">J2166+7</f>
        <v>14</v>
      </c>
      <c r="K2167" s="1">
        <f t="shared" ca="1" si="3563"/>
        <v>0</v>
      </c>
      <c r="L2167" s="1">
        <f t="shared" ca="1" si="3563"/>
        <v>0</v>
      </c>
      <c r="M2167" s="1">
        <f t="shared" ca="1" si="3563"/>
        <v>0</v>
      </c>
      <c r="N2167" s="1">
        <f t="shared" ca="1" si="3563"/>
        <v>0</v>
      </c>
      <c r="O2167" s="1">
        <f t="shared" ca="1" si="3563"/>
        <v>0</v>
      </c>
      <c r="P2167" s="1">
        <f t="shared" ca="1" si="3563"/>
        <v>0</v>
      </c>
      <c r="Q2167" s="1">
        <f t="shared" ca="1" si="3563"/>
        <v>0</v>
      </c>
      <c r="R2167" s="1">
        <f t="shared" ca="1" si="3563"/>
        <v>0</v>
      </c>
      <c r="S2167" s="1">
        <f t="shared" ca="1" si="3563"/>
        <v>0</v>
      </c>
      <c r="T2167" s="1">
        <f t="shared" ca="1" si="3563"/>
        <v>0</v>
      </c>
      <c r="U2167" s="1">
        <f t="shared" ca="1" si="3564"/>
        <v>0</v>
      </c>
      <c r="V2167" s="1">
        <f t="shared" ca="1" si="3564"/>
        <v>0</v>
      </c>
      <c r="W2167" s="1">
        <f t="shared" ca="1" si="3564"/>
        <v>0</v>
      </c>
      <c r="X2167" s="1">
        <f t="shared" ca="1" si="3564"/>
        <v>0</v>
      </c>
      <c r="Y2167" s="1">
        <f t="shared" ca="1" si="3564"/>
        <v>0</v>
      </c>
      <c r="Z2167" s="1">
        <f t="shared" ca="1" si="3564"/>
        <v>0</v>
      </c>
      <c r="AA2167" s="1">
        <f t="shared" ca="1" si="3564"/>
        <v>0</v>
      </c>
      <c r="AB2167" s="1">
        <f t="shared" ca="1" si="3564"/>
        <v>0</v>
      </c>
      <c r="AC2167" s="1">
        <f t="shared" ca="1" si="3564"/>
        <v>0</v>
      </c>
      <c r="AD2167" s="1">
        <f t="shared" ca="1" si="3564"/>
        <v>0</v>
      </c>
      <c r="AE2167" s="1">
        <f t="shared" ca="1" si="3564"/>
        <v>0</v>
      </c>
    </row>
    <row r="2168" spans="2:31" hidden="1">
      <c r="B2168" s="1">
        <f t="shared" si="3562"/>
        <v>0</v>
      </c>
      <c r="C2168" s="1">
        <f t="shared" si="3562"/>
        <v>0</v>
      </c>
      <c r="J2168" s="333">
        <f t="shared" si="3565"/>
        <v>21</v>
      </c>
      <c r="K2168" s="1">
        <f t="shared" ca="1" si="3563"/>
        <v>0</v>
      </c>
      <c r="L2168" s="1">
        <f t="shared" ca="1" si="3563"/>
        <v>0</v>
      </c>
      <c r="M2168" s="1">
        <f t="shared" ca="1" si="3563"/>
        <v>0</v>
      </c>
      <c r="N2168" s="1">
        <f t="shared" ca="1" si="3563"/>
        <v>0</v>
      </c>
      <c r="O2168" s="1">
        <f t="shared" ca="1" si="3563"/>
        <v>0</v>
      </c>
      <c r="P2168" s="1">
        <f t="shared" ca="1" si="3563"/>
        <v>0</v>
      </c>
      <c r="Q2168" s="1">
        <f t="shared" ca="1" si="3563"/>
        <v>0</v>
      </c>
      <c r="R2168" s="1">
        <f t="shared" ca="1" si="3563"/>
        <v>0</v>
      </c>
      <c r="S2168" s="1">
        <f t="shared" ca="1" si="3563"/>
        <v>0</v>
      </c>
      <c r="T2168" s="1">
        <f t="shared" ca="1" si="3563"/>
        <v>0</v>
      </c>
      <c r="U2168" s="1">
        <f t="shared" ca="1" si="3564"/>
        <v>0</v>
      </c>
      <c r="V2168" s="1">
        <f t="shared" ca="1" si="3564"/>
        <v>0</v>
      </c>
      <c r="W2168" s="1">
        <f t="shared" ca="1" si="3564"/>
        <v>0</v>
      </c>
      <c r="X2168" s="1">
        <f t="shared" ca="1" si="3564"/>
        <v>0</v>
      </c>
      <c r="Y2168" s="1">
        <f t="shared" ca="1" si="3564"/>
        <v>0</v>
      </c>
      <c r="Z2168" s="1">
        <f t="shared" ca="1" si="3564"/>
        <v>0</v>
      </c>
      <c r="AA2168" s="1">
        <f t="shared" ca="1" si="3564"/>
        <v>0</v>
      </c>
      <c r="AB2168" s="1">
        <f t="shared" ca="1" si="3564"/>
        <v>0</v>
      </c>
      <c r="AC2168" s="1">
        <f t="shared" ca="1" si="3564"/>
        <v>0</v>
      </c>
      <c r="AD2168" s="1">
        <f t="shared" ca="1" si="3564"/>
        <v>0</v>
      </c>
      <c r="AE2168" s="1">
        <f t="shared" ca="1" si="3564"/>
        <v>0</v>
      </c>
    </row>
    <row r="2169" spans="2:31" hidden="1">
      <c r="B2169" s="1">
        <f t="shared" si="3562"/>
        <v>0</v>
      </c>
      <c r="C2169" s="1">
        <f t="shared" si="3562"/>
        <v>0</v>
      </c>
      <c r="J2169" s="333">
        <f t="shared" si="3565"/>
        <v>28</v>
      </c>
      <c r="K2169" s="1">
        <f t="shared" ca="1" si="3563"/>
        <v>0</v>
      </c>
      <c r="L2169" s="1">
        <f t="shared" ca="1" si="3563"/>
        <v>0</v>
      </c>
      <c r="M2169" s="1">
        <f t="shared" ca="1" si="3563"/>
        <v>0</v>
      </c>
      <c r="N2169" s="1">
        <f t="shared" ca="1" si="3563"/>
        <v>0</v>
      </c>
      <c r="O2169" s="1">
        <f t="shared" ca="1" si="3563"/>
        <v>0</v>
      </c>
      <c r="P2169" s="1">
        <f t="shared" ca="1" si="3563"/>
        <v>0</v>
      </c>
      <c r="Q2169" s="1">
        <f t="shared" ca="1" si="3563"/>
        <v>0</v>
      </c>
      <c r="R2169" s="1">
        <f t="shared" ca="1" si="3563"/>
        <v>0</v>
      </c>
      <c r="S2169" s="1">
        <f t="shared" ca="1" si="3563"/>
        <v>0</v>
      </c>
      <c r="T2169" s="1">
        <f t="shared" ca="1" si="3563"/>
        <v>0</v>
      </c>
      <c r="U2169" s="1">
        <f t="shared" ca="1" si="3564"/>
        <v>0</v>
      </c>
      <c r="V2169" s="1">
        <f t="shared" ca="1" si="3564"/>
        <v>0</v>
      </c>
      <c r="W2169" s="1">
        <f t="shared" ca="1" si="3564"/>
        <v>0</v>
      </c>
      <c r="X2169" s="1">
        <f t="shared" ca="1" si="3564"/>
        <v>0</v>
      </c>
      <c r="Y2169" s="1">
        <f t="shared" ca="1" si="3564"/>
        <v>0</v>
      </c>
      <c r="Z2169" s="1">
        <f t="shared" ca="1" si="3564"/>
        <v>0</v>
      </c>
      <c r="AA2169" s="1">
        <f t="shared" ca="1" si="3564"/>
        <v>0</v>
      </c>
      <c r="AB2169" s="1">
        <f t="shared" ca="1" si="3564"/>
        <v>0</v>
      </c>
      <c r="AC2169" s="1">
        <f t="shared" ca="1" si="3564"/>
        <v>0</v>
      </c>
      <c r="AD2169" s="1">
        <f t="shared" ca="1" si="3564"/>
        <v>0</v>
      </c>
      <c r="AE2169" s="1">
        <f t="shared" ca="1" si="3564"/>
        <v>0</v>
      </c>
    </row>
    <row r="2170" spans="2:31" hidden="1">
      <c r="B2170" s="1">
        <f t="shared" si="3562"/>
        <v>0</v>
      </c>
      <c r="C2170" s="1">
        <f t="shared" si="3562"/>
        <v>0</v>
      </c>
      <c r="J2170" s="333">
        <f t="shared" si="3565"/>
        <v>35</v>
      </c>
      <c r="K2170" s="1">
        <f t="shared" ca="1" si="3563"/>
        <v>0</v>
      </c>
      <c r="L2170" s="1">
        <f t="shared" ca="1" si="3563"/>
        <v>0</v>
      </c>
      <c r="M2170" s="1">
        <f t="shared" ca="1" si="3563"/>
        <v>0</v>
      </c>
      <c r="N2170" s="1">
        <f t="shared" ca="1" si="3563"/>
        <v>0</v>
      </c>
      <c r="O2170" s="1">
        <f t="shared" ca="1" si="3563"/>
        <v>0</v>
      </c>
      <c r="P2170" s="1">
        <f t="shared" ca="1" si="3563"/>
        <v>0</v>
      </c>
      <c r="Q2170" s="1">
        <f t="shared" ca="1" si="3563"/>
        <v>0</v>
      </c>
      <c r="R2170" s="1">
        <f t="shared" ca="1" si="3563"/>
        <v>0</v>
      </c>
      <c r="S2170" s="1">
        <f t="shared" ca="1" si="3563"/>
        <v>0</v>
      </c>
      <c r="T2170" s="1">
        <f t="shared" ca="1" si="3563"/>
        <v>0</v>
      </c>
      <c r="U2170" s="1">
        <f t="shared" ca="1" si="3564"/>
        <v>0</v>
      </c>
      <c r="V2170" s="1">
        <f t="shared" ca="1" si="3564"/>
        <v>0</v>
      </c>
      <c r="W2170" s="1">
        <f t="shared" ca="1" si="3564"/>
        <v>0</v>
      </c>
      <c r="X2170" s="1">
        <f t="shared" ca="1" si="3564"/>
        <v>0</v>
      </c>
      <c r="Y2170" s="1">
        <f t="shared" ca="1" si="3564"/>
        <v>0</v>
      </c>
      <c r="Z2170" s="1">
        <f t="shared" ca="1" si="3564"/>
        <v>0</v>
      </c>
      <c r="AA2170" s="1">
        <f t="shared" ca="1" si="3564"/>
        <v>0</v>
      </c>
      <c r="AB2170" s="1">
        <f t="shared" ca="1" si="3564"/>
        <v>0</v>
      </c>
      <c r="AC2170" s="1">
        <f t="shared" ca="1" si="3564"/>
        <v>0</v>
      </c>
      <c r="AD2170" s="1">
        <f t="shared" ca="1" si="3564"/>
        <v>0</v>
      </c>
      <c r="AE2170" s="1">
        <f t="shared" ca="1" si="3564"/>
        <v>0</v>
      </c>
    </row>
    <row r="2171" spans="2:31" hidden="1">
      <c r="B2171" s="1">
        <f t="shared" si="3562"/>
        <v>0</v>
      </c>
      <c r="C2171" s="1">
        <f t="shared" si="3562"/>
        <v>0</v>
      </c>
      <c r="J2171" s="333">
        <f t="shared" si="3565"/>
        <v>42</v>
      </c>
      <c r="K2171" s="1">
        <f t="shared" ca="1" si="3563"/>
        <v>0</v>
      </c>
      <c r="L2171" s="1">
        <f t="shared" ca="1" si="3563"/>
        <v>0</v>
      </c>
      <c r="M2171" s="1">
        <f t="shared" ca="1" si="3563"/>
        <v>0</v>
      </c>
      <c r="N2171" s="1">
        <f t="shared" ca="1" si="3563"/>
        <v>0</v>
      </c>
      <c r="O2171" s="1">
        <f t="shared" ca="1" si="3563"/>
        <v>0</v>
      </c>
      <c r="P2171" s="1">
        <f t="shared" ca="1" si="3563"/>
        <v>0</v>
      </c>
      <c r="Q2171" s="1">
        <f t="shared" ca="1" si="3563"/>
        <v>0</v>
      </c>
      <c r="R2171" s="1">
        <f t="shared" ca="1" si="3563"/>
        <v>0</v>
      </c>
      <c r="S2171" s="1">
        <f t="shared" ca="1" si="3563"/>
        <v>0</v>
      </c>
      <c r="T2171" s="1">
        <f t="shared" ca="1" si="3563"/>
        <v>0</v>
      </c>
      <c r="U2171" s="1">
        <f t="shared" ca="1" si="3564"/>
        <v>0</v>
      </c>
      <c r="V2171" s="1">
        <f t="shared" ca="1" si="3564"/>
        <v>0</v>
      </c>
      <c r="W2171" s="1">
        <f t="shared" ca="1" si="3564"/>
        <v>0</v>
      </c>
      <c r="X2171" s="1">
        <f t="shared" ca="1" si="3564"/>
        <v>0</v>
      </c>
      <c r="Y2171" s="1">
        <f t="shared" ca="1" si="3564"/>
        <v>0</v>
      </c>
      <c r="Z2171" s="1">
        <f t="shared" ca="1" si="3564"/>
        <v>0</v>
      </c>
      <c r="AA2171" s="1">
        <f t="shared" ca="1" si="3564"/>
        <v>0</v>
      </c>
      <c r="AB2171" s="1">
        <f t="shared" ca="1" si="3564"/>
        <v>0</v>
      </c>
      <c r="AC2171" s="1">
        <f t="shared" ca="1" si="3564"/>
        <v>0</v>
      </c>
      <c r="AD2171" s="1">
        <f t="shared" ca="1" si="3564"/>
        <v>0</v>
      </c>
      <c r="AE2171" s="1">
        <f t="shared" ca="1" si="3564"/>
        <v>0</v>
      </c>
    </row>
    <row r="2172" spans="2:31" hidden="1">
      <c r="B2172" s="1">
        <f t="shared" si="3562"/>
        <v>0</v>
      </c>
      <c r="C2172" s="1">
        <f t="shared" si="3562"/>
        <v>0</v>
      </c>
      <c r="J2172" s="333">
        <f t="shared" si="3565"/>
        <v>49</v>
      </c>
      <c r="K2172" s="1">
        <f t="shared" ca="1" si="3563"/>
        <v>0</v>
      </c>
      <c r="L2172" s="1">
        <f t="shared" ca="1" si="3563"/>
        <v>0</v>
      </c>
      <c r="M2172" s="1">
        <f t="shared" ca="1" si="3563"/>
        <v>0</v>
      </c>
      <c r="N2172" s="1">
        <f t="shared" ca="1" si="3563"/>
        <v>0</v>
      </c>
      <c r="O2172" s="1">
        <f t="shared" ca="1" si="3563"/>
        <v>0</v>
      </c>
      <c r="P2172" s="1">
        <f t="shared" ca="1" si="3563"/>
        <v>0</v>
      </c>
      <c r="Q2172" s="1">
        <f t="shared" ca="1" si="3563"/>
        <v>0</v>
      </c>
      <c r="R2172" s="1">
        <f t="shared" ca="1" si="3563"/>
        <v>0</v>
      </c>
      <c r="S2172" s="1">
        <f t="shared" ca="1" si="3563"/>
        <v>0</v>
      </c>
      <c r="T2172" s="1">
        <f t="shared" ca="1" si="3563"/>
        <v>0</v>
      </c>
      <c r="U2172" s="1">
        <f t="shared" ca="1" si="3564"/>
        <v>0</v>
      </c>
      <c r="V2172" s="1">
        <f t="shared" ca="1" si="3564"/>
        <v>0</v>
      </c>
      <c r="W2172" s="1">
        <f t="shared" ca="1" si="3564"/>
        <v>0</v>
      </c>
      <c r="X2172" s="1">
        <f t="shared" ca="1" si="3564"/>
        <v>0</v>
      </c>
      <c r="Y2172" s="1">
        <f t="shared" ca="1" si="3564"/>
        <v>0</v>
      </c>
      <c r="Z2172" s="1">
        <f t="shared" ca="1" si="3564"/>
        <v>0</v>
      </c>
      <c r="AA2172" s="1">
        <f t="shared" ca="1" si="3564"/>
        <v>0</v>
      </c>
      <c r="AB2172" s="1">
        <f t="shared" ca="1" si="3564"/>
        <v>0</v>
      </c>
      <c r="AC2172" s="1">
        <f t="shared" ca="1" si="3564"/>
        <v>0</v>
      </c>
      <c r="AD2172" s="1">
        <f t="shared" ca="1" si="3564"/>
        <v>0</v>
      </c>
      <c r="AE2172" s="1">
        <f t="shared" ca="1" si="3564"/>
        <v>0</v>
      </c>
    </row>
    <row r="2173" spans="2:31" hidden="1">
      <c r="B2173" s="1">
        <f t="shared" si="3562"/>
        <v>0</v>
      </c>
      <c r="C2173" s="1">
        <f t="shared" si="3562"/>
        <v>0</v>
      </c>
      <c r="J2173" s="333">
        <f t="shared" si="3565"/>
        <v>56</v>
      </c>
      <c r="K2173" s="1">
        <f t="shared" ca="1" si="3563"/>
        <v>0</v>
      </c>
      <c r="L2173" s="1">
        <f t="shared" ca="1" si="3563"/>
        <v>0</v>
      </c>
      <c r="M2173" s="1">
        <f t="shared" ca="1" si="3563"/>
        <v>0</v>
      </c>
      <c r="N2173" s="1">
        <f t="shared" ca="1" si="3563"/>
        <v>0</v>
      </c>
      <c r="O2173" s="1">
        <f t="shared" ca="1" si="3563"/>
        <v>0</v>
      </c>
      <c r="P2173" s="1">
        <f t="shared" ca="1" si="3563"/>
        <v>0</v>
      </c>
      <c r="Q2173" s="1">
        <f t="shared" ca="1" si="3563"/>
        <v>0</v>
      </c>
      <c r="R2173" s="1">
        <f t="shared" ca="1" si="3563"/>
        <v>0</v>
      </c>
      <c r="S2173" s="1">
        <f t="shared" ca="1" si="3563"/>
        <v>0</v>
      </c>
      <c r="T2173" s="1">
        <f t="shared" ca="1" si="3563"/>
        <v>0</v>
      </c>
      <c r="U2173" s="1">
        <f t="shared" ca="1" si="3564"/>
        <v>0</v>
      </c>
      <c r="V2173" s="1">
        <f t="shared" ca="1" si="3564"/>
        <v>0</v>
      </c>
      <c r="W2173" s="1">
        <f t="shared" ca="1" si="3564"/>
        <v>0</v>
      </c>
      <c r="X2173" s="1">
        <f t="shared" ca="1" si="3564"/>
        <v>0</v>
      </c>
      <c r="Y2173" s="1">
        <f t="shared" ca="1" si="3564"/>
        <v>0</v>
      </c>
      <c r="Z2173" s="1">
        <f t="shared" ca="1" si="3564"/>
        <v>0</v>
      </c>
      <c r="AA2173" s="1">
        <f t="shared" ca="1" si="3564"/>
        <v>0</v>
      </c>
      <c r="AB2173" s="1">
        <f t="shared" ca="1" si="3564"/>
        <v>0</v>
      </c>
      <c r="AC2173" s="1">
        <f t="shared" ca="1" si="3564"/>
        <v>0</v>
      </c>
      <c r="AD2173" s="1">
        <f t="shared" ca="1" si="3564"/>
        <v>0</v>
      </c>
      <c r="AE2173" s="1">
        <f t="shared" ca="1" si="3564"/>
        <v>0</v>
      </c>
    </row>
    <row r="2174" spans="2:31" hidden="1">
      <c r="B2174" s="1">
        <f t="shared" si="3562"/>
        <v>0</v>
      </c>
      <c r="C2174" s="1">
        <f t="shared" si="3562"/>
        <v>0</v>
      </c>
      <c r="J2174" s="333">
        <f t="shared" si="3565"/>
        <v>63</v>
      </c>
      <c r="K2174" s="1">
        <f t="shared" ca="1" si="3563"/>
        <v>0</v>
      </c>
      <c r="L2174" s="1">
        <f t="shared" ca="1" si="3563"/>
        <v>0</v>
      </c>
      <c r="M2174" s="1">
        <f t="shared" ca="1" si="3563"/>
        <v>0</v>
      </c>
      <c r="N2174" s="1">
        <f t="shared" ca="1" si="3563"/>
        <v>0</v>
      </c>
      <c r="O2174" s="1">
        <f t="shared" ca="1" si="3563"/>
        <v>0</v>
      </c>
      <c r="P2174" s="1">
        <f t="shared" ca="1" si="3563"/>
        <v>0</v>
      </c>
      <c r="Q2174" s="1">
        <f t="shared" ca="1" si="3563"/>
        <v>0</v>
      </c>
      <c r="R2174" s="1">
        <f t="shared" ca="1" si="3563"/>
        <v>0</v>
      </c>
      <c r="S2174" s="1">
        <f t="shared" ca="1" si="3563"/>
        <v>0</v>
      </c>
      <c r="T2174" s="1">
        <f t="shared" ca="1" si="3563"/>
        <v>0</v>
      </c>
      <c r="U2174" s="1">
        <f t="shared" ca="1" si="3564"/>
        <v>0</v>
      </c>
      <c r="V2174" s="1">
        <f t="shared" ca="1" si="3564"/>
        <v>0</v>
      </c>
      <c r="W2174" s="1">
        <f t="shared" ca="1" si="3564"/>
        <v>0</v>
      </c>
      <c r="X2174" s="1">
        <f t="shared" ca="1" si="3564"/>
        <v>0</v>
      </c>
      <c r="Y2174" s="1">
        <f t="shared" ca="1" si="3564"/>
        <v>0</v>
      </c>
      <c r="Z2174" s="1">
        <f t="shared" ca="1" si="3564"/>
        <v>0</v>
      </c>
      <c r="AA2174" s="1">
        <f t="shared" ca="1" si="3564"/>
        <v>0</v>
      </c>
      <c r="AB2174" s="1">
        <f t="shared" ca="1" si="3564"/>
        <v>0</v>
      </c>
      <c r="AC2174" s="1">
        <f t="shared" ca="1" si="3564"/>
        <v>0</v>
      </c>
      <c r="AD2174" s="1">
        <f t="shared" ca="1" si="3564"/>
        <v>0</v>
      </c>
      <c r="AE2174" s="1">
        <f t="shared" ca="1" si="3564"/>
        <v>0</v>
      </c>
    </row>
    <row r="2175" spans="2:31" hidden="1">
      <c r="B2175" s="1" t="str">
        <f t="shared" si="3562"/>
        <v/>
      </c>
      <c r="C2175" s="1" t="str">
        <f t="shared" si="3562"/>
        <v/>
      </c>
      <c r="J2175" s="333">
        <v>0</v>
      </c>
      <c r="K2175" s="1">
        <f t="shared" ref="K2175:T2179" ca="1" si="3566">OFFSET($K$1519,$J2175,COLUMN()-11)</f>
        <v>0</v>
      </c>
      <c r="L2175" s="1">
        <f t="shared" ca="1" si="3566"/>
        <v>0</v>
      </c>
      <c r="M2175" s="1">
        <f t="shared" ca="1" si="3566"/>
        <v>0</v>
      </c>
      <c r="N2175" s="1">
        <f t="shared" ca="1" si="3566"/>
        <v>0</v>
      </c>
      <c r="O2175" s="1">
        <f t="shared" ca="1" si="3566"/>
        <v>0</v>
      </c>
      <c r="P2175" s="1">
        <f t="shared" ca="1" si="3566"/>
        <v>0</v>
      </c>
      <c r="Q2175" s="1">
        <f t="shared" ca="1" si="3566"/>
        <v>0</v>
      </c>
      <c r="R2175" s="1">
        <f t="shared" ca="1" si="3566"/>
        <v>0</v>
      </c>
      <c r="S2175" s="1">
        <f t="shared" ca="1" si="3566"/>
        <v>0</v>
      </c>
      <c r="T2175" s="1">
        <f t="shared" ca="1" si="3566"/>
        <v>0</v>
      </c>
      <c r="U2175" s="1">
        <f t="shared" ref="U2175:AE2179" ca="1" si="3567">OFFSET($K$1519,$J2175,COLUMN()-11)</f>
        <v>0</v>
      </c>
      <c r="V2175" s="1">
        <f t="shared" ca="1" si="3567"/>
        <v>0</v>
      </c>
      <c r="W2175" s="1">
        <f t="shared" ca="1" si="3567"/>
        <v>0</v>
      </c>
      <c r="X2175" s="1">
        <f t="shared" ca="1" si="3567"/>
        <v>0</v>
      </c>
      <c r="Y2175" s="1">
        <f t="shared" ca="1" si="3567"/>
        <v>0</v>
      </c>
      <c r="Z2175" s="1">
        <f t="shared" ca="1" si="3567"/>
        <v>0</v>
      </c>
      <c r="AA2175" s="1">
        <f t="shared" ca="1" si="3567"/>
        <v>0</v>
      </c>
      <c r="AB2175" s="1">
        <f t="shared" ca="1" si="3567"/>
        <v>0</v>
      </c>
      <c r="AC2175" s="1">
        <f t="shared" ca="1" si="3567"/>
        <v>0</v>
      </c>
      <c r="AD2175" s="1">
        <f t="shared" ca="1" si="3567"/>
        <v>0</v>
      </c>
      <c r="AE2175" s="1">
        <f t="shared" ca="1" si="3567"/>
        <v>0</v>
      </c>
    </row>
    <row r="2176" spans="2:31" hidden="1">
      <c r="B2176" s="1" t="str">
        <f t="shared" si="3562"/>
        <v/>
      </c>
      <c r="C2176" s="1" t="str">
        <f t="shared" si="3562"/>
        <v/>
      </c>
      <c r="J2176" s="333">
        <f t="shared" si="3565"/>
        <v>7</v>
      </c>
      <c r="K2176" s="1">
        <f t="shared" ca="1" si="3566"/>
        <v>0</v>
      </c>
      <c r="L2176" s="1">
        <f t="shared" ca="1" si="3566"/>
        <v>0</v>
      </c>
      <c r="M2176" s="1">
        <f t="shared" ca="1" si="3566"/>
        <v>0</v>
      </c>
      <c r="N2176" s="1">
        <f t="shared" ca="1" si="3566"/>
        <v>0</v>
      </c>
      <c r="O2176" s="1">
        <f t="shared" ca="1" si="3566"/>
        <v>0</v>
      </c>
      <c r="P2176" s="1">
        <f t="shared" ca="1" si="3566"/>
        <v>0</v>
      </c>
      <c r="Q2176" s="1">
        <f t="shared" ca="1" si="3566"/>
        <v>0</v>
      </c>
      <c r="R2176" s="1">
        <f t="shared" ca="1" si="3566"/>
        <v>0</v>
      </c>
      <c r="S2176" s="1">
        <f t="shared" ca="1" si="3566"/>
        <v>0</v>
      </c>
      <c r="T2176" s="1">
        <f t="shared" ca="1" si="3566"/>
        <v>0</v>
      </c>
      <c r="U2176" s="1">
        <f t="shared" ca="1" si="3567"/>
        <v>0</v>
      </c>
      <c r="V2176" s="1">
        <f t="shared" ca="1" si="3567"/>
        <v>0</v>
      </c>
      <c r="W2176" s="1">
        <f t="shared" ca="1" si="3567"/>
        <v>0</v>
      </c>
      <c r="X2176" s="1">
        <f t="shared" ca="1" si="3567"/>
        <v>0</v>
      </c>
      <c r="Y2176" s="1">
        <f t="shared" ca="1" si="3567"/>
        <v>0</v>
      </c>
      <c r="Z2176" s="1">
        <f t="shared" ca="1" si="3567"/>
        <v>0</v>
      </c>
      <c r="AA2176" s="1">
        <f t="shared" ca="1" si="3567"/>
        <v>0</v>
      </c>
      <c r="AB2176" s="1">
        <f t="shared" ca="1" si="3567"/>
        <v>0</v>
      </c>
      <c r="AC2176" s="1">
        <f t="shared" ca="1" si="3567"/>
        <v>0</v>
      </c>
      <c r="AD2176" s="1">
        <f t="shared" ca="1" si="3567"/>
        <v>0</v>
      </c>
      <c r="AE2176" s="1">
        <f t="shared" ca="1" si="3567"/>
        <v>0</v>
      </c>
    </row>
    <row r="2177" spans="2:31" hidden="1">
      <c r="B2177" s="1" t="str">
        <f t="shared" si="3562"/>
        <v/>
      </c>
      <c r="C2177" s="1" t="str">
        <f t="shared" si="3562"/>
        <v/>
      </c>
      <c r="J2177" s="333">
        <f t="shared" si="3565"/>
        <v>14</v>
      </c>
      <c r="K2177" s="1">
        <f t="shared" ca="1" si="3566"/>
        <v>0</v>
      </c>
      <c r="L2177" s="1">
        <f t="shared" ca="1" si="3566"/>
        <v>0</v>
      </c>
      <c r="M2177" s="1">
        <f t="shared" ca="1" si="3566"/>
        <v>0</v>
      </c>
      <c r="N2177" s="1">
        <f t="shared" ca="1" si="3566"/>
        <v>0</v>
      </c>
      <c r="O2177" s="1">
        <f t="shared" ca="1" si="3566"/>
        <v>0</v>
      </c>
      <c r="P2177" s="1">
        <f t="shared" ca="1" si="3566"/>
        <v>0</v>
      </c>
      <c r="Q2177" s="1">
        <f t="shared" ca="1" si="3566"/>
        <v>0</v>
      </c>
      <c r="R2177" s="1">
        <f t="shared" ca="1" si="3566"/>
        <v>0</v>
      </c>
      <c r="S2177" s="1">
        <f t="shared" ca="1" si="3566"/>
        <v>0</v>
      </c>
      <c r="T2177" s="1">
        <f t="shared" ca="1" si="3566"/>
        <v>0</v>
      </c>
      <c r="U2177" s="1">
        <f t="shared" ca="1" si="3567"/>
        <v>0</v>
      </c>
      <c r="V2177" s="1">
        <f t="shared" ca="1" si="3567"/>
        <v>0</v>
      </c>
      <c r="W2177" s="1">
        <f t="shared" ca="1" si="3567"/>
        <v>0</v>
      </c>
      <c r="X2177" s="1">
        <f t="shared" ca="1" si="3567"/>
        <v>0</v>
      </c>
      <c r="Y2177" s="1">
        <f t="shared" ca="1" si="3567"/>
        <v>0</v>
      </c>
      <c r="Z2177" s="1">
        <f t="shared" ca="1" si="3567"/>
        <v>0</v>
      </c>
      <c r="AA2177" s="1">
        <f t="shared" ca="1" si="3567"/>
        <v>0</v>
      </c>
      <c r="AB2177" s="1">
        <f t="shared" ca="1" si="3567"/>
        <v>0</v>
      </c>
      <c r="AC2177" s="1">
        <f t="shared" ca="1" si="3567"/>
        <v>0</v>
      </c>
      <c r="AD2177" s="1">
        <f t="shared" ca="1" si="3567"/>
        <v>0</v>
      </c>
      <c r="AE2177" s="1">
        <f t="shared" ca="1" si="3567"/>
        <v>0</v>
      </c>
    </row>
    <row r="2178" spans="2:31" hidden="1">
      <c r="B2178" s="1" t="str">
        <f t="shared" si="3562"/>
        <v/>
      </c>
      <c r="C2178" s="1" t="str">
        <f t="shared" si="3562"/>
        <v/>
      </c>
      <c r="J2178" s="333">
        <f t="shared" si="3565"/>
        <v>21</v>
      </c>
      <c r="K2178" s="1">
        <f t="shared" ca="1" si="3566"/>
        <v>0</v>
      </c>
      <c r="L2178" s="1">
        <f t="shared" ca="1" si="3566"/>
        <v>0</v>
      </c>
      <c r="M2178" s="1">
        <f t="shared" ca="1" si="3566"/>
        <v>0</v>
      </c>
      <c r="N2178" s="1">
        <f t="shared" ca="1" si="3566"/>
        <v>0</v>
      </c>
      <c r="O2178" s="1">
        <f t="shared" ca="1" si="3566"/>
        <v>0</v>
      </c>
      <c r="P2178" s="1">
        <f t="shared" ca="1" si="3566"/>
        <v>0</v>
      </c>
      <c r="Q2178" s="1">
        <f t="shared" ca="1" si="3566"/>
        <v>0</v>
      </c>
      <c r="R2178" s="1">
        <f t="shared" ca="1" si="3566"/>
        <v>0</v>
      </c>
      <c r="S2178" s="1">
        <f t="shared" ca="1" si="3566"/>
        <v>0</v>
      </c>
      <c r="T2178" s="1">
        <f t="shared" ca="1" si="3566"/>
        <v>0</v>
      </c>
      <c r="U2178" s="1">
        <f t="shared" ca="1" si="3567"/>
        <v>0</v>
      </c>
      <c r="V2178" s="1">
        <f t="shared" ca="1" si="3567"/>
        <v>0</v>
      </c>
      <c r="W2178" s="1">
        <f t="shared" ca="1" si="3567"/>
        <v>0</v>
      </c>
      <c r="X2178" s="1">
        <f t="shared" ca="1" si="3567"/>
        <v>0</v>
      </c>
      <c r="Y2178" s="1">
        <f t="shared" ca="1" si="3567"/>
        <v>0</v>
      </c>
      <c r="Z2178" s="1">
        <f t="shared" ca="1" si="3567"/>
        <v>0</v>
      </c>
      <c r="AA2178" s="1">
        <f t="shared" ca="1" si="3567"/>
        <v>0</v>
      </c>
      <c r="AB2178" s="1">
        <f t="shared" ca="1" si="3567"/>
        <v>0</v>
      </c>
      <c r="AC2178" s="1">
        <f t="shared" ca="1" si="3567"/>
        <v>0</v>
      </c>
      <c r="AD2178" s="1">
        <f t="shared" ca="1" si="3567"/>
        <v>0</v>
      </c>
      <c r="AE2178" s="1">
        <f t="shared" ca="1" si="3567"/>
        <v>0</v>
      </c>
    </row>
    <row r="2179" spans="2:31" hidden="1">
      <c r="B2179" s="1" t="str">
        <f t="shared" si="3562"/>
        <v/>
      </c>
      <c r="C2179" s="1" t="str">
        <f t="shared" si="3562"/>
        <v/>
      </c>
      <c r="J2179" s="333">
        <f t="shared" si="3565"/>
        <v>28</v>
      </c>
      <c r="K2179" s="1">
        <f t="shared" ca="1" si="3566"/>
        <v>0</v>
      </c>
      <c r="L2179" s="1">
        <f t="shared" ca="1" si="3566"/>
        <v>0</v>
      </c>
      <c r="M2179" s="1">
        <f t="shared" ca="1" si="3566"/>
        <v>0</v>
      </c>
      <c r="N2179" s="1">
        <f t="shared" ca="1" si="3566"/>
        <v>0</v>
      </c>
      <c r="O2179" s="1">
        <f t="shared" ca="1" si="3566"/>
        <v>0</v>
      </c>
      <c r="P2179" s="1">
        <f t="shared" ca="1" si="3566"/>
        <v>0</v>
      </c>
      <c r="Q2179" s="1">
        <f t="shared" ca="1" si="3566"/>
        <v>0</v>
      </c>
      <c r="R2179" s="1">
        <f t="shared" ca="1" si="3566"/>
        <v>0</v>
      </c>
      <c r="S2179" s="1">
        <f t="shared" ca="1" si="3566"/>
        <v>0</v>
      </c>
      <c r="T2179" s="1">
        <f t="shared" ca="1" si="3566"/>
        <v>0</v>
      </c>
      <c r="U2179" s="1">
        <f t="shared" ca="1" si="3567"/>
        <v>0</v>
      </c>
      <c r="V2179" s="1">
        <f t="shared" ca="1" si="3567"/>
        <v>0</v>
      </c>
      <c r="W2179" s="1">
        <f t="shared" ca="1" si="3567"/>
        <v>0</v>
      </c>
      <c r="X2179" s="1">
        <f t="shared" ca="1" si="3567"/>
        <v>0</v>
      </c>
      <c r="Y2179" s="1">
        <f t="shared" ca="1" si="3567"/>
        <v>0</v>
      </c>
      <c r="Z2179" s="1">
        <f t="shared" ca="1" si="3567"/>
        <v>0</v>
      </c>
      <c r="AA2179" s="1">
        <f t="shared" ca="1" si="3567"/>
        <v>0</v>
      </c>
      <c r="AB2179" s="1">
        <f t="shared" ca="1" si="3567"/>
        <v>0</v>
      </c>
      <c r="AC2179" s="1">
        <f t="shared" ca="1" si="3567"/>
        <v>0</v>
      </c>
      <c r="AD2179" s="1">
        <f t="shared" ca="1" si="3567"/>
        <v>0</v>
      </c>
      <c r="AE2179" s="1">
        <f t="shared" ca="1" si="3567"/>
        <v>0</v>
      </c>
    </row>
    <row r="2181" spans="2:31" hidden="1">
      <c r="B2181" s="227" t="s">
        <v>373</v>
      </c>
    </row>
    <row r="2182" spans="2:31" hidden="1">
      <c r="B2182" s="1">
        <f t="shared" ref="B2182:C2201" si="3568">B418</f>
        <v>0</v>
      </c>
      <c r="C2182" s="1">
        <f t="shared" si="3568"/>
        <v>0</v>
      </c>
      <c r="J2182" s="333">
        <v>0</v>
      </c>
      <c r="K2182" s="1">
        <f t="shared" ref="K2182:T2191" ca="1" si="3569">OFFSET($K$1560,$J2182,COLUMN()-11)</f>
        <v>0</v>
      </c>
      <c r="L2182" s="1">
        <f t="shared" ca="1" si="3569"/>
        <v>0</v>
      </c>
      <c r="M2182" s="1">
        <f t="shared" ca="1" si="3569"/>
        <v>0</v>
      </c>
      <c r="N2182" s="1">
        <f t="shared" ca="1" si="3569"/>
        <v>0</v>
      </c>
      <c r="O2182" s="1">
        <f t="shared" ca="1" si="3569"/>
        <v>0</v>
      </c>
      <c r="P2182" s="1">
        <f t="shared" ca="1" si="3569"/>
        <v>0</v>
      </c>
      <c r="Q2182" s="1">
        <f t="shared" ca="1" si="3569"/>
        <v>0</v>
      </c>
      <c r="R2182" s="1">
        <f t="shared" ca="1" si="3569"/>
        <v>0</v>
      </c>
      <c r="S2182" s="1">
        <f t="shared" ca="1" si="3569"/>
        <v>0</v>
      </c>
      <c r="T2182" s="1">
        <f t="shared" ca="1" si="3569"/>
        <v>0</v>
      </c>
      <c r="U2182" s="1">
        <f t="shared" ref="U2182:AE2191" ca="1" si="3570">OFFSET($K$1560,$J2182,COLUMN()-11)</f>
        <v>0</v>
      </c>
      <c r="V2182" s="1">
        <f t="shared" ca="1" si="3570"/>
        <v>0</v>
      </c>
      <c r="W2182" s="1">
        <f t="shared" ca="1" si="3570"/>
        <v>0</v>
      </c>
      <c r="X2182" s="1">
        <f t="shared" ca="1" si="3570"/>
        <v>0</v>
      </c>
      <c r="Y2182" s="1">
        <f t="shared" ca="1" si="3570"/>
        <v>0</v>
      </c>
      <c r="Z2182" s="1">
        <f t="shared" ca="1" si="3570"/>
        <v>0</v>
      </c>
      <c r="AA2182" s="1">
        <f t="shared" ca="1" si="3570"/>
        <v>0</v>
      </c>
      <c r="AB2182" s="1">
        <f t="shared" ca="1" si="3570"/>
        <v>0</v>
      </c>
      <c r="AC2182" s="1">
        <f t="shared" ca="1" si="3570"/>
        <v>0</v>
      </c>
      <c r="AD2182" s="1">
        <f t="shared" ca="1" si="3570"/>
        <v>0</v>
      </c>
      <c r="AE2182" s="1">
        <f t="shared" ca="1" si="3570"/>
        <v>0</v>
      </c>
    </row>
    <row r="2183" spans="2:31" hidden="1">
      <c r="B2183" s="1">
        <f t="shared" si="3568"/>
        <v>0</v>
      </c>
      <c r="C2183" s="1">
        <f t="shared" si="3568"/>
        <v>0</v>
      </c>
      <c r="J2183" s="333">
        <f>J2182+7</f>
        <v>7</v>
      </c>
      <c r="K2183" s="1">
        <f t="shared" ca="1" si="3569"/>
        <v>0</v>
      </c>
      <c r="L2183" s="1">
        <f t="shared" ca="1" si="3569"/>
        <v>0</v>
      </c>
      <c r="M2183" s="1">
        <f t="shared" ca="1" si="3569"/>
        <v>0</v>
      </c>
      <c r="N2183" s="1">
        <f t="shared" ca="1" si="3569"/>
        <v>0</v>
      </c>
      <c r="O2183" s="1">
        <f t="shared" ca="1" si="3569"/>
        <v>0</v>
      </c>
      <c r="P2183" s="1">
        <f t="shared" ca="1" si="3569"/>
        <v>0</v>
      </c>
      <c r="Q2183" s="1">
        <f t="shared" ca="1" si="3569"/>
        <v>0</v>
      </c>
      <c r="R2183" s="1">
        <f t="shared" ca="1" si="3569"/>
        <v>0</v>
      </c>
      <c r="S2183" s="1">
        <f t="shared" ca="1" si="3569"/>
        <v>0</v>
      </c>
      <c r="T2183" s="1">
        <f t="shared" ca="1" si="3569"/>
        <v>0</v>
      </c>
      <c r="U2183" s="1">
        <f t="shared" ca="1" si="3570"/>
        <v>0</v>
      </c>
      <c r="V2183" s="1">
        <f t="shared" ca="1" si="3570"/>
        <v>0</v>
      </c>
      <c r="W2183" s="1">
        <f t="shared" ca="1" si="3570"/>
        <v>0</v>
      </c>
      <c r="X2183" s="1">
        <f t="shared" ca="1" si="3570"/>
        <v>0</v>
      </c>
      <c r="Y2183" s="1">
        <f t="shared" ca="1" si="3570"/>
        <v>0</v>
      </c>
      <c r="Z2183" s="1">
        <f t="shared" ca="1" si="3570"/>
        <v>0</v>
      </c>
      <c r="AA2183" s="1">
        <f t="shared" ca="1" si="3570"/>
        <v>0</v>
      </c>
      <c r="AB2183" s="1">
        <f t="shared" ca="1" si="3570"/>
        <v>0</v>
      </c>
      <c r="AC2183" s="1">
        <f t="shared" ca="1" si="3570"/>
        <v>0</v>
      </c>
      <c r="AD2183" s="1">
        <f t="shared" ca="1" si="3570"/>
        <v>0</v>
      </c>
      <c r="AE2183" s="1">
        <f t="shared" ca="1" si="3570"/>
        <v>0</v>
      </c>
    </row>
    <row r="2184" spans="2:31" hidden="1">
      <c r="B2184" s="1">
        <f t="shared" si="3568"/>
        <v>0</v>
      </c>
      <c r="C2184" s="1">
        <f t="shared" si="3568"/>
        <v>0</v>
      </c>
      <c r="J2184" s="333">
        <f t="shared" ref="J2184:J2213" si="3571">J2183+7</f>
        <v>14</v>
      </c>
      <c r="K2184" s="1">
        <f t="shared" ca="1" si="3569"/>
        <v>0</v>
      </c>
      <c r="L2184" s="1">
        <f t="shared" ca="1" si="3569"/>
        <v>0</v>
      </c>
      <c r="M2184" s="1">
        <f t="shared" ca="1" si="3569"/>
        <v>0</v>
      </c>
      <c r="N2184" s="1">
        <f t="shared" ca="1" si="3569"/>
        <v>0</v>
      </c>
      <c r="O2184" s="1">
        <f t="shared" ca="1" si="3569"/>
        <v>0</v>
      </c>
      <c r="P2184" s="1">
        <f t="shared" ca="1" si="3569"/>
        <v>0</v>
      </c>
      <c r="Q2184" s="1">
        <f t="shared" ca="1" si="3569"/>
        <v>0</v>
      </c>
      <c r="R2184" s="1">
        <f t="shared" ca="1" si="3569"/>
        <v>0</v>
      </c>
      <c r="S2184" s="1">
        <f t="shared" ca="1" si="3569"/>
        <v>0</v>
      </c>
      <c r="T2184" s="1">
        <f t="shared" ca="1" si="3569"/>
        <v>0</v>
      </c>
      <c r="U2184" s="1">
        <f t="shared" ca="1" si="3570"/>
        <v>0</v>
      </c>
      <c r="V2184" s="1">
        <f t="shared" ca="1" si="3570"/>
        <v>0</v>
      </c>
      <c r="W2184" s="1">
        <f t="shared" ca="1" si="3570"/>
        <v>0</v>
      </c>
      <c r="X2184" s="1">
        <f t="shared" ca="1" si="3570"/>
        <v>0</v>
      </c>
      <c r="Y2184" s="1">
        <f t="shared" ca="1" si="3570"/>
        <v>0</v>
      </c>
      <c r="Z2184" s="1">
        <f t="shared" ca="1" si="3570"/>
        <v>0</v>
      </c>
      <c r="AA2184" s="1">
        <f t="shared" ca="1" si="3570"/>
        <v>0</v>
      </c>
      <c r="AB2184" s="1">
        <f t="shared" ca="1" si="3570"/>
        <v>0</v>
      </c>
      <c r="AC2184" s="1">
        <f t="shared" ca="1" si="3570"/>
        <v>0</v>
      </c>
      <c r="AD2184" s="1">
        <f t="shared" ca="1" si="3570"/>
        <v>0</v>
      </c>
      <c r="AE2184" s="1">
        <f t="shared" ca="1" si="3570"/>
        <v>0</v>
      </c>
    </row>
    <row r="2185" spans="2:31" hidden="1">
      <c r="B2185" s="1">
        <f t="shared" si="3568"/>
        <v>0</v>
      </c>
      <c r="C2185" s="1">
        <f t="shared" si="3568"/>
        <v>0</v>
      </c>
      <c r="J2185" s="333">
        <f t="shared" si="3571"/>
        <v>21</v>
      </c>
      <c r="K2185" s="1">
        <f t="shared" ca="1" si="3569"/>
        <v>0</v>
      </c>
      <c r="L2185" s="1">
        <f t="shared" ca="1" si="3569"/>
        <v>0</v>
      </c>
      <c r="M2185" s="1">
        <f t="shared" ca="1" si="3569"/>
        <v>0</v>
      </c>
      <c r="N2185" s="1">
        <f t="shared" ca="1" si="3569"/>
        <v>0</v>
      </c>
      <c r="O2185" s="1">
        <f t="shared" ca="1" si="3569"/>
        <v>0</v>
      </c>
      <c r="P2185" s="1">
        <f t="shared" ca="1" si="3569"/>
        <v>0</v>
      </c>
      <c r="Q2185" s="1">
        <f t="shared" ca="1" si="3569"/>
        <v>0</v>
      </c>
      <c r="R2185" s="1">
        <f t="shared" ca="1" si="3569"/>
        <v>0</v>
      </c>
      <c r="S2185" s="1">
        <f t="shared" ca="1" si="3569"/>
        <v>0</v>
      </c>
      <c r="T2185" s="1">
        <f t="shared" ca="1" si="3569"/>
        <v>0</v>
      </c>
      <c r="U2185" s="1">
        <f t="shared" ca="1" si="3570"/>
        <v>0</v>
      </c>
      <c r="V2185" s="1">
        <f t="shared" ca="1" si="3570"/>
        <v>0</v>
      </c>
      <c r="W2185" s="1">
        <f t="shared" ca="1" si="3570"/>
        <v>0</v>
      </c>
      <c r="X2185" s="1">
        <f t="shared" ca="1" si="3570"/>
        <v>0</v>
      </c>
      <c r="Y2185" s="1">
        <f t="shared" ca="1" si="3570"/>
        <v>0</v>
      </c>
      <c r="Z2185" s="1">
        <f t="shared" ca="1" si="3570"/>
        <v>0</v>
      </c>
      <c r="AA2185" s="1">
        <f t="shared" ca="1" si="3570"/>
        <v>0</v>
      </c>
      <c r="AB2185" s="1">
        <f t="shared" ca="1" si="3570"/>
        <v>0</v>
      </c>
      <c r="AC2185" s="1">
        <f t="shared" ca="1" si="3570"/>
        <v>0</v>
      </c>
      <c r="AD2185" s="1">
        <f t="shared" ca="1" si="3570"/>
        <v>0</v>
      </c>
      <c r="AE2185" s="1">
        <f t="shared" ca="1" si="3570"/>
        <v>0</v>
      </c>
    </row>
    <row r="2186" spans="2:31" hidden="1">
      <c r="B2186" s="1">
        <f t="shared" si="3568"/>
        <v>0</v>
      </c>
      <c r="C2186" s="1">
        <f t="shared" si="3568"/>
        <v>0</v>
      </c>
      <c r="J2186" s="333">
        <f t="shared" si="3571"/>
        <v>28</v>
      </c>
      <c r="K2186" s="1">
        <f t="shared" ca="1" si="3569"/>
        <v>0</v>
      </c>
      <c r="L2186" s="1">
        <f t="shared" ca="1" si="3569"/>
        <v>0</v>
      </c>
      <c r="M2186" s="1">
        <f t="shared" ca="1" si="3569"/>
        <v>0</v>
      </c>
      <c r="N2186" s="1">
        <f t="shared" ca="1" si="3569"/>
        <v>0</v>
      </c>
      <c r="O2186" s="1">
        <f t="shared" ca="1" si="3569"/>
        <v>0</v>
      </c>
      <c r="P2186" s="1">
        <f t="shared" ca="1" si="3569"/>
        <v>0</v>
      </c>
      <c r="Q2186" s="1">
        <f t="shared" ca="1" si="3569"/>
        <v>0</v>
      </c>
      <c r="R2186" s="1">
        <f t="shared" ca="1" si="3569"/>
        <v>0</v>
      </c>
      <c r="S2186" s="1">
        <f t="shared" ca="1" si="3569"/>
        <v>0</v>
      </c>
      <c r="T2186" s="1">
        <f t="shared" ca="1" si="3569"/>
        <v>0</v>
      </c>
      <c r="U2186" s="1">
        <f t="shared" ca="1" si="3570"/>
        <v>0</v>
      </c>
      <c r="V2186" s="1">
        <f t="shared" ca="1" si="3570"/>
        <v>0</v>
      </c>
      <c r="W2186" s="1">
        <f t="shared" ca="1" si="3570"/>
        <v>0</v>
      </c>
      <c r="X2186" s="1">
        <f t="shared" ca="1" si="3570"/>
        <v>0</v>
      </c>
      <c r="Y2186" s="1">
        <f t="shared" ca="1" si="3570"/>
        <v>0</v>
      </c>
      <c r="Z2186" s="1">
        <f t="shared" ca="1" si="3570"/>
        <v>0</v>
      </c>
      <c r="AA2186" s="1">
        <f t="shared" ca="1" si="3570"/>
        <v>0</v>
      </c>
      <c r="AB2186" s="1">
        <f t="shared" ca="1" si="3570"/>
        <v>0</v>
      </c>
      <c r="AC2186" s="1">
        <f t="shared" ca="1" si="3570"/>
        <v>0</v>
      </c>
      <c r="AD2186" s="1">
        <f t="shared" ca="1" si="3570"/>
        <v>0</v>
      </c>
      <c r="AE2186" s="1">
        <f t="shared" ca="1" si="3570"/>
        <v>0</v>
      </c>
    </row>
    <row r="2187" spans="2:31" hidden="1">
      <c r="B2187" s="1">
        <f t="shared" si="3568"/>
        <v>0</v>
      </c>
      <c r="C2187" s="1">
        <f t="shared" si="3568"/>
        <v>0</v>
      </c>
      <c r="J2187" s="333">
        <f t="shared" si="3571"/>
        <v>35</v>
      </c>
      <c r="K2187" s="1">
        <f t="shared" ca="1" si="3569"/>
        <v>0</v>
      </c>
      <c r="L2187" s="1">
        <f t="shared" ca="1" si="3569"/>
        <v>0</v>
      </c>
      <c r="M2187" s="1">
        <f t="shared" ca="1" si="3569"/>
        <v>0</v>
      </c>
      <c r="N2187" s="1">
        <f t="shared" ca="1" si="3569"/>
        <v>0</v>
      </c>
      <c r="O2187" s="1">
        <f t="shared" ca="1" si="3569"/>
        <v>0</v>
      </c>
      <c r="P2187" s="1">
        <f t="shared" ca="1" si="3569"/>
        <v>0</v>
      </c>
      <c r="Q2187" s="1">
        <f t="shared" ca="1" si="3569"/>
        <v>0</v>
      </c>
      <c r="R2187" s="1">
        <f t="shared" ca="1" si="3569"/>
        <v>0</v>
      </c>
      <c r="S2187" s="1">
        <f t="shared" ca="1" si="3569"/>
        <v>0</v>
      </c>
      <c r="T2187" s="1">
        <f t="shared" ca="1" si="3569"/>
        <v>0</v>
      </c>
      <c r="U2187" s="1">
        <f t="shared" ca="1" si="3570"/>
        <v>0</v>
      </c>
      <c r="V2187" s="1">
        <f t="shared" ca="1" si="3570"/>
        <v>0</v>
      </c>
      <c r="W2187" s="1">
        <f t="shared" ca="1" si="3570"/>
        <v>0</v>
      </c>
      <c r="X2187" s="1">
        <f t="shared" ca="1" si="3570"/>
        <v>0</v>
      </c>
      <c r="Y2187" s="1">
        <f t="shared" ca="1" si="3570"/>
        <v>0</v>
      </c>
      <c r="Z2187" s="1">
        <f t="shared" ca="1" si="3570"/>
        <v>0</v>
      </c>
      <c r="AA2187" s="1">
        <f t="shared" ca="1" si="3570"/>
        <v>0</v>
      </c>
      <c r="AB2187" s="1">
        <f t="shared" ca="1" si="3570"/>
        <v>0</v>
      </c>
      <c r="AC2187" s="1">
        <f t="shared" ca="1" si="3570"/>
        <v>0</v>
      </c>
      <c r="AD2187" s="1">
        <f t="shared" ca="1" si="3570"/>
        <v>0</v>
      </c>
      <c r="AE2187" s="1">
        <f t="shared" ca="1" si="3570"/>
        <v>0</v>
      </c>
    </row>
    <row r="2188" spans="2:31" hidden="1">
      <c r="B2188" s="1">
        <f t="shared" si="3568"/>
        <v>0</v>
      </c>
      <c r="C2188" s="1">
        <f t="shared" si="3568"/>
        <v>0</v>
      </c>
      <c r="J2188" s="333">
        <f t="shared" si="3571"/>
        <v>42</v>
      </c>
      <c r="K2188" s="1">
        <f t="shared" ca="1" si="3569"/>
        <v>0</v>
      </c>
      <c r="L2188" s="1">
        <f t="shared" ca="1" si="3569"/>
        <v>0</v>
      </c>
      <c r="M2188" s="1">
        <f t="shared" ca="1" si="3569"/>
        <v>0</v>
      </c>
      <c r="N2188" s="1">
        <f t="shared" ca="1" si="3569"/>
        <v>0</v>
      </c>
      <c r="O2188" s="1">
        <f t="shared" ca="1" si="3569"/>
        <v>0</v>
      </c>
      <c r="P2188" s="1">
        <f t="shared" ca="1" si="3569"/>
        <v>0</v>
      </c>
      <c r="Q2188" s="1">
        <f t="shared" ca="1" si="3569"/>
        <v>0</v>
      </c>
      <c r="R2188" s="1">
        <f t="shared" ca="1" si="3569"/>
        <v>0</v>
      </c>
      <c r="S2188" s="1">
        <f t="shared" ca="1" si="3569"/>
        <v>0</v>
      </c>
      <c r="T2188" s="1">
        <f t="shared" ca="1" si="3569"/>
        <v>0</v>
      </c>
      <c r="U2188" s="1">
        <f t="shared" ca="1" si="3570"/>
        <v>0</v>
      </c>
      <c r="V2188" s="1">
        <f t="shared" ca="1" si="3570"/>
        <v>0</v>
      </c>
      <c r="W2188" s="1">
        <f t="shared" ca="1" si="3570"/>
        <v>0</v>
      </c>
      <c r="X2188" s="1">
        <f t="shared" ca="1" si="3570"/>
        <v>0</v>
      </c>
      <c r="Y2188" s="1">
        <f t="shared" ca="1" si="3570"/>
        <v>0</v>
      </c>
      <c r="Z2188" s="1">
        <f t="shared" ca="1" si="3570"/>
        <v>0</v>
      </c>
      <c r="AA2188" s="1">
        <f t="shared" ca="1" si="3570"/>
        <v>0</v>
      </c>
      <c r="AB2188" s="1">
        <f t="shared" ca="1" si="3570"/>
        <v>0</v>
      </c>
      <c r="AC2188" s="1">
        <f t="shared" ca="1" si="3570"/>
        <v>0</v>
      </c>
      <c r="AD2188" s="1">
        <f t="shared" ca="1" si="3570"/>
        <v>0</v>
      </c>
      <c r="AE2188" s="1">
        <f t="shared" ca="1" si="3570"/>
        <v>0</v>
      </c>
    </row>
    <row r="2189" spans="2:31" hidden="1">
      <c r="B2189" s="1">
        <f t="shared" si="3568"/>
        <v>0</v>
      </c>
      <c r="C2189" s="1">
        <f t="shared" si="3568"/>
        <v>0</v>
      </c>
      <c r="J2189" s="333">
        <f t="shared" si="3571"/>
        <v>49</v>
      </c>
      <c r="K2189" s="1">
        <f t="shared" ca="1" si="3569"/>
        <v>0</v>
      </c>
      <c r="L2189" s="1">
        <f t="shared" ca="1" si="3569"/>
        <v>0</v>
      </c>
      <c r="M2189" s="1">
        <f t="shared" ca="1" si="3569"/>
        <v>0</v>
      </c>
      <c r="N2189" s="1">
        <f t="shared" ca="1" si="3569"/>
        <v>0</v>
      </c>
      <c r="O2189" s="1">
        <f t="shared" ca="1" si="3569"/>
        <v>0</v>
      </c>
      <c r="P2189" s="1">
        <f t="shared" ca="1" si="3569"/>
        <v>0</v>
      </c>
      <c r="Q2189" s="1">
        <f t="shared" ca="1" si="3569"/>
        <v>0</v>
      </c>
      <c r="R2189" s="1">
        <f t="shared" ca="1" si="3569"/>
        <v>0</v>
      </c>
      <c r="S2189" s="1">
        <f t="shared" ca="1" si="3569"/>
        <v>0</v>
      </c>
      <c r="T2189" s="1">
        <f t="shared" ca="1" si="3569"/>
        <v>0</v>
      </c>
      <c r="U2189" s="1">
        <f t="shared" ca="1" si="3570"/>
        <v>0</v>
      </c>
      <c r="V2189" s="1">
        <f t="shared" ca="1" si="3570"/>
        <v>0</v>
      </c>
      <c r="W2189" s="1">
        <f t="shared" ca="1" si="3570"/>
        <v>0</v>
      </c>
      <c r="X2189" s="1">
        <f t="shared" ca="1" si="3570"/>
        <v>0</v>
      </c>
      <c r="Y2189" s="1">
        <f t="shared" ca="1" si="3570"/>
        <v>0</v>
      </c>
      <c r="Z2189" s="1">
        <f t="shared" ca="1" si="3570"/>
        <v>0</v>
      </c>
      <c r="AA2189" s="1">
        <f t="shared" ca="1" si="3570"/>
        <v>0</v>
      </c>
      <c r="AB2189" s="1">
        <f t="shared" ca="1" si="3570"/>
        <v>0</v>
      </c>
      <c r="AC2189" s="1">
        <f t="shared" ca="1" si="3570"/>
        <v>0</v>
      </c>
      <c r="AD2189" s="1">
        <f t="shared" ca="1" si="3570"/>
        <v>0</v>
      </c>
      <c r="AE2189" s="1">
        <f t="shared" ca="1" si="3570"/>
        <v>0</v>
      </c>
    </row>
    <row r="2190" spans="2:31" hidden="1">
      <c r="B2190" s="1">
        <f t="shared" si="3568"/>
        <v>0</v>
      </c>
      <c r="C2190" s="1">
        <f t="shared" si="3568"/>
        <v>0</v>
      </c>
      <c r="J2190" s="333">
        <f t="shared" si="3571"/>
        <v>56</v>
      </c>
      <c r="K2190" s="1">
        <f t="shared" ca="1" si="3569"/>
        <v>0</v>
      </c>
      <c r="L2190" s="1">
        <f t="shared" ca="1" si="3569"/>
        <v>0</v>
      </c>
      <c r="M2190" s="1">
        <f t="shared" ca="1" si="3569"/>
        <v>0</v>
      </c>
      <c r="N2190" s="1">
        <f t="shared" ca="1" si="3569"/>
        <v>0</v>
      </c>
      <c r="O2190" s="1">
        <f t="shared" ca="1" si="3569"/>
        <v>0</v>
      </c>
      <c r="P2190" s="1">
        <f t="shared" ca="1" si="3569"/>
        <v>0</v>
      </c>
      <c r="Q2190" s="1">
        <f t="shared" ca="1" si="3569"/>
        <v>0</v>
      </c>
      <c r="R2190" s="1">
        <f t="shared" ca="1" si="3569"/>
        <v>0</v>
      </c>
      <c r="S2190" s="1">
        <f t="shared" ca="1" si="3569"/>
        <v>0</v>
      </c>
      <c r="T2190" s="1">
        <f t="shared" ca="1" si="3569"/>
        <v>0</v>
      </c>
      <c r="U2190" s="1">
        <f t="shared" ca="1" si="3570"/>
        <v>0</v>
      </c>
      <c r="V2190" s="1">
        <f t="shared" ca="1" si="3570"/>
        <v>0</v>
      </c>
      <c r="W2190" s="1">
        <f t="shared" ca="1" si="3570"/>
        <v>0</v>
      </c>
      <c r="X2190" s="1">
        <f t="shared" ca="1" si="3570"/>
        <v>0</v>
      </c>
      <c r="Y2190" s="1">
        <f t="shared" ca="1" si="3570"/>
        <v>0</v>
      </c>
      <c r="Z2190" s="1">
        <f t="shared" ca="1" si="3570"/>
        <v>0</v>
      </c>
      <c r="AA2190" s="1">
        <f t="shared" ca="1" si="3570"/>
        <v>0</v>
      </c>
      <c r="AB2190" s="1">
        <f t="shared" ca="1" si="3570"/>
        <v>0</v>
      </c>
      <c r="AC2190" s="1">
        <f t="shared" ca="1" si="3570"/>
        <v>0</v>
      </c>
      <c r="AD2190" s="1">
        <f t="shared" ca="1" si="3570"/>
        <v>0</v>
      </c>
      <c r="AE2190" s="1">
        <f t="shared" ca="1" si="3570"/>
        <v>0</v>
      </c>
    </row>
    <row r="2191" spans="2:31" hidden="1">
      <c r="B2191" s="1">
        <f t="shared" si="3568"/>
        <v>0</v>
      </c>
      <c r="C2191" s="1">
        <f t="shared" si="3568"/>
        <v>0</v>
      </c>
      <c r="J2191" s="333">
        <f t="shared" si="3571"/>
        <v>63</v>
      </c>
      <c r="K2191" s="1">
        <f t="shared" ca="1" si="3569"/>
        <v>0</v>
      </c>
      <c r="L2191" s="1">
        <f t="shared" ca="1" si="3569"/>
        <v>0</v>
      </c>
      <c r="M2191" s="1">
        <f t="shared" ca="1" si="3569"/>
        <v>0</v>
      </c>
      <c r="N2191" s="1">
        <f t="shared" ca="1" si="3569"/>
        <v>0</v>
      </c>
      <c r="O2191" s="1">
        <f t="shared" ca="1" si="3569"/>
        <v>0</v>
      </c>
      <c r="P2191" s="1">
        <f t="shared" ca="1" si="3569"/>
        <v>0</v>
      </c>
      <c r="Q2191" s="1">
        <f t="shared" ca="1" si="3569"/>
        <v>0</v>
      </c>
      <c r="R2191" s="1">
        <f t="shared" ca="1" si="3569"/>
        <v>0</v>
      </c>
      <c r="S2191" s="1">
        <f t="shared" ca="1" si="3569"/>
        <v>0</v>
      </c>
      <c r="T2191" s="1">
        <f t="shared" ca="1" si="3569"/>
        <v>0</v>
      </c>
      <c r="U2191" s="1">
        <f t="shared" ca="1" si="3570"/>
        <v>0</v>
      </c>
      <c r="V2191" s="1">
        <f t="shared" ca="1" si="3570"/>
        <v>0</v>
      </c>
      <c r="W2191" s="1">
        <f t="shared" ca="1" si="3570"/>
        <v>0</v>
      </c>
      <c r="X2191" s="1">
        <f t="shared" ca="1" si="3570"/>
        <v>0</v>
      </c>
      <c r="Y2191" s="1">
        <f t="shared" ca="1" si="3570"/>
        <v>0</v>
      </c>
      <c r="Z2191" s="1">
        <f t="shared" ca="1" si="3570"/>
        <v>0</v>
      </c>
      <c r="AA2191" s="1">
        <f t="shared" ca="1" si="3570"/>
        <v>0</v>
      </c>
      <c r="AB2191" s="1">
        <f t="shared" ca="1" si="3570"/>
        <v>0</v>
      </c>
      <c r="AC2191" s="1">
        <f t="shared" ca="1" si="3570"/>
        <v>0</v>
      </c>
      <c r="AD2191" s="1">
        <f t="shared" ca="1" si="3570"/>
        <v>0</v>
      </c>
      <c r="AE2191" s="1">
        <f t="shared" ca="1" si="3570"/>
        <v>0</v>
      </c>
    </row>
    <row r="2192" spans="2:31" hidden="1">
      <c r="B2192" s="1">
        <f t="shared" si="3568"/>
        <v>0</v>
      </c>
      <c r="C2192" s="1">
        <f t="shared" si="3568"/>
        <v>0</v>
      </c>
      <c r="J2192" s="333">
        <f t="shared" si="3571"/>
        <v>70</v>
      </c>
      <c r="K2192" s="1">
        <f t="shared" ref="K2192:T2201" ca="1" si="3572">OFFSET($K$1560,$J2192,COLUMN()-11)</f>
        <v>0</v>
      </c>
      <c r="L2192" s="1">
        <f t="shared" ca="1" si="3572"/>
        <v>0</v>
      </c>
      <c r="M2192" s="1">
        <f t="shared" ca="1" si="3572"/>
        <v>0</v>
      </c>
      <c r="N2192" s="1">
        <f t="shared" ca="1" si="3572"/>
        <v>0</v>
      </c>
      <c r="O2192" s="1">
        <f t="shared" ca="1" si="3572"/>
        <v>0</v>
      </c>
      <c r="P2192" s="1">
        <f t="shared" ca="1" si="3572"/>
        <v>0</v>
      </c>
      <c r="Q2192" s="1">
        <f t="shared" ca="1" si="3572"/>
        <v>0</v>
      </c>
      <c r="R2192" s="1">
        <f t="shared" ca="1" si="3572"/>
        <v>0</v>
      </c>
      <c r="S2192" s="1">
        <f t="shared" ca="1" si="3572"/>
        <v>0</v>
      </c>
      <c r="T2192" s="1">
        <f t="shared" ca="1" si="3572"/>
        <v>0</v>
      </c>
      <c r="U2192" s="1">
        <f t="shared" ref="U2192:AE2201" ca="1" si="3573">OFFSET($K$1560,$J2192,COLUMN()-11)</f>
        <v>0</v>
      </c>
      <c r="V2192" s="1">
        <f t="shared" ca="1" si="3573"/>
        <v>0</v>
      </c>
      <c r="W2192" s="1">
        <f t="shared" ca="1" si="3573"/>
        <v>0</v>
      </c>
      <c r="X2192" s="1">
        <f t="shared" ca="1" si="3573"/>
        <v>0</v>
      </c>
      <c r="Y2192" s="1">
        <f t="shared" ca="1" si="3573"/>
        <v>0</v>
      </c>
      <c r="Z2192" s="1">
        <f t="shared" ca="1" si="3573"/>
        <v>0</v>
      </c>
      <c r="AA2192" s="1">
        <f t="shared" ca="1" si="3573"/>
        <v>0</v>
      </c>
      <c r="AB2192" s="1">
        <f t="shared" ca="1" si="3573"/>
        <v>0</v>
      </c>
      <c r="AC2192" s="1">
        <f t="shared" ca="1" si="3573"/>
        <v>0</v>
      </c>
      <c r="AD2192" s="1">
        <f t="shared" ca="1" si="3573"/>
        <v>0</v>
      </c>
      <c r="AE2192" s="1">
        <f t="shared" ca="1" si="3573"/>
        <v>0</v>
      </c>
    </row>
    <row r="2193" spans="2:31" hidden="1">
      <c r="B2193" s="1">
        <f t="shared" si="3568"/>
        <v>0</v>
      </c>
      <c r="C2193" s="1">
        <f t="shared" si="3568"/>
        <v>0</v>
      </c>
      <c r="J2193" s="333">
        <f t="shared" si="3571"/>
        <v>77</v>
      </c>
      <c r="K2193" s="1">
        <f t="shared" ca="1" si="3572"/>
        <v>0</v>
      </c>
      <c r="L2193" s="1">
        <f t="shared" ca="1" si="3572"/>
        <v>0</v>
      </c>
      <c r="M2193" s="1">
        <f t="shared" ca="1" si="3572"/>
        <v>0</v>
      </c>
      <c r="N2193" s="1">
        <f t="shared" ca="1" si="3572"/>
        <v>0</v>
      </c>
      <c r="O2193" s="1">
        <f t="shared" ca="1" si="3572"/>
        <v>0</v>
      </c>
      <c r="P2193" s="1">
        <f t="shared" ca="1" si="3572"/>
        <v>0</v>
      </c>
      <c r="Q2193" s="1">
        <f t="shared" ca="1" si="3572"/>
        <v>0</v>
      </c>
      <c r="R2193" s="1">
        <f t="shared" ca="1" si="3572"/>
        <v>0</v>
      </c>
      <c r="S2193" s="1">
        <f t="shared" ca="1" si="3572"/>
        <v>0</v>
      </c>
      <c r="T2193" s="1">
        <f t="shared" ca="1" si="3572"/>
        <v>0</v>
      </c>
      <c r="U2193" s="1">
        <f t="shared" ca="1" si="3573"/>
        <v>0</v>
      </c>
      <c r="V2193" s="1">
        <f t="shared" ca="1" si="3573"/>
        <v>0</v>
      </c>
      <c r="W2193" s="1">
        <f t="shared" ca="1" si="3573"/>
        <v>0</v>
      </c>
      <c r="X2193" s="1">
        <f t="shared" ca="1" si="3573"/>
        <v>0</v>
      </c>
      <c r="Y2193" s="1">
        <f t="shared" ca="1" si="3573"/>
        <v>0</v>
      </c>
      <c r="Z2193" s="1">
        <f t="shared" ca="1" si="3573"/>
        <v>0</v>
      </c>
      <c r="AA2193" s="1">
        <f t="shared" ca="1" si="3573"/>
        <v>0</v>
      </c>
      <c r="AB2193" s="1">
        <f t="shared" ca="1" si="3573"/>
        <v>0</v>
      </c>
      <c r="AC2193" s="1">
        <f t="shared" ca="1" si="3573"/>
        <v>0</v>
      </c>
      <c r="AD2193" s="1">
        <f t="shared" ca="1" si="3573"/>
        <v>0</v>
      </c>
      <c r="AE2193" s="1">
        <f t="shared" ca="1" si="3573"/>
        <v>0</v>
      </c>
    </row>
    <row r="2194" spans="2:31" hidden="1">
      <c r="B2194" s="1">
        <f t="shared" si="3568"/>
        <v>0</v>
      </c>
      <c r="C2194" s="1">
        <f t="shared" si="3568"/>
        <v>0</v>
      </c>
      <c r="J2194" s="333">
        <f t="shared" si="3571"/>
        <v>84</v>
      </c>
      <c r="K2194" s="1">
        <f t="shared" ca="1" si="3572"/>
        <v>0</v>
      </c>
      <c r="L2194" s="1">
        <f t="shared" ca="1" si="3572"/>
        <v>0</v>
      </c>
      <c r="M2194" s="1">
        <f t="shared" ca="1" si="3572"/>
        <v>0</v>
      </c>
      <c r="N2194" s="1">
        <f t="shared" ca="1" si="3572"/>
        <v>0</v>
      </c>
      <c r="O2194" s="1">
        <f t="shared" ca="1" si="3572"/>
        <v>0</v>
      </c>
      <c r="P2194" s="1">
        <f t="shared" ca="1" si="3572"/>
        <v>0</v>
      </c>
      <c r="Q2194" s="1">
        <f t="shared" ca="1" si="3572"/>
        <v>0</v>
      </c>
      <c r="R2194" s="1">
        <f t="shared" ca="1" si="3572"/>
        <v>0</v>
      </c>
      <c r="S2194" s="1">
        <f t="shared" ca="1" si="3572"/>
        <v>0</v>
      </c>
      <c r="T2194" s="1">
        <f t="shared" ca="1" si="3572"/>
        <v>0</v>
      </c>
      <c r="U2194" s="1">
        <f t="shared" ca="1" si="3573"/>
        <v>0</v>
      </c>
      <c r="V2194" s="1">
        <f t="shared" ca="1" si="3573"/>
        <v>0</v>
      </c>
      <c r="W2194" s="1">
        <f t="shared" ca="1" si="3573"/>
        <v>0</v>
      </c>
      <c r="X2194" s="1">
        <f t="shared" ca="1" si="3573"/>
        <v>0</v>
      </c>
      <c r="Y2194" s="1">
        <f t="shared" ca="1" si="3573"/>
        <v>0</v>
      </c>
      <c r="Z2194" s="1">
        <f t="shared" ca="1" si="3573"/>
        <v>0</v>
      </c>
      <c r="AA2194" s="1">
        <f t="shared" ca="1" si="3573"/>
        <v>0</v>
      </c>
      <c r="AB2194" s="1">
        <f t="shared" ca="1" si="3573"/>
        <v>0</v>
      </c>
      <c r="AC2194" s="1">
        <f t="shared" ca="1" si="3573"/>
        <v>0</v>
      </c>
      <c r="AD2194" s="1">
        <f t="shared" ca="1" si="3573"/>
        <v>0</v>
      </c>
      <c r="AE2194" s="1">
        <f t="shared" ca="1" si="3573"/>
        <v>0</v>
      </c>
    </row>
    <row r="2195" spans="2:31" hidden="1">
      <c r="B2195" s="1">
        <f t="shared" si="3568"/>
        <v>0</v>
      </c>
      <c r="C2195" s="1">
        <f t="shared" si="3568"/>
        <v>0</v>
      </c>
      <c r="J2195" s="333">
        <f t="shared" si="3571"/>
        <v>91</v>
      </c>
      <c r="K2195" s="1">
        <f t="shared" ca="1" si="3572"/>
        <v>0</v>
      </c>
      <c r="L2195" s="1">
        <f t="shared" ca="1" si="3572"/>
        <v>0</v>
      </c>
      <c r="M2195" s="1">
        <f t="shared" ca="1" si="3572"/>
        <v>0</v>
      </c>
      <c r="N2195" s="1">
        <f t="shared" ca="1" si="3572"/>
        <v>0</v>
      </c>
      <c r="O2195" s="1">
        <f t="shared" ca="1" si="3572"/>
        <v>0</v>
      </c>
      <c r="P2195" s="1">
        <f t="shared" ca="1" si="3572"/>
        <v>0</v>
      </c>
      <c r="Q2195" s="1">
        <f t="shared" ca="1" si="3572"/>
        <v>0</v>
      </c>
      <c r="R2195" s="1">
        <f t="shared" ca="1" si="3572"/>
        <v>0</v>
      </c>
      <c r="S2195" s="1">
        <f t="shared" ca="1" si="3572"/>
        <v>0</v>
      </c>
      <c r="T2195" s="1">
        <f t="shared" ca="1" si="3572"/>
        <v>0</v>
      </c>
      <c r="U2195" s="1">
        <f t="shared" ca="1" si="3573"/>
        <v>0</v>
      </c>
      <c r="V2195" s="1">
        <f t="shared" ca="1" si="3573"/>
        <v>0</v>
      </c>
      <c r="W2195" s="1">
        <f t="shared" ca="1" si="3573"/>
        <v>0</v>
      </c>
      <c r="X2195" s="1">
        <f t="shared" ca="1" si="3573"/>
        <v>0</v>
      </c>
      <c r="Y2195" s="1">
        <f t="shared" ca="1" si="3573"/>
        <v>0</v>
      </c>
      <c r="Z2195" s="1">
        <f t="shared" ca="1" si="3573"/>
        <v>0</v>
      </c>
      <c r="AA2195" s="1">
        <f t="shared" ca="1" si="3573"/>
        <v>0</v>
      </c>
      <c r="AB2195" s="1">
        <f t="shared" ca="1" si="3573"/>
        <v>0</v>
      </c>
      <c r="AC2195" s="1">
        <f t="shared" ca="1" si="3573"/>
        <v>0</v>
      </c>
      <c r="AD2195" s="1">
        <f t="shared" ca="1" si="3573"/>
        <v>0</v>
      </c>
      <c r="AE2195" s="1">
        <f t="shared" ca="1" si="3573"/>
        <v>0</v>
      </c>
    </row>
    <row r="2196" spans="2:31" hidden="1">
      <c r="B2196" s="1">
        <f t="shared" si="3568"/>
        <v>0</v>
      </c>
      <c r="C2196" s="1">
        <f t="shared" si="3568"/>
        <v>0</v>
      </c>
      <c r="J2196" s="333">
        <f t="shared" si="3571"/>
        <v>98</v>
      </c>
      <c r="K2196" s="1">
        <f t="shared" ca="1" si="3572"/>
        <v>0</v>
      </c>
      <c r="L2196" s="1">
        <f t="shared" ca="1" si="3572"/>
        <v>0</v>
      </c>
      <c r="M2196" s="1">
        <f t="shared" ca="1" si="3572"/>
        <v>0</v>
      </c>
      <c r="N2196" s="1">
        <f t="shared" ca="1" si="3572"/>
        <v>0</v>
      </c>
      <c r="O2196" s="1">
        <f t="shared" ca="1" si="3572"/>
        <v>0</v>
      </c>
      <c r="P2196" s="1">
        <f t="shared" ca="1" si="3572"/>
        <v>0</v>
      </c>
      <c r="Q2196" s="1">
        <f t="shared" ca="1" si="3572"/>
        <v>0</v>
      </c>
      <c r="R2196" s="1">
        <f t="shared" ca="1" si="3572"/>
        <v>0</v>
      </c>
      <c r="S2196" s="1">
        <f t="shared" ca="1" si="3572"/>
        <v>0</v>
      </c>
      <c r="T2196" s="1">
        <f t="shared" ca="1" si="3572"/>
        <v>0</v>
      </c>
      <c r="U2196" s="1">
        <f t="shared" ca="1" si="3573"/>
        <v>0</v>
      </c>
      <c r="V2196" s="1">
        <f t="shared" ca="1" si="3573"/>
        <v>0</v>
      </c>
      <c r="W2196" s="1">
        <f t="shared" ca="1" si="3573"/>
        <v>0</v>
      </c>
      <c r="X2196" s="1">
        <f t="shared" ca="1" si="3573"/>
        <v>0</v>
      </c>
      <c r="Y2196" s="1">
        <f t="shared" ca="1" si="3573"/>
        <v>0</v>
      </c>
      <c r="Z2196" s="1">
        <f t="shared" ca="1" si="3573"/>
        <v>0</v>
      </c>
      <c r="AA2196" s="1">
        <f t="shared" ca="1" si="3573"/>
        <v>0</v>
      </c>
      <c r="AB2196" s="1">
        <f t="shared" ca="1" si="3573"/>
        <v>0</v>
      </c>
      <c r="AC2196" s="1">
        <f t="shared" ca="1" si="3573"/>
        <v>0</v>
      </c>
      <c r="AD2196" s="1">
        <f t="shared" ca="1" si="3573"/>
        <v>0</v>
      </c>
      <c r="AE2196" s="1">
        <f t="shared" ca="1" si="3573"/>
        <v>0</v>
      </c>
    </row>
    <row r="2197" spans="2:31" hidden="1">
      <c r="B2197" s="1">
        <f t="shared" si="3568"/>
        <v>0</v>
      </c>
      <c r="C2197" s="1">
        <f t="shared" si="3568"/>
        <v>0</v>
      </c>
      <c r="J2197" s="333">
        <f t="shared" si="3571"/>
        <v>105</v>
      </c>
      <c r="K2197" s="1">
        <f t="shared" ca="1" si="3572"/>
        <v>0</v>
      </c>
      <c r="L2197" s="1">
        <f t="shared" ca="1" si="3572"/>
        <v>0</v>
      </c>
      <c r="M2197" s="1">
        <f t="shared" ca="1" si="3572"/>
        <v>0</v>
      </c>
      <c r="N2197" s="1">
        <f t="shared" ca="1" si="3572"/>
        <v>0</v>
      </c>
      <c r="O2197" s="1">
        <f t="shared" ca="1" si="3572"/>
        <v>0</v>
      </c>
      <c r="P2197" s="1">
        <f t="shared" ca="1" si="3572"/>
        <v>0</v>
      </c>
      <c r="Q2197" s="1">
        <f t="shared" ca="1" si="3572"/>
        <v>0</v>
      </c>
      <c r="R2197" s="1">
        <f t="shared" ca="1" si="3572"/>
        <v>0</v>
      </c>
      <c r="S2197" s="1">
        <f t="shared" ca="1" si="3572"/>
        <v>0</v>
      </c>
      <c r="T2197" s="1">
        <f t="shared" ca="1" si="3572"/>
        <v>0</v>
      </c>
      <c r="U2197" s="1">
        <f t="shared" ca="1" si="3573"/>
        <v>0</v>
      </c>
      <c r="V2197" s="1">
        <f t="shared" ca="1" si="3573"/>
        <v>0</v>
      </c>
      <c r="W2197" s="1">
        <f t="shared" ca="1" si="3573"/>
        <v>0</v>
      </c>
      <c r="X2197" s="1">
        <f t="shared" ca="1" si="3573"/>
        <v>0</v>
      </c>
      <c r="Y2197" s="1">
        <f t="shared" ca="1" si="3573"/>
        <v>0</v>
      </c>
      <c r="Z2197" s="1">
        <f t="shared" ca="1" si="3573"/>
        <v>0</v>
      </c>
      <c r="AA2197" s="1">
        <f t="shared" ca="1" si="3573"/>
        <v>0</v>
      </c>
      <c r="AB2197" s="1">
        <f t="shared" ca="1" si="3573"/>
        <v>0</v>
      </c>
      <c r="AC2197" s="1">
        <f t="shared" ca="1" si="3573"/>
        <v>0</v>
      </c>
      <c r="AD2197" s="1">
        <f t="shared" ca="1" si="3573"/>
        <v>0</v>
      </c>
      <c r="AE2197" s="1">
        <f t="shared" ca="1" si="3573"/>
        <v>0</v>
      </c>
    </row>
    <row r="2198" spans="2:31" hidden="1">
      <c r="B2198" s="1">
        <f t="shared" si="3568"/>
        <v>0</v>
      </c>
      <c r="C2198" s="1">
        <f t="shared" si="3568"/>
        <v>0</v>
      </c>
      <c r="J2198" s="333">
        <f t="shared" si="3571"/>
        <v>112</v>
      </c>
      <c r="K2198" s="1">
        <f t="shared" ca="1" si="3572"/>
        <v>0</v>
      </c>
      <c r="L2198" s="1">
        <f t="shared" ca="1" si="3572"/>
        <v>0</v>
      </c>
      <c r="M2198" s="1">
        <f t="shared" ca="1" si="3572"/>
        <v>0</v>
      </c>
      <c r="N2198" s="1">
        <f t="shared" ca="1" si="3572"/>
        <v>0</v>
      </c>
      <c r="O2198" s="1">
        <f t="shared" ca="1" si="3572"/>
        <v>0</v>
      </c>
      <c r="P2198" s="1">
        <f t="shared" ca="1" si="3572"/>
        <v>0</v>
      </c>
      <c r="Q2198" s="1">
        <f t="shared" ca="1" si="3572"/>
        <v>0</v>
      </c>
      <c r="R2198" s="1">
        <f t="shared" ca="1" si="3572"/>
        <v>0</v>
      </c>
      <c r="S2198" s="1">
        <f t="shared" ca="1" si="3572"/>
        <v>0</v>
      </c>
      <c r="T2198" s="1">
        <f t="shared" ca="1" si="3572"/>
        <v>0</v>
      </c>
      <c r="U2198" s="1">
        <f t="shared" ca="1" si="3573"/>
        <v>0</v>
      </c>
      <c r="V2198" s="1">
        <f t="shared" ca="1" si="3573"/>
        <v>0</v>
      </c>
      <c r="W2198" s="1">
        <f t="shared" ca="1" si="3573"/>
        <v>0</v>
      </c>
      <c r="X2198" s="1">
        <f t="shared" ca="1" si="3573"/>
        <v>0</v>
      </c>
      <c r="Y2198" s="1">
        <f t="shared" ca="1" si="3573"/>
        <v>0</v>
      </c>
      <c r="Z2198" s="1">
        <f t="shared" ca="1" si="3573"/>
        <v>0</v>
      </c>
      <c r="AA2198" s="1">
        <f t="shared" ca="1" si="3573"/>
        <v>0</v>
      </c>
      <c r="AB2198" s="1">
        <f t="shared" ca="1" si="3573"/>
        <v>0</v>
      </c>
      <c r="AC2198" s="1">
        <f t="shared" ca="1" si="3573"/>
        <v>0</v>
      </c>
      <c r="AD2198" s="1">
        <f t="shared" ca="1" si="3573"/>
        <v>0</v>
      </c>
      <c r="AE2198" s="1">
        <f t="shared" ca="1" si="3573"/>
        <v>0</v>
      </c>
    </row>
    <row r="2199" spans="2:31" hidden="1">
      <c r="B2199" s="1">
        <f t="shared" si="3568"/>
        <v>0</v>
      </c>
      <c r="C2199" s="1">
        <f t="shared" si="3568"/>
        <v>0</v>
      </c>
      <c r="J2199" s="333">
        <f t="shared" si="3571"/>
        <v>119</v>
      </c>
      <c r="K2199" s="1">
        <f t="shared" ca="1" si="3572"/>
        <v>0</v>
      </c>
      <c r="L2199" s="1">
        <f t="shared" ca="1" si="3572"/>
        <v>0</v>
      </c>
      <c r="M2199" s="1">
        <f t="shared" ca="1" si="3572"/>
        <v>0</v>
      </c>
      <c r="N2199" s="1">
        <f t="shared" ca="1" si="3572"/>
        <v>0</v>
      </c>
      <c r="O2199" s="1">
        <f t="shared" ca="1" si="3572"/>
        <v>0</v>
      </c>
      <c r="P2199" s="1">
        <f t="shared" ca="1" si="3572"/>
        <v>0</v>
      </c>
      <c r="Q2199" s="1">
        <f t="shared" ca="1" si="3572"/>
        <v>0</v>
      </c>
      <c r="R2199" s="1">
        <f t="shared" ca="1" si="3572"/>
        <v>0</v>
      </c>
      <c r="S2199" s="1">
        <f t="shared" ca="1" si="3572"/>
        <v>0</v>
      </c>
      <c r="T2199" s="1">
        <f t="shared" ca="1" si="3572"/>
        <v>0</v>
      </c>
      <c r="U2199" s="1">
        <f t="shared" ca="1" si="3573"/>
        <v>0</v>
      </c>
      <c r="V2199" s="1">
        <f t="shared" ca="1" si="3573"/>
        <v>0</v>
      </c>
      <c r="W2199" s="1">
        <f t="shared" ca="1" si="3573"/>
        <v>0</v>
      </c>
      <c r="X2199" s="1">
        <f t="shared" ca="1" si="3573"/>
        <v>0</v>
      </c>
      <c r="Y2199" s="1">
        <f t="shared" ca="1" si="3573"/>
        <v>0</v>
      </c>
      <c r="Z2199" s="1">
        <f t="shared" ca="1" si="3573"/>
        <v>0</v>
      </c>
      <c r="AA2199" s="1">
        <f t="shared" ca="1" si="3573"/>
        <v>0</v>
      </c>
      <c r="AB2199" s="1">
        <f t="shared" ca="1" si="3573"/>
        <v>0</v>
      </c>
      <c r="AC2199" s="1">
        <f t="shared" ca="1" si="3573"/>
        <v>0</v>
      </c>
      <c r="AD2199" s="1">
        <f t="shared" ca="1" si="3573"/>
        <v>0</v>
      </c>
      <c r="AE2199" s="1">
        <f t="shared" ca="1" si="3573"/>
        <v>0</v>
      </c>
    </row>
    <row r="2200" spans="2:31" hidden="1">
      <c r="B2200" s="1">
        <f t="shared" si="3568"/>
        <v>0</v>
      </c>
      <c r="C2200" s="1">
        <f t="shared" si="3568"/>
        <v>0</v>
      </c>
      <c r="J2200" s="333">
        <f t="shared" si="3571"/>
        <v>126</v>
      </c>
      <c r="K2200" s="1">
        <f t="shared" ca="1" si="3572"/>
        <v>0</v>
      </c>
      <c r="L2200" s="1">
        <f t="shared" ca="1" si="3572"/>
        <v>0</v>
      </c>
      <c r="M2200" s="1">
        <f t="shared" ca="1" si="3572"/>
        <v>0</v>
      </c>
      <c r="N2200" s="1">
        <f t="shared" ca="1" si="3572"/>
        <v>0</v>
      </c>
      <c r="O2200" s="1">
        <f t="shared" ca="1" si="3572"/>
        <v>0</v>
      </c>
      <c r="P2200" s="1">
        <f t="shared" ca="1" si="3572"/>
        <v>0</v>
      </c>
      <c r="Q2200" s="1">
        <f t="shared" ca="1" si="3572"/>
        <v>0</v>
      </c>
      <c r="R2200" s="1">
        <f t="shared" ca="1" si="3572"/>
        <v>0</v>
      </c>
      <c r="S2200" s="1">
        <f t="shared" ca="1" si="3572"/>
        <v>0</v>
      </c>
      <c r="T2200" s="1">
        <f t="shared" ca="1" si="3572"/>
        <v>0</v>
      </c>
      <c r="U2200" s="1">
        <f t="shared" ca="1" si="3573"/>
        <v>0</v>
      </c>
      <c r="V2200" s="1">
        <f t="shared" ca="1" si="3573"/>
        <v>0</v>
      </c>
      <c r="W2200" s="1">
        <f t="shared" ca="1" si="3573"/>
        <v>0</v>
      </c>
      <c r="X2200" s="1">
        <f t="shared" ca="1" si="3573"/>
        <v>0</v>
      </c>
      <c r="Y2200" s="1">
        <f t="shared" ca="1" si="3573"/>
        <v>0</v>
      </c>
      <c r="Z2200" s="1">
        <f t="shared" ca="1" si="3573"/>
        <v>0</v>
      </c>
      <c r="AA2200" s="1">
        <f t="shared" ca="1" si="3573"/>
        <v>0</v>
      </c>
      <c r="AB2200" s="1">
        <f t="shared" ca="1" si="3573"/>
        <v>0</v>
      </c>
      <c r="AC2200" s="1">
        <f t="shared" ca="1" si="3573"/>
        <v>0</v>
      </c>
      <c r="AD2200" s="1">
        <f t="shared" ca="1" si="3573"/>
        <v>0</v>
      </c>
      <c r="AE2200" s="1">
        <f t="shared" ca="1" si="3573"/>
        <v>0</v>
      </c>
    </row>
    <row r="2201" spans="2:31" hidden="1">
      <c r="B2201" s="1">
        <f t="shared" si="3568"/>
        <v>0</v>
      </c>
      <c r="C2201" s="1">
        <f t="shared" si="3568"/>
        <v>0</v>
      </c>
      <c r="J2201" s="333">
        <f t="shared" si="3571"/>
        <v>133</v>
      </c>
      <c r="K2201" s="1">
        <f t="shared" ca="1" si="3572"/>
        <v>0</v>
      </c>
      <c r="L2201" s="1">
        <f t="shared" ca="1" si="3572"/>
        <v>0</v>
      </c>
      <c r="M2201" s="1">
        <f t="shared" ca="1" si="3572"/>
        <v>0</v>
      </c>
      <c r="N2201" s="1">
        <f t="shared" ca="1" si="3572"/>
        <v>0</v>
      </c>
      <c r="O2201" s="1">
        <f t="shared" ca="1" si="3572"/>
        <v>0</v>
      </c>
      <c r="P2201" s="1">
        <f t="shared" ca="1" si="3572"/>
        <v>0</v>
      </c>
      <c r="Q2201" s="1">
        <f t="shared" ca="1" si="3572"/>
        <v>0</v>
      </c>
      <c r="R2201" s="1">
        <f t="shared" ca="1" si="3572"/>
        <v>0</v>
      </c>
      <c r="S2201" s="1">
        <f t="shared" ca="1" si="3572"/>
        <v>0</v>
      </c>
      <c r="T2201" s="1">
        <f t="shared" ca="1" si="3572"/>
        <v>0</v>
      </c>
      <c r="U2201" s="1">
        <f t="shared" ca="1" si="3573"/>
        <v>0</v>
      </c>
      <c r="V2201" s="1">
        <f t="shared" ca="1" si="3573"/>
        <v>0</v>
      </c>
      <c r="W2201" s="1">
        <f t="shared" ca="1" si="3573"/>
        <v>0</v>
      </c>
      <c r="X2201" s="1">
        <f t="shared" ca="1" si="3573"/>
        <v>0</v>
      </c>
      <c r="Y2201" s="1">
        <f t="shared" ca="1" si="3573"/>
        <v>0</v>
      </c>
      <c r="Z2201" s="1">
        <f t="shared" ca="1" si="3573"/>
        <v>0</v>
      </c>
      <c r="AA2201" s="1">
        <f t="shared" ca="1" si="3573"/>
        <v>0</v>
      </c>
      <c r="AB2201" s="1">
        <f t="shared" ca="1" si="3573"/>
        <v>0</v>
      </c>
      <c r="AC2201" s="1">
        <f t="shared" ca="1" si="3573"/>
        <v>0</v>
      </c>
      <c r="AD2201" s="1">
        <f t="shared" ca="1" si="3573"/>
        <v>0</v>
      </c>
      <c r="AE2201" s="1">
        <f t="shared" ca="1" si="3573"/>
        <v>0</v>
      </c>
    </row>
    <row r="2202" spans="2:31" hidden="1">
      <c r="B2202" s="1">
        <f t="shared" ref="B2202:C2221" si="3574">B438</f>
        <v>0</v>
      </c>
      <c r="C2202" s="1">
        <f t="shared" si="3574"/>
        <v>0</v>
      </c>
      <c r="J2202" s="333">
        <f t="shared" si="3571"/>
        <v>140</v>
      </c>
      <c r="K2202" s="1">
        <f t="shared" ref="K2202:T2211" ca="1" si="3575">OFFSET($K$1560,$J2202,COLUMN()-11)</f>
        <v>0</v>
      </c>
      <c r="L2202" s="1">
        <f t="shared" ca="1" si="3575"/>
        <v>0</v>
      </c>
      <c r="M2202" s="1">
        <f t="shared" ca="1" si="3575"/>
        <v>0</v>
      </c>
      <c r="N2202" s="1">
        <f t="shared" ca="1" si="3575"/>
        <v>0</v>
      </c>
      <c r="O2202" s="1">
        <f t="shared" ca="1" si="3575"/>
        <v>0</v>
      </c>
      <c r="P2202" s="1">
        <f t="shared" ca="1" si="3575"/>
        <v>0</v>
      </c>
      <c r="Q2202" s="1">
        <f t="shared" ca="1" si="3575"/>
        <v>0</v>
      </c>
      <c r="R2202" s="1">
        <f t="shared" ca="1" si="3575"/>
        <v>0</v>
      </c>
      <c r="S2202" s="1">
        <f t="shared" ca="1" si="3575"/>
        <v>0</v>
      </c>
      <c r="T2202" s="1">
        <f t="shared" ca="1" si="3575"/>
        <v>0</v>
      </c>
      <c r="U2202" s="1">
        <f t="shared" ref="U2202:AE2211" ca="1" si="3576">OFFSET($K$1560,$J2202,COLUMN()-11)</f>
        <v>0</v>
      </c>
      <c r="V2202" s="1">
        <f t="shared" ca="1" si="3576"/>
        <v>0</v>
      </c>
      <c r="W2202" s="1">
        <f t="shared" ca="1" si="3576"/>
        <v>0</v>
      </c>
      <c r="X2202" s="1">
        <f t="shared" ca="1" si="3576"/>
        <v>0</v>
      </c>
      <c r="Y2202" s="1">
        <f t="shared" ca="1" si="3576"/>
        <v>0</v>
      </c>
      <c r="Z2202" s="1">
        <f t="shared" ca="1" si="3576"/>
        <v>0</v>
      </c>
      <c r="AA2202" s="1">
        <f t="shared" ca="1" si="3576"/>
        <v>0</v>
      </c>
      <c r="AB2202" s="1">
        <f t="shared" ca="1" si="3576"/>
        <v>0</v>
      </c>
      <c r="AC2202" s="1">
        <f t="shared" ca="1" si="3576"/>
        <v>0</v>
      </c>
      <c r="AD2202" s="1">
        <f t="shared" ca="1" si="3576"/>
        <v>0</v>
      </c>
      <c r="AE2202" s="1">
        <f t="shared" ca="1" si="3576"/>
        <v>0</v>
      </c>
    </row>
    <row r="2203" spans="2:31" hidden="1">
      <c r="B2203" s="1">
        <f t="shared" si="3574"/>
        <v>0</v>
      </c>
      <c r="C2203" s="1">
        <f t="shared" si="3574"/>
        <v>0</v>
      </c>
      <c r="J2203" s="333">
        <f t="shared" si="3571"/>
        <v>147</v>
      </c>
      <c r="K2203" s="1">
        <f t="shared" ca="1" si="3575"/>
        <v>0</v>
      </c>
      <c r="L2203" s="1">
        <f t="shared" ca="1" si="3575"/>
        <v>0</v>
      </c>
      <c r="M2203" s="1">
        <f t="shared" ca="1" si="3575"/>
        <v>0</v>
      </c>
      <c r="N2203" s="1">
        <f t="shared" ca="1" si="3575"/>
        <v>0</v>
      </c>
      <c r="O2203" s="1">
        <f t="shared" ca="1" si="3575"/>
        <v>0</v>
      </c>
      <c r="P2203" s="1">
        <f t="shared" ca="1" si="3575"/>
        <v>0</v>
      </c>
      <c r="Q2203" s="1">
        <f t="shared" ca="1" si="3575"/>
        <v>0</v>
      </c>
      <c r="R2203" s="1">
        <f t="shared" ca="1" si="3575"/>
        <v>0</v>
      </c>
      <c r="S2203" s="1">
        <f t="shared" ca="1" si="3575"/>
        <v>0</v>
      </c>
      <c r="T2203" s="1">
        <f t="shared" ca="1" si="3575"/>
        <v>0</v>
      </c>
      <c r="U2203" s="1">
        <f t="shared" ca="1" si="3576"/>
        <v>0</v>
      </c>
      <c r="V2203" s="1">
        <f t="shared" ca="1" si="3576"/>
        <v>0</v>
      </c>
      <c r="W2203" s="1">
        <f t="shared" ca="1" si="3576"/>
        <v>0</v>
      </c>
      <c r="X2203" s="1">
        <f t="shared" ca="1" si="3576"/>
        <v>0</v>
      </c>
      <c r="Y2203" s="1">
        <f t="shared" ca="1" si="3576"/>
        <v>0</v>
      </c>
      <c r="Z2203" s="1">
        <f t="shared" ca="1" si="3576"/>
        <v>0</v>
      </c>
      <c r="AA2203" s="1">
        <f t="shared" ca="1" si="3576"/>
        <v>0</v>
      </c>
      <c r="AB2203" s="1">
        <f t="shared" ca="1" si="3576"/>
        <v>0</v>
      </c>
      <c r="AC2203" s="1">
        <f t="shared" ca="1" si="3576"/>
        <v>0</v>
      </c>
      <c r="AD2203" s="1">
        <f t="shared" ca="1" si="3576"/>
        <v>0</v>
      </c>
      <c r="AE2203" s="1">
        <f t="shared" ca="1" si="3576"/>
        <v>0</v>
      </c>
    </row>
    <row r="2204" spans="2:31" hidden="1">
      <c r="B2204" s="1">
        <f t="shared" si="3574"/>
        <v>0</v>
      </c>
      <c r="C2204" s="1">
        <f t="shared" si="3574"/>
        <v>0</v>
      </c>
      <c r="J2204" s="333">
        <f t="shared" si="3571"/>
        <v>154</v>
      </c>
      <c r="K2204" s="1">
        <f t="shared" ca="1" si="3575"/>
        <v>0</v>
      </c>
      <c r="L2204" s="1">
        <f t="shared" ca="1" si="3575"/>
        <v>0</v>
      </c>
      <c r="M2204" s="1">
        <f t="shared" ca="1" si="3575"/>
        <v>0</v>
      </c>
      <c r="N2204" s="1">
        <f t="shared" ca="1" si="3575"/>
        <v>0</v>
      </c>
      <c r="O2204" s="1">
        <f t="shared" ca="1" si="3575"/>
        <v>0</v>
      </c>
      <c r="P2204" s="1">
        <f t="shared" ca="1" si="3575"/>
        <v>0</v>
      </c>
      <c r="Q2204" s="1">
        <f t="shared" ca="1" si="3575"/>
        <v>0</v>
      </c>
      <c r="R2204" s="1">
        <f t="shared" ca="1" si="3575"/>
        <v>0</v>
      </c>
      <c r="S2204" s="1">
        <f t="shared" ca="1" si="3575"/>
        <v>0</v>
      </c>
      <c r="T2204" s="1">
        <f t="shared" ca="1" si="3575"/>
        <v>0</v>
      </c>
      <c r="U2204" s="1">
        <f t="shared" ca="1" si="3576"/>
        <v>0</v>
      </c>
      <c r="V2204" s="1">
        <f t="shared" ca="1" si="3576"/>
        <v>0</v>
      </c>
      <c r="W2204" s="1">
        <f t="shared" ca="1" si="3576"/>
        <v>0</v>
      </c>
      <c r="X2204" s="1">
        <f t="shared" ca="1" si="3576"/>
        <v>0</v>
      </c>
      <c r="Y2204" s="1">
        <f t="shared" ca="1" si="3576"/>
        <v>0</v>
      </c>
      <c r="Z2204" s="1">
        <f t="shared" ca="1" si="3576"/>
        <v>0</v>
      </c>
      <c r="AA2204" s="1">
        <f t="shared" ca="1" si="3576"/>
        <v>0</v>
      </c>
      <c r="AB2204" s="1">
        <f t="shared" ca="1" si="3576"/>
        <v>0</v>
      </c>
      <c r="AC2204" s="1">
        <f t="shared" ca="1" si="3576"/>
        <v>0</v>
      </c>
      <c r="AD2204" s="1">
        <f t="shared" ca="1" si="3576"/>
        <v>0</v>
      </c>
      <c r="AE2204" s="1">
        <f t="shared" ca="1" si="3576"/>
        <v>0</v>
      </c>
    </row>
    <row r="2205" spans="2:31" hidden="1">
      <c r="B2205" s="1">
        <f t="shared" si="3574"/>
        <v>0</v>
      </c>
      <c r="C2205" s="1">
        <f t="shared" si="3574"/>
        <v>0</v>
      </c>
      <c r="J2205" s="333">
        <f t="shared" si="3571"/>
        <v>161</v>
      </c>
      <c r="K2205" s="1">
        <f t="shared" ca="1" si="3575"/>
        <v>0</v>
      </c>
      <c r="L2205" s="1">
        <f t="shared" ca="1" si="3575"/>
        <v>0</v>
      </c>
      <c r="M2205" s="1">
        <f t="shared" ca="1" si="3575"/>
        <v>0</v>
      </c>
      <c r="N2205" s="1">
        <f t="shared" ca="1" si="3575"/>
        <v>0</v>
      </c>
      <c r="O2205" s="1">
        <f t="shared" ca="1" si="3575"/>
        <v>0</v>
      </c>
      <c r="P2205" s="1">
        <f t="shared" ca="1" si="3575"/>
        <v>0</v>
      </c>
      <c r="Q2205" s="1">
        <f t="shared" ca="1" si="3575"/>
        <v>0</v>
      </c>
      <c r="R2205" s="1">
        <f t="shared" ca="1" si="3575"/>
        <v>0</v>
      </c>
      <c r="S2205" s="1">
        <f t="shared" ca="1" si="3575"/>
        <v>0</v>
      </c>
      <c r="T2205" s="1">
        <f t="shared" ca="1" si="3575"/>
        <v>0</v>
      </c>
      <c r="U2205" s="1">
        <f t="shared" ca="1" si="3576"/>
        <v>0</v>
      </c>
      <c r="V2205" s="1">
        <f t="shared" ca="1" si="3576"/>
        <v>0</v>
      </c>
      <c r="W2205" s="1">
        <f t="shared" ca="1" si="3576"/>
        <v>0</v>
      </c>
      <c r="X2205" s="1">
        <f t="shared" ca="1" si="3576"/>
        <v>0</v>
      </c>
      <c r="Y2205" s="1">
        <f t="shared" ca="1" si="3576"/>
        <v>0</v>
      </c>
      <c r="Z2205" s="1">
        <f t="shared" ca="1" si="3576"/>
        <v>0</v>
      </c>
      <c r="AA2205" s="1">
        <f t="shared" ca="1" si="3576"/>
        <v>0</v>
      </c>
      <c r="AB2205" s="1">
        <f t="shared" ca="1" si="3576"/>
        <v>0</v>
      </c>
      <c r="AC2205" s="1">
        <f t="shared" ca="1" si="3576"/>
        <v>0</v>
      </c>
      <c r="AD2205" s="1">
        <f t="shared" ca="1" si="3576"/>
        <v>0</v>
      </c>
      <c r="AE2205" s="1">
        <f t="shared" ca="1" si="3576"/>
        <v>0</v>
      </c>
    </row>
    <row r="2206" spans="2:31" hidden="1">
      <c r="B2206" s="1">
        <f t="shared" si="3574"/>
        <v>0</v>
      </c>
      <c r="C2206" s="1">
        <f t="shared" si="3574"/>
        <v>0</v>
      </c>
      <c r="J2206" s="333">
        <f t="shared" si="3571"/>
        <v>168</v>
      </c>
      <c r="K2206" s="1">
        <f t="shared" ca="1" si="3575"/>
        <v>0</v>
      </c>
      <c r="L2206" s="1">
        <f t="shared" ca="1" si="3575"/>
        <v>0</v>
      </c>
      <c r="M2206" s="1">
        <f t="shared" ca="1" si="3575"/>
        <v>0</v>
      </c>
      <c r="N2206" s="1">
        <f t="shared" ca="1" si="3575"/>
        <v>0</v>
      </c>
      <c r="O2206" s="1">
        <f t="shared" ca="1" si="3575"/>
        <v>0</v>
      </c>
      <c r="P2206" s="1">
        <f t="shared" ca="1" si="3575"/>
        <v>0</v>
      </c>
      <c r="Q2206" s="1">
        <f t="shared" ca="1" si="3575"/>
        <v>0</v>
      </c>
      <c r="R2206" s="1">
        <f t="shared" ca="1" si="3575"/>
        <v>0</v>
      </c>
      <c r="S2206" s="1">
        <f t="shared" ca="1" si="3575"/>
        <v>0</v>
      </c>
      <c r="T2206" s="1">
        <f t="shared" ca="1" si="3575"/>
        <v>0</v>
      </c>
      <c r="U2206" s="1">
        <f t="shared" ca="1" si="3576"/>
        <v>0</v>
      </c>
      <c r="V2206" s="1">
        <f t="shared" ca="1" si="3576"/>
        <v>0</v>
      </c>
      <c r="W2206" s="1">
        <f t="shared" ca="1" si="3576"/>
        <v>0</v>
      </c>
      <c r="X2206" s="1">
        <f t="shared" ca="1" si="3576"/>
        <v>0</v>
      </c>
      <c r="Y2206" s="1">
        <f t="shared" ca="1" si="3576"/>
        <v>0</v>
      </c>
      <c r="Z2206" s="1">
        <f t="shared" ca="1" si="3576"/>
        <v>0</v>
      </c>
      <c r="AA2206" s="1">
        <f t="shared" ca="1" si="3576"/>
        <v>0</v>
      </c>
      <c r="AB2206" s="1">
        <f t="shared" ca="1" si="3576"/>
        <v>0</v>
      </c>
      <c r="AC2206" s="1">
        <f t="shared" ca="1" si="3576"/>
        <v>0</v>
      </c>
      <c r="AD2206" s="1">
        <f t="shared" ca="1" si="3576"/>
        <v>0</v>
      </c>
      <c r="AE2206" s="1">
        <f t="shared" ca="1" si="3576"/>
        <v>0</v>
      </c>
    </row>
    <row r="2207" spans="2:31" hidden="1">
      <c r="B2207" s="1">
        <f t="shared" si="3574"/>
        <v>0</v>
      </c>
      <c r="C2207" s="1">
        <f t="shared" si="3574"/>
        <v>0</v>
      </c>
      <c r="J2207" s="333">
        <f t="shared" si="3571"/>
        <v>175</v>
      </c>
      <c r="K2207" s="1">
        <f t="shared" ca="1" si="3575"/>
        <v>0</v>
      </c>
      <c r="L2207" s="1">
        <f t="shared" ca="1" si="3575"/>
        <v>0</v>
      </c>
      <c r="M2207" s="1">
        <f t="shared" ca="1" si="3575"/>
        <v>0</v>
      </c>
      <c r="N2207" s="1">
        <f t="shared" ca="1" si="3575"/>
        <v>0</v>
      </c>
      <c r="O2207" s="1">
        <f t="shared" ca="1" si="3575"/>
        <v>0</v>
      </c>
      <c r="P2207" s="1">
        <f t="shared" ca="1" si="3575"/>
        <v>0</v>
      </c>
      <c r="Q2207" s="1">
        <f t="shared" ca="1" si="3575"/>
        <v>0</v>
      </c>
      <c r="R2207" s="1">
        <f t="shared" ca="1" si="3575"/>
        <v>0</v>
      </c>
      <c r="S2207" s="1">
        <f t="shared" ca="1" si="3575"/>
        <v>0</v>
      </c>
      <c r="T2207" s="1">
        <f t="shared" ca="1" si="3575"/>
        <v>0</v>
      </c>
      <c r="U2207" s="1">
        <f t="shared" ca="1" si="3576"/>
        <v>0</v>
      </c>
      <c r="V2207" s="1">
        <f t="shared" ca="1" si="3576"/>
        <v>0</v>
      </c>
      <c r="W2207" s="1">
        <f t="shared" ca="1" si="3576"/>
        <v>0</v>
      </c>
      <c r="X2207" s="1">
        <f t="shared" ca="1" si="3576"/>
        <v>0</v>
      </c>
      <c r="Y2207" s="1">
        <f t="shared" ca="1" si="3576"/>
        <v>0</v>
      </c>
      <c r="Z2207" s="1">
        <f t="shared" ca="1" si="3576"/>
        <v>0</v>
      </c>
      <c r="AA2207" s="1">
        <f t="shared" ca="1" si="3576"/>
        <v>0</v>
      </c>
      <c r="AB2207" s="1">
        <f t="shared" ca="1" si="3576"/>
        <v>0</v>
      </c>
      <c r="AC2207" s="1">
        <f t="shared" ca="1" si="3576"/>
        <v>0</v>
      </c>
      <c r="AD2207" s="1">
        <f t="shared" ca="1" si="3576"/>
        <v>0</v>
      </c>
      <c r="AE2207" s="1">
        <f t="shared" ca="1" si="3576"/>
        <v>0</v>
      </c>
    </row>
    <row r="2208" spans="2:31" hidden="1">
      <c r="B2208" s="1">
        <f t="shared" si="3574"/>
        <v>0</v>
      </c>
      <c r="C2208" s="1">
        <f t="shared" si="3574"/>
        <v>0</v>
      </c>
      <c r="J2208" s="333">
        <f t="shared" si="3571"/>
        <v>182</v>
      </c>
      <c r="K2208" s="1">
        <f t="shared" ca="1" si="3575"/>
        <v>0</v>
      </c>
      <c r="L2208" s="1">
        <f t="shared" ca="1" si="3575"/>
        <v>0</v>
      </c>
      <c r="M2208" s="1">
        <f t="shared" ca="1" si="3575"/>
        <v>0</v>
      </c>
      <c r="N2208" s="1">
        <f t="shared" ca="1" si="3575"/>
        <v>0</v>
      </c>
      <c r="O2208" s="1">
        <f t="shared" ca="1" si="3575"/>
        <v>0</v>
      </c>
      <c r="P2208" s="1">
        <f t="shared" ca="1" si="3575"/>
        <v>0</v>
      </c>
      <c r="Q2208" s="1">
        <f t="shared" ca="1" si="3575"/>
        <v>0</v>
      </c>
      <c r="R2208" s="1">
        <f t="shared" ca="1" si="3575"/>
        <v>0</v>
      </c>
      <c r="S2208" s="1">
        <f t="shared" ca="1" si="3575"/>
        <v>0</v>
      </c>
      <c r="T2208" s="1">
        <f t="shared" ca="1" si="3575"/>
        <v>0</v>
      </c>
      <c r="U2208" s="1">
        <f t="shared" ca="1" si="3576"/>
        <v>0</v>
      </c>
      <c r="V2208" s="1">
        <f t="shared" ca="1" si="3576"/>
        <v>0</v>
      </c>
      <c r="W2208" s="1">
        <f t="shared" ca="1" si="3576"/>
        <v>0</v>
      </c>
      <c r="X2208" s="1">
        <f t="shared" ca="1" si="3576"/>
        <v>0</v>
      </c>
      <c r="Y2208" s="1">
        <f t="shared" ca="1" si="3576"/>
        <v>0</v>
      </c>
      <c r="Z2208" s="1">
        <f t="shared" ca="1" si="3576"/>
        <v>0</v>
      </c>
      <c r="AA2208" s="1">
        <f t="shared" ca="1" si="3576"/>
        <v>0</v>
      </c>
      <c r="AB2208" s="1">
        <f t="shared" ca="1" si="3576"/>
        <v>0</v>
      </c>
      <c r="AC2208" s="1">
        <f t="shared" ca="1" si="3576"/>
        <v>0</v>
      </c>
      <c r="AD2208" s="1">
        <f t="shared" ca="1" si="3576"/>
        <v>0</v>
      </c>
      <c r="AE2208" s="1">
        <f t="shared" ca="1" si="3576"/>
        <v>0</v>
      </c>
    </row>
    <row r="2209" spans="2:31" hidden="1">
      <c r="B2209" s="1">
        <f t="shared" si="3574"/>
        <v>0</v>
      </c>
      <c r="C2209" s="1">
        <f t="shared" si="3574"/>
        <v>0</v>
      </c>
      <c r="J2209" s="333">
        <f t="shared" si="3571"/>
        <v>189</v>
      </c>
      <c r="K2209" s="1">
        <f t="shared" ca="1" si="3575"/>
        <v>0</v>
      </c>
      <c r="L2209" s="1">
        <f t="shared" ca="1" si="3575"/>
        <v>0</v>
      </c>
      <c r="M2209" s="1">
        <f t="shared" ca="1" si="3575"/>
        <v>0</v>
      </c>
      <c r="N2209" s="1">
        <f t="shared" ca="1" si="3575"/>
        <v>0</v>
      </c>
      <c r="O2209" s="1">
        <f t="shared" ca="1" si="3575"/>
        <v>0</v>
      </c>
      <c r="P2209" s="1">
        <f t="shared" ca="1" si="3575"/>
        <v>0</v>
      </c>
      <c r="Q2209" s="1">
        <f t="shared" ca="1" si="3575"/>
        <v>0</v>
      </c>
      <c r="R2209" s="1">
        <f t="shared" ca="1" si="3575"/>
        <v>0</v>
      </c>
      <c r="S2209" s="1">
        <f t="shared" ca="1" si="3575"/>
        <v>0</v>
      </c>
      <c r="T2209" s="1">
        <f t="shared" ca="1" si="3575"/>
        <v>0</v>
      </c>
      <c r="U2209" s="1">
        <f t="shared" ca="1" si="3576"/>
        <v>0</v>
      </c>
      <c r="V2209" s="1">
        <f t="shared" ca="1" si="3576"/>
        <v>0</v>
      </c>
      <c r="W2209" s="1">
        <f t="shared" ca="1" si="3576"/>
        <v>0</v>
      </c>
      <c r="X2209" s="1">
        <f t="shared" ca="1" si="3576"/>
        <v>0</v>
      </c>
      <c r="Y2209" s="1">
        <f t="shared" ca="1" si="3576"/>
        <v>0</v>
      </c>
      <c r="Z2209" s="1">
        <f t="shared" ca="1" si="3576"/>
        <v>0</v>
      </c>
      <c r="AA2209" s="1">
        <f t="shared" ca="1" si="3576"/>
        <v>0</v>
      </c>
      <c r="AB2209" s="1">
        <f t="shared" ca="1" si="3576"/>
        <v>0</v>
      </c>
      <c r="AC2209" s="1">
        <f t="shared" ca="1" si="3576"/>
        <v>0</v>
      </c>
      <c r="AD2209" s="1">
        <f t="shared" ca="1" si="3576"/>
        <v>0</v>
      </c>
      <c r="AE2209" s="1">
        <f t="shared" ca="1" si="3576"/>
        <v>0</v>
      </c>
    </row>
    <row r="2210" spans="2:31" hidden="1">
      <c r="B2210" s="1">
        <f t="shared" si="3574"/>
        <v>0</v>
      </c>
      <c r="C2210" s="1">
        <f t="shared" si="3574"/>
        <v>0</v>
      </c>
      <c r="J2210" s="333">
        <f t="shared" si="3571"/>
        <v>196</v>
      </c>
      <c r="K2210" s="1">
        <f t="shared" ca="1" si="3575"/>
        <v>0</v>
      </c>
      <c r="L2210" s="1">
        <f t="shared" ca="1" si="3575"/>
        <v>0</v>
      </c>
      <c r="M2210" s="1">
        <f t="shared" ca="1" si="3575"/>
        <v>0</v>
      </c>
      <c r="N2210" s="1">
        <f t="shared" ca="1" si="3575"/>
        <v>0</v>
      </c>
      <c r="O2210" s="1">
        <f t="shared" ca="1" si="3575"/>
        <v>0</v>
      </c>
      <c r="P2210" s="1">
        <f t="shared" ca="1" si="3575"/>
        <v>0</v>
      </c>
      <c r="Q2210" s="1">
        <f t="shared" ca="1" si="3575"/>
        <v>0</v>
      </c>
      <c r="R2210" s="1">
        <f t="shared" ca="1" si="3575"/>
        <v>0</v>
      </c>
      <c r="S2210" s="1">
        <f t="shared" ca="1" si="3575"/>
        <v>0</v>
      </c>
      <c r="T2210" s="1">
        <f t="shared" ca="1" si="3575"/>
        <v>0</v>
      </c>
      <c r="U2210" s="1">
        <f t="shared" ca="1" si="3576"/>
        <v>0</v>
      </c>
      <c r="V2210" s="1">
        <f t="shared" ca="1" si="3576"/>
        <v>0</v>
      </c>
      <c r="W2210" s="1">
        <f t="shared" ca="1" si="3576"/>
        <v>0</v>
      </c>
      <c r="X2210" s="1">
        <f t="shared" ca="1" si="3576"/>
        <v>0</v>
      </c>
      <c r="Y2210" s="1">
        <f t="shared" ca="1" si="3576"/>
        <v>0</v>
      </c>
      <c r="Z2210" s="1">
        <f t="shared" ca="1" si="3576"/>
        <v>0</v>
      </c>
      <c r="AA2210" s="1">
        <f t="shared" ca="1" si="3576"/>
        <v>0</v>
      </c>
      <c r="AB2210" s="1">
        <f t="shared" ca="1" si="3576"/>
        <v>0</v>
      </c>
      <c r="AC2210" s="1">
        <f t="shared" ca="1" si="3576"/>
        <v>0</v>
      </c>
      <c r="AD2210" s="1">
        <f t="shared" ca="1" si="3576"/>
        <v>0</v>
      </c>
      <c r="AE2210" s="1">
        <f t="shared" ca="1" si="3576"/>
        <v>0</v>
      </c>
    </row>
    <row r="2211" spans="2:31" hidden="1">
      <c r="B2211" s="1">
        <f t="shared" si="3574"/>
        <v>0</v>
      </c>
      <c r="C2211" s="1">
        <f t="shared" si="3574"/>
        <v>0</v>
      </c>
      <c r="J2211" s="333">
        <f t="shared" si="3571"/>
        <v>203</v>
      </c>
      <c r="K2211" s="1">
        <f t="shared" ca="1" si="3575"/>
        <v>0</v>
      </c>
      <c r="L2211" s="1">
        <f t="shared" ca="1" si="3575"/>
        <v>0</v>
      </c>
      <c r="M2211" s="1">
        <f t="shared" ca="1" si="3575"/>
        <v>0</v>
      </c>
      <c r="N2211" s="1">
        <f t="shared" ca="1" si="3575"/>
        <v>0</v>
      </c>
      <c r="O2211" s="1">
        <f t="shared" ca="1" si="3575"/>
        <v>0</v>
      </c>
      <c r="P2211" s="1">
        <f t="shared" ca="1" si="3575"/>
        <v>0</v>
      </c>
      <c r="Q2211" s="1">
        <f t="shared" ca="1" si="3575"/>
        <v>0</v>
      </c>
      <c r="R2211" s="1">
        <f t="shared" ca="1" si="3575"/>
        <v>0</v>
      </c>
      <c r="S2211" s="1">
        <f t="shared" ca="1" si="3575"/>
        <v>0</v>
      </c>
      <c r="T2211" s="1">
        <f t="shared" ca="1" si="3575"/>
        <v>0</v>
      </c>
      <c r="U2211" s="1">
        <f t="shared" ca="1" si="3576"/>
        <v>0</v>
      </c>
      <c r="V2211" s="1">
        <f t="shared" ca="1" si="3576"/>
        <v>0</v>
      </c>
      <c r="W2211" s="1">
        <f t="shared" ca="1" si="3576"/>
        <v>0</v>
      </c>
      <c r="X2211" s="1">
        <f t="shared" ca="1" si="3576"/>
        <v>0</v>
      </c>
      <c r="Y2211" s="1">
        <f t="shared" ca="1" si="3576"/>
        <v>0</v>
      </c>
      <c r="Z2211" s="1">
        <f t="shared" ca="1" si="3576"/>
        <v>0</v>
      </c>
      <c r="AA2211" s="1">
        <f t="shared" ca="1" si="3576"/>
        <v>0</v>
      </c>
      <c r="AB2211" s="1">
        <f t="shared" ca="1" si="3576"/>
        <v>0</v>
      </c>
      <c r="AC2211" s="1">
        <f t="shared" ca="1" si="3576"/>
        <v>0</v>
      </c>
      <c r="AD2211" s="1">
        <f t="shared" ca="1" si="3576"/>
        <v>0</v>
      </c>
      <c r="AE2211" s="1">
        <f t="shared" ca="1" si="3576"/>
        <v>0</v>
      </c>
    </row>
    <row r="2212" spans="2:31" hidden="1">
      <c r="B2212" s="1">
        <f t="shared" si="3574"/>
        <v>0</v>
      </c>
      <c r="C2212" s="1">
        <f t="shared" si="3574"/>
        <v>0</v>
      </c>
      <c r="J2212" s="333">
        <f t="shared" si="3571"/>
        <v>210</v>
      </c>
      <c r="K2212" s="1">
        <f t="shared" ref="K2212:T2221" ca="1" si="3577">OFFSET($K$1560,$J2212,COLUMN()-11)</f>
        <v>0</v>
      </c>
      <c r="L2212" s="1">
        <f t="shared" ca="1" si="3577"/>
        <v>0</v>
      </c>
      <c r="M2212" s="1">
        <f t="shared" ca="1" si="3577"/>
        <v>0</v>
      </c>
      <c r="N2212" s="1">
        <f t="shared" ca="1" si="3577"/>
        <v>0</v>
      </c>
      <c r="O2212" s="1">
        <f t="shared" ca="1" si="3577"/>
        <v>0</v>
      </c>
      <c r="P2212" s="1">
        <f t="shared" ca="1" si="3577"/>
        <v>0</v>
      </c>
      <c r="Q2212" s="1">
        <f t="shared" ca="1" si="3577"/>
        <v>0</v>
      </c>
      <c r="R2212" s="1">
        <f t="shared" ca="1" si="3577"/>
        <v>0</v>
      </c>
      <c r="S2212" s="1">
        <f t="shared" ca="1" si="3577"/>
        <v>0</v>
      </c>
      <c r="T2212" s="1">
        <f t="shared" ca="1" si="3577"/>
        <v>0</v>
      </c>
      <c r="U2212" s="1">
        <f t="shared" ref="U2212:AE2221" ca="1" si="3578">OFFSET($K$1560,$J2212,COLUMN()-11)</f>
        <v>0</v>
      </c>
      <c r="V2212" s="1">
        <f t="shared" ca="1" si="3578"/>
        <v>0</v>
      </c>
      <c r="W2212" s="1">
        <f t="shared" ca="1" si="3578"/>
        <v>0</v>
      </c>
      <c r="X2212" s="1">
        <f t="shared" ca="1" si="3578"/>
        <v>0</v>
      </c>
      <c r="Y2212" s="1">
        <f t="shared" ca="1" si="3578"/>
        <v>0</v>
      </c>
      <c r="Z2212" s="1">
        <f t="shared" ca="1" si="3578"/>
        <v>0</v>
      </c>
      <c r="AA2212" s="1">
        <f t="shared" ca="1" si="3578"/>
        <v>0</v>
      </c>
      <c r="AB2212" s="1">
        <f t="shared" ca="1" si="3578"/>
        <v>0</v>
      </c>
      <c r="AC2212" s="1">
        <f t="shared" ca="1" si="3578"/>
        <v>0</v>
      </c>
      <c r="AD2212" s="1">
        <f t="shared" ca="1" si="3578"/>
        <v>0</v>
      </c>
      <c r="AE2212" s="1">
        <f t="shared" ca="1" si="3578"/>
        <v>0</v>
      </c>
    </row>
    <row r="2213" spans="2:31" hidden="1">
      <c r="B2213" s="1">
        <f t="shared" si="3574"/>
        <v>0</v>
      </c>
      <c r="C2213" s="1">
        <f t="shared" si="3574"/>
        <v>0</v>
      </c>
      <c r="J2213" s="333">
        <f t="shared" si="3571"/>
        <v>217</v>
      </c>
      <c r="K2213" s="1">
        <f t="shared" ca="1" si="3577"/>
        <v>0</v>
      </c>
      <c r="L2213" s="1">
        <f t="shared" ca="1" si="3577"/>
        <v>0</v>
      </c>
      <c r="M2213" s="1">
        <f t="shared" ca="1" si="3577"/>
        <v>0</v>
      </c>
      <c r="N2213" s="1">
        <f t="shared" ca="1" si="3577"/>
        <v>0</v>
      </c>
      <c r="O2213" s="1">
        <f t="shared" ca="1" si="3577"/>
        <v>0</v>
      </c>
      <c r="P2213" s="1">
        <f t="shared" ca="1" si="3577"/>
        <v>0</v>
      </c>
      <c r="Q2213" s="1">
        <f t="shared" ca="1" si="3577"/>
        <v>0</v>
      </c>
      <c r="R2213" s="1">
        <f t="shared" ca="1" si="3577"/>
        <v>0</v>
      </c>
      <c r="S2213" s="1">
        <f t="shared" ca="1" si="3577"/>
        <v>0</v>
      </c>
      <c r="T2213" s="1">
        <f t="shared" ca="1" si="3577"/>
        <v>0</v>
      </c>
      <c r="U2213" s="1">
        <f t="shared" ca="1" si="3578"/>
        <v>0</v>
      </c>
      <c r="V2213" s="1">
        <f t="shared" ca="1" si="3578"/>
        <v>0</v>
      </c>
      <c r="W2213" s="1">
        <f t="shared" ca="1" si="3578"/>
        <v>0</v>
      </c>
      <c r="X2213" s="1">
        <f t="shared" ca="1" si="3578"/>
        <v>0</v>
      </c>
      <c r="Y2213" s="1">
        <f t="shared" ca="1" si="3578"/>
        <v>0</v>
      </c>
      <c r="Z2213" s="1">
        <f t="shared" ca="1" si="3578"/>
        <v>0</v>
      </c>
      <c r="AA2213" s="1">
        <f t="shared" ca="1" si="3578"/>
        <v>0</v>
      </c>
      <c r="AB2213" s="1">
        <f t="shared" ca="1" si="3578"/>
        <v>0</v>
      </c>
      <c r="AC2213" s="1">
        <f t="shared" ca="1" si="3578"/>
        <v>0</v>
      </c>
      <c r="AD2213" s="1">
        <f t="shared" ca="1" si="3578"/>
        <v>0</v>
      </c>
      <c r="AE2213" s="1">
        <f t="shared" ca="1" si="3578"/>
        <v>0</v>
      </c>
    </row>
    <row r="2214" spans="2:31" hidden="1">
      <c r="B2214" s="1">
        <f t="shared" si="3574"/>
        <v>0</v>
      </c>
      <c r="C2214" s="1">
        <f t="shared" si="3574"/>
        <v>0</v>
      </c>
      <c r="J2214" s="333">
        <f t="shared" ref="J2214:J2226" si="3579">J2213+7</f>
        <v>224</v>
      </c>
      <c r="K2214" s="1">
        <f t="shared" ca="1" si="3577"/>
        <v>0</v>
      </c>
      <c r="L2214" s="1">
        <f t="shared" ca="1" si="3577"/>
        <v>0</v>
      </c>
      <c r="M2214" s="1">
        <f t="shared" ca="1" si="3577"/>
        <v>0</v>
      </c>
      <c r="N2214" s="1">
        <f t="shared" ca="1" si="3577"/>
        <v>0</v>
      </c>
      <c r="O2214" s="1">
        <f t="shared" ca="1" si="3577"/>
        <v>0</v>
      </c>
      <c r="P2214" s="1">
        <f t="shared" ca="1" si="3577"/>
        <v>0</v>
      </c>
      <c r="Q2214" s="1">
        <f t="shared" ca="1" si="3577"/>
        <v>0</v>
      </c>
      <c r="R2214" s="1">
        <f t="shared" ca="1" si="3577"/>
        <v>0</v>
      </c>
      <c r="S2214" s="1">
        <f t="shared" ca="1" si="3577"/>
        <v>0</v>
      </c>
      <c r="T2214" s="1">
        <f t="shared" ca="1" si="3577"/>
        <v>0</v>
      </c>
      <c r="U2214" s="1">
        <f t="shared" ca="1" si="3578"/>
        <v>0</v>
      </c>
      <c r="V2214" s="1">
        <f t="shared" ca="1" si="3578"/>
        <v>0</v>
      </c>
      <c r="W2214" s="1">
        <f t="shared" ca="1" si="3578"/>
        <v>0</v>
      </c>
      <c r="X2214" s="1">
        <f t="shared" ca="1" si="3578"/>
        <v>0</v>
      </c>
      <c r="Y2214" s="1">
        <f t="shared" ca="1" si="3578"/>
        <v>0</v>
      </c>
      <c r="Z2214" s="1">
        <f t="shared" ca="1" si="3578"/>
        <v>0</v>
      </c>
      <c r="AA2214" s="1">
        <f t="shared" ca="1" si="3578"/>
        <v>0</v>
      </c>
      <c r="AB2214" s="1">
        <f t="shared" ca="1" si="3578"/>
        <v>0</v>
      </c>
      <c r="AC2214" s="1">
        <f t="shared" ca="1" si="3578"/>
        <v>0</v>
      </c>
      <c r="AD2214" s="1">
        <f t="shared" ca="1" si="3578"/>
        <v>0</v>
      </c>
      <c r="AE2214" s="1">
        <f t="shared" ca="1" si="3578"/>
        <v>0</v>
      </c>
    </row>
    <row r="2215" spans="2:31" hidden="1">
      <c r="B2215" s="1">
        <f t="shared" si="3574"/>
        <v>0</v>
      </c>
      <c r="C2215" s="1">
        <f t="shared" si="3574"/>
        <v>0</v>
      </c>
      <c r="J2215" s="333">
        <f t="shared" si="3579"/>
        <v>231</v>
      </c>
      <c r="K2215" s="1">
        <f t="shared" ca="1" si="3577"/>
        <v>0</v>
      </c>
      <c r="L2215" s="1">
        <f t="shared" ca="1" si="3577"/>
        <v>0</v>
      </c>
      <c r="M2215" s="1">
        <f t="shared" ca="1" si="3577"/>
        <v>0</v>
      </c>
      <c r="N2215" s="1">
        <f t="shared" ca="1" si="3577"/>
        <v>0</v>
      </c>
      <c r="O2215" s="1">
        <f t="shared" ca="1" si="3577"/>
        <v>0</v>
      </c>
      <c r="P2215" s="1">
        <f t="shared" ca="1" si="3577"/>
        <v>0</v>
      </c>
      <c r="Q2215" s="1">
        <f t="shared" ca="1" si="3577"/>
        <v>0</v>
      </c>
      <c r="R2215" s="1">
        <f t="shared" ca="1" si="3577"/>
        <v>0</v>
      </c>
      <c r="S2215" s="1">
        <f t="shared" ca="1" si="3577"/>
        <v>0</v>
      </c>
      <c r="T2215" s="1">
        <f t="shared" ca="1" si="3577"/>
        <v>0</v>
      </c>
      <c r="U2215" s="1">
        <f t="shared" ca="1" si="3578"/>
        <v>0</v>
      </c>
      <c r="V2215" s="1">
        <f t="shared" ca="1" si="3578"/>
        <v>0</v>
      </c>
      <c r="W2215" s="1">
        <f t="shared" ca="1" si="3578"/>
        <v>0</v>
      </c>
      <c r="X2215" s="1">
        <f t="shared" ca="1" si="3578"/>
        <v>0</v>
      </c>
      <c r="Y2215" s="1">
        <f t="shared" ca="1" si="3578"/>
        <v>0</v>
      </c>
      <c r="Z2215" s="1">
        <f t="shared" ca="1" si="3578"/>
        <v>0</v>
      </c>
      <c r="AA2215" s="1">
        <f t="shared" ca="1" si="3578"/>
        <v>0</v>
      </c>
      <c r="AB2215" s="1">
        <f t="shared" ca="1" si="3578"/>
        <v>0</v>
      </c>
      <c r="AC2215" s="1">
        <f t="shared" ca="1" si="3578"/>
        <v>0</v>
      </c>
      <c r="AD2215" s="1">
        <f t="shared" ca="1" si="3578"/>
        <v>0</v>
      </c>
      <c r="AE2215" s="1">
        <f t="shared" ca="1" si="3578"/>
        <v>0</v>
      </c>
    </row>
    <row r="2216" spans="2:31" hidden="1">
      <c r="B2216" s="1">
        <f t="shared" si="3574"/>
        <v>0</v>
      </c>
      <c r="C2216" s="1">
        <f t="shared" si="3574"/>
        <v>0</v>
      </c>
      <c r="J2216" s="333">
        <f t="shared" si="3579"/>
        <v>238</v>
      </c>
      <c r="K2216" s="1">
        <f t="shared" ca="1" si="3577"/>
        <v>0</v>
      </c>
      <c r="L2216" s="1">
        <f t="shared" ca="1" si="3577"/>
        <v>0</v>
      </c>
      <c r="M2216" s="1">
        <f t="shared" ca="1" si="3577"/>
        <v>0</v>
      </c>
      <c r="N2216" s="1">
        <f t="shared" ca="1" si="3577"/>
        <v>0</v>
      </c>
      <c r="O2216" s="1">
        <f t="shared" ca="1" si="3577"/>
        <v>0</v>
      </c>
      <c r="P2216" s="1">
        <f t="shared" ca="1" si="3577"/>
        <v>0</v>
      </c>
      <c r="Q2216" s="1">
        <f t="shared" ca="1" si="3577"/>
        <v>0</v>
      </c>
      <c r="R2216" s="1">
        <f t="shared" ca="1" si="3577"/>
        <v>0</v>
      </c>
      <c r="S2216" s="1">
        <f t="shared" ca="1" si="3577"/>
        <v>0</v>
      </c>
      <c r="T2216" s="1">
        <f t="shared" ca="1" si="3577"/>
        <v>0</v>
      </c>
      <c r="U2216" s="1">
        <f t="shared" ca="1" si="3578"/>
        <v>0</v>
      </c>
      <c r="V2216" s="1">
        <f t="shared" ca="1" si="3578"/>
        <v>0</v>
      </c>
      <c r="W2216" s="1">
        <f t="shared" ca="1" si="3578"/>
        <v>0</v>
      </c>
      <c r="X2216" s="1">
        <f t="shared" ca="1" si="3578"/>
        <v>0</v>
      </c>
      <c r="Y2216" s="1">
        <f t="shared" ca="1" si="3578"/>
        <v>0</v>
      </c>
      <c r="Z2216" s="1">
        <f t="shared" ca="1" si="3578"/>
        <v>0</v>
      </c>
      <c r="AA2216" s="1">
        <f t="shared" ca="1" si="3578"/>
        <v>0</v>
      </c>
      <c r="AB2216" s="1">
        <f t="shared" ca="1" si="3578"/>
        <v>0</v>
      </c>
      <c r="AC2216" s="1">
        <f t="shared" ca="1" si="3578"/>
        <v>0</v>
      </c>
      <c r="AD2216" s="1">
        <f t="shared" ca="1" si="3578"/>
        <v>0</v>
      </c>
      <c r="AE2216" s="1">
        <f t="shared" ca="1" si="3578"/>
        <v>0</v>
      </c>
    </row>
    <row r="2217" spans="2:31" hidden="1">
      <c r="B2217" s="1">
        <f t="shared" si="3574"/>
        <v>0</v>
      </c>
      <c r="C2217" s="1">
        <f t="shared" si="3574"/>
        <v>0</v>
      </c>
      <c r="J2217" s="333">
        <f t="shared" si="3579"/>
        <v>245</v>
      </c>
      <c r="K2217" s="1">
        <f t="shared" ca="1" si="3577"/>
        <v>0</v>
      </c>
      <c r="L2217" s="1">
        <f t="shared" ca="1" si="3577"/>
        <v>0</v>
      </c>
      <c r="M2217" s="1">
        <f t="shared" ca="1" si="3577"/>
        <v>0</v>
      </c>
      <c r="N2217" s="1">
        <f t="shared" ca="1" si="3577"/>
        <v>0</v>
      </c>
      <c r="O2217" s="1">
        <f t="shared" ca="1" si="3577"/>
        <v>0</v>
      </c>
      <c r="P2217" s="1">
        <f t="shared" ca="1" si="3577"/>
        <v>0</v>
      </c>
      <c r="Q2217" s="1">
        <f t="shared" ca="1" si="3577"/>
        <v>0</v>
      </c>
      <c r="R2217" s="1">
        <f t="shared" ca="1" si="3577"/>
        <v>0</v>
      </c>
      <c r="S2217" s="1">
        <f t="shared" ca="1" si="3577"/>
        <v>0</v>
      </c>
      <c r="T2217" s="1">
        <f t="shared" ca="1" si="3577"/>
        <v>0</v>
      </c>
      <c r="U2217" s="1">
        <f t="shared" ca="1" si="3578"/>
        <v>0</v>
      </c>
      <c r="V2217" s="1">
        <f t="shared" ca="1" si="3578"/>
        <v>0</v>
      </c>
      <c r="W2217" s="1">
        <f t="shared" ca="1" si="3578"/>
        <v>0</v>
      </c>
      <c r="X2217" s="1">
        <f t="shared" ca="1" si="3578"/>
        <v>0</v>
      </c>
      <c r="Y2217" s="1">
        <f t="shared" ca="1" si="3578"/>
        <v>0</v>
      </c>
      <c r="Z2217" s="1">
        <f t="shared" ca="1" si="3578"/>
        <v>0</v>
      </c>
      <c r="AA2217" s="1">
        <f t="shared" ca="1" si="3578"/>
        <v>0</v>
      </c>
      <c r="AB2217" s="1">
        <f t="shared" ca="1" si="3578"/>
        <v>0</v>
      </c>
      <c r="AC2217" s="1">
        <f t="shared" ca="1" si="3578"/>
        <v>0</v>
      </c>
      <c r="AD2217" s="1">
        <f t="shared" ca="1" si="3578"/>
        <v>0</v>
      </c>
      <c r="AE2217" s="1">
        <f t="shared" ca="1" si="3578"/>
        <v>0</v>
      </c>
    </row>
    <row r="2218" spans="2:31" hidden="1">
      <c r="B2218" s="1">
        <f t="shared" si="3574"/>
        <v>0</v>
      </c>
      <c r="C2218" s="1">
        <f t="shared" si="3574"/>
        <v>0</v>
      </c>
      <c r="J2218" s="333">
        <f t="shared" si="3579"/>
        <v>252</v>
      </c>
      <c r="K2218" s="1">
        <f t="shared" ca="1" si="3577"/>
        <v>0</v>
      </c>
      <c r="L2218" s="1">
        <f t="shared" ca="1" si="3577"/>
        <v>0</v>
      </c>
      <c r="M2218" s="1">
        <f t="shared" ca="1" si="3577"/>
        <v>0</v>
      </c>
      <c r="N2218" s="1">
        <f t="shared" ca="1" si="3577"/>
        <v>0</v>
      </c>
      <c r="O2218" s="1">
        <f t="shared" ca="1" si="3577"/>
        <v>0</v>
      </c>
      <c r="P2218" s="1">
        <f t="shared" ca="1" si="3577"/>
        <v>0</v>
      </c>
      <c r="Q2218" s="1">
        <f t="shared" ca="1" si="3577"/>
        <v>0</v>
      </c>
      <c r="R2218" s="1">
        <f t="shared" ca="1" si="3577"/>
        <v>0</v>
      </c>
      <c r="S2218" s="1">
        <f t="shared" ca="1" si="3577"/>
        <v>0</v>
      </c>
      <c r="T2218" s="1">
        <f t="shared" ca="1" si="3577"/>
        <v>0</v>
      </c>
      <c r="U2218" s="1">
        <f t="shared" ca="1" si="3578"/>
        <v>0</v>
      </c>
      <c r="V2218" s="1">
        <f t="shared" ca="1" si="3578"/>
        <v>0</v>
      </c>
      <c r="W2218" s="1">
        <f t="shared" ca="1" si="3578"/>
        <v>0</v>
      </c>
      <c r="X2218" s="1">
        <f t="shared" ca="1" si="3578"/>
        <v>0</v>
      </c>
      <c r="Y2218" s="1">
        <f t="shared" ca="1" si="3578"/>
        <v>0</v>
      </c>
      <c r="Z2218" s="1">
        <f t="shared" ca="1" si="3578"/>
        <v>0</v>
      </c>
      <c r="AA2218" s="1">
        <f t="shared" ca="1" si="3578"/>
        <v>0</v>
      </c>
      <c r="AB2218" s="1">
        <f t="shared" ca="1" si="3578"/>
        <v>0</v>
      </c>
      <c r="AC2218" s="1">
        <f t="shared" ca="1" si="3578"/>
        <v>0</v>
      </c>
      <c r="AD2218" s="1">
        <f t="shared" ca="1" si="3578"/>
        <v>0</v>
      </c>
      <c r="AE2218" s="1">
        <f t="shared" ca="1" si="3578"/>
        <v>0</v>
      </c>
    </row>
    <row r="2219" spans="2:31" hidden="1">
      <c r="B2219" s="1">
        <f t="shared" si="3574"/>
        <v>0</v>
      </c>
      <c r="C2219" s="1">
        <f t="shared" si="3574"/>
        <v>0</v>
      </c>
      <c r="J2219" s="333">
        <f t="shared" si="3579"/>
        <v>259</v>
      </c>
      <c r="K2219" s="1">
        <f t="shared" ca="1" si="3577"/>
        <v>0</v>
      </c>
      <c r="L2219" s="1">
        <f t="shared" ca="1" si="3577"/>
        <v>0</v>
      </c>
      <c r="M2219" s="1">
        <f t="shared" ca="1" si="3577"/>
        <v>0</v>
      </c>
      <c r="N2219" s="1">
        <f t="shared" ca="1" si="3577"/>
        <v>0</v>
      </c>
      <c r="O2219" s="1">
        <f t="shared" ca="1" si="3577"/>
        <v>0</v>
      </c>
      <c r="P2219" s="1">
        <f t="shared" ca="1" si="3577"/>
        <v>0</v>
      </c>
      <c r="Q2219" s="1">
        <f t="shared" ca="1" si="3577"/>
        <v>0</v>
      </c>
      <c r="R2219" s="1">
        <f t="shared" ca="1" si="3577"/>
        <v>0</v>
      </c>
      <c r="S2219" s="1">
        <f t="shared" ca="1" si="3577"/>
        <v>0</v>
      </c>
      <c r="T2219" s="1">
        <f t="shared" ca="1" si="3577"/>
        <v>0</v>
      </c>
      <c r="U2219" s="1">
        <f t="shared" ca="1" si="3578"/>
        <v>0</v>
      </c>
      <c r="V2219" s="1">
        <f t="shared" ca="1" si="3578"/>
        <v>0</v>
      </c>
      <c r="W2219" s="1">
        <f t="shared" ca="1" si="3578"/>
        <v>0</v>
      </c>
      <c r="X2219" s="1">
        <f t="shared" ca="1" si="3578"/>
        <v>0</v>
      </c>
      <c r="Y2219" s="1">
        <f t="shared" ca="1" si="3578"/>
        <v>0</v>
      </c>
      <c r="Z2219" s="1">
        <f t="shared" ca="1" si="3578"/>
        <v>0</v>
      </c>
      <c r="AA2219" s="1">
        <f t="shared" ca="1" si="3578"/>
        <v>0</v>
      </c>
      <c r="AB2219" s="1">
        <f t="shared" ca="1" si="3578"/>
        <v>0</v>
      </c>
      <c r="AC2219" s="1">
        <f t="shared" ca="1" si="3578"/>
        <v>0</v>
      </c>
      <c r="AD2219" s="1">
        <f t="shared" ca="1" si="3578"/>
        <v>0</v>
      </c>
      <c r="AE2219" s="1">
        <f t="shared" ca="1" si="3578"/>
        <v>0</v>
      </c>
    </row>
    <row r="2220" spans="2:31" hidden="1">
      <c r="B2220" s="1">
        <f t="shared" si="3574"/>
        <v>0</v>
      </c>
      <c r="C2220" s="1">
        <f t="shared" si="3574"/>
        <v>0</v>
      </c>
      <c r="J2220" s="333">
        <f t="shared" si="3579"/>
        <v>266</v>
      </c>
      <c r="K2220" s="1">
        <f t="shared" ca="1" si="3577"/>
        <v>0</v>
      </c>
      <c r="L2220" s="1">
        <f t="shared" ca="1" si="3577"/>
        <v>0</v>
      </c>
      <c r="M2220" s="1">
        <f t="shared" ca="1" si="3577"/>
        <v>0</v>
      </c>
      <c r="N2220" s="1">
        <f t="shared" ca="1" si="3577"/>
        <v>0</v>
      </c>
      <c r="O2220" s="1">
        <f t="shared" ca="1" si="3577"/>
        <v>0</v>
      </c>
      <c r="P2220" s="1">
        <f t="shared" ca="1" si="3577"/>
        <v>0</v>
      </c>
      <c r="Q2220" s="1">
        <f t="shared" ca="1" si="3577"/>
        <v>0</v>
      </c>
      <c r="R2220" s="1">
        <f t="shared" ca="1" si="3577"/>
        <v>0</v>
      </c>
      <c r="S2220" s="1">
        <f t="shared" ca="1" si="3577"/>
        <v>0</v>
      </c>
      <c r="T2220" s="1">
        <f t="shared" ca="1" si="3577"/>
        <v>0</v>
      </c>
      <c r="U2220" s="1">
        <f t="shared" ca="1" si="3578"/>
        <v>0</v>
      </c>
      <c r="V2220" s="1">
        <f t="shared" ca="1" si="3578"/>
        <v>0</v>
      </c>
      <c r="W2220" s="1">
        <f t="shared" ca="1" si="3578"/>
        <v>0</v>
      </c>
      <c r="X2220" s="1">
        <f t="shared" ca="1" si="3578"/>
        <v>0</v>
      </c>
      <c r="Y2220" s="1">
        <f t="shared" ca="1" si="3578"/>
        <v>0</v>
      </c>
      <c r="Z2220" s="1">
        <f t="shared" ca="1" si="3578"/>
        <v>0</v>
      </c>
      <c r="AA2220" s="1">
        <f t="shared" ca="1" si="3578"/>
        <v>0</v>
      </c>
      <c r="AB2220" s="1">
        <f t="shared" ca="1" si="3578"/>
        <v>0</v>
      </c>
      <c r="AC2220" s="1">
        <f t="shared" ca="1" si="3578"/>
        <v>0</v>
      </c>
      <c r="AD2220" s="1">
        <f t="shared" ca="1" si="3578"/>
        <v>0</v>
      </c>
      <c r="AE2220" s="1">
        <f t="shared" ca="1" si="3578"/>
        <v>0</v>
      </c>
    </row>
    <row r="2221" spans="2:31" hidden="1">
      <c r="B2221" s="1">
        <f t="shared" si="3574"/>
        <v>0</v>
      </c>
      <c r="C2221" s="1">
        <f t="shared" si="3574"/>
        <v>0</v>
      </c>
      <c r="J2221" s="333">
        <f t="shared" si="3579"/>
        <v>273</v>
      </c>
      <c r="K2221" s="1">
        <f t="shared" ca="1" si="3577"/>
        <v>0</v>
      </c>
      <c r="L2221" s="1">
        <f t="shared" ca="1" si="3577"/>
        <v>0</v>
      </c>
      <c r="M2221" s="1">
        <f t="shared" ca="1" si="3577"/>
        <v>0</v>
      </c>
      <c r="N2221" s="1">
        <f t="shared" ca="1" si="3577"/>
        <v>0</v>
      </c>
      <c r="O2221" s="1">
        <f t="shared" ca="1" si="3577"/>
        <v>0</v>
      </c>
      <c r="P2221" s="1">
        <f t="shared" ca="1" si="3577"/>
        <v>0</v>
      </c>
      <c r="Q2221" s="1">
        <f t="shared" ca="1" si="3577"/>
        <v>0</v>
      </c>
      <c r="R2221" s="1">
        <f t="shared" ca="1" si="3577"/>
        <v>0</v>
      </c>
      <c r="S2221" s="1">
        <f t="shared" ca="1" si="3577"/>
        <v>0</v>
      </c>
      <c r="T2221" s="1">
        <f t="shared" ca="1" si="3577"/>
        <v>0</v>
      </c>
      <c r="U2221" s="1">
        <f t="shared" ca="1" si="3578"/>
        <v>0</v>
      </c>
      <c r="V2221" s="1">
        <f t="shared" ca="1" si="3578"/>
        <v>0</v>
      </c>
      <c r="W2221" s="1">
        <f t="shared" ca="1" si="3578"/>
        <v>0</v>
      </c>
      <c r="X2221" s="1">
        <f t="shared" ca="1" si="3578"/>
        <v>0</v>
      </c>
      <c r="Y2221" s="1">
        <f t="shared" ca="1" si="3578"/>
        <v>0</v>
      </c>
      <c r="Z2221" s="1">
        <f t="shared" ca="1" si="3578"/>
        <v>0</v>
      </c>
      <c r="AA2221" s="1">
        <f t="shared" ca="1" si="3578"/>
        <v>0</v>
      </c>
      <c r="AB2221" s="1">
        <f t="shared" ca="1" si="3578"/>
        <v>0</v>
      </c>
      <c r="AC2221" s="1">
        <f t="shared" ca="1" si="3578"/>
        <v>0</v>
      </c>
      <c r="AD2221" s="1">
        <f t="shared" ca="1" si="3578"/>
        <v>0</v>
      </c>
      <c r="AE2221" s="1">
        <f t="shared" ca="1" si="3578"/>
        <v>0</v>
      </c>
    </row>
    <row r="2222" spans="2:31" hidden="1">
      <c r="B2222" s="1" t="str">
        <f t="shared" ref="B2222:C2226" si="3580">B458</f>
        <v/>
      </c>
      <c r="C2222" s="1" t="str">
        <f t="shared" si="3580"/>
        <v/>
      </c>
      <c r="J2222" s="333">
        <v>0</v>
      </c>
      <c r="K2222" s="1">
        <f t="shared" ref="K2222:T2226" ca="1" si="3581">OFFSET($K$1852,$J2222,COLUMN()-11)</f>
        <v>0</v>
      </c>
      <c r="L2222" s="1">
        <f t="shared" ca="1" si="3581"/>
        <v>0</v>
      </c>
      <c r="M2222" s="1">
        <f t="shared" ca="1" si="3581"/>
        <v>0</v>
      </c>
      <c r="N2222" s="1">
        <f t="shared" ca="1" si="3581"/>
        <v>0</v>
      </c>
      <c r="O2222" s="1">
        <f t="shared" ca="1" si="3581"/>
        <v>0</v>
      </c>
      <c r="P2222" s="1">
        <f t="shared" ca="1" si="3581"/>
        <v>0</v>
      </c>
      <c r="Q2222" s="1">
        <f t="shared" ca="1" si="3581"/>
        <v>0</v>
      </c>
      <c r="R2222" s="1">
        <f t="shared" ca="1" si="3581"/>
        <v>0</v>
      </c>
      <c r="S2222" s="1">
        <f t="shared" ca="1" si="3581"/>
        <v>0</v>
      </c>
      <c r="T2222" s="1">
        <f t="shared" ca="1" si="3581"/>
        <v>0</v>
      </c>
      <c r="U2222" s="1">
        <f t="shared" ref="U2222:AE2226" ca="1" si="3582">OFFSET($K$1852,$J2222,COLUMN()-11)</f>
        <v>0</v>
      </c>
      <c r="V2222" s="1">
        <f t="shared" ca="1" si="3582"/>
        <v>0</v>
      </c>
      <c r="W2222" s="1">
        <f t="shared" ca="1" si="3582"/>
        <v>0</v>
      </c>
      <c r="X2222" s="1">
        <f t="shared" ca="1" si="3582"/>
        <v>0</v>
      </c>
      <c r="Y2222" s="1">
        <f t="shared" ca="1" si="3582"/>
        <v>0</v>
      </c>
      <c r="Z2222" s="1">
        <f t="shared" ca="1" si="3582"/>
        <v>0</v>
      </c>
      <c r="AA2222" s="1">
        <f t="shared" ca="1" si="3582"/>
        <v>0</v>
      </c>
      <c r="AB2222" s="1">
        <f t="shared" ca="1" si="3582"/>
        <v>0</v>
      </c>
      <c r="AC2222" s="1">
        <f t="shared" ca="1" si="3582"/>
        <v>0</v>
      </c>
      <c r="AD2222" s="1">
        <f t="shared" ca="1" si="3582"/>
        <v>0</v>
      </c>
      <c r="AE2222" s="1">
        <f t="shared" ca="1" si="3582"/>
        <v>0</v>
      </c>
    </row>
    <row r="2223" spans="2:31" hidden="1">
      <c r="B2223" s="1" t="str">
        <f t="shared" si="3580"/>
        <v/>
      </c>
      <c r="C2223" s="1" t="str">
        <f t="shared" si="3580"/>
        <v/>
      </c>
      <c r="J2223" s="333">
        <f t="shared" si="3579"/>
        <v>7</v>
      </c>
      <c r="K2223" s="1">
        <f t="shared" ca="1" si="3581"/>
        <v>0</v>
      </c>
      <c r="L2223" s="1">
        <f t="shared" ca="1" si="3581"/>
        <v>0</v>
      </c>
      <c r="M2223" s="1">
        <f t="shared" ca="1" si="3581"/>
        <v>0</v>
      </c>
      <c r="N2223" s="1">
        <f t="shared" ca="1" si="3581"/>
        <v>0</v>
      </c>
      <c r="O2223" s="1">
        <f t="shared" ca="1" si="3581"/>
        <v>0</v>
      </c>
      <c r="P2223" s="1">
        <f t="shared" ca="1" si="3581"/>
        <v>0</v>
      </c>
      <c r="Q2223" s="1">
        <f t="shared" ca="1" si="3581"/>
        <v>0</v>
      </c>
      <c r="R2223" s="1">
        <f t="shared" ca="1" si="3581"/>
        <v>0</v>
      </c>
      <c r="S2223" s="1">
        <f t="shared" ca="1" si="3581"/>
        <v>0</v>
      </c>
      <c r="T2223" s="1">
        <f t="shared" ca="1" si="3581"/>
        <v>0</v>
      </c>
      <c r="U2223" s="1">
        <f t="shared" ca="1" si="3582"/>
        <v>0</v>
      </c>
      <c r="V2223" s="1">
        <f t="shared" ca="1" si="3582"/>
        <v>0</v>
      </c>
      <c r="W2223" s="1">
        <f t="shared" ca="1" si="3582"/>
        <v>0</v>
      </c>
      <c r="X2223" s="1">
        <f t="shared" ca="1" si="3582"/>
        <v>0</v>
      </c>
      <c r="Y2223" s="1">
        <f t="shared" ca="1" si="3582"/>
        <v>0</v>
      </c>
      <c r="Z2223" s="1">
        <f t="shared" ca="1" si="3582"/>
        <v>0</v>
      </c>
      <c r="AA2223" s="1">
        <f t="shared" ca="1" si="3582"/>
        <v>0</v>
      </c>
      <c r="AB2223" s="1">
        <f t="shared" ca="1" si="3582"/>
        <v>0</v>
      </c>
      <c r="AC2223" s="1">
        <f t="shared" ca="1" si="3582"/>
        <v>0</v>
      </c>
      <c r="AD2223" s="1">
        <f t="shared" ca="1" si="3582"/>
        <v>0</v>
      </c>
      <c r="AE2223" s="1">
        <f t="shared" ca="1" si="3582"/>
        <v>0</v>
      </c>
    </row>
    <row r="2224" spans="2:31" hidden="1">
      <c r="B2224" s="1" t="str">
        <f t="shared" si="3580"/>
        <v/>
      </c>
      <c r="C2224" s="1" t="str">
        <f t="shared" si="3580"/>
        <v/>
      </c>
      <c r="J2224" s="333">
        <f t="shared" si="3579"/>
        <v>14</v>
      </c>
      <c r="K2224" s="1">
        <f t="shared" ca="1" si="3581"/>
        <v>0</v>
      </c>
      <c r="L2224" s="1">
        <f t="shared" ca="1" si="3581"/>
        <v>0</v>
      </c>
      <c r="M2224" s="1">
        <f t="shared" ca="1" si="3581"/>
        <v>0</v>
      </c>
      <c r="N2224" s="1">
        <f t="shared" ca="1" si="3581"/>
        <v>0</v>
      </c>
      <c r="O2224" s="1">
        <f t="shared" ca="1" si="3581"/>
        <v>0</v>
      </c>
      <c r="P2224" s="1">
        <f t="shared" ca="1" si="3581"/>
        <v>0</v>
      </c>
      <c r="Q2224" s="1">
        <f t="shared" ca="1" si="3581"/>
        <v>0</v>
      </c>
      <c r="R2224" s="1">
        <f t="shared" ca="1" si="3581"/>
        <v>0</v>
      </c>
      <c r="S2224" s="1">
        <f t="shared" ca="1" si="3581"/>
        <v>0</v>
      </c>
      <c r="T2224" s="1">
        <f t="shared" ca="1" si="3581"/>
        <v>0</v>
      </c>
      <c r="U2224" s="1">
        <f t="shared" ca="1" si="3582"/>
        <v>0</v>
      </c>
      <c r="V2224" s="1">
        <f t="shared" ca="1" si="3582"/>
        <v>0</v>
      </c>
      <c r="W2224" s="1">
        <f t="shared" ca="1" si="3582"/>
        <v>0</v>
      </c>
      <c r="X2224" s="1">
        <f t="shared" ca="1" si="3582"/>
        <v>0</v>
      </c>
      <c r="Y2224" s="1">
        <f t="shared" ca="1" si="3582"/>
        <v>0</v>
      </c>
      <c r="Z2224" s="1">
        <f t="shared" ca="1" si="3582"/>
        <v>0</v>
      </c>
      <c r="AA2224" s="1">
        <f t="shared" ca="1" si="3582"/>
        <v>0</v>
      </c>
      <c r="AB2224" s="1">
        <f t="shared" ca="1" si="3582"/>
        <v>0</v>
      </c>
      <c r="AC2224" s="1">
        <f t="shared" ca="1" si="3582"/>
        <v>0</v>
      </c>
      <c r="AD2224" s="1">
        <f t="shared" ca="1" si="3582"/>
        <v>0</v>
      </c>
      <c r="AE2224" s="1">
        <f t="shared" ca="1" si="3582"/>
        <v>0</v>
      </c>
    </row>
    <row r="2225" spans="2:31" hidden="1">
      <c r="B2225" s="1" t="str">
        <f t="shared" si="3580"/>
        <v/>
      </c>
      <c r="C2225" s="1" t="str">
        <f t="shared" si="3580"/>
        <v/>
      </c>
      <c r="J2225" s="333">
        <f t="shared" si="3579"/>
        <v>21</v>
      </c>
      <c r="K2225" s="1">
        <f t="shared" ca="1" si="3581"/>
        <v>0</v>
      </c>
      <c r="L2225" s="1">
        <f t="shared" ca="1" si="3581"/>
        <v>0</v>
      </c>
      <c r="M2225" s="1">
        <f t="shared" ca="1" si="3581"/>
        <v>0</v>
      </c>
      <c r="N2225" s="1">
        <f t="shared" ca="1" si="3581"/>
        <v>0</v>
      </c>
      <c r="O2225" s="1">
        <f t="shared" ca="1" si="3581"/>
        <v>0</v>
      </c>
      <c r="P2225" s="1">
        <f t="shared" ca="1" si="3581"/>
        <v>0</v>
      </c>
      <c r="Q2225" s="1">
        <f t="shared" ca="1" si="3581"/>
        <v>0</v>
      </c>
      <c r="R2225" s="1">
        <f t="shared" ca="1" si="3581"/>
        <v>0</v>
      </c>
      <c r="S2225" s="1">
        <f t="shared" ca="1" si="3581"/>
        <v>0</v>
      </c>
      <c r="T2225" s="1">
        <f t="shared" ca="1" si="3581"/>
        <v>0</v>
      </c>
      <c r="U2225" s="1">
        <f t="shared" ca="1" si="3582"/>
        <v>0</v>
      </c>
      <c r="V2225" s="1">
        <f t="shared" ca="1" si="3582"/>
        <v>0</v>
      </c>
      <c r="W2225" s="1">
        <f t="shared" ca="1" si="3582"/>
        <v>0</v>
      </c>
      <c r="X2225" s="1">
        <f t="shared" ca="1" si="3582"/>
        <v>0</v>
      </c>
      <c r="Y2225" s="1">
        <f t="shared" ca="1" si="3582"/>
        <v>0</v>
      </c>
      <c r="Z2225" s="1">
        <f t="shared" ca="1" si="3582"/>
        <v>0</v>
      </c>
      <c r="AA2225" s="1">
        <f t="shared" ca="1" si="3582"/>
        <v>0</v>
      </c>
      <c r="AB2225" s="1">
        <f t="shared" ca="1" si="3582"/>
        <v>0</v>
      </c>
      <c r="AC2225" s="1">
        <f t="shared" ca="1" si="3582"/>
        <v>0</v>
      </c>
      <c r="AD2225" s="1">
        <f t="shared" ca="1" si="3582"/>
        <v>0</v>
      </c>
      <c r="AE2225" s="1">
        <f t="shared" ca="1" si="3582"/>
        <v>0</v>
      </c>
    </row>
    <row r="2226" spans="2:31" hidden="1">
      <c r="B2226" s="1" t="str">
        <f t="shared" si="3580"/>
        <v/>
      </c>
      <c r="C2226" s="1" t="str">
        <f t="shared" si="3580"/>
        <v/>
      </c>
      <c r="J2226" s="333">
        <f t="shared" si="3579"/>
        <v>28</v>
      </c>
      <c r="K2226" s="1">
        <f t="shared" ca="1" si="3581"/>
        <v>0</v>
      </c>
      <c r="L2226" s="1">
        <f t="shared" ca="1" si="3581"/>
        <v>0</v>
      </c>
      <c r="M2226" s="1">
        <f t="shared" ca="1" si="3581"/>
        <v>0</v>
      </c>
      <c r="N2226" s="1">
        <f t="shared" ca="1" si="3581"/>
        <v>0</v>
      </c>
      <c r="O2226" s="1">
        <f t="shared" ca="1" si="3581"/>
        <v>0</v>
      </c>
      <c r="P2226" s="1">
        <f t="shared" ca="1" si="3581"/>
        <v>0</v>
      </c>
      <c r="Q2226" s="1">
        <f t="shared" ca="1" si="3581"/>
        <v>0</v>
      </c>
      <c r="R2226" s="1">
        <f t="shared" ca="1" si="3581"/>
        <v>0</v>
      </c>
      <c r="S2226" s="1">
        <f t="shared" ca="1" si="3581"/>
        <v>0</v>
      </c>
      <c r="T2226" s="1">
        <f t="shared" ca="1" si="3581"/>
        <v>0</v>
      </c>
      <c r="U2226" s="1">
        <f t="shared" ca="1" si="3582"/>
        <v>0</v>
      </c>
      <c r="V2226" s="1">
        <f t="shared" ca="1" si="3582"/>
        <v>0</v>
      </c>
      <c r="W2226" s="1">
        <f t="shared" ca="1" si="3582"/>
        <v>0</v>
      </c>
      <c r="X2226" s="1">
        <f t="shared" ca="1" si="3582"/>
        <v>0</v>
      </c>
      <c r="Y2226" s="1">
        <f t="shared" ca="1" si="3582"/>
        <v>0</v>
      </c>
      <c r="Z2226" s="1">
        <f t="shared" ca="1" si="3582"/>
        <v>0</v>
      </c>
      <c r="AA2226" s="1">
        <f t="shared" ca="1" si="3582"/>
        <v>0</v>
      </c>
      <c r="AB2226" s="1">
        <f t="shared" ca="1" si="3582"/>
        <v>0</v>
      </c>
      <c r="AC2226" s="1">
        <f t="shared" ca="1" si="3582"/>
        <v>0</v>
      </c>
      <c r="AD2226" s="1">
        <f t="shared" ca="1" si="3582"/>
        <v>0</v>
      </c>
      <c r="AE2226" s="1">
        <f t="shared" ca="1" si="3582"/>
        <v>0</v>
      </c>
    </row>
    <row r="2228" spans="2:31" hidden="1">
      <c r="B2228" s="227" t="s">
        <v>374</v>
      </c>
    </row>
    <row r="2229" spans="2:31" hidden="1">
      <c r="B2229" s="1">
        <f t="shared" ref="B2229:C2238" si="3583">B574</f>
        <v>0</v>
      </c>
      <c r="C2229" s="1">
        <f t="shared" si="3583"/>
        <v>0</v>
      </c>
      <c r="J2229" s="333">
        <v>0</v>
      </c>
      <c r="K2229" s="1">
        <f t="shared" ref="K2229:T2238" ca="1" si="3584">OFFSET($K$1892,$J2229,COLUMN()-11)</f>
        <v>0</v>
      </c>
      <c r="L2229" s="1">
        <f t="shared" ca="1" si="3584"/>
        <v>0</v>
      </c>
      <c r="M2229" s="1">
        <f t="shared" ca="1" si="3584"/>
        <v>0</v>
      </c>
      <c r="N2229" s="1">
        <f t="shared" ca="1" si="3584"/>
        <v>0</v>
      </c>
      <c r="O2229" s="1">
        <f t="shared" ca="1" si="3584"/>
        <v>0</v>
      </c>
      <c r="P2229" s="1">
        <f t="shared" ca="1" si="3584"/>
        <v>0</v>
      </c>
      <c r="Q2229" s="1">
        <f t="shared" ca="1" si="3584"/>
        <v>0</v>
      </c>
      <c r="R2229" s="1">
        <f t="shared" ca="1" si="3584"/>
        <v>0</v>
      </c>
      <c r="S2229" s="1">
        <f t="shared" ca="1" si="3584"/>
        <v>0</v>
      </c>
      <c r="T2229" s="1">
        <f t="shared" ca="1" si="3584"/>
        <v>0</v>
      </c>
      <c r="U2229" s="1">
        <f t="shared" ref="U2229:AE2238" ca="1" si="3585">OFFSET($K$1892,$J2229,COLUMN()-11)</f>
        <v>0</v>
      </c>
      <c r="V2229" s="1">
        <f t="shared" ca="1" si="3585"/>
        <v>0</v>
      </c>
      <c r="W2229" s="1">
        <f t="shared" ca="1" si="3585"/>
        <v>0</v>
      </c>
      <c r="X2229" s="1">
        <f t="shared" ca="1" si="3585"/>
        <v>0</v>
      </c>
      <c r="Y2229" s="1">
        <f t="shared" ca="1" si="3585"/>
        <v>0</v>
      </c>
      <c r="Z2229" s="1">
        <f t="shared" ca="1" si="3585"/>
        <v>0</v>
      </c>
      <c r="AA2229" s="1">
        <f t="shared" ca="1" si="3585"/>
        <v>0</v>
      </c>
      <c r="AB2229" s="1">
        <f t="shared" ca="1" si="3585"/>
        <v>0</v>
      </c>
      <c r="AC2229" s="1">
        <f t="shared" ca="1" si="3585"/>
        <v>0</v>
      </c>
      <c r="AD2229" s="1">
        <f t="shared" ca="1" si="3585"/>
        <v>0</v>
      </c>
      <c r="AE2229" s="1">
        <f t="shared" ca="1" si="3585"/>
        <v>0</v>
      </c>
    </row>
    <row r="2230" spans="2:31" hidden="1">
      <c r="B2230" s="1">
        <f t="shared" si="3583"/>
        <v>0</v>
      </c>
      <c r="C2230" s="1">
        <f t="shared" si="3583"/>
        <v>0</v>
      </c>
      <c r="J2230" s="333">
        <f>J2229+7</f>
        <v>7</v>
      </c>
      <c r="K2230" s="1">
        <f t="shared" ca="1" si="3584"/>
        <v>0</v>
      </c>
      <c r="L2230" s="1">
        <f t="shared" ca="1" si="3584"/>
        <v>0</v>
      </c>
      <c r="M2230" s="1">
        <f t="shared" ca="1" si="3584"/>
        <v>0</v>
      </c>
      <c r="N2230" s="1">
        <f t="shared" ca="1" si="3584"/>
        <v>0</v>
      </c>
      <c r="O2230" s="1">
        <f t="shared" ca="1" si="3584"/>
        <v>0</v>
      </c>
      <c r="P2230" s="1">
        <f t="shared" ca="1" si="3584"/>
        <v>0</v>
      </c>
      <c r="Q2230" s="1">
        <f t="shared" ca="1" si="3584"/>
        <v>0</v>
      </c>
      <c r="R2230" s="1">
        <f t="shared" ca="1" si="3584"/>
        <v>0</v>
      </c>
      <c r="S2230" s="1">
        <f t="shared" ca="1" si="3584"/>
        <v>0</v>
      </c>
      <c r="T2230" s="1">
        <f t="shared" ca="1" si="3584"/>
        <v>0</v>
      </c>
      <c r="U2230" s="1">
        <f t="shared" ca="1" si="3585"/>
        <v>0</v>
      </c>
      <c r="V2230" s="1">
        <f t="shared" ca="1" si="3585"/>
        <v>0</v>
      </c>
      <c r="W2230" s="1">
        <f t="shared" ca="1" si="3585"/>
        <v>0</v>
      </c>
      <c r="X2230" s="1">
        <f t="shared" ca="1" si="3585"/>
        <v>0</v>
      </c>
      <c r="Y2230" s="1">
        <f t="shared" ca="1" si="3585"/>
        <v>0</v>
      </c>
      <c r="Z2230" s="1">
        <f t="shared" ca="1" si="3585"/>
        <v>0</v>
      </c>
      <c r="AA2230" s="1">
        <f t="shared" ca="1" si="3585"/>
        <v>0</v>
      </c>
      <c r="AB2230" s="1">
        <f t="shared" ca="1" si="3585"/>
        <v>0</v>
      </c>
      <c r="AC2230" s="1">
        <f t="shared" ca="1" si="3585"/>
        <v>0</v>
      </c>
      <c r="AD2230" s="1">
        <f t="shared" ca="1" si="3585"/>
        <v>0</v>
      </c>
      <c r="AE2230" s="1">
        <f t="shared" ca="1" si="3585"/>
        <v>0</v>
      </c>
    </row>
    <row r="2231" spans="2:31" hidden="1">
      <c r="B2231" s="1">
        <f t="shared" si="3583"/>
        <v>0</v>
      </c>
      <c r="C2231" s="1">
        <f t="shared" si="3583"/>
        <v>0</v>
      </c>
      <c r="J2231" s="333">
        <f t="shared" ref="J2231:J2238" si="3586">J2230+7</f>
        <v>14</v>
      </c>
      <c r="K2231" s="1">
        <f t="shared" ca="1" si="3584"/>
        <v>0</v>
      </c>
      <c r="L2231" s="1">
        <f t="shared" ca="1" si="3584"/>
        <v>0</v>
      </c>
      <c r="M2231" s="1">
        <f t="shared" ca="1" si="3584"/>
        <v>0</v>
      </c>
      <c r="N2231" s="1">
        <f t="shared" ca="1" si="3584"/>
        <v>0</v>
      </c>
      <c r="O2231" s="1">
        <f t="shared" ca="1" si="3584"/>
        <v>0</v>
      </c>
      <c r="P2231" s="1">
        <f t="shared" ca="1" si="3584"/>
        <v>0</v>
      </c>
      <c r="Q2231" s="1">
        <f t="shared" ca="1" si="3584"/>
        <v>0</v>
      </c>
      <c r="R2231" s="1">
        <f t="shared" ca="1" si="3584"/>
        <v>0</v>
      </c>
      <c r="S2231" s="1">
        <f t="shared" ca="1" si="3584"/>
        <v>0</v>
      </c>
      <c r="T2231" s="1">
        <f t="shared" ca="1" si="3584"/>
        <v>0</v>
      </c>
      <c r="U2231" s="1">
        <f t="shared" ca="1" si="3585"/>
        <v>0</v>
      </c>
      <c r="V2231" s="1">
        <f t="shared" ca="1" si="3585"/>
        <v>0</v>
      </c>
      <c r="W2231" s="1">
        <f t="shared" ca="1" si="3585"/>
        <v>0</v>
      </c>
      <c r="X2231" s="1">
        <f t="shared" ca="1" si="3585"/>
        <v>0</v>
      </c>
      <c r="Y2231" s="1">
        <f t="shared" ca="1" si="3585"/>
        <v>0</v>
      </c>
      <c r="Z2231" s="1">
        <f t="shared" ca="1" si="3585"/>
        <v>0</v>
      </c>
      <c r="AA2231" s="1">
        <f t="shared" ca="1" si="3585"/>
        <v>0</v>
      </c>
      <c r="AB2231" s="1">
        <f t="shared" ca="1" si="3585"/>
        <v>0</v>
      </c>
      <c r="AC2231" s="1">
        <f t="shared" ca="1" si="3585"/>
        <v>0</v>
      </c>
      <c r="AD2231" s="1">
        <f t="shared" ca="1" si="3585"/>
        <v>0</v>
      </c>
      <c r="AE2231" s="1">
        <f t="shared" ca="1" si="3585"/>
        <v>0</v>
      </c>
    </row>
    <row r="2232" spans="2:31" hidden="1">
      <c r="B2232" s="1">
        <f t="shared" si="3583"/>
        <v>0</v>
      </c>
      <c r="C2232" s="1">
        <f t="shared" si="3583"/>
        <v>0</v>
      </c>
      <c r="J2232" s="333">
        <f t="shared" si="3586"/>
        <v>21</v>
      </c>
      <c r="K2232" s="1">
        <f t="shared" ca="1" si="3584"/>
        <v>0</v>
      </c>
      <c r="L2232" s="1">
        <f t="shared" ca="1" si="3584"/>
        <v>0</v>
      </c>
      <c r="M2232" s="1">
        <f t="shared" ca="1" si="3584"/>
        <v>0</v>
      </c>
      <c r="N2232" s="1">
        <f t="shared" ca="1" si="3584"/>
        <v>0</v>
      </c>
      <c r="O2232" s="1">
        <f t="shared" ca="1" si="3584"/>
        <v>0</v>
      </c>
      <c r="P2232" s="1">
        <f t="shared" ca="1" si="3584"/>
        <v>0</v>
      </c>
      <c r="Q2232" s="1">
        <f t="shared" ca="1" si="3584"/>
        <v>0</v>
      </c>
      <c r="R2232" s="1">
        <f t="shared" ca="1" si="3584"/>
        <v>0</v>
      </c>
      <c r="S2232" s="1">
        <f t="shared" ca="1" si="3584"/>
        <v>0</v>
      </c>
      <c r="T2232" s="1">
        <f t="shared" ca="1" si="3584"/>
        <v>0</v>
      </c>
      <c r="U2232" s="1">
        <f t="shared" ca="1" si="3585"/>
        <v>0</v>
      </c>
      <c r="V2232" s="1">
        <f t="shared" ca="1" si="3585"/>
        <v>0</v>
      </c>
      <c r="W2232" s="1">
        <f t="shared" ca="1" si="3585"/>
        <v>0</v>
      </c>
      <c r="X2232" s="1">
        <f t="shared" ca="1" si="3585"/>
        <v>0</v>
      </c>
      <c r="Y2232" s="1">
        <f t="shared" ca="1" si="3585"/>
        <v>0</v>
      </c>
      <c r="Z2232" s="1">
        <f t="shared" ca="1" si="3585"/>
        <v>0</v>
      </c>
      <c r="AA2232" s="1">
        <f t="shared" ca="1" si="3585"/>
        <v>0</v>
      </c>
      <c r="AB2232" s="1">
        <f t="shared" ca="1" si="3585"/>
        <v>0</v>
      </c>
      <c r="AC2232" s="1">
        <f t="shared" ca="1" si="3585"/>
        <v>0</v>
      </c>
      <c r="AD2232" s="1">
        <f t="shared" ca="1" si="3585"/>
        <v>0</v>
      </c>
      <c r="AE2232" s="1">
        <f t="shared" ca="1" si="3585"/>
        <v>0</v>
      </c>
    </row>
    <row r="2233" spans="2:31" hidden="1">
      <c r="B2233" s="1">
        <f t="shared" si="3583"/>
        <v>0</v>
      </c>
      <c r="C2233" s="1">
        <f t="shared" si="3583"/>
        <v>0</v>
      </c>
      <c r="J2233" s="333">
        <f t="shared" si="3586"/>
        <v>28</v>
      </c>
      <c r="K2233" s="1">
        <f t="shared" ca="1" si="3584"/>
        <v>0</v>
      </c>
      <c r="L2233" s="1">
        <f t="shared" ca="1" si="3584"/>
        <v>0</v>
      </c>
      <c r="M2233" s="1">
        <f t="shared" ca="1" si="3584"/>
        <v>0</v>
      </c>
      <c r="N2233" s="1">
        <f t="shared" ca="1" si="3584"/>
        <v>0</v>
      </c>
      <c r="O2233" s="1">
        <f t="shared" ca="1" si="3584"/>
        <v>0</v>
      </c>
      <c r="P2233" s="1">
        <f t="shared" ca="1" si="3584"/>
        <v>0</v>
      </c>
      <c r="Q2233" s="1">
        <f t="shared" ca="1" si="3584"/>
        <v>0</v>
      </c>
      <c r="R2233" s="1">
        <f t="shared" ca="1" si="3584"/>
        <v>0</v>
      </c>
      <c r="S2233" s="1">
        <f t="shared" ca="1" si="3584"/>
        <v>0</v>
      </c>
      <c r="T2233" s="1">
        <f t="shared" ca="1" si="3584"/>
        <v>0</v>
      </c>
      <c r="U2233" s="1">
        <f t="shared" ca="1" si="3585"/>
        <v>0</v>
      </c>
      <c r="V2233" s="1">
        <f t="shared" ca="1" si="3585"/>
        <v>0</v>
      </c>
      <c r="W2233" s="1">
        <f t="shared" ca="1" si="3585"/>
        <v>0</v>
      </c>
      <c r="X2233" s="1">
        <f t="shared" ca="1" si="3585"/>
        <v>0</v>
      </c>
      <c r="Y2233" s="1">
        <f t="shared" ca="1" si="3585"/>
        <v>0</v>
      </c>
      <c r="Z2233" s="1">
        <f t="shared" ca="1" si="3585"/>
        <v>0</v>
      </c>
      <c r="AA2233" s="1">
        <f t="shared" ca="1" si="3585"/>
        <v>0</v>
      </c>
      <c r="AB2233" s="1">
        <f t="shared" ca="1" si="3585"/>
        <v>0</v>
      </c>
      <c r="AC2233" s="1">
        <f t="shared" ca="1" si="3585"/>
        <v>0</v>
      </c>
      <c r="AD2233" s="1">
        <f t="shared" ca="1" si="3585"/>
        <v>0</v>
      </c>
      <c r="AE2233" s="1">
        <f t="shared" ca="1" si="3585"/>
        <v>0</v>
      </c>
    </row>
    <row r="2234" spans="2:31" hidden="1">
      <c r="B2234" s="1">
        <f t="shared" si="3583"/>
        <v>0</v>
      </c>
      <c r="C2234" s="1">
        <f t="shared" si="3583"/>
        <v>0</v>
      </c>
      <c r="J2234" s="333">
        <f t="shared" si="3586"/>
        <v>35</v>
      </c>
      <c r="K2234" s="1">
        <f t="shared" ca="1" si="3584"/>
        <v>0</v>
      </c>
      <c r="L2234" s="1">
        <f t="shared" ca="1" si="3584"/>
        <v>0</v>
      </c>
      <c r="M2234" s="1">
        <f t="shared" ca="1" si="3584"/>
        <v>0</v>
      </c>
      <c r="N2234" s="1">
        <f t="shared" ca="1" si="3584"/>
        <v>0</v>
      </c>
      <c r="O2234" s="1">
        <f t="shared" ca="1" si="3584"/>
        <v>0</v>
      </c>
      <c r="P2234" s="1">
        <f t="shared" ca="1" si="3584"/>
        <v>0</v>
      </c>
      <c r="Q2234" s="1">
        <f t="shared" ca="1" si="3584"/>
        <v>0</v>
      </c>
      <c r="R2234" s="1">
        <f t="shared" ca="1" si="3584"/>
        <v>0</v>
      </c>
      <c r="S2234" s="1">
        <f t="shared" ca="1" si="3584"/>
        <v>0</v>
      </c>
      <c r="T2234" s="1">
        <f t="shared" ca="1" si="3584"/>
        <v>0</v>
      </c>
      <c r="U2234" s="1">
        <f t="shared" ca="1" si="3585"/>
        <v>0</v>
      </c>
      <c r="V2234" s="1">
        <f t="shared" ca="1" si="3585"/>
        <v>0</v>
      </c>
      <c r="W2234" s="1">
        <f t="shared" ca="1" si="3585"/>
        <v>0</v>
      </c>
      <c r="X2234" s="1">
        <f t="shared" ca="1" si="3585"/>
        <v>0</v>
      </c>
      <c r="Y2234" s="1">
        <f t="shared" ca="1" si="3585"/>
        <v>0</v>
      </c>
      <c r="Z2234" s="1">
        <f t="shared" ca="1" si="3585"/>
        <v>0</v>
      </c>
      <c r="AA2234" s="1">
        <f t="shared" ca="1" si="3585"/>
        <v>0</v>
      </c>
      <c r="AB2234" s="1">
        <f t="shared" ca="1" si="3585"/>
        <v>0</v>
      </c>
      <c r="AC2234" s="1">
        <f t="shared" ca="1" si="3585"/>
        <v>0</v>
      </c>
      <c r="AD2234" s="1">
        <f t="shared" ca="1" si="3585"/>
        <v>0</v>
      </c>
      <c r="AE2234" s="1">
        <f t="shared" ca="1" si="3585"/>
        <v>0</v>
      </c>
    </row>
    <row r="2235" spans="2:31" hidden="1">
      <c r="B2235" s="1">
        <f t="shared" si="3583"/>
        <v>0</v>
      </c>
      <c r="C2235" s="1">
        <f t="shared" si="3583"/>
        <v>0</v>
      </c>
      <c r="J2235" s="333">
        <f t="shared" si="3586"/>
        <v>42</v>
      </c>
      <c r="K2235" s="1">
        <f t="shared" ca="1" si="3584"/>
        <v>0</v>
      </c>
      <c r="L2235" s="1">
        <f t="shared" ca="1" si="3584"/>
        <v>0</v>
      </c>
      <c r="M2235" s="1">
        <f t="shared" ca="1" si="3584"/>
        <v>0</v>
      </c>
      <c r="N2235" s="1">
        <f t="shared" ca="1" si="3584"/>
        <v>0</v>
      </c>
      <c r="O2235" s="1">
        <f t="shared" ca="1" si="3584"/>
        <v>0</v>
      </c>
      <c r="P2235" s="1">
        <f t="shared" ca="1" si="3584"/>
        <v>0</v>
      </c>
      <c r="Q2235" s="1">
        <f t="shared" ca="1" si="3584"/>
        <v>0</v>
      </c>
      <c r="R2235" s="1">
        <f t="shared" ca="1" si="3584"/>
        <v>0</v>
      </c>
      <c r="S2235" s="1">
        <f t="shared" ca="1" si="3584"/>
        <v>0</v>
      </c>
      <c r="T2235" s="1">
        <f t="shared" ca="1" si="3584"/>
        <v>0</v>
      </c>
      <c r="U2235" s="1">
        <f t="shared" ca="1" si="3585"/>
        <v>0</v>
      </c>
      <c r="V2235" s="1">
        <f t="shared" ca="1" si="3585"/>
        <v>0</v>
      </c>
      <c r="W2235" s="1">
        <f t="shared" ca="1" si="3585"/>
        <v>0</v>
      </c>
      <c r="X2235" s="1">
        <f t="shared" ca="1" si="3585"/>
        <v>0</v>
      </c>
      <c r="Y2235" s="1">
        <f t="shared" ca="1" si="3585"/>
        <v>0</v>
      </c>
      <c r="Z2235" s="1">
        <f t="shared" ca="1" si="3585"/>
        <v>0</v>
      </c>
      <c r="AA2235" s="1">
        <f t="shared" ca="1" si="3585"/>
        <v>0</v>
      </c>
      <c r="AB2235" s="1">
        <f t="shared" ca="1" si="3585"/>
        <v>0</v>
      </c>
      <c r="AC2235" s="1">
        <f t="shared" ca="1" si="3585"/>
        <v>0</v>
      </c>
      <c r="AD2235" s="1">
        <f t="shared" ca="1" si="3585"/>
        <v>0</v>
      </c>
      <c r="AE2235" s="1">
        <f t="shared" ca="1" si="3585"/>
        <v>0</v>
      </c>
    </row>
    <row r="2236" spans="2:31" hidden="1">
      <c r="B2236" s="1">
        <f t="shared" si="3583"/>
        <v>0</v>
      </c>
      <c r="C2236" s="1">
        <f t="shared" si="3583"/>
        <v>0</v>
      </c>
      <c r="J2236" s="333">
        <f t="shared" si="3586"/>
        <v>49</v>
      </c>
      <c r="K2236" s="1">
        <f t="shared" ca="1" si="3584"/>
        <v>0</v>
      </c>
      <c r="L2236" s="1">
        <f t="shared" ca="1" si="3584"/>
        <v>0</v>
      </c>
      <c r="M2236" s="1">
        <f t="shared" ca="1" si="3584"/>
        <v>0</v>
      </c>
      <c r="N2236" s="1">
        <f t="shared" ca="1" si="3584"/>
        <v>0</v>
      </c>
      <c r="O2236" s="1">
        <f t="shared" ca="1" si="3584"/>
        <v>0</v>
      </c>
      <c r="P2236" s="1">
        <f t="shared" ca="1" si="3584"/>
        <v>0</v>
      </c>
      <c r="Q2236" s="1">
        <f t="shared" ca="1" si="3584"/>
        <v>0</v>
      </c>
      <c r="R2236" s="1">
        <f t="shared" ca="1" si="3584"/>
        <v>0</v>
      </c>
      <c r="S2236" s="1">
        <f t="shared" ca="1" si="3584"/>
        <v>0</v>
      </c>
      <c r="T2236" s="1">
        <f t="shared" ca="1" si="3584"/>
        <v>0</v>
      </c>
      <c r="U2236" s="1">
        <f t="shared" ca="1" si="3585"/>
        <v>0</v>
      </c>
      <c r="V2236" s="1">
        <f t="shared" ca="1" si="3585"/>
        <v>0</v>
      </c>
      <c r="W2236" s="1">
        <f t="shared" ca="1" si="3585"/>
        <v>0</v>
      </c>
      <c r="X2236" s="1">
        <f t="shared" ca="1" si="3585"/>
        <v>0</v>
      </c>
      <c r="Y2236" s="1">
        <f t="shared" ca="1" si="3585"/>
        <v>0</v>
      </c>
      <c r="Z2236" s="1">
        <f t="shared" ca="1" si="3585"/>
        <v>0</v>
      </c>
      <c r="AA2236" s="1">
        <f t="shared" ca="1" si="3585"/>
        <v>0</v>
      </c>
      <c r="AB2236" s="1">
        <f t="shared" ca="1" si="3585"/>
        <v>0</v>
      </c>
      <c r="AC2236" s="1">
        <f t="shared" ca="1" si="3585"/>
        <v>0</v>
      </c>
      <c r="AD2236" s="1">
        <f t="shared" ca="1" si="3585"/>
        <v>0</v>
      </c>
      <c r="AE2236" s="1">
        <f t="shared" ca="1" si="3585"/>
        <v>0</v>
      </c>
    </row>
    <row r="2237" spans="2:31" hidden="1">
      <c r="B2237" s="1">
        <f t="shared" si="3583"/>
        <v>0</v>
      </c>
      <c r="C2237" s="1">
        <f t="shared" si="3583"/>
        <v>0</v>
      </c>
      <c r="J2237" s="333">
        <f t="shared" si="3586"/>
        <v>56</v>
      </c>
      <c r="K2237" s="1">
        <f t="shared" ca="1" si="3584"/>
        <v>0</v>
      </c>
      <c r="L2237" s="1">
        <f t="shared" ca="1" si="3584"/>
        <v>0</v>
      </c>
      <c r="M2237" s="1">
        <f t="shared" ca="1" si="3584"/>
        <v>0</v>
      </c>
      <c r="N2237" s="1">
        <f t="shared" ca="1" si="3584"/>
        <v>0</v>
      </c>
      <c r="O2237" s="1">
        <f t="shared" ca="1" si="3584"/>
        <v>0</v>
      </c>
      <c r="P2237" s="1">
        <f t="shared" ca="1" si="3584"/>
        <v>0</v>
      </c>
      <c r="Q2237" s="1">
        <f t="shared" ca="1" si="3584"/>
        <v>0</v>
      </c>
      <c r="R2237" s="1">
        <f t="shared" ca="1" si="3584"/>
        <v>0</v>
      </c>
      <c r="S2237" s="1">
        <f t="shared" ca="1" si="3584"/>
        <v>0</v>
      </c>
      <c r="T2237" s="1">
        <f t="shared" ca="1" si="3584"/>
        <v>0</v>
      </c>
      <c r="U2237" s="1">
        <f t="shared" ca="1" si="3585"/>
        <v>0</v>
      </c>
      <c r="V2237" s="1">
        <f t="shared" ca="1" si="3585"/>
        <v>0</v>
      </c>
      <c r="W2237" s="1">
        <f t="shared" ca="1" si="3585"/>
        <v>0</v>
      </c>
      <c r="X2237" s="1">
        <f t="shared" ca="1" si="3585"/>
        <v>0</v>
      </c>
      <c r="Y2237" s="1">
        <f t="shared" ca="1" si="3585"/>
        <v>0</v>
      </c>
      <c r="Z2237" s="1">
        <f t="shared" ca="1" si="3585"/>
        <v>0</v>
      </c>
      <c r="AA2237" s="1">
        <f t="shared" ca="1" si="3585"/>
        <v>0</v>
      </c>
      <c r="AB2237" s="1">
        <f t="shared" ca="1" si="3585"/>
        <v>0</v>
      </c>
      <c r="AC2237" s="1">
        <f t="shared" ca="1" si="3585"/>
        <v>0</v>
      </c>
      <c r="AD2237" s="1">
        <f t="shared" ca="1" si="3585"/>
        <v>0</v>
      </c>
      <c r="AE2237" s="1">
        <f t="shared" ca="1" si="3585"/>
        <v>0</v>
      </c>
    </row>
    <row r="2238" spans="2:31" hidden="1">
      <c r="B2238" s="1">
        <f t="shared" si="3583"/>
        <v>0</v>
      </c>
      <c r="C2238" s="1">
        <f t="shared" si="3583"/>
        <v>0</v>
      </c>
      <c r="J2238" s="333">
        <f t="shared" si="3586"/>
        <v>63</v>
      </c>
      <c r="K2238" s="1">
        <f t="shared" ca="1" si="3584"/>
        <v>0</v>
      </c>
      <c r="L2238" s="1">
        <f t="shared" ca="1" si="3584"/>
        <v>0</v>
      </c>
      <c r="M2238" s="1">
        <f t="shared" ca="1" si="3584"/>
        <v>0</v>
      </c>
      <c r="N2238" s="1">
        <f t="shared" ca="1" si="3584"/>
        <v>0</v>
      </c>
      <c r="O2238" s="1">
        <f t="shared" ca="1" si="3584"/>
        <v>0</v>
      </c>
      <c r="P2238" s="1">
        <f t="shared" ca="1" si="3584"/>
        <v>0</v>
      </c>
      <c r="Q2238" s="1">
        <f t="shared" ca="1" si="3584"/>
        <v>0</v>
      </c>
      <c r="R2238" s="1">
        <f t="shared" ca="1" si="3584"/>
        <v>0</v>
      </c>
      <c r="S2238" s="1">
        <f t="shared" ca="1" si="3584"/>
        <v>0</v>
      </c>
      <c r="T2238" s="1">
        <f t="shared" ca="1" si="3584"/>
        <v>0</v>
      </c>
      <c r="U2238" s="1">
        <f t="shared" ca="1" si="3585"/>
        <v>0</v>
      </c>
      <c r="V2238" s="1">
        <f t="shared" ca="1" si="3585"/>
        <v>0</v>
      </c>
      <c r="W2238" s="1">
        <f t="shared" ca="1" si="3585"/>
        <v>0</v>
      </c>
      <c r="X2238" s="1">
        <f t="shared" ca="1" si="3585"/>
        <v>0</v>
      </c>
      <c r="Y2238" s="1">
        <f t="shared" ca="1" si="3585"/>
        <v>0</v>
      </c>
      <c r="Z2238" s="1">
        <f t="shared" ca="1" si="3585"/>
        <v>0</v>
      </c>
      <c r="AA2238" s="1">
        <f t="shared" ca="1" si="3585"/>
        <v>0</v>
      </c>
      <c r="AB2238" s="1">
        <f t="shared" ca="1" si="3585"/>
        <v>0</v>
      </c>
      <c r="AC2238" s="1">
        <f t="shared" ca="1" si="3585"/>
        <v>0</v>
      </c>
      <c r="AD2238" s="1">
        <f t="shared" ca="1" si="3585"/>
        <v>0</v>
      </c>
      <c r="AE2238" s="1">
        <f t="shared" ca="1" si="3585"/>
        <v>0</v>
      </c>
    </row>
    <row r="2240" spans="2:31" hidden="1">
      <c r="B2240" s="227" t="s">
        <v>375</v>
      </c>
    </row>
    <row r="2241" spans="2:31" hidden="1">
      <c r="B2241" s="1">
        <f t="shared" ref="B2241:C2250" si="3587">B616</f>
        <v>0</v>
      </c>
      <c r="C2241" s="1">
        <f t="shared" si="3587"/>
        <v>0</v>
      </c>
      <c r="J2241" s="333">
        <v>0</v>
      </c>
      <c r="K2241" s="1">
        <f t="shared" ref="K2241:T2250" ca="1" si="3588">OFFSET($K$1967,$J2241,COLUMN()-11)</f>
        <v>0</v>
      </c>
      <c r="L2241" s="1">
        <f t="shared" ca="1" si="3588"/>
        <v>0</v>
      </c>
      <c r="M2241" s="1">
        <f t="shared" ca="1" si="3588"/>
        <v>0</v>
      </c>
      <c r="N2241" s="1">
        <f t="shared" ca="1" si="3588"/>
        <v>0</v>
      </c>
      <c r="O2241" s="1">
        <f t="shared" ca="1" si="3588"/>
        <v>0</v>
      </c>
      <c r="P2241" s="1">
        <f t="shared" ca="1" si="3588"/>
        <v>0</v>
      </c>
      <c r="Q2241" s="1">
        <f t="shared" ca="1" si="3588"/>
        <v>0</v>
      </c>
      <c r="R2241" s="1">
        <f t="shared" ca="1" si="3588"/>
        <v>0</v>
      </c>
      <c r="S2241" s="1">
        <f t="shared" ca="1" si="3588"/>
        <v>0</v>
      </c>
      <c r="T2241" s="1">
        <f t="shared" ca="1" si="3588"/>
        <v>0</v>
      </c>
      <c r="U2241" s="1">
        <f t="shared" ref="U2241:AE2250" ca="1" si="3589">OFFSET($K$1967,$J2241,COLUMN()-11)</f>
        <v>0</v>
      </c>
      <c r="V2241" s="1">
        <f t="shared" ca="1" si="3589"/>
        <v>0</v>
      </c>
      <c r="W2241" s="1">
        <f t="shared" ca="1" si="3589"/>
        <v>0</v>
      </c>
      <c r="X2241" s="1">
        <f t="shared" ca="1" si="3589"/>
        <v>0</v>
      </c>
      <c r="Y2241" s="1">
        <f t="shared" ca="1" si="3589"/>
        <v>0</v>
      </c>
      <c r="Z2241" s="1">
        <f t="shared" ca="1" si="3589"/>
        <v>0</v>
      </c>
      <c r="AA2241" s="1">
        <f t="shared" ca="1" si="3589"/>
        <v>0</v>
      </c>
      <c r="AB2241" s="1">
        <f t="shared" ca="1" si="3589"/>
        <v>0</v>
      </c>
      <c r="AC2241" s="1">
        <f t="shared" ca="1" si="3589"/>
        <v>0</v>
      </c>
      <c r="AD2241" s="1">
        <f t="shared" ca="1" si="3589"/>
        <v>0</v>
      </c>
      <c r="AE2241" s="1">
        <f t="shared" ca="1" si="3589"/>
        <v>0</v>
      </c>
    </row>
    <row r="2242" spans="2:31" hidden="1">
      <c r="B2242" s="1">
        <f t="shared" si="3587"/>
        <v>0</v>
      </c>
      <c r="C2242" s="1">
        <f t="shared" si="3587"/>
        <v>0</v>
      </c>
      <c r="J2242" s="333">
        <f>J2241+7</f>
        <v>7</v>
      </c>
      <c r="K2242" s="1">
        <f t="shared" ca="1" si="3588"/>
        <v>0</v>
      </c>
      <c r="L2242" s="1">
        <f t="shared" ca="1" si="3588"/>
        <v>0</v>
      </c>
      <c r="M2242" s="1">
        <f t="shared" ca="1" si="3588"/>
        <v>0</v>
      </c>
      <c r="N2242" s="1">
        <f t="shared" ca="1" si="3588"/>
        <v>0</v>
      </c>
      <c r="O2242" s="1">
        <f t="shared" ca="1" si="3588"/>
        <v>0</v>
      </c>
      <c r="P2242" s="1">
        <f t="shared" ca="1" si="3588"/>
        <v>0</v>
      </c>
      <c r="Q2242" s="1">
        <f t="shared" ca="1" si="3588"/>
        <v>0</v>
      </c>
      <c r="R2242" s="1">
        <f t="shared" ca="1" si="3588"/>
        <v>0</v>
      </c>
      <c r="S2242" s="1">
        <f t="shared" ca="1" si="3588"/>
        <v>0</v>
      </c>
      <c r="T2242" s="1">
        <f t="shared" ca="1" si="3588"/>
        <v>0</v>
      </c>
      <c r="U2242" s="1">
        <f t="shared" ca="1" si="3589"/>
        <v>0</v>
      </c>
      <c r="V2242" s="1">
        <f t="shared" ca="1" si="3589"/>
        <v>0</v>
      </c>
      <c r="W2242" s="1">
        <f t="shared" ca="1" si="3589"/>
        <v>0</v>
      </c>
      <c r="X2242" s="1">
        <f t="shared" ca="1" si="3589"/>
        <v>0</v>
      </c>
      <c r="Y2242" s="1">
        <f t="shared" ca="1" si="3589"/>
        <v>0</v>
      </c>
      <c r="Z2242" s="1">
        <f t="shared" ca="1" si="3589"/>
        <v>0</v>
      </c>
      <c r="AA2242" s="1">
        <f t="shared" ca="1" si="3589"/>
        <v>0</v>
      </c>
      <c r="AB2242" s="1">
        <f t="shared" ca="1" si="3589"/>
        <v>0</v>
      </c>
      <c r="AC2242" s="1">
        <f t="shared" ca="1" si="3589"/>
        <v>0</v>
      </c>
      <c r="AD2242" s="1">
        <f t="shared" ca="1" si="3589"/>
        <v>0</v>
      </c>
      <c r="AE2242" s="1">
        <f t="shared" ca="1" si="3589"/>
        <v>0</v>
      </c>
    </row>
    <row r="2243" spans="2:31" hidden="1">
      <c r="B2243" s="1">
        <f t="shared" si="3587"/>
        <v>0</v>
      </c>
      <c r="C2243" s="1">
        <f t="shared" si="3587"/>
        <v>0</v>
      </c>
      <c r="J2243" s="333">
        <f t="shared" ref="J2243:J2250" si="3590">J2242+7</f>
        <v>14</v>
      </c>
      <c r="K2243" s="1">
        <f t="shared" ca="1" si="3588"/>
        <v>0</v>
      </c>
      <c r="L2243" s="1">
        <f t="shared" ca="1" si="3588"/>
        <v>0</v>
      </c>
      <c r="M2243" s="1">
        <f t="shared" ca="1" si="3588"/>
        <v>0</v>
      </c>
      <c r="N2243" s="1">
        <f t="shared" ca="1" si="3588"/>
        <v>0</v>
      </c>
      <c r="O2243" s="1">
        <f t="shared" ca="1" si="3588"/>
        <v>0</v>
      </c>
      <c r="P2243" s="1">
        <f t="shared" ca="1" si="3588"/>
        <v>0</v>
      </c>
      <c r="Q2243" s="1">
        <f t="shared" ca="1" si="3588"/>
        <v>0</v>
      </c>
      <c r="R2243" s="1">
        <f t="shared" ca="1" si="3588"/>
        <v>0</v>
      </c>
      <c r="S2243" s="1">
        <f t="shared" ca="1" si="3588"/>
        <v>0</v>
      </c>
      <c r="T2243" s="1">
        <f t="shared" ca="1" si="3588"/>
        <v>0</v>
      </c>
      <c r="U2243" s="1">
        <f t="shared" ca="1" si="3589"/>
        <v>0</v>
      </c>
      <c r="V2243" s="1">
        <f t="shared" ca="1" si="3589"/>
        <v>0</v>
      </c>
      <c r="W2243" s="1">
        <f t="shared" ca="1" si="3589"/>
        <v>0</v>
      </c>
      <c r="X2243" s="1">
        <f t="shared" ca="1" si="3589"/>
        <v>0</v>
      </c>
      <c r="Y2243" s="1">
        <f t="shared" ca="1" si="3589"/>
        <v>0</v>
      </c>
      <c r="Z2243" s="1">
        <f t="shared" ca="1" si="3589"/>
        <v>0</v>
      </c>
      <c r="AA2243" s="1">
        <f t="shared" ca="1" si="3589"/>
        <v>0</v>
      </c>
      <c r="AB2243" s="1">
        <f t="shared" ca="1" si="3589"/>
        <v>0</v>
      </c>
      <c r="AC2243" s="1">
        <f t="shared" ca="1" si="3589"/>
        <v>0</v>
      </c>
      <c r="AD2243" s="1">
        <f t="shared" ca="1" si="3589"/>
        <v>0</v>
      </c>
      <c r="AE2243" s="1">
        <f t="shared" ca="1" si="3589"/>
        <v>0</v>
      </c>
    </row>
    <row r="2244" spans="2:31" hidden="1">
      <c r="B2244" s="1">
        <f t="shared" si="3587"/>
        <v>0</v>
      </c>
      <c r="C2244" s="1">
        <f t="shared" si="3587"/>
        <v>0</v>
      </c>
      <c r="J2244" s="333">
        <f t="shared" si="3590"/>
        <v>21</v>
      </c>
      <c r="K2244" s="1">
        <f t="shared" ca="1" si="3588"/>
        <v>0</v>
      </c>
      <c r="L2244" s="1">
        <f t="shared" ca="1" si="3588"/>
        <v>0</v>
      </c>
      <c r="M2244" s="1">
        <f t="shared" ca="1" si="3588"/>
        <v>0</v>
      </c>
      <c r="N2244" s="1">
        <f t="shared" ca="1" si="3588"/>
        <v>0</v>
      </c>
      <c r="O2244" s="1">
        <f t="shared" ca="1" si="3588"/>
        <v>0</v>
      </c>
      <c r="P2244" s="1">
        <f t="shared" ca="1" si="3588"/>
        <v>0</v>
      </c>
      <c r="Q2244" s="1">
        <f t="shared" ca="1" si="3588"/>
        <v>0</v>
      </c>
      <c r="R2244" s="1">
        <f t="shared" ca="1" si="3588"/>
        <v>0</v>
      </c>
      <c r="S2244" s="1">
        <f t="shared" ca="1" si="3588"/>
        <v>0</v>
      </c>
      <c r="T2244" s="1">
        <f t="shared" ca="1" si="3588"/>
        <v>0</v>
      </c>
      <c r="U2244" s="1">
        <f t="shared" ca="1" si="3589"/>
        <v>0</v>
      </c>
      <c r="V2244" s="1">
        <f t="shared" ca="1" si="3589"/>
        <v>0</v>
      </c>
      <c r="W2244" s="1">
        <f t="shared" ca="1" si="3589"/>
        <v>0</v>
      </c>
      <c r="X2244" s="1">
        <f t="shared" ca="1" si="3589"/>
        <v>0</v>
      </c>
      <c r="Y2244" s="1">
        <f t="shared" ca="1" si="3589"/>
        <v>0</v>
      </c>
      <c r="Z2244" s="1">
        <f t="shared" ca="1" si="3589"/>
        <v>0</v>
      </c>
      <c r="AA2244" s="1">
        <f t="shared" ca="1" si="3589"/>
        <v>0</v>
      </c>
      <c r="AB2244" s="1">
        <f t="shared" ca="1" si="3589"/>
        <v>0</v>
      </c>
      <c r="AC2244" s="1">
        <f t="shared" ca="1" si="3589"/>
        <v>0</v>
      </c>
      <c r="AD2244" s="1">
        <f t="shared" ca="1" si="3589"/>
        <v>0</v>
      </c>
      <c r="AE2244" s="1">
        <f t="shared" ca="1" si="3589"/>
        <v>0</v>
      </c>
    </row>
    <row r="2245" spans="2:31" hidden="1">
      <c r="B2245" s="1">
        <f t="shared" si="3587"/>
        <v>0</v>
      </c>
      <c r="C2245" s="1">
        <f t="shared" si="3587"/>
        <v>0</v>
      </c>
      <c r="J2245" s="333">
        <f t="shared" si="3590"/>
        <v>28</v>
      </c>
      <c r="K2245" s="1">
        <f t="shared" ca="1" si="3588"/>
        <v>0</v>
      </c>
      <c r="L2245" s="1">
        <f t="shared" ca="1" si="3588"/>
        <v>0</v>
      </c>
      <c r="M2245" s="1">
        <f t="shared" ca="1" si="3588"/>
        <v>0</v>
      </c>
      <c r="N2245" s="1">
        <f t="shared" ca="1" si="3588"/>
        <v>0</v>
      </c>
      <c r="O2245" s="1">
        <f t="shared" ca="1" si="3588"/>
        <v>0</v>
      </c>
      <c r="P2245" s="1">
        <f t="shared" ca="1" si="3588"/>
        <v>0</v>
      </c>
      <c r="Q2245" s="1">
        <f t="shared" ca="1" si="3588"/>
        <v>0</v>
      </c>
      <c r="R2245" s="1">
        <f t="shared" ca="1" si="3588"/>
        <v>0</v>
      </c>
      <c r="S2245" s="1">
        <f t="shared" ca="1" si="3588"/>
        <v>0</v>
      </c>
      <c r="T2245" s="1">
        <f t="shared" ca="1" si="3588"/>
        <v>0</v>
      </c>
      <c r="U2245" s="1">
        <f t="shared" ca="1" si="3589"/>
        <v>0</v>
      </c>
      <c r="V2245" s="1">
        <f t="shared" ca="1" si="3589"/>
        <v>0</v>
      </c>
      <c r="W2245" s="1">
        <f t="shared" ca="1" si="3589"/>
        <v>0</v>
      </c>
      <c r="X2245" s="1">
        <f t="shared" ca="1" si="3589"/>
        <v>0</v>
      </c>
      <c r="Y2245" s="1">
        <f t="shared" ca="1" si="3589"/>
        <v>0</v>
      </c>
      <c r="Z2245" s="1">
        <f t="shared" ca="1" si="3589"/>
        <v>0</v>
      </c>
      <c r="AA2245" s="1">
        <f t="shared" ca="1" si="3589"/>
        <v>0</v>
      </c>
      <c r="AB2245" s="1">
        <f t="shared" ca="1" si="3589"/>
        <v>0</v>
      </c>
      <c r="AC2245" s="1">
        <f t="shared" ca="1" si="3589"/>
        <v>0</v>
      </c>
      <c r="AD2245" s="1">
        <f t="shared" ca="1" si="3589"/>
        <v>0</v>
      </c>
      <c r="AE2245" s="1">
        <f t="shared" ca="1" si="3589"/>
        <v>0</v>
      </c>
    </row>
    <row r="2246" spans="2:31" hidden="1">
      <c r="B2246" s="1">
        <f t="shared" si="3587"/>
        <v>0</v>
      </c>
      <c r="C2246" s="1">
        <f t="shared" si="3587"/>
        <v>0</v>
      </c>
      <c r="J2246" s="333">
        <f t="shared" si="3590"/>
        <v>35</v>
      </c>
      <c r="K2246" s="1">
        <f t="shared" ca="1" si="3588"/>
        <v>0</v>
      </c>
      <c r="L2246" s="1">
        <f t="shared" ca="1" si="3588"/>
        <v>0</v>
      </c>
      <c r="M2246" s="1">
        <f t="shared" ca="1" si="3588"/>
        <v>0</v>
      </c>
      <c r="N2246" s="1">
        <f t="shared" ca="1" si="3588"/>
        <v>0</v>
      </c>
      <c r="O2246" s="1">
        <f t="shared" ca="1" si="3588"/>
        <v>0</v>
      </c>
      <c r="P2246" s="1">
        <f t="shared" ca="1" si="3588"/>
        <v>0</v>
      </c>
      <c r="Q2246" s="1">
        <f t="shared" ca="1" si="3588"/>
        <v>0</v>
      </c>
      <c r="R2246" s="1">
        <f t="shared" ca="1" si="3588"/>
        <v>0</v>
      </c>
      <c r="S2246" s="1">
        <f t="shared" ca="1" si="3588"/>
        <v>0</v>
      </c>
      <c r="T2246" s="1">
        <f t="shared" ca="1" si="3588"/>
        <v>0</v>
      </c>
      <c r="U2246" s="1">
        <f t="shared" ca="1" si="3589"/>
        <v>0</v>
      </c>
      <c r="V2246" s="1">
        <f t="shared" ca="1" si="3589"/>
        <v>0</v>
      </c>
      <c r="W2246" s="1">
        <f t="shared" ca="1" si="3589"/>
        <v>0</v>
      </c>
      <c r="X2246" s="1">
        <f t="shared" ca="1" si="3589"/>
        <v>0</v>
      </c>
      <c r="Y2246" s="1">
        <f t="shared" ca="1" si="3589"/>
        <v>0</v>
      </c>
      <c r="Z2246" s="1">
        <f t="shared" ca="1" si="3589"/>
        <v>0</v>
      </c>
      <c r="AA2246" s="1">
        <f t="shared" ca="1" si="3589"/>
        <v>0</v>
      </c>
      <c r="AB2246" s="1">
        <f t="shared" ca="1" si="3589"/>
        <v>0</v>
      </c>
      <c r="AC2246" s="1">
        <f t="shared" ca="1" si="3589"/>
        <v>0</v>
      </c>
      <c r="AD2246" s="1">
        <f t="shared" ca="1" si="3589"/>
        <v>0</v>
      </c>
      <c r="AE2246" s="1">
        <f t="shared" ca="1" si="3589"/>
        <v>0</v>
      </c>
    </row>
    <row r="2247" spans="2:31" hidden="1">
      <c r="B2247" s="1">
        <f t="shared" si="3587"/>
        <v>0</v>
      </c>
      <c r="C2247" s="1">
        <f t="shared" si="3587"/>
        <v>0</v>
      </c>
      <c r="J2247" s="333">
        <f t="shared" si="3590"/>
        <v>42</v>
      </c>
      <c r="K2247" s="1">
        <f t="shared" ca="1" si="3588"/>
        <v>0</v>
      </c>
      <c r="L2247" s="1">
        <f t="shared" ca="1" si="3588"/>
        <v>0</v>
      </c>
      <c r="M2247" s="1">
        <f t="shared" ca="1" si="3588"/>
        <v>0</v>
      </c>
      <c r="N2247" s="1">
        <f t="shared" ca="1" si="3588"/>
        <v>0</v>
      </c>
      <c r="O2247" s="1">
        <f t="shared" ca="1" si="3588"/>
        <v>0</v>
      </c>
      <c r="P2247" s="1">
        <f t="shared" ca="1" si="3588"/>
        <v>0</v>
      </c>
      <c r="Q2247" s="1">
        <f t="shared" ca="1" si="3588"/>
        <v>0</v>
      </c>
      <c r="R2247" s="1">
        <f t="shared" ca="1" si="3588"/>
        <v>0</v>
      </c>
      <c r="S2247" s="1">
        <f t="shared" ca="1" si="3588"/>
        <v>0</v>
      </c>
      <c r="T2247" s="1">
        <f t="shared" ca="1" si="3588"/>
        <v>0</v>
      </c>
      <c r="U2247" s="1">
        <f t="shared" ca="1" si="3589"/>
        <v>0</v>
      </c>
      <c r="V2247" s="1">
        <f t="shared" ca="1" si="3589"/>
        <v>0</v>
      </c>
      <c r="W2247" s="1">
        <f t="shared" ca="1" si="3589"/>
        <v>0</v>
      </c>
      <c r="X2247" s="1">
        <f t="shared" ca="1" si="3589"/>
        <v>0</v>
      </c>
      <c r="Y2247" s="1">
        <f t="shared" ca="1" si="3589"/>
        <v>0</v>
      </c>
      <c r="Z2247" s="1">
        <f t="shared" ca="1" si="3589"/>
        <v>0</v>
      </c>
      <c r="AA2247" s="1">
        <f t="shared" ca="1" si="3589"/>
        <v>0</v>
      </c>
      <c r="AB2247" s="1">
        <f t="shared" ca="1" si="3589"/>
        <v>0</v>
      </c>
      <c r="AC2247" s="1">
        <f t="shared" ca="1" si="3589"/>
        <v>0</v>
      </c>
      <c r="AD2247" s="1">
        <f t="shared" ca="1" si="3589"/>
        <v>0</v>
      </c>
      <c r="AE2247" s="1">
        <f t="shared" ca="1" si="3589"/>
        <v>0</v>
      </c>
    </row>
    <row r="2248" spans="2:31" hidden="1">
      <c r="B2248" s="1">
        <f t="shared" si="3587"/>
        <v>0</v>
      </c>
      <c r="C2248" s="1">
        <f t="shared" si="3587"/>
        <v>0</v>
      </c>
      <c r="J2248" s="333">
        <f t="shared" si="3590"/>
        <v>49</v>
      </c>
      <c r="K2248" s="1">
        <f t="shared" ca="1" si="3588"/>
        <v>0</v>
      </c>
      <c r="L2248" s="1">
        <f t="shared" ca="1" si="3588"/>
        <v>0</v>
      </c>
      <c r="M2248" s="1">
        <f t="shared" ca="1" si="3588"/>
        <v>0</v>
      </c>
      <c r="N2248" s="1">
        <f t="shared" ca="1" si="3588"/>
        <v>0</v>
      </c>
      <c r="O2248" s="1">
        <f t="shared" ca="1" si="3588"/>
        <v>0</v>
      </c>
      <c r="P2248" s="1">
        <f t="shared" ca="1" si="3588"/>
        <v>0</v>
      </c>
      <c r="Q2248" s="1">
        <f t="shared" ca="1" si="3588"/>
        <v>0</v>
      </c>
      <c r="R2248" s="1">
        <f t="shared" ca="1" si="3588"/>
        <v>0</v>
      </c>
      <c r="S2248" s="1">
        <f t="shared" ca="1" si="3588"/>
        <v>0</v>
      </c>
      <c r="T2248" s="1">
        <f t="shared" ca="1" si="3588"/>
        <v>0</v>
      </c>
      <c r="U2248" s="1">
        <f t="shared" ca="1" si="3589"/>
        <v>0</v>
      </c>
      <c r="V2248" s="1">
        <f t="shared" ca="1" si="3589"/>
        <v>0</v>
      </c>
      <c r="W2248" s="1">
        <f t="shared" ca="1" si="3589"/>
        <v>0</v>
      </c>
      <c r="X2248" s="1">
        <f t="shared" ca="1" si="3589"/>
        <v>0</v>
      </c>
      <c r="Y2248" s="1">
        <f t="shared" ca="1" si="3589"/>
        <v>0</v>
      </c>
      <c r="Z2248" s="1">
        <f t="shared" ca="1" si="3589"/>
        <v>0</v>
      </c>
      <c r="AA2248" s="1">
        <f t="shared" ca="1" si="3589"/>
        <v>0</v>
      </c>
      <c r="AB2248" s="1">
        <f t="shared" ca="1" si="3589"/>
        <v>0</v>
      </c>
      <c r="AC2248" s="1">
        <f t="shared" ca="1" si="3589"/>
        <v>0</v>
      </c>
      <c r="AD2248" s="1">
        <f t="shared" ca="1" si="3589"/>
        <v>0</v>
      </c>
      <c r="AE2248" s="1">
        <f t="shared" ca="1" si="3589"/>
        <v>0</v>
      </c>
    </row>
    <row r="2249" spans="2:31" hidden="1">
      <c r="B2249" s="1">
        <f t="shared" si="3587"/>
        <v>0</v>
      </c>
      <c r="C2249" s="1">
        <f t="shared" si="3587"/>
        <v>0</v>
      </c>
      <c r="J2249" s="333">
        <f t="shared" si="3590"/>
        <v>56</v>
      </c>
      <c r="K2249" s="1">
        <f t="shared" ca="1" si="3588"/>
        <v>0</v>
      </c>
      <c r="L2249" s="1">
        <f t="shared" ca="1" si="3588"/>
        <v>0</v>
      </c>
      <c r="M2249" s="1">
        <f t="shared" ca="1" si="3588"/>
        <v>0</v>
      </c>
      <c r="N2249" s="1">
        <f t="shared" ca="1" si="3588"/>
        <v>0</v>
      </c>
      <c r="O2249" s="1">
        <f t="shared" ca="1" si="3588"/>
        <v>0</v>
      </c>
      <c r="P2249" s="1">
        <f t="shared" ca="1" si="3588"/>
        <v>0</v>
      </c>
      <c r="Q2249" s="1">
        <f t="shared" ca="1" si="3588"/>
        <v>0</v>
      </c>
      <c r="R2249" s="1">
        <f t="shared" ca="1" si="3588"/>
        <v>0</v>
      </c>
      <c r="S2249" s="1">
        <f t="shared" ca="1" si="3588"/>
        <v>0</v>
      </c>
      <c r="T2249" s="1">
        <f t="shared" ca="1" si="3588"/>
        <v>0</v>
      </c>
      <c r="U2249" s="1">
        <f t="shared" ca="1" si="3589"/>
        <v>0</v>
      </c>
      <c r="V2249" s="1">
        <f t="shared" ca="1" si="3589"/>
        <v>0</v>
      </c>
      <c r="W2249" s="1">
        <f t="shared" ca="1" si="3589"/>
        <v>0</v>
      </c>
      <c r="X2249" s="1">
        <f t="shared" ca="1" si="3589"/>
        <v>0</v>
      </c>
      <c r="Y2249" s="1">
        <f t="shared" ca="1" si="3589"/>
        <v>0</v>
      </c>
      <c r="Z2249" s="1">
        <f t="shared" ca="1" si="3589"/>
        <v>0</v>
      </c>
      <c r="AA2249" s="1">
        <f t="shared" ca="1" si="3589"/>
        <v>0</v>
      </c>
      <c r="AB2249" s="1">
        <f t="shared" ca="1" si="3589"/>
        <v>0</v>
      </c>
      <c r="AC2249" s="1">
        <f t="shared" ca="1" si="3589"/>
        <v>0</v>
      </c>
      <c r="AD2249" s="1">
        <f t="shared" ca="1" si="3589"/>
        <v>0</v>
      </c>
      <c r="AE2249" s="1">
        <f t="shared" ca="1" si="3589"/>
        <v>0</v>
      </c>
    </row>
    <row r="2250" spans="2:31" hidden="1">
      <c r="B2250" s="1">
        <f t="shared" si="3587"/>
        <v>0</v>
      </c>
      <c r="C2250" s="1">
        <f t="shared" si="3587"/>
        <v>0</v>
      </c>
      <c r="J2250" s="333">
        <f t="shared" si="3590"/>
        <v>63</v>
      </c>
      <c r="K2250" s="1">
        <f t="shared" ca="1" si="3588"/>
        <v>0</v>
      </c>
      <c r="L2250" s="1">
        <f t="shared" ca="1" si="3588"/>
        <v>0</v>
      </c>
      <c r="M2250" s="1">
        <f t="shared" ca="1" si="3588"/>
        <v>0</v>
      </c>
      <c r="N2250" s="1">
        <f t="shared" ca="1" si="3588"/>
        <v>0</v>
      </c>
      <c r="O2250" s="1">
        <f t="shared" ca="1" si="3588"/>
        <v>0</v>
      </c>
      <c r="P2250" s="1">
        <f t="shared" ca="1" si="3588"/>
        <v>0</v>
      </c>
      <c r="Q2250" s="1">
        <f t="shared" ca="1" si="3588"/>
        <v>0</v>
      </c>
      <c r="R2250" s="1">
        <f t="shared" ca="1" si="3588"/>
        <v>0</v>
      </c>
      <c r="S2250" s="1">
        <f t="shared" ca="1" si="3588"/>
        <v>0</v>
      </c>
      <c r="T2250" s="1">
        <f t="shared" ca="1" si="3588"/>
        <v>0</v>
      </c>
      <c r="U2250" s="1">
        <f t="shared" ca="1" si="3589"/>
        <v>0</v>
      </c>
      <c r="V2250" s="1">
        <f t="shared" ca="1" si="3589"/>
        <v>0</v>
      </c>
      <c r="W2250" s="1">
        <f t="shared" ca="1" si="3589"/>
        <v>0</v>
      </c>
      <c r="X2250" s="1">
        <f t="shared" ca="1" si="3589"/>
        <v>0</v>
      </c>
      <c r="Y2250" s="1">
        <f t="shared" ca="1" si="3589"/>
        <v>0</v>
      </c>
      <c r="Z2250" s="1">
        <f t="shared" ca="1" si="3589"/>
        <v>0</v>
      </c>
      <c r="AA2250" s="1">
        <f t="shared" ca="1" si="3589"/>
        <v>0</v>
      </c>
      <c r="AB2250" s="1">
        <f t="shared" ca="1" si="3589"/>
        <v>0</v>
      </c>
      <c r="AC2250" s="1">
        <f t="shared" ca="1" si="3589"/>
        <v>0</v>
      </c>
      <c r="AD2250" s="1">
        <f t="shared" ca="1" si="3589"/>
        <v>0</v>
      </c>
      <c r="AE2250" s="1">
        <f t="shared" ca="1" si="3589"/>
        <v>0</v>
      </c>
    </row>
    <row r="2254" spans="2:31" hidden="1">
      <c r="J2254" s="1" t="s">
        <v>716</v>
      </c>
    </row>
    <row r="2255" spans="2:31" hidden="1">
      <c r="B2255" s="443" t="s">
        <v>363</v>
      </c>
      <c r="C2255" s="444">
        <v>1</v>
      </c>
      <c r="K2255" s="1">
        <f t="shared" ref="K2255:W2255" si="3591">IF($C2255=1,K17,IF($C2255=2,K18,0))</f>
        <v>0</v>
      </c>
      <c r="L2255" s="1">
        <f t="shared" si="3591"/>
        <v>0</v>
      </c>
      <c r="M2255" s="1">
        <f t="shared" si="3591"/>
        <v>0</v>
      </c>
      <c r="N2255" s="1">
        <f t="shared" si="3591"/>
        <v>0</v>
      </c>
      <c r="O2255" s="1">
        <f t="shared" si="3591"/>
        <v>0</v>
      </c>
      <c r="P2255" s="1">
        <f t="shared" si="3591"/>
        <v>0</v>
      </c>
      <c r="Q2255" s="1">
        <f t="shared" si="3591"/>
        <v>0</v>
      </c>
      <c r="R2255" s="1">
        <f t="shared" si="3591"/>
        <v>0</v>
      </c>
      <c r="S2255" s="1">
        <f t="shared" si="3591"/>
        <v>0</v>
      </c>
      <c r="T2255" s="1">
        <f t="shared" si="3591"/>
        <v>0</v>
      </c>
      <c r="U2255" s="1">
        <f t="shared" si="3591"/>
        <v>0</v>
      </c>
      <c r="V2255" s="1">
        <f t="shared" si="3591"/>
        <v>0</v>
      </c>
      <c r="W2255" s="1">
        <f t="shared" si="3591"/>
        <v>0</v>
      </c>
      <c r="X2255" s="1">
        <f>IF($C2255=1,X17,IF($C2255=2,X18,0))</f>
        <v>0</v>
      </c>
      <c r="Y2255" s="1">
        <f>IF($C2255=1,Y17,IF($C2255=2,Y18,0))</f>
        <v>0</v>
      </c>
      <c r="Z2255" s="1">
        <f t="shared" ref="Z2255:AA2255" si="3592">IF($C2255=1,Z17,IF($C2255=2,Z18,0))</f>
        <v>0</v>
      </c>
      <c r="AA2255" s="1">
        <f t="shared" si="3592"/>
        <v>0</v>
      </c>
      <c r="AB2255" s="1">
        <f t="shared" ref="AB2255:AE2255" si="3593">IF($C2255=1,AB17,IF($C2255=2,AB18,0))</f>
        <v>0</v>
      </c>
      <c r="AC2255" s="1">
        <f t="shared" si="3593"/>
        <v>0</v>
      </c>
      <c r="AD2255" s="1">
        <f t="shared" si="3593"/>
        <v>0</v>
      </c>
      <c r="AE2255" s="1">
        <f t="shared" si="3593"/>
        <v>0</v>
      </c>
    </row>
    <row r="2256" spans="2:31" hidden="1">
      <c r="B2256" s="443" t="s">
        <v>369</v>
      </c>
      <c r="C2256" s="444">
        <v>1</v>
      </c>
      <c r="K2256" s="1">
        <f t="shared" ref="K2256:W2256" si="3594">IF($C2256=1,K25,IF($C2256=2,K26,0))</f>
        <v>0</v>
      </c>
      <c r="L2256" s="1">
        <f t="shared" si="3594"/>
        <v>0</v>
      </c>
      <c r="M2256" s="1">
        <f t="shared" si="3594"/>
        <v>0</v>
      </c>
      <c r="N2256" s="1">
        <f t="shared" si="3594"/>
        <v>0</v>
      </c>
      <c r="O2256" s="1">
        <f t="shared" si="3594"/>
        <v>0</v>
      </c>
      <c r="P2256" s="1">
        <f t="shared" si="3594"/>
        <v>0</v>
      </c>
      <c r="Q2256" s="1">
        <f t="shared" si="3594"/>
        <v>0</v>
      </c>
      <c r="R2256" s="1">
        <f t="shared" si="3594"/>
        <v>0</v>
      </c>
      <c r="S2256" s="1">
        <f t="shared" si="3594"/>
        <v>0</v>
      </c>
      <c r="T2256" s="1">
        <f t="shared" si="3594"/>
        <v>0</v>
      </c>
      <c r="U2256" s="1">
        <f t="shared" si="3594"/>
        <v>0</v>
      </c>
      <c r="V2256" s="1">
        <f t="shared" si="3594"/>
        <v>0</v>
      </c>
      <c r="W2256" s="1">
        <f t="shared" si="3594"/>
        <v>0</v>
      </c>
      <c r="X2256" s="1">
        <f>IF($C2256=1,X25,IF($C2256=2,X26,0))</f>
        <v>0</v>
      </c>
      <c r="Y2256" s="1">
        <f>IF($C2256=1,Y25,IF($C2256=2,Y26,0))</f>
        <v>0</v>
      </c>
      <c r="Z2256" s="1">
        <f t="shared" ref="Z2256:AA2256" si="3595">IF($C2256=1,Z25,IF($C2256=2,Z26,0))</f>
        <v>0</v>
      </c>
      <c r="AA2256" s="1">
        <f t="shared" si="3595"/>
        <v>0</v>
      </c>
      <c r="AB2256" s="1">
        <f t="shared" ref="AB2256:AE2256" si="3596">IF($C2256=1,AB25,IF($C2256=2,AB26,0))</f>
        <v>0</v>
      </c>
      <c r="AC2256" s="1">
        <f t="shared" si="3596"/>
        <v>0</v>
      </c>
      <c r="AD2256" s="1">
        <f t="shared" si="3596"/>
        <v>0</v>
      </c>
      <c r="AE2256" s="1">
        <f t="shared" si="3596"/>
        <v>0</v>
      </c>
    </row>
    <row r="2257" spans="2:31" hidden="1">
      <c r="B2257" s="443" t="s">
        <v>370</v>
      </c>
      <c r="C2257" s="444">
        <v>1</v>
      </c>
      <c r="K2257" s="1">
        <f t="shared" ref="K2257:W2257" si="3597">IF($C2257=1,K33,IF($C2257=2,K34,0))</f>
        <v>0</v>
      </c>
      <c r="L2257" s="1">
        <f t="shared" si="3597"/>
        <v>0</v>
      </c>
      <c r="M2257" s="1">
        <f t="shared" si="3597"/>
        <v>0</v>
      </c>
      <c r="N2257" s="1">
        <f t="shared" si="3597"/>
        <v>0</v>
      </c>
      <c r="O2257" s="1">
        <f t="shared" si="3597"/>
        <v>0</v>
      </c>
      <c r="P2257" s="1">
        <f t="shared" si="3597"/>
        <v>0</v>
      </c>
      <c r="Q2257" s="1">
        <f t="shared" si="3597"/>
        <v>0</v>
      </c>
      <c r="R2257" s="1">
        <f t="shared" si="3597"/>
        <v>0</v>
      </c>
      <c r="S2257" s="1">
        <f t="shared" si="3597"/>
        <v>0</v>
      </c>
      <c r="T2257" s="1">
        <f t="shared" si="3597"/>
        <v>0</v>
      </c>
      <c r="U2257" s="1">
        <f t="shared" si="3597"/>
        <v>0</v>
      </c>
      <c r="V2257" s="1">
        <f t="shared" si="3597"/>
        <v>0</v>
      </c>
      <c r="W2257" s="1">
        <f t="shared" si="3597"/>
        <v>0</v>
      </c>
      <c r="X2257" s="1">
        <f>IF($C2257=1,X33,IF($C2257=2,X34,0))</f>
        <v>0</v>
      </c>
      <c r="Y2257" s="1">
        <f>IF($C2257=1,Y33,IF($C2257=2,Y34,0))</f>
        <v>0</v>
      </c>
      <c r="Z2257" s="1">
        <f t="shared" ref="Z2257:AA2257" si="3598">IF($C2257=1,Z33,IF($C2257=2,Z34,0))</f>
        <v>0</v>
      </c>
      <c r="AA2257" s="1">
        <f t="shared" si="3598"/>
        <v>0</v>
      </c>
      <c r="AB2257" s="1">
        <f t="shared" ref="AB2257:AE2257" si="3599">IF($C2257=1,AB33,IF($C2257=2,AB34,0))</f>
        <v>0</v>
      </c>
      <c r="AC2257" s="1">
        <f t="shared" si="3599"/>
        <v>0</v>
      </c>
      <c r="AD2257" s="1">
        <f t="shared" si="3599"/>
        <v>0</v>
      </c>
      <c r="AE2257" s="1">
        <f t="shared" si="3599"/>
        <v>0</v>
      </c>
    </row>
    <row r="2258" spans="2:31" hidden="1">
      <c r="B2258" s="443" t="s">
        <v>371</v>
      </c>
      <c r="C2258" s="444">
        <v>1</v>
      </c>
      <c r="K2258" s="1">
        <f t="shared" ref="K2258:W2258" si="3600">IF($C2258=1,K41,IF($C2258=2,K42,0))</f>
        <v>0</v>
      </c>
      <c r="L2258" s="1">
        <f t="shared" si="3600"/>
        <v>0</v>
      </c>
      <c r="M2258" s="1">
        <f t="shared" si="3600"/>
        <v>0</v>
      </c>
      <c r="N2258" s="1">
        <f t="shared" si="3600"/>
        <v>0</v>
      </c>
      <c r="O2258" s="1">
        <f t="shared" si="3600"/>
        <v>0</v>
      </c>
      <c r="P2258" s="1">
        <f t="shared" si="3600"/>
        <v>0</v>
      </c>
      <c r="Q2258" s="1">
        <f t="shared" si="3600"/>
        <v>0</v>
      </c>
      <c r="R2258" s="1">
        <f t="shared" si="3600"/>
        <v>0</v>
      </c>
      <c r="S2258" s="1">
        <f t="shared" si="3600"/>
        <v>0</v>
      </c>
      <c r="T2258" s="1">
        <f t="shared" si="3600"/>
        <v>0</v>
      </c>
      <c r="U2258" s="1">
        <f t="shared" si="3600"/>
        <v>0</v>
      </c>
      <c r="V2258" s="1">
        <f t="shared" si="3600"/>
        <v>0</v>
      </c>
      <c r="W2258" s="1">
        <f t="shared" si="3600"/>
        <v>0</v>
      </c>
      <c r="X2258" s="1">
        <f>IF($C2258=1,X41,IF($C2258=2,X42,0))</f>
        <v>0</v>
      </c>
      <c r="Y2258" s="1">
        <f>IF($C2258=1,Y41,IF($C2258=2,Y42,0))</f>
        <v>0</v>
      </c>
      <c r="Z2258" s="1">
        <f t="shared" ref="Z2258:AA2258" si="3601">IF($C2258=1,Z41,IF($C2258=2,Z42,0))</f>
        <v>0</v>
      </c>
      <c r="AA2258" s="1">
        <f t="shared" si="3601"/>
        <v>0</v>
      </c>
      <c r="AB2258" s="1">
        <f t="shared" ref="AB2258:AE2258" si="3602">IF($C2258=1,AB41,IF($C2258=2,AB42,0))</f>
        <v>0</v>
      </c>
      <c r="AC2258" s="1">
        <f t="shared" si="3602"/>
        <v>0</v>
      </c>
      <c r="AD2258" s="1">
        <f t="shared" si="3602"/>
        <v>0</v>
      </c>
      <c r="AE2258" s="1">
        <f t="shared" si="3602"/>
        <v>0</v>
      </c>
    </row>
    <row r="2259" spans="2:31" hidden="1">
      <c r="B2259" s="443" t="s">
        <v>372</v>
      </c>
      <c r="C2259" s="444">
        <v>1</v>
      </c>
      <c r="K2259" s="1">
        <f t="shared" ref="K2259:W2259" si="3603">IF($C2259=1,K49,IF($C2259=2,K50,0))</f>
        <v>0</v>
      </c>
      <c r="L2259" s="1">
        <f t="shared" si="3603"/>
        <v>0</v>
      </c>
      <c r="M2259" s="1">
        <f t="shared" si="3603"/>
        <v>0</v>
      </c>
      <c r="N2259" s="1">
        <f t="shared" si="3603"/>
        <v>0</v>
      </c>
      <c r="O2259" s="1">
        <f t="shared" si="3603"/>
        <v>0</v>
      </c>
      <c r="P2259" s="1">
        <f t="shared" si="3603"/>
        <v>0</v>
      </c>
      <c r="Q2259" s="1">
        <f t="shared" si="3603"/>
        <v>0</v>
      </c>
      <c r="R2259" s="1">
        <f t="shared" si="3603"/>
        <v>0</v>
      </c>
      <c r="S2259" s="1">
        <f t="shared" si="3603"/>
        <v>0</v>
      </c>
      <c r="T2259" s="1">
        <f t="shared" si="3603"/>
        <v>0</v>
      </c>
      <c r="U2259" s="1">
        <f t="shared" si="3603"/>
        <v>0</v>
      </c>
      <c r="V2259" s="1">
        <f t="shared" si="3603"/>
        <v>0</v>
      </c>
      <c r="W2259" s="1">
        <f t="shared" si="3603"/>
        <v>0</v>
      </c>
      <c r="X2259" s="1">
        <f>IF($C2259=1,X49,IF($C2259=2,X50,0))</f>
        <v>0</v>
      </c>
      <c r="Y2259" s="1">
        <f>IF($C2259=1,Y49,IF($C2259=2,Y50,0))</f>
        <v>0</v>
      </c>
      <c r="Z2259" s="1">
        <f t="shared" ref="Z2259:AA2259" si="3604">IF($C2259=1,Z49,IF($C2259=2,Z50,0))</f>
        <v>0</v>
      </c>
      <c r="AA2259" s="1">
        <f t="shared" si="3604"/>
        <v>0</v>
      </c>
      <c r="AB2259" s="1">
        <f t="shared" ref="AB2259:AE2259" si="3605">IF($C2259=1,AB49,IF($C2259=2,AB50,0))</f>
        <v>0</v>
      </c>
      <c r="AC2259" s="1">
        <f t="shared" si="3605"/>
        <v>0</v>
      </c>
      <c r="AD2259" s="1">
        <f t="shared" si="3605"/>
        <v>0</v>
      </c>
      <c r="AE2259" s="1">
        <f t="shared" si="3605"/>
        <v>0</v>
      </c>
    </row>
    <row r="2260" spans="2:31" hidden="1">
      <c r="B2260" s="443" t="s">
        <v>373</v>
      </c>
      <c r="C2260" s="444">
        <v>1</v>
      </c>
      <c r="K2260" s="1">
        <f t="shared" ref="K2260:W2260" si="3606">IF($C2260=1,K57,IF($C2260=2,K58,0))</f>
        <v>0</v>
      </c>
      <c r="L2260" s="1">
        <f t="shared" si="3606"/>
        <v>0</v>
      </c>
      <c r="M2260" s="1">
        <f t="shared" si="3606"/>
        <v>0</v>
      </c>
      <c r="N2260" s="1">
        <f t="shared" si="3606"/>
        <v>0</v>
      </c>
      <c r="O2260" s="1">
        <f t="shared" si="3606"/>
        <v>0</v>
      </c>
      <c r="P2260" s="1">
        <f t="shared" si="3606"/>
        <v>0</v>
      </c>
      <c r="Q2260" s="1">
        <f t="shared" si="3606"/>
        <v>0</v>
      </c>
      <c r="R2260" s="1">
        <f t="shared" si="3606"/>
        <v>0</v>
      </c>
      <c r="S2260" s="1">
        <f t="shared" si="3606"/>
        <v>0</v>
      </c>
      <c r="T2260" s="1">
        <f t="shared" si="3606"/>
        <v>0</v>
      </c>
      <c r="U2260" s="1">
        <f t="shared" si="3606"/>
        <v>0</v>
      </c>
      <c r="V2260" s="1">
        <f t="shared" si="3606"/>
        <v>0</v>
      </c>
      <c r="W2260" s="1">
        <f t="shared" si="3606"/>
        <v>0</v>
      </c>
      <c r="X2260" s="1">
        <f>IF($C2260=1,X57,IF($C2260=2,X58,0))</f>
        <v>0</v>
      </c>
      <c r="Y2260" s="1">
        <f>IF($C2260=1,Y57,IF($C2260=2,Y58,0))</f>
        <v>0</v>
      </c>
      <c r="Z2260" s="1">
        <f t="shared" ref="Z2260:AA2260" si="3607">IF($C2260=1,Z57,IF($C2260=2,Z58,0))</f>
        <v>0</v>
      </c>
      <c r="AA2260" s="1">
        <f t="shared" si="3607"/>
        <v>0</v>
      </c>
      <c r="AB2260" s="1">
        <f t="shared" ref="AB2260:AE2260" si="3608">IF($C2260=1,AB57,IF($C2260=2,AB58,0))</f>
        <v>0</v>
      </c>
      <c r="AC2260" s="1">
        <f t="shared" si="3608"/>
        <v>0</v>
      </c>
      <c r="AD2260" s="1">
        <f t="shared" si="3608"/>
        <v>0</v>
      </c>
      <c r="AE2260" s="1">
        <f t="shared" si="3608"/>
        <v>0</v>
      </c>
    </row>
    <row r="2261" spans="2:31" hidden="1">
      <c r="B2261" s="443" t="s">
        <v>374</v>
      </c>
      <c r="C2261" s="444">
        <v>2</v>
      </c>
      <c r="K2261" s="1">
        <f t="shared" ref="K2261:W2261" si="3609">IF($C2261=1,K65,IF($C2261=2,K66,0))</f>
        <v>0</v>
      </c>
      <c r="L2261" s="1">
        <f t="shared" si="3609"/>
        <v>0</v>
      </c>
      <c r="M2261" s="1">
        <f t="shared" si="3609"/>
        <v>0</v>
      </c>
      <c r="N2261" s="1">
        <f t="shared" si="3609"/>
        <v>0</v>
      </c>
      <c r="O2261" s="1">
        <f t="shared" si="3609"/>
        <v>0</v>
      </c>
      <c r="P2261" s="1">
        <f t="shared" si="3609"/>
        <v>0</v>
      </c>
      <c r="Q2261" s="1">
        <f t="shared" si="3609"/>
        <v>0</v>
      </c>
      <c r="R2261" s="1">
        <f t="shared" si="3609"/>
        <v>0</v>
      </c>
      <c r="S2261" s="1">
        <f t="shared" si="3609"/>
        <v>0</v>
      </c>
      <c r="T2261" s="1">
        <f t="shared" si="3609"/>
        <v>0</v>
      </c>
      <c r="U2261" s="1">
        <f t="shared" si="3609"/>
        <v>0</v>
      </c>
      <c r="V2261" s="1">
        <f t="shared" si="3609"/>
        <v>0</v>
      </c>
      <c r="W2261" s="1">
        <f t="shared" si="3609"/>
        <v>0</v>
      </c>
      <c r="X2261" s="1">
        <f>IF($C2261=1,X65,IF($C2261=2,X66,0))</f>
        <v>0</v>
      </c>
      <c r="Y2261" s="1">
        <f>IF($C2261=1,Y65,IF($C2261=2,Y66,0))</f>
        <v>0</v>
      </c>
      <c r="Z2261" s="1">
        <f t="shared" ref="Z2261:AA2261" si="3610">IF($C2261=1,Z65,IF($C2261=2,Z66,0))</f>
        <v>0</v>
      </c>
      <c r="AA2261" s="1">
        <f t="shared" si="3610"/>
        <v>0</v>
      </c>
      <c r="AB2261" s="1">
        <f t="shared" ref="AB2261:AE2261" si="3611">IF($C2261=1,AB65,IF($C2261=2,AB66,0))</f>
        <v>0</v>
      </c>
      <c r="AC2261" s="1">
        <f t="shared" si="3611"/>
        <v>0</v>
      </c>
      <c r="AD2261" s="1">
        <f t="shared" si="3611"/>
        <v>0</v>
      </c>
      <c r="AE2261" s="1">
        <f t="shared" si="3611"/>
        <v>0</v>
      </c>
    </row>
    <row r="2262" spans="2:31" hidden="1">
      <c r="B2262" s="443" t="s">
        <v>375</v>
      </c>
      <c r="C2262" s="444">
        <v>1</v>
      </c>
      <c r="K2262" s="1">
        <f t="shared" ref="K2262:W2262" si="3612">IF($C2262=1,K73,IF($C2262=2,K74,0))</f>
        <v>0</v>
      </c>
      <c r="L2262" s="1">
        <f t="shared" si="3612"/>
        <v>0</v>
      </c>
      <c r="M2262" s="1">
        <f t="shared" si="3612"/>
        <v>0</v>
      </c>
      <c r="N2262" s="1">
        <f t="shared" si="3612"/>
        <v>0</v>
      </c>
      <c r="O2262" s="1">
        <f t="shared" si="3612"/>
        <v>0</v>
      </c>
      <c r="P2262" s="1">
        <f t="shared" si="3612"/>
        <v>0</v>
      </c>
      <c r="Q2262" s="1">
        <f t="shared" si="3612"/>
        <v>0</v>
      </c>
      <c r="R2262" s="1">
        <f t="shared" si="3612"/>
        <v>0</v>
      </c>
      <c r="S2262" s="1">
        <f t="shared" si="3612"/>
        <v>0</v>
      </c>
      <c r="T2262" s="1">
        <f t="shared" si="3612"/>
        <v>0</v>
      </c>
      <c r="U2262" s="1">
        <f t="shared" si="3612"/>
        <v>0</v>
      </c>
      <c r="V2262" s="1">
        <f t="shared" si="3612"/>
        <v>0</v>
      </c>
      <c r="W2262" s="1">
        <f t="shared" si="3612"/>
        <v>0</v>
      </c>
      <c r="X2262" s="1">
        <f>IF($C2262=1,X73,IF($C2262=2,X74,0))</f>
        <v>0</v>
      </c>
      <c r="Y2262" s="1">
        <f>IF($C2262=1,Y73,IF($C2262=2,Y74,0))</f>
        <v>0</v>
      </c>
      <c r="Z2262" s="1">
        <f t="shared" ref="Z2262:AA2262" si="3613">IF($C2262=1,Z73,IF($C2262=2,Z74,0))</f>
        <v>0</v>
      </c>
      <c r="AA2262" s="1">
        <f t="shared" si="3613"/>
        <v>0</v>
      </c>
      <c r="AB2262" s="1">
        <f t="shared" ref="AB2262:AE2262" si="3614">IF($C2262=1,AB73,IF($C2262=2,AB74,0))</f>
        <v>0</v>
      </c>
      <c r="AC2262" s="1">
        <f t="shared" si="3614"/>
        <v>0</v>
      </c>
      <c r="AD2262" s="1">
        <f t="shared" si="3614"/>
        <v>0</v>
      </c>
      <c r="AE2262" s="1">
        <f t="shared" si="3614"/>
        <v>0</v>
      </c>
    </row>
    <row r="2263" spans="2:31" hidden="1">
      <c r="J2263" s="7" t="s">
        <v>317</v>
      </c>
      <c r="K2263" s="7">
        <f>SUM(K2255:K2262)</f>
        <v>0</v>
      </c>
      <c r="L2263" s="7">
        <f t="shared" ref="L2263:W2263" si="3615">SUM(L2255:L2262)</f>
        <v>0</v>
      </c>
      <c r="M2263" s="7">
        <f t="shared" si="3615"/>
        <v>0</v>
      </c>
      <c r="N2263" s="7">
        <f t="shared" si="3615"/>
        <v>0</v>
      </c>
      <c r="O2263" s="7">
        <f t="shared" si="3615"/>
        <v>0</v>
      </c>
      <c r="P2263" s="7">
        <f t="shared" si="3615"/>
        <v>0</v>
      </c>
      <c r="Q2263" s="7">
        <f t="shared" si="3615"/>
        <v>0</v>
      </c>
      <c r="R2263" s="7">
        <f t="shared" si="3615"/>
        <v>0</v>
      </c>
      <c r="S2263" s="7">
        <f t="shared" si="3615"/>
        <v>0</v>
      </c>
      <c r="T2263" s="7">
        <f t="shared" si="3615"/>
        <v>0</v>
      </c>
      <c r="U2263" s="7">
        <f t="shared" si="3615"/>
        <v>0</v>
      </c>
      <c r="V2263" s="7">
        <f t="shared" si="3615"/>
        <v>0</v>
      </c>
      <c r="W2263" s="7">
        <f t="shared" si="3615"/>
        <v>0</v>
      </c>
      <c r="X2263" s="7">
        <f>SUM(X2255:X2262)</f>
        <v>0</v>
      </c>
      <c r="Y2263" s="7">
        <f>SUM(Y2255:Y2262)</f>
        <v>0</v>
      </c>
      <c r="Z2263" s="7">
        <f t="shared" ref="Z2263:AA2263" si="3616">SUM(Z2255:Z2262)</f>
        <v>0</v>
      </c>
      <c r="AA2263" s="7">
        <f t="shared" si="3616"/>
        <v>0</v>
      </c>
      <c r="AB2263" s="7">
        <f t="shared" ref="AB2263:AE2263" si="3617">SUM(AB2255:AB2262)</f>
        <v>0</v>
      </c>
      <c r="AC2263" s="7">
        <f t="shared" si="3617"/>
        <v>0</v>
      </c>
      <c r="AD2263" s="7">
        <f t="shared" si="3617"/>
        <v>0</v>
      </c>
      <c r="AE2263" s="7">
        <f t="shared" si="3617"/>
        <v>0</v>
      </c>
    </row>
    <row r="2266" spans="2:31" hidden="1">
      <c r="J2266" s="1" t="s">
        <v>397</v>
      </c>
    </row>
    <row r="2267" spans="2:31" hidden="1">
      <c r="J2267" s="1" t="s">
        <v>363</v>
      </c>
      <c r="K2267" s="1">
        <f>K2255</f>
        <v>0</v>
      </c>
      <c r="L2267" s="1">
        <f>K2267+L2255</f>
        <v>0</v>
      </c>
      <c r="M2267" s="1">
        <f t="shared" ref="M2267:W2267" si="3618">L2267+M2255</f>
        <v>0</v>
      </c>
      <c r="N2267" s="1">
        <f t="shared" si="3618"/>
        <v>0</v>
      </c>
      <c r="O2267" s="1">
        <f t="shared" si="3618"/>
        <v>0</v>
      </c>
      <c r="P2267" s="1">
        <f t="shared" si="3618"/>
        <v>0</v>
      </c>
      <c r="Q2267" s="1">
        <f t="shared" si="3618"/>
        <v>0</v>
      </c>
      <c r="R2267" s="1">
        <f t="shared" si="3618"/>
        <v>0</v>
      </c>
      <c r="S2267" s="1">
        <f t="shared" si="3618"/>
        <v>0</v>
      </c>
      <c r="T2267" s="1">
        <f t="shared" si="3618"/>
        <v>0</v>
      </c>
      <c r="U2267" s="1">
        <f t="shared" si="3618"/>
        <v>0</v>
      </c>
      <c r="V2267" s="1">
        <f t="shared" si="3618"/>
        <v>0</v>
      </c>
      <c r="W2267" s="1">
        <f t="shared" si="3618"/>
        <v>0</v>
      </c>
      <c r="X2267" s="1">
        <f t="shared" ref="X2267:X2274" si="3619">W2267+X2255</f>
        <v>0</v>
      </c>
      <c r="Y2267" s="1">
        <f t="shared" ref="Y2267:Y2274" si="3620">X2267+Y2255</f>
        <v>0</v>
      </c>
      <c r="Z2267" s="1">
        <f t="shared" ref="Z2267:Z2274" si="3621">Y2267+Z2255</f>
        <v>0</v>
      </c>
      <c r="AA2267" s="1">
        <f t="shared" ref="AA2267:AA2274" si="3622">Z2267+AA2255</f>
        <v>0</v>
      </c>
      <c r="AB2267" s="1">
        <f t="shared" ref="AB2267:AB2274" si="3623">AA2267+AB2255</f>
        <v>0</v>
      </c>
      <c r="AC2267" s="1">
        <f t="shared" ref="AC2267:AC2274" si="3624">AB2267+AC2255</f>
        <v>0</v>
      </c>
      <c r="AD2267" s="1">
        <f t="shared" ref="AD2267:AD2274" si="3625">AC2267+AD2255</f>
        <v>0</v>
      </c>
      <c r="AE2267" s="1">
        <f t="shared" ref="AE2267:AE2274" si="3626">AD2267+AE2255</f>
        <v>0</v>
      </c>
    </row>
    <row r="2268" spans="2:31" hidden="1">
      <c r="J2268" s="1" t="s">
        <v>369</v>
      </c>
      <c r="K2268" s="1">
        <f t="shared" ref="K2268:K2274" si="3627">K2256</f>
        <v>0</v>
      </c>
      <c r="L2268" s="1">
        <f t="shared" ref="L2268:W2268" si="3628">K2268+L2256</f>
        <v>0</v>
      </c>
      <c r="M2268" s="1">
        <f t="shared" si="3628"/>
        <v>0</v>
      </c>
      <c r="N2268" s="1">
        <f t="shared" si="3628"/>
        <v>0</v>
      </c>
      <c r="O2268" s="1">
        <f t="shared" si="3628"/>
        <v>0</v>
      </c>
      <c r="P2268" s="1">
        <f t="shared" si="3628"/>
        <v>0</v>
      </c>
      <c r="Q2268" s="1">
        <f t="shared" si="3628"/>
        <v>0</v>
      </c>
      <c r="R2268" s="1">
        <f t="shared" si="3628"/>
        <v>0</v>
      </c>
      <c r="S2268" s="1">
        <f t="shared" si="3628"/>
        <v>0</v>
      </c>
      <c r="T2268" s="1">
        <f t="shared" si="3628"/>
        <v>0</v>
      </c>
      <c r="U2268" s="1">
        <f t="shared" si="3628"/>
        <v>0</v>
      </c>
      <c r="V2268" s="1">
        <f t="shared" si="3628"/>
        <v>0</v>
      </c>
      <c r="W2268" s="1">
        <f t="shared" si="3628"/>
        <v>0</v>
      </c>
      <c r="X2268" s="1">
        <f t="shared" si="3619"/>
        <v>0</v>
      </c>
      <c r="Y2268" s="1">
        <f t="shared" si="3620"/>
        <v>0</v>
      </c>
      <c r="Z2268" s="1">
        <f t="shared" si="3621"/>
        <v>0</v>
      </c>
      <c r="AA2268" s="1">
        <f t="shared" si="3622"/>
        <v>0</v>
      </c>
      <c r="AB2268" s="1">
        <f t="shared" si="3623"/>
        <v>0</v>
      </c>
      <c r="AC2268" s="1">
        <f t="shared" si="3624"/>
        <v>0</v>
      </c>
      <c r="AD2268" s="1">
        <f t="shared" si="3625"/>
        <v>0</v>
      </c>
      <c r="AE2268" s="1">
        <f t="shared" si="3626"/>
        <v>0</v>
      </c>
    </row>
    <row r="2269" spans="2:31" hidden="1">
      <c r="J2269" s="1" t="s">
        <v>370</v>
      </c>
      <c r="K2269" s="1">
        <f t="shared" si="3627"/>
        <v>0</v>
      </c>
      <c r="L2269" s="1">
        <f t="shared" ref="L2269:W2269" si="3629">K2269+L2257</f>
        <v>0</v>
      </c>
      <c r="M2269" s="1">
        <f t="shared" si="3629"/>
        <v>0</v>
      </c>
      <c r="N2269" s="1">
        <f t="shared" si="3629"/>
        <v>0</v>
      </c>
      <c r="O2269" s="1">
        <f t="shared" si="3629"/>
        <v>0</v>
      </c>
      <c r="P2269" s="1">
        <f t="shared" si="3629"/>
        <v>0</v>
      </c>
      <c r="Q2269" s="1">
        <f t="shared" si="3629"/>
        <v>0</v>
      </c>
      <c r="R2269" s="1">
        <f t="shared" si="3629"/>
        <v>0</v>
      </c>
      <c r="S2269" s="1">
        <f t="shared" si="3629"/>
        <v>0</v>
      </c>
      <c r="T2269" s="1">
        <f t="shared" si="3629"/>
        <v>0</v>
      </c>
      <c r="U2269" s="1">
        <f t="shared" si="3629"/>
        <v>0</v>
      </c>
      <c r="V2269" s="1">
        <f t="shared" si="3629"/>
        <v>0</v>
      </c>
      <c r="W2269" s="1">
        <f t="shared" si="3629"/>
        <v>0</v>
      </c>
      <c r="X2269" s="1">
        <f t="shared" si="3619"/>
        <v>0</v>
      </c>
      <c r="Y2269" s="1">
        <f t="shared" si="3620"/>
        <v>0</v>
      </c>
      <c r="Z2269" s="1">
        <f t="shared" si="3621"/>
        <v>0</v>
      </c>
      <c r="AA2269" s="1">
        <f t="shared" si="3622"/>
        <v>0</v>
      </c>
      <c r="AB2269" s="1">
        <f t="shared" si="3623"/>
        <v>0</v>
      </c>
      <c r="AC2269" s="1">
        <f t="shared" si="3624"/>
        <v>0</v>
      </c>
      <c r="AD2269" s="1">
        <f t="shared" si="3625"/>
        <v>0</v>
      </c>
      <c r="AE2269" s="1">
        <f t="shared" si="3626"/>
        <v>0</v>
      </c>
    </row>
    <row r="2270" spans="2:31" hidden="1">
      <c r="J2270" s="1" t="s">
        <v>371</v>
      </c>
      <c r="K2270" s="1">
        <f t="shared" si="3627"/>
        <v>0</v>
      </c>
      <c r="L2270" s="1">
        <f t="shared" ref="L2270:W2270" si="3630">K2270+L2258</f>
        <v>0</v>
      </c>
      <c r="M2270" s="1">
        <f t="shared" si="3630"/>
        <v>0</v>
      </c>
      <c r="N2270" s="1">
        <f t="shared" si="3630"/>
        <v>0</v>
      </c>
      <c r="O2270" s="1">
        <f t="shared" si="3630"/>
        <v>0</v>
      </c>
      <c r="P2270" s="1">
        <f t="shared" si="3630"/>
        <v>0</v>
      </c>
      <c r="Q2270" s="1">
        <f t="shared" si="3630"/>
        <v>0</v>
      </c>
      <c r="R2270" s="1">
        <f t="shared" si="3630"/>
        <v>0</v>
      </c>
      <c r="S2270" s="1">
        <f t="shared" si="3630"/>
        <v>0</v>
      </c>
      <c r="T2270" s="1">
        <f t="shared" si="3630"/>
        <v>0</v>
      </c>
      <c r="U2270" s="1">
        <f t="shared" si="3630"/>
        <v>0</v>
      </c>
      <c r="V2270" s="1">
        <f t="shared" si="3630"/>
        <v>0</v>
      </c>
      <c r="W2270" s="1">
        <f t="shared" si="3630"/>
        <v>0</v>
      </c>
      <c r="X2270" s="1">
        <f t="shared" si="3619"/>
        <v>0</v>
      </c>
      <c r="Y2270" s="1">
        <f t="shared" si="3620"/>
        <v>0</v>
      </c>
      <c r="Z2270" s="1">
        <f t="shared" si="3621"/>
        <v>0</v>
      </c>
      <c r="AA2270" s="1">
        <f t="shared" si="3622"/>
        <v>0</v>
      </c>
      <c r="AB2270" s="1">
        <f t="shared" si="3623"/>
        <v>0</v>
      </c>
      <c r="AC2270" s="1">
        <f t="shared" si="3624"/>
        <v>0</v>
      </c>
      <c r="AD2270" s="1">
        <f t="shared" si="3625"/>
        <v>0</v>
      </c>
      <c r="AE2270" s="1">
        <f t="shared" si="3626"/>
        <v>0</v>
      </c>
    </row>
    <row r="2271" spans="2:31" hidden="1">
      <c r="J2271" s="1" t="s">
        <v>372</v>
      </c>
      <c r="K2271" s="1">
        <f t="shared" si="3627"/>
        <v>0</v>
      </c>
      <c r="L2271" s="1">
        <f t="shared" ref="L2271:W2271" si="3631">K2271+L2259</f>
        <v>0</v>
      </c>
      <c r="M2271" s="1">
        <f t="shared" si="3631"/>
        <v>0</v>
      </c>
      <c r="N2271" s="1">
        <f t="shared" si="3631"/>
        <v>0</v>
      </c>
      <c r="O2271" s="1">
        <f t="shared" si="3631"/>
        <v>0</v>
      </c>
      <c r="P2271" s="1">
        <f t="shared" si="3631"/>
        <v>0</v>
      </c>
      <c r="Q2271" s="1">
        <f t="shared" si="3631"/>
        <v>0</v>
      </c>
      <c r="R2271" s="1">
        <f t="shared" si="3631"/>
        <v>0</v>
      </c>
      <c r="S2271" s="1">
        <f t="shared" si="3631"/>
        <v>0</v>
      </c>
      <c r="T2271" s="1">
        <f t="shared" si="3631"/>
        <v>0</v>
      </c>
      <c r="U2271" s="1">
        <f t="shared" si="3631"/>
        <v>0</v>
      </c>
      <c r="V2271" s="1">
        <f t="shared" si="3631"/>
        <v>0</v>
      </c>
      <c r="W2271" s="1">
        <f t="shared" si="3631"/>
        <v>0</v>
      </c>
      <c r="X2271" s="1">
        <f t="shared" si="3619"/>
        <v>0</v>
      </c>
      <c r="Y2271" s="1">
        <f t="shared" si="3620"/>
        <v>0</v>
      </c>
      <c r="Z2271" s="1">
        <f t="shared" si="3621"/>
        <v>0</v>
      </c>
      <c r="AA2271" s="1">
        <f t="shared" si="3622"/>
        <v>0</v>
      </c>
      <c r="AB2271" s="1">
        <f t="shared" si="3623"/>
        <v>0</v>
      </c>
      <c r="AC2271" s="1">
        <f t="shared" si="3624"/>
        <v>0</v>
      </c>
      <c r="AD2271" s="1">
        <f t="shared" si="3625"/>
        <v>0</v>
      </c>
      <c r="AE2271" s="1">
        <f t="shared" si="3626"/>
        <v>0</v>
      </c>
    </row>
    <row r="2272" spans="2:31" hidden="1">
      <c r="J2272" s="1" t="s">
        <v>373</v>
      </c>
      <c r="K2272" s="1">
        <f t="shared" si="3627"/>
        <v>0</v>
      </c>
      <c r="L2272" s="1">
        <f t="shared" ref="L2272:W2272" si="3632">K2272+L2260</f>
        <v>0</v>
      </c>
      <c r="M2272" s="1">
        <f t="shared" si="3632"/>
        <v>0</v>
      </c>
      <c r="N2272" s="1">
        <f t="shared" si="3632"/>
        <v>0</v>
      </c>
      <c r="O2272" s="1">
        <f t="shared" si="3632"/>
        <v>0</v>
      </c>
      <c r="P2272" s="1">
        <f t="shared" si="3632"/>
        <v>0</v>
      </c>
      <c r="Q2272" s="1">
        <f t="shared" si="3632"/>
        <v>0</v>
      </c>
      <c r="R2272" s="1">
        <f t="shared" si="3632"/>
        <v>0</v>
      </c>
      <c r="S2272" s="1">
        <f t="shared" si="3632"/>
        <v>0</v>
      </c>
      <c r="T2272" s="1">
        <f t="shared" si="3632"/>
        <v>0</v>
      </c>
      <c r="U2272" s="1">
        <f t="shared" si="3632"/>
        <v>0</v>
      </c>
      <c r="V2272" s="1">
        <f t="shared" si="3632"/>
        <v>0</v>
      </c>
      <c r="W2272" s="1">
        <f t="shared" si="3632"/>
        <v>0</v>
      </c>
      <c r="X2272" s="1">
        <f t="shared" si="3619"/>
        <v>0</v>
      </c>
      <c r="Y2272" s="1">
        <f t="shared" si="3620"/>
        <v>0</v>
      </c>
      <c r="Z2272" s="1">
        <f t="shared" si="3621"/>
        <v>0</v>
      </c>
      <c r="AA2272" s="1">
        <f t="shared" si="3622"/>
        <v>0</v>
      </c>
      <c r="AB2272" s="1">
        <f t="shared" si="3623"/>
        <v>0</v>
      </c>
      <c r="AC2272" s="1">
        <f t="shared" si="3624"/>
        <v>0</v>
      </c>
      <c r="AD2272" s="1">
        <f t="shared" si="3625"/>
        <v>0</v>
      </c>
      <c r="AE2272" s="1">
        <f t="shared" si="3626"/>
        <v>0</v>
      </c>
    </row>
    <row r="2273" spans="7:31" hidden="1">
      <c r="J2273" s="1" t="s">
        <v>374</v>
      </c>
      <c r="K2273" s="1">
        <f t="shared" si="3627"/>
        <v>0</v>
      </c>
      <c r="L2273" s="1">
        <f t="shared" ref="L2273:W2273" si="3633">K2273+L2261</f>
        <v>0</v>
      </c>
      <c r="M2273" s="1">
        <f t="shared" si="3633"/>
        <v>0</v>
      </c>
      <c r="N2273" s="1">
        <f t="shared" si="3633"/>
        <v>0</v>
      </c>
      <c r="O2273" s="1">
        <f t="shared" si="3633"/>
        <v>0</v>
      </c>
      <c r="P2273" s="1">
        <f t="shared" si="3633"/>
        <v>0</v>
      </c>
      <c r="Q2273" s="1">
        <f t="shared" si="3633"/>
        <v>0</v>
      </c>
      <c r="R2273" s="1">
        <f t="shared" si="3633"/>
        <v>0</v>
      </c>
      <c r="S2273" s="1">
        <f t="shared" si="3633"/>
        <v>0</v>
      </c>
      <c r="T2273" s="1">
        <f t="shared" si="3633"/>
        <v>0</v>
      </c>
      <c r="U2273" s="1">
        <f t="shared" si="3633"/>
        <v>0</v>
      </c>
      <c r="V2273" s="1">
        <f t="shared" si="3633"/>
        <v>0</v>
      </c>
      <c r="W2273" s="1">
        <f t="shared" si="3633"/>
        <v>0</v>
      </c>
      <c r="X2273" s="1">
        <f t="shared" si="3619"/>
        <v>0</v>
      </c>
      <c r="Y2273" s="1">
        <f t="shared" si="3620"/>
        <v>0</v>
      </c>
      <c r="Z2273" s="1">
        <f t="shared" si="3621"/>
        <v>0</v>
      </c>
      <c r="AA2273" s="1">
        <f t="shared" si="3622"/>
        <v>0</v>
      </c>
      <c r="AB2273" s="1">
        <f t="shared" si="3623"/>
        <v>0</v>
      </c>
      <c r="AC2273" s="1">
        <f t="shared" si="3624"/>
        <v>0</v>
      </c>
      <c r="AD2273" s="1">
        <f t="shared" si="3625"/>
        <v>0</v>
      </c>
      <c r="AE2273" s="1">
        <f t="shared" si="3626"/>
        <v>0</v>
      </c>
    </row>
    <row r="2274" spans="7:31" hidden="1">
      <c r="J2274" s="1" t="s">
        <v>375</v>
      </c>
      <c r="K2274" s="1">
        <f t="shared" si="3627"/>
        <v>0</v>
      </c>
      <c r="L2274" s="1">
        <f t="shared" ref="L2274:W2274" si="3634">K2274+L2262</f>
        <v>0</v>
      </c>
      <c r="M2274" s="1">
        <f t="shared" si="3634"/>
        <v>0</v>
      </c>
      <c r="N2274" s="1">
        <f t="shared" si="3634"/>
        <v>0</v>
      </c>
      <c r="O2274" s="1">
        <f t="shared" si="3634"/>
        <v>0</v>
      </c>
      <c r="P2274" s="1">
        <f t="shared" si="3634"/>
        <v>0</v>
      </c>
      <c r="Q2274" s="1">
        <f t="shared" si="3634"/>
        <v>0</v>
      </c>
      <c r="R2274" s="1">
        <f t="shared" si="3634"/>
        <v>0</v>
      </c>
      <c r="S2274" s="1">
        <f t="shared" si="3634"/>
        <v>0</v>
      </c>
      <c r="T2274" s="1">
        <f t="shared" si="3634"/>
        <v>0</v>
      </c>
      <c r="U2274" s="1">
        <f t="shared" si="3634"/>
        <v>0</v>
      </c>
      <c r="V2274" s="1">
        <f t="shared" si="3634"/>
        <v>0</v>
      </c>
      <c r="W2274" s="1">
        <f t="shared" si="3634"/>
        <v>0</v>
      </c>
      <c r="X2274" s="1">
        <f t="shared" si="3619"/>
        <v>0</v>
      </c>
      <c r="Y2274" s="1">
        <f t="shared" si="3620"/>
        <v>0</v>
      </c>
      <c r="Z2274" s="1">
        <f t="shared" si="3621"/>
        <v>0</v>
      </c>
      <c r="AA2274" s="1">
        <f t="shared" si="3622"/>
        <v>0</v>
      </c>
      <c r="AB2274" s="1">
        <f t="shared" si="3623"/>
        <v>0</v>
      </c>
      <c r="AC2274" s="1">
        <f t="shared" si="3624"/>
        <v>0</v>
      </c>
      <c r="AD2274" s="1">
        <f t="shared" si="3625"/>
        <v>0</v>
      </c>
      <c r="AE2274" s="1">
        <f t="shared" si="3626"/>
        <v>0</v>
      </c>
    </row>
    <row r="2275" spans="7:31" hidden="1">
      <c r="J2275" s="7" t="s">
        <v>317</v>
      </c>
      <c r="K2275" s="7">
        <f>SUM(K2267:K2274)</f>
        <v>0</v>
      </c>
      <c r="L2275" s="7">
        <f t="shared" ref="L2275:W2275" si="3635">SUM(L2267:L2274)</f>
        <v>0</v>
      </c>
      <c r="M2275" s="7">
        <f t="shared" si="3635"/>
        <v>0</v>
      </c>
      <c r="N2275" s="7">
        <f t="shared" si="3635"/>
        <v>0</v>
      </c>
      <c r="O2275" s="7">
        <f t="shared" si="3635"/>
        <v>0</v>
      </c>
      <c r="P2275" s="7">
        <f t="shared" si="3635"/>
        <v>0</v>
      </c>
      <c r="Q2275" s="7">
        <f t="shared" si="3635"/>
        <v>0</v>
      </c>
      <c r="R2275" s="7">
        <f t="shared" si="3635"/>
        <v>0</v>
      </c>
      <c r="S2275" s="7">
        <f t="shared" si="3635"/>
        <v>0</v>
      </c>
      <c r="T2275" s="7">
        <f t="shared" si="3635"/>
        <v>0</v>
      </c>
      <c r="U2275" s="7">
        <f t="shared" si="3635"/>
        <v>0</v>
      </c>
      <c r="V2275" s="7">
        <f t="shared" si="3635"/>
        <v>0</v>
      </c>
      <c r="W2275" s="7">
        <f t="shared" si="3635"/>
        <v>0</v>
      </c>
      <c r="X2275" s="7">
        <f>SUM(X2267:X2274)</f>
        <v>0</v>
      </c>
      <c r="Y2275" s="7">
        <f>SUM(Y2267:Y2274)</f>
        <v>0</v>
      </c>
      <c r="Z2275" s="7">
        <f t="shared" ref="Z2275:AA2275" si="3636">SUM(Z2267:Z2274)</f>
        <v>0</v>
      </c>
      <c r="AA2275" s="7">
        <f t="shared" si="3636"/>
        <v>0</v>
      </c>
      <c r="AB2275" s="7">
        <f t="shared" ref="AB2275:AE2275" si="3637">SUM(AB2267:AB2274)</f>
        <v>0</v>
      </c>
      <c r="AC2275" s="7">
        <f t="shared" si="3637"/>
        <v>0</v>
      </c>
      <c r="AD2275" s="7">
        <f t="shared" si="3637"/>
        <v>0</v>
      </c>
      <c r="AE2275" s="7">
        <f t="shared" si="3637"/>
        <v>0</v>
      </c>
    </row>
    <row r="2278" spans="7:31" hidden="1">
      <c r="J2278" s="1" t="s">
        <v>717</v>
      </c>
    </row>
    <row r="2279" spans="7:31" hidden="1">
      <c r="G2279" s="1" t="str">
        <f>IF(C2255=1,"(1) model","(2) własna")</f>
        <v>(1) model</v>
      </c>
      <c r="H2279" s="1" t="s">
        <v>363</v>
      </c>
      <c r="I2279" s="1">
        <v>0</v>
      </c>
      <c r="J2279" s="244">
        <f t="shared" ref="J2279:J2286" ca="1" si="3638">IF(C2255=1,OFFSET($J$15,I2279,0),F2300)</f>
        <v>0</v>
      </c>
      <c r="K2279" s="5">
        <f ca="1">$J2279-K2267</f>
        <v>0</v>
      </c>
      <c r="L2279" s="5">
        <f t="shared" ref="L2279:W2279" ca="1" si="3639">$J2279-L2267</f>
        <v>0</v>
      </c>
      <c r="M2279" s="5">
        <f t="shared" ca="1" si="3639"/>
        <v>0</v>
      </c>
      <c r="N2279" s="5">
        <f t="shared" ca="1" si="3639"/>
        <v>0</v>
      </c>
      <c r="O2279" s="5">
        <f t="shared" ca="1" si="3639"/>
        <v>0</v>
      </c>
      <c r="P2279" s="5">
        <f t="shared" ca="1" si="3639"/>
        <v>0</v>
      </c>
      <c r="Q2279" s="5">
        <f t="shared" ca="1" si="3639"/>
        <v>0</v>
      </c>
      <c r="R2279" s="5">
        <f t="shared" ca="1" si="3639"/>
        <v>0</v>
      </c>
      <c r="S2279" s="5">
        <f t="shared" ca="1" si="3639"/>
        <v>0</v>
      </c>
      <c r="T2279" s="5">
        <f t="shared" ca="1" si="3639"/>
        <v>0</v>
      </c>
      <c r="U2279" s="5">
        <f t="shared" ca="1" si="3639"/>
        <v>0</v>
      </c>
      <c r="V2279" s="5">
        <f t="shared" ca="1" si="3639"/>
        <v>0</v>
      </c>
      <c r="W2279" s="5">
        <f t="shared" ca="1" si="3639"/>
        <v>0</v>
      </c>
      <c r="X2279" s="5">
        <f t="shared" ref="X2279:Y2286" ca="1" si="3640">$J2279-X2267</f>
        <v>0</v>
      </c>
      <c r="Y2279" s="5">
        <f t="shared" ca="1" si="3640"/>
        <v>0</v>
      </c>
      <c r="Z2279" s="5">
        <f t="shared" ref="Z2279:AA2279" ca="1" si="3641">$J2279-Z2267</f>
        <v>0</v>
      </c>
      <c r="AA2279" s="5">
        <f t="shared" ca="1" si="3641"/>
        <v>0</v>
      </c>
      <c r="AB2279" s="5">
        <f t="shared" ref="AB2279:AE2279" ca="1" si="3642">$J2279-AB2267</f>
        <v>0</v>
      </c>
      <c r="AC2279" s="5">
        <f t="shared" ca="1" si="3642"/>
        <v>0</v>
      </c>
      <c r="AD2279" s="5">
        <f t="shared" ca="1" si="3642"/>
        <v>0</v>
      </c>
      <c r="AE2279" s="5">
        <f t="shared" ca="1" si="3642"/>
        <v>0</v>
      </c>
    </row>
    <row r="2280" spans="7:31" hidden="1">
      <c r="G2280" s="1" t="str">
        <f t="shared" ref="G2280:G2286" si="3643">IF(C2256=1,"(1) model","(2) własna")</f>
        <v>(1) model</v>
      </c>
      <c r="H2280" s="1" t="s">
        <v>369</v>
      </c>
      <c r="I2280" s="1">
        <f t="shared" ref="I2280:I2286" si="3644">I2279+8</f>
        <v>8</v>
      </c>
      <c r="J2280" s="244">
        <f t="shared" ca="1" si="3638"/>
        <v>0</v>
      </c>
      <c r="K2280" s="5">
        <f t="shared" ref="K2280:W2286" ca="1" si="3645">$J2280-K2268</f>
        <v>0</v>
      </c>
      <c r="L2280" s="5">
        <f t="shared" ca="1" si="3645"/>
        <v>0</v>
      </c>
      <c r="M2280" s="5">
        <f t="shared" ca="1" si="3645"/>
        <v>0</v>
      </c>
      <c r="N2280" s="5">
        <f t="shared" ca="1" si="3645"/>
        <v>0</v>
      </c>
      <c r="O2280" s="5">
        <f t="shared" ca="1" si="3645"/>
        <v>0</v>
      </c>
      <c r="P2280" s="5">
        <f t="shared" ca="1" si="3645"/>
        <v>0</v>
      </c>
      <c r="Q2280" s="5">
        <f t="shared" ca="1" si="3645"/>
        <v>0</v>
      </c>
      <c r="R2280" s="5">
        <f t="shared" ca="1" si="3645"/>
        <v>0</v>
      </c>
      <c r="S2280" s="5">
        <f t="shared" ca="1" si="3645"/>
        <v>0</v>
      </c>
      <c r="T2280" s="5">
        <f t="shared" ca="1" si="3645"/>
        <v>0</v>
      </c>
      <c r="U2280" s="5">
        <f t="shared" ca="1" si="3645"/>
        <v>0</v>
      </c>
      <c r="V2280" s="5">
        <f t="shared" ca="1" si="3645"/>
        <v>0</v>
      </c>
      <c r="W2280" s="5">
        <f t="shared" ca="1" si="3645"/>
        <v>0</v>
      </c>
      <c r="X2280" s="5">
        <f t="shared" ca="1" si="3640"/>
        <v>0</v>
      </c>
      <c r="Y2280" s="5">
        <f t="shared" ca="1" si="3640"/>
        <v>0</v>
      </c>
      <c r="Z2280" s="5">
        <f t="shared" ref="Z2280:AA2280" ca="1" si="3646">$J2280-Z2268</f>
        <v>0</v>
      </c>
      <c r="AA2280" s="5">
        <f t="shared" ca="1" si="3646"/>
        <v>0</v>
      </c>
      <c r="AB2280" s="5">
        <f t="shared" ref="AB2280:AE2280" ca="1" si="3647">$J2280-AB2268</f>
        <v>0</v>
      </c>
      <c r="AC2280" s="5">
        <f t="shared" ca="1" si="3647"/>
        <v>0</v>
      </c>
      <c r="AD2280" s="5">
        <f t="shared" ca="1" si="3647"/>
        <v>0</v>
      </c>
      <c r="AE2280" s="5">
        <f t="shared" ca="1" si="3647"/>
        <v>0</v>
      </c>
    </row>
    <row r="2281" spans="7:31" hidden="1">
      <c r="G2281" s="1" t="str">
        <f t="shared" si="3643"/>
        <v>(1) model</v>
      </c>
      <c r="H2281" s="1" t="s">
        <v>370</v>
      </c>
      <c r="I2281" s="1">
        <f t="shared" si="3644"/>
        <v>16</v>
      </c>
      <c r="J2281" s="244">
        <f t="shared" ca="1" si="3638"/>
        <v>0</v>
      </c>
      <c r="K2281" s="5">
        <f t="shared" ca="1" si="3645"/>
        <v>0</v>
      </c>
      <c r="L2281" s="5">
        <f t="shared" ca="1" si="3645"/>
        <v>0</v>
      </c>
      <c r="M2281" s="5">
        <f t="shared" ca="1" si="3645"/>
        <v>0</v>
      </c>
      <c r="N2281" s="5">
        <f t="shared" ca="1" si="3645"/>
        <v>0</v>
      </c>
      <c r="O2281" s="5">
        <f t="shared" ca="1" si="3645"/>
        <v>0</v>
      </c>
      <c r="P2281" s="5">
        <f t="shared" ca="1" si="3645"/>
        <v>0</v>
      </c>
      <c r="Q2281" s="5">
        <f t="shared" ca="1" si="3645"/>
        <v>0</v>
      </c>
      <c r="R2281" s="5">
        <f t="shared" ca="1" si="3645"/>
        <v>0</v>
      </c>
      <c r="S2281" s="5">
        <f t="shared" ca="1" si="3645"/>
        <v>0</v>
      </c>
      <c r="T2281" s="5">
        <f t="shared" ca="1" si="3645"/>
        <v>0</v>
      </c>
      <c r="U2281" s="5">
        <f t="shared" ca="1" si="3645"/>
        <v>0</v>
      </c>
      <c r="V2281" s="5">
        <f t="shared" ca="1" si="3645"/>
        <v>0</v>
      </c>
      <c r="W2281" s="5">
        <f t="shared" ca="1" si="3645"/>
        <v>0</v>
      </c>
      <c r="X2281" s="5">
        <f t="shared" ca="1" si="3640"/>
        <v>0</v>
      </c>
      <c r="Y2281" s="5">
        <f t="shared" ca="1" si="3640"/>
        <v>0</v>
      </c>
      <c r="Z2281" s="5">
        <f t="shared" ref="Z2281:AA2281" ca="1" si="3648">$J2281-Z2269</f>
        <v>0</v>
      </c>
      <c r="AA2281" s="5">
        <f t="shared" ca="1" si="3648"/>
        <v>0</v>
      </c>
      <c r="AB2281" s="5">
        <f t="shared" ref="AB2281:AE2281" ca="1" si="3649">$J2281-AB2269</f>
        <v>0</v>
      </c>
      <c r="AC2281" s="5">
        <f t="shared" ca="1" si="3649"/>
        <v>0</v>
      </c>
      <c r="AD2281" s="5">
        <f t="shared" ca="1" si="3649"/>
        <v>0</v>
      </c>
      <c r="AE2281" s="5">
        <f t="shared" ca="1" si="3649"/>
        <v>0</v>
      </c>
    </row>
    <row r="2282" spans="7:31" hidden="1">
      <c r="G2282" s="1" t="str">
        <f t="shared" si="3643"/>
        <v>(1) model</v>
      </c>
      <c r="H2282" s="1" t="s">
        <v>371</v>
      </c>
      <c r="I2282" s="1">
        <f t="shared" si="3644"/>
        <v>24</v>
      </c>
      <c r="J2282" s="244">
        <f t="shared" ca="1" si="3638"/>
        <v>0</v>
      </c>
      <c r="K2282" s="5">
        <f t="shared" ca="1" si="3645"/>
        <v>0</v>
      </c>
      <c r="L2282" s="5">
        <f t="shared" ca="1" si="3645"/>
        <v>0</v>
      </c>
      <c r="M2282" s="5">
        <f t="shared" ca="1" si="3645"/>
        <v>0</v>
      </c>
      <c r="N2282" s="5">
        <f t="shared" ca="1" si="3645"/>
        <v>0</v>
      </c>
      <c r="O2282" s="5">
        <f t="shared" ca="1" si="3645"/>
        <v>0</v>
      </c>
      <c r="P2282" s="5">
        <f t="shared" ca="1" si="3645"/>
        <v>0</v>
      </c>
      <c r="Q2282" s="5">
        <f t="shared" ca="1" si="3645"/>
        <v>0</v>
      </c>
      <c r="R2282" s="5">
        <f t="shared" ca="1" si="3645"/>
        <v>0</v>
      </c>
      <c r="S2282" s="5">
        <f t="shared" ca="1" si="3645"/>
        <v>0</v>
      </c>
      <c r="T2282" s="5">
        <f t="shared" ca="1" si="3645"/>
        <v>0</v>
      </c>
      <c r="U2282" s="5">
        <f t="shared" ca="1" si="3645"/>
        <v>0</v>
      </c>
      <c r="V2282" s="5">
        <f t="shared" ca="1" si="3645"/>
        <v>0</v>
      </c>
      <c r="W2282" s="5">
        <f t="shared" ca="1" si="3645"/>
        <v>0</v>
      </c>
      <c r="X2282" s="5">
        <f t="shared" ca="1" si="3640"/>
        <v>0</v>
      </c>
      <c r="Y2282" s="5">
        <f t="shared" ca="1" si="3640"/>
        <v>0</v>
      </c>
      <c r="Z2282" s="5">
        <f t="shared" ref="Z2282:AA2282" ca="1" si="3650">$J2282-Z2270</f>
        <v>0</v>
      </c>
      <c r="AA2282" s="5">
        <f t="shared" ca="1" si="3650"/>
        <v>0</v>
      </c>
      <c r="AB2282" s="5">
        <f t="shared" ref="AB2282:AE2282" ca="1" si="3651">$J2282-AB2270</f>
        <v>0</v>
      </c>
      <c r="AC2282" s="5">
        <f t="shared" ca="1" si="3651"/>
        <v>0</v>
      </c>
      <c r="AD2282" s="5">
        <f t="shared" ca="1" si="3651"/>
        <v>0</v>
      </c>
      <c r="AE2282" s="5">
        <f t="shared" ca="1" si="3651"/>
        <v>0</v>
      </c>
    </row>
    <row r="2283" spans="7:31" hidden="1">
      <c r="G2283" s="1" t="str">
        <f t="shared" si="3643"/>
        <v>(1) model</v>
      </c>
      <c r="H2283" s="1" t="s">
        <v>372</v>
      </c>
      <c r="I2283" s="1">
        <f t="shared" si="3644"/>
        <v>32</v>
      </c>
      <c r="J2283" s="244">
        <f t="shared" ca="1" si="3638"/>
        <v>0</v>
      </c>
      <c r="K2283" s="5">
        <f t="shared" ca="1" si="3645"/>
        <v>0</v>
      </c>
      <c r="L2283" s="5">
        <f t="shared" ca="1" si="3645"/>
        <v>0</v>
      </c>
      <c r="M2283" s="5">
        <f t="shared" ca="1" si="3645"/>
        <v>0</v>
      </c>
      <c r="N2283" s="5">
        <f t="shared" ca="1" si="3645"/>
        <v>0</v>
      </c>
      <c r="O2283" s="5">
        <f t="shared" ca="1" si="3645"/>
        <v>0</v>
      </c>
      <c r="P2283" s="5">
        <f t="shared" ca="1" si="3645"/>
        <v>0</v>
      </c>
      <c r="Q2283" s="5">
        <f t="shared" ca="1" si="3645"/>
        <v>0</v>
      </c>
      <c r="R2283" s="5">
        <f t="shared" ca="1" si="3645"/>
        <v>0</v>
      </c>
      <c r="S2283" s="5">
        <f t="shared" ca="1" si="3645"/>
        <v>0</v>
      </c>
      <c r="T2283" s="5">
        <f t="shared" ca="1" si="3645"/>
        <v>0</v>
      </c>
      <c r="U2283" s="5">
        <f t="shared" ca="1" si="3645"/>
        <v>0</v>
      </c>
      <c r="V2283" s="5">
        <f t="shared" ca="1" si="3645"/>
        <v>0</v>
      </c>
      <c r="W2283" s="5">
        <f t="shared" ca="1" si="3645"/>
        <v>0</v>
      </c>
      <c r="X2283" s="5">
        <f t="shared" ca="1" si="3640"/>
        <v>0</v>
      </c>
      <c r="Y2283" s="5">
        <f t="shared" ca="1" si="3640"/>
        <v>0</v>
      </c>
      <c r="Z2283" s="5">
        <f t="shared" ref="Z2283:AA2283" ca="1" si="3652">$J2283-Z2271</f>
        <v>0</v>
      </c>
      <c r="AA2283" s="5">
        <f t="shared" ca="1" si="3652"/>
        <v>0</v>
      </c>
      <c r="AB2283" s="5">
        <f t="shared" ref="AB2283:AE2283" ca="1" si="3653">$J2283-AB2271</f>
        <v>0</v>
      </c>
      <c r="AC2283" s="5">
        <f t="shared" ca="1" si="3653"/>
        <v>0</v>
      </c>
      <c r="AD2283" s="5">
        <f t="shared" ca="1" si="3653"/>
        <v>0</v>
      </c>
      <c r="AE2283" s="5">
        <f t="shared" ca="1" si="3653"/>
        <v>0</v>
      </c>
    </row>
    <row r="2284" spans="7:31" hidden="1">
      <c r="G2284" s="1" t="str">
        <f t="shared" si="3643"/>
        <v>(1) model</v>
      </c>
      <c r="H2284" s="1" t="s">
        <v>373</v>
      </c>
      <c r="I2284" s="1">
        <f t="shared" si="3644"/>
        <v>40</v>
      </c>
      <c r="J2284" s="244">
        <f t="shared" ca="1" si="3638"/>
        <v>0</v>
      </c>
      <c r="K2284" s="5">
        <f t="shared" ca="1" si="3645"/>
        <v>0</v>
      </c>
      <c r="L2284" s="5">
        <f t="shared" ca="1" si="3645"/>
        <v>0</v>
      </c>
      <c r="M2284" s="5">
        <f t="shared" ca="1" si="3645"/>
        <v>0</v>
      </c>
      <c r="N2284" s="5">
        <f t="shared" ca="1" si="3645"/>
        <v>0</v>
      </c>
      <c r="O2284" s="5">
        <f t="shared" ca="1" si="3645"/>
        <v>0</v>
      </c>
      <c r="P2284" s="5">
        <f t="shared" ca="1" si="3645"/>
        <v>0</v>
      </c>
      <c r="Q2284" s="5">
        <f t="shared" ca="1" si="3645"/>
        <v>0</v>
      </c>
      <c r="R2284" s="5">
        <f t="shared" ca="1" si="3645"/>
        <v>0</v>
      </c>
      <c r="S2284" s="5">
        <f t="shared" ca="1" si="3645"/>
        <v>0</v>
      </c>
      <c r="T2284" s="5">
        <f t="shared" ca="1" si="3645"/>
        <v>0</v>
      </c>
      <c r="U2284" s="5">
        <f t="shared" ca="1" si="3645"/>
        <v>0</v>
      </c>
      <c r="V2284" s="5">
        <f t="shared" ca="1" si="3645"/>
        <v>0</v>
      </c>
      <c r="W2284" s="5">
        <f t="shared" ca="1" si="3645"/>
        <v>0</v>
      </c>
      <c r="X2284" s="5">
        <f t="shared" ca="1" si="3640"/>
        <v>0</v>
      </c>
      <c r="Y2284" s="5">
        <f t="shared" ca="1" si="3640"/>
        <v>0</v>
      </c>
      <c r="Z2284" s="5">
        <f t="shared" ref="Z2284:AA2284" ca="1" si="3654">$J2284-Z2272</f>
        <v>0</v>
      </c>
      <c r="AA2284" s="5">
        <f t="shared" ca="1" si="3654"/>
        <v>0</v>
      </c>
      <c r="AB2284" s="5">
        <f t="shared" ref="AB2284:AE2284" ca="1" si="3655">$J2284-AB2272</f>
        <v>0</v>
      </c>
      <c r="AC2284" s="5">
        <f t="shared" ca="1" si="3655"/>
        <v>0</v>
      </c>
      <c r="AD2284" s="5">
        <f t="shared" ca="1" si="3655"/>
        <v>0</v>
      </c>
      <c r="AE2284" s="5">
        <f t="shared" ca="1" si="3655"/>
        <v>0</v>
      </c>
    </row>
    <row r="2285" spans="7:31" hidden="1">
      <c r="G2285" s="1" t="str">
        <f t="shared" si="3643"/>
        <v>(2) własna</v>
      </c>
      <c r="H2285" s="1" t="s">
        <v>374</v>
      </c>
      <c r="I2285" s="1">
        <f t="shared" si="3644"/>
        <v>48</v>
      </c>
      <c r="J2285" s="244">
        <f t="shared" ca="1" si="3638"/>
        <v>0</v>
      </c>
      <c r="K2285" s="5">
        <f t="shared" ca="1" si="3645"/>
        <v>0</v>
      </c>
      <c r="L2285" s="5">
        <f t="shared" ca="1" si="3645"/>
        <v>0</v>
      </c>
      <c r="M2285" s="5">
        <f t="shared" ca="1" si="3645"/>
        <v>0</v>
      </c>
      <c r="N2285" s="5">
        <f t="shared" ca="1" si="3645"/>
        <v>0</v>
      </c>
      <c r="O2285" s="5">
        <f t="shared" ca="1" si="3645"/>
        <v>0</v>
      </c>
      <c r="P2285" s="5">
        <f t="shared" ca="1" si="3645"/>
        <v>0</v>
      </c>
      <c r="Q2285" s="5">
        <f t="shared" ca="1" si="3645"/>
        <v>0</v>
      </c>
      <c r="R2285" s="5">
        <f t="shared" ca="1" si="3645"/>
        <v>0</v>
      </c>
      <c r="S2285" s="5">
        <f t="shared" ca="1" si="3645"/>
        <v>0</v>
      </c>
      <c r="T2285" s="5">
        <f t="shared" ca="1" si="3645"/>
        <v>0</v>
      </c>
      <c r="U2285" s="5">
        <f t="shared" ca="1" si="3645"/>
        <v>0</v>
      </c>
      <c r="V2285" s="5">
        <f t="shared" ca="1" si="3645"/>
        <v>0</v>
      </c>
      <c r="W2285" s="5">
        <f t="shared" ca="1" si="3645"/>
        <v>0</v>
      </c>
      <c r="X2285" s="5">
        <f t="shared" ca="1" si="3640"/>
        <v>0</v>
      </c>
      <c r="Y2285" s="5">
        <f t="shared" ca="1" si="3640"/>
        <v>0</v>
      </c>
      <c r="Z2285" s="5">
        <f t="shared" ref="Z2285:AA2285" ca="1" si="3656">$J2285-Z2273</f>
        <v>0</v>
      </c>
      <c r="AA2285" s="5">
        <f t="shared" ca="1" si="3656"/>
        <v>0</v>
      </c>
      <c r="AB2285" s="5">
        <f t="shared" ref="AB2285:AE2285" ca="1" si="3657">$J2285-AB2273</f>
        <v>0</v>
      </c>
      <c r="AC2285" s="5">
        <f t="shared" ca="1" si="3657"/>
        <v>0</v>
      </c>
      <c r="AD2285" s="5">
        <f t="shared" ca="1" si="3657"/>
        <v>0</v>
      </c>
      <c r="AE2285" s="5">
        <f t="shared" ca="1" si="3657"/>
        <v>0</v>
      </c>
    </row>
    <row r="2286" spans="7:31" hidden="1">
      <c r="G2286" s="1" t="str">
        <f t="shared" si="3643"/>
        <v>(1) model</v>
      </c>
      <c r="H2286" s="1" t="s">
        <v>375</v>
      </c>
      <c r="I2286" s="1">
        <f t="shared" si="3644"/>
        <v>56</v>
      </c>
      <c r="J2286" s="244">
        <f t="shared" ca="1" si="3638"/>
        <v>0</v>
      </c>
      <c r="K2286" s="5">
        <f t="shared" ca="1" si="3645"/>
        <v>0</v>
      </c>
      <c r="L2286" s="5">
        <f t="shared" ca="1" si="3645"/>
        <v>0</v>
      </c>
      <c r="M2286" s="5">
        <f t="shared" ca="1" si="3645"/>
        <v>0</v>
      </c>
      <c r="N2286" s="5">
        <f t="shared" ca="1" si="3645"/>
        <v>0</v>
      </c>
      <c r="O2286" s="5">
        <f t="shared" ca="1" si="3645"/>
        <v>0</v>
      </c>
      <c r="P2286" s="5">
        <f t="shared" ca="1" si="3645"/>
        <v>0</v>
      </c>
      <c r="Q2286" s="5">
        <f t="shared" ca="1" si="3645"/>
        <v>0</v>
      </c>
      <c r="R2286" s="5">
        <f t="shared" ca="1" si="3645"/>
        <v>0</v>
      </c>
      <c r="S2286" s="5">
        <f t="shared" ca="1" si="3645"/>
        <v>0</v>
      </c>
      <c r="T2286" s="5">
        <f t="shared" ca="1" si="3645"/>
        <v>0</v>
      </c>
      <c r="U2286" s="5">
        <f t="shared" ca="1" si="3645"/>
        <v>0</v>
      </c>
      <c r="V2286" s="5">
        <f t="shared" ca="1" si="3645"/>
        <v>0</v>
      </c>
      <c r="W2286" s="5">
        <f t="shared" ca="1" si="3645"/>
        <v>0</v>
      </c>
      <c r="X2286" s="5">
        <f t="shared" ca="1" si="3640"/>
        <v>0</v>
      </c>
      <c r="Y2286" s="5">
        <f t="shared" ca="1" si="3640"/>
        <v>0</v>
      </c>
      <c r="Z2286" s="5">
        <f t="shared" ref="Z2286:AA2286" ca="1" si="3658">$J2286-Z2274</f>
        <v>0</v>
      </c>
      <c r="AA2286" s="5">
        <f t="shared" ca="1" si="3658"/>
        <v>0</v>
      </c>
      <c r="AB2286" s="5">
        <f t="shared" ref="AB2286:AE2286" ca="1" si="3659">$J2286-AB2274</f>
        <v>0</v>
      </c>
      <c r="AC2286" s="5">
        <f t="shared" ca="1" si="3659"/>
        <v>0</v>
      </c>
      <c r="AD2286" s="5">
        <f t="shared" ca="1" si="3659"/>
        <v>0</v>
      </c>
      <c r="AE2286" s="5">
        <f t="shared" ca="1" si="3659"/>
        <v>0</v>
      </c>
    </row>
    <row r="2287" spans="7:31" hidden="1">
      <c r="J2287" s="7" t="s">
        <v>317</v>
      </c>
      <c r="K2287" s="7">
        <f ca="1">SUM(K2279:K2286)</f>
        <v>0</v>
      </c>
      <c r="L2287" s="7">
        <f t="shared" ref="L2287:W2287" ca="1" si="3660">SUM(L2279:L2286)</f>
        <v>0</v>
      </c>
      <c r="M2287" s="7">
        <f t="shared" ca="1" si="3660"/>
        <v>0</v>
      </c>
      <c r="N2287" s="7">
        <f t="shared" ca="1" si="3660"/>
        <v>0</v>
      </c>
      <c r="O2287" s="7">
        <f t="shared" ca="1" si="3660"/>
        <v>0</v>
      </c>
      <c r="P2287" s="7">
        <f t="shared" ca="1" si="3660"/>
        <v>0</v>
      </c>
      <c r="Q2287" s="7">
        <f t="shared" ca="1" si="3660"/>
        <v>0</v>
      </c>
      <c r="R2287" s="7">
        <f t="shared" ca="1" si="3660"/>
        <v>0</v>
      </c>
      <c r="S2287" s="7">
        <f t="shared" ca="1" si="3660"/>
        <v>0</v>
      </c>
      <c r="T2287" s="7">
        <f t="shared" ca="1" si="3660"/>
        <v>0</v>
      </c>
      <c r="U2287" s="7">
        <f t="shared" ca="1" si="3660"/>
        <v>0</v>
      </c>
      <c r="V2287" s="7">
        <f t="shared" ca="1" si="3660"/>
        <v>0</v>
      </c>
      <c r="W2287" s="7">
        <f t="shared" ca="1" si="3660"/>
        <v>0</v>
      </c>
      <c r="X2287" s="7">
        <f ca="1">SUM(X2279:X2286)</f>
        <v>0</v>
      </c>
      <c r="Y2287" s="7">
        <f ca="1">SUM(Y2279:Y2286)</f>
        <v>0</v>
      </c>
      <c r="Z2287" s="7">
        <f t="shared" ref="Z2287:AA2287" ca="1" si="3661">SUM(Z2279:Z2286)</f>
        <v>0</v>
      </c>
      <c r="AA2287" s="7">
        <f t="shared" ca="1" si="3661"/>
        <v>0</v>
      </c>
      <c r="AB2287" s="7">
        <f t="shared" ref="AB2287:AE2287" ca="1" si="3662">SUM(AB2279:AB2286)</f>
        <v>0</v>
      </c>
      <c r="AC2287" s="7">
        <f t="shared" ca="1" si="3662"/>
        <v>0</v>
      </c>
      <c r="AD2287" s="7">
        <f t="shared" ca="1" si="3662"/>
        <v>0</v>
      </c>
      <c r="AE2287" s="7">
        <f t="shared" ca="1" si="3662"/>
        <v>0</v>
      </c>
    </row>
    <row r="2291" spans="2:6" hidden="1">
      <c r="B2291" s="522" t="s">
        <v>745</v>
      </c>
    </row>
    <row r="2292" spans="2:6" hidden="1">
      <c r="B2292" s="523"/>
    </row>
    <row r="2293" spans="2:6" hidden="1">
      <c r="B2293" s="523" t="s">
        <v>748</v>
      </c>
      <c r="C2293" s="1" t="b">
        <f>NOT(ISBLANK(DaneBiezace))</f>
        <v>0</v>
      </c>
    </row>
    <row r="2294" spans="2:6" hidden="1">
      <c r="B2294" s="523" t="s">
        <v>750</v>
      </c>
      <c r="C2294" s="1" t="str">
        <f>IF(AND(ISNUMBER(Założenia!$J$32),Założenia!$J$32&lt;12),"Tak","Nie")</f>
        <v>Nie</v>
      </c>
    </row>
    <row r="2295" spans="2:6" hidden="1">
      <c r="B2295" s="523" t="s">
        <v>751</v>
      </c>
      <c r="C2295" s="1" t="str">
        <f>IF(C2294="tak",Założenia!$J$32,"nie")</f>
        <v>nie</v>
      </c>
    </row>
    <row r="2296" spans="2:6" hidden="1">
      <c r="B2296" s="523"/>
    </row>
    <row r="2297" spans="2:6" hidden="1">
      <c r="B2297" s="523"/>
    </row>
    <row r="2298" spans="2:6" hidden="1">
      <c r="B2298" s="523"/>
    </row>
    <row r="2299" spans="2:6" ht="60" hidden="1">
      <c r="C2299" s="524" t="s">
        <v>746</v>
      </c>
      <c r="D2299" s="524" t="s">
        <v>747</v>
      </c>
      <c r="E2299" s="525" t="s">
        <v>749</v>
      </c>
      <c r="F2299" s="587" t="s">
        <v>787</v>
      </c>
    </row>
    <row r="2300" spans="2:6" hidden="1">
      <c r="B2300" s="1" t="s">
        <v>107</v>
      </c>
      <c r="C2300" s="459">
        <f>'Sprawozdania finansowe'!E15</f>
        <v>0</v>
      </c>
      <c r="D2300" s="459">
        <f>'Sprawozdania finansowe'!F15</f>
        <v>0</v>
      </c>
      <c r="E2300" s="459">
        <f t="shared" ref="E2300:E2307" si="3663">IF($C$2293,D2300,C2300)</f>
        <v>0</v>
      </c>
      <c r="F2300" s="586">
        <f>IF(OR(($C$2293=FALSE),(AND($C$2293=TRUE,$C$2294="nie"))),E2300,IF(AND(D2300&gt;C2300,D2300&gt;0),E2300,IF(D2300=0,0,C2300)))</f>
        <v>0</v>
      </c>
    </row>
    <row r="2301" spans="2:6" hidden="1">
      <c r="B2301" s="1" t="s">
        <v>108</v>
      </c>
      <c r="C2301" s="459">
        <f>'Sprawozdania finansowe'!E16</f>
        <v>0</v>
      </c>
      <c r="D2301" s="459">
        <f>'Sprawozdania finansowe'!F16</f>
        <v>0</v>
      </c>
      <c r="E2301" s="459">
        <f t="shared" si="3663"/>
        <v>0</v>
      </c>
      <c r="F2301" s="586">
        <f t="shared" ref="F2301:F2305" si="3664">IF(OR(($C$2293=FALSE),(AND($C$2293=TRUE,$C$2294="nie"))),E2301,IF(AND(D2301&gt;C2301,D2301&gt;0),E2301,IF(D2301=0,0,C2301)))</f>
        <v>0</v>
      </c>
    </row>
    <row r="2302" spans="2:6" hidden="1">
      <c r="B2302" s="1" t="s">
        <v>109</v>
      </c>
      <c r="C2302" s="459">
        <f>'Sprawozdania finansowe'!E17</f>
        <v>0</v>
      </c>
      <c r="D2302" s="459">
        <f>'Sprawozdania finansowe'!F17</f>
        <v>0</v>
      </c>
      <c r="E2302" s="459">
        <f t="shared" si="3663"/>
        <v>0</v>
      </c>
      <c r="F2302" s="586">
        <f t="shared" si="3664"/>
        <v>0</v>
      </c>
    </row>
    <row r="2303" spans="2:6" hidden="1">
      <c r="B2303" s="1" t="s">
        <v>113</v>
      </c>
      <c r="C2303" s="459">
        <f>'Sprawozdania finansowe'!E21</f>
        <v>0</v>
      </c>
      <c r="D2303" s="459">
        <f>'Sprawozdania finansowe'!F21</f>
        <v>0</v>
      </c>
      <c r="E2303" s="459">
        <f t="shared" si="3663"/>
        <v>0</v>
      </c>
      <c r="F2303" s="586">
        <f t="shared" si="3664"/>
        <v>0</v>
      </c>
    </row>
    <row r="2304" spans="2:6" hidden="1">
      <c r="B2304" s="1" t="s">
        <v>114</v>
      </c>
      <c r="C2304" s="459">
        <f>'Sprawozdania finansowe'!E22</f>
        <v>0</v>
      </c>
      <c r="D2304" s="459">
        <f>'Sprawozdania finansowe'!F22</f>
        <v>0</v>
      </c>
      <c r="E2304" s="459">
        <f t="shared" si="3663"/>
        <v>0</v>
      </c>
      <c r="F2304" s="586">
        <f t="shared" si="3664"/>
        <v>0</v>
      </c>
    </row>
    <row r="2305" spans="1:31" hidden="1">
      <c r="B2305" s="1" t="s">
        <v>115</v>
      </c>
      <c r="C2305" s="459">
        <f>'Sprawozdania finansowe'!E23</f>
        <v>0</v>
      </c>
      <c r="D2305" s="459">
        <f>'Sprawozdania finansowe'!F23</f>
        <v>0</v>
      </c>
      <c r="E2305" s="459">
        <f t="shared" si="3663"/>
        <v>0</v>
      </c>
      <c r="F2305" s="586">
        <f t="shared" si="3664"/>
        <v>0</v>
      </c>
    </row>
    <row r="2306" spans="1:31" hidden="1">
      <c r="B2306" s="1" t="s">
        <v>116</v>
      </c>
      <c r="C2306" s="459">
        <f>'Sprawozdania finansowe'!E24</f>
        <v>0</v>
      </c>
      <c r="D2306" s="459">
        <f>'Sprawozdania finansowe'!F24</f>
        <v>0</v>
      </c>
      <c r="E2306" s="459">
        <f t="shared" si="3663"/>
        <v>0</v>
      </c>
      <c r="F2306" s="586">
        <f>IF(OR(($C$2293=FALSE),(AND($C$2293=TRUE,$C$2294="nie"))),E2306,IF(AND(D2306&gt;C2306,D2306&gt;0),E2306,IF(D2306=0,0,C2306)))</f>
        <v>0</v>
      </c>
    </row>
    <row r="2307" spans="1:31" hidden="1">
      <c r="B2307" s="1" t="s">
        <v>117</v>
      </c>
      <c r="C2307" s="459">
        <f>'Sprawozdania finansowe'!E25</f>
        <v>0</v>
      </c>
      <c r="D2307" s="459">
        <f>'Sprawozdania finansowe'!F25</f>
        <v>0</v>
      </c>
      <c r="E2307" s="459">
        <f t="shared" si="3663"/>
        <v>0</v>
      </c>
      <c r="F2307" s="586">
        <f>IF(OR(($C$2293=FALSE),(AND($C$2293=TRUE,$C$2294="nie"))),E2307,IF(AND(D2307&gt;C2307,D2307&gt;0),E2307,IF(D2307=0,0,C2307)))</f>
        <v>0</v>
      </c>
    </row>
    <row r="2314" spans="1:31" hidden="1">
      <c r="D2314" s="541" t="s">
        <v>760</v>
      </c>
      <c r="E2314" s="541" t="s">
        <v>761</v>
      </c>
      <c r="F2314" s="541" t="s">
        <v>762</v>
      </c>
      <c r="G2314" s="541" t="s">
        <v>763</v>
      </c>
      <c r="J2314" s="541" t="s">
        <v>759</v>
      </c>
      <c r="K2314" s="541" t="str">
        <f t="shared" ref="K2314:AE2314" si="3665">LataProjekcji</f>
        <v>Uzupełnij dane</v>
      </c>
      <c r="L2314" s="541" t="str">
        <f t="shared" si="3665"/>
        <v/>
      </c>
      <c r="M2314" s="541" t="str">
        <f t="shared" si="3665"/>
        <v/>
      </c>
      <c r="N2314" s="541" t="str">
        <f t="shared" si="3665"/>
        <v/>
      </c>
      <c r="O2314" s="541" t="str">
        <f t="shared" si="3665"/>
        <v/>
      </c>
      <c r="P2314" s="541" t="str">
        <f t="shared" si="3665"/>
        <v/>
      </c>
      <c r="Q2314" s="541" t="str">
        <f t="shared" si="3665"/>
        <v/>
      </c>
      <c r="R2314" s="541" t="str">
        <f t="shared" si="3665"/>
        <v/>
      </c>
      <c r="S2314" s="541" t="str">
        <f t="shared" si="3665"/>
        <v/>
      </c>
      <c r="T2314" s="541" t="str">
        <f t="shared" si="3665"/>
        <v/>
      </c>
      <c r="U2314" s="541" t="str">
        <f t="shared" si="3665"/>
        <v/>
      </c>
      <c r="V2314" s="541" t="str">
        <f t="shared" si="3665"/>
        <v/>
      </c>
      <c r="W2314" s="541" t="str">
        <f t="shared" si="3665"/>
        <v/>
      </c>
      <c r="X2314" s="541" t="str">
        <f t="shared" si="3665"/>
        <v/>
      </c>
      <c r="Y2314" s="541" t="str">
        <f t="shared" si="3665"/>
        <v/>
      </c>
      <c r="Z2314" s="541" t="str">
        <f t="shared" si="3665"/>
        <v/>
      </c>
      <c r="AA2314" s="541" t="str">
        <f t="shared" si="3665"/>
        <v/>
      </c>
      <c r="AB2314" s="541" t="str">
        <f t="shared" si="3665"/>
        <v/>
      </c>
      <c r="AC2314" s="541" t="str">
        <f t="shared" si="3665"/>
        <v/>
      </c>
      <c r="AD2314" s="541" t="str">
        <f t="shared" si="3665"/>
        <v/>
      </c>
      <c r="AE2314" s="541" t="str">
        <f t="shared" si="3665"/>
        <v/>
      </c>
    </row>
    <row r="2315" spans="1:31" hidden="1">
      <c r="A2315" s="537"/>
      <c r="B2315" s="7" t="str">
        <f>"Grupa ST: "&amp;B1122</f>
        <v>Grupa ST: KOSZTY ZAKOŃCZONYCH PRAC ROZWOJOWYCH</v>
      </c>
    </row>
    <row r="2316" spans="1:31" ht="12.5" hidden="1" thickBot="1">
      <c r="B2316" s="535" t="str">
        <f ca="1">"nazwa ST: "&amp;B1123</f>
        <v>nazwa ST: koszty zakończonych prac rozwojowych</v>
      </c>
      <c r="C2316" s="535"/>
      <c r="D2316" s="536">
        <f>D1123</f>
        <v>0</v>
      </c>
      <c r="E2316" s="535"/>
      <c r="F2316" s="535"/>
      <c r="G2316" s="535"/>
      <c r="H2316" s="535"/>
      <c r="I2316" s="535"/>
      <c r="J2316" s="535"/>
      <c r="K2316" s="544" t="str">
        <f t="shared" ref="K2316:AE2316" si="3666">LataProjekcji</f>
        <v>Uzupełnij dane</v>
      </c>
      <c r="L2316" s="544" t="str">
        <f t="shared" si="3666"/>
        <v/>
      </c>
      <c r="M2316" s="544" t="str">
        <f t="shared" si="3666"/>
        <v/>
      </c>
      <c r="N2316" s="544" t="str">
        <f t="shared" si="3666"/>
        <v/>
      </c>
      <c r="O2316" s="544" t="str">
        <f t="shared" si="3666"/>
        <v/>
      </c>
      <c r="P2316" s="544" t="str">
        <f t="shared" si="3666"/>
        <v/>
      </c>
      <c r="Q2316" s="544" t="str">
        <f t="shared" si="3666"/>
        <v/>
      </c>
      <c r="R2316" s="544" t="str">
        <f t="shared" si="3666"/>
        <v/>
      </c>
      <c r="S2316" s="544" t="str">
        <f t="shared" si="3666"/>
        <v/>
      </c>
      <c r="T2316" s="544" t="str">
        <f t="shared" si="3666"/>
        <v/>
      </c>
      <c r="U2316" s="544" t="str">
        <f t="shared" si="3666"/>
        <v/>
      </c>
      <c r="V2316" s="544" t="str">
        <f t="shared" si="3666"/>
        <v/>
      </c>
      <c r="W2316" s="544" t="str">
        <f t="shared" si="3666"/>
        <v/>
      </c>
      <c r="X2316" s="544" t="str">
        <f t="shared" si="3666"/>
        <v/>
      </c>
      <c r="Y2316" s="544" t="str">
        <f t="shared" si="3666"/>
        <v/>
      </c>
      <c r="Z2316" s="544" t="str">
        <f t="shared" si="3666"/>
        <v/>
      </c>
      <c r="AA2316" s="544" t="str">
        <f t="shared" si="3666"/>
        <v/>
      </c>
      <c r="AB2316" s="544" t="str">
        <f t="shared" si="3666"/>
        <v/>
      </c>
      <c r="AC2316" s="544" t="str">
        <f t="shared" si="3666"/>
        <v/>
      </c>
      <c r="AD2316" s="544" t="str">
        <f t="shared" si="3666"/>
        <v/>
      </c>
      <c r="AE2316" s="544" t="str">
        <f t="shared" si="3666"/>
        <v/>
      </c>
    </row>
    <row r="2317" spans="1:31" hidden="1">
      <c r="B2317" s="531" t="s">
        <v>756</v>
      </c>
      <c r="D2317" s="1">
        <f ca="1">D1124</f>
        <v>0</v>
      </c>
      <c r="E2317" s="1">
        <f ca="1">E1124</f>
        <v>0</v>
      </c>
      <c r="F2317" s="1">
        <f ca="1">IF(D2318&gt;10,F1124,1)</f>
        <v>1</v>
      </c>
      <c r="G2317" s="530" t="e">
        <f ca="1">IF(ISBLANK(OFFSET($E$195,$D2316,0)),"brak daty",IF(D2318&gt;10,EDATE(OFFSET($E$195,$D2316,0),D2320),DATE(D2317,E2317,1)))</f>
        <v>#NUM!</v>
      </c>
      <c r="H2317" s="543" t="b">
        <f ca="1">SUM(K2317:AE2317)=D2320</f>
        <v>1</v>
      </c>
      <c r="I2317" s="1" t="s">
        <v>752</v>
      </c>
      <c r="K2317" s="5">
        <f ca="1">IF(AND($G2318,NOT(ISTEXT($G2317)),ISNUMBER(Poczatek),ISNUMBER(Koniec_Projekt)),IFERROR(IF($D2317=LataProjekcji,$F2317,IF($D2317&lt;LataProjekcji,IF((SUM(K2317)+12)&lt;$D2320,12,$D2320-SUM(K2317)),0)),0),0)</f>
        <v>0</v>
      </c>
      <c r="L2317" s="5">
        <f ca="1">IF(AND($G2318,NOT(ISTEXT($G2317)),ISNUMBER(Poczatek),ISNUMBER(Koniec_Projekt)),IFERROR(IF($D2317=LataProjekcji,$F2317,IF($D2317&lt;LataProjekcji,IF((SUM($K2317:K2317)+12)&lt;$D2320,12,$D2320-SUM($K2317:K2317)),0)),0),0)</f>
        <v>0</v>
      </c>
      <c r="M2317" s="5">
        <f ca="1">IF(AND($G2318,NOT(ISTEXT($G2317)),ISNUMBER(Poczatek),ISNUMBER(Koniec_Projekt)),IFERROR(IF($D2317=LataProjekcji,$F2317,IF($D2317&lt;LataProjekcji,IF((SUM($K2317:L2317)+12)&lt;$D2320,12,$D2320-SUM($K2317:L2317)),0)),0),0)</f>
        <v>0</v>
      </c>
      <c r="N2317" s="5">
        <f ca="1">IF(AND($G2318,NOT(ISTEXT($G2317)),ISNUMBER(Poczatek),ISNUMBER(Koniec_Projekt)),IFERROR(IF($D2317=LataProjekcji,$F2317,IF($D2317&lt;LataProjekcji,IF((SUM($K2317:M2317)+12)&lt;$D2320,12,$D2320-SUM($K2317:M2317)),0)),0),0)</f>
        <v>0</v>
      </c>
      <c r="O2317" s="5">
        <f ca="1">IF(AND($G2318,NOT(ISTEXT($G2317)),ISNUMBER(Poczatek),ISNUMBER(Koniec_Projekt)),IFERROR(IF($D2317=LataProjekcji,$F2317,IF($D2317&lt;LataProjekcji,IF((SUM($K2317:N2317)+12)&lt;$D2320,12,$D2320-SUM($K2317:N2317)),0)),0),0)</f>
        <v>0</v>
      </c>
      <c r="P2317" s="5">
        <f ca="1">IF(AND($G2318,NOT(ISTEXT($G2317)),ISNUMBER(Poczatek),ISNUMBER(Koniec_Projekt)),IFERROR(IF($D2317=LataProjekcji,$F2317,IF($D2317&lt;LataProjekcji,IF((SUM($K2317:O2317)+12)&lt;$D2320,12,$D2320-SUM($K2317:O2317)),0)),0),0)</f>
        <v>0</v>
      </c>
      <c r="Q2317" s="5">
        <f ca="1">IF(AND($G2318,NOT(ISTEXT($G2317)),ISNUMBER(Poczatek),ISNUMBER(Koniec_Projekt)),IFERROR(IF($D2317=LataProjekcji,$F2317,IF($D2317&lt;LataProjekcji,IF((SUM($K2317:P2317)+12)&lt;$D2320,12,$D2320-SUM($K2317:P2317)),0)),0),0)</f>
        <v>0</v>
      </c>
      <c r="R2317" s="5">
        <f ca="1">IF(AND($G2318,NOT(ISTEXT($G2317)),ISNUMBER(Poczatek),ISNUMBER(Koniec_Projekt)),IFERROR(IF($D2317=LataProjekcji,$F2317,IF($D2317&lt;LataProjekcji,IF((SUM($K2317:Q2317)+12)&lt;$D2320,12,$D2320-SUM($K2317:Q2317)),0)),0),0)</f>
        <v>0</v>
      </c>
      <c r="S2317" s="5">
        <f ca="1">IF(AND($G2318,NOT(ISTEXT($G2317)),ISNUMBER(Poczatek),ISNUMBER(Koniec_Projekt)),IFERROR(IF($D2317=LataProjekcji,$F2317,IF($D2317&lt;LataProjekcji,IF((SUM($K2317:R2317)+12)&lt;$D2320,12,$D2320-SUM($K2317:R2317)),0)),0),0)</f>
        <v>0</v>
      </c>
      <c r="T2317" s="5">
        <f ca="1">IF(AND($G2318,NOT(ISTEXT($G2317)),ISNUMBER(Poczatek),ISNUMBER(Koniec_Projekt)),IFERROR(IF($D2317=LataProjekcji,$F2317,IF($D2317&lt;LataProjekcji,IF((SUM($K2317:S2317)+12)&lt;$D2320,12,$D2320-SUM($K2317:S2317)),0)),0),0)</f>
        <v>0</v>
      </c>
      <c r="U2317" s="5">
        <f ca="1">IF(AND($G2318,NOT(ISTEXT($G2317)),ISNUMBER(Poczatek),ISNUMBER(Koniec_Projekt)),IFERROR(IF($D2317=LataProjekcji,$F2317,IF($D2317&lt;LataProjekcji,IF((SUM($K2317:T2317)+12)&lt;$D2320,12,$D2320-SUM($K2317:T2317)),0)),0),0)</f>
        <v>0</v>
      </c>
      <c r="V2317" s="5">
        <f ca="1">IF(AND($G2318,NOT(ISTEXT($G2317)),ISNUMBER(Poczatek),ISNUMBER(Koniec_Projekt)),IFERROR(IF($D2317=LataProjekcji,$F2317,IF($D2317&lt;LataProjekcji,IF((SUM($K2317:U2317)+12)&lt;$D2320,12,$D2320-SUM($K2317:U2317)),0)),0),0)</f>
        <v>0</v>
      </c>
      <c r="W2317" s="5">
        <f ca="1">IF(AND($G2318,NOT(ISTEXT($G2317)),ISNUMBER(Poczatek),ISNUMBER(Koniec_Projekt)),IFERROR(IF($D2317=LataProjekcji,$F2317,IF($D2317&lt;LataProjekcji,IF((SUM($K2317:V2317)+12)&lt;$D2320,12,$D2320-SUM($K2317:V2317)),0)),0),0)</f>
        <v>0</v>
      </c>
      <c r="X2317" s="5">
        <f ca="1">IF(AND($G2318,NOT(ISTEXT($G2317)),ISNUMBER(Poczatek),ISNUMBER(Koniec_Projekt)),IFERROR(IF($D2317=LataProjekcji,$F2317,IF($D2317&lt;LataProjekcji,IF((SUM($K2317:W2317)+12)&lt;$D2320,12,$D2320-SUM($K2317:W2317)),0)),0),0)</f>
        <v>0</v>
      </c>
      <c r="Y2317" s="5">
        <f ca="1">IF(AND($G2318,NOT(ISTEXT($G2317)),ISNUMBER(Poczatek),ISNUMBER(Koniec_Projekt)),IFERROR(IF($D2317=LataProjekcji,$F2317,IF($D2317&lt;LataProjekcji,IF((SUM($K2317:X2317)+12)&lt;$D2320,12,$D2320-SUM($K2317:X2317)),0)),0),0)</f>
        <v>0</v>
      </c>
      <c r="Z2317" s="5">
        <f ca="1">IF(AND($G2318,NOT(ISTEXT($G2317)),ISNUMBER(Poczatek),ISNUMBER(Koniec_Projekt)),IFERROR(IF($D2317=LataProjekcji,$F2317,IF($D2317&lt;LataProjekcji,IF((SUM($K2317:Y2317)+12)&lt;$D2320,12,$D2320-SUM($K2317:Y2317)),0)),0),0)</f>
        <v>0</v>
      </c>
      <c r="AA2317" s="5">
        <f ca="1">IF(AND($G2318,NOT(ISTEXT($G2317)),ISNUMBER(Poczatek),ISNUMBER(Koniec_Projekt)),IFERROR(IF($D2317=LataProjekcji,$F2317,IF($D2317&lt;LataProjekcji,IF((SUM($K2317:Z2317)+12)&lt;$D2320,12,$D2320-SUM($K2317:Z2317)),0)),0),0)</f>
        <v>0</v>
      </c>
      <c r="AB2317" s="5">
        <f ca="1">IF(AND($G2318,NOT(ISTEXT($G2317)),ISNUMBER(Poczatek),ISNUMBER(Koniec_Projekt)),IFERROR(IF($D2317=LataProjekcji,$F2317,IF($D2317&lt;LataProjekcji,IF((SUM($K2317:AA2317)+12)&lt;$D2320,12,$D2320-SUM($K2317:AA2317)),0)),0),0)</f>
        <v>0</v>
      </c>
      <c r="AC2317" s="5">
        <f ca="1">IF(AND($G2318,NOT(ISTEXT($G2317)),ISNUMBER(Poczatek),ISNUMBER(Koniec_Projekt)),IFERROR(IF($D2317=LataProjekcji,$F2317,IF($D2317&lt;LataProjekcji,IF((SUM($K2317:AB2317)+12)&lt;$D2320,12,$D2320-SUM($K2317:AB2317)),0)),0),0)</f>
        <v>0</v>
      </c>
      <c r="AD2317" s="5">
        <f ca="1">IF(AND($G2318,NOT(ISTEXT($G2317)),ISNUMBER(Poczatek),ISNUMBER(Koniec_Projekt)),IFERROR(IF($D2317=LataProjekcji,$F2317,IF($D2317&lt;LataProjekcji,IF((SUM($K2317:AC2317)+12)&lt;$D2320,12,$D2320-SUM($K2317:AC2317)),0)),0),0)</f>
        <v>0</v>
      </c>
      <c r="AE2317" s="5">
        <f ca="1">IF(AND($G2318,NOT(ISTEXT($G2317)),ISNUMBER(Poczatek),ISNUMBER(Koniec_Projekt)),IFERROR(IF($D2317=LataProjekcji,$F2317,IF($D2317&lt;LataProjekcji,IF((SUM($K2317:AD2317)+12)&lt;$D2320,12,$D2320-SUM($K2317:AD2317)),0)),0),0)</f>
        <v>0</v>
      </c>
    </row>
    <row r="2318" spans="1:31" hidden="1">
      <c r="B2318" s="531" t="s">
        <v>758</v>
      </c>
      <c r="D2318" s="5">
        <f ca="1">D1125</f>
        <v>0</v>
      </c>
      <c r="E2318" s="459">
        <f ca="1">E1125</f>
        <v>0</v>
      </c>
      <c r="F2318" s="459">
        <f ca="1">F1125</f>
        <v>0</v>
      </c>
      <c r="G2318" s="1" t="b">
        <f>NOT(ISBLANK(am_prace_rozwojowe))</f>
        <v>0</v>
      </c>
      <c r="H2318" s="543" t="b">
        <f ca="1">SUM(K2318:AE2318)=E2320</f>
        <v>1</v>
      </c>
      <c r="I2318" s="1" t="s">
        <v>753</v>
      </c>
      <c r="K2318" s="542">
        <f ca="1">IF(AND($G2318,NOT(ISTEXT($G2317)),ISNUMBER(Poczatek),ISNUMBER(Koniec_Projekt)),IFERROR(IF($D2317=LataProjekcji,IF($F2317&gt;$E2320,$E2320,$F2317),IF($D2320&gt;=$E2320,(IF($D2317&lt;LataProjekcji,IF((SUM(J2318:$K2318)+12)&lt;$E2320,12,$E2320-SUM(J2318:$K2318)),0)),(IF($D2317&lt;LataProjekcji,IF((SUM(J2318:$K2318)+12)&lt;$D2320,12,$D2320-SUM(J2318:$K2318)),0)))),0),0)</f>
        <v>0</v>
      </c>
      <c r="L2318" s="542">
        <f ca="1">IF(AND($G2318,NOT(ISTEXT($G2317)),ISNUMBER(Poczatek),ISNUMBER(Koniec_Projekt)),IFERROR(IF($D2317=LataProjekcji,IF($F2317&gt;$E2320,$E2320,$F2317),IF($D2320&gt;=$E2320,(IF($D2317&lt;LataProjekcji,IF((SUM($K2318:K2318)+12)&lt;$E2320,12,$E2320-SUM($K2318:K2318)),0)),(IF($D2317&lt;LataProjekcji,IF((SUM($K2318:K2318)+12)&lt;$D2320,12,$D2320-SUM($K2318:K2318)),0)))),0),0)</f>
        <v>0</v>
      </c>
      <c r="M2318" s="542">
        <f ca="1">IF(AND($G2318,NOT(ISTEXT($G2317)),ISNUMBER(Poczatek),ISNUMBER(Koniec_Projekt)),IFERROR(IF($D2317=LataProjekcji,IF($F2317&gt;$E2320,$E2320,$F2317),IF($D2320&gt;=$E2320,(IF($D2317&lt;LataProjekcji,IF((SUM($K2318:L2318)+12)&lt;$E2320,12,$E2320-SUM($K2318:L2318)),0)),(IF($D2317&lt;LataProjekcji,IF((SUM($K2318:L2318)+12)&lt;$D2320,12,$D2320-SUM($K2318:L2318)),0)))),0),0)</f>
        <v>0</v>
      </c>
      <c r="N2318" s="542">
        <f ca="1">IF(AND($G2318,NOT(ISTEXT($G2317)),ISNUMBER(Poczatek),ISNUMBER(Koniec_Projekt)),IFERROR(IF($D2317=LataProjekcji,IF($F2317&gt;$E2320,$E2320,$F2317),IF($D2320&gt;=$E2320,(IF($D2317&lt;LataProjekcji,IF((SUM($K2318:M2318)+12)&lt;$E2320,12,$E2320-SUM($K2318:M2318)),0)),(IF($D2317&lt;LataProjekcji,IF((SUM($K2318:M2318)+12)&lt;$D2320,12,$D2320-SUM($K2318:M2318)),0)))),0),0)</f>
        <v>0</v>
      </c>
      <c r="O2318" s="542">
        <f ca="1">IF(AND($G2318,NOT(ISTEXT($G2317)),ISNUMBER(Poczatek),ISNUMBER(Koniec_Projekt)),IFERROR(IF($D2317=LataProjekcji,IF($F2317&gt;$E2320,$E2320,$F2317),IF($D2320&gt;=$E2320,(IF($D2317&lt;LataProjekcji,IF((SUM($K2318:N2318)+12)&lt;$E2320,12,$E2320-SUM($K2318:N2318)),0)),(IF($D2317&lt;LataProjekcji,IF((SUM($K2318:N2318)+12)&lt;$D2320,12,$D2320-SUM($K2318:N2318)),0)))),0),0)</f>
        <v>0</v>
      </c>
      <c r="P2318" s="542">
        <f ca="1">IF(AND($G2318,NOT(ISTEXT($G2317)),ISNUMBER(Poczatek),ISNUMBER(Koniec_Projekt)),IFERROR(IF($D2317=LataProjekcji,IF($F2317&gt;$E2320,$E2320,$F2317),IF($D2320&gt;=$E2320,(IF($D2317&lt;LataProjekcji,IF((SUM($K2318:O2318)+12)&lt;$E2320,12,$E2320-SUM($K2318:O2318)),0)),(IF($D2317&lt;LataProjekcji,IF((SUM($K2318:O2318)+12)&lt;$D2320,12,$D2320-SUM($K2318:O2318)),0)))),0),0)</f>
        <v>0</v>
      </c>
      <c r="Q2318" s="542">
        <f ca="1">IF(AND($G2318,NOT(ISTEXT($G2317)),ISNUMBER(Poczatek),ISNUMBER(Koniec_Projekt)),IFERROR(IF($D2317=LataProjekcji,IF($F2317&gt;$E2320,$E2320,$F2317),IF($D2320&gt;=$E2320,(IF($D2317&lt;LataProjekcji,IF((SUM($K2318:P2318)+12)&lt;$E2320,12,$E2320-SUM($K2318:P2318)),0)),(IF($D2317&lt;LataProjekcji,IF((SUM($K2318:P2318)+12)&lt;$D2320,12,$D2320-SUM($K2318:P2318)),0)))),0),0)</f>
        <v>0</v>
      </c>
      <c r="R2318" s="542">
        <f ca="1">IF(AND($G2318,NOT(ISTEXT($G2317)),ISNUMBER(Poczatek),ISNUMBER(Koniec_Projekt)),IFERROR(IF($D2317=LataProjekcji,IF($F2317&gt;$E2320,$E2320,$F2317),IF($D2320&gt;=$E2320,(IF($D2317&lt;LataProjekcji,IF((SUM($K2318:Q2318)+12)&lt;$E2320,12,$E2320-SUM($K2318:Q2318)),0)),(IF($D2317&lt;LataProjekcji,IF((SUM($K2318:Q2318)+12)&lt;$D2320,12,$D2320-SUM($K2318:Q2318)),0)))),0),0)</f>
        <v>0</v>
      </c>
      <c r="S2318" s="542">
        <f ca="1">IF(AND($G2318,NOT(ISTEXT($G2317)),ISNUMBER(Poczatek),ISNUMBER(Koniec_Projekt)),IFERROR(IF($D2317=LataProjekcji,IF($F2317&gt;$E2320,$E2320,$F2317),IF($D2320&gt;=$E2320,(IF($D2317&lt;LataProjekcji,IF((SUM($K2318:R2318)+12)&lt;$E2320,12,$E2320-SUM($K2318:R2318)),0)),(IF($D2317&lt;LataProjekcji,IF((SUM($K2318:R2318)+12)&lt;$D2320,12,$D2320-SUM($K2318:R2318)),0)))),0),0)</f>
        <v>0</v>
      </c>
      <c r="T2318" s="542">
        <f ca="1">IF(AND($G2318,NOT(ISTEXT($G2317)),ISNUMBER(Poczatek),ISNUMBER(Koniec_Projekt)),IFERROR(IF($D2317=LataProjekcji,IF($F2317&gt;$E2320,$E2320,$F2317),IF($D2320&gt;=$E2320,(IF($D2317&lt;LataProjekcji,IF((SUM($K2318:S2318)+12)&lt;$E2320,12,$E2320-SUM($K2318:S2318)),0)),(IF($D2317&lt;LataProjekcji,IF((SUM($K2318:S2318)+12)&lt;$D2320,12,$D2320-SUM($K2318:S2318)),0)))),0),0)</f>
        <v>0</v>
      </c>
      <c r="U2318" s="542">
        <f ca="1">IF(AND($G2318,NOT(ISTEXT($G2317)),ISNUMBER(Poczatek),ISNUMBER(Koniec_Projekt)),IFERROR(IF($D2317=LataProjekcji,IF($F2317&gt;$E2320,$E2320,$F2317),IF($D2320&gt;=$E2320,(IF($D2317&lt;LataProjekcji,IF((SUM($K2318:T2318)+12)&lt;$E2320,12,$E2320-SUM($K2318:T2318)),0)),(IF($D2317&lt;LataProjekcji,IF((SUM($K2318:T2318)+12)&lt;$D2320,12,$D2320-SUM($K2318:T2318)),0)))),0),0)</f>
        <v>0</v>
      </c>
      <c r="V2318" s="542">
        <f ca="1">IF(AND($G2318,NOT(ISTEXT($G2317)),ISNUMBER(Poczatek),ISNUMBER(Koniec_Projekt)),IFERROR(IF($D2317=LataProjekcji,IF($F2317&gt;$E2320,$E2320,$F2317),IF($D2320&gt;=$E2320,(IF($D2317&lt;LataProjekcji,IF((SUM($K2318:U2318)+12)&lt;$E2320,12,$E2320-SUM($K2318:U2318)),0)),(IF($D2317&lt;LataProjekcji,IF((SUM($K2318:U2318)+12)&lt;$D2320,12,$D2320-SUM($K2318:U2318)),0)))),0),0)</f>
        <v>0</v>
      </c>
      <c r="W2318" s="542">
        <f ca="1">IF(AND($G2318,NOT(ISTEXT($G2317)),ISNUMBER(Poczatek),ISNUMBER(Koniec_Projekt)),IFERROR(IF($D2317=LataProjekcji,IF($F2317&gt;$E2320,$E2320,$F2317),IF($D2320&gt;=$E2320,(IF($D2317&lt;LataProjekcji,IF((SUM($K2318:V2318)+12)&lt;$E2320,12,$E2320-SUM($K2318:V2318)),0)),(IF($D2317&lt;LataProjekcji,IF((SUM($K2318:V2318)+12)&lt;$D2320,12,$D2320-SUM($K2318:V2318)),0)))),0),0)</f>
        <v>0</v>
      </c>
      <c r="X2318" s="542">
        <f ca="1">IF(AND($G2318,NOT(ISTEXT($G2317)),ISNUMBER(Poczatek),ISNUMBER(Koniec_Projekt)),IFERROR(IF($D2317=LataProjekcji,IF($F2317&gt;$E2320,$E2320,$F2317),IF($D2320&gt;=$E2320,(IF($D2317&lt;LataProjekcji,IF((SUM($K2318:W2318)+12)&lt;$E2320,12,$E2320-SUM($K2318:W2318)),0)),(IF($D2317&lt;LataProjekcji,IF((SUM($K2318:W2318)+12)&lt;$D2320,12,$D2320-SUM($K2318:W2318)),0)))),0),0)</f>
        <v>0</v>
      </c>
      <c r="Y2318" s="542">
        <f ca="1">IF(AND($G2318,NOT(ISTEXT($G2317)),ISNUMBER(Poczatek),ISNUMBER(Koniec_Projekt)),IFERROR(IF($D2317=LataProjekcji,IF($F2317&gt;$E2320,$E2320,$F2317),IF($D2320&gt;=$E2320,(IF($D2317&lt;LataProjekcji,IF((SUM($K2318:X2318)+12)&lt;$E2320,12,$E2320-SUM($K2318:X2318)),0)),(IF($D2317&lt;LataProjekcji,IF((SUM($K2318:X2318)+12)&lt;$D2320,12,$D2320-SUM($K2318:X2318)),0)))),0),0)</f>
        <v>0</v>
      </c>
      <c r="Z2318" s="542">
        <f ca="1">IF(AND($G2318,NOT(ISTEXT($G2317)),ISNUMBER(Poczatek),ISNUMBER(Koniec_Projekt)),IFERROR(IF($D2317=LataProjekcji,IF($F2317&gt;$E2320,$E2320,$F2317),IF($D2320&gt;=$E2320,(IF($D2317&lt;LataProjekcji,IF((SUM($K2318:Y2318)+12)&lt;$E2320,12,$E2320-SUM($K2318:Y2318)),0)),(IF($D2317&lt;LataProjekcji,IF((SUM($K2318:Y2318)+12)&lt;$D2320,12,$D2320-SUM($K2318:Y2318)),0)))),0),0)</f>
        <v>0</v>
      </c>
      <c r="AA2318" s="542">
        <f ca="1">IF(AND($G2318,NOT(ISTEXT($G2317)),ISNUMBER(Poczatek),ISNUMBER(Koniec_Projekt)),IFERROR(IF($D2317=LataProjekcji,IF($F2317&gt;$E2320,$E2320,$F2317),IF($D2320&gt;=$E2320,(IF($D2317&lt;LataProjekcji,IF((SUM($K2318:Z2318)+12)&lt;$E2320,12,$E2320-SUM($K2318:Z2318)),0)),(IF($D2317&lt;LataProjekcji,IF((SUM($K2318:Z2318)+12)&lt;$D2320,12,$D2320-SUM($K2318:Z2318)),0)))),0),0)</f>
        <v>0</v>
      </c>
      <c r="AB2318" s="542">
        <f ca="1">IF(AND($G2318,NOT(ISTEXT($G2317)),ISNUMBER(Poczatek),ISNUMBER(Koniec_Projekt)),IFERROR(IF($D2317=LataProjekcji,IF($F2317&gt;$E2320,$E2320,$F2317),IF($D2320&gt;=$E2320,(IF($D2317&lt;LataProjekcji,IF((SUM($K2318:AA2318)+12)&lt;$E2320,12,$E2320-SUM($K2318:AA2318)),0)),(IF($D2317&lt;LataProjekcji,IF((SUM($K2318:AA2318)+12)&lt;$D2320,12,$D2320-SUM($K2318:AA2318)),0)))),0),0)</f>
        <v>0</v>
      </c>
      <c r="AC2318" s="542">
        <f ca="1">IF(AND($G2318,NOT(ISTEXT($G2317)),ISNUMBER(Poczatek),ISNUMBER(Koniec_Projekt)),IFERROR(IF($D2317=LataProjekcji,IF($F2317&gt;$E2320,$E2320,$F2317),IF($D2320&gt;=$E2320,(IF($D2317&lt;LataProjekcji,IF((SUM($K2318:AB2318)+12)&lt;$E2320,12,$E2320-SUM($K2318:AB2318)),0)),(IF($D2317&lt;LataProjekcji,IF((SUM($K2318:AB2318)+12)&lt;$D2320,12,$D2320-SUM($K2318:AB2318)),0)))),0),0)</f>
        <v>0</v>
      </c>
      <c r="AD2318" s="542">
        <f ca="1">IF(AND($G2318,NOT(ISTEXT($G2317)),ISNUMBER(Poczatek),ISNUMBER(Koniec_Projekt)),IFERROR(IF($D2317=LataProjekcji,IF($F2317&gt;$E2320,$E2320,$F2317),IF($D2320&gt;=$E2320,(IF($D2317&lt;LataProjekcji,IF((SUM($K2318:AC2318)+12)&lt;$E2320,12,$E2320-SUM($K2318:AC2318)),0)),(IF($D2317&lt;LataProjekcji,IF((SUM($K2318:AC2318)+12)&lt;$D2320,12,$D2320-SUM($K2318:AC2318)),0)))),0),0)</f>
        <v>0</v>
      </c>
      <c r="AE2318" s="542">
        <f ca="1">IF(AND($G2318,NOT(ISTEXT($G2317)),ISNUMBER(Poczatek),ISNUMBER(Koniec_Projekt)),IFERROR(IF($D2317=LataProjekcji,IF($F2317&gt;$E2320,$E2320,$F2317),IF($D2320&gt;=$E2320,(IF($D2317&lt;LataProjekcji,IF((SUM($K2318:AD2318)+12)&lt;$E2320,12,$E2320-SUM($K2318:AD2318)),0)),(IF($D2317&lt;LataProjekcji,IF((SUM($K2318:AD2318)+12)&lt;$D2320,12,$D2320-SUM($K2318:AD2318)),0)))),0),0)</f>
        <v>0</v>
      </c>
    </row>
    <row r="2319" spans="1:31" hidden="1">
      <c r="B2319" s="531" t="s">
        <v>757</v>
      </c>
      <c r="D2319" s="459">
        <f ca="1">D1126</f>
        <v>0</v>
      </c>
      <c r="E2319" s="459">
        <f ca="1">IF(D2318&gt;10,ROUND(D2319/12,2),D2319)</f>
        <v>0</v>
      </c>
      <c r="F2319" s="529">
        <f>Koniec_Projekt</f>
        <v>0</v>
      </c>
      <c r="G2319" s="330">
        <f>Miesiac_Koniec_Projekt</f>
        <v>0</v>
      </c>
      <c r="H2319" s="543" t="b">
        <f ca="1">SUM(K2319:AE2319)=D2318</f>
        <v>1</v>
      </c>
      <c r="I2319" s="1" t="s">
        <v>716</v>
      </c>
      <c r="K2319" s="256">
        <f ca="1">IF(AND($G2318,NOT(ISTEXT($G2317)),ISNUMBER(Poczatek),ISNUMBER(Koniec_Projekt)),IFERROR(IF(LataProjekcji=$F2320,ROUND($D2318,0),ROUND(K2317*$E2319,0)),0),0)</f>
        <v>0</v>
      </c>
      <c r="L2319" s="5">
        <f ca="1">IF(AND($G2318,NOT(ISTEXT($G2317)),ISNUMBER(Poczatek),ISNUMBER(Koniec_Projekt)),IFERROR(IF(LataProjekcji=$F2320,ROUND($D2318-SUM(K2319:$K2319),0),ROUND(L2317*$E2319,0)),0),0)</f>
        <v>0</v>
      </c>
      <c r="M2319" s="5">
        <f ca="1">IF(AND($G2318,NOT(ISTEXT($G2317)),ISNUMBER(Poczatek),ISNUMBER(Koniec_Projekt)),IFERROR(IF(LataProjekcji=$F2320,ROUND($D2318-SUM($K2319:L2319),0),ROUND(M2317*$E2319,0)),0),0)</f>
        <v>0</v>
      </c>
      <c r="N2319" s="5">
        <f ca="1">IF(AND($G2318,NOT(ISTEXT($G2317)),ISNUMBER(Poczatek),ISNUMBER(Koniec_Projekt)),IFERROR(IF(LataProjekcji=$F2320,ROUND($D2318-SUM($K2319:M2319),0),ROUND(N2317*$E2319,0)),0),0)</f>
        <v>0</v>
      </c>
      <c r="O2319" s="5">
        <f ca="1">IF(AND($G2318,NOT(ISTEXT($G2317)),ISNUMBER(Poczatek),ISNUMBER(Koniec_Projekt)),IFERROR(IF(LataProjekcji=$F2320,ROUND($D2318-SUM($K2319:N2319),0),ROUND(O2317*$E2319,0)),0),0)</f>
        <v>0</v>
      </c>
      <c r="P2319" s="5">
        <f ca="1">IF(AND($G2318,NOT(ISTEXT($G2317)),ISNUMBER(Poczatek),ISNUMBER(Koniec_Projekt)),IFERROR(IF(LataProjekcji=$F2320,ROUND($D2318-SUM($K2319:O2319),0),ROUND(P2317*$E2319,0)),0),0)</f>
        <v>0</v>
      </c>
      <c r="Q2319" s="5">
        <f ca="1">IF(AND($G2318,NOT(ISTEXT($G2317)),ISNUMBER(Poczatek),ISNUMBER(Koniec_Projekt)),IFERROR(IF(LataProjekcji=$F2320,ROUND($D2318-SUM($K2319:P2319),0),ROUND(Q2317*$E2319,0)),0),0)</f>
        <v>0</v>
      </c>
      <c r="R2319" s="5">
        <f ca="1">IF(AND($G2318,NOT(ISTEXT($G2317)),ISNUMBER(Poczatek),ISNUMBER(Koniec_Projekt)),IFERROR(IF(LataProjekcji=$F2320,ROUND($D2318-SUM($K2319:Q2319),0),ROUND(R2317*$E2319,0)),0),0)</f>
        <v>0</v>
      </c>
      <c r="S2319" s="5">
        <f ca="1">IF(AND($G2318,NOT(ISTEXT($G2317)),ISNUMBER(Poczatek),ISNUMBER(Koniec_Projekt)),IFERROR(IF(LataProjekcji=$F2320,ROUND($D2318-SUM($K2319:R2319),0),ROUND(S2317*$E2319,0)),0),0)</f>
        <v>0</v>
      </c>
      <c r="T2319" s="5">
        <f ca="1">IF(AND($G2318,NOT(ISTEXT($G2317)),ISNUMBER(Poczatek),ISNUMBER(Koniec_Projekt)),IFERROR(IF(LataProjekcji=$F2320,ROUND($D2318-SUM($K2319:S2319),0),ROUND(T2317*$E2319,0)),0),0)</f>
        <v>0</v>
      </c>
      <c r="U2319" s="5">
        <f ca="1">IF(AND($G2318,NOT(ISTEXT($G2317)),ISNUMBER(Poczatek),ISNUMBER(Koniec_Projekt)),IFERROR(IF(LataProjekcji=$F2320,ROUND($D2318-SUM($K2319:T2319),0),ROUND(U2317*$E2319,0)),0),0)</f>
        <v>0</v>
      </c>
      <c r="V2319" s="5">
        <f ca="1">IF(AND($G2318,NOT(ISTEXT($G2317)),ISNUMBER(Poczatek),ISNUMBER(Koniec_Projekt)),IFERROR(IF(LataProjekcji=$F2320,ROUND($D2318-SUM($K2319:U2319),0),ROUND(V2317*$E2319,0)),0),0)</f>
        <v>0</v>
      </c>
      <c r="W2319" s="5">
        <f ca="1">IF(AND($G2318,NOT(ISTEXT($G2317)),ISNUMBER(Poczatek),ISNUMBER(Koniec_Projekt)),IFERROR(IF(LataProjekcji=$F2320,ROUND($D2318-SUM($K2319:V2319),0),ROUND(W2317*$E2319,0)),0),0)</f>
        <v>0</v>
      </c>
      <c r="X2319" s="5">
        <f ca="1">IF(AND($G2318,NOT(ISTEXT($G2317)),ISNUMBER(Poczatek),ISNUMBER(Koniec_Projekt)),IFERROR(IF(LataProjekcji=$F2320,ROUND($D2318-SUM($K2319:W2319),0),ROUND(X2317*$E2319,0)),0),0)</f>
        <v>0</v>
      </c>
      <c r="Y2319" s="5">
        <f ca="1">IF(AND($G2318,NOT(ISTEXT($G2317)),ISNUMBER(Poczatek),ISNUMBER(Koniec_Projekt)),IFERROR(IF(LataProjekcji=$F2320,ROUND($D2318-SUM($K2319:X2319),0),ROUND(Y2317*$E2319,0)),0),0)</f>
        <v>0</v>
      </c>
      <c r="Z2319" s="5">
        <f ca="1">IF(AND($G2318,NOT(ISTEXT($G2317)),ISNUMBER(Poczatek),ISNUMBER(Koniec_Projekt)),IFERROR(IF(LataProjekcji=$F2320,ROUND($D2318-SUM($K2319:Y2319),0),ROUND(Z2317*$E2319,0)),0),0)</f>
        <v>0</v>
      </c>
      <c r="AA2319" s="5">
        <f ca="1">IF(AND($G2318,NOT(ISTEXT($G2317)),ISNUMBER(Poczatek),ISNUMBER(Koniec_Projekt)),IFERROR(IF(LataProjekcji=$F2320,ROUND($D2318-SUM($K2319:Z2319),0),ROUND(AA2317*$E2319,0)),0),0)</f>
        <v>0</v>
      </c>
      <c r="AB2319" s="5">
        <f ca="1">IF(AND($G2318,NOT(ISTEXT($G2317)),ISNUMBER(Poczatek),ISNUMBER(Koniec_Projekt)),IFERROR(IF(LataProjekcji=$F2320,ROUND($D2318-SUM($K2319:AA2319),0),ROUND(AB2317*$E2319,0)),0),0)</f>
        <v>0</v>
      </c>
      <c r="AC2319" s="5">
        <f ca="1">IF(AND($G2318,NOT(ISTEXT($G2317)),ISNUMBER(Poczatek),ISNUMBER(Koniec_Projekt)),IFERROR(IF(LataProjekcji=$F2320,ROUND($D2318-SUM($K2319:AB2319),0),ROUND(AC2317*$E2319,0)),0),0)</f>
        <v>0</v>
      </c>
      <c r="AD2319" s="5">
        <f ca="1">IF(AND($G2318,NOT(ISTEXT($G2317)),ISNUMBER(Poczatek),ISNUMBER(Koniec_Projekt)),IFERROR(IF(LataProjekcji=$F2320,ROUND($D2318-SUM($K2319:AC2319),0),ROUND(AD2317*$E2319,0)),0),0)</f>
        <v>0</v>
      </c>
      <c r="AE2319" s="5">
        <f ca="1">IF(AND($G2318,NOT(ISTEXT($G2317)),ISNUMBER(Poczatek),ISNUMBER(Koniec_Projekt)),IFERROR(IF(LataProjekcji=$F2320,ROUND($D2318-SUM($K2319:AD2319),0),ROUND(AE2317*$E2319,0)),0),0)</f>
        <v>0</v>
      </c>
    </row>
    <row r="2320" spans="1:31" hidden="1">
      <c r="B2320" s="531" t="s">
        <v>754</v>
      </c>
      <c r="D2320" s="1">
        <f ca="1">IFERROR(ROUNDUP(D2318/E2319,0),0)</f>
        <v>0</v>
      </c>
      <c r="E2320" s="1">
        <f ca="1">IF(D2320=0,0,DATEDIF(DATE(D2317,E2317,1),DATE(F2319,G2319,1),"m"))</f>
        <v>0</v>
      </c>
      <c r="F2320" s="1" t="str">
        <f ca="1">IFERROR(YEAR(G2317),"brak daty")</f>
        <v>brak daty</v>
      </c>
      <c r="G2320" s="1" t="str">
        <f ca="1">IFERROR(MONTH(G2317),"brak daty")</f>
        <v>brak daty</v>
      </c>
      <c r="H2320" s="5"/>
      <c r="I2320" s="1" t="s">
        <v>426</v>
      </c>
      <c r="K2320" s="5">
        <f ca="1">IF(AND($G2318,NOT(ISTEXT($G2317)),ISNUMBER(Poczatek),ISNUMBER(Koniec_Projekt)),IFERROR(IF(LataProjekcji=$F2319,IF(AND($G2319=$G2320,$F2319=$F2320),ROUND($D2318-SUM($K2320),0),ROUND(K2318*$E2319,0)),IF(LataProjekcji&gt;$F2319,0,ROUND(K2318*$E2319,0))),0),0)</f>
        <v>0</v>
      </c>
      <c r="L2320" s="5">
        <f ca="1">IF(AND($G2318,NOT(ISTEXT($G2317)),ISNUMBER(Poczatek),ISNUMBER(Koniec_Projekt)),IFERROR(IF(LataProjekcji=$F2319,IF(AND($G2319=$G2320,$F2319=$F2320),ROUND($D2318-SUM($K2320:K2320),0),ROUND(L2318*$E2319,0)),IF(LataProjekcji&gt;$F2319,0,ROUND(L2318*$E2319,0))),0),0)</f>
        <v>0</v>
      </c>
      <c r="M2320" s="5">
        <f ca="1">IF(AND($G2318,NOT(ISTEXT($G2317)),ISNUMBER(Poczatek),ISNUMBER(Koniec_Projekt)),IFERROR(IF(LataProjekcji=$F2319,IF(AND($G2319=$G2320,$F2319=$F2320),ROUND($D2318-SUM($K2320:L2320),0),ROUND(M2318*$E2319,0)),IF(LataProjekcji&gt;$F2319,0,ROUND(M2318*$E2319,0))),0),0)</f>
        <v>0</v>
      </c>
      <c r="N2320" s="5">
        <f ca="1">IF(AND($G2318,NOT(ISTEXT($G2317)),ISNUMBER(Poczatek),ISNUMBER(Koniec_Projekt)),IFERROR(IF(LataProjekcji=$F2319,IF(AND($G2319=$G2320,$F2319=$F2320),ROUND($D2318-SUM($K2320:M2320),0),ROUND(N2318*$E2319,0)),IF(LataProjekcji&gt;$F2319,0,ROUND(N2318*$E2319,0))),0),0)</f>
        <v>0</v>
      </c>
      <c r="O2320" s="5">
        <f ca="1">IF(AND($G2318,NOT(ISTEXT($G2317)),ISNUMBER(Poczatek),ISNUMBER(Koniec_Projekt)),IFERROR(IF(LataProjekcji=$F2319,IF(AND($G2319=$G2320,$F2319=$F2320),ROUND($D2318-SUM($K2320:N2320),0),ROUND(O2318*$E2319,0)),IF(LataProjekcji&gt;$F2319,0,ROUND(O2318*$E2319,0))),0),0)</f>
        <v>0</v>
      </c>
      <c r="P2320" s="5">
        <f ca="1">IF(AND($G2318,NOT(ISTEXT($G2317)),ISNUMBER(Poczatek),ISNUMBER(Koniec_Projekt)),IFERROR(IF(LataProjekcji=$F2319,IF(AND($G2319=$G2320,$F2319=$F2320),ROUND($D2318-SUM($K2320:O2320),0),ROUND(P2318*$E2319,0)),IF(LataProjekcji&gt;$F2319,0,ROUND(P2318*$E2319,0))),0),0)</f>
        <v>0</v>
      </c>
      <c r="Q2320" s="5">
        <f ca="1">IF(AND($G2318,NOT(ISTEXT($G2317)),ISNUMBER(Poczatek),ISNUMBER(Koniec_Projekt)),IFERROR(IF(LataProjekcji=$F2319,IF(AND($G2319=$G2320,$F2319=$F2320),ROUND($D2318-SUM($K2320:P2320),0),ROUND(Q2318*$E2319,0)),IF(LataProjekcji&gt;$F2319,0,ROUND(Q2318*$E2319,0))),0),0)</f>
        <v>0</v>
      </c>
      <c r="R2320" s="5">
        <f ca="1">IF(AND($G2318,NOT(ISTEXT($G2317)),ISNUMBER(Poczatek),ISNUMBER(Koniec_Projekt)),IFERROR(IF(LataProjekcji=$F2319,IF(AND($G2319=$G2320,$F2319=$F2320),ROUND($D2318-SUM($K2320:Q2320),0),ROUND(R2318*$E2319,0)),IF(LataProjekcji&gt;$F2319,0,ROUND(R2318*$E2319,0))),0),0)</f>
        <v>0</v>
      </c>
      <c r="S2320" s="5">
        <f ca="1">IF(AND($G2318,NOT(ISTEXT($G2317)),ISNUMBER(Poczatek),ISNUMBER(Koniec_Projekt)),IFERROR(IF(LataProjekcji=$F2319,IF(AND($G2319=$G2320,$F2319=$F2320),ROUND($D2318-SUM($K2320:R2320),0),ROUND(S2318*$E2319,0)),IF(LataProjekcji&gt;$F2319,0,ROUND(S2318*$E2319,0))),0),0)</f>
        <v>0</v>
      </c>
      <c r="T2320" s="5">
        <f ca="1">IF(AND($G2318,NOT(ISTEXT($G2317)),ISNUMBER(Poczatek),ISNUMBER(Koniec_Projekt)),IFERROR(IF(LataProjekcji=$F2319,IF(AND($G2319=$G2320,$F2319=$F2320),ROUND($D2318-SUM($K2320:S2320),0),ROUND(T2318*$E2319,0)),IF(LataProjekcji&gt;$F2319,0,ROUND(T2318*$E2319,0))),0),0)</f>
        <v>0</v>
      </c>
      <c r="U2320" s="5">
        <f ca="1">IF(AND($G2318,NOT(ISTEXT($G2317)),ISNUMBER(Poczatek),ISNUMBER(Koniec_Projekt)),IFERROR(IF(LataProjekcji=$F2319,IF(AND($G2319=$G2320,$F2319=$F2320),ROUND($D2318-SUM($K2320:T2320),0),ROUND(U2318*$E2319,0)),IF(LataProjekcji&gt;$F2319,0,ROUND(U2318*$E2319,0))),0),0)</f>
        <v>0</v>
      </c>
      <c r="V2320" s="5">
        <f ca="1">IF(AND($G2318,NOT(ISTEXT($G2317)),ISNUMBER(Poczatek),ISNUMBER(Koniec_Projekt)),IFERROR(IF(LataProjekcji=$F2319,IF(AND($G2319=$G2320,$F2319=$F2320),ROUND($D2318-SUM($K2320:U2320),0),ROUND(V2318*$E2319,0)),IF(LataProjekcji&gt;$F2319,0,ROUND(V2318*$E2319,0))),0),0)</f>
        <v>0</v>
      </c>
      <c r="W2320" s="5">
        <f ca="1">IF(AND($G2318,NOT(ISTEXT($G2317)),ISNUMBER(Poczatek),ISNUMBER(Koniec_Projekt)),IFERROR(IF(LataProjekcji=$F2319,IF(AND($G2319=$G2320,$F2319=$F2320),ROUND($D2318-SUM($K2320:V2320),0),ROUND(W2318*$E2319,0)),IF(LataProjekcji&gt;$F2319,0,ROUND(W2318*$E2319,0))),0),0)</f>
        <v>0</v>
      </c>
      <c r="X2320" s="5">
        <f ca="1">IF(AND($G2318,NOT(ISTEXT($G2317)),ISNUMBER(Poczatek),ISNUMBER(Koniec_Projekt)),IFERROR(IF(LataProjekcji=$F2319,IF(AND($G2319=$G2320,$F2319=$F2320),ROUND($D2318-SUM($K2320:W2320),0),ROUND(X2318*$E2319,0)),IF(LataProjekcji&gt;$F2319,0,ROUND(X2318*$E2319,0))),0),0)</f>
        <v>0</v>
      </c>
      <c r="Y2320" s="5">
        <f ca="1">IF(AND($G2318,NOT(ISTEXT($G2317)),ISNUMBER(Poczatek),ISNUMBER(Koniec_Projekt)),IFERROR(IF(LataProjekcji=$F2319,IF(AND($G2319=$G2320,$F2319=$F2320),ROUND($D2318-SUM($K2320:X2320),0),ROUND(Y2318*$E2319,0)),IF(LataProjekcji&gt;$F2319,0,ROUND(Y2318*$E2319,0))),0),0)</f>
        <v>0</v>
      </c>
      <c r="Z2320" s="5">
        <f ca="1">IF(AND($G2318,NOT(ISTEXT($G2317)),ISNUMBER(Poczatek),ISNUMBER(Koniec_Projekt)),IFERROR(IF(LataProjekcji=$F2319,IF(AND($G2319=$G2320,$F2319=$F2320),ROUND($D2318-SUM($K2320:Y2320),0),ROUND(Z2318*$E2319,0)),IF(LataProjekcji&gt;$F2319,0,ROUND(Z2318*$E2319,0))),0),0)</f>
        <v>0</v>
      </c>
      <c r="AA2320" s="5">
        <f ca="1">IF(AND($G2318,NOT(ISTEXT($G2317)),ISNUMBER(Poczatek),ISNUMBER(Koniec_Projekt)),IFERROR(IF(LataProjekcji=$F2319,IF(AND($G2319=$G2320,$F2319=$F2320),ROUND($D2318-SUM($K2320:Z2320),0),ROUND(AA2318*$E2319,0)),IF(LataProjekcji&gt;$F2319,0,ROUND(AA2318*$E2319,0))),0),0)</f>
        <v>0</v>
      </c>
      <c r="AB2320" s="5">
        <f ca="1">IF(AND($G2318,NOT(ISTEXT($G2317)),ISNUMBER(Poczatek),ISNUMBER(Koniec_Projekt)),IFERROR(IF(LataProjekcji=$F2319,IF(AND($G2319=$G2320,$F2319=$F2320),ROUND($D2318-SUM($K2320:AA2320),0),ROUND(AB2318*$E2319,0)),IF(LataProjekcji&gt;$F2319,0,ROUND(AB2318*$E2319,0))),0),0)</f>
        <v>0</v>
      </c>
      <c r="AC2320" s="5">
        <f ca="1">IF(AND($G2318,NOT(ISTEXT($G2317)),ISNUMBER(Poczatek),ISNUMBER(Koniec_Projekt)),IFERROR(IF(LataProjekcji=$F2319,IF(AND($G2319=$G2320,$F2319=$F2320),ROUND($D2318-SUM($K2320:AB2320),0),ROUND(AC2318*$E2319,0)),IF(LataProjekcji&gt;$F2319,0,ROUND(AC2318*$E2319,0))),0),0)</f>
        <v>0</v>
      </c>
      <c r="AD2320" s="5">
        <f ca="1">IF(AND($G2318,NOT(ISTEXT($G2317)),ISNUMBER(Poczatek),ISNUMBER(Koniec_Projekt)),IFERROR(IF(LataProjekcji=$F2319,IF(AND($G2319=$G2320,$F2319=$F2320),ROUND($D2318-SUM($K2320:AC2320),0),ROUND(AD2318*$E2319,0)),IF(LataProjekcji&gt;$F2319,0,ROUND(AD2318*$E2319,0))),0),0)</f>
        <v>0</v>
      </c>
      <c r="AE2320" s="5">
        <f ca="1">IF(AND($G2318,NOT(ISTEXT($G2317)),ISNUMBER(Poczatek),ISNUMBER(Koniec_Projekt)),IFERROR(IF(LataProjekcji=$F2319,IF(AND($G2319=$G2320,$F2319=$F2320),ROUND($D2318-SUM($K2320:AD2320),0),ROUND(AE2318*$E2319,0)),IF(LataProjekcji&gt;$F2319,0,ROUND(AE2318*$E2319,0))),0),0)</f>
        <v>0</v>
      </c>
    </row>
    <row r="2321" spans="2:31" ht="12.5" hidden="1" thickBot="1">
      <c r="B2321" s="532" t="s">
        <v>755</v>
      </c>
      <c r="C2321" s="533"/>
      <c r="D2321" s="534">
        <f ca="1">IF(D2318&gt;10,ROUND((D2320-1)*E2319,0),E2319)</f>
        <v>0</v>
      </c>
      <c r="E2321" s="534">
        <f ca="1">D2318-D2321</f>
        <v>0</v>
      </c>
      <c r="F2321" s="533"/>
      <c r="G2321" s="533"/>
      <c r="H2321" s="533"/>
      <c r="I2321" s="533"/>
      <c r="J2321" s="533"/>
      <c r="K2321" s="533"/>
      <c r="L2321" s="533"/>
      <c r="M2321" s="533"/>
      <c r="N2321" s="533"/>
      <c r="O2321" s="533"/>
      <c r="P2321" s="533"/>
      <c r="Q2321" s="533"/>
      <c r="R2321" s="533"/>
      <c r="S2321" s="533"/>
      <c r="T2321" s="533"/>
      <c r="U2321" s="533"/>
      <c r="V2321" s="533"/>
      <c r="W2321" s="533"/>
      <c r="X2321" s="533"/>
      <c r="Y2321" s="533"/>
      <c r="Z2321" s="533"/>
      <c r="AA2321" s="533"/>
      <c r="AB2321" s="533"/>
      <c r="AC2321" s="533"/>
      <c r="AD2321" s="533"/>
      <c r="AE2321" s="533"/>
    </row>
    <row r="2322" spans="2:31" ht="12.5" hidden="1" thickTop="1"/>
    <row r="2323" spans="2:31" ht="12.5" hidden="1" thickBot="1">
      <c r="B2323" s="535" t="str">
        <f ca="1">"nazwa ST: "&amp;B1130</f>
        <v>nazwa ST: koszty zakończonych prac rozwojowych</v>
      </c>
      <c r="C2323" s="535"/>
      <c r="D2323" s="536">
        <f>D1130</f>
        <v>1</v>
      </c>
      <c r="E2323" s="535"/>
      <c r="F2323" s="535"/>
      <c r="G2323" s="535"/>
      <c r="H2323" s="535"/>
      <c r="I2323" s="535"/>
      <c r="J2323" s="535"/>
      <c r="K2323" s="544" t="str">
        <f t="shared" ref="K2323:AE2323" si="3667">LataProjekcji</f>
        <v>Uzupełnij dane</v>
      </c>
      <c r="L2323" s="544" t="str">
        <f t="shared" si="3667"/>
        <v/>
      </c>
      <c r="M2323" s="544" t="str">
        <f t="shared" si="3667"/>
        <v/>
      </c>
      <c r="N2323" s="544" t="str">
        <f t="shared" si="3667"/>
        <v/>
      </c>
      <c r="O2323" s="544" t="str">
        <f t="shared" si="3667"/>
        <v/>
      </c>
      <c r="P2323" s="544" t="str">
        <f t="shared" si="3667"/>
        <v/>
      </c>
      <c r="Q2323" s="544" t="str">
        <f t="shared" si="3667"/>
        <v/>
      </c>
      <c r="R2323" s="544" t="str">
        <f t="shared" si="3667"/>
        <v/>
      </c>
      <c r="S2323" s="544" t="str">
        <f t="shared" si="3667"/>
        <v/>
      </c>
      <c r="T2323" s="544" t="str">
        <f t="shared" si="3667"/>
        <v/>
      </c>
      <c r="U2323" s="544" t="str">
        <f t="shared" si="3667"/>
        <v/>
      </c>
      <c r="V2323" s="544" t="str">
        <f t="shared" si="3667"/>
        <v/>
      </c>
      <c r="W2323" s="544" t="str">
        <f t="shared" si="3667"/>
        <v/>
      </c>
      <c r="X2323" s="544" t="str">
        <f t="shared" si="3667"/>
        <v/>
      </c>
      <c r="Y2323" s="544" t="str">
        <f t="shared" si="3667"/>
        <v/>
      </c>
      <c r="Z2323" s="544" t="str">
        <f t="shared" si="3667"/>
        <v/>
      </c>
      <c r="AA2323" s="544" t="str">
        <f t="shared" si="3667"/>
        <v/>
      </c>
      <c r="AB2323" s="544" t="str">
        <f t="shared" si="3667"/>
        <v/>
      </c>
      <c r="AC2323" s="544" t="str">
        <f t="shared" si="3667"/>
        <v/>
      </c>
      <c r="AD2323" s="544" t="str">
        <f t="shared" si="3667"/>
        <v/>
      </c>
      <c r="AE2323" s="544" t="str">
        <f t="shared" si="3667"/>
        <v/>
      </c>
    </row>
    <row r="2324" spans="2:31" hidden="1">
      <c r="B2324" s="531" t="s">
        <v>756</v>
      </c>
      <c r="D2324" s="1">
        <f ca="1">D1131</f>
        <v>0</v>
      </c>
      <c r="E2324" s="1">
        <f ca="1">E1131</f>
        <v>0</v>
      </c>
      <c r="F2324" s="1">
        <f ca="1">IF(D2325&gt;10,F1131,1)</f>
        <v>1</v>
      </c>
      <c r="G2324" s="530" t="e">
        <f ca="1">IF(ISBLANK(OFFSET($E$195,$D2323,0)),"brak daty",IF(D2325&gt;10,EDATE(OFFSET($E$195,$D2323,0),D2327),DATE(D2324,E2324,1)))</f>
        <v>#NUM!</v>
      </c>
      <c r="H2324" s="543" t="b">
        <f ca="1">SUM(K2324:AE2324)=D2327</f>
        <v>1</v>
      </c>
      <c r="I2324" s="1" t="s">
        <v>752</v>
      </c>
      <c r="K2324" s="5">
        <f ca="1">IF(AND($G2325,NOT(ISTEXT($G2324)),ISNUMBER(Poczatek),ISNUMBER(Koniec_Projekt)),IFERROR(IF($D2324=LataProjekcji,$F2324,IF($D2324&lt;LataProjekcji,IF((SUM(K2324)+12)&lt;$D2327,12,$D2327-SUM(K2324)),0)),0),0)</f>
        <v>0</v>
      </c>
      <c r="L2324" s="5">
        <f ca="1">IF(AND($G2325,NOT(ISTEXT($G2324)),ISNUMBER(Poczatek),ISNUMBER(Koniec_Projekt)),IFERROR(IF($D2324=LataProjekcji,$F2324,IF($D2324&lt;LataProjekcji,IF((SUM($K2324:K2324)+12)&lt;$D2327,12,$D2327-SUM($K2324:K2324)),0)),0),0)</f>
        <v>0</v>
      </c>
      <c r="M2324" s="5">
        <f ca="1">IF(AND($G2325,NOT(ISTEXT($G2324)),ISNUMBER(Poczatek),ISNUMBER(Koniec_Projekt)),IFERROR(IF($D2324=LataProjekcji,$F2324,IF($D2324&lt;LataProjekcji,IF((SUM($K2324:L2324)+12)&lt;$D2327,12,$D2327-SUM($K2324:L2324)),0)),0),0)</f>
        <v>0</v>
      </c>
      <c r="N2324" s="5">
        <f ca="1">IF(AND($G2325,NOT(ISTEXT($G2324)),ISNUMBER(Poczatek),ISNUMBER(Koniec_Projekt)),IFERROR(IF($D2324=LataProjekcji,$F2324,IF($D2324&lt;LataProjekcji,IF((SUM($K2324:M2324)+12)&lt;$D2327,12,$D2327-SUM($K2324:M2324)),0)),0),0)</f>
        <v>0</v>
      </c>
      <c r="O2324" s="5">
        <f ca="1">IF(AND($G2325,NOT(ISTEXT($G2324)),ISNUMBER(Poczatek),ISNUMBER(Koniec_Projekt)),IFERROR(IF($D2324=LataProjekcji,$F2324,IF($D2324&lt;LataProjekcji,IF((SUM($K2324:N2324)+12)&lt;$D2327,12,$D2327-SUM($K2324:N2324)),0)),0),0)</f>
        <v>0</v>
      </c>
      <c r="P2324" s="5">
        <f ca="1">IF(AND($G2325,NOT(ISTEXT($G2324)),ISNUMBER(Poczatek),ISNUMBER(Koniec_Projekt)),IFERROR(IF($D2324=LataProjekcji,$F2324,IF($D2324&lt;LataProjekcji,IF((SUM($K2324:O2324)+12)&lt;$D2327,12,$D2327-SUM($K2324:O2324)),0)),0),0)</f>
        <v>0</v>
      </c>
      <c r="Q2324" s="5">
        <f ca="1">IF(AND($G2325,NOT(ISTEXT($G2324)),ISNUMBER(Poczatek),ISNUMBER(Koniec_Projekt)),IFERROR(IF($D2324=LataProjekcji,$F2324,IF($D2324&lt;LataProjekcji,IF((SUM($K2324:P2324)+12)&lt;$D2327,12,$D2327-SUM($K2324:P2324)),0)),0),0)</f>
        <v>0</v>
      </c>
      <c r="R2324" s="5">
        <f ca="1">IF(AND($G2325,NOT(ISTEXT($G2324)),ISNUMBER(Poczatek),ISNUMBER(Koniec_Projekt)),IFERROR(IF($D2324=LataProjekcji,$F2324,IF($D2324&lt;LataProjekcji,IF((SUM($K2324:Q2324)+12)&lt;$D2327,12,$D2327-SUM($K2324:Q2324)),0)),0),0)</f>
        <v>0</v>
      </c>
      <c r="S2324" s="5">
        <f ca="1">IF(AND($G2325,NOT(ISTEXT($G2324)),ISNUMBER(Poczatek),ISNUMBER(Koniec_Projekt)),IFERROR(IF($D2324=LataProjekcji,$F2324,IF($D2324&lt;LataProjekcji,IF((SUM($K2324:R2324)+12)&lt;$D2327,12,$D2327-SUM($K2324:R2324)),0)),0),0)</f>
        <v>0</v>
      </c>
      <c r="T2324" s="5">
        <f ca="1">IF(AND($G2325,NOT(ISTEXT($G2324)),ISNUMBER(Poczatek),ISNUMBER(Koniec_Projekt)),IFERROR(IF($D2324=LataProjekcji,$F2324,IF($D2324&lt;LataProjekcji,IF((SUM($K2324:S2324)+12)&lt;$D2327,12,$D2327-SUM($K2324:S2324)),0)),0),0)</f>
        <v>0</v>
      </c>
      <c r="U2324" s="5">
        <f ca="1">IF(AND($G2325,NOT(ISTEXT($G2324)),ISNUMBER(Poczatek),ISNUMBER(Koniec_Projekt)),IFERROR(IF($D2324=LataProjekcji,$F2324,IF($D2324&lt;LataProjekcji,IF((SUM($K2324:T2324)+12)&lt;$D2327,12,$D2327-SUM($K2324:T2324)),0)),0),0)</f>
        <v>0</v>
      </c>
      <c r="V2324" s="5">
        <f ca="1">IF(AND($G2325,NOT(ISTEXT($G2324)),ISNUMBER(Poczatek),ISNUMBER(Koniec_Projekt)),IFERROR(IF($D2324=LataProjekcji,$F2324,IF($D2324&lt;LataProjekcji,IF((SUM($K2324:U2324)+12)&lt;$D2327,12,$D2327-SUM($K2324:U2324)),0)),0),0)</f>
        <v>0</v>
      </c>
      <c r="W2324" s="5">
        <f ca="1">IF(AND($G2325,NOT(ISTEXT($G2324)),ISNUMBER(Poczatek),ISNUMBER(Koniec_Projekt)),IFERROR(IF($D2324=LataProjekcji,$F2324,IF($D2324&lt;LataProjekcji,IF((SUM($K2324:V2324)+12)&lt;$D2327,12,$D2327-SUM($K2324:V2324)),0)),0),0)</f>
        <v>0</v>
      </c>
      <c r="X2324" s="5">
        <f ca="1">IF(AND($G2325,NOT(ISTEXT($G2324)),ISNUMBER(Poczatek),ISNUMBER(Koniec_Projekt)),IFERROR(IF($D2324=LataProjekcji,$F2324,IF($D2324&lt;LataProjekcji,IF((SUM($K2324:W2324)+12)&lt;$D2327,12,$D2327-SUM($K2324:W2324)),0)),0),0)</f>
        <v>0</v>
      </c>
      <c r="Y2324" s="5">
        <f ca="1">IF(AND($G2325,NOT(ISTEXT($G2324)),ISNUMBER(Poczatek),ISNUMBER(Koniec_Projekt)),IFERROR(IF($D2324=LataProjekcji,$F2324,IF($D2324&lt;LataProjekcji,IF((SUM($K2324:X2324)+12)&lt;$D2327,12,$D2327-SUM($K2324:X2324)),0)),0),0)</f>
        <v>0</v>
      </c>
      <c r="Z2324" s="5">
        <f ca="1">IF(AND($G2325,NOT(ISTEXT($G2324)),ISNUMBER(Poczatek),ISNUMBER(Koniec_Projekt)),IFERROR(IF($D2324=LataProjekcji,$F2324,IF($D2324&lt;LataProjekcji,IF((SUM($K2324:Y2324)+12)&lt;$D2327,12,$D2327-SUM($K2324:Y2324)),0)),0),0)</f>
        <v>0</v>
      </c>
      <c r="AA2324" s="5">
        <f ca="1">IF(AND($G2325,NOT(ISTEXT($G2324)),ISNUMBER(Poczatek),ISNUMBER(Koniec_Projekt)),IFERROR(IF($D2324=LataProjekcji,$F2324,IF($D2324&lt;LataProjekcji,IF((SUM($K2324:Z2324)+12)&lt;$D2327,12,$D2327-SUM($K2324:Z2324)),0)),0),0)</f>
        <v>0</v>
      </c>
      <c r="AB2324" s="5">
        <f ca="1">IF(AND($G2325,NOT(ISTEXT($G2324)),ISNUMBER(Poczatek),ISNUMBER(Koniec_Projekt)),IFERROR(IF($D2324=LataProjekcji,$F2324,IF($D2324&lt;LataProjekcji,IF((SUM($K2324:AA2324)+12)&lt;$D2327,12,$D2327-SUM($K2324:AA2324)),0)),0),0)</f>
        <v>0</v>
      </c>
      <c r="AC2324" s="5">
        <f ca="1">IF(AND($G2325,NOT(ISTEXT($G2324)),ISNUMBER(Poczatek),ISNUMBER(Koniec_Projekt)),IFERROR(IF($D2324=LataProjekcji,$F2324,IF($D2324&lt;LataProjekcji,IF((SUM($K2324:AB2324)+12)&lt;$D2327,12,$D2327-SUM($K2324:AB2324)),0)),0),0)</f>
        <v>0</v>
      </c>
      <c r="AD2324" s="5">
        <f ca="1">IF(AND($G2325,NOT(ISTEXT($G2324)),ISNUMBER(Poczatek),ISNUMBER(Koniec_Projekt)),IFERROR(IF($D2324=LataProjekcji,$F2324,IF($D2324&lt;LataProjekcji,IF((SUM($K2324:AC2324)+12)&lt;$D2327,12,$D2327-SUM($K2324:AC2324)),0)),0),0)</f>
        <v>0</v>
      </c>
      <c r="AE2324" s="5">
        <f ca="1">IF(AND($G2325,NOT(ISTEXT($G2324)),ISNUMBER(Poczatek),ISNUMBER(Koniec_Projekt)),IFERROR(IF($D2324=LataProjekcji,$F2324,IF($D2324&lt;LataProjekcji,IF((SUM($K2324:AD2324)+12)&lt;$D2327,12,$D2327-SUM($K2324:AD2324)),0)),0),0)</f>
        <v>0</v>
      </c>
    </row>
    <row r="2325" spans="2:31" hidden="1">
      <c r="B2325" s="531" t="s">
        <v>758</v>
      </c>
      <c r="D2325" s="5">
        <f ca="1">D1132</f>
        <v>0</v>
      </c>
      <c r="E2325" s="459">
        <f ca="1">E1132</f>
        <v>0</v>
      </c>
      <c r="F2325" s="459">
        <f ca="1">F1132</f>
        <v>0</v>
      </c>
      <c r="G2325" s="1" t="b">
        <f>NOT(ISBLANK(am_prace_rozwojowe))</f>
        <v>0</v>
      </c>
      <c r="H2325" s="543" t="b">
        <f ca="1">SUM(K2325:AE2325)=E2327</f>
        <v>1</v>
      </c>
      <c r="I2325" s="1" t="s">
        <v>753</v>
      </c>
      <c r="K2325" s="542">
        <f ca="1">IF(AND($G2325,NOT(ISTEXT($G2324)),ISNUMBER(Poczatek),ISNUMBER(Koniec_Projekt)),IFERROR(IF($D2324=LataProjekcji,IF($F2324&gt;$E2327,$E2327,$F2324),IF($D2327&gt;=$E2327,(IF($D2324&lt;LataProjekcji,IF((SUM(J2325:$K2325)+12)&lt;$E2327,12,$E2327-SUM(J2325:$K2325)),0)),(IF($D2324&lt;LataProjekcji,IF((SUM(J2325:$K2325)+12)&lt;$D2327,12,$D2327-SUM(J2325:$K2325)),0)))),0),0)</f>
        <v>0</v>
      </c>
      <c r="L2325" s="542">
        <f ca="1">IF(AND($G2325,NOT(ISTEXT($G2324)),ISNUMBER(Poczatek),ISNUMBER(Koniec_Projekt)),IFERROR(IF($D2324=LataProjekcji,IF($F2324&gt;$E2327,$E2327,$F2324),IF($D2327&gt;=$E2327,(IF($D2324&lt;LataProjekcji,IF((SUM($K2325:K2325)+12)&lt;$E2327,12,$E2327-SUM($K2325:K2325)),0)),(IF($D2324&lt;LataProjekcji,IF((SUM($K2325:K2325)+12)&lt;$D2327,12,$D2327-SUM($K2325:K2325)),0)))),0),0)</f>
        <v>0</v>
      </c>
      <c r="M2325" s="542">
        <f ca="1">IF(AND($G2325,NOT(ISTEXT($G2324)),ISNUMBER(Poczatek),ISNUMBER(Koniec_Projekt)),IFERROR(IF($D2324=LataProjekcji,IF($F2324&gt;$E2327,$E2327,$F2324),IF($D2327&gt;=$E2327,(IF($D2324&lt;LataProjekcji,IF((SUM($K2325:L2325)+12)&lt;$E2327,12,$E2327-SUM($K2325:L2325)),0)),(IF($D2324&lt;LataProjekcji,IF((SUM($K2325:L2325)+12)&lt;$D2327,12,$D2327-SUM($K2325:L2325)),0)))),0),0)</f>
        <v>0</v>
      </c>
      <c r="N2325" s="542">
        <f ca="1">IF(AND($G2325,NOT(ISTEXT($G2324)),ISNUMBER(Poczatek),ISNUMBER(Koniec_Projekt)),IFERROR(IF($D2324=LataProjekcji,IF($F2324&gt;$E2327,$E2327,$F2324),IF($D2327&gt;=$E2327,(IF($D2324&lt;LataProjekcji,IF((SUM($K2325:M2325)+12)&lt;$E2327,12,$E2327-SUM($K2325:M2325)),0)),(IF($D2324&lt;LataProjekcji,IF((SUM($K2325:M2325)+12)&lt;$D2327,12,$D2327-SUM($K2325:M2325)),0)))),0),0)</f>
        <v>0</v>
      </c>
      <c r="O2325" s="542">
        <f ca="1">IF(AND($G2325,NOT(ISTEXT($G2324)),ISNUMBER(Poczatek),ISNUMBER(Koniec_Projekt)),IFERROR(IF($D2324=LataProjekcji,IF($F2324&gt;$E2327,$E2327,$F2324),IF($D2327&gt;=$E2327,(IF($D2324&lt;LataProjekcji,IF((SUM($K2325:N2325)+12)&lt;$E2327,12,$E2327-SUM($K2325:N2325)),0)),(IF($D2324&lt;LataProjekcji,IF((SUM($K2325:N2325)+12)&lt;$D2327,12,$D2327-SUM($K2325:N2325)),0)))),0),0)</f>
        <v>0</v>
      </c>
      <c r="P2325" s="542">
        <f ca="1">IF(AND($G2325,NOT(ISTEXT($G2324)),ISNUMBER(Poczatek),ISNUMBER(Koniec_Projekt)),IFERROR(IF($D2324=LataProjekcji,IF($F2324&gt;$E2327,$E2327,$F2324),IF($D2327&gt;=$E2327,(IF($D2324&lt;LataProjekcji,IF((SUM($K2325:O2325)+12)&lt;$E2327,12,$E2327-SUM($K2325:O2325)),0)),(IF($D2324&lt;LataProjekcji,IF((SUM($K2325:O2325)+12)&lt;$D2327,12,$D2327-SUM($K2325:O2325)),0)))),0),0)</f>
        <v>0</v>
      </c>
      <c r="Q2325" s="542">
        <f ca="1">IF(AND($G2325,NOT(ISTEXT($G2324)),ISNUMBER(Poczatek),ISNUMBER(Koniec_Projekt)),IFERROR(IF($D2324=LataProjekcji,IF($F2324&gt;$E2327,$E2327,$F2324),IF($D2327&gt;=$E2327,(IF($D2324&lt;LataProjekcji,IF((SUM($K2325:P2325)+12)&lt;$E2327,12,$E2327-SUM($K2325:P2325)),0)),(IF($D2324&lt;LataProjekcji,IF((SUM($K2325:P2325)+12)&lt;$D2327,12,$D2327-SUM($K2325:P2325)),0)))),0),0)</f>
        <v>0</v>
      </c>
      <c r="R2325" s="542">
        <f ca="1">IF(AND($G2325,NOT(ISTEXT($G2324)),ISNUMBER(Poczatek),ISNUMBER(Koniec_Projekt)),IFERROR(IF($D2324=LataProjekcji,IF($F2324&gt;$E2327,$E2327,$F2324),IF($D2327&gt;=$E2327,(IF($D2324&lt;LataProjekcji,IF((SUM($K2325:Q2325)+12)&lt;$E2327,12,$E2327-SUM($K2325:Q2325)),0)),(IF($D2324&lt;LataProjekcji,IF((SUM($K2325:Q2325)+12)&lt;$D2327,12,$D2327-SUM($K2325:Q2325)),0)))),0),0)</f>
        <v>0</v>
      </c>
      <c r="S2325" s="542">
        <f ca="1">IF(AND($G2325,NOT(ISTEXT($G2324)),ISNUMBER(Poczatek),ISNUMBER(Koniec_Projekt)),IFERROR(IF($D2324=LataProjekcji,IF($F2324&gt;$E2327,$E2327,$F2324),IF($D2327&gt;=$E2327,(IF($D2324&lt;LataProjekcji,IF((SUM($K2325:R2325)+12)&lt;$E2327,12,$E2327-SUM($K2325:R2325)),0)),(IF($D2324&lt;LataProjekcji,IF((SUM($K2325:R2325)+12)&lt;$D2327,12,$D2327-SUM($K2325:R2325)),0)))),0),0)</f>
        <v>0</v>
      </c>
      <c r="T2325" s="542">
        <f ca="1">IF(AND($G2325,NOT(ISTEXT($G2324)),ISNUMBER(Poczatek),ISNUMBER(Koniec_Projekt)),IFERROR(IF($D2324=LataProjekcji,IF($F2324&gt;$E2327,$E2327,$F2324),IF($D2327&gt;=$E2327,(IF($D2324&lt;LataProjekcji,IF((SUM($K2325:S2325)+12)&lt;$E2327,12,$E2327-SUM($K2325:S2325)),0)),(IF($D2324&lt;LataProjekcji,IF((SUM($K2325:S2325)+12)&lt;$D2327,12,$D2327-SUM($K2325:S2325)),0)))),0),0)</f>
        <v>0</v>
      </c>
      <c r="U2325" s="542">
        <f ca="1">IF(AND($G2325,NOT(ISTEXT($G2324)),ISNUMBER(Poczatek),ISNUMBER(Koniec_Projekt)),IFERROR(IF($D2324=LataProjekcji,IF($F2324&gt;$E2327,$E2327,$F2324),IF($D2327&gt;=$E2327,(IF($D2324&lt;LataProjekcji,IF((SUM($K2325:T2325)+12)&lt;$E2327,12,$E2327-SUM($K2325:T2325)),0)),(IF($D2324&lt;LataProjekcji,IF((SUM($K2325:T2325)+12)&lt;$D2327,12,$D2327-SUM($K2325:T2325)),0)))),0),0)</f>
        <v>0</v>
      </c>
      <c r="V2325" s="542">
        <f ca="1">IF(AND($G2325,NOT(ISTEXT($G2324)),ISNUMBER(Poczatek),ISNUMBER(Koniec_Projekt)),IFERROR(IF($D2324=LataProjekcji,IF($F2324&gt;$E2327,$E2327,$F2324),IF($D2327&gt;=$E2327,(IF($D2324&lt;LataProjekcji,IF((SUM($K2325:U2325)+12)&lt;$E2327,12,$E2327-SUM($K2325:U2325)),0)),(IF($D2324&lt;LataProjekcji,IF((SUM($K2325:U2325)+12)&lt;$D2327,12,$D2327-SUM($K2325:U2325)),0)))),0),0)</f>
        <v>0</v>
      </c>
      <c r="W2325" s="542">
        <f ca="1">IF(AND($G2325,NOT(ISTEXT($G2324)),ISNUMBER(Poczatek),ISNUMBER(Koniec_Projekt)),IFERROR(IF($D2324=LataProjekcji,IF($F2324&gt;$E2327,$E2327,$F2324),IF($D2327&gt;=$E2327,(IF($D2324&lt;LataProjekcji,IF((SUM($K2325:V2325)+12)&lt;$E2327,12,$E2327-SUM($K2325:V2325)),0)),(IF($D2324&lt;LataProjekcji,IF((SUM($K2325:V2325)+12)&lt;$D2327,12,$D2327-SUM($K2325:V2325)),0)))),0),0)</f>
        <v>0</v>
      </c>
      <c r="X2325" s="542">
        <f ca="1">IF(AND($G2325,NOT(ISTEXT($G2324)),ISNUMBER(Poczatek),ISNUMBER(Koniec_Projekt)),IFERROR(IF($D2324=LataProjekcji,IF($F2324&gt;$E2327,$E2327,$F2324),IF($D2327&gt;=$E2327,(IF($D2324&lt;LataProjekcji,IF((SUM($K2325:W2325)+12)&lt;$E2327,12,$E2327-SUM($K2325:W2325)),0)),(IF($D2324&lt;LataProjekcji,IF((SUM($K2325:W2325)+12)&lt;$D2327,12,$D2327-SUM($K2325:W2325)),0)))),0),0)</f>
        <v>0</v>
      </c>
      <c r="Y2325" s="542">
        <f ca="1">IF(AND($G2325,NOT(ISTEXT($G2324)),ISNUMBER(Poczatek),ISNUMBER(Koniec_Projekt)),IFERROR(IF($D2324=LataProjekcji,IF($F2324&gt;$E2327,$E2327,$F2324),IF($D2327&gt;=$E2327,(IF($D2324&lt;LataProjekcji,IF((SUM($K2325:X2325)+12)&lt;$E2327,12,$E2327-SUM($K2325:X2325)),0)),(IF($D2324&lt;LataProjekcji,IF((SUM($K2325:X2325)+12)&lt;$D2327,12,$D2327-SUM($K2325:X2325)),0)))),0),0)</f>
        <v>0</v>
      </c>
      <c r="Z2325" s="542">
        <f ca="1">IF(AND($G2325,NOT(ISTEXT($G2324)),ISNUMBER(Poczatek),ISNUMBER(Koniec_Projekt)),IFERROR(IF($D2324=LataProjekcji,IF($F2324&gt;$E2327,$E2327,$F2324),IF($D2327&gt;=$E2327,(IF($D2324&lt;LataProjekcji,IF((SUM($K2325:Y2325)+12)&lt;$E2327,12,$E2327-SUM($K2325:Y2325)),0)),(IF($D2324&lt;LataProjekcji,IF((SUM($K2325:Y2325)+12)&lt;$D2327,12,$D2327-SUM($K2325:Y2325)),0)))),0),0)</f>
        <v>0</v>
      </c>
      <c r="AA2325" s="542">
        <f ca="1">IF(AND($G2325,NOT(ISTEXT($G2324)),ISNUMBER(Poczatek),ISNUMBER(Koniec_Projekt)),IFERROR(IF($D2324=LataProjekcji,IF($F2324&gt;$E2327,$E2327,$F2324),IF($D2327&gt;=$E2327,(IF($D2324&lt;LataProjekcji,IF((SUM($K2325:Z2325)+12)&lt;$E2327,12,$E2327-SUM($K2325:Z2325)),0)),(IF($D2324&lt;LataProjekcji,IF((SUM($K2325:Z2325)+12)&lt;$D2327,12,$D2327-SUM($K2325:Z2325)),0)))),0),0)</f>
        <v>0</v>
      </c>
      <c r="AB2325" s="542">
        <f ca="1">IF(AND($G2325,NOT(ISTEXT($G2324)),ISNUMBER(Poczatek),ISNUMBER(Koniec_Projekt)),IFERROR(IF($D2324=LataProjekcji,IF($F2324&gt;$E2327,$E2327,$F2324),IF($D2327&gt;=$E2327,(IF($D2324&lt;LataProjekcji,IF((SUM($K2325:AA2325)+12)&lt;$E2327,12,$E2327-SUM($K2325:AA2325)),0)),(IF($D2324&lt;LataProjekcji,IF((SUM($K2325:AA2325)+12)&lt;$D2327,12,$D2327-SUM($K2325:AA2325)),0)))),0),0)</f>
        <v>0</v>
      </c>
      <c r="AC2325" s="542">
        <f ca="1">IF(AND($G2325,NOT(ISTEXT($G2324)),ISNUMBER(Poczatek),ISNUMBER(Koniec_Projekt)),IFERROR(IF($D2324=LataProjekcji,IF($F2324&gt;$E2327,$E2327,$F2324),IF($D2327&gt;=$E2327,(IF($D2324&lt;LataProjekcji,IF((SUM($K2325:AB2325)+12)&lt;$E2327,12,$E2327-SUM($K2325:AB2325)),0)),(IF($D2324&lt;LataProjekcji,IF((SUM($K2325:AB2325)+12)&lt;$D2327,12,$D2327-SUM($K2325:AB2325)),0)))),0),0)</f>
        <v>0</v>
      </c>
      <c r="AD2325" s="542">
        <f ca="1">IF(AND($G2325,NOT(ISTEXT($G2324)),ISNUMBER(Poczatek),ISNUMBER(Koniec_Projekt)),IFERROR(IF($D2324=LataProjekcji,IF($F2324&gt;$E2327,$E2327,$F2324),IF($D2327&gt;=$E2327,(IF($D2324&lt;LataProjekcji,IF((SUM($K2325:AC2325)+12)&lt;$E2327,12,$E2327-SUM($K2325:AC2325)),0)),(IF($D2324&lt;LataProjekcji,IF((SUM($K2325:AC2325)+12)&lt;$D2327,12,$D2327-SUM($K2325:AC2325)),0)))),0),0)</f>
        <v>0</v>
      </c>
      <c r="AE2325" s="542">
        <f ca="1">IF(AND($G2325,NOT(ISTEXT($G2324)),ISNUMBER(Poczatek),ISNUMBER(Koniec_Projekt)),IFERROR(IF($D2324=LataProjekcji,IF($F2324&gt;$E2327,$E2327,$F2324),IF($D2327&gt;=$E2327,(IF($D2324&lt;LataProjekcji,IF((SUM($K2325:AD2325)+12)&lt;$E2327,12,$E2327-SUM($K2325:AD2325)),0)),(IF($D2324&lt;LataProjekcji,IF((SUM($K2325:AD2325)+12)&lt;$D2327,12,$D2327-SUM($K2325:AD2325)),0)))),0),0)</f>
        <v>0</v>
      </c>
    </row>
    <row r="2326" spans="2:31" hidden="1">
      <c r="B2326" s="531" t="s">
        <v>757</v>
      </c>
      <c r="D2326" s="459">
        <f ca="1">D1133</f>
        <v>0</v>
      </c>
      <c r="E2326" s="459">
        <f ca="1">IF(D2325&gt;10,ROUND(D2326/12,2),D2326)</f>
        <v>0</v>
      </c>
      <c r="F2326" s="529">
        <f>Koniec_Projekt</f>
        <v>0</v>
      </c>
      <c r="G2326" s="330">
        <f>Miesiac_Koniec_Projekt</f>
        <v>0</v>
      </c>
      <c r="H2326" s="543" t="b">
        <f ca="1">SUM(K2326:AE2326)=D2325</f>
        <v>1</v>
      </c>
      <c r="I2326" s="1" t="s">
        <v>716</v>
      </c>
      <c r="K2326" s="256">
        <f ca="1">IF(AND($G2325,NOT(ISTEXT($G2324)),ISNUMBER(Poczatek),ISNUMBER(Koniec_Projekt)),IFERROR(IF(LataProjekcji=$F2327,ROUND($D2325,0),ROUND(K2324*$E2326,0)),0),0)</f>
        <v>0</v>
      </c>
      <c r="L2326" s="5">
        <f ca="1">IF(AND($G2325,NOT(ISTEXT($G2324)),ISNUMBER(Poczatek),ISNUMBER(Koniec_Projekt)),IFERROR(IF(LataProjekcji=$F2327,ROUND($D2325-SUM(K2326:$K2326),0),ROUND(L2324*$E2326,0)),0),0)</f>
        <v>0</v>
      </c>
      <c r="M2326" s="5">
        <f ca="1">IF(AND($G2325,NOT(ISTEXT($G2324)),ISNUMBER(Poczatek),ISNUMBER(Koniec_Projekt)),IFERROR(IF(LataProjekcji=$F2327,ROUND($D2325-SUM($K2326:L2326),0),ROUND(M2324*$E2326,0)),0),0)</f>
        <v>0</v>
      </c>
      <c r="N2326" s="5">
        <f ca="1">IF(AND($G2325,NOT(ISTEXT($G2324)),ISNUMBER(Poczatek),ISNUMBER(Koniec_Projekt)),IFERROR(IF(LataProjekcji=$F2327,ROUND($D2325-SUM($K2326:M2326),0),ROUND(N2324*$E2326,0)),0),0)</f>
        <v>0</v>
      </c>
      <c r="O2326" s="5">
        <f ca="1">IF(AND($G2325,NOT(ISTEXT($G2324)),ISNUMBER(Poczatek),ISNUMBER(Koniec_Projekt)),IFERROR(IF(LataProjekcji=$F2327,ROUND($D2325-SUM($K2326:N2326),0),ROUND(O2324*$E2326,0)),0),0)</f>
        <v>0</v>
      </c>
      <c r="P2326" s="5">
        <f ca="1">IF(AND($G2325,NOT(ISTEXT($G2324)),ISNUMBER(Poczatek),ISNUMBER(Koniec_Projekt)),IFERROR(IF(LataProjekcji=$F2327,ROUND($D2325-SUM($K2326:O2326),0),ROUND(P2324*$E2326,0)),0),0)</f>
        <v>0</v>
      </c>
      <c r="Q2326" s="5">
        <f ca="1">IF(AND($G2325,NOT(ISTEXT($G2324)),ISNUMBER(Poczatek),ISNUMBER(Koniec_Projekt)),IFERROR(IF(LataProjekcji=$F2327,ROUND($D2325-SUM($K2326:P2326),0),ROUND(Q2324*$E2326,0)),0),0)</f>
        <v>0</v>
      </c>
      <c r="R2326" s="5">
        <f ca="1">IF(AND($G2325,NOT(ISTEXT($G2324)),ISNUMBER(Poczatek),ISNUMBER(Koniec_Projekt)),IFERROR(IF(LataProjekcji=$F2327,ROUND($D2325-SUM($K2326:Q2326),0),ROUND(R2324*$E2326,0)),0),0)</f>
        <v>0</v>
      </c>
      <c r="S2326" s="5">
        <f ca="1">IF(AND($G2325,NOT(ISTEXT($G2324)),ISNUMBER(Poczatek),ISNUMBER(Koniec_Projekt)),IFERROR(IF(LataProjekcji=$F2327,ROUND($D2325-SUM($K2326:R2326),0),ROUND(S2324*$E2326,0)),0),0)</f>
        <v>0</v>
      </c>
      <c r="T2326" s="5">
        <f ca="1">IF(AND($G2325,NOT(ISTEXT($G2324)),ISNUMBER(Poczatek),ISNUMBER(Koniec_Projekt)),IFERROR(IF(LataProjekcji=$F2327,ROUND($D2325-SUM($K2326:S2326),0),ROUND(T2324*$E2326,0)),0),0)</f>
        <v>0</v>
      </c>
      <c r="U2326" s="5">
        <f ca="1">IF(AND($G2325,NOT(ISTEXT($G2324)),ISNUMBER(Poczatek),ISNUMBER(Koniec_Projekt)),IFERROR(IF(LataProjekcji=$F2327,ROUND($D2325-SUM($K2326:T2326),0),ROUND(U2324*$E2326,0)),0),0)</f>
        <v>0</v>
      </c>
      <c r="V2326" s="5">
        <f ca="1">IF(AND($G2325,NOT(ISTEXT($G2324)),ISNUMBER(Poczatek),ISNUMBER(Koniec_Projekt)),IFERROR(IF(LataProjekcji=$F2327,ROUND($D2325-SUM($K2326:U2326),0),ROUND(V2324*$E2326,0)),0),0)</f>
        <v>0</v>
      </c>
      <c r="W2326" s="5">
        <f ca="1">IF(AND($G2325,NOT(ISTEXT($G2324)),ISNUMBER(Poczatek),ISNUMBER(Koniec_Projekt)),IFERROR(IF(LataProjekcji=$F2327,ROUND($D2325-SUM($K2326:V2326),0),ROUND(W2324*$E2326,0)),0),0)</f>
        <v>0</v>
      </c>
      <c r="X2326" s="5">
        <f ca="1">IF(AND($G2325,NOT(ISTEXT($G2324)),ISNUMBER(Poczatek),ISNUMBER(Koniec_Projekt)),IFERROR(IF(LataProjekcji=$F2327,ROUND($D2325-SUM($K2326:W2326),0),ROUND(X2324*$E2326,0)),0),0)</f>
        <v>0</v>
      </c>
      <c r="Y2326" s="5">
        <f ca="1">IF(AND($G2325,NOT(ISTEXT($G2324)),ISNUMBER(Poczatek),ISNUMBER(Koniec_Projekt)),IFERROR(IF(LataProjekcji=$F2327,ROUND($D2325-SUM($K2326:X2326),0),ROUND(Y2324*$E2326,0)),0),0)</f>
        <v>0</v>
      </c>
      <c r="Z2326" s="5">
        <f ca="1">IF(AND($G2325,NOT(ISTEXT($G2324)),ISNUMBER(Poczatek),ISNUMBER(Koniec_Projekt)),IFERROR(IF(LataProjekcji=$F2327,ROUND($D2325-SUM($K2326:Y2326),0),ROUND(Z2324*$E2326,0)),0),0)</f>
        <v>0</v>
      </c>
      <c r="AA2326" s="5">
        <f ca="1">IF(AND($G2325,NOT(ISTEXT($G2324)),ISNUMBER(Poczatek),ISNUMBER(Koniec_Projekt)),IFERROR(IF(LataProjekcji=$F2327,ROUND($D2325-SUM($K2326:Z2326),0),ROUND(AA2324*$E2326,0)),0),0)</f>
        <v>0</v>
      </c>
      <c r="AB2326" s="5">
        <f ca="1">IF(AND($G2325,NOT(ISTEXT($G2324)),ISNUMBER(Poczatek),ISNUMBER(Koniec_Projekt)),IFERROR(IF(LataProjekcji=$F2327,ROUND($D2325-SUM($K2326:AA2326),0),ROUND(AB2324*$E2326,0)),0),0)</f>
        <v>0</v>
      </c>
      <c r="AC2326" s="5">
        <f ca="1">IF(AND($G2325,NOT(ISTEXT($G2324)),ISNUMBER(Poczatek),ISNUMBER(Koniec_Projekt)),IFERROR(IF(LataProjekcji=$F2327,ROUND($D2325-SUM($K2326:AB2326),0),ROUND(AC2324*$E2326,0)),0),0)</f>
        <v>0</v>
      </c>
      <c r="AD2326" s="5">
        <f ca="1">IF(AND($G2325,NOT(ISTEXT($G2324)),ISNUMBER(Poczatek),ISNUMBER(Koniec_Projekt)),IFERROR(IF(LataProjekcji=$F2327,ROUND($D2325-SUM($K2326:AC2326),0),ROUND(AD2324*$E2326,0)),0),0)</f>
        <v>0</v>
      </c>
      <c r="AE2326" s="5">
        <f ca="1">IF(AND($G2325,NOT(ISTEXT($G2324)),ISNUMBER(Poczatek),ISNUMBER(Koniec_Projekt)),IFERROR(IF(LataProjekcji=$F2327,ROUND($D2325-SUM($K2326:AD2326),0),ROUND(AE2324*$E2326,0)),0),0)</f>
        <v>0</v>
      </c>
    </row>
    <row r="2327" spans="2:31" hidden="1">
      <c r="B2327" s="531" t="s">
        <v>754</v>
      </c>
      <c r="D2327" s="1">
        <f ca="1">IFERROR(ROUNDUP(D2325/E2326,0),0)</f>
        <v>0</v>
      </c>
      <c r="E2327" s="1">
        <f ca="1">IF(D2327=0,0,DATEDIF(DATE(D2324,E2324,1),DATE(F2326,G2326,1),"m"))</f>
        <v>0</v>
      </c>
      <c r="F2327" s="1" t="str">
        <f ca="1">IFERROR(YEAR(G2324),"brak daty")</f>
        <v>brak daty</v>
      </c>
      <c r="G2327" s="1" t="str">
        <f ca="1">IFERROR(MONTH(G2324),"brak daty")</f>
        <v>brak daty</v>
      </c>
      <c r="H2327" s="5"/>
      <c r="I2327" s="1" t="s">
        <v>426</v>
      </c>
      <c r="K2327" s="5">
        <f ca="1">IF(AND($G2325,NOT(ISTEXT($G2324)),ISNUMBER(Poczatek),ISNUMBER(Koniec_Projekt)),IFERROR(IF(LataProjekcji=$F2326,IF(AND($G2326=$G2327,$F2326=$F2327),ROUND($D2325-SUM($K2327),0),ROUND(K2325*$E2326,0)),IF(LataProjekcji&gt;$F2326,0,ROUND(K2325*$E2326,0))),0),0)</f>
        <v>0</v>
      </c>
      <c r="L2327" s="5">
        <f ca="1">IF(AND($G2325,NOT(ISTEXT($G2324)),ISNUMBER(Poczatek),ISNUMBER(Koniec_Projekt)),IFERROR(IF(LataProjekcji=$F2326,IF(AND($G2326=$G2327,$F2326=$F2327),ROUND($D2325-SUM($K2327:K2327),0),ROUND(L2325*$E2326,0)),IF(LataProjekcji&gt;$F2326,0,ROUND(L2325*$E2326,0))),0),0)</f>
        <v>0</v>
      </c>
      <c r="M2327" s="5">
        <f ca="1">IF(AND($G2325,NOT(ISTEXT($G2324)),ISNUMBER(Poczatek),ISNUMBER(Koniec_Projekt)),IFERROR(IF(LataProjekcji=$F2326,IF(AND($G2326=$G2327,$F2326=$F2327),ROUND($D2325-SUM($K2327:L2327),0),ROUND(M2325*$E2326,0)),IF(LataProjekcji&gt;$F2326,0,ROUND(M2325*$E2326,0))),0),0)</f>
        <v>0</v>
      </c>
      <c r="N2327" s="5">
        <f ca="1">IF(AND($G2325,NOT(ISTEXT($G2324)),ISNUMBER(Poczatek),ISNUMBER(Koniec_Projekt)),IFERROR(IF(LataProjekcji=$F2326,IF(AND($G2326=$G2327,$F2326=$F2327),ROUND($D2325-SUM($K2327:M2327),0),ROUND(N2325*$E2326,0)),IF(LataProjekcji&gt;$F2326,0,ROUND(N2325*$E2326,0))),0),0)</f>
        <v>0</v>
      </c>
      <c r="O2327" s="5">
        <f ca="1">IF(AND($G2325,NOT(ISTEXT($G2324)),ISNUMBER(Poczatek),ISNUMBER(Koniec_Projekt)),IFERROR(IF(LataProjekcji=$F2326,IF(AND($G2326=$G2327,$F2326=$F2327),ROUND($D2325-SUM($K2327:N2327),0),ROUND(O2325*$E2326,0)),IF(LataProjekcji&gt;$F2326,0,ROUND(O2325*$E2326,0))),0),0)</f>
        <v>0</v>
      </c>
      <c r="P2327" s="5">
        <f ca="1">IF(AND($G2325,NOT(ISTEXT($G2324)),ISNUMBER(Poczatek),ISNUMBER(Koniec_Projekt)),IFERROR(IF(LataProjekcji=$F2326,IF(AND($G2326=$G2327,$F2326=$F2327),ROUND($D2325-SUM($K2327:O2327),0),ROUND(P2325*$E2326,0)),IF(LataProjekcji&gt;$F2326,0,ROUND(P2325*$E2326,0))),0),0)</f>
        <v>0</v>
      </c>
      <c r="Q2327" s="5">
        <f ca="1">IF(AND($G2325,NOT(ISTEXT($G2324)),ISNUMBER(Poczatek),ISNUMBER(Koniec_Projekt)),IFERROR(IF(LataProjekcji=$F2326,IF(AND($G2326=$G2327,$F2326=$F2327),ROUND($D2325-SUM($K2327:P2327),0),ROUND(Q2325*$E2326,0)),IF(LataProjekcji&gt;$F2326,0,ROUND(Q2325*$E2326,0))),0),0)</f>
        <v>0</v>
      </c>
      <c r="R2327" s="5">
        <f ca="1">IF(AND($G2325,NOT(ISTEXT($G2324)),ISNUMBER(Poczatek),ISNUMBER(Koniec_Projekt)),IFERROR(IF(LataProjekcji=$F2326,IF(AND($G2326=$G2327,$F2326=$F2327),ROUND($D2325-SUM($K2327:Q2327),0),ROUND(R2325*$E2326,0)),IF(LataProjekcji&gt;$F2326,0,ROUND(R2325*$E2326,0))),0),0)</f>
        <v>0</v>
      </c>
      <c r="S2327" s="5">
        <f ca="1">IF(AND($G2325,NOT(ISTEXT($G2324)),ISNUMBER(Poczatek),ISNUMBER(Koniec_Projekt)),IFERROR(IF(LataProjekcji=$F2326,IF(AND($G2326=$G2327,$F2326=$F2327),ROUND($D2325-SUM($K2327:R2327),0),ROUND(S2325*$E2326,0)),IF(LataProjekcji&gt;$F2326,0,ROUND(S2325*$E2326,0))),0),0)</f>
        <v>0</v>
      </c>
      <c r="T2327" s="5">
        <f ca="1">IF(AND($G2325,NOT(ISTEXT($G2324)),ISNUMBER(Poczatek),ISNUMBER(Koniec_Projekt)),IFERROR(IF(LataProjekcji=$F2326,IF(AND($G2326=$G2327,$F2326=$F2327),ROUND($D2325-SUM($K2327:S2327),0),ROUND(T2325*$E2326,0)),IF(LataProjekcji&gt;$F2326,0,ROUND(T2325*$E2326,0))),0),0)</f>
        <v>0</v>
      </c>
      <c r="U2327" s="5">
        <f ca="1">IF(AND($G2325,NOT(ISTEXT($G2324)),ISNUMBER(Poczatek),ISNUMBER(Koniec_Projekt)),IFERROR(IF(LataProjekcji=$F2326,IF(AND($G2326=$G2327,$F2326=$F2327),ROUND($D2325-SUM($K2327:T2327),0),ROUND(U2325*$E2326,0)),IF(LataProjekcji&gt;$F2326,0,ROUND(U2325*$E2326,0))),0),0)</f>
        <v>0</v>
      </c>
      <c r="V2327" s="5">
        <f ca="1">IF(AND($G2325,NOT(ISTEXT($G2324)),ISNUMBER(Poczatek),ISNUMBER(Koniec_Projekt)),IFERROR(IF(LataProjekcji=$F2326,IF(AND($G2326=$G2327,$F2326=$F2327),ROUND($D2325-SUM($K2327:U2327),0),ROUND(V2325*$E2326,0)),IF(LataProjekcji&gt;$F2326,0,ROUND(V2325*$E2326,0))),0),0)</f>
        <v>0</v>
      </c>
      <c r="W2327" s="5">
        <f ca="1">IF(AND($G2325,NOT(ISTEXT($G2324)),ISNUMBER(Poczatek),ISNUMBER(Koniec_Projekt)),IFERROR(IF(LataProjekcji=$F2326,IF(AND($G2326=$G2327,$F2326=$F2327),ROUND($D2325-SUM($K2327:V2327),0),ROUND(W2325*$E2326,0)),IF(LataProjekcji&gt;$F2326,0,ROUND(W2325*$E2326,0))),0),0)</f>
        <v>0</v>
      </c>
      <c r="X2327" s="5">
        <f ca="1">IF(AND($G2325,NOT(ISTEXT($G2324)),ISNUMBER(Poczatek),ISNUMBER(Koniec_Projekt)),IFERROR(IF(LataProjekcji=$F2326,IF(AND($G2326=$G2327,$F2326=$F2327),ROUND($D2325-SUM($K2327:W2327),0),ROUND(X2325*$E2326,0)),IF(LataProjekcji&gt;$F2326,0,ROUND(X2325*$E2326,0))),0),0)</f>
        <v>0</v>
      </c>
      <c r="Y2327" s="5">
        <f ca="1">IF(AND($G2325,NOT(ISTEXT($G2324)),ISNUMBER(Poczatek),ISNUMBER(Koniec_Projekt)),IFERROR(IF(LataProjekcji=$F2326,IF(AND($G2326=$G2327,$F2326=$F2327),ROUND($D2325-SUM($K2327:X2327),0),ROUND(Y2325*$E2326,0)),IF(LataProjekcji&gt;$F2326,0,ROUND(Y2325*$E2326,0))),0),0)</f>
        <v>0</v>
      </c>
      <c r="Z2327" s="5">
        <f ca="1">IF(AND($G2325,NOT(ISTEXT($G2324)),ISNUMBER(Poczatek),ISNUMBER(Koniec_Projekt)),IFERROR(IF(LataProjekcji=$F2326,IF(AND($G2326=$G2327,$F2326=$F2327),ROUND($D2325-SUM($K2327:Y2327),0),ROUND(Z2325*$E2326,0)),IF(LataProjekcji&gt;$F2326,0,ROUND(Z2325*$E2326,0))),0),0)</f>
        <v>0</v>
      </c>
      <c r="AA2327" s="5">
        <f ca="1">IF(AND($G2325,NOT(ISTEXT($G2324)),ISNUMBER(Poczatek),ISNUMBER(Koniec_Projekt)),IFERROR(IF(LataProjekcji=$F2326,IF(AND($G2326=$G2327,$F2326=$F2327),ROUND($D2325-SUM($K2327:Z2327),0),ROUND(AA2325*$E2326,0)),IF(LataProjekcji&gt;$F2326,0,ROUND(AA2325*$E2326,0))),0),0)</f>
        <v>0</v>
      </c>
      <c r="AB2327" s="5">
        <f ca="1">IF(AND($G2325,NOT(ISTEXT($G2324)),ISNUMBER(Poczatek),ISNUMBER(Koniec_Projekt)),IFERROR(IF(LataProjekcji=$F2326,IF(AND($G2326=$G2327,$F2326=$F2327),ROUND($D2325-SUM($K2327:AA2327),0),ROUND(AB2325*$E2326,0)),IF(LataProjekcji&gt;$F2326,0,ROUND(AB2325*$E2326,0))),0),0)</f>
        <v>0</v>
      </c>
      <c r="AC2327" s="5">
        <f ca="1">IF(AND($G2325,NOT(ISTEXT($G2324)),ISNUMBER(Poczatek),ISNUMBER(Koniec_Projekt)),IFERROR(IF(LataProjekcji=$F2326,IF(AND($G2326=$G2327,$F2326=$F2327),ROUND($D2325-SUM($K2327:AB2327),0),ROUND(AC2325*$E2326,0)),IF(LataProjekcji&gt;$F2326,0,ROUND(AC2325*$E2326,0))),0),0)</f>
        <v>0</v>
      </c>
      <c r="AD2327" s="5">
        <f ca="1">IF(AND($G2325,NOT(ISTEXT($G2324)),ISNUMBER(Poczatek),ISNUMBER(Koniec_Projekt)),IFERROR(IF(LataProjekcji=$F2326,IF(AND($G2326=$G2327,$F2326=$F2327),ROUND($D2325-SUM($K2327:AC2327),0),ROUND(AD2325*$E2326,0)),IF(LataProjekcji&gt;$F2326,0,ROUND(AD2325*$E2326,0))),0),0)</f>
        <v>0</v>
      </c>
      <c r="AE2327" s="5">
        <f ca="1">IF(AND($G2325,NOT(ISTEXT($G2324)),ISNUMBER(Poczatek),ISNUMBER(Koniec_Projekt)),IFERROR(IF(LataProjekcji=$F2326,IF(AND($G2326=$G2327,$F2326=$F2327),ROUND($D2325-SUM($K2327:AD2327),0),ROUND(AE2325*$E2326,0)),IF(LataProjekcji&gt;$F2326,0,ROUND(AE2325*$E2326,0))),0),0)</f>
        <v>0</v>
      </c>
    </row>
    <row r="2328" spans="2:31" ht="12.5" hidden="1" thickBot="1">
      <c r="B2328" s="532" t="s">
        <v>755</v>
      </c>
      <c r="C2328" s="533"/>
      <c r="D2328" s="534">
        <f ca="1">IF(D2325&gt;10,ROUND((D2327-1)*E2326,0),E2326)</f>
        <v>0</v>
      </c>
      <c r="E2328" s="534">
        <f ca="1">D2325-D2328</f>
        <v>0</v>
      </c>
      <c r="F2328" s="533"/>
      <c r="G2328" s="533"/>
      <c r="H2328" s="533"/>
      <c r="I2328" s="533"/>
      <c r="J2328" s="533"/>
      <c r="K2328" s="533"/>
      <c r="L2328" s="533"/>
      <c r="M2328" s="533"/>
      <c r="N2328" s="533"/>
      <c r="O2328" s="533"/>
      <c r="P2328" s="533"/>
      <c r="Q2328" s="533"/>
      <c r="R2328" s="533"/>
      <c r="S2328" s="533"/>
      <c r="T2328" s="533"/>
      <c r="U2328" s="533"/>
      <c r="V2328" s="533"/>
      <c r="W2328" s="533"/>
      <c r="X2328" s="533"/>
      <c r="Y2328" s="533"/>
      <c r="Z2328" s="533"/>
      <c r="AA2328" s="533"/>
      <c r="AB2328" s="533"/>
      <c r="AC2328" s="533"/>
      <c r="AD2328" s="533"/>
      <c r="AE2328" s="533"/>
    </row>
    <row r="2329" spans="2:31" ht="12.5" hidden="1" thickTop="1"/>
    <row r="2330" spans="2:31" ht="12.5" hidden="1" thickBot="1">
      <c r="B2330" s="535" t="str">
        <f ca="1">"nazwa ST: "&amp;B1137</f>
        <v>nazwa ST: 0</v>
      </c>
      <c r="C2330" s="535"/>
      <c r="D2330" s="536">
        <f>D1137</f>
        <v>2</v>
      </c>
      <c r="E2330" s="535"/>
      <c r="F2330" s="535"/>
      <c r="G2330" s="535"/>
      <c r="H2330" s="535"/>
      <c r="I2330" s="535"/>
      <c r="J2330" s="535"/>
      <c r="K2330" s="544" t="str">
        <f t="shared" ref="K2330:AE2330" si="3668">LataProjekcji</f>
        <v>Uzupełnij dane</v>
      </c>
      <c r="L2330" s="544" t="str">
        <f t="shared" si="3668"/>
        <v/>
      </c>
      <c r="M2330" s="544" t="str">
        <f t="shared" si="3668"/>
        <v/>
      </c>
      <c r="N2330" s="544" t="str">
        <f t="shared" si="3668"/>
        <v/>
      </c>
      <c r="O2330" s="544" t="str">
        <f t="shared" si="3668"/>
        <v/>
      </c>
      <c r="P2330" s="544" t="str">
        <f t="shared" si="3668"/>
        <v/>
      </c>
      <c r="Q2330" s="544" t="str">
        <f t="shared" si="3668"/>
        <v/>
      </c>
      <c r="R2330" s="544" t="str">
        <f t="shared" si="3668"/>
        <v/>
      </c>
      <c r="S2330" s="544" t="str">
        <f t="shared" si="3668"/>
        <v/>
      </c>
      <c r="T2330" s="544" t="str">
        <f t="shared" si="3668"/>
        <v/>
      </c>
      <c r="U2330" s="544" t="str">
        <f t="shared" si="3668"/>
        <v/>
      </c>
      <c r="V2330" s="544" t="str">
        <f t="shared" si="3668"/>
        <v/>
      </c>
      <c r="W2330" s="544" t="str">
        <f t="shared" si="3668"/>
        <v/>
      </c>
      <c r="X2330" s="544" t="str">
        <f t="shared" si="3668"/>
        <v/>
      </c>
      <c r="Y2330" s="544" t="str">
        <f t="shared" si="3668"/>
        <v/>
      </c>
      <c r="Z2330" s="544" t="str">
        <f t="shared" si="3668"/>
        <v/>
      </c>
      <c r="AA2330" s="544" t="str">
        <f t="shared" si="3668"/>
        <v/>
      </c>
      <c r="AB2330" s="544" t="str">
        <f t="shared" si="3668"/>
        <v/>
      </c>
      <c r="AC2330" s="544" t="str">
        <f t="shared" si="3668"/>
        <v/>
      </c>
      <c r="AD2330" s="544" t="str">
        <f t="shared" si="3668"/>
        <v/>
      </c>
      <c r="AE2330" s="544" t="str">
        <f t="shared" si="3668"/>
        <v/>
      </c>
    </row>
    <row r="2331" spans="2:31" hidden="1">
      <c r="B2331" s="531" t="s">
        <v>756</v>
      </c>
      <c r="D2331" s="1">
        <f ca="1">D1138</f>
        <v>1900</v>
      </c>
      <c r="E2331" s="1">
        <f ca="1">E1138</f>
        <v>1</v>
      </c>
      <c r="F2331" s="1">
        <f ca="1">IF(D2332&gt;10,F1138,1)</f>
        <v>1</v>
      </c>
      <c r="G2331" s="530" t="str">
        <f ca="1">IF(ISBLANK(OFFSET($E$195,$D2330,0)),"brak daty",IF(D2332&gt;10,EDATE(OFFSET($E$195,$D2330,0),D2334),DATE(D2331,E2331,1)))</f>
        <v>brak daty</v>
      </c>
      <c r="H2331" s="543" t="b">
        <f ca="1">SUM(K2331:AE2331)=D2334</f>
        <v>1</v>
      </c>
      <c r="I2331" s="1" t="s">
        <v>752</v>
      </c>
      <c r="K2331" s="5">
        <f ca="1">IF(AND($G2332,NOT(ISTEXT($G2331)),ISNUMBER(Poczatek),ISNUMBER(Koniec_Projekt)),IFERROR(IF($D2331=LataProjekcji,$F2331,IF($D2331&lt;LataProjekcji,IF((SUM(K2331)+12)&lt;$D2334,12,$D2334-SUM(K2331)),0)),0),0)</f>
        <v>0</v>
      </c>
      <c r="L2331" s="5">
        <f ca="1">IF(AND($G2332,NOT(ISTEXT($G2331)),ISNUMBER(Poczatek),ISNUMBER(Koniec_Projekt)),IFERROR(IF($D2331=LataProjekcji,$F2331,IF($D2331&lt;LataProjekcji,IF((SUM($K2331:K2331)+12)&lt;$D2334,12,$D2334-SUM($K2331:K2331)),0)),0),0)</f>
        <v>0</v>
      </c>
      <c r="M2331" s="5">
        <f ca="1">IF(AND($G2332,NOT(ISTEXT($G2331)),ISNUMBER(Poczatek),ISNUMBER(Koniec_Projekt)),IFERROR(IF($D2331=LataProjekcji,$F2331,IF($D2331&lt;LataProjekcji,IF((SUM($K2331:L2331)+12)&lt;$D2334,12,$D2334-SUM($K2331:L2331)),0)),0),0)</f>
        <v>0</v>
      </c>
      <c r="N2331" s="5">
        <f ca="1">IF(AND($G2332,NOT(ISTEXT($G2331)),ISNUMBER(Poczatek),ISNUMBER(Koniec_Projekt)),IFERROR(IF($D2331=LataProjekcji,$F2331,IF($D2331&lt;LataProjekcji,IF((SUM($K2331:M2331)+12)&lt;$D2334,12,$D2334-SUM($K2331:M2331)),0)),0),0)</f>
        <v>0</v>
      </c>
      <c r="O2331" s="5">
        <f ca="1">IF(AND($G2332,NOT(ISTEXT($G2331)),ISNUMBER(Poczatek),ISNUMBER(Koniec_Projekt)),IFERROR(IF($D2331=LataProjekcji,$F2331,IF($D2331&lt;LataProjekcji,IF((SUM($K2331:N2331)+12)&lt;$D2334,12,$D2334-SUM($K2331:N2331)),0)),0),0)</f>
        <v>0</v>
      </c>
      <c r="P2331" s="5">
        <f ca="1">IF(AND($G2332,NOT(ISTEXT($G2331)),ISNUMBER(Poczatek),ISNUMBER(Koniec_Projekt)),IFERROR(IF($D2331=LataProjekcji,$F2331,IF($D2331&lt;LataProjekcji,IF((SUM($K2331:O2331)+12)&lt;$D2334,12,$D2334-SUM($K2331:O2331)),0)),0),0)</f>
        <v>0</v>
      </c>
      <c r="Q2331" s="5">
        <f ca="1">IF(AND($G2332,NOT(ISTEXT($G2331)),ISNUMBER(Poczatek),ISNUMBER(Koniec_Projekt)),IFERROR(IF($D2331=LataProjekcji,$F2331,IF($D2331&lt;LataProjekcji,IF((SUM($K2331:P2331)+12)&lt;$D2334,12,$D2334-SUM($K2331:P2331)),0)),0),0)</f>
        <v>0</v>
      </c>
      <c r="R2331" s="5">
        <f ca="1">IF(AND($G2332,NOT(ISTEXT($G2331)),ISNUMBER(Poczatek),ISNUMBER(Koniec_Projekt)),IFERROR(IF($D2331=LataProjekcji,$F2331,IF($D2331&lt;LataProjekcji,IF((SUM($K2331:Q2331)+12)&lt;$D2334,12,$D2334-SUM($K2331:Q2331)),0)),0),0)</f>
        <v>0</v>
      </c>
      <c r="S2331" s="5">
        <f ca="1">IF(AND($G2332,NOT(ISTEXT($G2331)),ISNUMBER(Poczatek),ISNUMBER(Koniec_Projekt)),IFERROR(IF($D2331=LataProjekcji,$F2331,IF($D2331&lt;LataProjekcji,IF((SUM($K2331:R2331)+12)&lt;$D2334,12,$D2334-SUM($K2331:R2331)),0)),0),0)</f>
        <v>0</v>
      </c>
      <c r="T2331" s="5">
        <f ca="1">IF(AND($G2332,NOT(ISTEXT($G2331)),ISNUMBER(Poczatek),ISNUMBER(Koniec_Projekt)),IFERROR(IF($D2331=LataProjekcji,$F2331,IF($D2331&lt;LataProjekcji,IF((SUM($K2331:S2331)+12)&lt;$D2334,12,$D2334-SUM($K2331:S2331)),0)),0),0)</f>
        <v>0</v>
      </c>
      <c r="U2331" s="5">
        <f ca="1">IF(AND($G2332,NOT(ISTEXT($G2331)),ISNUMBER(Poczatek),ISNUMBER(Koniec_Projekt)),IFERROR(IF($D2331=LataProjekcji,$F2331,IF($D2331&lt;LataProjekcji,IF((SUM($K2331:T2331)+12)&lt;$D2334,12,$D2334-SUM($K2331:T2331)),0)),0),0)</f>
        <v>0</v>
      </c>
      <c r="V2331" s="5">
        <f ca="1">IF(AND($G2332,NOT(ISTEXT($G2331)),ISNUMBER(Poczatek),ISNUMBER(Koniec_Projekt)),IFERROR(IF($D2331=LataProjekcji,$F2331,IF($D2331&lt;LataProjekcji,IF((SUM($K2331:U2331)+12)&lt;$D2334,12,$D2334-SUM($K2331:U2331)),0)),0),0)</f>
        <v>0</v>
      </c>
      <c r="W2331" s="5">
        <f ca="1">IF(AND($G2332,NOT(ISTEXT($G2331)),ISNUMBER(Poczatek),ISNUMBER(Koniec_Projekt)),IFERROR(IF($D2331=LataProjekcji,$F2331,IF($D2331&lt;LataProjekcji,IF((SUM($K2331:V2331)+12)&lt;$D2334,12,$D2334-SUM($K2331:V2331)),0)),0),0)</f>
        <v>0</v>
      </c>
      <c r="X2331" s="5">
        <f ca="1">IF(AND($G2332,NOT(ISTEXT($G2331)),ISNUMBER(Poczatek),ISNUMBER(Koniec_Projekt)),IFERROR(IF($D2331=LataProjekcji,$F2331,IF($D2331&lt;LataProjekcji,IF((SUM($K2331:W2331)+12)&lt;$D2334,12,$D2334-SUM($K2331:W2331)),0)),0),0)</f>
        <v>0</v>
      </c>
      <c r="Y2331" s="5">
        <f ca="1">IF(AND($G2332,NOT(ISTEXT($G2331)),ISNUMBER(Poczatek),ISNUMBER(Koniec_Projekt)),IFERROR(IF($D2331=LataProjekcji,$F2331,IF($D2331&lt;LataProjekcji,IF((SUM($K2331:X2331)+12)&lt;$D2334,12,$D2334-SUM($K2331:X2331)),0)),0),0)</f>
        <v>0</v>
      </c>
      <c r="Z2331" s="5">
        <f ca="1">IF(AND($G2332,NOT(ISTEXT($G2331)),ISNUMBER(Poczatek),ISNUMBER(Koniec_Projekt)),IFERROR(IF($D2331=LataProjekcji,$F2331,IF($D2331&lt;LataProjekcji,IF((SUM($K2331:Y2331)+12)&lt;$D2334,12,$D2334-SUM($K2331:Y2331)),0)),0),0)</f>
        <v>0</v>
      </c>
      <c r="AA2331" s="5">
        <f ca="1">IF(AND($G2332,NOT(ISTEXT($G2331)),ISNUMBER(Poczatek),ISNUMBER(Koniec_Projekt)),IFERROR(IF($D2331=LataProjekcji,$F2331,IF($D2331&lt;LataProjekcji,IF((SUM($K2331:Z2331)+12)&lt;$D2334,12,$D2334-SUM($K2331:Z2331)),0)),0),0)</f>
        <v>0</v>
      </c>
      <c r="AB2331" s="5">
        <f ca="1">IF(AND($G2332,NOT(ISTEXT($G2331)),ISNUMBER(Poczatek),ISNUMBER(Koniec_Projekt)),IFERROR(IF($D2331=LataProjekcji,$F2331,IF($D2331&lt;LataProjekcji,IF((SUM($K2331:AA2331)+12)&lt;$D2334,12,$D2334-SUM($K2331:AA2331)),0)),0),0)</f>
        <v>0</v>
      </c>
      <c r="AC2331" s="5">
        <f ca="1">IF(AND($G2332,NOT(ISTEXT($G2331)),ISNUMBER(Poczatek),ISNUMBER(Koniec_Projekt)),IFERROR(IF($D2331=LataProjekcji,$F2331,IF($D2331&lt;LataProjekcji,IF((SUM($K2331:AB2331)+12)&lt;$D2334,12,$D2334-SUM($K2331:AB2331)),0)),0),0)</f>
        <v>0</v>
      </c>
      <c r="AD2331" s="5">
        <f ca="1">IF(AND($G2332,NOT(ISTEXT($G2331)),ISNUMBER(Poczatek),ISNUMBER(Koniec_Projekt)),IFERROR(IF($D2331=LataProjekcji,$F2331,IF($D2331&lt;LataProjekcji,IF((SUM($K2331:AC2331)+12)&lt;$D2334,12,$D2334-SUM($K2331:AC2331)),0)),0),0)</f>
        <v>0</v>
      </c>
      <c r="AE2331" s="5">
        <f ca="1">IF(AND($G2332,NOT(ISTEXT($G2331)),ISNUMBER(Poczatek),ISNUMBER(Koniec_Projekt)),IFERROR(IF($D2331=LataProjekcji,$F2331,IF($D2331&lt;LataProjekcji,IF((SUM($K2331:AD2331)+12)&lt;$D2334,12,$D2334-SUM($K2331:AD2331)),0)),0),0)</f>
        <v>0</v>
      </c>
    </row>
    <row r="2332" spans="2:31" hidden="1">
      <c r="B2332" s="531" t="s">
        <v>758</v>
      </c>
      <c r="D2332" s="5">
        <f ca="1">D1139</f>
        <v>0</v>
      </c>
      <c r="E2332" s="459">
        <f ca="1">E1139</f>
        <v>0</v>
      </c>
      <c r="F2332" s="459">
        <f ca="1">F1139</f>
        <v>0</v>
      </c>
      <c r="G2332" s="1" t="b">
        <f>NOT(ISBLANK(am_prace_rozwojowe))</f>
        <v>0</v>
      </c>
      <c r="H2332" s="543" t="b">
        <f ca="1">SUM(K2332:AE2332)=E2334</f>
        <v>1</v>
      </c>
      <c r="I2332" s="1" t="s">
        <v>753</v>
      </c>
      <c r="K2332" s="542">
        <f ca="1">IF(AND($G2332,NOT(ISTEXT($G2331)),ISNUMBER(Poczatek),ISNUMBER(Koniec_Projekt)),IFERROR(IF($D2331=LataProjekcji,IF($F2331&gt;$E2334,$E2334,$F2331),IF($D2334&gt;=$E2334,(IF($D2331&lt;LataProjekcji,IF((SUM(J2332:$K2332)+12)&lt;$E2334,12,$E2334-SUM(J2332:$K2332)),0)),(IF($D2331&lt;LataProjekcji,IF((SUM(J2332:$K2332)+12)&lt;$D2334,12,$D2334-SUM(J2332:$K2332)),0)))),0),0)</f>
        <v>0</v>
      </c>
      <c r="L2332" s="542">
        <f ca="1">IF(AND($G2332,NOT(ISTEXT($G2331)),ISNUMBER(Poczatek),ISNUMBER(Koniec_Projekt)),IFERROR(IF($D2331=LataProjekcji,IF($F2331&gt;$E2334,$E2334,$F2331),IF($D2334&gt;=$E2334,(IF($D2331&lt;LataProjekcji,IF((SUM($K2332:K2332)+12)&lt;$E2334,12,$E2334-SUM($K2332:K2332)),0)),(IF($D2331&lt;LataProjekcji,IF((SUM($K2332:K2332)+12)&lt;$D2334,12,$D2334-SUM($K2332:K2332)),0)))),0),0)</f>
        <v>0</v>
      </c>
      <c r="M2332" s="542">
        <f ca="1">IF(AND($G2332,NOT(ISTEXT($G2331)),ISNUMBER(Poczatek),ISNUMBER(Koniec_Projekt)),IFERROR(IF($D2331=LataProjekcji,IF($F2331&gt;$E2334,$E2334,$F2331),IF($D2334&gt;=$E2334,(IF($D2331&lt;LataProjekcji,IF((SUM($K2332:L2332)+12)&lt;$E2334,12,$E2334-SUM($K2332:L2332)),0)),(IF($D2331&lt;LataProjekcji,IF((SUM($K2332:L2332)+12)&lt;$D2334,12,$D2334-SUM($K2332:L2332)),0)))),0),0)</f>
        <v>0</v>
      </c>
      <c r="N2332" s="542">
        <f ca="1">IF(AND($G2332,NOT(ISTEXT($G2331)),ISNUMBER(Poczatek),ISNUMBER(Koniec_Projekt)),IFERROR(IF($D2331=LataProjekcji,IF($F2331&gt;$E2334,$E2334,$F2331),IF($D2334&gt;=$E2334,(IF($D2331&lt;LataProjekcji,IF((SUM($K2332:M2332)+12)&lt;$E2334,12,$E2334-SUM($K2332:M2332)),0)),(IF($D2331&lt;LataProjekcji,IF((SUM($K2332:M2332)+12)&lt;$D2334,12,$D2334-SUM($K2332:M2332)),0)))),0),0)</f>
        <v>0</v>
      </c>
      <c r="O2332" s="542">
        <f ca="1">IF(AND($G2332,NOT(ISTEXT($G2331)),ISNUMBER(Poczatek),ISNUMBER(Koniec_Projekt)),IFERROR(IF($D2331=LataProjekcji,IF($F2331&gt;$E2334,$E2334,$F2331),IF($D2334&gt;=$E2334,(IF($D2331&lt;LataProjekcji,IF((SUM($K2332:N2332)+12)&lt;$E2334,12,$E2334-SUM($K2332:N2332)),0)),(IF($D2331&lt;LataProjekcji,IF((SUM($K2332:N2332)+12)&lt;$D2334,12,$D2334-SUM($K2332:N2332)),0)))),0),0)</f>
        <v>0</v>
      </c>
      <c r="P2332" s="542">
        <f ca="1">IF(AND($G2332,NOT(ISTEXT($G2331)),ISNUMBER(Poczatek),ISNUMBER(Koniec_Projekt)),IFERROR(IF($D2331=LataProjekcji,IF($F2331&gt;$E2334,$E2334,$F2331),IF($D2334&gt;=$E2334,(IF($D2331&lt;LataProjekcji,IF((SUM($K2332:O2332)+12)&lt;$E2334,12,$E2334-SUM($K2332:O2332)),0)),(IF($D2331&lt;LataProjekcji,IF((SUM($K2332:O2332)+12)&lt;$D2334,12,$D2334-SUM($K2332:O2332)),0)))),0),0)</f>
        <v>0</v>
      </c>
      <c r="Q2332" s="542">
        <f ca="1">IF(AND($G2332,NOT(ISTEXT($G2331)),ISNUMBER(Poczatek),ISNUMBER(Koniec_Projekt)),IFERROR(IF($D2331=LataProjekcji,IF($F2331&gt;$E2334,$E2334,$F2331),IF($D2334&gt;=$E2334,(IF($D2331&lt;LataProjekcji,IF((SUM($K2332:P2332)+12)&lt;$E2334,12,$E2334-SUM($K2332:P2332)),0)),(IF($D2331&lt;LataProjekcji,IF((SUM($K2332:P2332)+12)&lt;$D2334,12,$D2334-SUM($K2332:P2332)),0)))),0),0)</f>
        <v>0</v>
      </c>
      <c r="R2332" s="542">
        <f ca="1">IF(AND($G2332,NOT(ISTEXT($G2331)),ISNUMBER(Poczatek),ISNUMBER(Koniec_Projekt)),IFERROR(IF($D2331=LataProjekcji,IF($F2331&gt;$E2334,$E2334,$F2331),IF($D2334&gt;=$E2334,(IF($D2331&lt;LataProjekcji,IF((SUM($K2332:Q2332)+12)&lt;$E2334,12,$E2334-SUM($K2332:Q2332)),0)),(IF($D2331&lt;LataProjekcji,IF((SUM($K2332:Q2332)+12)&lt;$D2334,12,$D2334-SUM($K2332:Q2332)),0)))),0),0)</f>
        <v>0</v>
      </c>
      <c r="S2332" s="542">
        <f ca="1">IF(AND($G2332,NOT(ISTEXT($G2331)),ISNUMBER(Poczatek),ISNUMBER(Koniec_Projekt)),IFERROR(IF($D2331=LataProjekcji,IF($F2331&gt;$E2334,$E2334,$F2331),IF($D2334&gt;=$E2334,(IF($D2331&lt;LataProjekcji,IF((SUM($K2332:R2332)+12)&lt;$E2334,12,$E2334-SUM($K2332:R2332)),0)),(IF($D2331&lt;LataProjekcji,IF((SUM($K2332:R2332)+12)&lt;$D2334,12,$D2334-SUM($K2332:R2332)),0)))),0),0)</f>
        <v>0</v>
      </c>
      <c r="T2332" s="542">
        <f ca="1">IF(AND($G2332,NOT(ISTEXT($G2331)),ISNUMBER(Poczatek),ISNUMBER(Koniec_Projekt)),IFERROR(IF($D2331=LataProjekcji,IF($F2331&gt;$E2334,$E2334,$F2331),IF($D2334&gt;=$E2334,(IF($D2331&lt;LataProjekcji,IF((SUM($K2332:S2332)+12)&lt;$E2334,12,$E2334-SUM($K2332:S2332)),0)),(IF($D2331&lt;LataProjekcji,IF((SUM($K2332:S2332)+12)&lt;$D2334,12,$D2334-SUM($K2332:S2332)),0)))),0),0)</f>
        <v>0</v>
      </c>
      <c r="U2332" s="542">
        <f ca="1">IF(AND($G2332,NOT(ISTEXT($G2331)),ISNUMBER(Poczatek),ISNUMBER(Koniec_Projekt)),IFERROR(IF($D2331=LataProjekcji,IF($F2331&gt;$E2334,$E2334,$F2331),IF($D2334&gt;=$E2334,(IF($D2331&lt;LataProjekcji,IF((SUM($K2332:T2332)+12)&lt;$E2334,12,$E2334-SUM($K2332:T2332)),0)),(IF($D2331&lt;LataProjekcji,IF((SUM($K2332:T2332)+12)&lt;$D2334,12,$D2334-SUM($K2332:T2332)),0)))),0),0)</f>
        <v>0</v>
      </c>
      <c r="V2332" s="542">
        <f ca="1">IF(AND($G2332,NOT(ISTEXT($G2331)),ISNUMBER(Poczatek),ISNUMBER(Koniec_Projekt)),IFERROR(IF($D2331=LataProjekcji,IF($F2331&gt;$E2334,$E2334,$F2331),IF($D2334&gt;=$E2334,(IF($D2331&lt;LataProjekcji,IF((SUM($K2332:U2332)+12)&lt;$E2334,12,$E2334-SUM($K2332:U2332)),0)),(IF($D2331&lt;LataProjekcji,IF((SUM($K2332:U2332)+12)&lt;$D2334,12,$D2334-SUM($K2332:U2332)),0)))),0),0)</f>
        <v>0</v>
      </c>
      <c r="W2332" s="542">
        <f ca="1">IF(AND($G2332,NOT(ISTEXT($G2331)),ISNUMBER(Poczatek),ISNUMBER(Koniec_Projekt)),IFERROR(IF($D2331=LataProjekcji,IF($F2331&gt;$E2334,$E2334,$F2331),IF($D2334&gt;=$E2334,(IF($D2331&lt;LataProjekcji,IF((SUM($K2332:V2332)+12)&lt;$E2334,12,$E2334-SUM($K2332:V2332)),0)),(IF($D2331&lt;LataProjekcji,IF((SUM($K2332:V2332)+12)&lt;$D2334,12,$D2334-SUM($K2332:V2332)),0)))),0),0)</f>
        <v>0</v>
      </c>
      <c r="X2332" s="542">
        <f ca="1">IF(AND($G2332,NOT(ISTEXT($G2331)),ISNUMBER(Poczatek),ISNUMBER(Koniec_Projekt)),IFERROR(IF($D2331=LataProjekcji,IF($F2331&gt;$E2334,$E2334,$F2331),IF($D2334&gt;=$E2334,(IF($D2331&lt;LataProjekcji,IF((SUM($K2332:W2332)+12)&lt;$E2334,12,$E2334-SUM($K2332:W2332)),0)),(IF($D2331&lt;LataProjekcji,IF((SUM($K2332:W2332)+12)&lt;$D2334,12,$D2334-SUM($K2332:W2332)),0)))),0),0)</f>
        <v>0</v>
      </c>
      <c r="Y2332" s="542">
        <f ca="1">IF(AND($G2332,NOT(ISTEXT($G2331)),ISNUMBER(Poczatek),ISNUMBER(Koniec_Projekt)),IFERROR(IF($D2331=LataProjekcji,IF($F2331&gt;$E2334,$E2334,$F2331),IF($D2334&gt;=$E2334,(IF($D2331&lt;LataProjekcji,IF((SUM($K2332:X2332)+12)&lt;$E2334,12,$E2334-SUM($K2332:X2332)),0)),(IF($D2331&lt;LataProjekcji,IF((SUM($K2332:X2332)+12)&lt;$D2334,12,$D2334-SUM($K2332:X2332)),0)))),0),0)</f>
        <v>0</v>
      </c>
      <c r="Z2332" s="542">
        <f ca="1">IF(AND($G2332,NOT(ISTEXT($G2331)),ISNUMBER(Poczatek),ISNUMBER(Koniec_Projekt)),IFERROR(IF($D2331=LataProjekcji,IF($F2331&gt;$E2334,$E2334,$F2331),IF($D2334&gt;=$E2334,(IF($D2331&lt;LataProjekcji,IF((SUM($K2332:Y2332)+12)&lt;$E2334,12,$E2334-SUM($K2332:Y2332)),0)),(IF($D2331&lt;LataProjekcji,IF((SUM($K2332:Y2332)+12)&lt;$D2334,12,$D2334-SUM($K2332:Y2332)),0)))),0),0)</f>
        <v>0</v>
      </c>
      <c r="AA2332" s="542">
        <f ca="1">IF(AND($G2332,NOT(ISTEXT($G2331)),ISNUMBER(Poczatek),ISNUMBER(Koniec_Projekt)),IFERROR(IF($D2331=LataProjekcji,IF($F2331&gt;$E2334,$E2334,$F2331),IF($D2334&gt;=$E2334,(IF($D2331&lt;LataProjekcji,IF((SUM($K2332:Z2332)+12)&lt;$E2334,12,$E2334-SUM($K2332:Z2332)),0)),(IF($D2331&lt;LataProjekcji,IF((SUM($K2332:Z2332)+12)&lt;$D2334,12,$D2334-SUM($K2332:Z2332)),0)))),0),0)</f>
        <v>0</v>
      </c>
      <c r="AB2332" s="542">
        <f ca="1">IF(AND($G2332,NOT(ISTEXT($G2331)),ISNUMBER(Poczatek),ISNUMBER(Koniec_Projekt)),IFERROR(IF($D2331=LataProjekcji,IF($F2331&gt;$E2334,$E2334,$F2331),IF($D2334&gt;=$E2334,(IF($D2331&lt;LataProjekcji,IF((SUM($K2332:AA2332)+12)&lt;$E2334,12,$E2334-SUM($K2332:AA2332)),0)),(IF($D2331&lt;LataProjekcji,IF((SUM($K2332:AA2332)+12)&lt;$D2334,12,$D2334-SUM($K2332:AA2332)),0)))),0),0)</f>
        <v>0</v>
      </c>
      <c r="AC2332" s="542">
        <f ca="1">IF(AND($G2332,NOT(ISTEXT($G2331)),ISNUMBER(Poczatek),ISNUMBER(Koniec_Projekt)),IFERROR(IF($D2331=LataProjekcji,IF($F2331&gt;$E2334,$E2334,$F2331),IF($D2334&gt;=$E2334,(IF($D2331&lt;LataProjekcji,IF((SUM($K2332:AB2332)+12)&lt;$E2334,12,$E2334-SUM($K2332:AB2332)),0)),(IF($D2331&lt;LataProjekcji,IF((SUM($K2332:AB2332)+12)&lt;$D2334,12,$D2334-SUM($K2332:AB2332)),0)))),0),0)</f>
        <v>0</v>
      </c>
      <c r="AD2332" s="542">
        <f ca="1">IF(AND($G2332,NOT(ISTEXT($G2331)),ISNUMBER(Poczatek),ISNUMBER(Koniec_Projekt)),IFERROR(IF($D2331=LataProjekcji,IF($F2331&gt;$E2334,$E2334,$F2331),IF($D2334&gt;=$E2334,(IF($D2331&lt;LataProjekcji,IF((SUM($K2332:AC2332)+12)&lt;$E2334,12,$E2334-SUM($K2332:AC2332)),0)),(IF($D2331&lt;LataProjekcji,IF((SUM($K2332:AC2332)+12)&lt;$D2334,12,$D2334-SUM($K2332:AC2332)),0)))),0),0)</f>
        <v>0</v>
      </c>
      <c r="AE2332" s="542">
        <f ca="1">IF(AND($G2332,NOT(ISTEXT($G2331)),ISNUMBER(Poczatek),ISNUMBER(Koniec_Projekt)),IFERROR(IF($D2331=LataProjekcji,IF($F2331&gt;$E2334,$E2334,$F2331),IF($D2334&gt;=$E2334,(IF($D2331&lt;LataProjekcji,IF((SUM($K2332:AD2332)+12)&lt;$E2334,12,$E2334-SUM($K2332:AD2332)),0)),(IF($D2331&lt;LataProjekcji,IF((SUM($K2332:AD2332)+12)&lt;$D2334,12,$D2334-SUM($K2332:AD2332)),0)))),0),0)</f>
        <v>0</v>
      </c>
    </row>
    <row r="2333" spans="2:31" hidden="1">
      <c r="B2333" s="531" t="s">
        <v>757</v>
      </c>
      <c r="D2333" s="459">
        <f ca="1">D1140</f>
        <v>0</v>
      </c>
      <c r="E2333" s="459">
        <f ca="1">IF(D2332&gt;10,ROUND(D2333/12,2),D2333)</f>
        <v>0</v>
      </c>
      <c r="F2333" s="529">
        <f>Koniec_Projekt</f>
        <v>0</v>
      </c>
      <c r="G2333" s="330">
        <f>Miesiac_Koniec_Projekt</f>
        <v>0</v>
      </c>
      <c r="H2333" s="543" t="b">
        <f ca="1">SUM(K2333:AE2333)=D2332</f>
        <v>1</v>
      </c>
      <c r="I2333" s="1" t="s">
        <v>716</v>
      </c>
      <c r="K2333" s="256">
        <f ca="1">IF(AND($G2332,NOT(ISTEXT($G2331)),ISNUMBER(Poczatek),ISNUMBER(Koniec_Projekt)),IFERROR(IF(LataProjekcji=$F2334,ROUND($D2332,0),ROUND(K2331*$E2333,0)),0),0)</f>
        <v>0</v>
      </c>
      <c r="L2333" s="5">
        <f ca="1">IF(AND($G2332,NOT(ISTEXT($G2331)),ISNUMBER(Poczatek),ISNUMBER(Koniec_Projekt)),IFERROR(IF(LataProjekcji=$F2334,ROUND($D2332-SUM(K2333:$K2333),0),ROUND(L2331*$E2333,0)),0),0)</f>
        <v>0</v>
      </c>
      <c r="M2333" s="5">
        <f ca="1">IF(AND($G2332,NOT(ISTEXT($G2331)),ISNUMBER(Poczatek),ISNUMBER(Koniec_Projekt)),IFERROR(IF(LataProjekcji=$F2334,ROUND($D2332-SUM($K2333:L2333),0),ROUND(M2331*$E2333,0)),0),0)</f>
        <v>0</v>
      </c>
      <c r="N2333" s="5">
        <f ca="1">IF(AND($G2332,NOT(ISTEXT($G2331)),ISNUMBER(Poczatek),ISNUMBER(Koniec_Projekt)),IFERROR(IF(LataProjekcji=$F2334,ROUND($D2332-SUM($K2333:M2333),0),ROUND(N2331*$E2333,0)),0),0)</f>
        <v>0</v>
      </c>
      <c r="O2333" s="5">
        <f ca="1">IF(AND($G2332,NOT(ISTEXT($G2331)),ISNUMBER(Poczatek),ISNUMBER(Koniec_Projekt)),IFERROR(IF(LataProjekcji=$F2334,ROUND($D2332-SUM($K2333:N2333),0),ROUND(O2331*$E2333,0)),0),0)</f>
        <v>0</v>
      </c>
      <c r="P2333" s="5">
        <f ca="1">IF(AND($G2332,NOT(ISTEXT($G2331)),ISNUMBER(Poczatek),ISNUMBER(Koniec_Projekt)),IFERROR(IF(LataProjekcji=$F2334,ROUND($D2332-SUM($K2333:O2333),0),ROUND(P2331*$E2333,0)),0),0)</f>
        <v>0</v>
      </c>
      <c r="Q2333" s="5">
        <f ca="1">IF(AND($G2332,NOT(ISTEXT($G2331)),ISNUMBER(Poczatek),ISNUMBER(Koniec_Projekt)),IFERROR(IF(LataProjekcji=$F2334,ROUND($D2332-SUM($K2333:P2333),0),ROUND(Q2331*$E2333,0)),0),0)</f>
        <v>0</v>
      </c>
      <c r="R2333" s="5">
        <f ca="1">IF(AND($G2332,NOT(ISTEXT($G2331)),ISNUMBER(Poczatek),ISNUMBER(Koniec_Projekt)),IFERROR(IF(LataProjekcji=$F2334,ROUND($D2332-SUM($K2333:Q2333),0),ROUND(R2331*$E2333,0)),0),0)</f>
        <v>0</v>
      </c>
      <c r="S2333" s="5">
        <f ca="1">IF(AND($G2332,NOT(ISTEXT($G2331)),ISNUMBER(Poczatek),ISNUMBER(Koniec_Projekt)),IFERROR(IF(LataProjekcji=$F2334,ROUND($D2332-SUM($K2333:R2333),0),ROUND(S2331*$E2333,0)),0),0)</f>
        <v>0</v>
      </c>
      <c r="T2333" s="5">
        <f ca="1">IF(AND($G2332,NOT(ISTEXT($G2331)),ISNUMBER(Poczatek),ISNUMBER(Koniec_Projekt)),IFERROR(IF(LataProjekcji=$F2334,ROUND($D2332-SUM($K2333:S2333),0),ROUND(T2331*$E2333,0)),0),0)</f>
        <v>0</v>
      </c>
      <c r="U2333" s="5">
        <f ca="1">IF(AND($G2332,NOT(ISTEXT($G2331)),ISNUMBER(Poczatek),ISNUMBER(Koniec_Projekt)),IFERROR(IF(LataProjekcji=$F2334,ROUND($D2332-SUM($K2333:T2333),0),ROUND(U2331*$E2333,0)),0),0)</f>
        <v>0</v>
      </c>
      <c r="V2333" s="5">
        <f ca="1">IF(AND($G2332,NOT(ISTEXT($G2331)),ISNUMBER(Poczatek),ISNUMBER(Koniec_Projekt)),IFERROR(IF(LataProjekcji=$F2334,ROUND($D2332-SUM($K2333:U2333),0),ROUND(V2331*$E2333,0)),0),0)</f>
        <v>0</v>
      </c>
      <c r="W2333" s="5">
        <f ca="1">IF(AND($G2332,NOT(ISTEXT($G2331)),ISNUMBER(Poczatek),ISNUMBER(Koniec_Projekt)),IFERROR(IF(LataProjekcji=$F2334,ROUND($D2332-SUM($K2333:V2333),0),ROUND(W2331*$E2333,0)),0),0)</f>
        <v>0</v>
      </c>
      <c r="X2333" s="5">
        <f ca="1">IF(AND($G2332,NOT(ISTEXT($G2331)),ISNUMBER(Poczatek),ISNUMBER(Koniec_Projekt)),IFERROR(IF(LataProjekcji=$F2334,ROUND($D2332-SUM($K2333:W2333),0),ROUND(X2331*$E2333,0)),0),0)</f>
        <v>0</v>
      </c>
      <c r="Y2333" s="5">
        <f ca="1">IF(AND($G2332,NOT(ISTEXT($G2331)),ISNUMBER(Poczatek),ISNUMBER(Koniec_Projekt)),IFERROR(IF(LataProjekcji=$F2334,ROUND($D2332-SUM($K2333:X2333),0),ROUND(Y2331*$E2333,0)),0),0)</f>
        <v>0</v>
      </c>
      <c r="Z2333" s="5">
        <f ca="1">IF(AND($G2332,NOT(ISTEXT($G2331)),ISNUMBER(Poczatek),ISNUMBER(Koniec_Projekt)),IFERROR(IF(LataProjekcji=$F2334,ROUND($D2332-SUM($K2333:Y2333),0),ROUND(Z2331*$E2333,0)),0),0)</f>
        <v>0</v>
      </c>
      <c r="AA2333" s="5">
        <f ca="1">IF(AND($G2332,NOT(ISTEXT($G2331)),ISNUMBER(Poczatek),ISNUMBER(Koniec_Projekt)),IFERROR(IF(LataProjekcji=$F2334,ROUND($D2332-SUM($K2333:Z2333),0),ROUND(AA2331*$E2333,0)),0),0)</f>
        <v>0</v>
      </c>
      <c r="AB2333" s="5">
        <f ca="1">IF(AND($G2332,NOT(ISTEXT($G2331)),ISNUMBER(Poczatek),ISNUMBER(Koniec_Projekt)),IFERROR(IF(LataProjekcji=$F2334,ROUND($D2332-SUM($K2333:AA2333),0),ROUND(AB2331*$E2333,0)),0),0)</f>
        <v>0</v>
      </c>
      <c r="AC2333" s="5">
        <f ca="1">IF(AND($G2332,NOT(ISTEXT($G2331)),ISNUMBER(Poczatek),ISNUMBER(Koniec_Projekt)),IFERROR(IF(LataProjekcji=$F2334,ROUND($D2332-SUM($K2333:AB2333),0),ROUND(AC2331*$E2333,0)),0),0)</f>
        <v>0</v>
      </c>
      <c r="AD2333" s="5">
        <f ca="1">IF(AND($G2332,NOT(ISTEXT($G2331)),ISNUMBER(Poczatek),ISNUMBER(Koniec_Projekt)),IFERROR(IF(LataProjekcji=$F2334,ROUND($D2332-SUM($K2333:AC2333),0),ROUND(AD2331*$E2333,0)),0),0)</f>
        <v>0</v>
      </c>
      <c r="AE2333" s="5">
        <f ca="1">IF(AND($G2332,NOT(ISTEXT($G2331)),ISNUMBER(Poczatek),ISNUMBER(Koniec_Projekt)),IFERROR(IF(LataProjekcji=$F2334,ROUND($D2332-SUM($K2333:AD2333),0),ROUND(AE2331*$E2333,0)),0),0)</f>
        <v>0</v>
      </c>
    </row>
    <row r="2334" spans="2:31" hidden="1">
      <c r="B2334" s="531" t="s">
        <v>754</v>
      </c>
      <c r="D2334" s="1">
        <f ca="1">IFERROR(ROUNDUP(D2332/E2333,0),0)</f>
        <v>0</v>
      </c>
      <c r="E2334" s="1">
        <f ca="1">IF(D2334=0,0,DATEDIF(DATE(D2331,E2331,1),DATE(F2333,G2333,1),"m"))</f>
        <v>0</v>
      </c>
      <c r="F2334" s="1" t="str">
        <f ca="1">IFERROR(YEAR(G2331),"brak daty")</f>
        <v>brak daty</v>
      </c>
      <c r="G2334" s="1" t="str">
        <f ca="1">IFERROR(MONTH(G2331),"brak daty")</f>
        <v>brak daty</v>
      </c>
      <c r="H2334" s="5"/>
      <c r="I2334" s="1" t="s">
        <v>426</v>
      </c>
      <c r="K2334" s="5">
        <f ca="1">IF(AND($G2332,NOT(ISTEXT($G2331)),ISNUMBER(Poczatek),ISNUMBER(Koniec_Projekt)),IFERROR(IF(LataProjekcji=$F2333,IF(AND($G2333=$G2334,$F2333=$F2334),ROUND($D2332-SUM($K2334),0),ROUND(K2332*$E2333,0)),IF(LataProjekcji&gt;$F2333,0,ROUND(K2332*$E2333,0))),0),0)</f>
        <v>0</v>
      </c>
      <c r="L2334" s="5">
        <f ca="1">IF(AND($G2332,NOT(ISTEXT($G2331)),ISNUMBER(Poczatek),ISNUMBER(Koniec_Projekt)),IFERROR(IF(LataProjekcji=$F2333,IF(AND($G2333=$G2334,$F2333=$F2334),ROUND($D2332-SUM($K2334:K2334),0),ROUND(L2332*$E2333,0)),IF(LataProjekcji&gt;$F2333,0,ROUND(L2332*$E2333,0))),0),0)</f>
        <v>0</v>
      </c>
      <c r="M2334" s="5">
        <f ca="1">IF(AND($G2332,NOT(ISTEXT($G2331)),ISNUMBER(Poczatek),ISNUMBER(Koniec_Projekt)),IFERROR(IF(LataProjekcji=$F2333,IF(AND($G2333=$G2334,$F2333=$F2334),ROUND($D2332-SUM($K2334:L2334),0),ROUND(M2332*$E2333,0)),IF(LataProjekcji&gt;$F2333,0,ROUND(M2332*$E2333,0))),0),0)</f>
        <v>0</v>
      </c>
      <c r="N2334" s="5">
        <f ca="1">IF(AND($G2332,NOT(ISTEXT($G2331)),ISNUMBER(Poczatek),ISNUMBER(Koniec_Projekt)),IFERROR(IF(LataProjekcji=$F2333,IF(AND($G2333=$G2334,$F2333=$F2334),ROUND($D2332-SUM($K2334:M2334),0),ROUND(N2332*$E2333,0)),IF(LataProjekcji&gt;$F2333,0,ROUND(N2332*$E2333,0))),0),0)</f>
        <v>0</v>
      </c>
      <c r="O2334" s="5">
        <f ca="1">IF(AND($G2332,NOT(ISTEXT($G2331)),ISNUMBER(Poczatek),ISNUMBER(Koniec_Projekt)),IFERROR(IF(LataProjekcji=$F2333,IF(AND($G2333=$G2334,$F2333=$F2334),ROUND($D2332-SUM($K2334:N2334),0),ROUND(O2332*$E2333,0)),IF(LataProjekcji&gt;$F2333,0,ROUND(O2332*$E2333,0))),0),0)</f>
        <v>0</v>
      </c>
      <c r="P2334" s="5">
        <f ca="1">IF(AND($G2332,NOT(ISTEXT($G2331)),ISNUMBER(Poczatek),ISNUMBER(Koniec_Projekt)),IFERROR(IF(LataProjekcji=$F2333,IF(AND($G2333=$G2334,$F2333=$F2334),ROUND($D2332-SUM($K2334:O2334),0),ROUND(P2332*$E2333,0)),IF(LataProjekcji&gt;$F2333,0,ROUND(P2332*$E2333,0))),0),0)</f>
        <v>0</v>
      </c>
      <c r="Q2334" s="5">
        <f ca="1">IF(AND($G2332,NOT(ISTEXT($G2331)),ISNUMBER(Poczatek),ISNUMBER(Koniec_Projekt)),IFERROR(IF(LataProjekcji=$F2333,IF(AND($G2333=$G2334,$F2333=$F2334),ROUND($D2332-SUM($K2334:P2334),0),ROUND(Q2332*$E2333,0)),IF(LataProjekcji&gt;$F2333,0,ROUND(Q2332*$E2333,0))),0),0)</f>
        <v>0</v>
      </c>
      <c r="R2334" s="5">
        <f ca="1">IF(AND($G2332,NOT(ISTEXT($G2331)),ISNUMBER(Poczatek),ISNUMBER(Koniec_Projekt)),IFERROR(IF(LataProjekcji=$F2333,IF(AND($G2333=$G2334,$F2333=$F2334),ROUND($D2332-SUM($K2334:Q2334),0),ROUND(R2332*$E2333,0)),IF(LataProjekcji&gt;$F2333,0,ROUND(R2332*$E2333,0))),0),0)</f>
        <v>0</v>
      </c>
      <c r="S2334" s="5">
        <f ca="1">IF(AND($G2332,NOT(ISTEXT($G2331)),ISNUMBER(Poczatek),ISNUMBER(Koniec_Projekt)),IFERROR(IF(LataProjekcji=$F2333,IF(AND($G2333=$G2334,$F2333=$F2334),ROUND($D2332-SUM($K2334:R2334),0),ROUND(S2332*$E2333,0)),IF(LataProjekcji&gt;$F2333,0,ROUND(S2332*$E2333,0))),0),0)</f>
        <v>0</v>
      </c>
      <c r="T2334" s="5">
        <f ca="1">IF(AND($G2332,NOT(ISTEXT($G2331)),ISNUMBER(Poczatek),ISNUMBER(Koniec_Projekt)),IFERROR(IF(LataProjekcji=$F2333,IF(AND($G2333=$G2334,$F2333=$F2334),ROUND($D2332-SUM($K2334:S2334),0),ROUND(T2332*$E2333,0)),IF(LataProjekcji&gt;$F2333,0,ROUND(T2332*$E2333,0))),0),0)</f>
        <v>0</v>
      </c>
      <c r="U2334" s="5">
        <f ca="1">IF(AND($G2332,NOT(ISTEXT($G2331)),ISNUMBER(Poczatek),ISNUMBER(Koniec_Projekt)),IFERROR(IF(LataProjekcji=$F2333,IF(AND($G2333=$G2334,$F2333=$F2334),ROUND($D2332-SUM($K2334:T2334),0),ROUND(U2332*$E2333,0)),IF(LataProjekcji&gt;$F2333,0,ROUND(U2332*$E2333,0))),0),0)</f>
        <v>0</v>
      </c>
      <c r="V2334" s="5">
        <f ca="1">IF(AND($G2332,NOT(ISTEXT($G2331)),ISNUMBER(Poczatek),ISNUMBER(Koniec_Projekt)),IFERROR(IF(LataProjekcji=$F2333,IF(AND($G2333=$G2334,$F2333=$F2334),ROUND($D2332-SUM($K2334:U2334),0),ROUND(V2332*$E2333,0)),IF(LataProjekcji&gt;$F2333,0,ROUND(V2332*$E2333,0))),0),0)</f>
        <v>0</v>
      </c>
      <c r="W2334" s="5">
        <f ca="1">IF(AND($G2332,NOT(ISTEXT($G2331)),ISNUMBER(Poczatek),ISNUMBER(Koniec_Projekt)),IFERROR(IF(LataProjekcji=$F2333,IF(AND($G2333=$G2334,$F2333=$F2334),ROUND($D2332-SUM($K2334:V2334),0),ROUND(W2332*$E2333,0)),IF(LataProjekcji&gt;$F2333,0,ROUND(W2332*$E2333,0))),0),0)</f>
        <v>0</v>
      </c>
      <c r="X2334" s="5">
        <f ca="1">IF(AND($G2332,NOT(ISTEXT($G2331)),ISNUMBER(Poczatek),ISNUMBER(Koniec_Projekt)),IFERROR(IF(LataProjekcji=$F2333,IF(AND($G2333=$G2334,$F2333=$F2334),ROUND($D2332-SUM($K2334:W2334),0),ROUND(X2332*$E2333,0)),IF(LataProjekcji&gt;$F2333,0,ROUND(X2332*$E2333,0))),0),0)</f>
        <v>0</v>
      </c>
      <c r="Y2334" s="5">
        <f ca="1">IF(AND($G2332,NOT(ISTEXT($G2331)),ISNUMBER(Poczatek),ISNUMBER(Koniec_Projekt)),IFERROR(IF(LataProjekcji=$F2333,IF(AND($G2333=$G2334,$F2333=$F2334),ROUND($D2332-SUM($K2334:X2334),0),ROUND(Y2332*$E2333,0)),IF(LataProjekcji&gt;$F2333,0,ROUND(Y2332*$E2333,0))),0),0)</f>
        <v>0</v>
      </c>
      <c r="Z2334" s="5">
        <f ca="1">IF(AND($G2332,NOT(ISTEXT($G2331)),ISNUMBER(Poczatek),ISNUMBER(Koniec_Projekt)),IFERROR(IF(LataProjekcji=$F2333,IF(AND($G2333=$G2334,$F2333=$F2334),ROUND($D2332-SUM($K2334:Y2334),0),ROUND(Z2332*$E2333,0)),IF(LataProjekcji&gt;$F2333,0,ROUND(Z2332*$E2333,0))),0),0)</f>
        <v>0</v>
      </c>
      <c r="AA2334" s="5">
        <f ca="1">IF(AND($G2332,NOT(ISTEXT($G2331)),ISNUMBER(Poczatek),ISNUMBER(Koniec_Projekt)),IFERROR(IF(LataProjekcji=$F2333,IF(AND($G2333=$G2334,$F2333=$F2334),ROUND($D2332-SUM($K2334:Z2334),0),ROUND(AA2332*$E2333,0)),IF(LataProjekcji&gt;$F2333,0,ROUND(AA2332*$E2333,0))),0),0)</f>
        <v>0</v>
      </c>
      <c r="AB2334" s="5">
        <f ca="1">IF(AND($G2332,NOT(ISTEXT($G2331)),ISNUMBER(Poczatek),ISNUMBER(Koniec_Projekt)),IFERROR(IF(LataProjekcji=$F2333,IF(AND($G2333=$G2334,$F2333=$F2334),ROUND($D2332-SUM($K2334:AA2334),0),ROUND(AB2332*$E2333,0)),IF(LataProjekcji&gt;$F2333,0,ROUND(AB2332*$E2333,0))),0),0)</f>
        <v>0</v>
      </c>
      <c r="AC2334" s="5">
        <f ca="1">IF(AND($G2332,NOT(ISTEXT($G2331)),ISNUMBER(Poczatek),ISNUMBER(Koniec_Projekt)),IFERROR(IF(LataProjekcji=$F2333,IF(AND($G2333=$G2334,$F2333=$F2334),ROUND($D2332-SUM($K2334:AB2334),0),ROUND(AC2332*$E2333,0)),IF(LataProjekcji&gt;$F2333,0,ROUND(AC2332*$E2333,0))),0),0)</f>
        <v>0</v>
      </c>
      <c r="AD2334" s="5">
        <f ca="1">IF(AND($G2332,NOT(ISTEXT($G2331)),ISNUMBER(Poczatek),ISNUMBER(Koniec_Projekt)),IFERROR(IF(LataProjekcji=$F2333,IF(AND($G2333=$G2334,$F2333=$F2334),ROUND($D2332-SUM($K2334:AC2334),0),ROUND(AD2332*$E2333,0)),IF(LataProjekcji&gt;$F2333,0,ROUND(AD2332*$E2333,0))),0),0)</f>
        <v>0</v>
      </c>
      <c r="AE2334" s="5">
        <f ca="1">IF(AND($G2332,NOT(ISTEXT($G2331)),ISNUMBER(Poczatek),ISNUMBER(Koniec_Projekt)),IFERROR(IF(LataProjekcji=$F2333,IF(AND($G2333=$G2334,$F2333=$F2334),ROUND($D2332-SUM($K2334:AD2334),0),ROUND(AE2332*$E2333,0)),IF(LataProjekcji&gt;$F2333,0,ROUND(AE2332*$E2333,0))),0),0)</f>
        <v>0</v>
      </c>
    </row>
    <row r="2335" spans="2:31" ht="12.5" hidden="1" thickBot="1">
      <c r="B2335" s="532" t="s">
        <v>755</v>
      </c>
      <c r="C2335" s="533"/>
      <c r="D2335" s="534">
        <f ca="1">IF(D2332&gt;10,ROUND((D2334-1)*E2333,0),E2333)</f>
        <v>0</v>
      </c>
      <c r="E2335" s="534">
        <f ca="1">D2332-D2335</f>
        <v>0</v>
      </c>
      <c r="F2335" s="533"/>
      <c r="G2335" s="533"/>
      <c r="H2335" s="533"/>
      <c r="I2335" s="533"/>
      <c r="J2335" s="533"/>
      <c r="K2335" s="533"/>
      <c r="L2335" s="533"/>
      <c r="M2335" s="533"/>
      <c r="N2335" s="533"/>
      <c r="O2335" s="533"/>
      <c r="P2335" s="533"/>
      <c r="Q2335" s="533"/>
      <c r="R2335" s="533"/>
      <c r="S2335" s="533"/>
      <c r="T2335" s="533"/>
      <c r="U2335" s="533"/>
      <c r="V2335" s="533"/>
      <c r="W2335" s="533"/>
      <c r="X2335" s="533"/>
      <c r="Y2335" s="533"/>
      <c r="Z2335" s="533"/>
      <c r="AA2335" s="533"/>
      <c r="AB2335" s="533"/>
      <c r="AC2335" s="533"/>
      <c r="AD2335" s="533"/>
      <c r="AE2335" s="533"/>
    </row>
    <row r="2336" spans="2:31" ht="12.5" hidden="1" thickTop="1"/>
    <row r="2337" spans="2:31" ht="12.5" hidden="1" thickBot="1">
      <c r="B2337" s="535" t="str">
        <f ca="1">"nazwa ST: "&amp;B1144</f>
        <v>nazwa ST: 0</v>
      </c>
      <c r="C2337" s="535"/>
      <c r="D2337" s="536">
        <f>D1144</f>
        <v>3</v>
      </c>
      <c r="E2337" s="535"/>
      <c r="F2337" s="535"/>
      <c r="G2337" s="535"/>
      <c r="H2337" s="535"/>
      <c r="I2337" s="535"/>
      <c r="J2337" s="535"/>
      <c r="K2337" s="544" t="str">
        <f t="shared" ref="K2337:AE2337" si="3669">LataProjekcji</f>
        <v>Uzupełnij dane</v>
      </c>
      <c r="L2337" s="544" t="str">
        <f t="shared" si="3669"/>
        <v/>
      </c>
      <c r="M2337" s="544" t="str">
        <f t="shared" si="3669"/>
        <v/>
      </c>
      <c r="N2337" s="544" t="str">
        <f t="shared" si="3669"/>
        <v/>
      </c>
      <c r="O2337" s="544" t="str">
        <f t="shared" si="3669"/>
        <v/>
      </c>
      <c r="P2337" s="544" t="str">
        <f t="shared" si="3669"/>
        <v/>
      </c>
      <c r="Q2337" s="544" t="str">
        <f t="shared" si="3669"/>
        <v/>
      </c>
      <c r="R2337" s="544" t="str">
        <f t="shared" si="3669"/>
        <v/>
      </c>
      <c r="S2337" s="544" t="str">
        <f t="shared" si="3669"/>
        <v/>
      </c>
      <c r="T2337" s="544" t="str">
        <f t="shared" si="3669"/>
        <v/>
      </c>
      <c r="U2337" s="544" t="str">
        <f t="shared" si="3669"/>
        <v/>
      </c>
      <c r="V2337" s="544" t="str">
        <f t="shared" si="3669"/>
        <v/>
      </c>
      <c r="W2337" s="544" t="str">
        <f t="shared" si="3669"/>
        <v/>
      </c>
      <c r="X2337" s="544" t="str">
        <f t="shared" si="3669"/>
        <v/>
      </c>
      <c r="Y2337" s="544" t="str">
        <f t="shared" si="3669"/>
        <v/>
      </c>
      <c r="Z2337" s="544" t="str">
        <f t="shared" si="3669"/>
        <v/>
      </c>
      <c r="AA2337" s="544" t="str">
        <f t="shared" si="3669"/>
        <v/>
      </c>
      <c r="AB2337" s="544" t="str">
        <f t="shared" si="3669"/>
        <v/>
      </c>
      <c r="AC2337" s="544" t="str">
        <f t="shared" si="3669"/>
        <v/>
      </c>
      <c r="AD2337" s="544" t="str">
        <f t="shared" si="3669"/>
        <v/>
      </c>
      <c r="AE2337" s="544" t="str">
        <f t="shared" si="3669"/>
        <v/>
      </c>
    </row>
    <row r="2338" spans="2:31" hidden="1">
      <c r="B2338" s="531" t="s">
        <v>756</v>
      </c>
      <c r="D2338" s="1">
        <f ca="1">D1145</f>
        <v>1900</v>
      </c>
      <c r="E2338" s="1">
        <f ca="1">E1145</f>
        <v>1</v>
      </c>
      <c r="F2338" s="1">
        <f ca="1">IF(D2339&gt;10,F1145,1)</f>
        <v>1</v>
      </c>
      <c r="G2338" s="530" t="str">
        <f ca="1">IF(ISBLANK(OFFSET($E$195,$D2337,0)),"brak daty",IF(D2339&gt;10,EDATE(OFFSET($E$195,$D2337,0),D2341),DATE(D2338,E2338,1)))</f>
        <v>brak daty</v>
      </c>
      <c r="H2338" s="543" t="b">
        <f ca="1">SUM(K2338:AE2338)=D2341</f>
        <v>1</v>
      </c>
      <c r="I2338" s="1" t="s">
        <v>752</v>
      </c>
      <c r="K2338" s="5">
        <f ca="1">IF(AND($G2339,NOT(ISTEXT($G2338)),ISNUMBER(Poczatek),ISNUMBER(Koniec_Projekt)),IFERROR(IF($D2338=LataProjekcji,$F2338,IF($D2338&lt;LataProjekcji,IF((SUM(K2338)+12)&lt;$D2341,12,$D2341-SUM(K2338)),0)),0),0)</f>
        <v>0</v>
      </c>
      <c r="L2338" s="5">
        <f ca="1">IF(AND($G2339,NOT(ISTEXT($G2338)),ISNUMBER(Poczatek),ISNUMBER(Koniec_Projekt)),IFERROR(IF($D2338=LataProjekcji,$F2338,IF($D2338&lt;LataProjekcji,IF((SUM($K2338:K2338)+12)&lt;$D2341,12,$D2341-SUM($K2338:K2338)),0)),0),0)</f>
        <v>0</v>
      </c>
      <c r="M2338" s="5">
        <f ca="1">IF(AND($G2339,NOT(ISTEXT($G2338)),ISNUMBER(Poczatek),ISNUMBER(Koniec_Projekt)),IFERROR(IF($D2338=LataProjekcji,$F2338,IF($D2338&lt;LataProjekcji,IF((SUM($K2338:L2338)+12)&lt;$D2341,12,$D2341-SUM($K2338:L2338)),0)),0),0)</f>
        <v>0</v>
      </c>
      <c r="N2338" s="5">
        <f ca="1">IF(AND($G2339,NOT(ISTEXT($G2338)),ISNUMBER(Poczatek),ISNUMBER(Koniec_Projekt)),IFERROR(IF($D2338=LataProjekcji,$F2338,IF($D2338&lt;LataProjekcji,IF((SUM($K2338:M2338)+12)&lt;$D2341,12,$D2341-SUM($K2338:M2338)),0)),0),0)</f>
        <v>0</v>
      </c>
      <c r="O2338" s="5">
        <f ca="1">IF(AND($G2339,NOT(ISTEXT($G2338)),ISNUMBER(Poczatek),ISNUMBER(Koniec_Projekt)),IFERROR(IF($D2338=LataProjekcji,$F2338,IF($D2338&lt;LataProjekcji,IF((SUM($K2338:N2338)+12)&lt;$D2341,12,$D2341-SUM($K2338:N2338)),0)),0),0)</f>
        <v>0</v>
      </c>
      <c r="P2338" s="5">
        <f ca="1">IF(AND($G2339,NOT(ISTEXT($G2338)),ISNUMBER(Poczatek),ISNUMBER(Koniec_Projekt)),IFERROR(IF($D2338=LataProjekcji,$F2338,IF($D2338&lt;LataProjekcji,IF((SUM($K2338:O2338)+12)&lt;$D2341,12,$D2341-SUM($K2338:O2338)),0)),0),0)</f>
        <v>0</v>
      </c>
      <c r="Q2338" s="5">
        <f ca="1">IF(AND($G2339,NOT(ISTEXT($G2338)),ISNUMBER(Poczatek),ISNUMBER(Koniec_Projekt)),IFERROR(IF($D2338=LataProjekcji,$F2338,IF($D2338&lt;LataProjekcji,IF((SUM($K2338:P2338)+12)&lt;$D2341,12,$D2341-SUM($K2338:P2338)),0)),0),0)</f>
        <v>0</v>
      </c>
      <c r="R2338" s="5">
        <f ca="1">IF(AND($G2339,NOT(ISTEXT($G2338)),ISNUMBER(Poczatek),ISNUMBER(Koniec_Projekt)),IFERROR(IF($D2338=LataProjekcji,$F2338,IF($D2338&lt;LataProjekcji,IF((SUM($K2338:Q2338)+12)&lt;$D2341,12,$D2341-SUM($K2338:Q2338)),0)),0),0)</f>
        <v>0</v>
      </c>
      <c r="S2338" s="5">
        <f ca="1">IF(AND($G2339,NOT(ISTEXT($G2338)),ISNUMBER(Poczatek),ISNUMBER(Koniec_Projekt)),IFERROR(IF($D2338=LataProjekcji,$F2338,IF($D2338&lt;LataProjekcji,IF((SUM($K2338:R2338)+12)&lt;$D2341,12,$D2341-SUM($K2338:R2338)),0)),0),0)</f>
        <v>0</v>
      </c>
      <c r="T2338" s="5">
        <f ca="1">IF(AND($G2339,NOT(ISTEXT($G2338)),ISNUMBER(Poczatek),ISNUMBER(Koniec_Projekt)),IFERROR(IF($D2338=LataProjekcji,$F2338,IF($D2338&lt;LataProjekcji,IF((SUM($K2338:S2338)+12)&lt;$D2341,12,$D2341-SUM($K2338:S2338)),0)),0),0)</f>
        <v>0</v>
      </c>
      <c r="U2338" s="5">
        <f ca="1">IF(AND($G2339,NOT(ISTEXT($G2338)),ISNUMBER(Poczatek),ISNUMBER(Koniec_Projekt)),IFERROR(IF($D2338=LataProjekcji,$F2338,IF($D2338&lt;LataProjekcji,IF((SUM($K2338:T2338)+12)&lt;$D2341,12,$D2341-SUM($K2338:T2338)),0)),0),0)</f>
        <v>0</v>
      </c>
      <c r="V2338" s="5">
        <f ca="1">IF(AND($G2339,NOT(ISTEXT($G2338)),ISNUMBER(Poczatek),ISNUMBER(Koniec_Projekt)),IFERROR(IF($D2338=LataProjekcji,$F2338,IF($D2338&lt;LataProjekcji,IF((SUM($K2338:U2338)+12)&lt;$D2341,12,$D2341-SUM($K2338:U2338)),0)),0),0)</f>
        <v>0</v>
      </c>
      <c r="W2338" s="5">
        <f ca="1">IF(AND($G2339,NOT(ISTEXT($G2338)),ISNUMBER(Poczatek),ISNUMBER(Koniec_Projekt)),IFERROR(IF($D2338=LataProjekcji,$F2338,IF($D2338&lt;LataProjekcji,IF((SUM($K2338:V2338)+12)&lt;$D2341,12,$D2341-SUM($K2338:V2338)),0)),0),0)</f>
        <v>0</v>
      </c>
      <c r="X2338" s="5">
        <f ca="1">IF(AND($G2339,NOT(ISTEXT($G2338)),ISNUMBER(Poczatek),ISNUMBER(Koniec_Projekt)),IFERROR(IF($D2338=LataProjekcji,$F2338,IF($D2338&lt;LataProjekcji,IF((SUM($K2338:W2338)+12)&lt;$D2341,12,$D2341-SUM($K2338:W2338)),0)),0),0)</f>
        <v>0</v>
      </c>
      <c r="Y2338" s="5">
        <f ca="1">IF(AND($G2339,NOT(ISTEXT($G2338)),ISNUMBER(Poczatek),ISNUMBER(Koniec_Projekt)),IFERROR(IF($D2338=LataProjekcji,$F2338,IF($D2338&lt;LataProjekcji,IF((SUM($K2338:X2338)+12)&lt;$D2341,12,$D2341-SUM($K2338:X2338)),0)),0),0)</f>
        <v>0</v>
      </c>
      <c r="Z2338" s="5">
        <f ca="1">IF(AND($G2339,NOT(ISTEXT($G2338)),ISNUMBER(Poczatek),ISNUMBER(Koniec_Projekt)),IFERROR(IF($D2338=LataProjekcji,$F2338,IF($D2338&lt;LataProjekcji,IF((SUM($K2338:Y2338)+12)&lt;$D2341,12,$D2341-SUM($K2338:Y2338)),0)),0),0)</f>
        <v>0</v>
      </c>
      <c r="AA2338" s="5">
        <f ca="1">IF(AND($G2339,NOT(ISTEXT($G2338)),ISNUMBER(Poczatek),ISNUMBER(Koniec_Projekt)),IFERROR(IF($D2338=LataProjekcji,$F2338,IF($D2338&lt;LataProjekcji,IF((SUM($K2338:Z2338)+12)&lt;$D2341,12,$D2341-SUM($K2338:Z2338)),0)),0),0)</f>
        <v>0</v>
      </c>
      <c r="AB2338" s="5">
        <f ca="1">IF(AND($G2339,NOT(ISTEXT($G2338)),ISNUMBER(Poczatek),ISNUMBER(Koniec_Projekt)),IFERROR(IF($D2338=LataProjekcji,$F2338,IF($D2338&lt;LataProjekcji,IF((SUM($K2338:AA2338)+12)&lt;$D2341,12,$D2341-SUM($K2338:AA2338)),0)),0),0)</f>
        <v>0</v>
      </c>
      <c r="AC2338" s="5">
        <f ca="1">IF(AND($G2339,NOT(ISTEXT($G2338)),ISNUMBER(Poczatek),ISNUMBER(Koniec_Projekt)),IFERROR(IF($D2338=LataProjekcji,$F2338,IF($D2338&lt;LataProjekcji,IF((SUM($K2338:AB2338)+12)&lt;$D2341,12,$D2341-SUM($K2338:AB2338)),0)),0),0)</f>
        <v>0</v>
      </c>
      <c r="AD2338" s="5">
        <f ca="1">IF(AND($G2339,NOT(ISTEXT($G2338)),ISNUMBER(Poczatek),ISNUMBER(Koniec_Projekt)),IFERROR(IF($D2338=LataProjekcji,$F2338,IF($D2338&lt;LataProjekcji,IF((SUM($K2338:AC2338)+12)&lt;$D2341,12,$D2341-SUM($K2338:AC2338)),0)),0),0)</f>
        <v>0</v>
      </c>
      <c r="AE2338" s="5">
        <f ca="1">IF(AND($G2339,NOT(ISTEXT($G2338)),ISNUMBER(Poczatek),ISNUMBER(Koniec_Projekt)),IFERROR(IF($D2338=LataProjekcji,$F2338,IF($D2338&lt;LataProjekcji,IF((SUM($K2338:AD2338)+12)&lt;$D2341,12,$D2341-SUM($K2338:AD2338)),0)),0),0)</f>
        <v>0</v>
      </c>
    </row>
    <row r="2339" spans="2:31" hidden="1">
      <c r="B2339" s="531" t="s">
        <v>758</v>
      </c>
      <c r="D2339" s="5">
        <f ca="1">D1146</f>
        <v>0</v>
      </c>
      <c r="E2339" s="459">
        <f ca="1">E1146</f>
        <v>0</v>
      </c>
      <c r="F2339" s="459">
        <f ca="1">F1146</f>
        <v>0</v>
      </c>
      <c r="G2339" s="1" t="b">
        <f>NOT(ISBLANK(am_prace_rozwojowe))</f>
        <v>0</v>
      </c>
      <c r="H2339" s="543" t="b">
        <f ca="1">SUM(K2339:AE2339)=E2341</f>
        <v>1</v>
      </c>
      <c r="I2339" s="1" t="s">
        <v>753</v>
      </c>
      <c r="K2339" s="542">
        <f ca="1">IF(AND($G2339,NOT(ISTEXT($G2338)),ISNUMBER(Poczatek),ISNUMBER(Koniec_Projekt)),IFERROR(IF($D2338=LataProjekcji,IF($F2338&gt;$E2341,$E2341,$F2338),IF($D2341&gt;=$E2341,(IF($D2338&lt;LataProjekcji,IF((SUM(J2339:$K2339)+12)&lt;$E2341,12,$E2341-SUM(J2339:$K2339)),0)),(IF($D2338&lt;LataProjekcji,IF((SUM(J2339:$K2339)+12)&lt;$D2341,12,$D2341-SUM(J2339:$K2339)),0)))),0),0)</f>
        <v>0</v>
      </c>
      <c r="L2339" s="542">
        <f ca="1">IF(AND($G2339,NOT(ISTEXT($G2338)),ISNUMBER(Poczatek),ISNUMBER(Koniec_Projekt)),IFERROR(IF($D2338=LataProjekcji,IF($F2338&gt;$E2341,$E2341,$F2338),IF($D2341&gt;=$E2341,(IF($D2338&lt;LataProjekcji,IF((SUM($K2339:K2339)+12)&lt;$E2341,12,$E2341-SUM($K2339:K2339)),0)),(IF($D2338&lt;LataProjekcji,IF((SUM($K2339:K2339)+12)&lt;$D2341,12,$D2341-SUM($K2339:K2339)),0)))),0),0)</f>
        <v>0</v>
      </c>
      <c r="M2339" s="542">
        <f ca="1">IF(AND($G2339,NOT(ISTEXT($G2338)),ISNUMBER(Poczatek),ISNUMBER(Koniec_Projekt)),IFERROR(IF($D2338=LataProjekcji,IF($F2338&gt;$E2341,$E2341,$F2338),IF($D2341&gt;=$E2341,(IF($D2338&lt;LataProjekcji,IF((SUM($K2339:L2339)+12)&lt;$E2341,12,$E2341-SUM($K2339:L2339)),0)),(IF($D2338&lt;LataProjekcji,IF((SUM($K2339:L2339)+12)&lt;$D2341,12,$D2341-SUM($K2339:L2339)),0)))),0),0)</f>
        <v>0</v>
      </c>
      <c r="N2339" s="542">
        <f ca="1">IF(AND($G2339,NOT(ISTEXT($G2338)),ISNUMBER(Poczatek),ISNUMBER(Koniec_Projekt)),IFERROR(IF($D2338=LataProjekcji,IF($F2338&gt;$E2341,$E2341,$F2338),IF($D2341&gt;=$E2341,(IF($D2338&lt;LataProjekcji,IF((SUM($K2339:M2339)+12)&lt;$E2341,12,$E2341-SUM($K2339:M2339)),0)),(IF($D2338&lt;LataProjekcji,IF((SUM($K2339:M2339)+12)&lt;$D2341,12,$D2341-SUM($K2339:M2339)),0)))),0),0)</f>
        <v>0</v>
      </c>
      <c r="O2339" s="542">
        <f ca="1">IF(AND($G2339,NOT(ISTEXT($G2338)),ISNUMBER(Poczatek),ISNUMBER(Koniec_Projekt)),IFERROR(IF($D2338=LataProjekcji,IF($F2338&gt;$E2341,$E2341,$F2338),IF($D2341&gt;=$E2341,(IF($D2338&lt;LataProjekcji,IF((SUM($K2339:N2339)+12)&lt;$E2341,12,$E2341-SUM($K2339:N2339)),0)),(IF($D2338&lt;LataProjekcji,IF((SUM($K2339:N2339)+12)&lt;$D2341,12,$D2341-SUM($K2339:N2339)),0)))),0),0)</f>
        <v>0</v>
      </c>
      <c r="P2339" s="542">
        <f ca="1">IF(AND($G2339,NOT(ISTEXT($G2338)),ISNUMBER(Poczatek),ISNUMBER(Koniec_Projekt)),IFERROR(IF($D2338=LataProjekcji,IF($F2338&gt;$E2341,$E2341,$F2338),IF($D2341&gt;=$E2341,(IF($D2338&lt;LataProjekcji,IF((SUM($K2339:O2339)+12)&lt;$E2341,12,$E2341-SUM($K2339:O2339)),0)),(IF($D2338&lt;LataProjekcji,IF((SUM($K2339:O2339)+12)&lt;$D2341,12,$D2341-SUM($K2339:O2339)),0)))),0),0)</f>
        <v>0</v>
      </c>
      <c r="Q2339" s="542">
        <f ca="1">IF(AND($G2339,NOT(ISTEXT($G2338)),ISNUMBER(Poczatek),ISNUMBER(Koniec_Projekt)),IFERROR(IF($D2338=LataProjekcji,IF($F2338&gt;$E2341,$E2341,$F2338),IF($D2341&gt;=$E2341,(IF($D2338&lt;LataProjekcji,IF((SUM($K2339:P2339)+12)&lt;$E2341,12,$E2341-SUM($K2339:P2339)),0)),(IF($D2338&lt;LataProjekcji,IF((SUM($K2339:P2339)+12)&lt;$D2341,12,$D2341-SUM($K2339:P2339)),0)))),0),0)</f>
        <v>0</v>
      </c>
      <c r="R2339" s="542">
        <f ca="1">IF(AND($G2339,NOT(ISTEXT($G2338)),ISNUMBER(Poczatek),ISNUMBER(Koniec_Projekt)),IFERROR(IF($D2338=LataProjekcji,IF($F2338&gt;$E2341,$E2341,$F2338),IF($D2341&gt;=$E2341,(IF($D2338&lt;LataProjekcji,IF((SUM($K2339:Q2339)+12)&lt;$E2341,12,$E2341-SUM($K2339:Q2339)),0)),(IF($D2338&lt;LataProjekcji,IF((SUM($K2339:Q2339)+12)&lt;$D2341,12,$D2341-SUM($K2339:Q2339)),0)))),0),0)</f>
        <v>0</v>
      </c>
      <c r="S2339" s="542">
        <f ca="1">IF(AND($G2339,NOT(ISTEXT($G2338)),ISNUMBER(Poczatek),ISNUMBER(Koniec_Projekt)),IFERROR(IF($D2338=LataProjekcji,IF($F2338&gt;$E2341,$E2341,$F2338),IF($D2341&gt;=$E2341,(IF($D2338&lt;LataProjekcji,IF((SUM($K2339:R2339)+12)&lt;$E2341,12,$E2341-SUM($K2339:R2339)),0)),(IF($D2338&lt;LataProjekcji,IF((SUM($K2339:R2339)+12)&lt;$D2341,12,$D2341-SUM($K2339:R2339)),0)))),0),0)</f>
        <v>0</v>
      </c>
      <c r="T2339" s="542">
        <f ca="1">IF(AND($G2339,NOT(ISTEXT($G2338)),ISNUMBER(Poczatek),ISNUMBER(Koniec_Projekt)),IFERROR(IF($D2338=LataProjekcji,IF($F2338&gt;$E2341,$E2341,$F2338),IF($D2341&gt;=$E2341,(IF($D2338&lt;LataProjekcji,IF((SUM($K2339:S2339)+12)&lt;$E2341,12,$E2341-SUM($K2339:S2339)),0)),(IF($D2338&lt;LataProjekcji,IF((SUM($K2339:S2339)+12)&lt;$D2341,12,$D2341-SUM($K2339:S2339)),0)))),0),0)</f>
        <v>0</v>
      </c>
      <c r="U2339" s="542">
        <f ca="1">IF(AND($G2339,NOT(ISTEXT($G2338)),ISNUMBER(Poczatek),ISNUMBER(Koniec_Projekt)),IFERROR(IF($D2338=LataProjekcji,IF($F2338&gt;$E2341,$E2341,$F2338),IF($D2341&gt;=$E2341,(IF($D2338&lt;LataProjekcji,IF((SUM($K2339:T2339)+12)&lt;$E2341,12,$E2341-SUM($K2339:T2339)),0)),(IF($D2338&lt;LataProjekcji,IF((SUM($K2339:T2339)+12)&lt;$D2341,12,$D2341-SUM($K2339:T2339)),0)))),0),0)</f>
        <v>0</v>
      </c>
      <c r="V2339" s="542">
        <f ca="1">IF(AND($G2339,NOT(ISTEXT($G2338)),ISNUMBER(Poczatek),ISNUMBER(Koniec_Projekt)),IFERROR(IF($D2338=LataProjekcji,IF($F2338&gt;$E2341,$E2341,$F2338),IF($D2341&gt;=$E2341,(IF($D2338&lt;LataProjekcji,IF((SUM($K2339:U2339)+12)&lt;$E2341,12,$E2341-SUM($K2339:U2339)),0)),(IF($D2338&lt;LataProjekcji,IF((SUM($K2339:U2339)+12)&lt;$D2341,12,$D2341-SUM($K2339:U2339)),0)))),0),0)</f>
        <v>0</v>
      </c>
      <c r="W2339" s="542">
        <f ca="1">IF(AND($G2339,NOT(ISTEXT($G2338)),ISNUMBER(Poczatek),ISNUMBER(Koniec_Projekt)),IFERROR(IF($D2338=LataProjekcji,IF($F2338&gt;$E2341,$E2341,$F2338),IF($D2341&gt;=$E2341,(IF($D2338&lt;LataProjekcji,IF((SUM($K2339:V2339)+12)&lt;$E2341,12,$E2341-SUM($K2339:V2339)),0)),(IF($D2338&lt;LataProjekcji,IF((SUM($K2339:V2339)+12)&lt;$D2341,12,$D2341-SUM($K2339:V2339)),0)))),0),0)</f>
        <v>0</v>
      </c>
      <c r="X2339" s="542">
        <f ca="1">IF(AND($G2339,NOT(ISTEXT($G2338)),ISNUMBER(Poczatek),ISNUMBER(Koniec_Projekt)),IFERROR(IF($D2338=LataProjekcji,IF($F2338&gt;$E2341,$E2341,$F2338),IF($D2341&gt;=$E2341,(IF($D2338&lt;LataProjekcji,IF((SUM($K2339:W2339)+12)&lt;$E2341,12,$E2341-SUM($K2339:W2339)),0)),(IF($D2338&lt;LataProjekcji,IF((SUM($K2339:W2339)+12)&lt;$D2341,12,$D2341-SUM($K2339:W2339)),0)))),0),0)</f>
        <v>0</v>
      </c>
      <c r="Y2339" s="542">
        <f ca="1">IF(AND($G2339,NOT(ISTEXT($G2338)),ISNUMBER(Poczatek),ISNUMBER(Koniec_Projekt)),IFERROR(IF($D2338=LataProjekcji,IF($F2338&gt;$E2341,$E2341,$F2338),IF($D2341&gt;=$E2341,(IF($D2338&lt;LataProjekcji,IF((SUM($K2339:X2339)+12)&lt;$E2341,12,$E2341-SUM($K2339:X2339)),0)),(IF($D2338&lt;LataProjekcji,IF((SUM($K2339:X2339)+12)&lt;$D2341,12,$D2341-SUM($K2339:X2339)),0)))),0),0)</f>
        <v>0</v>
      </c>
      <c r="Z2339" s="542">
        <f ca="1">IF(AND($G2339,NOT(ISTEXT($G2338)),ISNUMBER(Poczatek),ISNUMBER(Koniec_Projekt)),IFERROR(IF($D2338=LataProjekcji,IF($F2338&gt;$E2341,$E2341,$F2338),IF($D2341&gt;=$E2341,(IF($D2338&lt;LataProjekcji,IF((SUM($K2339:Y2339)+12)&lt;$E2341,12,$E2341-SUM($K2339:Y2339)),0)),(IF($D2338&lt;LataProjekcji,IF((SUM($K2339:Y2339)+12)&lt;$D2341,12,$D2341-SUM($K2339:Y2339)),0)))),0),0)</f>
        <v>0</v>
      </c>
      <c r="AA2339" s="542">
        <f ca="1">IF(AND($G2339,NOT(ISTEXT($G2338)),ISNUMBER(Poczatek),ISNUMBER(Koniec_Projekt)),IFERROR(IF($D2338=LataProjekcji,IF($F2338&gt;$E2341,$E2341,$F2338),IF($D2341&gt;=$E2341,(IF($D2338&lt;LataProjekcji,IF((SUM($K2339:Z2339)+12)&lt;$E2341,12,$E2341-SUM($K2339:Z2339)),0)),(IF($D2338&lt;LataProjekcji,IF((SUM($K2339:Z2339)+12)&lt;$D2341,12,$D2341-SUM($K2339:Z2339)),0)))),0),0)</f>
        <v>0</v>
      </c>
      <c r="AB2339" s="542">
        <f ca="1">IF(AND($G2339,NOT(ISTEXT($G2338)),ISNUMBER(Poczatek),ISNUMBER(Koniec_Projekt)),IFERROR(IF($D2338=LataProjekcji,IF($F2338&gt;$E2341,$E2341,$F2338),IF($D2341&gt;=$E2341,(IF($D2338&lt;LataProjekcji,IF((SUM($K2339:AA2339)+12)&lt;$E2341,12,$E2341-SUM($K2339:AA2339)),0)),(IF($D2338&lt;LataProjekcji,IF((SUM($K2339:AA2339)+12)&lt;$D2341,12,$D2341-SUM($K2339:AA2339)),0)))),0),0)</f>
        <v>0</v>
      </c>
      <c r="AC2339" s="542">
        <f ca="1">IF(AND($G2339,NOT(ISTEXT($G2338)),ISNUMBER(Poczatek),ISNUMBER(Koniec_Projekt)),IFERROR(IF($D2338=LataProjekcji,IF($F2338&gt;$E2341,$E2341,$F2338),IF($D2341&gt;=$E2341,(IF($D2338&lt;LataProjekcji,IF((SUM($K2339:AB2339)+12)&lt;$E2341,12,$E2341-SUM($K2339:AB2339)),0)),(IF($D2338&lt;LataProjekcji,IF((SUM($K2339:AB2339)+12)&lt;$D2341,12,$D2341-SUM($K2339:AB2339)),0)))),0),0)</f>
        <v>0</v>
      </c>
      <c r="AD2339" s="542">
        <f ca="1">IF(AND($G2339,NOT(ISTEXT($G2338)),ISNUMBER(Poczatek),ISNUMBER(Koniec_Projekt)),IFERROR(IF($D2338=LataProjekcji,IF($F2338&gt;$E2341,$E2341,$F2338),IF($D2341&gt;=$E2341,(IF($D2338&lt;LataProjekcji,IF((SUM($K2339:AC2339)+12)&lt;$E2341,12,$E2341-SUM($K2339:AC2339)),0)),(IF($D2338&lt;LataProjekcji,IF((SUM($K2339:AC2339)+12)&lt;$D2341,12,$D2341-SUM($K2339:AC2339)),0)))),0),0)</f>
        <v>0</v>
      </c>
      <c r="AE2339" s="542">
        <f ca="1">IF(AND($G2339,NOT(ISTEXT($G2338)),ISNUMBER(Poczatek),ISNUMBER(Koniec_Projekt)),IFERROR(IF($D2338=LataProjekcji,IF($F2338&gt;$E2341,$E2341,$F2338),IF($D2341&gt;=$E2341,(IF($D2338&lt;LataProjekcji,IF((SUM($K2339:AD2339)+12)&lt;$E2341,12,$E2341-SUM($K2339:AD2339)),0)),(IF($D2338&lt;LataProjekcji,IF((SUM($K2339:AD2339)+12)&lt;$D2341,12,$D2341-SUM($K2339:AD2339)),0)))),0),0)</f>
        <v>0</v>
      </c>
    </row>
    <row r="2340" spans="2:31" hidden="1">
      <c r="B2340" s="531" t="s">
        <v>757</v>
      </c>
      <c r="D2340" s="459">
        <f ca="1">D1147</f>
        <v>0</v>
      </c>
      <c r="E2340" s="459">
        <f ca="1">IF(D2339&gt;10,ROUND(D2340/12,2),D2340)</f>
        <v>0</v>
      </c>
      <c r="F2340" s="529">
        <f>Koniec_Projekt</f>
        <v>0</v>
      </c>
      <c r="G2340" s="330">
        <f>Miesiac_Koniec_Projekt</f>
        <v>0</v>
      </c>
      <c r="H2340" s="543" t="b">
        <f ca="1">SUM(K2340:AE2340)=D2339</f>
        <v>1</v>
      </c>
      <c r="I2340" s="1" t="s">
        <v>716</v>
      </c>
      <c r="K2340" s="256">
        <f ca="1">IF(AND($G2339,NOT(ISTEXT($G2338)),ISNUMBER(Poczatek),ISNUMBER(Koniec_Projekt)),IFERROR(IF(LataProjekcji=$F2341,ROUND($D2339,0),ROUND(K2338*$E2340,0)),0),0)</f>
        <v>0</v>
      </c>
      <c r="L2340" s="5">
        <f ca="1">IF(AND($G2339,NOT(ISTEXT($G2338)),ISNUMBER(Poczatek),ISNUMBER(Koniec_Projekt)),IFERROR(IF(LataProjekcji=$F2341,ROUND($D2339-SUM(K2340:$K2340),0),ROUND(L2338*$E2340,0)),0),0)</f>
        <v>0</v>
      </c>
      <c r="M2340" s="5">
        <f ca="1">IF(AND($G2339,NOT(ISTEXT($G2338)),ISNUMBER(Poczatek),ISNUMBER(Koniec_Projekt)),IFERROR(IF(LataProjekcji=$F2341,ROUND($D2339-SUM($K2340:L2340),0),ROUND(M2338*$E2340,0)),0),0)</f>
        <v>0</v>
      </c>
      <c r="N2340" s="5">
        <f ca="1">IF(AND($G2339,NOT(ISTEXT($G2338)),ISNUMBER(Poczatek),ISNUMBER(Koniec_Projekt)),IFERROR(IF(LataProjekcji=$F2341,ROUND($D2339-SUM($K2340:M2340),0),ROUND(N2338*$E2340,0)),0),0)</f>
        <v>0</v>
      </c>
      <c r="O2340" s="5">
        <f ca="1">IF(AND($G2339,NOT(ISTEXT($G2338)),ISNUMBER(Poczatek),ISNUMBER(Koniec_Projekt)),IFERROR(IF(LataProjekcji=$F2341,ROUND($D2339-SUM($K2340:N2340),0),ROUND(O2338*$E2340,0)),0),0)</f>
        <v>0</v>
      </c>
      <c r="P2340" s="5">
        <f ca="1">IF(AND($G2339,NOT(ISTEXT($G2338)),ISNUMBER(Poczatek),ISNUMBER(Koniec_Projekt)),IFERROR(IF(LataProjekcji=$F2341,ROUND($D2339-SUM($K2340:O2340),0),ROUND(P2338*$E2340,0)),0),0)</f>
        <v>0</v>
      </c>
      <c r="Q2340" s="5">
        <f ca="1">IF(AND($G2339,NOT(ISTEXT($G2338)),ISNUMBER(Poczatek),ISNUMBER(Koniec_Projekt)),IFERROR(IF(LataProjekcji=$F2341,ROUND($D2339-SUM($K2340:P2340),0),ROUND(Q2338*$E2340,0)),0),0)</f>
        <v>0</v>
      </c>
      <c r="R2340" s="5">
        <f ca="1">IF(AND($G2339,NOT(ISTEXT($G2338)),ISNUMBER(Poczatek),ISNUMBER(Koniec_Projekt)),IFERROR(IF(LataProjekcji=$F2341,ROUND($D2339-SUM($K2340:Q2340),0),ROUND(R2338*$E2340,0)),0),0)</f>
        <v>0</v>
      </c>
      <c r="S2340" s="5">
        <f ca="1">IF(AND($G2339,NOT(ISTEXT($G2338)),ISNUMBER(Poczatek),ISNUMBER(Koniec_Projekt)),IFERROR(IF(LataProjekcji=$F2341,ROUND($D2339-SUM($K2340:R2340),0),ROUND(S2338*$E2340,0)),0),0)</f>
        <v>0</v>
      </c>
      <c r="T2340" s="5">
        <f ca="1">IF(AND($G2339,NOT(ISTEXT($G2338)),ISNUMBER(Poczatek),ISNUMBER(Koniec_Projekt)),IFERROR(IF(LataProjekcji=$F2341,ROUND($D2339-SUM($K2340:S2340),0),ROUND(T2338*$E2340,0)),0),0)</f>
        <v>0</v>
      </c>
      <c r="U2340" s="5">
        <f ca="1">IF(AND($G2339,NOT(ISTEXT($G2338)),ISNUMBER(Poczatek),ISNUMBER(Koniec_Projekt)),IFERROR(IF(LataProjekcji=$F2341,ROUND($D2339-SUM($K2340:T2340),0),ROUND(U2338*$E2340,0)),0),0)</f>
        <v>0</v>
      </c>
      <c r="V2340" s="5">
        <f ca="1">IF(AND($G2339,NOT(ISTEXT($G2338)),ISNUMBER(Poczatek),ISNUMBER(Koniec_Projekt)),IFERROR(IF(LataProjekcji=$F2341,ROUND($D2339-SUM($K2340:U2340),0),ROUND(V2338*$E2340,0)),0),0)</f>
        <v>0</v>
      </c>
      <c r="W2340" s="5">
        <f ca="1">IF(AND($G2339,NOT(ISTEXT($G2338)),ISNUMBER(Poczatek),ISNUMBER(Koniec_Projekt)),IFERROR(IF(LataProjekcji=$F2341,ROUND($D2339-SUM($K2340:V2340),0),ROUND(W2338*$E2340,0)),0),0)</f>
        <v>0</v>
      </c>
      <c r="X2340" s="5">
        <f ca="1">IF(AND($G2339,NOT(ISTEXT($G2338)),ISNUMBER(Poczatek),ISNUMBER(Koniec_Projekt)),IFERROR(IF(LataProjekcji=$F2341,ROUND($D2339-SUM($K2340:W2340),0),ROUND(X2338*$E2340,0)),0),0)</f>
        <v>0</v>
      </c>
      <c r="Y2340" s="5">
        <f ca="1">IF(AND($G2339,NOT(ISTEXT($G2338)),ISNUMBER(Poczatek),ISNUMBER(Koniec_Projekt)),IFERROR(IF(LataProjekcji=$F2341,ROUND($D2339-SUM($K2340:X2340),0),ROUND(Y2338*$E2340,0)),0),0)</f>
        <v>0</v>
      </c>
      <c r="Z2340" s="5">
        <f ca="1">IF(AND($G2339,NOT(ISTEXT($G2338)),ISNUMBER(Poczatek),ISNUMBER(Koniec_Projekt)),IFERROR(IF(LataProjekcji=$F2341,ROUND($D2339-SUM($K2340:Y2340),0),ROUND(Z2338*$E2340,0)),0),0)</f>
        <v>0</v>
      </c>
      <c r="AA2340" s="5">
        <f ca="1">IF(AND($G2339,NOT(ISTEXT($G2338)),ISNUMBER(Poczatek),ISNUMBER(Koniec_Projekt)),IFERROR(IF(LataProjekcji=$F2341,ROUND($D2339-SUM($K2340:Z2340),0),ROUND(AA2338*$E2340,0)),0),0)</f>
        <v>0</v>
      </c>
      <c r="AB2340" s="5">
        <f ca="1">IF(AND($G2339,NOT(ISTEXT($G2338)),ISNUMBER(Poczatek),ISNUMBER(Koniec_Projekt)),IFERROR(IF(LataProjekcji=$F2341,ROUND($D2339-SUM($K2340:AA2340),0),ROUND(AB2338*$E2340,0)),0),0)</f>
        <v>0</v>
      </c>
      <c r="AC2340" s="5">
        <f ca="1">IF(AND($G2339,NOT(ISTEXT($G2338)),ISNUMBER(Poczatek),ISNUMBER(Koniec_Projekt)),IFERROR(IF(LataProjekcji=$F2341,ROUND($D2339-SUM($K2340:AB2340),0),ROUND(AC2338*$E2340,0)),0),0)</f>
        <v>0</v>
      </c>
      <c r="AD2340" s="5">
        <f ca="1">IF(AND($G2339,NOT(ISTEXT($G2338)),ISNUMBER(Poczatek),ISNUMBER(Koniec_Projekt)),IFERROR(IF(LataProjekcji=$F2341,ROUND($D2339-SUM($K2340:AC2340),0),ROUND(AD2338*$E2340,0)),0),0)</f>
        <v>0</v>
      </c>
      <c r="AE2340" s="5">
        <f ca="1">IF(AND($G2339,NOT(ISTEXT($G2338)),ISNUMBER(Poczatek),ISNUMBER(Koniec_Projekt)),IFERROR(IF(LataProjekcji=$F2341,ROUND($D2339-SUM($K2340:AD2340),0),ROUND(AE2338*$E2340,0)),0),0)</f>
        <v>0</v>
      </c>
    </row>
    <row r="2341" spans="2:31" hidden="1">
      <c r="B2341" s="531" t="s">
        <v>754</v>
      </c>
      <c r="D2341" s="1">
        <f ca="1">IFERROR(ROUNDUP(D2339/E2340,0),0)</f>
        <v>0</v>
      </c>
      <c r="E2341" s="1">
        <f ca="1">IF(D2341=0,0,DATEDIF(DATE(D2338,E2338,1),DATE(F2340,G2340,1),"m"))</f>
        <v>0</v>
      </c>
      <c r="F2341" s="1" t="str">
        <f ca="1">IFERROR(YEAR(G2338),"brak daty")</f>
        <v>brak daty</v>
      </c>
      <c r="G2341" s="1" t="str">
        <f ca="1">IFERROR(MONTH(G2338),"brak daty")</f>
        <v>brak daty</v>
      </c>
      <c r="H2341" s="5"/>
      <c r="I2341" s="1" t="s">
        <v>426</v>
      </c>
      <c r="K2341" s="5">
        <f ca="1">IF(AND($G2339,NOT(ISTEXT($G2338)),ISNUMBER(Poczatek),ISNUMBER(Koniec_Projekt)),IFERROR(IF(LataProjekcji=$F2340,IF(AND($G2340=$G2341,$F2340=$F2341),ROUND($D2339-SUM($K2341),0),ROUND(K2339*$E2340,0)),IF(LataProjekcji&gt;$F2340,0,ROUND(K2339*$E2340,0))),0),0)</f>
        <v>0</v>
      </c>
      <c r="L2341" s="5">
        <f ca="1">IF(AND($G2339,NOT(ISTEXT($G2338)),ISNUMBER(Poczatek),ISNUMBER(Koniec_Projekt)),IFERROR(IF(LataProjekcji=$F2340,IF(AND($G2340=$G2341,$F2340=$F2341),ROUND($D2339-SUM($K2341:K2341),0),ROUND(L2339*$E2340,0)),IF(LataProjekcji&gt;$F2340,0,ROUND(L2339*$E2340,0))),0),0)</f>
        <v>0</v>
      </c>
      <c r="M2341" s="5">
        <f ca="1">IF(AND($G2339,NOT(ISTEXT($G2338)),ISNUMBER(Poczatek),ISNUMBER(Koniec_Projekt)),IFERROR(IF(LataProjekcji=$F2340,IF(AND($G2340=$G2341,$F2340=$F2341),ROUND($D2339-SUM($K2341:L2341),0),ROUND(M2339*$E2340,0)),IF(LataProjekcji&gt;$F2340,0,ROUND(M2339*$E2340,0))),0),0)</f>
        <v>0</v>
      </c>
      <c r="N2341" s="5">
        <f ca="1">IF(AND($G2339,NOT(ISTEXT($G2338)),ISNUMBER(Poczatek),ISNUMBER(Koniec_Projekt)),IFERROR(IF(LataProjekcji=$F2340,IF(AND($G2340=$G2341,$F2340=$F2341),ROUND($D2339-SUM($K2341:M2341),0),ROUND(N2339*$E2340,0)),IF(LataProjekcji&gt;$F2340,0,ROUND(N2339*$E2340,0))),0),0)</f>
        <v>0</v>
      </c>
      <c r="O2341" s="5">
        <f ca="1">IF(AND($G2339,NOT(ISTEXT($G2338)),ISNUMBER(Poczatek),ISNUMBER(Koniec_Projekt)),IFERROR(IF(LataProjekcji=$F2340,IF(AND($G2340=$G2341,$F2340=$F2341),ROUND($D2339-SUM($K2341:N2341),0),ROUND(O2339*$E2340,0)),IF(LataProjekcji&gt;$F2340,0,ROUND(O2339*$E2340,0))),0),0)</f>
        <v>0</v>
      </c>
      <c r="P2341" s="5">
        <f ca="1">IF(AND($G2339,NOT(ISTEXT($G2338)),ISNUMBER(Poczatek),ISNUMBER(Koniec_Projekt)),IFERROR(IF(LataProjekcji=$F2340,IF(AND($G2340=$G2341,$F2340=$F2341),ROUND($D2339-SUM($K2341:O2341),0),ROUND(P2339*$E2340,0)),IF(LataProjekcji&gt;$F2340,0,ROUND(P2339*$E2340,0))),0),0)</f>
        <v>0</v>
      </c>
      <c r="Q2341" s="5">
        <f ca="1">IF(AND($G2339,NOT(ISTEXT($G2338)),ISNUMBER(Poczatek),ISNUMBER(Koniec_Projekt)),IFERROR(IF(LataProjekcji=$F2340,IF(AND($G2340=$G2341,$F2340=$F2341),ROUND($D2339-SUM($K2341:P2341),0),ROUND(Q2339*$E2340,0)),IF(LataProjekcji&gt;$F2340,0,ROUND(Q2339*$E2340,0))),0),0)</f>
        <v>0</v>
      </c>
      <c r="R2341" s="5">
        <f ca="1">IF(AND($G2339,NOT(ISTEXT($G2338)),ISNUMBER(Poczatek),ISNUMBER(Koniec_Projekt)),IFERROR(IF(LataProjekcji=$F2340,IF(AND($G2340=$G2341,$F2340=$F2341),ROUND($D2339-SUM($K2341:Q2341),0),ROUND(R2339*$E2340,0)),IF(LataProjekcji&gt;$F2340,0,ROUND(R2339*$E2340,0))),0),0)</f>
        <v>0</v>
      </c>
      <c r="S2341" s="5">
        <f ca="1">IF(AND($G2339,NOT(ISTEXT($G2338)),ISNUMBER(Poczatek),ISNUMBER(Koniec_Projekt)),IFERROR(IF(LataProjekcji=$F2340,IF(AND($G2340=$G2341,$F2340=$F2341),ROUND($D2339-SUM($K2341:R2341),0),ROUND(S2339*$E2340,0)),IF(LataProjekcji&gt;$F2340,0,ROUND(S2339*$E2340,0))),0),0)</f>
        <v>0</v>
      </c>
      <c r="T2341" s="5">
        <f ca="1">IF(AND($G2339,NOT(ISTEXT($G2338)),ISNUMBER(Poczatek),ISNUMBER(Koniec_Projekt)),IFERROR(IF(LataProjekcji=$F2340,IF(AND($G2340=$G2341,$F2340=$F2341),ROUND($D2339-SUM($K2341:S2341),0),ROUND(T2339*$E2340,0)),IF(LataProjekcji&gt;$F2340,0,ROUND(T2339*$E2340,0))),0),0)</f>
        <v>0</v>
      </c>
      <c r="U2341" s="5">
        <f ca="1">IF(AND($G2339,NOT(ISTEXT($G2338)),ISNUMBER(Poczatek),ISNUMBER(Koniec_Projekt)),IFERROR(IF(LataProjekcji=$F2340,IF(AND($G2340=$G2341,$F2340=$F2341),ROUND($D2339-SUM($K2341:T2341),0),ROUND(U2339*$E2340,0)),IF(LataProjekcji&gt;$F2340,0,ROUND(U2339*$E2340,0))),0),0)</f>
        <v>0</v>
      </c>
      <c r="V2341" s="5">
        <f ca="1">IF(AND($G2339,NOT(ISTEXT($G2338)),ISNUMBER(Poczatek),ISNUMBER(Koniec_Projekt)),IFERROR(IF(LataProjekcji=$F2340,IF(AND($G2340=$G2341,$F2340=$F2341),ROUND($D2339-SUM($K2341:U2341),0),ROUND(V2339*$E2340,0)),IF(LataProjekcji&gt;$F2340,0,ROUND(V2339*$E2340,0))),0),0)</f>
        <v>0</v>
      </c>
      <c r="W2341" s="5">
        <f ca="1">IF(AND($G2339,NOT(ISTEXT($G2338)),ISNUMBER(Poczatek),ISNUMBER(Koniec_Projekt)),IFERROR(IF(LataProjekcji=$F2340,IF(AND($G2340=$G2341,$F2340=$F2341),ROUND($D2339-SUM($K2341:V2341),0),ROUND(W2339*$E2340,0)),IF(LataProjekcji&gt;$F2340,0,ROUND(W2339*$E2340,0))),0),0)</f>
        <v>0</v>
      </c>
      <c r="X2341" s="5">
        <f ca="1">IF(AND($G2339,NOT(ISTEXT($G2338)),ISNUMBER(Poczatek),ISNUMBER(Koniec_Projekt)),IFERROR(IF(LataProjekcji=$F2340,IF(AND($G2340=$G2341,$F2340=$F2341),ROUND($D2339-SUM($K2341:W2341),0),ROUND(X2339*$E2340,0)),IF(LataProjekcji&gt;$F2340,0,ROUND(X2339*$E2340,0))),0),0)</f>
        <v>0</v>
      </c>
      <c r="Y2341" s="5">
        <f ca="1">IF(AND($G2339,NOT(ISTEXT($G2338)),ISNUMBER(Poczatek),ISNUMBER(Koniec_Projekt)),IFERROR(IF(LataProjekcji=$F2340,IF(AND($G2340=$G2341,$F2340=$F2341),ROUND($D2339-SUM($K2341:X2341),0),ROUND(Y2339*$E2340,0)),IF(LataProjekcji&gt;$F2340,0,ROUND(Y2339*$E2340,0))),0),0)</f>
        <v>0</v>
      </c>
      <c r="Z2341" s="5">
        <f ca="1">IF(AND($G2339,NOT(ISTEXT($G2338)),ISNUMBER(Poczatek),ISNUMBER(Koniec_Projekt)),IFERROR(IF(LataProjekcji=$F2340,IF(AND($G2340=$G2341,$F2340=$F2341),ROUND($D2339-SUM($K2341:Y2341),0),ROUND(Z2339*$E2340,0)),IF(LataProjekcji&gt;$F2340,0,ROUND(Z2339*$E2340,0))),0),0)</f>
        <v>0</v>
      </c>
      <c r="AA2341" s="5">
        <f ca="1">IF(AND($G2339,NOT(ISTEXT($G2338)),ISNUMBER(Poczatek),ISNUMBER(Koniec_Projekt)),IFERROR(IF(LataProjekcji=$F2340,IF(AND($G2340=$G2341,$F2340=$F2341),ROUND($D2339-SUM($K2341:Z2341),0),ROUND(AA2339*$E2340,0)),IF(LataProjekcji&gt;$F2340,0,ROUND(AA2339*$E2340,0))),0),0)</f>
        <v>0</v>
      </c>
      <c r="AB2341" s="5">
        <f ca="1">IF(AND($G2339,NOT(ISTEXT($G2338)),ISNUMBER(Poczatek),ISNUMBER(Koniec_Projekt)),IFERROR(IF(LataProjekcji=$F2340,IF(AND($G2340=$G2341,$F2340=$F2341),ROUND($D2339-SUM($K2341:AA2341),0),ROUND(AB2339*$E2340,0)),IF(LataProjekcji&gt;$F2340,0,ROUND(AB2339*$E2340,0))),0),0)</f>
        <v>0</v>
      </c>
      <c r="AC2341" s="5">
        <f ca="1">IF(AND($G2339,NOT(ISTEXT($G2338)),ISNUMBER(Poczatek),ISNUMBER(Koniec_Projekt)),IFERROR(IF(LataProjekcji=$F2340,IF(AND($G2340=$G2341,$F2340=$F2341),ROUND($D2339-SUM($K2341:AB2341),0),ROUND(AC2339*$E2340,0)),IF(LataProjekcji&gt;$F2340,0,ROUND(AC2339*$E2340,0))),0),0)</f>
        <v>0</v>
      </c>
      <c r="AD2341" s="5">
        <f ca="1">IF(AND($G2339,NOT(ISTEXT($G2338)),ISNUMBER(Poczatek),ISNUMBER(Koniec_Projekt)),IFERROR(IF(LataProjekcji=$F2340,IF(AND($G2340=$G2341,$F2340=$F2341),ROUND($D2339-SUM($K2341:AC2341),0),ROUND(AD2339*$E2340,0)),IF(LataProjekcji&gt;$F2340,0,ROUND(AD2339*$E2340,0))),0),0)</f>
        <v>0</v>
      </c>
      <c r="AE2341" s="5">
        <f ca="1">IF(AND($G2339,NOT(ISTEXT($G2338)),ISNUMBER(Poczatek),ISNUMBER(Koniec_Projekt)),IFERROR(IF(LataProjekcji=$F2340,IF(AND($G2340=$G2341,$F2340=$F2341),ROUND($D2339-SUM($K2341:AD2341),0),ROUND(AE2339*$E2340,0)),IF(LataProjekcji&gt;$F2340,0,ROUND(AE2339*$E2340,0))),0),0)</f>
        <v>0</v>
      </c>
    </row>
    <row r="2342" spans="2:31" ht="12.5" hidden="1" thickBot="1">
      <c r="B2342" s="532" t="s">
        <v>755</v>
      </c>
      <c r="C2342" s="533"/>
      <c r="D2342" s="534">
        <f ca="1">IF(D2339&gt;10,ROUND((D2341-1)*E2340,0),E2340)</f>
        <v>0</v>
      </c>
      <c r="E2342" s="534">
        <f ca="1">D2339-D2342</f>
        <v>0</v>
      </c>
      <c r="F2342" s="533"/>
      <c r="G2342" s="533"/>
      <c r="H2342" s="533"/>
      <c r="I2342" s="533"/>
      <c r="J2342" s="533"/>
      <c r="K2342" s="533"/>
      <c r="L2342" s="533"/>
      <c r="M2342" s="533"/>
      <c r="N2342" s="533"/>
      <c r="O2342" s="533"/>
      <c r="P2342" s="533"/>
      <c r="Q2342" s="533"/>
      <c r="R2342" s="533"/>
      <c r="S2342" s="533"/>
      <c r="T2342" s="533"/>
      <c r="U2342" s="533"/>
      <c r="V2342" s="533"/>
      <c r="W2342" s="533"/>
      <c r="X2342" s="533"/>
      <c r="Y2342" s="533"/>
      <c r="Z2342" s="533"/>
      <c r="AA2342" s="533"/>
      <c r="AB2342" s="533"/>
      <c r="AC2342" s="533"/>
      <c r="AD2342" s="533"/>
      <c r="AE2342" s="533"/>
    </row>
    <row r="2343" spans="2:31" ht="12.5" hidden="1" thickTop="1"/>
    <row r="2344" spans="2:31" ht="12.5" hidden="1" thickBot="1">
      <c r="B2344" s="535" t="str">
        <f ca="1">"nazwa ST: "&amp;B1151</f>
        <v>nazwa ST: 0</v>
      </c>
      <c r="C2344" s="535"/>
      <c r="D2344" s="536">
        <f>D1151</f>
        <v>4</v>
      </c>
      <c r="E2344" s="535"/>
      <c r="F2344" s="535"/>
      <c r="G2344" s="535"/>
      <c r="H2344" s="535"/>
      <c r="I2344" s="535"/>
      <c r="J2344" s="535"/>
      <c r="K2344" s="544" t="str">
        <f t="shared" ref="K2344:AE2344" si="3670">LataProjekcji</f>
        <v>Uzupełnij dane</v>
      </c>
      <c r="L2344" s="544" t="str">
        <f t="shared" si="3670"/>
        <v/>
      </c>
      <c r="M2344" s="544" t="str">
        <f t="shared" si="3670"/>
        <v/>
      </c>
      <c r="N2344" s="544" t="str">
        <f t="shared" si="3670"/>
        <v/>
      </c>
      <c r="O2344" s="544" t="str">
        <f t="shared" si="3670"/>
        <v/>
      </c>
      <c r="P2344" s="544" t="str">
        <f t="shared" si="3670"/>
        <v/>
      </c>
      <c r="Q2344" s="544" t="str">
        <f t="shared" si="3670"/>
        <v/>
      </c>
      <c r="R2344" s="544" t="str">
        <f t="shared" si="3670"/>
        <v/>
      </c>
      <c r="S2344" s="544" t="str">
        <f t="shared" si="3670"/>
        <v/>
      </c>
      <c r="T2344" s="544" t="str">
        <f t="shared" si="3670"/>
        <v/>
      </c>
      <c r="U2344" s="544" t="str">
        <f t="shared" si="3670"/>
        <v/>
      </c>
      <c r="V2344" s="544" t="str">
        <f t="shared" si="3670"/>
        <v/>
      </c>
      <c r="W2344" s="544" t="str">
        <f t="shared" si="3670"/>
        <v/>
      </c>
      <c r="X2344" s="544" t="str">
        <f t="shared" si="3670"/>
        <v/>
      </c>
      <c r="Y2344" s="544" t="str">
        <f t="shared" si="3670"/>
        <v/>
      </c>
      <c r="Z2344" s="544" t="str">
        <f t="shared" si="3670"/>
        <v/>
      </c>
      <c r="AA2344" s="544" t="str">
        <f t="shared" si="3670"/>
        <v/>
      </c>
      <c r="AB2344" s="544" t="str">
        <f t="shared" si="3670"/>
        <v/>
      </c>
      <c r="AC2344" s="544" t="str">
        <f t="shared" si="3670"/>
        <v/>
      </c>
      <c r="AD2344" s="544" t="str">
        <f t="shared" si="3670"/>
        <v/>
      </c>
      <c r="AE2344" s="544" t="str">
        <f t="shared" si="3670"/>
        <v/>
      </c>
    </row>
    <row r="2345" spans="2:31" hidden="1">
      <c r="B2345" s="531" t="s">
        <v>756</v>
      </c>
      <c r="D2345" s="1">
        <f ca="1">D1152</f>
        <v>1900</v>
      </c>
      <c r="E2345" s="1">
        <f ca="1">E1152</f>
        <v>1</v>
      </c>
      <c r="F2345" s="1">
        <f ca="1">IF(D2346&gt;10,F1152,1)</f>
        <v>1</v>
      </c>
      <c r="G2345" s="530" t="str">
        <f ca="1">IF(ISBLANK(OFFSET($E$195,$D2344,0)),"brak daty",IF(D2346&gt;10,EDATE(OFFSET($E$195,$D2344,0),D2348),DATE(D2345,E2345,1)))</f>
        <v>brak daty</v>
      </c>
      <c r="H2345" s="543" t="b">
        <f ca="1">SUM(K2345:AE2345)=D2348</f>
        <v>1</v>
      </c>
      <c r="I2345" s="1" t="s">
        <v>752</v>
      </c>
      <c r="K2345" s="5">
        <f ca="1">IF(AND($G2346,NOT(ISTEXT($G2345)),ISNUMBER(Poczatek),ISNUMBER(Koniec_Projekt)),IFERROR(IF($D2345=LataProjekcji,$F2345,IF($D2345&lt;LataProjekcji,IF((SUM(K2345)+12)&lt;$D2348,12,$D2348-SUM(K2345)),0)),0),0)</f>
        <v>0</v>
      </c>
      <c r="L2345" s="5">
        <f ca="1">IF(AND($G2346,NOT(ISTEXT($G2345)),ISNUMBER(Poczatek),ISNUMBER(Koniec_Projekt)),IFERROR(IF($D2345=LataProjekcji,$F2345,IF($D2345&lt;LataProjekcji,IF((SUM($K2345:K2345)+12)&lt;$D2348,12,$D2348-SUM($K2345:K2345)),0)),0),0)</f>
        <v>0</v>
      </c>
      <c r="M2345" s="5">
        <f ca="1">IF(AND($G2346,NOT(ISTEXT($G2345)),ISNUMBER(Poczatek),ISNUMBER(Koniec_Projekt)),IFERROR(IF($D2345=LataProjekcji,$F2345,IF($D2345&lt;LataProjekcji,IF((SUM($K2345:L2345)+12)&lt;$D2348,12,$D2348-SUM($K2345:L2345)),0)),0),0)</f>
        <v>0</v>
      </c>
      <c r="N2345" s="5">
        <f ca="1">IF(AND($G2346,NOT(ISTEXT($G2345)),ISNUMBER(Poczatek),ISNUMBER(Koniec_Projekt)),IFERROR(IF($D2345=LataProjekcji,$F2345,IF($D2345&lt;LataProjekcji,IF((SUM($K2345:M2345)+12)&lt;$D2348,12,$D2348-SUM($K2345:M2345)),0)),0),0)</f>
        <v>0</v>
      </c>
      <c r="O2345" s="5">
        <f ca="1">IF(AND($G2346,NOT(ISTEXT($G2345)),ISNUMBER(Poczatek),ISNUMBER(Koniec_Projekt)),IFERROR(IF($D2345=LataProjekcji,$F2345,IF($D2345&lt;LataProjekcji,IF((SUM($K2345:N2345)+12)&lt;$D2348,12,$D2348-SUM($K2345:N2345)),0)),0),0)</f>
        <v>0</v>
      </c>
      <c r="P2345" s="5">
        <f ca="1">IF(AND($G2346,NOT(ISTEXT($G2345)),ISNUMBER(Poczatek),ISNUMBER(Koniec_Projekt)),IFERROR(IF($D2345=LataProjekcji,$F2345,IF($D2345&lt;LataProjekcji,IF((SUM($K2345:O2345)+12)&lt;$D2348,12,$D2348-SUM($K2345:O2345)),0)),0),0)</f>
        <v>0</v>
      </c>
      <c r="Q2345" s="5">
        <f ca="1">IF(AND($G2346,NOT(ISTEXT($G2345)),ISNUMBER(Poczatek),ISNUMBER(Koniec_Projekt)),IFERROR(IF($D2345=LataProjekcji,$F2345,IF($D2345&lt;LataProjekcji,IF((SUM($K2345:P2345)+12)&lt;$D2348,12,$D2348-SUM($K2345:P2345)),0)),0),0)</f>
        <v>0</v>
      </c>
      <c r="R2345" s="5">
        <f ca="1">IF(AND($G2346,NOT(ISTEXT($G2345)),ISNUMBER(Poczatek),ISNUMBER(Koniec_Projekt)),IFERROR(IF($D2345=LataProjekcji,$F2345,IF($D2345&lt;LataProjekcji,IF((SUM($K2345:Q2345)+12)&lt;$D2348,12,$D2348-SUM($K2345:Q2345)),0)),0),0)</f>
        <v>0</v>
      </c>
      <c r="S2345" s="5">
        <f ca="1">IF(AND($G2346,NOT(ISTEXT($G2345)),ISNUMBER(Poczatek),ISNUMBER(Koniec_Projekt)),IFERROR(IF($D2345=LataProjekcji,$F2345,IF($D2345&lt;LataProjekcji,IF((SUM($K2345:R2345)+12)&lt;$D2348,12,$D2348-SUM($K2345:R2345)),0)),0),0)</f>
        <v>0</v>
      </c>
      <c r="T2345" s="5">
        <f ca="1">IF(AND($G2346,NOT(ISTEXT($G2345)),ISNUMBER(Poczatek),ISNUMBER(Koniec_Projekt)),IFERROR(IF($D2345=LataProjekcji,$F2345,IF($D2345&lt;LataProjekcji,IF((SUM($K2345:S2345)+12)&lt;$D2348,12,$D2348-SUM($K2345:S2345)),0)),0),0)</f>
        <v>0</v>
      </c>
      <c r="U2345" s="5">
        <f ca="1">IF(AND($G2346,NOT(ISTEXT($G2345)),ISNUMBER(Poczatek),ISNUMBER(Koniec_Projekt)),IFERROR(IF($D2345=LataProjekcji,$F2345,IF($D2345&lt;LataProjekcji,IF((SUM($K2345:T2345)+12)&lt;$D2348,12,$D2348-SUM($K2345:T2345)),0)),0),0)</f>
        <v>0</v>
      </c>
      <c r="V2345" s="5">
        <f ca="1">IF(AND($G2346,NOT(ISTEXT($G2345)),ISNUMBER(Poczatek),ISNUMBER(Koniec_Projekt)),IFERROR(IF($D2345=LataProjekcji,$F2345,IF($D2345&lt;LataProjekcji,IF((SUM($K2345:U2345)+12)&lt;$D2348,12,$D2348-SUM($K2345:U2345)),0)),0),0)</f>
        <v>0</v>
      </c>
      <c r="W2345" s="5">
        <f ca="1">IF(AND($G2346,NOT(ISTEXT($G2345)),ISNUMBER(Poczatek),ISNUMBER(Koniec_Projekt)),IFERROR(IF($D2345=LataProjekcji,$F2345,IF($D2345&lt;LataProjekcji,IF((SUM($K2345:V2345)+12)&lt;$D2348,12,$D2348-SUM($K2345:V2345)),0)),0),0)</f>
        <v>0</v>
      </c>
      <c r="X2345" s="5">
        <f ca="1">IF(AND($G2346,NOT(ISTEXT($G2345)),ISNUMBER(Poczatek),ISNUMBER(Koniec_Projekt)),IFERROR(IF($D2345=LataProjekcji,$F2345,IF($D2345&lt;LataProjekcji,IF((SUM($K2345:W2345)+12)&lt;$D2348,12,$D2348-SUM($K2345:W2345)),0)),0),0)</f>
        <v>0</v>
      </c>
      <c r="Y2345" s="5">
        <f ca="1">IF(AND($G2346,NOT(ISTEXT($G2345)),ISNUMBER(Poczatek),ISNUMBER(Koniec_Projekt)),IFERROR(IF($D2345=LataProjekcji,$F2345,IF($D2345&lt;LataProjekcji,IF((SUM($K2345:X2345)+12)&lt;$D2348,12,$D2348-SUM($K2345:X2345)),0)),0),0)</f>
        <v>0</v>
      </c>
      <c r="Z2345" s="5">
        <f ca="1">IF(AND($G2346,NOT(ISTEXT($G2345)),ISNUMBER(Poczatek),ISNUMBER(Koniec_Projekt)),IFERROR(IF($D2345=LataProjekcji,$F2345,IF($D2345&lt;LataProjekcji,IF((SUM($K2345:Y2345)+12)&lt;$D2348,12,$D2348-SUM($K2345:Y2345)),0)),0),0)</f>
        <v>0</v>
      </c>
      <c r="AA2345" s="5">
        <f ca="1">IF(AND($G2346,NOT(ISTEXT($G2345)),ISNUMBER(Poczatek),ISNUMBER(Koniec_Projekt)),IFERROR(IF($D2345=LataProjekcji,$F2345,IF($D2345&lt;LataProjekcji,IF((SUM($K2345:Z2345)+12)&lt;$D2348,12,$D2348-SUM($K2345:Z2345)),0)),0),0)</f>
        <v>0</v>
      </c>
      <c r="AB2345" s="5">
        <f ca="1">IF(AND($G2346,NOT(ISTEXT($G2345)),ISNUMBER(Poczatek),ISNUMBER(Koniec_Projekt)),IFERROR(IF($D2345=LataProjekcji,$F2345,IF($D2345&lt;LataProjekcji,IF((SUM($K2345:AA2345)+12)&lt;$D2348,12,$D2348-SUM($K2345:AA2345)),0)),0),0)</f>
        <v>0</v>
      </c>
      <c r="AC2345" s="5">
        <f ca="1">IF(AND($G2346,NOT(ISTEXT($G2345)),ISNUMBER(Poczatek),ISNUMBER(Koniec_Projekt)),IFERROR(IF($D2345=LataProjekcji,$F2345,IF($D2345&lt;LataProjekcji,IF((SUM($K2345:AB2345)+12)&lt;$D2348,12,$D2348-SUM($K2345:AB2345)),0)),0),0)</f>
        <v>0</v>
      </c>
      <c r="AD2345" s="5">
        <f ca="1">IF(AND($G2346,NOT(ISTEXT($G2345)),ISNUMBER(Poczatek),ISNUMBER(Koniec_Projekt)),IFERROR(IF($D2345=LataProjekcji,$F2345,IF($D2345&lt;LataProjekcji,IF((SUM($K2345:AC2345)+12)&lt;$D2348,12,$D2348-SUM($K2345:AC2345)),0)),0),0)</f>
        <v>0</v>
      </c>
      <c r="AE2345" s="5">
        <f ca="1">IF(AND($G2346,NOT(ISTEXT($G2345)),ISNUMBER(Poczatek),ISNUMBER(Koniec_Projekt)),IFERROR(IF($D2345=LataProjekcji,$F2345,IF($D2345&lt;LataProjekcji,IF((SUM($K2345:AD2345)+12)&lt;$D2348,12,$D2348-SUM($K2345:AD2345)),0)),0),0)</f>
        <v>0</v>
      </c>
    </row>
    <row r="2346" spans="2:31" hidden="1">
      <c r="B2346" s="531" t="s">
        <v>758</v>
      </c>
      <c r="D2346" s="5">
        <f ca="1">D1153</f>
        <v>0</v>
      </c>
      <c r="E2346" s="459">
        <f ca="1">E1153</f>
        <v>0</v>
      </c>
      <c r="F2346" s="459">
        <f ca="1">F1153</f>
        <v>0</v>
      </c>
      <c r="G2346" s="1" t="b">
        <f>NOT(ISBLANK(am_prace_rozwojowe))</f>
        <v>0</v>
      </c>
      <c r="H2346" s="543" t="b">
        <f ca="1">SUM(K2346:AE2346)=E2348</f>
        <v>1</v>
      </c>
      <c r="I2346" s="1" t="s">
        <v>753</v>
      </c>
      <c r="K2346" s="542">
        <f ca="1">IF(AND($G2346,NOT(ISTEXT($G2345)),ISNUMBER(Poczatek),ISNUMBER(Koniec_Projekt)),IFERROR(IF($D2345=LataProjekcji,IF($F2345&gt;$E2348,$E2348,$F2345),IF($D2348&gt;=$E2348,(IF($D2345&lt;LataProjekcji,IF((SUM(J2346:$K2346)+12)&lt;$E2348,12,$E2348-SUM(J2346:$K2346)),0)),(IF($D2345&lt;LataProjekcji,IF((SUM(J2346:$K2346)+12)&lt;$D2348,12,$D2348-SUM(J2346:$K2346)),0)))),0),0)</f>
        <v>0</v>
      </c>
      <c r="L2346" s="542">
        <f ca="1">IF(AND($G2346,NOT(ISTEXT($G2345)),ISNUMBER(Poczatek),ISNUMBER(Koniec_Projekt)),IFERROR(IF($D2345=LataProjekcji,IF($F2345&gt;$E2348,$E2348,$F2345),IF($D2348&gt;=$E2348,(IF($D2345&lt;LataProjekcji,IF((SUM($K2346:K2346)+12)&lt;$E2348,12,$E2348-SUM($K2346:K2346)),0)),(IF($D2345&lt;LataProjekcji,IF((SUM($K2346:K2346)+12)&lt;$D2348,12,$D2348-SUM($K2346:K2346)),0)))),0),0)</f>
        <v>0</v>
      </c>
      <c r="M2346" s="542">
        <f ca="1">IF(AND($G2346,NOT(ISTEXT($G2345)),ISNUMBER(Poczatek),ISNUMBER(Koniec_Projekt)),IFERROR(IF($D2345=LataProjekcji,IF($F2345&gt;$E2348,$E2348,$F2345),IF($D2348&gt;=$E2348,(IF($D2345&lt;LataProjekcji,IF((SUM($K2346:L2346)+12)&lt;$E2348,12,$E2348-SUM($K2346:L2346)),0)),(IF($D2345&lt;LataProjekcji,IF((SUM($K2346:L2346)+12)&lt;$D2348,12,$D2348-SUM($K2346:L2346)),0)))),0),0)</f>
        <v>0</v>
      </c>
      <c r="N2346" s="542">
        <f ca="1">IF(AND($G2346,NOT(ISTEXT($G2345)),ISNUMBER(Poczatek),ISNUMBER(Koniec_Projekt)),IFERROR(IF($D2345=LataProjekcji,IF($F2345&gt;$E2348,$E2348,$F2345),IF($D2348&gt;=$E2348,(IF($D2345&lt;LataProjekcji,IF((SUM($K2346:M2346)+12)&lt;$E2348,12,$E2348-SUM($K2346:M2346)),0)),(IF($D2345&lt;LataProjekcji,IF((SUM($K2346:M2346)+12)&lt;$D2348,12,$D2348-SUM($K2346:M2346)),0)))),0),0)</f>
        <v>0</v>
      </c>
      <c r="O2346" s="542">
        <f ca="1">IF(AND($G2346,NOT(ISTEXT($G2345)),ISNUMBER(Poczatek),ISNUMBER(Koniec_Projekt)),IFERROR(IF($D2345=LataProjekcji,IF($F2345&gt;$E2348,$E2348,$F2345),IF($D2348&gt;=$E2348,(IF($D2345&lt;LataProjekcji,IF((SUM($K2346:N2346)+12)&lt;$E2348,12,$E2348-SUM($K2346:N2346)),0)),(IF($D2345&lt;LataProjekcji,IF((SUM($K2346:N2346)+12)&lt;$D2348,12,$D2348-SUM($K2346:N2346)),0)))),0),0)</f>
        <v>0</v>
      </c>
      <c r="P2346" s="542">
        <f ca="1">IF(AND($G2346,NOT(ISTEXT($G2345)),ISNUMBER(Poczatek),ISNUMBER(Koniec_Projekt)),IFERROR(IF($D2345=LataProjekcji,IF($F2345&gt;$E2348,$E2348,$F2345),IF($D2348&gt;=$E2348,(IF($D2345&lt;LataProjekcji,IF((SUM($K2346:O2346)+12)&lt;$E2348,12,$E2348-SUM($K2346:O2346)),0)),(IF($D2345&lt;LataProjekcji,IF((SUM($K2346:O2346)+12)&lt;$D2348,12,$D2348-SUM($K2346:O2346)),0)))),0),0)</f>
        <v>0</v>
      </c>
      <c r="Q2346" s="542">
        <f ca="1">IF(AND($G2346,NOT(ISTEXT($G2345)),ISNUMBER(Poczatek),ISNUMBER(Koniec_Projekt)),IFERROR(IF($D2345=LataProjekcji,IF($F2345&gt;$E2348,$E2348,$F2345),IF($D2348&gt;=$E2348,(IF($D2345&lt;LataProjekcji,IF((SUM($K2346:P2346)+12)&lt;$E2348,12,$E2348-SUM($K2346:P2346)),0)),(IF($D2345&lt;LataProjekcji,IF((SUM($K2346:P2346)+12)&lt;$D2348,12,$D2348-SUM($K2346:P2346)),0)))),0),0)</f>
        <v>0</v>
      </c>
      <c r="R2346" s="542">
        <f ca="1">IF(AND($G2346,NOT(ISTEXT($G2345)),ISNUMBER(Poczatek),ISNUMBER(Koniec_Projekt)),IFERROR(IF($D2345=LataProjekcji,IF($F2345&gt;$E2348,$E2348,$F2345),IF($D2348&gt;=$E2348,(IF($D2345&lt;LataProjekcji,IF((SUM($K2346:Q2346)+12)&lt;$E2348,12,$E2348-SUM($K2346:Q2346)),0)),(IF($D2345&lt;LataProjekcji,IF((SUM($K2346:Q2346)+12)&lt;$D2348,12,$D2348-SUM($K2346:Q2346)),0)))),0),0)</f>
        <v>0</v>
      </c>
      <c r="S2346" s="542">
        <f ca="1">IF(AND($G2346,NOT(ISTEXT($G2345)),ISNUMBER(Poczatek),ISNUMBER(Koniec_Projekt)),IFERROR(IF($D2345=LataProjekcji,IF($F2345&gt;$E2348,$E2348,$F2345),IF($D2348&gt;=$E2348,(IF($D2345&lt;LataProjekcji,IF((SUM($K2346:R2346)+12)&lt;$E2348,12,$E2348-SUM($K2346:R2346)),0)),(IF($D2345&lt;LataProjekcji,IF((SUM($K2346:R2346)+12)&lt;$D2348,12,$D2348-SUM($K2346:R2346)),0)))),0),0)</f>
        <v>0</v>
      </c>
      <c r="T2346" s="542">
        <f ca="1">IF(AND($G2346,NOT(ISTEXT($G2345)),ISNUMBER(Poczatek),ISNUMBER(Koniec_Projekt)),IFERROR(IF($D2345=LataProjekcji,IF($F2345&gt;$E2348,$E2348,$F2345),IF($D2348&gt;=$E2348,(IF($D2345&lt;LataProjekcji,IF((SUM($K2346:S2346)+12)&lt;$E2348,12,$E2348-SUM($K2346:S2346)),0)),(IF($D2345&lt;LataProjekcji,IF((SUM($K2346:S2346)+12)&lt;$D2348,12,$D2348-SUM($K2346:S2346)),0)))),0),0)</f>
        <v>0</v>
      </c>
      <c r="U2346" s="542">
        <f ca="1">IF(AND($G2346,NOT(ISTEXT($G2345)),ISNUMBER(Poczatek),ISNUMBER(Koniec_Projekt)),IFERROR(IF($D2345=LataProjekcji,IF($F2345&gt;$E2348,$E2348,$F2345),IF($D2348&gt;=$E2348,(IF($D2345&lt;LataProjekcji,IF((SUM($K2346:T2346)+12)&lt;$E2348,12,$E2348-SUM($K2346:T2346)),0)),(IF($D2345&lt;LataProjekcji,IF((SUM($K2346:T2346)+12)&lt;$D2348,12,$D2348-SUM($K2346:T2346)),0)))),0),0)</f>
        <v>0</v>
      </c>
      <c r="V2346" s="542">
        <f ca="1">IF(AND($G2346,NOT(ISTEXT($G2345)),ISNUMBER(Poczatek),ISNUMBER(Koniec_Projekt)),IFERROR(IF($D2345=LataProjekcji,IF($F2345&gt;$E2348,$E2348,$F2345),IF($D2348&gt;=$E2348,(IF($D2345&lt;LataProjekcji,IF((SUM($K2346:U2346)+12)&lt;$E2348,12,$E2348-SUM($K2346:U2346)),0)),(IF($D2345&lt;LataProjekcji,IF((SUM($K2346:U2346)+12)&lt;$D2348,12,$D2348-SUM($K2346:U2346)),0)))),0),0)</f>
        <v>0</v>
      </c>
      <c r="W2346" s="542">
        <f ca="1">IF(AND($G2346,NOT(ISTEXT($G2345)),ISNUMBER(Poczatek),ISNUMBER(Koniec_Projekt)),IFERROR(IF($D2345=LataProjekcji,IF($F2345&gt;$E2348,$E2348,$F2345),IF($D2348&gt;=$E2348,(IF($D2345&lt;LataProjekcji,IF((SUM($K2346:V2346)+12)&lt;$E2348,12,$E2348-SUM($K2346:V2346)),0)),(IF($D2345&lt;LataProjekcji,IF((SUM($K2346:V2346)+12)&lt;$D2348,12,$D2348-SUM($K2346:V2346)),0)))),0),0)</f>
        <v>0</v>
      </c>
      <c r="X2346" s="542">
        <f ca="1">IF(AND($G2346,NOT(ISTEXT($G2345)),ISNUMBER(Poczatek),ISNUMBER(Koniec_Projekt)),IFERROR(IF($D2345=LataProjekcji,IF($F2345&gt;$E2348,$E2348,$F2345),IF($D2348&gt;=$E2348,(IF($D2345&lt;LataProjekcji,IF((SUM($K2346:W2346)+12)&lt;$E2348,12,$E2348-SUM($K2346:W2346)),0)),(IF($D2345&lt;LataProjekcji,IF((SUM($K2346:W2346)+12)&lt;$D2348,12,$D2348-SUM($K2346:W2346)),0)))),0),0)</f>
        <v>0</v>
      </c>
      <c r="Y2346" s="542">
        <f ca="1">IF(AND($G2346,NOT(ISTEXT($G2345)),ISNUMBER(Poczatek),ISNUMBER(Koniec_Projekt)),IFERROR(IF($D2345=LataProjekcji,IF($F2345&gt;$E2348,$E2348,$F2345),IF($D2348&gt;=$E2348,(IF($D2345&lt;LataProjekcji,IF((SUM($K2346:X2346)+12)&lt;$E2348,12,$E2348-SUM($K2346:X2346)),0)),(IF($D2345&lt;LataProjekcji,IF((SUM($K2346:X2346)+12)&lt;$D2348,12,$D2348-SUM($K2346:X2346)),0)))),0),0)</f>
        <v>0</v>
      </c>
      <c r="Z2346" s="542">
        <f ca="1">IF(AND($G2346,NOT(ISTEXT($G2345)),ISNUMBER(Poczatek),ISNUMBER(Koniec_Projekt)),IFERROR(IF($D2345=LataProjekcji,IF($F2345&gt;$E2348,$E2348,$F2345),IF($D2348&gt;=$E2348,(IF($D2345&lt;LataProjekcji,IF((SUM($K2346:Y2346)+12)&lt;$E2348,12,$E2348-SUM($K2346:Y2346)),0)),(IF($D2345&lt;LataProjekcji,IF((SUM($K2346:Y2346)+12)&lt;$D2348,12,$D2348-SUM($K2346:Y2346)),0)))),0),0)</f>
        <v>0</v>
      </c>
      <c r="AA2346" s="542">
        <f ca="1">IF(AND($G2346,NOT(ISTEXT($G2345)),ISNUMBER(Poczatek),ISNUMBER(Koniec_Projekt)),IFERROR(IF($D2345=LataProjekcji,IF($F2345&gt;$E2348,$E2348,$F2345),IF($D2348&gt;=$E2348,(IF($D2345&lt;LataProjekcji,IF((SUM($K2346:Z2346)+12)&lt;$E2348,12,$E2348-SUM($K2346:Z2346)),0)),(IF($D2345&lt;LataProjekcji,IF((SUM($K2346:Z2346)+12)&lt;$D2348,12,$D2348-SUM($K2346:Z2346)),0)))),0),0)</f>
        <v>0</v>
      </c>
      <c r="AB2346" s="542">
        <f ca="1">IF(AND($G2346,NOT(ISTEXT($G2345)),ISNUMBER(Poczatek),ISNUMBER(Koniec_Projekt)),IFERROR(IF($D2345=LataProjekcji,IF($F2345&gt;$E2348,$E2348,$F2345),IF($D2348&gt;=$E2348,(IF($D2345&lt;LataProjekcji,IF((SUM($K2346:AA2346)+12)&lt;$E2348,12,$E2348-SUM($K2346:AA2346)),0)),(IF($D2345&lt;LataProjekcji,IF((SUM($K2346:AA2346)+12)&lt;$D2348,12,$D2348-SUM($K2346:AA2346)),0)))),0),0)</f>
        <v>0</v>
      </c>
      <c r="AC2346" s="542">
        <f ca="1">IF(AND($G2346,NOT(ISTEXT($G2345)),ISNUMBER(Poczatek),ISNUMBER(Koniec_Projekt)),IFERROR(IF($D2345=LataProjekcji,IF($F2345&gt;$E2348,$E2348,$F2345),IF($D2348&gt;=$E2348,(IF($D2345&lt;LataProjekcji,IF((SUM($K2346:AB2346)+12)&lt;$E2348,12,$E2348-SUM($K2346:AB2346)),0)),(IF($D2345&lt;LataProjekcji,IF((SUM($K2346:AB2346)+12)&lt;$D2348,12,$D2348-SUM($K2346:AB2346)),0)))),0),0)</f>
        <v>0</v>
      </c>
      <c r="AD2346" s="542">
        <f ca="1">IF(AND($G2346,NOT(ISTEXT($G2345)),ISNUMBER(Poczatek),ISNUMBER(Koniec_Projekt)),IFERROR(IF($D2345=LataProjekcji,IF($F2345&gt;$E2348,$E2348,$F2345),IF($D2348&gt;=$E2348,(IF($D2345&lt;LataProjekcji,IF((SUM($K2346:AC2346)+12)&lt;$E2348,12,$E2348-SUM($K2346:AC2346)),0)),(IF($D2345&lt;LataProjekcji,IF((SUM($K2346:AC2346)+12)&lt;$D2348,12,$D2348-SUM($K2346:AC2346)),0)))),0),0)</f>
        <v>0</v>
      </c>
      <c r="AE2346" s="542">
        <f ca="1">IF(AND($G2346,NOT(ISTEXT($G2345)),ISNUMBER(Poczatek),ISNUMBER(Koniec_Projekt)),IFERROR(IF($D2345=LataProjekcji,IF($F2345&gt;$E2348,$E2348,$F2345),IF($D2348&gt;=$E2348,(IF($D2345&lt;LataProjekcji,IF((SUM($K2346:AD2346)+12)&lt;$E2348,12,$E2348-SUM($K2346:AD2346)),0)),(IF($D2345&lt;LataProjekcji,IF((SUM($K2346:AD2346)+12)&lt;$D2348,12,$D2348-SUM($K2346:AD2346)),0)))),0),0)</f>
        <v>0</v>
      </c>
    </row>
    <row r="2347" spans="2:31" hidden="1">
      <c r="B2347" s="531" t="s">
        <v>757</v>
      </c>
      <c r="D2347" s="459">
        <f ca="1">D1154</f>
        <v>0</v>
      </c>
      <c r="E2347" s="459">
        <f ca="1">IF(D2346&gt;10,ROUND(D2347/12,2),D2347)</f>
        <v>0</v>
      </c>
      <c r="F2347" s="529">
        <f>Koniec_Projekt</f>
        <v>0</v>
      </c>
      <c r="G2347" s="330">
        <f>Miesiac_Koniec_Projekt</f>
        <v>0</v>
      </c>
      <c r="H2347" s="543" t="b">
        <f ca="1">SUM(K2347:AE2347)=D2346</f>
        <v>1</v>
      </c>
      <c r="I2347" s="1" t="s">
        <v>716</v>
      </c>
      <c r="K2347" s="256">
        <f ca="1">IF(AND($G2346,NOT(ISTEXT($G2345)),ISNUMBER(Poczatek),ISNUMBER(Koniec_Projekt)),IFERROR(IF(LataProjekcji=$F2348,ROUND($D2346,0),ROUND(K2345*$E2347,0)),0),0)</f>
        <v>0</v>
      </c>
      <c r="L2347" s="5">
        <f ca="1">IF(AND($G2346,NOT(ISTEXT($G2345)),ISNUMBER(Poczatek),ISNUMBER(Koniec_Projekt)),IFERROR(IF(LataProjekcji=$F2348,ROUND($D2346-SUM(K2347:$K2347),0),ROUND(L2345*$E2347,0)),0),0)</f>
        <v>0</v>
      </c>
      <c r="M2347" s="5">
        <f ca="1">IF(AND($G2346,NOT(ISTEXT($G2345)),ISNUMBER(Poczatek),ISNUMBER(Koniec_Projekt)),IFERROR(IF(LataProjekcji=$F2348,ROUND($D2346-SUM($K2347:L2347),0),ROUND(M2345*$E2347,0)),0),0)</f>
        <v>0</v>
      </c>
      <c r="N2347" s="5">
        <f ca="1">IF(AND($G2346,NOT(ISTEXT($G2345)),ISNUMBER(Poczatek),ISNUMBER(Koniec_Projekt)),IFERROR(IF(LataProjekcji=$F2348,ROUND($D2346-SUM($K2347:M2347),0),ROUND(N2345*$E2347,0)),0),0)</f>
        <v>0</v>
      </c>
      <c r="O2347" s="5">
        <f ca="1">IF(AND($G2346,NOT(ISTEXT($G2345)),ISNUMBER(Poczatek),ISNUMBER(Koniec_Projekt)),IFERROR(IF(LataProjekcji=$F2348,ROUND($D2346-SUM($K2347:N2347),0),ROUND(O2345*$E2347,0)),0),0)</f>
        <v>0</v>
      </c>
      <c r="P2347" s="5">
        <f ca="1">IF(AND($G2346,NOT(ISTEXT($G2345)),ISNUMBER(Poczatek),ISNUMBER(Koniec_Projekt)),IFERROR(IF(LataProjekcji=$F2348,ROUND($D2346-SUM($K2347:O2347),0),ROUND(P2345*$E2347,0)),0),0)</f>
        <v>0</v>
      </c>
      <c r="Q2347" s="5">
        <f ca="1">IF(AND($G2346,NOT(ISTEXT($G2345)),ISNUMBER(Poczatek),ISNUMBER(Koniec_Projekt)),IFERROR(IF(LataProjekcji=$F2348,ROUND($D2346-SUM($K2347:P2347),0),ROUND(Q2345*$E2347,0)),0),0)</f>
        <v>0</v>
      </c>
      <c r="R2347" s="5">
        <f ca="1">IF(AND($G2346,NOT(ISTEXT($G2345)),ISNUMBER(Poczatek),ISNUMBER(Koniec_Projekt)),IFERROR(IF(LataProjekcji=$F2348,ROUND($D2346-SUM($K2347:Q2347),0),ROUND(R2345*$E2347,0)),0),0)</f>
        <v>0</v>
      </c>
      <c r="S2347" s="5">
        <f ca="1">IF(AND($G2346,NOT(ISTEXT($G2345)),ISNUMBER(Poczatek),ISNUMBER(Koniec_Projekt)),IFERROR(IF(LataProjekcji=$F2348,ROUND($D2346-SUM($K2347:R2347),0),ROUND(S2345*$E2347,0)),0),0)</f>
        <v>0</v>
      </c>
      <c r="T2347" s="5">
        <f ca="1">IF(AND($G2346,NOT(ISTEXT($G2345)),ISNUMBER(Poczatek),ISNUMBER(Koniec_Projekt)),IFERROR(IF(LataProjekcji=$F2348,ROUND($D2346-SUM($K2347:S2347),0),ROUND(T2345*$E2347,0)),0),0)</f>
        <v>0</v>
      </c>
      <c r="U2347" s="5">
        <f ca="1">IF(AND($G2346,NOT(ISTEXT($G2345)),ISNUMBER(Poczatek),ISNUMBER(Koniec_Projekt)),IFERROR(IF(LataProjekcji=$F2348,ROUND($D2346-SUM($K2347:T2347),0),ROUND(U2345*$E2347,0)),0),0)</f>
        <v>0</v>
      </c>
      <c r="V2347" s="5">
        <f ca="1">IF(AND($G2346,NOT(ISTEXT($G2345)),ISNUMBER(Poczatek),ISNUMBER(Koniec_Projekt)),IFERROR(IF(LataProjekcji=$F2348,ROUND($D2346-SUM($K2347:U2347),0),ROUND(V2345*$E2347,0)),0),0)</f>
        <v>0</v>
      </c>
      <c r="W2347" s="5">
        <f ca="1">IF(AND($G2346,NOT(ISTEXT($G2345)),ISNUMBER(Poczatek),ISNUMBER(Koniec_Projekt)),IFERROR(IF(LataProjekcji=$F2348,ROUND($D2346-SUM($K2347:V2347),0),ROUND(W2345*$E2347,0)),0),0)</f>
        <v>0</v>
      </c>
      <c r="X2347" s="5">
        <f ca="1">IF(AND($G2346,NOT(ISTEXT($G2345)),ISNUMBER(Poczatek),ISNUMBER(Koniec_Projekt)),IFERROR(IF(LataProjekcji=$F2348,ROUND($D2346-SUM($K2347:W2347),0),ROUND(X2345*$E2347,0)),0),0)</f>
        <v>0</v>
      </c>
      <c r="Y2347" s="5">
        <f ca="1">IF(AND($G2346,NOT(ISTEXT($G2345)),ISNUMBER(Poczatek),ISNUMBER(Koniec_Projekt)),IFERROR(IF(LataProjekcji=$F2348,ROUND($D2346-SUM($K2347:X2347),0),ROUND(Y2345*$E2347,0)),0),0)</f>
        <v>0</v>
      </c>
      <c r="Z2347" s="5">
        <f ca="1">IF(AND($G2346,NOT(ISTEXT($G2345)),ISNUMBER(Poczatek),ISNUMBER(Koniec_Projekt)),IFERROR(IF(LataProjekcji=$F2348,ROUND($D2346-SUM($K2347:Y2347),0),ROUND(Z2345*$E2347,0)),0),0)</f>
        <v>0</v>
      </c>
      <c r="AA2347" s="5">
        <f ca="1">IF(AND($G2346,NOT(ISTEXT($G2345)),ISNUMBER(Poczatek),ISNUMBER(Koniec_Projekt)),IFERROR(IF(LataProjekcji=$F2348,ROUND($D2346-SUM($K2347:Z2347),0),ROUND(AA2345*$E2347,0)),0),0)</f>
        <v>0</v>
      </c>
      <c r="AB2347" s="5">
        <f ca="1">IF(AND($G2346,NOT(ISTEXT($G2345)),ISNUMBER(Poczatek),ISNUMBER(Koniec_Projekt)),IFERROR(IF(LataProjekcji=$F2348,ROUND($D2346-SUM($K2347:AA2347),0),ROUND(AB2345*$E2347,0)),0),0)</f>
        <v>0</v>
      </c>
      <c r="AC2347" s="5">
        <f ca="1">IF(AND($G2346,NOT(ISTEXT($G2345)),ISNUMBER(Poczatek),ISNUMBER(Koniec_Projekt)),IFERROR(IF(LataProjekcji=$F2348,ROUND($D2346-SUM($K2347:AB2347),0),ROUND(AC2345*$E2347,0)),0),0)</f>
        <v>0</v>
      </c>
      <c r="AD2347" s="5">
        <f ca="1">IF(AND($G2346,NOT(ISTEXT($G2345)),ISNUMBER(Poczatek),ISNUMBER(Koniec_Projekt)),IFERROR(IF(LataProjekcji=$F2348,ROUND($D2346-SUM($K2347:AC2347),0),ROUND(AD2345*$E2347,0)),0),0)</f>
        <v>0</v>
      </c>
      <c r="AE2347" s="5">
        <f ca="1">IF(AND($G2346,NOT(ISTEXT($G2345)),ISNUMBER(Poczatek),ISNUMBER(Koniec_Projekt)),IFERROR(IF(LataProjekcji=$F2348,ROUND($D2346-SUM($K2347:AD2347),0),ROUND(AE2345*$E2347,0)),0),0)</f>
        <v>0</v>
      </c>
    </row>
    <row r="2348" spans="2:31" hidden="1">
      <c r="B2348" s="531" t="s">
        <v>754</v>
      </c>
      <c r="D2348" s="1">
        <f ca="1">IFERROR(ROUNDUP(D2346/E2347,0),0)</f>
        <v>0</v>
      </c>
      <c r="E2348" s="1">
        <f ca="1">IF(D2348=0,0,DATEDIF(DATE(D2345,E2345,1),DATE(F2347,G2347,1),"m"))</f>
        <v>0</v>
      </c>
      <c r="F2348" s="1" t="str">
        <f ca="1">IFERROR(YEAR(G2345),"brak daty")</f>
        <v>brak daty</v>
      </c>
      <c r="G2348" s="1" t="str">
        <f ca="1">IFERROR(MONTH(G2345),"brak daty")</f>
        <v>brak daty</v>
      </c>
      <c r="H2348" s="5"/>
      <c r="I2348" s="1" t="s">
        <v>426</v>
      </c>
      <c r="K2348" s="5">
        <f ca="1">IF(AND($G2346,NOT(ISTEXT($G2345)),ISNUMBER(Poczatek),ISNUMBER(Koniec_Projekt)),IFERROR(IF(LataProjekcji=$F2347,IF(AND($G2347=$G2348,$F2347=$F2348),ROUND($D2346-SUM($K2348),0),ROUND(K2346*$E2347,0)),IF(LataProjekcji&gt;$F2347,0,ROUND(K2346*$E2347,0))),0),0)</f>
        <v>0</v>
      </c>
      <c r="L2348" s="5">
        <f ca="1">IF(AND($G2346,NOT(ISTEXT($G2345)),ISNUMBER(Poczatek),ISNUMBER(Koniec_Projekt)),IFERROR(IF(LataProjekcji=$F2347,IF(AND($G2347=$G2348,$F2347=$F2348),ROUND($D2346-SUM($K2348:K2348),0),ROUND(L2346*$E2347,0)),IF(LataProjekcji&gt;$F2347,0,ROUND(L2346*$E2347,0))),0),0)</f>
        <v>0</v>
      </c>
      <c r="M2348" s="5">
        <f ca="1">IF(AND($G2346,NOT(ISTEXT($G2345)),ISNUMBER(Poczatek),ISNUMBER(Koniec_Projekt)),IFERROR(IF(LataProjekcji=$F2347,IF(AND($G2347=$G2348,$F2347=$F2348),ROUND($D2346-SUM($K2348:L2348),0),ROUND(M2346*$E2347,0)),IF(LataProjekcji&gt;$F2347,0,ROUND(M2346*$E2347,0))),0),0)</f>
        <v>0</v>
      </c>
      <c r="N2348" s="5">
        <f ca="1">IF(AND($G2346,NOT(ISTEXT($G2345)),ISNUMBER(Poczatek),ISNUMBER(Koniec_Projekt)),IFERROR(IF(LataProjekcji=$F2347,IF(AND($G2347=$G2348,$F2347=$F2348),ROUND($D2346-SUM($K2348:M2348),0),ROUND(N2346*$E2347,0)),IF(LataProjekcji&gt;$F2347,0,ROUND(N2346*$E2347,0))),0),0)</f>
        <v>0</v>
      </c>
      <c r="O2348" s="5">
        <f ca="1">IF(AND($G2346,NOT(ISTEXT($G2345)),ISNUMBER(Poczatek),ISNUMBER(Koniec_Projekt)),IFERROR(IF(LataProjekcji=$F2347,IF(AND($G2347=$G2348,$F2347=$F2348),ROUND($D2346-SUM($K2348:N2348),0),ROUND(O2346*$E2347,0)),IF(LataProjekcji&gt;$F2347,0,ROUND(O2346*$E2347,0))),0),0)</f>
        <v>0</v>
      </c>
      <c r="P2348" s="5">
        <f ca="1">IF(AND($G2346,NOT(ISTEXT($G2345)),ISNUMBER(Poczatek),ISNUMBER(Koniec_Projekt)),IFERROR(IF(LataProjekcji=$F2347,IF(AND($G2347=$G2348,$F2347=$F2348),ROUND($D2346-SUM($K2348:O2348),0),ROUND(P2346*$E2347,0)),IF(LataProjekcji&gt;$F2347,0,ROUND(P2346*$E2347,0))),0),0)</f>
        <v>0</v>
      </c>
      <c r="Q2348" s="5">
        <f ca="1">IF(AND($G2346,NOT(ISTEXT($G2345)),ISNUMBER(Poczatek),ISNUMBER(Koniec_Projekt)),IFERROR(IF(LataProjekcji=$F2347,IF(AND($G2347=$G2348,$F2347=$F2348),ROUND($D2346-SUM($K2348:P2348),0),ROUND(Q2346*$E2347,0)),IF(LataProjekcji&gt;$F2347,0,ROUND(Q2346*$E2347,0))),0),0)</f>
        <v>0</v>
      </c>
      <c r="R2348" s="5">
        <f ca="1">IF(AND($G2346,NOT(ISTEXT($G2345)),ISNUMBER(Poczatek),ISNUMBER(Koniec_Projekt)),IFERROR(IF(LataProjekcji=$F2347,IF(AND($G2347=$G2348,$F2347=$F2348),ROUND($D2346-SUM($K2348:Q2348),0),ROUND(R2346*$E2347,0)),IF(LataProjekcji&gt;$F2347,0,ROUND(R2346*$E2347,0))),0),0)</f>
        <v>0</v>
      </c>
      <c r="S2348" s="5">
        <f ca="1">IF(AND($G2346,NOT(ISTEXT($G2345)),ISNUMBER(Poczatek),ISNUMBER(Koniec_Projekt)),IFERROR(IF(LataProjekcji=$F2347,IF(AND($G2347=$G2348,$F2347=$F2348),ROUND($D2346-SUM($K2348:R2348),0),ROUND(S2346*$E2347,0)),IF(LataProjekcji&gt;$F2347,0,ROUND(S2346*$E2347,0))),0),0)</f>
        <v>0</v>
      </c>
      <c r="T2348" s="5">
        <f ca="1">IF(AND($G2346,NOT(ISTEXT($G2345)),ISNUMBER(Poczatek),ISNUMBER(Koniec_Projekt)),IFERROR(IF(LataProjekcji=$F2347,IF(AND($G2347=$G2348,$F2347=$F2348),ROUND($D2346-SUM($K2348:S2348),0),ROUND(T2346*$E2347,0)),IF(LataProjekcji&gt;$F2347,0,ROUND(T2346*$E2347,0))),0),0)</f>
        <v>0</v>
      </c>
      <c r="U2348" s="5">
        <f ca="1">IF(AND($G2346,NOT(ISTEXT($G2345)),ISNUMBER(Poczatek),ISNUMBER(Koniec_Projekt)),IFERROR(IF(LataProjekcji=$F2347,IF(AND($G2347=$G2348,$F2347=$F2348),ROUND($D2346-SUM($K2348:T2348),0),ROUND(U2346*$E2347,0)),IF(LataProjekcji&gt;$F2347,0,ROUND(U2346*$E2347,0))),0),0)</f>
        <v>0</v>
      </c>
      <c r="V2348" s="5">
        <f ca="1">IF(AND($G2346,NOT(ISTEXT($G2345)),ISNUMBER(Poczatek),ISNUMBER(Koniec_Projekt)),IFERROR(IF(LataProjekcji=$F2347,IF(AND($G2347=$G2348,$F2347=$F2348),ROUND($D2346-SUM($K2348:U2348),0),ROUND(V2346*$E2347,0)),IF(LataProjekcji&gt;$F2347,0,ROUND(V2346*$E2347,0))),0),0)</f>
        <v>0</v>
      </c>
      <c r="W2348" s="5">
        <f ca="1">IF(AND($G2346,NOT(ISTEXT($G2345)),ISNUMBER(Poczatek),ISNUMBER(Koniec_Projekt)),IFERROR(IF(LataProjekcji=$F2347,IF(AND($G2347=$G2348,$F2347=$F2348),ROUND($D2346-SUM($K2348:V2348),0),ROUND(W2346*$E2347,0)),IF(LataProjekcji&gt;$F2347,0,ROUND(W2346*$E2347,0))),0),0)</f>
        <v>0</v>
      </c>
      <c r="X2348" s="5">
        <f ca="1">IF(AND($G2346,NOT(ISTEXT($G2345)),ISNUMBER(Poczatek),ISNUMBER(Koniec_Projekt)),IFERROR(IF(LataProjekcji=$F2347,IF(AND($G2347=$G2348,$F2347=$F2348),ROUND($D2346-SUM($K2348:W2348),0),ROUND(X2346*$E2347,0)),IF(LataProjekcji&gt;$F2347,0,ROUND(X2346*$E2347,0))),0),0)</f>
        <v>0</v>
      </c>
      <c r="Y2348" s="5">
        <f ca="1">IF(AND($G2346,NOT(ISTEXT($G2345)),ISNUMBER(Poczatek),ISNUMBER(Koniec_Projekt)),IFERROR(IF(LataProjekcji=$F2347,IF(AND($G2347=$G2348,$F2347=$F2348),ROUND($D2346-SUM($K2348:X2348),0),ROUND(Y2346*$E2347,0)),IF(LataProjekcji&gt;$F2347,0,ROUND(Y2346*$E2347,0))),0),0)</f>
        <v>0</v>
      </c>
      <c r="Z2348" s="5">
        <f ca="1">IF(AND($G2346,NOT(ISTEXT($G2345)),ISNUMBER(Poczatek),ISNUMBER(Koniec_Projekt)),IFERROR(IF(LataProjekcji=$F2347,IF(AND($G2347=$G2348,$F2347=$F2348),ROUND($D2346-SUM($K2348:Y2348),0),ROUND(Z2346*$E2347,0)),IF(LataProjekcji&gt;$F2347,0,ROUND(Z2346*$E2347,0))),0),0)</f>
        <v>0</v>
      </c>
      <c r="AA2348" s="5">
        <f ca="1">IF(AND($G2346,NOT(ISTEXT($G2345)),ISNUMBER(Poczatek),ISNUMBER(Koniec_Projekt)),IFERROR(IF(LataProjekcji=$F2347,IF(AND($G2347=$G2348,$F2347=$F2348),ROUND($D2346-SUM($K2348:Z2348),0),ROUND(AA2346*$E2347,0)),IF(LataProjekcji&gt;$F2347,0,ROUND(AA2346*$E2347,0))),0),0)</f>
        <v>0</v>
      </c>
      <c r="AB2348" s="5">
        <f ca="1">IF(AND($G2346,NOT(ISTEXT($G2345)),ISNUMBER(Poczatek),ISNUMBER(Koniec_Projekt)),IFERROR(IF(LataProjekcji=$F2347,IF(AND($G2347=$G2348,$F2347=$F2348),ROUND($D2346-SUM($K2348:AA2348),0),ROUND(AB2346*$E2347,0)),IF(LataProjekcji&gt;$F2347,0,ROUND(AB2346*$E2347,0))),0),0)</f>
        <v>0</v>
      </c>
      <c r="AC2348" s="5">
        <f ca="1">IF(AND($G2346,NOT(ISTEXT($G2345)),ISNUMBER(Poczatek),ISNUMBER(Koniec_Projekt)),IFERROR(IF(LataProjekcji=$F2347,IF(AND($G2347=$G2348,$F2347=$F2348),ROUND($D2346-SUM($K2348:AB2348),0),ROUND(AC2346*$E2347,0)),IF(LataProjekcji&gt;$F2347,0,ROUND(AC2346*$E2347,0))),0),0)</f>
        <v>0</v>
      </c>
      <c r="AD2348" s="5">
        <f ca="1">IF(AND($G2346,NOT(ISTEXT($G2345)),ISNUMBER(Poczatek),ISNUMBER(Koniec_Projekt)),IFERROR(IF(LataProjekcji=$F2347,IF(AND($G2347=$G2348,$F2347=$F2348),ROUND($D2346-SUM($K2348:AC2348),0),ROUND(AD2346*$E2347,0)),IF(LataProjekcji&gt;$F2347,0,ROUND(AD2346*$E2347,0))),0),0)</f>
        <v>0</v>
      </c>
      <c r="AE2348" s="5">
        <f ca="1">IF(AND($G2346,NOT(ISTEXT($G2345)),ISNUMBER(Poczatek),ISNUMBER(Koniec_Projekt)),IFERROR(IF(LataProjekcji=$F2347,IF(AND($G2347=$G2348,$F2347=$F2348),ROUND($D2346-SUM($K2348:AD2348),0),ROUND(AE2346*$E2347,0)),IF(LataProjekcji&gt;$F2347,0,ROUND(AE2346*$E2347,0))),0),0)</f>
        <v>0</v>
      </c>
    </row>
    <row r="2349" spans="2:31" ht="12.5" hidden="1" thickBot="1">
      <c r="B2349" s="532" t="s">
        <v>755</v>
      </c>
      <c r="C2349" s="533"/>
      <c r="D2349" s="534">
        <f ca="1">IF(D2346&gt;10,ROUND((D2348-1)*E2347,0),E2347)</f>
        <v>0</v>
      </c>
      <c r="E2349" s="534">
        <f ca="1">D2346-D2349</f>
        <v>0</v>
      </c>
      <c r="F2349" s="533"/>
      <c r="G2349" s="533"/>
      <c r="H2349" s="533"/>
      <c r="I2349" s="533"/>
      <c r="J2349" s="533"/>
      <c r="K2349" s="533"/>
      <c r="L2349" s="533"/>
      <c r="M2349" s="533"/>
      <c r="N2349" s="533"/>
      <c r="O2349" s="533"/>
      <c r="P2349" s="533"/>
      <c r="Q2349" s="533"/>
      <c r="R2349" s="533"/>
      <c r="S2349" s="533"/>
      <c r="T2349" s="533"/>
      <c r="U2349" s="533"/>
      <c r="V2349" s="533"/>
      <c r="W2349" s="533"/>
      <c r="X2349" s="533"/>
      <c r="Y2349" s="533"/>
      <c r="Z2349" s="533"/>
      <c r="AA2349" s="533"/>
      <c r="AB2349" s="533"/>
      <c r="AC2349" s="533"/>
      <c r="AD2349" s="533"/>
      <c r="AE2349" s="533"/>
    </row>
    <row r="2350" spans="2:31" ht="12.5" hidden="1" thickTop="1"/>
    <row r="2351" spans="2:31" ht="12.5" hidden="1" thickBot="1">
      <c r="B2351" s="535" t="str">
        <f ca="1">"nazwa ST: "&amp;B1158</f>
        <v>nazwa ST: 0</v>
      </c>
      <c r="C2351" s="535"/>
      <c r="D2351" s="536">
        <f>D1158</f>
        <v>5</v>
      </c>
      <c r="E2351" s="535"/>
      <c r="F2351" s="535"/>
      <c r="G2351" s="535"/>
      <c r="H2351" s="535"/>
      <c r="I2351" s="535"/>
      <c r="J2351" s="535"/>
      <c r="K2351" s="544" t="str">
        <f t="shared" ref="K2351:AE2351" si="3671">LataProjekcji</f>
        <v>Uzupełnij dane</v>
      </c>
      <c r="L2351" s="544" t="str">
        <f t="shared" si="3671"/>
        <v/>
      </c>
      <c r="M2351" s="544" t="str">
        <f t="shared" si="3671"/>
        <v/>
      </c>
      <c r="N2351" s="544" t="str">
        <f t="shared" si="3671"/>
        <v/>
      </c>
      <c r="O2351" s="544" t="str">
        <f t="shared" si="3671"/>
        <v/>
      </c>
      <c r="P2351" s="544" t="str">
        <f t="shared" si="3671"/>
        <v/>
      </c>
      <c r="Q2351" s="544" t="str">
        <f t="shared" si="3671"/>
        <v/>
      </c>
      <c r="R2351" s="544" t="str">
        <f t="shared" si="3671"/>
        <v/>
      </c>
      <c r="S2351" s="544" t="str">
        <f t="shared" si="3671"/>
        <v/>
      </c>
      <c r="T2351" s="544" t="str">
        <f t="shared" si="3671"/>
        <v/>
      </c>
      <c r="U2351" s="544" t="str">
        <f t="shared" si="3671"/>
        <v/>
      </c>
      <c r="V2351" s="544" t="str">
        <f t="shared" si="3671"/>
        <v/>
      </c>
      <c r="W2351" s="544" t="str">
        <f t="shared" si="3671"/>
        <v/>
      </c>
      <c r="X2351" s="544" t="str">
        <f t="shared" si="3671"/>
        <v/>
      </c>
      <c r="Y2351" s="544" t="str">
        <f t="shared" si="3671"/>
        <v/>
      </c>
      <c r="Z2351" s="544" t="str">
        <f t="shared" si="3671"/>
        <v/>
      </c>
      <c r="AA2351" s="544" t="str">
        <f t="shared" si="3671"/>
        <v/>
      </c>
      <c r="AB2351" s="544" t="str">
        <f t="shared" si="3671"/>
        <v/>
      </c>
      <c r="AC2351" s="544" t="str">
        <f t="shared" si="3671"/>
        <v/>
      </c>
      <c r="AD2351" s="544" t="str">
        <f t="shared" si="3671"/>
        <v/>
      </c>
      <c r="AE2351" s="544" t="str">
        <f t="shared" si="3671"/>
        <v/>
      </c>
    </row>
    <row r="2352" spans="2:31" hidden="1">
      <c r="B2352" s="531" t="s">
        <v>756</v>
      </c>
      <c r="D2352" s="1">
        <f ca="1">D1159</f>
        <v>1900</v>
      </c>
      <c r="E2352" s="1">
        <f ca="1">E1159</f>
        <v>1</v>
      </c>
      <c r="F2352" s="1">
        <f ca="1">IF(D2353&gt;10,F1159,1)</f>
        <v>1</v>
      </c>
      <c r="G2352" s="530" t="str">
        <f ca="1">IF(ISBLANK(OFFSET($E$195,$D2351,0)),"brak daty",IF(D2353&gt;10,EDATE(OFFSET($E$195,$D2351,0),D2355),DATE(D2352,E2352,1)))</f>
        <v>brak daty</v>
      </c>
      <c r="H2352" s="543" t="b">
        <f ca="1">SUM(K2352:AE2352)=D2355</f>
        <v>1</v>
      </c>
      <c r="I2352" s="1" t="s">
        <v>752</v>
      </c>
      <c r="K2352" s="5">
        <f ca="1">IF(AND($G2353,NOT(ISTEXT($G2352)),ISNUMBER(Poczatek),ISNUMBER(Koniec_Projekt)),IFERROR(IF($D2352=LataProjekcji,$F2352,IF($D2352&lt;LataProjekcji,IF((SUM(K2352)+12)&lt;$D2355,12,$D2355-SUM(K2352)),0)),0),0)</f>
        <v>0</v>
      </c>
      <c r="L2352" s="5">
        <f ca="1">IF(AND($G2353,NOT(ISTEXT($G2352)),ISNUMBER(Poczatek),ISNUMBER(Koniec_Projekt)),IFERROR(IF($D2352=LataProjekcji,$F2352,IF($D2352&lt;LataProjekcji,IF((SUM($K2352:K2352)+12)&lt;$D2355,12,$D2355-SUM($K2352:K2352)),0)),0),0)</f>
        <v>0</v>
      </c>
      <c r="M2352" s="5">
        <f ca="1">IF(AND($G2353,NOT(ISTEXT($G2352)),ISNUMBER(Poczatek),ISNUMBER(Koniec_Projekt)),IFERROR(IF($D2352=LataProjekcji,$F2352,IF($D2352&lt;LataProjekcji,IF((SUM($K2352:L2352)+12)&lt;$D2355,12,$D2355-SUM($K2352:L2352)),0)),0),0)</f>
        <v>0</v>
      </c>
      <c r="N2352" s="5">
        <f ca="1">IF(AND($G2353,NOT(ISTEXT($G2352)),ISNUMBER(Poczatek),ISNUMBER(Koniec_Projekt)),IFERROR(IF($D2352=LataProjekcji,$F2352,IF($D2352&lt;LataProjekcji,IF((SUM($K2352:M2352)+12)&lt;$D2355,12,$D2355-SUM($K2352:M2352)),0)),0),0)</f>
        <v>0</v>
      </c>
      <c r="O2352" s="5">
        <f ca="1">IF(AND($G2353,NOT(ISTEXT($G2352)),ISNUMBER(Poczatek),ISNUMBER(Koniec_Projekt)),IFERROR(IF($D2352=LataProjekcji,$F2352,IF($D2352&lt;LataProjekcji,IF((SUM($K2352:N2352)+12)&lt;$D2355,12,$D2355-SUM($K2352:N2352)),0)),0),0)</f>
        <v>0</v>
      </c>
      <c r="P2352" s="5">
        <f ca="1">IF(AND($G2353,NOT(ISTEXT($G2352)),ISNUMBER(Poczatek),ISNUMBER(Koniec_Projekt)),IFERROR(IF($D2352=LataProjekcji,$F2352,IF($D2352&lt;LataProjekcji,IF((SUM($K2352:O2352)+12)&lt;$D2355,12,$D2355-SUM($K2352:O2352)),0)),0),0)</f>
        <v>0</v>
      </c>
      <c r="Q2352" s="5">
        <f ca="1">IF(AND($G2353,NOT(ISTEXT($G2352)),ISNUMBER(Poczatek),ISNUMBER(Koniec_Projekt)),IFERROR(IF($D2352=LataProjekcji,$F2352,IF($D2352&lt;LataProjekcji,IF((SUM($K2352:P2352)+12)&lt;$D2355,12,$D2355-SUM($K2352:P2352)),0)),0),0)</f>
        <v>0</v>
      </c>
      <c r="R2352" s="5">
        <f ca="1">IF(AND($G2353,NOT(ISTEXT($G2352)),ISNUMBER(Poczatek),ISNUMBER(Koniec_Projekt)),IFERROR(IF($D2352=LataProjekcji,$F2352,IF($D2352&lt;LataProjekcji,IF((SUM($K2352:Q2352)+12)&lt;$D2355,12,$D2355-SUM($K2352:Q2352)),0)),0),0)</f>
        <v>0</v>
      </c>
      <c r="S2352" s="5">
        <f ca="1">IF(AND($G2353,NOT(ISTEXT($G2352)),ISNUMBER(Poczatek),ISNUMBER(Koniec_Projekt)),IFERROR(IF($D2352=LataProjekcji,$F2352,IF($D2352&lt;LataProjekcji,IF((SUM($K2352:R2352)+12)&lt;$D2355,12,$D2355-SUM($K2352:R2352)),0)),0),0)</f>
        <v>0</v>
      </c>
      <c r="T2352" s="5">
        <f ca="1">IF(AND($G2353,NOT(ISTEXT($G2352)),ISNUMBER(Poczatek),ISNUMBER(Koniec_Projekt)),IFERROR(IF($D2352=LataProjekcji,$F2352,IF($D2352&lt;LataProjekcji,IF((SUM($K2352:S2352)+12)&lt;$D2355,12,$D2355-SUM($K2352:S2352)),0)),0),0)</f>
        <v>0</v>
      </c>
      <c r="U2352" s="5">
        <f ca="1">IF(AND($G2353,NOT(ISTEXT($G2352)),ISNUMBER(Poczatek),ISNUMBER(Koniec_Projekt)),IFERROR(IF($D2352=LataProjekcji,$F2352,IF($D2352&lt;LataProjekcji,IF((SUM($K2352:T2352)+12)&lt;$D2355,12,$D2355-SUM($K2352:T2352)),0)),0),0)</f>
        <v>0</v>
      </c>
      <c r="V2352" s="5">
        <f ca="1">IF(AND($G2353,NOT(ISTEXT($G2352)),ISNUMBER(Poczatek),ISNUMBER(Koniec_Projekt)),IFERROR(IF($D2352=LataProjekcji,$F2352,IF($D2352&lt;LataProjekcji,IF((SUM($K2352:U2352)+12)&lt;$D2355,12,$D2355-SUM($K2352:U2352)),0)),0),0)</f>
        <v>0</v>
      </c>
      <c r="W2352" s="5">
        <f ca="1">IF(AND($G2353,NOT(ISTEXT($G2352)),ISNUMBER(Poczatek),ISNUMBER(Koniec_Projekt)),IFERROR(IF($D2352=LataProjekcji,$F2352,IF($D2352&lt;LataProjekcji,IF((SUM($K2352:V2352)+12)&lt;$D2355,12,$D2355-SUM($K2352:V2352)),0)),0),0)</f>
        <v>0</v>
      </c>
      <c r="X2352" s="5">
        <f ca="1">IF(AND($G2353,NOT(ISTEXT($G2352)),ISNUMBER(Poczatek),ISNUMBER(Koniec_Projekt)),IFERROR(IF($D2352=LataProjekcji,$F2352,IF($D2352&lt;LataProjekcji,IF((SUM($K2352:W2352)+12)&lt;$D2355,12,$D2355-SUM($K2352:W2352)),0)),0),0)</f>
        <v>0</v>
      </c>
      <c r="Y2352" s="5">
        <f ca="1">IF(AND($G2353,NOT(ISTEXT($G2352)),ISNUMBER(Poczatek),ISNUMBER(Koniec_Projekt)),IFERROR(IF($D2352=LataProjekcji,$F2352,IF($D2352&lt;LataProjekcji,IF((SUM($K2352:X2352)+12)&lt;$D2355,12,$D2355-SUM($K2352:X2352)),0)),0),0)</f>
        <v>0</v>
      </c>
      <c r="Z2352" s="5">
        <f ca="1">IF(AND($G2353,NOT(ISTEXT($G2352)),ISNUMBER(Poczatek),ISNUMBER(Koniec_Projekt)),IFERROR(IF($D2352=LataProjekcji,$F2352,IF($D2352&lt;LataProjekcji,IF((SUM($K2352:Y2352)+12)&lt;$D2355,12,$D2355-SUM($K2352:Y2352)),0)),0),0)</f>
        <v>0</v>
      </c>
      <c r="AA2352" s="5">
        <f ca="1">IF(AND($G2353,NOT(ISTEXT($G2352)),ISNUMBER(Poczatek),ISNUMBER(Koniec_Projekt)),IFERROR(IF($D2352=LataProjekcji,$F2352,IF($D2352&lt;LataProjekcji,IF((SUM($K2352:Z2352)+12)&lt;$D2355,12,$D2355-SUM($K2352:Z2352)),0)),0),0)</f>
        <v>0</v>
      </c>
      <c r="AB2352" s="5">
        <f ca="1">IF(AND($G2353,NOT(ISTEXT($G2352)),ISNUMBER(Poczatek),ISNUMBER(Koniec_Projekt)),IFERROR(IF($D2352=LataProjekcji,$F2352,IF($D2352&lt;LataProjekcji,IF((SUM($K2352:AA2352)+12)&lt;$D2355,12,$D2355-SUM($K2352:AA2352)),0)),0),0)</f>
        <v>0</v>
      </c>
      <c r="AC2352" s="5">
        <f ca="1">IF(AND($G2353,NOT(ISTEXT($G2352)),ISNUMBER(Poczatek),ISNUMBER(Koniec_Projekt)),IFERROR(IF($D2352=LataProjekcji,$F2352,IF($D2352&lt;LataProjekcji,IF((SUM($K2352:AB2352)+12)&lt;$D2355,12,$D2355-SUM($K2352:AB2352)),0)),0),0)</f>
        <v>0</v>
      </c>
      <c r="AD2352" s="5">
        <f ca="1">IF(AND($G2353,NOT(ISTEXT($G2352)),ISNUMBER(Poczatek),ISNUMBER(Koniec_Projekt)),IFERROR(IF($D2352=LataProjekcji,$F2352,IF($D2352&lt;LataProjekcji,IF((SUM($K2352:AC2352)+12)&lt;$D2355,12,$D2355-SUM($K2352:AC2352)),0)),0),0)</f>
        <v>0</v>
      </c>
      <c r="AE2352" s="5">
        <f ca="1">IF(AND($G2353,NOT(ISTEXT($G2352)),ISNUMBER(Poczatek),ISNUMBER(Koniec_Projekt)),IFERROR(IF($D2352=LataProjekcji,$F2352,IF($D2352&lt;LataProjekcji,IF((SUM($K2352:AD2352)+12)&lt;$D2355,12,$D2355-SUM($K2352:AD2352)),0)),0),0)</f>
        <v>0</v>
      </c>
    </row>
    <row r="2353" spans="2:31" hidden="1">
      <c r="B2353" s="531" t="s">
        <v>758</v>
      </c>
      <c r="D2353" s="5">
        <f ca="1">D1160</f>
        <v>0</v>
      </c>
      <c r="E2353" s="459">
        <f ca="1">E1160</f>
        <v>0</v>
      </c>
      <c r="F2353" s="459">
        <f ca="1">F1160</f>
        <v>0</v>
      </c>
      <c r="G2353" s="1" t="b">
        <f>NOT(ISBLANK(am_prace_rozwojowe))</f>
        <v>0</v>
      </c>
      <c r="H2353" s="543" t="b">
        <f ca="1">SUM(K2353:AE2353)=E2355</f>
        <v>1</v>
      </c>
      <c r="I2353" s="1" t="s">
        <v>753</v>
      </c>
      <c r="K2353" s="542">
        <f ca="1">IF(AND($G2353,NOT(ISTEXT($G2352)),ISNUMBER(Poczatek),ISNUMBER(Koniec_Projekt)),IFERROR(IF($D2352=LataProjekcji,IF($F2352&gt;$E2355,$E2355,$F2352),IF($D2355&gt;=$E2355,(IF($D2352&lt;LataProjekcji,IF((SUM(J2353:$K2353)+12)&lt;$E2355,12,$E2355-SUM(J2353:$K2353)),0)),(IF($D2352&lt;LataProjekcji,IF((SUM(J2353:$K2353)+12)&lt;$D2355,12,$D2355-SUM(J2353:$K2353)),0)))),0),0)</f>
        <v>0</v>
      </c>
      <c r="L2353" s="542">
        <f ca="1">IF(AND($G2353,NOT(ISTEXT($G2352)),ISNUMBER(Poczatek),ISNUMBER(Koniec_Projekt)),IFERROR(IF($D2352=LataProjekcji,IF($F2352&gt;$E2355,$E2355,$F2352),IF($D2355&gt;=$E2355,(IF($D2352&lt;LataProjekcji,IF((SUM($K2353:K2353)+12)&lt;$E2355,12,$E2355-SUM($K2353:K2353)),0)),(IF($D2352&lt;LataProjekcji,IF((SUM($K2353:K2353)+12)&lt;$D2355,12,$D2355-SUM($K2353:K2353)),0)))),0),0)</f>
        <v>0</v>
      </c>
      <c r="M2353" s="542">
        <f ca="1">IF(AND($G2353,NOT(ISTEXT($G2352)),ISNUMBER(Poczatek),ISNUMBER(Koniec_Projekt)),IFERROR(IF($D2352=LataProjekcji,IF($F2352&gt;$E2355,$E2355,$F2352),IF($D2355&gt;=$E2355,(IF($D2352&lt;LataProjekcji,IF((SUM($K2353:L2353)+12)&lt;$E2355,12,$E2355-SUM($K2353:L2353)),0)),(IF($D2352&lt;LataProjekcji,IF((SUM($K2353:L2353)+12)&lt;$D2355,12,$D2355-SUM($K2353:L2353)),0)))),0),0)</f>
        <v>0</v>
      </c>
      <c r="N2353" s="542">
        <f ca="1">IF(AND($G2353,NOT(ISTEXT($G2352)),ISNUMBER(Poczatek),ISNUMBER(Koniec_Projekt)),IFERROR(IF($D2352=LataProjekcji,IF($F2352&gt;$E2355,$E2355,$F2352),IF($D2355&gt;=$E2355,(IF($D2352&lt;LataProjekcji,IF((SUM($K2353:M2353)+12)&lt;$E2355,12,$E2355-SUM($K2353:M2353)),0)),(IF($D2352&lt;LataProjekcji,IF((SUM($K2353:M2353)+12)&lt;$D2355,12,$D2355-SUM($K2353:M2353)),0)))),0),0)</f>
        <v>0</v>
      </c>
      <c r="O2353" s="542">
        <f ca="1">IF(AND($G2353,NOT(ISTEXT($G2352)),ISNUMBER(Poczatek),ISNUMBER(Koniec_Projekt)),IFERROR(IF($D2352=LataProjekcji,IF($F2352&gt;$E2355,$E2355,$F2352),IF($D2355&gt;=$E2355,(IF($D2352&lt;LataProjekcji,IF((SUM($K2353:N2353)+12)&lt;$E2355,12,$E2355-SUM($K2353:N2353)),0)),(IF($D2352&lt;LataProjekcji,IF((SUM($K2353:N2353)+12)&lt;$D2355,12,$D2355-SUM($K2353:N2353)),0)))),0),0)</f>
        <v>0</v>
      </c>
      <c r="P2353" s="542">
        <f ca="1">IF(AND($G2353,NOT(ISTEXT($G2352)),ISNUMBER(Poczatek),ISNUMBER(Koniec_Projekt)),IFERROR(IF($D2352=LataProjekcji,IF($F2352&gt;$E2355,$E2355,$F2352),IF($D2355&gt;=$E2355,(IF($D2352&lt;LataProjekcji,IF((SUM($K2353:O2353)+12)&lt;$E2355,12,$E2355-SUM($K2353:O2353)),0)),(IF($D2352&lt;LataProjekcji,IF((SUM($K2353:O2353)+12)&lt;$D2355,12,$D2355-SUM($K2353:O2353)),0)))),0),0)</f>
        <v>0</v>
      </c>
      <c r="Q2353" s="542">
        <f ca="1">IF(AND($G2353,NOT(ISTEXT($G2352)),ISNUMBER(Poczatek),ISNUMBER(Koniec_Projekt)),IFERROR(IF($D2352=LataProjekcji,IF($F2352&gt;$E2355,$E2355,$F2352),IF($D2355&gt;=$E2355,(IF($D2352&lt;LataProjekcji,IF((SUM($K2353:P2353)+12)&lt;$E2355,12,$E2355-SUM($K2353:P2353)),0)),(IF($D2352&lt;LataProjekcji,IF((SUM($K2353:P2353)+12)&lt;$D2355,12,$D2355-SUM($K2353:P2353)),0)))),0),0)</f>
        <v>0</v>
      </c>
      <c r="R2353" s="542">
        <f ca="1">IF(AND($G2353,NOT(ISTEXT($G2352)),ISNUMBER(Poczatek),ISNUMBER(Koniec_Projekt)),IFERROR(IF($D2352=LataProjekcji,IF($F2352&gt;$E2355,$E2355,$F2352),IF($D2355&gt;=$E2355,(IF($D2352&lt;LataProjekcji,IF((SUM($K2353:Q2353)+12)&lt;$E2355,12,$E2355-SUM($K2353:Q2353)),0)),(IF($D2352&lt;LataProjekcji,IF((SUM($K2353:Q2353)+12)&lt;$D2355,12,$D2355-SUM($K2353:Q2353)),0)))),0),0)</f>
        <v>0</v>
      </c>
      <c r="S2353" s="542">
        <f ca="1">IF(AND($G2353,NOT(ISTEXT($G2352)),ISNUMBER(Poczatek),ISNUMBER(Koniec_Projekt)),IFERROR(IF($D2352=LataProjekcji,IF($F2352&gt;$E2355,$E2355,$F2352),IF($D2355&gt;=$E2355,(IF($D2352&lt;LataProjekcji,IF((SUM($K2353:R2353)+12)&lt;$E2355,12,$E2355-SUM($K2353:R2353)),0)),(IF($D2352&lt;LataProjekcji,IF((SUM($K2353:R2353)+12)&lt;$D2355,12,$D2355-SUM($K2353:R2353)),0)))),0),0)</f>
        <v>0</v>
      </c>
      <c r="T2353" s="542">
        <f ca="1">IF(AND($G2353,NOT(ISTEXT($G2352)),ISNUMBER(Poczatek),ISNUMBER(Koniec_Projekt)),IFERROR(IF($D2352=LataProjekcji,IF($F2352&gt;$E2355,$E2355,$F2352),IF($D2355&gt;=$E2355,(IF($D2352&lt;LataProjekcji,IF((SUM($K2353:S2353)+12)&lt;$E2355,12,$E2355-SUM($K2353:S2353)),0)),(IF($D2352&lt;LataProjekcji,IF((SUM($K2353:S2353)+12)&lt;$D2355,12,$D2355-SUM($K2353:S2353)),0)))),0),0)</f>
        <v>0</v>
      </c>
      <c r="U2353" s="542">
        <f ca="1">IF(AND($G2353,NOT(ISTEXT($G2352)),ISNUMBER(Poczatek),ISNUMBER(Koniec_Projekt)),IFERROR(IF($D2352=LataProjekcji,IF($F2352&gt;$E2355,$E2355,$F2352),IF($D2355&gt;=$E2355,(IF($D2352&lt;LataProjekcji,IF((SUM($K2353:T2353)+12)&lt;$E2355,12,$E2355-SUM($K2353:T2353)),0)),(IF($D2352&lt;LataProjekcji,IF((SUM($K2353:T2353)+12)&lt;$D2355,12,$D2355-SUM($K2353:T2353)),0)))),0),0)</f>
        <v>0</v>
      </c>
      <c r="V2353" s="542">
        <f ca="1">IF(AND($G2353,NOT(ISTEXT($G2352)),ISNUMBER(Poczatek),ISNUMBER(Koniec_Projekt)),IFERROR(IF($D2352=LataProjekcji,IF($F2352&gt;$E2355,$E2355,$F2352),IF($D2355&gt;=$E2355,(IF($D2352&lt;LataProjekcji,IF((SUM($K2353:U2353)+12)&lt;$E2355,12,$E2355-SUM($K2353:U2353)),0)),(IF($D2352&lt;LataProjekcji,IF((SUM($K2353:U2353)+12)&lt;$D2355,12,$D2355-SUM($K2353:U2353)),0)))),0),0)</f>
        <v>0</v>
      </c>
      <c r="W2353" s="542">
        <f ca="1">IF(AND($G2353,NOT(ISTEXT($G2352)),ISNUMBER(Poczatek),ISNUMBER(Koniec_Projekt)),IFERROR(IF($D2352=LataProjekcji,IF($F2352&gt;$E2355,$E2355,$F2352),IF($D2355&gt;=$E2355,(IF($D2352&lt;LataProjekcji,IF((SUM($K2353:V2353)+12)&lt;$E2355,12,$E2355-SUM($K2353:V2353)),0)),(IF($D2352&lt;LataProjekcji,IF((SUM($K2353:V2353)+12)&lt;$D2355,12,$D2355-SUM($K2353:V2353)),0)))),0),0)</f>
        <v>0</v>
      </c>
      <c r="X2353" s="542">
        <f ca="1">IF(AND($G2353,NOT(ISTEXT($G2352)),ISNUMBER(Poczatek),ISNUMBER(Koniec_Projekt)),IFERROR(IF($D2352=LataProjekcji,IF($F2352&gt;$E2355,$E2355,$F2352),IF($D2355&gt;=$E2355,(IF($D2352&lt;LataProjekcji,IF((SUM($K2353:W2353)+12)&lt;$E2355,12,$E2355-SUM($K2353:W2353)),0)),(IF($D2352&lt;LataProjekcji,IF((SUM($K2353:W2353)+12)&lt;$D2355,12,$D2355-SUM($K2353:W2353)),0)))),0),0)</f>
        <v>0</v>
      </c>
      <c r="Y2353" s="542">
        <f ca="1">IF(AND($G2353,NOT(ISTEXT($G2352)),ISNUMBER(Poczatek),ISNUMBER(Koniec_Projekt)),IFERROR(IF($D2352=LataProjekcji,IF($F2352&gt;$E2355,$E2355,$F2352),IF($D2355&gt;=$E2355,(IF($D2352&lt;LataProjekcji,IF((SUM($K2353:X2353)+12)&lt;$E2355,12,$E2355-SUM($K2353:X2353)),0)),(IF($D2352&lt;LataProjekcji,IF((SUM($K2353:X2353)+12)&lt;$D2355,12,$D2355-SUM($K2353:X2353)),0)))),0),0)</f>
        <v>0</v>
      </c>
      <c r="Z2353" s="542">
        <f ca="1">IF(AND($G2353,NOT(ISTEXT($G2352)),ISNUMBER(Poczatek),ISNUMBER(Koniec_Projekt)),IFERROR(IF($D2352=LataProjekcji,IF($F2352&gt;$E2355,$E2355,$F2352),IF($D2355&gt;=$E2355,(IF($D2352&lt;LataProjekcji,IF((SUM($K2353:Y2353)+12)&lt;$E2355,12,$E2355-SUM($K2353:Y2353)),0)),(IF($D2352&lt;LataProjekcji,IF((SUM($K2353:Y2353)+12)&lt;$D2355,12,$D2355-SUM($K2353:Y2353)),0)))),0),0)</f>
        <v>0</v>
      </c>
      <c r="AA2353" s="542">
        <f ca="1">IF(AND($G2353,NOT(ISTEXT($G2352)),ISNUMBER(Poczatek),ISNUMBER(Koniec_Projekt)),IFERROR(IF($D2352=LataProjekcji,IF($F2352&gt;$E2355,$E2355,$F2352),IF($D2355&gt;=$E2355,(IF($D2352&lt;LataProjekcji,IF((SUM($K2353:Z2353)+12)&lt;$E2355,12,$E2355-SUM($K2353:Z2353)),0)),(IF($D2352&lt;LataProjekcji,IF((SUM($K2353:Z2353)+12)&lt;$D2355,12,$D2355-SUM($K2353:Z2353)),0)))),0),0)</f>
        <v>0</v>
      </c>
      <c r="AB2353" s="542">
        <f ca="1">IF(AND($G2353,NOT(ISTEXT($G2352)),ISNUMBER(Poczatek),ISNUMBER(Koniec_Projekt)),IFERROR(IF($D2352=LataProjekcji,IF($F2352&gt;$E2355,$E2355,$F2352),IF($D2355&gt;=$E2355,(IF($D2352&lt;LataProjekcji,IF((SUM($K2353:AA2353)+12)&lt;$E2355,12,$E2355-SUM($K2353:AA2353)),0)),(IF($D2352&lt;LataProjekcji,IF((SUM($K2353:AA2353)+12)&lt;$D2355,12,$D2355-SUM($K2353:AA2353)),0)))),0),0)</f>
        <v>0</v>
      </c>
      <c r="AC2353" s="542">
        <f ca="1">IF(AND($G2353,NOT(ISTEXT($G2352)),ISNUMBER(Poczatek),ISNUMBER(Koniec_Projekt)),IFERROR(IF($D2352=LataProjekcji,IF($F2352&gt;$E2355,$E2355,$F2352),IF($D2355&gt;=$E2355,(IF($D2352&lt;LataProjekcji,IF((SUM($K2353:AB2353)+12)&lt;$E2355,12,$E2355-SUM($K2353:AB2353)),0)),(IF($D2352&lt;LataProjekcji,IF((SUM($K2353:AB2353)+12)&lt;$D2355,12,$D2355-SUM($K2353:AB2353)),0)))),0),0)</f>
        <v>0</v>
      </c>
      <c r="AD2353" s="542">
        <f ca="1">IF(AND($G2353,NOT(ISTEXT($G2352)),ISNUMBER(Poczatek),ISNUMBER(Koniec_Projekt)),IFERROR(IF($D2352=LataProjekcji,IF($F2352&gt;$E2355,$E2355,$F2352),IF($D2355&gt;=$E2355,(IF($D2352&lt;LataProjekcji,IF((SUM($K2353:AC2353)+12)&lt;$E2355,12,$E2355-SUM($K2353:AC2353)),0)),(IF($D2352&lt;LataProjekcji,IF((SUM($K2353:AC2353)+12)&lt;$D2355,12,$D2355-SUM($K2353:AC2353)),0)))),0),0)</f>
        <v>0</v>
      </c>
      <c r="AE2353" s="542">
        <f ca="1">IF(AND($G2353,NOT(ISTEXT($G2352)),ISNUMBER(Poczatek),ISNUMBER(Koniec_Projekt)),IFERROR(IF($D2352=LataProjekcji,IF($F2352&gt;$E2355,$E2355,$F2352),IF($D2355&gt;=$E2355,(IF($D2352&lt;LataProjekcji,IF((SUM($K2353:AD2353)+12)&lt;$E2355,12,$E2355-SUM($K2353:AD2353)),0)),(IF($D2352&lt;LataProjekcji,IF((SUM($K2353:AD2353)+12)&lt;$D2355,12,$D2355-SUM($K2353:AD2353)),0)))),0),0)</f>
        <v>0</v>
      </c>
    </row>
    <row r="2354" spans="2:31" hidden="1">
      <c r="B2354" s="531" t="s">
        <v>757</v>
      </c>
      <c r="D2354" s="459">
        <f ca="1">D1161</f>
        <v>0</v>
      </c>
      <c r="E2354" s="459">
        <f ca="1">IF(D2353&gt;10,ROUND(D2354/12,2),D2354)</f>
        <v>0</v>
      </c>
      <c r="F2354" s="529">
        <f>Koniec_Projekt</f>
        <v>0</v>
      </c>
      <c r="G2354" s="330">
        <f>Miesiac_Koniec_Projekt</f>
        <v>0</v>
      </c>
      <c r="H2354" s="543" t="b">
        <f ca="1">SUM(K2354:AE2354)=D2353</f>
        <v>1</v>
      </c>
      <c r="I2354" s="1" t="s">
        <v>716</v>
      </c>
      <c r="K2354" s="256">
        <f ca="1">IF(AND($G2353,NOT(ISTEXT($G2352)),ISNUMBER(Poczatek),ISNUMBER(Koniec_Projekt)),IFERROR(IF(LataProjekcji=$F2355,ROUND($D2353,0),ROUND(K2352*$E2354,0)),0),0)</f>
        <v>0</v>
      </c>
      <c r="L2354" s="5">
        <f ca="1">IF(AND($G2353,NOT(ISTEXT($G2352)),ISNUMBER(Poczatek),ISNUMBER(Koniec_Projekt)),IFERROR(IF(LataProjekcji=$F2355,ROUND($D2353-SUM(K2354:$K2354),0),ROUND(L2352*$E2354,0)),0),0)</f>
        <v>0</v>
      </c>
      <c r="M2354" s="5">
        <f ca="1">IF(AND($G2353,NOT(ISTEXT($G2352)),ISNUMBER(Poczatek),ISNUMBER(Koniec_Projekt)),IFERROR(IF(LataProjekcji=$F2355,ROUND($D2353-SUM($K2354:L2354),0),ROUND(M2352*$E2354,0)),0),0)</f>
        <v>0</v>
      </c>
      <c r="N2354" s="5">
        <f ca="1">IF(AND($G2353,NOT(ISTEXT($G2352)),ISNUMBER(Poczatek),ISNUMBER(Koniec_Projekt)),IFERROR(IF(LataProjekcji=$F2355,ROUND($D2353-SUM($K2354:M2354),0),ROUND(N2352*$E2354,0)),0),0)</f>
        <v>0</v>
      </c>
      <c r="O2354" s="5">
        <f ca="1">IF(AND($G2353,NOT(ISTEXT($G2352)),ISNUMBER(Poczatek),ISNUMBER(Koniec_Projekt)),IFERROR(IF(LataProjekcji=$F2355,ROUND($D2353-SUM($K2354:N2354),0),ROUND(O2352*$E2354,0)),0),0)</f>
        <v>0</v>
      </c>
      <c r="P2354" s="5">
        <f ca="1">IF(AND($G2353,NOT(ISTEXT($G2352)),ISNUMBER(Poczatek),ISNUMBER(Koniec_Projekt)),IFERROR(IF(LataProjekcji=$F2355,ROUND($D2353-SUM($K2354:O2354),0),ROUND(P2352*$E2354,0)),0),0)</f>
        <v>0</v>
      </c>
      <c r="Q2354" s="5">
        <f ca="1">IF(AND($G2353,NOT(ISTEXT($G2352)),ISNUMBER(Poczatek),ISNUMBER(Koniec_Projekt)),IFERROR(IF(LataProjekcji=$F2355,ROUND($D2353-SUM($K2354:P2354),0),ROUND(Q2352*$E2354,0)),0),0)</f>
        <v>0</v>
      </c>
      <c r="R2354" s="5">
        <f ca="1">IF(AND($G2353,NOT(ISTEXT($G2352)),ISNUMBER(Poczatek),ISNUMBER(Koniec_Projekt)),IFERROR(IF(LataProjekcji=$F2355,ROUND($D2353-SUM($K2354:Q2354),0),ROUND(R2352*$E2354,0)),0),0)</f>
        <v>0</v>
      </c>
      <c r="S2354" s="5">
        <f ca="1">IF(AND($G2353,NOT(ISTEXT($G2352)),ISNUMBER(Poczatek),ISNUMBER(Koniec_Projekt)),IFERROR(IF(LataProjekcji=$F2355,ROUND($D2353-SUM($K2354:R2354),0),ROUND(S2352*$E2354,0)),0),0)</f>
        <v>0</v>
      </c>
      <c r="T2354" s="5">
        <f ca="1">IF(AND($G2353,NOT(ISTEXT($G2352)),ISNUMBER(Poczatek),ISNUMBER(Koniec_Projekt)),IFERROR(IF(LataProjekcji=$F2355,ROUND($D2353-SUM($K2354:S2354),0),ROUND(T2352*$E2354,0)),0),0)</f>
        <v>0</v>
      </c>
      <c r="U2354" s="5">
        <f ca="1">IF(AND($G2353,NOT(ISTEXT($G2352)),ISNUMBER(Poczatek),ISNUMBER(Koniec_Projekt)),IFERROR(IF(LataProjekcji=$F2355,ROUND($D2353-SUM($K2354:T2354),0),ROUND(U2352*$E2354,0)),0),0)</f>
        <v>0</v>
      </c>
      <c r="V2354" s="5">
        <f ca="1">IF(AND($G2353,NOT(ISTEXT($G2352)),ISNUMBER(Poczatek),ISNUMBER(Koniec_Projekt)),IFERROR(IF(LataProjekcji=$F2355,ROUND($D2353-SUM($K2354:U2354),0),ROUND(V2352*$E2354,0)),0),0)</f>
        <v>0</v>
      </c>
      <c r="W2354" s="5">
        <f ca="1">IF(AND($G2353,NOT(ISTEXT($G2352)),ISNUMBER(Poczatek),ISNUMBER(Koniec_Projekt)),IFERROR(IF(LataProjekcji=$F2355,ROUND($D2353-SUM($K2354:V2354),0),ROUND(W2352*$E2354,0)),0),0)</f>
        <v>0</v>
      </c>
      <c r="X2354" s="5">
        <f ca="1">IF(AND($G2353,NOT(ISTEXT($G2352)),ISNUMBER(Poczatek),ISNUMBER(Koniec_Projekt)),IFERROR(IF(LataProjekcji=$F2355,ROUND($D2353-SUM($K2354:W2354),0),ROUND(X2352*$E2354,0)),0),0)</f>
        <v>0</v>
      </c>
      <c r="Y2354" s="5">
        <f ca="1">IF(AND($G2353,NOT(ISTEXT($G2352)),ISNUMBER(Poczatek),ISNUMBER(Koniec_Projekt)),IFERROR(IF(LataProjekcji=$F2355,ROUND($D2353-SUM($K2354:X2354),0),ROUND(Y2352*$E2354,0)),0),0)</f>
        <v>0</v>
      </c>
      <c r="Z2354" s="5">
        <f ca="1">IF(AND($G2353,NOT(ISTEXT($G2352)),ISNUMBER(Poczatek),ISNUMBER(Koniec_Projekt)),IFERROR(IF(LataProjekcji=$F2355,ROUND($D2353-SUM($K2354:Y2354),0),ROUND(Z2352*$E2354,0)),0),0)</f>
        <v>0</v>
      </c>
      <c r="AA2354" s="5">
        <f ca="1">IF(AND($G2353,NOT(ISTEXT($G2352)),ISNUMBER(Poczatek),ISNUMBER(Koniec_Projekt)),IFERROR(IF(LataProjekcji=$F2355,ROUND($D2353-SUM($K2354:Z2354),0),ROUND(AA2352*$E2354,0)),0),0)</f>
        <v>0</v>
      </c>
      <c r="AB2354" s="5">
        <f ca="1">IF(AND($G2353,NOT(ISTEXT($G2352)),ISNUMBER(Poczatek),ISNUMBER(Koniec_Projekt)),IFERROR(IF(LataProjekcji=$F2355,ROUND($D2353-SUM($K2354:AA2354),0),ROUND(AB2352*$E2354,0)),0),0)</f>
        <v>0</v>
      </c>
      <c r="AC2354" s="5">
        <f ca="1">IF(AND($G2353,NOT(ISTEXT($G2352)),ISNUMBER(Poczatek),ISNUMBER(Koniec_Projekt)),IFERROR(IF(LataProjekcji=$F2355,ROUND($D2353-SUM($K2354:AB2354),0),ROUND(AC2352*$E2354,0)),0),0)</f>
        <v>0</v>
      </c>
      <c r="AD2354" s="5">
        <f ca="1">IF(AND($G2353,NOT(ISTEXT($G2352)),ISNUMBER(Poczatek),ISNUMBER(Koniec_Projekt)),IFERROR(IF(LataProjekcji=$F2355,ROUND($D2353-SUM($K2354:AC2354),0),ROUND(AD2352*$E2354,0)),0),0)</f>
        <v>0</v>
      </c>
      <c r="AE2354" s="5">
        <f ca="1">IF(AND($G2353,NOT(ISTEXT($G2352)),ISNUMBER(Poczatek),ISNUMBER(Koniec_Projekt)),IFERROR(IF(LataProjekcji=$F2355,ROUND($D2353-SUM($K2354:AD2354),0),ROUND(AE2352*$E2354,0)),0),0)</f>
        <v>0</v>
      </c>
    </row>
    <row r="2355" spans="2:31" hidden="1">
      <c r="B2355" s="531" t="s">
        <v>754</v>
      </c>
      <c r="D2355" s="1">
        <f ca="1">IFERROR(ROUNDUP(D2353/E2354,0),0)</f>
        <v>0</v>
      </c>
      <c r="E2355" s="1">
        <f ca="1">IF(D2355=0,0,DATEDIF(DATE(D2352,E2352,1),DATE(F2354,G2354,1),"m"))</f>
        <v>0</v>
      </c>
      <c r="F2355" s="1" t="str">
        <f ca="1">IFERROR(YEAR(G2352),"brak daty")</f>
        <v>brak daty</v>
      </c>
      <c r="G2355" s="1" t="str">
        <f ca="1">IFERROR(MONTH(G2352),"brak daty")</f>
        <v>brak daty</v>
      </c>
      <c r="H2355" s="5"/>
      <c r="I2355" s="1" t="s">
        <v>426</v>
      </c>
      <c r="K2355" s="5">
        <f ca="1">IF(AND($G2353,NOT(ISTEXT($G2352)),ISNUMBER(Poczatek),ISNUMBER(Koniec_Projekt)),IFERROR(IF(LataProjekcji=$F2354,IF(AND($G2354=$G2355,$F2354=$F2355),ROUND($D2353-SUM($K2355),0),ROUND(K2353*$E2354,0)),IF(LataProjekcji&gt;$F2354,0,ROUND(K2353*$E2354,0))),0),0)</f>
        <v>0</v>
      </c>
      <c r="L2355" s="5">
        <f ca="1">IF(AND($G2353,NOT(ISTEXT($G2352)),ISNUMBER(Poczatek),ISNUMBER(Koniec_Projekt)),IFERROR(IF(LataProjekcji=$F2354,IF(AND($G2354=$G2355,$F2354=$F2355),ROUND($D2353-SUM($K2355:K2355),0),ROUND(L2353*$E2354,0)),IF(LataProjekcji&gt;$F2354,0,ROUND(L2353*$E2354,0))),0),0)</f>
        <v>0</v>
      </c>
      <c r="M2355" s="5">
        <f ca="1">IF(AND($G2353,NOT(ISTEXT($G2352)),ISNUMBER(Poczatek),ISNUMBER(Koniec_Projekt)),IFERROR(IF(LataProjekcji=$F2354,IF(AND($G2354=$G2355,$F2354=$F2355),ROUND($D2353-SUM($K2355:L2355),0),ROUND(M2353*$E2354,0)),IF(LataProjekcji&gt;$F2354,0,ROUND(M2353*$E2354,0))),0),0)</f>
        <v>0</v>
      </c>
      <c r="N2355" s="5">
        <f ca="1">IF(AND($G2353,NOT(ISTEXT($G2352)),ISNUMBER(Poczatek),ISNUMBER(Koniec_Projekt)),IFERROR(IF(LataProjekcji=$F2354,IF(AND($G2354=$G2355,$F2354=$F2355),ROUND($D2353-SUM($K2355:M2355),0),ROUND(N2353*$E2354,0)),IF(LataProjekcji&gt;$F2354,0,ROUND(N2353*$E2354,0))),0),0)</f>
        <v>0</v>
      </c>
      <c r="O2355" s="5">
        <f ca="1">IF(AND($G2353,NOT(ISTEXT($G2352)),ISNUMBER(Poczatek),ISNUMBER(Koniec_Projekt)),IFERROR(IF(LataProjekcji=$F2354,IF(AND($G2354=$G2355,$F2354=$F2355),ROUND($D2353-SUM($K2355:N2355),0),ROUND(O2353*$E2354,0)),IF(LataProjekcji&gt;$F2354,0,ROUND(O2353*$E2354,0))),0),0)</f>
        <v>0</v>
      </c>
      <c r="P2355" s="5">
        <f ca="1">IF(AND($G2353,NOT(ISTEXT($G2352)),ISNUMBER(Poczatek),ISNUMBER(Koniec_Projekt)),IFERROR(IF(LataProjekcji=$F2354,IF(AND($G2354=$G2355,$F2354=$F2355),ROUND($D2353-SUM($K2355:O2355),0),ROUND(P2353*$E2354,0)),IF(LataProjekcji&gt;$F2354,0,ROUND(P2353*$E2354,0))),0),0)</f>
        <v>0</v>
      </c>
      <c r="Q2355" s="5">
        <f ca="1">IF(AND($G2353,NOT(ISTEXT($G2352)),ISNUMBER(Poczatek),ISNUMBER(Koniec_Projekt)),IFERROR(IF(LataProjekcji=$F2354,IF(AND($G2354=$G2355,$F2354=$F2355),ROUND($D2353-SUM($K2355:P2355),0),ROUND(Q2353*$E2354,0)),IF(LataProjekcji&gt;$F2354,0,ROUND(Q2353*$E2354,0))),0),0)</f>
        <v>0</v>
      </c>
      <c r="R2355" s="5">
        <f ca="1">IF(AND($G2353,NOT(ISTEXT($G2352)),ISNUMBER(Poczatek),ISNUMBER(Koniec_Projekt)),IFERROR(IF(LataProjekcji=$F2354,IF(AND($G2354=$G2355,$F2354=$F2355),ROUND($D2353-SUM($K2355:Q2355),0),ROUND(R2353*$E2354,0)),IF(LataProjekcji&gt;$F2354,0,ROUND(R2353*$E2354,0))),0),0)</f>
        <v>0</v>
      </c>
      <c r="S2355" s="5">
        <f ca="1">IF(AND($G2353,NOT(ISTEXT($G2352)),ISNUMBER(Poczatek),ISNUMBER(Koniec_Projekt)),IFERROR(IF(LataProjekcji=$F2354,IF(AND($G2354=$G2355,$F2354=$F2355),ROUND($D2353-SUM($K2355:R2355),0),ROUND(S2353*$E2354,0)),IF(LataProjekcji&gt;$F2354,0,ROUND(S2353*$E2354,0))),0),0)</f>
        <v>0</v>
      </c>
      <c r="T2355" s="5">
        <f ca="1">IF(AND($G2353,NOT(ISTEXT($G2352)),ISNUMBER(Poczatek),ISNUMBER(Koniec_Projekt)),IFERROR(IF(LataProjekcji=$F2354,IF(AND($G2354=$G2355,$F2354=$F2355),ROUND($D2353-SUM($K2355:S2355),0),ROUND(T2353*$E2354,0)),IF(LataProjekcji&gt;$F2354,0,ROUND(T2353*$E2354,0))),0),0)</f>
        <v>0</v>
      </c>
      <c r="U2355" s="5">
        <f ca="1">IF(AND($G2353,NOT(ISTEXT($G2352)),ISNUMBER(Poczatek),ISNUMBER(Koniec_Projekt)),IFERROR(IF(LataProjekcji=$F2354,IF(AND($G2354=$G2355,$F2354=$F2355),ROUND($D2353-SUM($K2355:T2355),0),ROUND(U2353*$E2354,0)),IF(LataProjekcji&gt;$F2354,0,ROUND(U2353*$E2354,0))),0),0)</f>
        <v>0</v>
      </c>
      <c r="V2355" s="5">
        <f ca="1">IF(AND($G2353,NOT(ISTEXT($G2352)),ISNUMBER(Poczatek),ISNUMBER(Koniec_Projekt)),IFERROR(IF(LataProjekcji=$F2354,IF(AND($G2354=$G2355,$F2354=$F2355),ROUND($D2353-SUM($K2355:U2355),0),ROUND(V2353*$E2354,0)),IF(LataProjekcji&gt;$F2354,0,ROUND(V2353*$E2354,0))),0),0)</f>
        <v>0</v>
      </c>
      <c r="W2355" s="5">
        <f ca="1">IF(AND($G2353,NOT(ISTEXT($G2352)),ISNUMBER(Poczatek),ISNUMBER(Koniec_Projekt)),IFERROR(IF(LataProjekcji=$F2354,IF(AND($G2354=$G2355,$F2354=$F2355),ROUND($D2353-SUM($K2355:V2355),0),ROUND(W2353*$E2354,0)),IF(LataProjekcji&gt;$F2354,0,ROUND(W2353*$E2354,0))),0),0)</f>
        <v>0</v>
      </c>
      <c r="X2355" s="5">
        <f ca="1">IF(AND($G2353,NOT(ISTEXT($G2352)),ISNUMBER(Poczatek),ISNUMBER(Koniec_Projekt)),IFERROR(IF(LataProjekcji=$F2354,IF(AND($G2354=$G2355,$F2354=$F2355),ROUND($D2353-SUM($K2355:W2355),0),ROUND(X2353*$E2354,0)),IF(LataProjekcji&gt;$F2354,0,ROUND(X2353*$E2354,0))),0),0)</f>
        <v>0</v>
      </c>
      <c r="Y2355" s="5">
        <f ca="1">IF(AND($G2353,NOT(ISTEXT($G2352)),ISNUMBER(Poczatek),ISNUMBER(Koniec_Projekt)),IFERROR(IF(LataProjekcji=$F2354,IF(AND($G2354=$G2355,$F2354=$F2355),ROUND($D2353-SUM($K2355:X2355),0),ROUND(Y2353*$E2354,0)),IF(LataProjekcji&gt;$F2354,0,ROUND(Y2353*$E2354,0))),0),0)</f>
        <v>0</v>
      </c>
      <c r="Z2355" s="5">
        <f ca="1">IF(AND($G2353,NOT(ISTEXT($G2352)),ISNUMBER(Poczatek),ISNUMBER(Koniec_Projekt)),IFERROR(IF(LataProjekcji=$F2354,IF(AND($G2354=$G2355,$F2354=$F2355),ROUND($D2353-SUM($K2355:Y2355),0),ROUND(Z2353*$E2354,0)),IF(LataProjekcji&gt;$F2354,0,ROUND(Z2353*$E2354,0))),0),0)</f>
        <v>0</v>
      </c>
      <c r="AA2355" s="5">
        <f ca="1">IF(AND($G2353,NOT(ISTEXT($G2352)),ISNUMBER(Poczatek),ISNUMBER(Koniec_Projekt)),IFERROR(IF(LataProjekcji=$F2354,IF(AND($G2354=$G2355,$F2354=$F2355),ROUND($D2353-SUM($K2355:Z2355),0),ROUND(AA2353*$E2354,0)),IF(LataProjekcji&gt;$F2354,0,ROUND(AA2353*$E2354,0))),0),0)</f>
        <v>0</v>
      </c>
      <c r="AB2355" s="5">
        <f ca="1">IF(AND($G2353,NOT(ISTEXT($G2352)),ISNUMBER(Poczatek),ISNUMBER(Koniec_Projekt)),IFERROR(IF(LataProjekcji=$F2354,IF(AND($G2354=$G2355,$F2354=$F2355),ROUND($D2353-SUM($K2355:AA2355),0),ROUND(AB2353*$E2354,0)),IF(LataProjekcji&gt;$F2354,0,ROUND(AB2353*$E2354,0))),0),0)</f>
        <v>0</v>
      </c>
      <c r="AC2355" s="5">
        <f ca="1">IF(AND($G2353,NOT(ISTEXT($G2352)),ISNUMBER(Poczatek),ISNUMBER(Koniec_Projekt)),IFERROR(IF(LataProjekcji=$F2354,IF(AND($G2354=$G2355,$F2354=$F2355),ROUND($D2353-SUM($K2355:AB2355),0),ROUND(AC2353*$E2354,0)),IF(LataProjekcji&gt;$F2354,0,ROUND(AC2353*$E2354,0))),0),0)</f>
        <v>0</v>
      </c>
      <c r="AD2355" s="5">
        <f ca="1">IF(AND($G2353,NOT(ISTEXT($G2352)),ISNUMBER(Poczatek),ISNUMBER(Koniec_Projekt)),IFERROR(IF(LataProjekcji=$F2354,IF(AND($G2354=$G2355,$F2354=$F2355),ROUND($D2353-SUM($K2355:AC2355),0),ROUND(AD2353*$E2354,0)),IF(LataProjekcji&gt;$F2354,0,ROUND(AD2353*$E2354,0))),0),0)</f>
        <v>0</v>
      </c>
      <c r="AE2355" s="5">
        <f ca="1">IF(AND($G2353,NOT(ISTEXT($G2352)),ISNUMBER(Poczatek),ISNUMBER(Koniec_Projekt)),IFERROR(IF(LataProjekcji=$F2354,IF(AND($G2354=$G2355,$F2354=$F2355),ROUND($D2353-SUM($K2355:AD2355),0),ROUND(AE2353*$E2354,0)),IF(LataProjekcji&gt;$F2354,0,ROUND(AE2353*$E2354,0))),0),0)</f>
        <v>0</v>
      </c>
    </row>
    <row r="2356" spans="2:31" ht="12.5" hidden="1" thickBot="1">
      <c r="B2356" s="532" t="s">
        <v>755</v>
      </c>
      <c r="C2356" s="533"/>
      <c r="D2356" s="534">
        <f ca="1">IF(D2353&gt;10,ROUND((D2355-1)*E2354,0),E2354)</f>
        <v>0</v>
      </c>
      <c r="E2356" s="534">
        <f ca="1">D2353-D2356</f>
        <v>0</v>
      </c>
      <c r="F2356" s="533"/>
      <c r="G2356" s="533"/>
      <c r="H2356" s="533"/>
      <c r="I2356" s="533"/>
      <c r="J2356" s="533"/>
      <c r="K2356" s="533"/>
      <c r="L2356" s="533"/>
      <c r="M2356" s="533"/>
      <c r="N2356" s="533"/>
      <c r="O2356" s="533"/>
      <c r="P2356" s="533"/>
      <c r="Q2356" s="533"/>
      <c r="R2356" s="533"/>
      <c r="S2356" s="533"/>
      <c r="T2356" s="533"/>
      <c r="U2356" s="533"/>
      <c r="V2356" s="533"/>
      <c r="W2356" s="533"/>
      <c r="X2356" s="533"/>
      <c r="Y2356" s="533"/>
      <c r="Z2356" s="533"/>
      <c r="AA2356" s="533"/>
      <c r="AB2356" s="533"/>
      <c r="AC2356" s="533"/>
      <c r="AD2356" s="533"/>
      <c r="AE2356" s="533"/>
    </row>
    <row r="2357" spans="2:31" ht="12.5" hidden="1" thickTop="1"/>
    <row r="2358" spans="2:31" ht="12.5" hidden="1" thickBot="1">
      <c r="B2358" s="535" t="str">
        <f ca="1">"nazwa ST: "&amp;B1165</f>
        <v>nazwa ST: 0</v>
      </c>
      <c r="C2358" s="535"/>
      <c r="D2358" s="536">
        <f>D1165</f>
        <v>6</v>
      </c>
      <c r="E2358" s="535"/>
      <c r="F2358" s="535"/>
      <c r="G2358" s="535"/>
      <c r="H2358" s="535"/>
      <c r="I2358" s="535"/>
      <c r="J2358" s="535"/>
      <c r="K2358" s="544" t="str">
        <f t="shared" ref="K2358:AE2358" si="3672">LataProjekcji</f>
        <v>Uzupełnij dane</v>
      </c>
      <c r="L2358" s="544" t="str">
        <f t="shared" si="3672"/>
        <v/>
      </c>
      <c r="M2358" s="544" t="str">
        <f t="shared" si="3672"/>
        <v/>
      </c>
      <c r="N2358" s="544" t="str">
        <f t="shared" si="3672"/>
        <v/>
      </c>
      <c r="O2358" s="544" t="str">
        <f t="shared" si="3672"/>
        <v/>
      </c>
      <c r="P2358" s="544" t="str">
        <f t="shared" si="3672"/>
        <v/>
      </c>
      <c r="Q2358" s="544" t="str">
        <f t="shared" si="3672"/>
        <v/>
      </c>
      <c r="R2358" s="544" t="str">
        <f t="shared" si="3672"/>
        <v/>
      </c>
      <c r="S2358" s="544" t="str">
        <f t="shared" si="3672"/>
        <v/>
      </c>
      <c r="T2358" s="544" t="str">
        <f t="shared" si="3672"/>
        <v/>
      </c>
      <c r="U2358" s="544" t="str">
        <f t="shared" si="3672"/>
        <v/>
      </c>
      <c r="V2358" s="544" t="str">
        <f t="shared" si="3672"/>
        <v/>
      </c>
      <c r="W2358" s="544" t="str">
        <f t="shared" si="3672"/>
        <v/>
      </c>
      <c r="X2358" s="544" t="str">
        <f t="shared" si="3672"/>
        <v/>
      </c>
      <c r="Y2358" s="544" t="str">
        <f t="shared" si="3672"/>
        <v/>
      </c>
      <c r="Z2358" s="544" t="str">
        <f t="shared" si="3672"/>
        <v/>
      </c>
      <c r="AA2358" s="544" t="str">
        <f t="shared" si="3672"/>
        <v/>
      </c>
      <c r="AB2358" s="544" t="str">
        <f t="shared" si="3672"/>
        <v/>
      </c>
      <c r="AC2358" s="544" t="str">
        <f t="shared" si="3672"/>
        <v/>
      </c>
      <c r="AD2358" s="544" t="str">
        <f t="shared" si="3672"/>
        <v/>
      </c>
      <c r="AE2358" s="544" t="str">
        <f t="shared" si="3672"/>
        <v/>
      </c>
    </row>
    <row r="2359" spans="2:31" hidden="1">
      <c r="B2359" s="531" t="s">
        <v>756</v>
      </c>
      <c r="D2359" s="1">
        <f ca="1">D1166</f>
        <v>1900</v>
      </c>
      <c r="E2359" s="1">
        <f ca="1">E1166</f>
        <v>1</v>
      </c>
      <c r="F2359" s="1">
        <f ca="1">IF(D2360&gt;10,F1166,1)</f>
        <v>1</v>
      </c>
      <c r="G2359" s="530" t="str">
        <f ca="1">IF(ISBLANK(OFFSET($E$195,$D2358,0)),"brak daty",IF(D2360&gt;10,EDATE(OFFSET($E$195,$D2358,0),D2362),DATE(D2359,E2359,1)))</f>
        <v>brak daty</v>
      </c>
      <c r="H2359" s="543" t="b">
        <f ca="1">SUM(K2359:AE2359)=D2362</f>
        <v>1</v>
      </c>
      <c r="I2359" s="1" t="s">
        <v>752</v>
      </c>
      <c r="K2359" s="5">
        <f ca="1">IF(AND($G2360,NOT(ISTEXT($G2359)),ISNUMBER(Poczatek),ISNUMBER(Koniec_Projekt)),IFERROR(IF($D2359=LataProjekcji,$F2359,IF($D2359&lt;LataProjekcji,IF((SUM(K2359)+12)&lt;$D2362,12,$D2362-SUM(K2359)),0)),0),0)</f>
        <v>0</v>
      </c>
      <c r="L2359" s="5">
        <f ca="1">IF(AND($G2360,NOT(ISTEXT($G2359)),ISNUMBER(Poczatek),ISNUMBER(Koniec_Projekt)),IFERROR(IF($D2359=LataProjekcji,$F2359,IF($D2359&lt;LataProjekcji,IF((SUM($K2359:K2359)+12)&lt;$D2362,12,$D2362-SUM($K2359:K2359)),0)),0),0)</f>
        <v>0</v>
      </c>
      <c r="M2359" s="5">
        <f ca="1">IF(AND($G2360,NOT(ISTEXT($G2359)),ISNUMBER(Poczatek),ISNUMBER(Koniec_Projekt)),IFERROR(IF($D2359=LataProjekcji,$F2359,IF($D2359&lt;LataProjekcji,IF((SUM($K2359:L2359)+12)&lt;$D2362,12,$D2362-SUM($K2359:L2359)),0)),0),0)</f>
        <v>0</v>
      </c>
      <c r="N2359" s="5">
        <f ca="1">IF(AND($G2360,NOT(ISTEXT($G2359)),ISNUMBER(Poczatek),ISNUMBER(Koniec_Projekt)),IFERROR(IF($D2359=LataProjekcji,$F2359,IF($D2359&lt;LataProjekcji,IF((SUM($K2359:M2359)+12)&lt;$D2362,12,$D2362-SUM($K2359:M2359)),0)),0),0)</f>
        <v>0</v>
      </c>
      <c r="O2359" s="5">
        <f ca="1">IF(AND($G2360,NOT(ISTEXT($G2359)),ISNUMBER(Poczatek),ISNUMBER(Koniec_Projekt)),IFERROR(IF($D2359=LataProjekcji,$F2359,IF($D2359&lt;LataProjekcji,IF((SUM($K2359:N2359)+12)&lt;$D2362,12,$D2362-SUM($K2359:N2359)),0)),0),0)</f>
        <v>0</v>
      </c>
      <c r="P2359" s="5">
        <f ca="1">IF(AND($G2360,NOT(ISTEXT($G2359)),ISNUMBER(Poczatek),ISNUMBER(Koniec_Projekt)),IFERROR(IF($D2359=LataProjekcji,$F2359,IF($D2359&lt;LataProjekcji,IF((SUM($K2359:O2359)+12)&lt;$D2362,12,$D2362-SUM($K2359:O2359)),0)),0),0)</f>
        <v>0</v>
      </c>
      <c r="Q2359" s="5">
        <f ca="1">IF(AND($G2360,NOT(ISTEXT($G2359)),ISNUMBER(Poczatek),ISNUMBER(Koniec_Projekt)),IFERROR(IF($D2359=LataProjekcji,$F2359,IF($D2359&lt;LataProjekcji,IF((SUM($K2359:P2359)+12)&lt;$D2362,12,$D2362-SUM($K2359:P2359)),0)),0),0)</f>
        <v>0</v>
      </c>
      <c r="R2359" s="5">
        <f ca="1">IF(AND($G2360,NOT(ISTEXT($G2359)),ISNUMBER(Poczatek),ISNUMBER(Koniec_Projekt)),IFERROR(IF($D2359=LataProjekcji,$F2359,IF($D2359&lt;LataProjekcji,IF((SUM($K2359:Q2359)+12)&lt;$D2362,12,$D2362-SUM($K2359:Q2359)),0)),0),0)</f>
        <v>0</v>
      </c>
      <c r="S2359" s="5">
        <f ca="1">IF(AND($G2360,NOT(ISTEXT($G2359)),ISNUMBER(Poczatek),ISNUMBER(Koniec_Projekt)),IFERROR(IF($D2359=LataProjekcji,$F2359,IF($D2359&lt;LataProjekcji,IF((SUM($K2359:R2359)+12)&lt;$D2362,12,$D2362-SUM($K2359:R2359)),0)),0),0)</f>
        <v>0</v>
      </c>
      <c r="T2359" s="5">
        <f ca="1">IF(AND($G2360,NOT(ISTEXT($G2359)),ISNUMBER(Poczatek),ISNUMBER(Koniec_Projekt)),IFERROR(IF($D2359=LataProjekcji,$F2359,IF($D2359&lt;LataProjekcji,IF((SUM($K2359:S2359)+12)&lt;$D2362,12,$D2362-SUM($K2359:S2359)),0)),0),0)</f>
        <v>0</v>
      </c>
      <c r="U2359" s="5">
        <f ca="1">IF(AND($G2360,NOT(ISTEXT($G2359)),ISNUMBER(Poczatek),ISNUMBER(Koniec_Projekt)),IFERROR(IF($D2359=LataProjekcji,$F2359,IF($D2359&lt;LataProjekcji,IF((SUM($K2359:T2359)+12)&lt;$D2362,12,$D2362-SUM($K2359:T2359)),0)),0),0)</f>
        <v>0</v>
      </c>
      <c r="V2359" s="5">
        <f ca="1">IF(AND($G2360,NOT(ISTEXT($G2359)),ISNUMBER(Poczatek),ISNUMBER(Koniec_Projekt)),IFERROR(IF($D2359=LataProjekcji,$F2359,IF($D2359&lt;LataProjekcji,IF((SUM($K2359:U2359)+12)&lt;$D2362,12,$D2362-SUM($K2359:U2359)),0)),0),0)</f>
        <v>0</v>
      </c>
      <c r="W2359" s="5">
        <f ca="1">IF(AND($G2360,NOT(ISTEXT($G2359)),ISNUMBER(Poczatek),ISNUMBER(Koniec_Projekt)),IFERROR(IF($D2359=LataProjekcji,$F2359,IF($D2359&lt;LataProjekcji,IF((SUM($K2359:V2359)+12)&lt;$D2362,12,$D2362-SUM($K2359:V2359)),0)),0),0)</f>
        <v>0</v>
      </c>
      <c r="X2359" s="5">
        <f ca="1">IF(AND($G2360,NOT(ISTEXT($G2359)),ISNUMBER(Poczatek),ISNUMBER(Koniec_Projekt)),IFERROR(IF($D2359=LataProjekcji,$F2359,IF($D2359&lt;LataProjekcji,IF((SUM($K2359:W2359)+12)&lt;$D2362,12,$D2362-SUM($K2359:W2359)),0)),0),0)</f>
        <v>0</v>
      </c>
      <c r="Y2359" s="5">
        <f ca="1">IF(AND($G2360,NOT(ISTEXT($G2359)),ISNUMBER(Poczatek),ISNUMBER(Koniec_Projekt)),IFERROR(IF($D2359=LataProjekcji,$F2359,IF($D2359&lt;LataProjekcji,IF((SUM($K2359:X2359)+12)&lt;$D2362,12,$D2362-SUM($K2359:X2359)),0)),0),0)</f>
        <v>0</v>
      </c>
      <c r="Z2359" s="5">
        <f ca="1">IF(AND($G2360,NOT(ISTEXT($G2359)),ISNUMBER(Poczatek),ISNUMBER(Koniec_Projekt)),IFERROR(IF($D2359=LataProjekcji,$F2359,IF($D2359&lt;LataProjekcji,IF((SUM($K2359:Y2359)+12)&lt;$D2362,12,$D2362-SUM($K2359:Y2359)),0)),0),0)</f>
        <v>0</v>
      </c>
      <c r="AA2359" s="5">
        <f ca="1">IF(AND($G2360,NOT(ISTEXT($G2359)),ISNUMBER(Poczatek),ISNUMBER(Koniec_Projekt)),IFERROR(IF($D2359=LataProjekcji,$F2359,IF($D2359&lt;LataProjekcji,IF((SUM($K2359:Z2359)+12)&lt;$D2362,12,$D2362-SUM($K2359:Z2359)),0)),0),0)</f>
        <v>0</v>
      </c>
      <c r="AB2359" s="5">
        <f ca="1">IF(AND($G2360,NOT(ISTEXT($G2359)),ISNUMBER(Poczatek),ISNUMBER(Koniec_Projekt)),IFERROR(IF($D2359=LataProjekcji,$F2359,IF($D2359&lt;LataProjekcji,IF((SUM($K2359:AA2359)+12)&lt;$D2362,12,$D2362-SUM($K2359:AA2359)),0)),0),0)</f>
        <v>0</v>
      </c>
      <c r="AC2359" s="5">
        <f ca="1">IF(AND($G2360,NOT(ISTEXT($G2359)),ISNUMBER(Poczatek),ISNUMBER(Koniec_Projekt)),IFERROR(IF($D2359=LataProjekcji,$F2359,IF($D2359&lt;LataProjekcji,IF((SUM($K2359:AB2359)+12)&lt;$D2362,12,$D2362-SUM($K2359:AB2359)),0)),0),0)</f>
        <v>0</v>
      </c>
      <c r="AD2359" s="5">
        <f ca="1">IF(AND($G2360,NOT(ISTEXT($G2359)),ISNUMBER(Poczatek),ISNUMBER(Koniec_Projekt)),IFERROR(IF($D2359=LataProjekcji,$F2359,IF($D2359&lt;LataProjekcji,IF((SUM($K2359:AC2359)+12)&lt;$D2362,12,$D2362-SUM($K2359:AC2359)),0)),0),0)</f>
        <v>0</v>
      </c>
      <c r="AE2359" s="5">
        <f ca="1">IF(AND($G2360,NOT(ISTEXT($G2359)),ISNUMBER(Poczatek),ISNUMBER(Koniec_Projekt)),IFERROR(IF($D2359=LataProjekcji,$F2359,IF($D2359&lt;LataProjekcji,IF((SUM($K2359:AD2359)+12)&lt;$D2362,12,$D2362-SUM($K2359:AD2359)),0)),0),0)</f>
        <v>0</v>
      </c>
    </row>
    <row r="2360" spans="2:31" hidden="1">
      <c r="B2360" s="531" t="s">
        <v>758</v>
      </c>
      <c r="D2360" s="5">
        <f ca="1">D1167</f>
        <v>0</v>
      </c>
      <c r="E2360" s="459">
        <f ca="1">E1167</f>
        <v>0</v>
      </c>
      <c r="F2360" s="459">
        <f ca="1">F1167</f>
        <v>0</v>
      </c>
      <c r="G2360" s="1" t="b">
        <f>NOT(ISBLANK(am_prace_rozwojowe))</f>
        <v>0</v>
      </c>
      <c r="H2360" s="543" t="b">
        <f ca="1">SUM(K2360:AE2360)=E2362</f>
        <v>1</v>
      </c>
      <c r="I2360" s="1" t="s">
        <v>753</v>
      </c>
      <c r="K2360" s="542">
        <f ca="1">IF(AND($G2360,NOT(ISTEXT($G2359)),ISNUMBER(Poczatek),ISNUMBER(Koniec_Projekt)),IFERROR(IF($D2359=LataProjekcji,IF($F2359&gt;$E2362,$E2362,$F2359),IF($D2362&gt;=$E2362,(IF($D2359&lt;LataProjekcji,IF((SUM(J2360:$K2360)+12)&lt;$E2362,12,$E2362-SUM(J2360:$K2360)),0)),(IF($D2359&lt;LataProjekcji,IF((SUM(J2360:$K2360)+12)&lt;$D2362,12,$D2362-SUM(J2360:$K2360)),0)))),0),0)</f>
        <v>0</v>
      </c>
      <c r="L2360" s="542">
        <f ca="1">IF(AND($G2360,NOT(ISTEXT($G2359)),ISNUMBER(Poczatek),ISNUMBER(Koniec_Projekt)),IFERROR(IF($D2359=LataProjekcji,IF($F2359&gt;$E2362,$E2362,$F2359),IF($D2362&gt;=$E2362,(IF($D2359&lt;LataProjekcji,IF((SUM($K2360:K2360)+12)&lt;$E2362,12,$E2362-SUM($K2360:K2360)),0)),(IF($D2359&lt;LataProjekcji,IF((SUM($K2360:K2360)+12)&lt;$D2362,12,$D2362-SUM($K2360:K2360)),0)))),0),0)</f>
        <v>0</v>
      </c>
      <c r="M2360" s="542">
        <f ca="1">IF(AND($G2360,NOT(ISTEXT($G2359)),ISNUMBER(Poczatek),ISNUMBER(Koniec_Projekt)),IFERROR(IF($D2359=LataProjekcji,IF($F2359&gt;$E2362,$E2362,$F2359),IF($D2362&gt;=$E2362,(IF($D2359&lt;LataProjekcji,IF((SUM($K2360:L2360)+12)&lt;$E2362,12,$E2362-SUM($K2360:L2360)),0)),(IF($D2359&lt;LataProjekcji,IF((SUM($K2360:L2360)+12)&lt;$D2362,12,$D2362-SUM($K2360:L2360)),0)))),0),0)</f>
        <v>0</v>
      </c>
      <c r="N2360" s="542">
        <f ca="1">IF(AND($G2360,NOT(ISTEXT($G2359)),ISNUMBER(Poczatek),ISNUMBER(Koniec_Projekt)),IFERROR(IF($D2359=LataProjekcji,IF($F2359&gt;$E2362,$E2362,$F2359),IF($D2362&gt;=$E2362,(IF($D2359&lt;LataProjekcji,IF((SUM($K2360:M2360)+12)&lt;$E2362,12,$E2362-SUM($K2360:M2360)),0)),(IF($D2359&lt;LataProjekcji,IF((SUM($K2360:M2360)+12)&lt;$D2362,12,$D2362-SUM($K2360:M2360)),0)))),0),0)</f>
        <v>0</v>
      </c>
      <c r="O2360" s="542">
        <f ca="1">IF(AND($G2360,NOT(ISTEXT($G2359)),ISNUMBER(Poczatek),ISNUMBER(Koniec_Projekt)),IFERROR(IF($D2359=LataProjekcji,IF($F2359&gt;$E2362,$E2362,$F2359),IF($D2362&gt;=$E2362,(IF($D2359&lt;LataProjekcji,IF((SUM($K2360:N2360)+12)&lt;$E2362,12,$E2362-SUM($K2360:N2360)),0)),(IF($D2359&lt;LataProjekcji,IF((SUM($K2360:N2360)+12)&lt;$D2362,12,$D2362-SUM($K2360:N2360)),0)))),0),0)</f>
        <v>0</v>
      </c>
      <c r="P2360" s="542">
        <f ca="1">IF(AND($G2360,NOT(ISTEXT($G2359)),ISNUMBER(Poczatek),ISNUMBER(Koniec_Projekt)),IFERROR(IF($D2359=LataProjekcji,IF($F2359&gt;$E2362,$E2362,$F2359),IF($D2362&gt;=$E2362,(IF($D2359&lt;LataProjekcji,IF((SUM($K2360:O2360)+12)&lt;$E2362,12,$E2362-SUM($K2360:O2360)),0)),(IF($D2359&lt;LataProjekcji,IF((SUM($K2360:O2360)+12)&lt;$D2362,12,$D2362-SUM($K2360:O2360)),0)))),0),0)</f>
        <v>0</v>
      </c>
      <c r="Q2360" s="542">
        <f ca="1">IF(AND($G2360,NOT(ISTEXT($G2359)),ISNUMBER(Poczatek),ISNUMBER(Koniec_Projekt)),IFERROR(IF($D2359=LataProjekcji,IF($F2359&gt;$E2362,$E2362,$F2359),IF($D2362&gt;=$E2362,(IF($D2359&lt;LataProjekcji,IF((SUM($K2360:P2360)+12)&lt;$E2362,12,$E2362-SUM($K2360:P2360)),0)),(IF($D2359&lt;LataProjekcji,IF((SUM($K2360:P2360)+12)&lt;$D2362,12,$D2362-SUM($K2360:P2360)),0)))),0),0)</f>
        <v>0</v>
      </c>
      <c r="R2360" s="542">
        <f ca="1">IF(AND($G2360,NOT(ISTEXT($G2359)),ISNUMBER(Poczatek),ISNUMBER(Koniec_Projekt)),IFERROR(IF($D2359=LataProjekcji,IF($F2359&gt;$E2362,$E2362,$F2359),IF($D2362&gt;=$E2362,(IF($D2359&lt;LataProjekcji,IF((SUM($K2360:Q2360)+12)&lt;$E2362,12,$E2362-SUM($K2360:Q2360)),0)),(IF($D2359&lt;LataProjekcji,IF((SUM($K2360:Q2360)+12)&lt;$D2362,12,$D2362-SUM($K2360:Q2360)),0)))),0),0)</f>
        <v>0</v>
      </c>
      <c r="S2360" s="542">
        <f ca="1">IF(AND($G2360,NOT(ISTEXT($G2359)),ISNUMBER(Poczatek),ISNUMBER(Koniec_Projekt)),IFERROR(IF($D2359=LataProjekcji,IF($F2359&gt;$E2362,$E2362,$F2359),IF($D2362&gt;=$E2362,(IF($D2359&lt;LataProjekcji,IF((SUM($K2360:R2360)+12)&lt;$E2362,12,$E2362-SUM($K2360:R2360)),0)),(IF($D2359&lt;LataProjekcji,IF((SUM($K2360:R2360)+12)&lt;$D2362,12,$D2362-SUM($K2360:R2360)),0)))),0),0)</f>
        <v>0</v>
      </c>
      <c r="T2360" s="542">
        <f ca="1">IF(AND($G2360,NOT(ISTEXT($G2359)),ISNUMBER(Poczatek),ISNUMBER(Koniec_Projekt)),IFERROR(IF($D2359=LataProjekcji,IF($F2359&gt;$E2362,$E2362,$F2359),IF($D2362&gt;=$E2362,(IF($D2359&lt;LataProjekcji,IF((SUM($K2360:S2360)+12)&lt;$E2362,12,$E2362-SUM($K2360:S2360)),0)),(IF($D2359&lt;LataProjekcji,IF((SUM($K2360:S2360)+12)&lt;$D2362,12,$D2362-SUM($K2360:S2360)),0)))),0),0)</f>
        <v>0</v>
      </c>
      <c r="U2360" s="542">
        <f ca="1">IF(AND($G2360,NOT(ISTEXT($G2359)),ISNUMBER(Poczatek),ISNUMBER(Koniec_Projekt)),IFERROR(IF($D2359=LataProjekcji,IF($F2359&gt;$E2362,$E2362,$F2359),IF($D2362&gt;=$E2362,(IF($D2359&lt;LataProjekcji,IF((SUM($K2360:T2360)+12)&lt;$E2362,12,$E2362-SUM($K2360:T2360)),0)),(IF($D2359&lt;LataProjekcji,IF((SUM($K2360:T2360)+12)&lt;$D2362,12,$D2362-SUM($K2360:T2360)),0)))),0),0)</f>
        <v>0</v>
      </c>
      <c r="V2360" s="542">
        <f ca="1">IF(AND($G2360,NOT(ISTEXT($G2359)),ISNUMBER(Poczatek),ISNUMBER(Koniec_Projekt)),IFERROR(IF($D2359=LataProjekcji,IF($F2359&gt;$E2362,$E2362,$F2359),IF($D2362&gt;=$E2362,(IF($D2359&lt;LataProjekcji,IF((SUM($K2360:U2360)+12)&lt;$E2362,12,$E2362-SUM($K2360:U2360)),0)),(IF($D2359&lt;LataProjekcji,IF((SUM($K2360:U2360)+12)&lt;$D2362,12,$D2362-SUM($K2360:U2360)),0)))),0),0)</f>
        <v>0</v>
      </c>
      <c r="W2360" s="542">
        <f ca="1">IF(AND($G2360,NOT(ISTEXT($G2359)),ISNUMBER(Poczatek),ISNUMBER(Koniec_Projekt)),IFERROR(IF($D2359=LataProjekcji,IF($F2359&gt;$E2362,$E2362,$F2359),IF($D2362&gt;=$E2362,(IF($D2359&lt;LataProjekcji,IF((SUM($K2360:V2360)+12)&lt;$E2362,12,$E2362-SUM($K2360:V2360)),0)),(IF($D2359&lt;LataProjekcji,IF((SUM($K2360:V2360)+12)&lt;$D2362,12,$D2362-SUM($K2360:V2360)),0)))),0),0)</f>
        <v>0</v>
      </c>
      <c r="X2360" s="542">
        <f ca="1">IF(AND($G2360,NOT(ISTEXT($G2359)),ISNUMBER(Poczatek),ISNUMBER(Koniec_Projekt)),IFERROR(IF($D2359=LataProjekcji,IF($F2359&gt;$E2362,$E2362,$F2359),IF($D2362&gt;=$E2362,(IF($D2359&lt;LataProjekcji,IF((SUM($K2360:W2360)+12)&lt;$E2362,12,$E2362-SUM($K2360:W2360)),0)),(IF($D2359&lt;LataProjekcji,IF((SUM($K2360:W2360)+12)&lt;$D2362,12,$D2362-SUM($K2360:W2360)),0)))),0),0)</f>
        <v>0</v>
      </c>
      <c r="Y2360" s="542">
        <f ca="1">IF(AND($G2360,NOT(ISTEXT($G2359)),ISNUMBER(Poczatek),ISNUMBER(Koniec_Projekt)),IFERROR(IF($D2359=LataProjekcji,IF($F2359&gt;$E2362,$E2362,$F2359),IF($D2362&gt;=$E2362,(IF($D2359&lt;LataProjekcji,IF((SUM($K2360:X2360)+12)&lt;$E2362,12,$E2362-SUM($K2360:X2360)),0)),(IF($D2359&lt;LataProjekcji,IF((SUM($K2360:X2360)+12)&lt;$D2362,12,$D2362-SUM($K2360:X2360)),0)))),0),0)</f>
        <v>0</v>
      </c>
      <c r="Z2360" s="542">
        <f ca="1">IF(AND($G2360,NOT(ISTEXT($G2359)),ISNUMBER(Poczatek),ISNUMBER(Koniec_Projekt)),IFERROR(IF($D2359=LataProjekcji,IF($F2359&gt;$E2362,$E2362,$F2359),IF($D2362&gt;=$E2362,(IF($D2359&lt;LataProjekcji,IF((SUM($K2360:Y2360)+12)&lt;$E2362,12,$E2362-SUM($K2360:Y2360)),0)),(IF($D2359&lt;LataProjekcji,IF((SUM($K2360:Y2360)+12)&lt;$D2362,12,$D2362-SUM($K2360:Y2360)),0)))),0),0)</f>
        <v>0</v>
      </c>
      <c r="AA2360" s="542">
        <f ca="1">IF(AND($G2360,NOT(ISTEXT($G2359)),ISNUMBER(Poczatek),ISNUMBER(Koniec_Projekt)),IFERROR(IF($D2359=LataProjekcji,IF($F2359&gt;$E2362,$E2362,$F2359),IF($D2362&gt;=$E2362,(IF($D2359&lt;LataProjekcji,IF((SUM($K2360:Z2360)+12)&lt;$E2362,12,$E2362-SUM($K2360:Z2360)),0)),(IF($D2359&lt;LataProjekcji,IF((SUM($K2360:Z2360)+12)&lt;$D2362,12,$D2362-SUM($K2360:Z2360)),0)))),0),0)</f>
        <v>0</v>
      </c>
      <c r="AB2360" s="542">
        <f ca="1">IF(AND($G2360,NOT(ISTEXT($G2359)),ISNUMBER(Poczatek),ISNUMBER(Koniec_Projekt)),IFERROR(IF($D2359=LataProjekcji,IF($F2359&gt;$E2362,$E2362,$F2359),IF($D2362&gt;=$E2362,(IF($D2359&lt;LataProjekcji,IF((SUM($K2360:AA2360)+12)&lt;$E2362,12,$E2362-SUM($K2360:AA2360)),0)),(IF($D2359&lt;LataProjekcji,IF((SUM($K2360:AA2360)+12)&lt;$D2362,12,$D2362-SUM($K2360:AA2360)),0)))),0),0)</f>
        <v>0</v>
      </c>
      <c r="AC2360" s="542">
        <f ca="1">IF(AND($G2360,NOT(ISTEXT($G2359)),ISNUMBER(Poczatek),ISNUMBER(Koniec_Projekt)),IFERROR(IF($D2359=LataProjekcji,IF($F2359&gt;$E2362,$E2362,$F2359),IF($D2362&gt;=$E2362,(IF($D2359&lt;LataProjekcji,IF((SUM($K2360:AB2360)+12)&lt;$E2362,12,$E2362-SUM($K2360:AB2360)),0)),(IF($D2359&lt;LataProjekcji,IF((SUM($K2360:AB2360)+12)&lt;$D2362,12,$D2362-SUM($K2360:AB2360)),0)))),0),0)</f>
        <v>0</v>
      </c>
      <c r="AD2360" s="542">
        <f ca="1">IF(AND($G2360,NOT(ISTEXT($G2359)),ISNUMBER(Poczatek),ISNUMBER(Koniec_Projekt)),IFERROR(IF($D2359=LataProjekcji,IF($F2359&gt;$E2362,$E2362,$F2359),IF($D2362&gt;=$E2362,(IF($D2359&lt;LataProjekcji,IF((SUM($K2360:AC2360)+12)&lt;$E2362,12,$E2362-SUM($K2360:AC2360)),0)),(IF($D2359&lt;LataProjekcji,IF((SUM($K2360:AC2360)+12)&lt;$D2362,12,$D2362-SUM($K2360:AC2360)),0)))),0),0)</f>
        <v>0</v>
      </c>
      <c r="AE2360" s="542">
        <f ca="1">IF(AND($G2360,NOT(ISTEXT($G2359)),ISNUMBER(Poczatek),ISNUMBER(Koniec_Projekt)),IFERROR(IF($D2359=LataProjekcji,IF($F2359&gt;$E2362,$E2362,$F2359),IF($D2362&gt;=$E2362,(IF($D2359&lt;LataProjekcji,IF((SUM($K2360:AD2360)+12)&lt;$E2362,12,$E2362-SUM($K2360:AD2360)),0)),(IF($D2359&lt;LataProjekcji,IF((SUM($K2360:AD2360)+12)&lt;$D2362,12,$D2362-SUM($K2360:AD2360)),0)))),0),0)</f>
        <v>0</v>
      </c>
    </row>
    <row r="2361" spans="2:31" hidden="1">
      <c r="B2361" s="531" t="s">
        <v>757</v>
      </c>
      <c r="D2361" s="459">
        <f ca="1">D1168</f>
        <v>0</v>
      </c>
      <c r="E2361" s="459">
        <f ca="1">IF(D2360&gt;10,ROUND(D2361/12,2),D2361)</f>
        <v>0</v>
      </c>
      <c r="F2361" s="529">
        <f>Koniec_Projekt</f>
        <v>0</v>
      </c>
      <c r="G2361" s="330">
        <f>Miesiac_Koniec_Projekt</f>
        <v>0</v>
      </c>
      <c r="H2361" s="543" t="b">
        <f ca="1">SUM(K2361:AE2361)=D2360</f>
        <v>1</v>
      </c>
      <c r="I2361" s="1" t="s">
        <v>716</v>
      </c>
      <c r="K2361" s="256">
        <f ca="1">IF(AND($G2360,NOT(ISTEXT($G2359)),ISNUMBER(Poczatek),ISNUMBER(Koniec_Projekt)),IFERROR(IF(LataProjekcji=$F2362,ROUND($D2360,0),ROUND(K2359*$E2361,0)),0),0)</f>
        <v>0</v>
      </c>
      <c r="L2361" s="5">
        <f ca="1">IF(AND($G2360,NOT(ISTEXT($G2359)),ISNUMBER(Poczatek),ISNUMBER(Koniec_Projekt)),IFERROR(IF(LataProjekcji=$F2362,ROUND($D2360-SUM(K2361:$K2361),0),ROUND(L2359*$E2361,0)),0),0)</f>
        <v>0</v>
      </c>
      <c r="M2361" s="5">
        <f ca="1">IF(AND($G2360,NOT(ISTEXT($G2359)),ISNUMBER(Poczatek),ISNUMBER(Koniec_Projekt)),IFERROR(IF(LataProjekcji=$F2362,ROUND($D2360-SUM($K2361:L2361),0),ROUND(M2359*$E2361,0)),0),0)</f>
        <v>0</v>
      </c>
      <c r="N2361" s="5">
        <f ca="1">IF(AND($G2360,NOT(ISTEXT($G2359)),ISNUMBER(Poczatek),ISNUMBER(Koniec_Projekt)),IFERROR(IF(LataProjekcji=$F2362,ROUND($D2360-SUM($K2361:M2361),0),ROUND(N2359*$E2361,0)),0),0)</f>
        <v>0</v>
      </c>
      <c r="O2361" s="5">
        <f ca="1">IF(AND($G2360,NOT(ISTEXT($G2359)),ISNUMBER(Poczatek),ISNUMBER(Koniec_Projekt)),IFERROR(IF(LataProjekcji=$F2362,ROUND($D2360-SUM($K2361:N2361),0),ROUND(O2359*$E2361,0)),0),0)</f>
        <v>0</v>
      </c>
      <c r="P2361" s="5">
        <f ca="1">IF(AND($G2360,NOT(ISTEXT($G2359)),ISNUMBER(Poczatek),ISNUMBER(Koniec_Projekt)),IFERROR(IF(LataProjekcji=$F2362,ROUND($D2360-SUM($K2361:O2361),0),ROUND(P2359*$E2361,0)),0),0)</f>
        <v>0</v>
      </c>
      <c r="Q2361" s="5">
        <f ca="1">IF(AND($G2360,NOT(ISTEXT($G2359)),ISNUMBER(Poczatek),ISNUMBER(Koniec_Projekt)),IFERROR(IF(LataProjekcji=$F2362,ROUND($D2360-SUM($K2361:P2361),0),ROUND(Q2359*$E2361,0)),0),0)</f>
        <v>0</v>
      </c>
      <c r="R2361" s="5">
        <f ca="1">IF(AND($G2360,NOT(ISTEXT($G2359)),ISNUMBER(Poczatek),ISNUMBER(Koniec_Projekt)),IFERROR(IF(LataProjekcji=$F2362,ROUND($D2360-SUM($K2361:Q2361),0),ROUND(R2359*$E2361,0)),0),0)</f>
        <v>0</v>
      </c>
      <c r="S2361" s="5">
        <f ca="1">IF(AND($G2360,NOT(ISTEXT($G2359)),ISNUMBER(Poczatek),ISNUMBER(Koniec_Projekt)),IFERROR(IF(LataProjekcji=$F2362,ROUND($D2360-SUM($K2361:R2361),0),ROUND(S2359*$E2361,0)),0),0)</f>
        <v>0</v>
      </c>
      <c r="T2361" s="5">
        <f ca="1">IF(AND($G2360,NOT(ISTEXT($G2359)),ISNUMBER(Poczatek),ISNUMBER(Koniec_Projekt)),IFERROR(IF(LataProjekcji=$F2362,ROUND($D2360-SUM($K2361:S2361),0),ROUND(T2359*$E2361,0)),0),0)</f>
        <v>0</v>
      </c>
      <c r="U2361" s="5">
        <f ca="1">IF(AND($G2360,NOT(ISTEXT($G2359)),ISNUMBER(Poczatek),ISNUMBER(Koniec_Projekt)),IFERROR(IF(LataProjekcji=$F2362,ROUND($D2360-SUM($K2361:T2361),0),ROUND(U2359*$E2361,0)),0),0)</f>
        <v>0</v>
      </c>
      <c r="V2361" s="5">
        <f ca="1">IF(AND($G2360,NOT(ISTEXT($G2359)),ISNUMBER(Poczatek),ISNUMBER(Koniec_Projekt)),IFERROR(IF(LataProjekcji=$F2362,ROUND($D2360-SUM($K2361:U2361),0),ROUND(V2359*$E2361,0)),0),0)</f>
        <v>0</v>
      </c>
      <c r="W2361" s="5">
        <f ca="1">IF(AND($G2360,NOT(ISTEXT($G2359)),ISNUMBER(Poczatek),ISNUMBER(Koniec_Projekt)),IFERROR(IF(LataProjekcji=$F2362,ROUND($D2360-SUM($K2361:V2361),0),ROUND(W2359*$E2361,0)),0),0)</f>
        <v>0</v>
      </c>
      <c r="X2361" s="5">
        <f ca="1">IF(AND($G2360,NOT(ISTEXT($G2359)),ISNUMBER(Poczatek),ISNUMBER(Koniec_Projekt)),IFERROR(IF(LataProjekcji=$F2362,ROUND($D2360-SUM($K2361:W2361),0),ROUND(X2359*$E2361,0)),0),0)</f>
        <v>0</v>
      </c>
      <c r="Y2361" s="5">
        <f ca="1">IF(AND($G2360,NOT(ISTEXT($G2359)),ISNUMBER(Poczatek),ISNUMBER(Koniec_Projekt)),IFERROR(IF(LataProjekcji=$F2362,ROUND($D2360-SUM($K2361:X2361),0),ROUND(Y2359*$E2361,0)),0),0)</f>
        <v>0</v>
      </c>
      <c r="Z2361" s="5">
        <f ca="1">IF(AND($G2360,NOT(ISTEXT($G2359)),ISNUMBER(Poczatek),ISNUMBER(Koniec_Projekt)),IFERROR(IF(LataProjekcji=$F2362,ROUND($D2360-SUM($K2361:Y2361),0),ROUND(Z2359*$E2361,0)),0),0)</f>
        <v>0</v>
      </c>
      <c r="AA2361" s="5">
        <f ca="1">IF(AND($G2360,NOT(ISTEXT($G2359)),ISNUMBER(Poczatek),ISNUMBER(Koniec_Projekt)),IFERROR(IF(LataProjekcji=$F2362,ROUND($D2360-SUM($K2361:Z2361),0),ROUND(AA2359*$E2361,0)),0),0)</f>
        <v>0</v>
      </c>
      <c r="AB2361" s="5">
        <f ca="1">IF(AND($G2360,NOT(ISTEXT($G2359)),ISNUMBER(Poczatek),ISNUMBER(Koniec_Projekt)),IFERROR(IF(LataProjekcji=$F2362,ROUND($D2360-SUM($K2361:AA2361),0),ROUND(AB2359*$E2361,0)),0),0)</f>
        <v>0</v>
      </c>
      <c r="AC2361" s="5">
        <f ca="1">IF(AND($G2360,NOT(ISTEXT($G2359)),ISNUMBER(Poczatek),ISNUMBER(Koniec_Projekt)),IFERROR(IF(LataProjekcji=$F2362,ROUND($D2360-SUM($K2361:AB2361),0),ROUND(AC2359*$E2361,0)),0),0)</f>
        <v>0</v>
      </c>
      <c r="AD2361" s="5">
        <f ca="1">IF(AND($G2360,NOT(ISTEXT($G2359)),ISNUMBER(Poczatek),ISNUMBER(Koniec_Projekt)),IFERROR(IF(LataProjekcji=$F2362,ROUND($D2360-SUM($K2361:AC2361),0),ROUND(AD2359*$E2361,0)),0),0)</f>
        <v>0</v>
      </c>
      <c r="AE2361" s="5">
        <f ca="1">IF(AND($G2360,NOT(ISTEXT($G2359)),ISNUMBER(Poczatek),ISNUMBER(Koniec_Projekt)),IFERROR(IF(LataProjekcji=$F2362,ROUND($D2360-SUM($K2361:AD2361),0),ROUND(AE2359*$E2361,0)),0),0)</f>
        <v>0</v>
      </c>
    </row>
    <row r="2362" spans="2:31" hidden="1">
      <c r="B2362" s="531" t="s">
        <v>754</v>
      </c>
      <c r="D2362" s="1">
        <f ca="1">IFERROR(ROUNDUP(D2360/E2361,0),0)</f>
        <v>0</v>
      </c>
      <c r="E2362" s="1">
        <f ca="1">IF(D2362=0,0,DATEDIF(DATE(D2359,E2359,1),DATE(F2361,G2361,1),"m"))</f>
        <v>0</v>
      </c>
      <c r="F2362" s="1" t="str">
        <f ca="1">IFERROR(YEAR(G2359),"brak daty")</f>
        <v>brak daty</v>
      </c>
      <c r="G2362" s="1" t="str">
        <f ca="1">IFERROR(MONTH(G2359),"brak daty")</f>
        <v>brak daty</v>
      </c>
      <c r="H2362" s="5"/>
      <c r="I2362" s="1" t="s">
        <v>426</v>
      </c>
      <c r="K2362" s="5">
        <f ca="1">IF(AND($G2360,NOT(ISTEXT($G2359)),ISNUMBER(Poczatek),ISNUMBER(Koniec_Projekt)),IFERROR(IF(LataProjekcji=$F2361,IF(AND($G2361=$G2362,$F2361=$F2362),ROUND($D2360-SUM($K2362),0),ROUND(K2360*$E2361,0)),IF(LataProjekcji&gt;$F2361,0,ROUND(K2360*$E2361,0))),0),0)</f>
        <v>0</v>
      </c>
      <c r="L2362" s="5">
        <f ca="1">IF(AND($G2360,NOT(ISTEXT($G2359)),ISNUMBER(Poczatek),ISNUMBER(Koniec_Projekt)),IFERROR(IF(LataProjekcji=$F2361,IF(AND($G2361=$G2362,$F2361=$F2362),ROUND($D2360-SUM($K2362:K2362),0),ROUND(L2360*$E2361,0)),IF(LataProjekcji&gt;$F2361,0,ROUND(L2360*$E2361,0))),0),0)</f>
        <v>0</v>
      </c>
      <c r="M2362" s="5">
        <f ca="1">IF(AND($G2360,NOT(ISTEXT($G2359)),ISNUMBER(Poczatek),ISNUMBER(Koniec_Projekt)),IFERROR(IF(LataProjekcji=$F2361,IF(AND($G2361=$G2362,$F2361=$F2362),ROUND($D2360-SUM($K2362:L2362),0),ROUND(M2360*$E2361,0)),IF(LataProjekcji&gt;$F2361,0,ROUND(M2360*$E2361,0))),0),0)</f>
        <v>0</v>
      </c>
      <c r="N2362" s="5">
        <f ca="1">IF(AND($G2360,NOT(ISTEXT($G2359)),ISNUMBER(Poczatek),ISNUMBER(Koniec_Projekt)),IFERROR(IF(LataProjekcji=$F2361,IF(AND($G2361=$G2362,$F2361=$F2362),ROUND($D2360-SUM($K2362:M2362),0),ROUND(N2360*$E2361,0)),IF(LataProjekcji&gt;$F2361,0,ROUND(N2360*$E2361,0))),0),0)</f>
        <v>0</v>
      </c>
      <c r="O2362" s="5">
        <f ca="1">IF(AND($G2360,NOT(ISTEXT($G2359)),ISNUMBER(Poczatek),ISNUMBER(Koniec_Projekt)),IFERROR(IF(LataProjekcji=$F2361,IF(AND($G2361=$G2362,$F2361=$F2362),ROUND($D2360-SUM($K2362:N2362),0),ROUND(O2360*$E2361,0)),IF(LataProjekcji&gt;$F2361,0,ROUND(O2360*$E2361,0))),0),0)</f>
        <v>0</v>
      </c>
      <c r="P2362" s="5">
        <f ca="1">IF(AND($G2360,NOT(ISTEXT($G2359)),ISNUMBER(Poczatek),ISNUMBER(Koniec_Projekt)),IFERROR(IF(LataProjekcji=$F2361,IF(AND($G2361=$G2362,$F2361=$F2362),ROUND($D2360-SUM($K2362:O2362),0),ROUND(P2360*$E2361,0)),IF(LataProjekcji&gt;$F2361,0,ROUND(P2360*$E2361,0))),0),0)</f>
        <v>0</v>
      </c>
      <c r="Q2362" s="5">
        <f ca="1">IF(AND($G2360,NOT(ISTEXT($G2359)),ISNUMBER(Poczatek),ISNUMBER(Koniec_Projekt)),IFERROR(IF(LataProjekcji=$F2361,IF(AND($G2361=$G2362,$F2361=$F2362),ROUND($D2360-SUM($K2362:P2362),0),ROUND(Q2360*$E2361,0)),IF(LataProjekcji&gt;$F2361,0,ROUND(Q2360*$E2361,0))),0),0)</f>
        <v>0</v>
      </c>
      <c r="R2362" s="5">
        <f ca="1">IF(AND($G2360,NOT(ISTEXT($G2359)),ISNUMBER(Poczatek),ISNUMBER(Koniec_Projekt)),IFERROR(IF(LataProjekcji=$F2361,IF(AND($G2361=$G2362,$F2361=$F2362),ROUND($D2360-SUM($K2362:Q2362),0),ROUND(R2360*$E2361,0)),IF(LataProjekcji&gt;$F2361,0,ROUND(R2360*$E2361,0))),0),0)</f>
        <v>0</v>
      </c>
      <c r="S2362" s="5">
        <f ca="1">IF(AND($G2360,NOT(ISTEXT($G2359)),ISNUMBER(Poczatek),ISNUMBER(Koniec_Projekt)),IFERROR(IF(LataProjekcji=$F2361,IF(AND($G2361=$G2362,$F2361=$F2362),ROUND($D2360-SUM($K2362:R2362),0),ROUND(S2360*$E2361,0)),IF(LataProjekcji&gt;$F2361,0,ROUND(S2360*$E2361,0))),0),0)</f>
        <v>0</v>
      </c>
      <c r="T2362" s="5">
        <f ca="1">IF(AND($G2360,NOT(ISTEXT($G2359)),ISNUMBER(Poczatek),ISNUMBER(Koniec_Projekt)),IFERROR(IF(LataProjekcji=$F2361,IF(AND($G2361=$G2362,$F2361=$F2362),ROUND($D2360-SUM($K2362:S2362),0),ROUND(T2360*$E2361,0)),IF(LataProjekcji&gt;$F2361,0,ROUND(T2360*$E2361,0))),0),0)</f>
        <v>0</v>
      </c>
      <c r="U2362" s="5">
        <f ca="1">IF(AND($G2360,NOT(ISTEXT($G2359)),ISNUMBER(Poczatek),ISNUMBER(Koniec_Projekt)),IFERROR(IF(LataProjekcji=$F2361,IF(AND($G2361=$G2362,$F2361=$F2362),ROUND($D2360-SUM($K2362:T2362),0),ROUND(U2360*$E2361,0)),IF(LataProjekcji&gt;$F2361,0,ROUND(U2360*$E2361,0))),0),0)</f>
        <v>0</v>
      </c>
      <c r="V2362" s="5">
        <f ca="1">IF(AND($G2360,NOT(ISTEXT($G2359)),ISNUMBER(Poczatek),ISNUMBER(Koniec_Projekt)),IFERROR(IF(LataProjekcji=$F2361,IF(AND($G2361=$G2362,$F2361=$F2362),ROUND($D2360-SUM($K2362:U2362),0),ROUND(V2360*$E2361,0)),IF(LataProjekcji&gt;$F2361,0,ROUND(V2360*$E2361,0))),0),0)</f>
        <v>0</v>
      </c>
      <c r="W2362" s="5">
        <f ca="1">IF(AND($G2360,NOT(ISTEXT($G2359)),ISNUMBER(Poczatek),ISNUMBER(Koniec_Projekt)),IFERROR(IF(LataProjekcji=$F2361,IF(AND($G2361=$G2362,$F2361=$F2362),ROUND($D2360-SUM($K2362:V2362),0),ROUND(W2360*$E2361,0)),IF(LataProjekcji&gt;$F2361,0,ROUND(W2360*$E2361,0))),0),0)</f>
        <v>0</v>
      </c>
      <c r="X2362" s="5">
        <f ca="1">IF(AND($G2360,NOT(ISTEXT($G2359)),ISNUMBER(Poczatek),ISNUMBER(Koniec_Projekt)),IFERROR(IF(LataProjekcji=$F2361,IF(AND($G2361=$G2362,$F2361=$F2362),ROUND($D2360-SUM($K2362:W2362),0),ROUND(X2360*$E2361,0)),IF(LataProjekcji&gt;$F2361,0,ROUND(X2360*$E2361,0))),0),0)</f>
        <v>0</v>
      </c>
      <c r="Y2362" s="5">
        <f ca="1">IF(AND($G2360,NOT(ISTEXT($G2359)),ISNUMBER(Poczatek),ISNUMBER(Koniec_Projekt)),IFERROR(IF(LataProjekcji=$F2361,IF(AND($G2361=$G2362,$F2361=$F2362),ROUND($D2360-SUM($K2362:X2362),0),ROUND(Y2360*$E2361,0)),IF(LataProjekcji&gt;$F2361,0,ROUND(Y2360*$E2361,0))),0),0)</f>
        <v>0</v>
      </c>
      <c r="Z2362" s="5">
        <f ca="1">IF(AND($G2360,NOT(ISTEXT($G2359)),ISNUMBER(Poczatek),ISNUMBER(Koniec_Projekt)),IFERROR(IF(LataProjekcji=$F2361,IF(AND($G2361=$G2362,$F2361=$F2362),ROUND($D2360-SUM($K2362:Y2362),0),ROUND(Z2360*$E2361,0)),IF(LataProjekcji&gt;$F2361,0,ROUND(Z2360*$E2361,0))),0),0)</f>
        <v>0</v>
      </c>
      <c r="AA2362" s="5">
        <f ca="1">IF(AND($G2360,NOT(ISTEXT($G2359)),ISNUMBER(Poczatek),ISNUMBER(Koniec_Projekt)),IFERROR(IF(LataProjekcji=$F2361,IF(AND($G2361=$G2362,$F2361=$F2362),ROUND($D2360-SUM($K2362:Z2362),0),ROUND(AA2360*$E2361,0)),IF(LataProjekcji&gt;$F2361,0,ROUND(AA2360*$E2361,0))),0),0)</f>
        <v>0</v>
      </c>
      <c r="AB2362" s="5">
        <f ca="1">IF(AND($G2360,NOT(ISTEXT($G2359)),ISNUMBER(Poczatek),ISNUMBER(Koniec_Projekt)),IFERROR(IF(LataProjekcji=$F2361,IF(AND($G2361=$G2362,$F2361=$F2362),ROUND($D2360-SUM($K2362:AA2362),0),ROUND(AB2360*$E2361,0)),IF(LataProjekcji&gt;$F2361,0,ROUND(AB2360*$E2361,0))),0),0)</f>
        <v>0</v>
      </c>
      <c r="AC2362" s="5">
        <f ca="1">IF(AND($G2360,NOT(ISTEXT($G2359)),ISNUMBER(Poczatek),ISNUMBER(Koniec_Projekt)),IFERROR(IF(LataProjekcji=$F2361,IF(AND($G2361=$G2362,$F2361=$F2362),ROUND($D2360-SUM($K2362:AB2362),0),ROUND(AC2360*$E2361,0)),IF(LataProjekcji&gt;$F2361,0,ROUND(AC2360*$E2361,0))),0),0)</f>
        <v>0</v>
      </c>
      <c r="AD2362" s="5">
        <f ca="1">IF(AND($G2360,NOT(ISTEXT($G2359)),ISNUMBER(Poczatek),ISNUMBER(Koniec_Projekt)),IFERROR(IF(LataProjekcji=$F2361,IF(AND($G2361=$G2362,$F2361=$F2362),ROUND($D2360-SUM($K2362:AC2362),0),ROUND(AD2360*$E2361,0)),IF(LataProjekcji&gt;$F2361,0,ROUND(AD2360*$E2361,0))),0),0)</f>
        <v>0</v>
      </c>
      <c r="AE2362" s="5">
        <f ca="1">IF(AND($G2360,NOT(ISTEXT($G2359)),ISNUMBER(Poczatek),ISNUMBER(Koniec_Projekt)),IFERROR(IF(LataProjekcji=$F2361,IF(AND($G2361=$G2362,$F2361=$F2362),ROUND($D2360-SUM($K2362:AD2362),0),ROUND(AE2360*$E2361,0)),IF(LataProjekcji&gt;$F2361,0,ROUND(AE2360*$E2361,0))),0),0)</f>
        <v>0</v>
      </c>
    </row>
    <row r="2363" spans="2:31" ht="12.5" hidden="1" thickBot="1">
      <c r="B2363" s="532" t="s">
        <v>755</v>
      </c>
      <c r="C2363" s="533"/>
      <c r="D2363" s="534">
        <f ca="1">IF(D2360&gt;10,ROUND((D2362-1)*E2361,0),E2361)</f>
        <v>0</v>
      </c>
      <c r="E2363" s="534">
        <f ca="1">D2360-D2363</f>
        <v>0</v>
      </c>
      <c r="F2363" s="533"/>
      <c r="G2363" s="533"/>
      <c r="H2363" s="533"/>
      <c r="I2363" s="533"/>
      <c r="J2363" s="533"/>
      <c r="K2363" s="533"/>
      <c r="L2363" s="533"/>
      <c r="M2363" s="533"/>
      <c r="N2363" s="533"/>
      <c r="O2363" s="533"/>
      <c r="P2363" s="533"/>
      <c r="Q2363" s="533"/>
      <c r="R2363" s="533"/>
      <c r="S2363" s="533"/>
      <c r="T2363" s="533"/>
      <c r="U2363" s="533"/>
      <c r="V2363" s="533"/>
      <c r="W2363" s="533"/>
      <c r="X2363" s="533"/>
      <c r="Y2363" s="533"/>
      <c r="Z2363" s="533"/>
      <c r="AA2363" s="533"/>
      <c r="AB2363" s="533"/>
      <c r="AC2363" s="533"/>
      <c r="AD2363" s="533"/>
      <c r="AE2363" s="533"/>
    </row>
    <row r="2364" spans="2:31" ht="12.5" hidden="1" thickTop="1"/>
    <row r="2365" spans="2:31" ht="12.5" hidden="1" thickBot="1">
      <c r="B2365" s="535" t="str">
        <f ca="1">"nazwa ST: "&amp;B1172</f>
        <v>nazwa ST: 0</v>
      </c>
      <c r="C2365" s="535"/>
      <c r="D2365" s="536">
        <f>D1172</f>
        <v>7</v>
      </c>
      <c r="E2365" s="535"/>
      <c r="F2365" s="535"/>
      <c r="G2365" s="535"/>
      <c r="H2365" s="535"/>
      <c r="I2365" s="535"/>
      <c r="J2365" s="535"/>
      <c r="K2365" s="544" t="str">
        <f t="shared" ref="K2365:AE2365" si="3673">LataProjekcji</f>
        <v>Uzupełnij dane</v>
      </c>
      <c r="L2365" s="544" t="str">
        <f t="shared" si="3673"/>
        <v/>
      </c>
      <c r="M2365" s="544" t="str">
        <f t="shared" si="3673"/>
        <v/>
      </c>
      <c r="N2365" s="544" t="str">
        <f t="shared" si="3673"/>
        <v/>
      </c>
      <c r="O2365" s="544" t="str">
        <f t="shared" si="3673"/>
        <v/>
      </c>
      <c r="P2365" s="544" t="str">
        <f t="shared" si="3673"/>
        <v/>
      </c>
      <c r="Q2365" s="544" t="str">
        <f t="shared" si="3673"/>
        <v/>
      </c>
      <c r="R2365" s="544" t="str">
        <f t="shared" si="3673"/>
        <v/>
      </c>
      <c r="S2365" s="544" t="str">
        <f t="shared" si="3673"/>
        <v/>
      </c>
      <c r="T2365" s="544" t="str">
        <f t="shared" si="3673"/>
        <v/>
      </c>
      <c r="U2365" s="544" t="str">
        <f t="shared" si="3673"/>
        <v/>
      </c>
      <c r="V2365" s="544" t="str">
        <f t="shared" si="3673"/>
        <v/>
      </c>
      <c r="W2365" s="544" t="str">
        <f t="shared" si="3673"/>
        <v/>
      </c>
      <c r="X2365" s="544" t="str">
        <f t="shared" si="3673"/>
        <v/>
      </c>
      <c r="Y2365" s="544" t="str">
        <f t="shared" si="3673"/>
        <v/>
      </c>
      <c r="Z2365" s="544" t="str">
        <f t="shared" si="3673"/>
        <v/>
      </c>
      <c r="AA2365" s="544" t="str">
        <f t="shared" si="3673"/>
        <v/>
      </c>
      <c r="AB2365" s="544" t="str">
        <f t="shared" si="3673"/>
        <v/>
      </c>
      <c r="AC2365" s="544" t="str">
        <f t="shared" si="3673"/>
        <v/>
      </c>
      <c r="AD2365" s="544" t="str">
        <f t="shared" si="3673"/>
        <v/>
      </c>
      <c r="AE2365" s="544" t="str">
        <f t="shared" si="3673"/>
        <v/>
      </c>
    </row>
    <row r="2366" spans="2:31" hidden="1">
      <c r="B2366" s="531" t="s">
        <v>756</v>
      </c>
      <c r="D2366" s="1">
        <f ca="1">D1173</f>
        <v>1900</v>
      </c>
      <c r="E2366" s="1">
        <f ca="1">E1173</f>
        <v>1</v>
      </c>
      <c r="F2366" s="1">
        <f ca="1">IF(D2367&gt;10,F1173,1)</f>
        <v>1</v>
      </c>
      <c r="G2366" s="530" t="str">
        <f ca="1">IF(ISBLANK(OFFSET($E$195,$D2365,0)),"brak daty",IF(D2367&gt;10,EDATE(OFFSET($E$195,$D2365,0),D2369),DATE(D2366,E2366,1)))</f>
        <v>brak daty</v>
      </c>
      <c r="H2366" s="543" t="b">
        <f ca="1">SUM(K2366:AE2366)=D2369</f>
        <v>1</v>
      </c>
      <c r="I2366" s="1" t="s">
        <v>752</v>
      </c>
      <c r="K2366" s="5">
        <f ca="1">IF(AND($G2367,NOT(ISTEXT($G2366)),ISNUMBER(Poczatek),ISNUMBER(Koniec_Projekt)),IFERROR(IF($D2366=LataProjekcji,$F2366,IF($D2366&lt;LataProjekcji,IF((SUM(K2366)+12)&lt;$D2369,12,$D2369-SUM(K2366)),0)),0),0)</f>
        <v>0</v>
      </c>
      <c r="L2366" s="5">
        <f ca="1">IF(AND($G2367,NOT(ISTEXT($G2366)),ISNUMBER(Poczatek),ISNUMBER(Koniec_Projekt)),IFERROR(IF($D2366=LataProjekcji,$F2366,IF($D2366&lt;LataProjekcji,IF((SUM($K2366:K2366)+12)&lt;$D2369,12,$D2369-SUM($K2366:K2366)),0)),0),0)</f>
        <v>0</v>
      </c>
      <c r="M2366" s="5">
        <f ca="1">IF(AND($G2367,NOT(ISTEXT($G2366)),ISNUMBER(Poczatek),ISNUMBER(Koniec_Projekt)),IFERROR(IF($D2366=LataProjekcji,$F2366,IF($D2366&lt;LataProjekcji,IF((SUM($K2366:L2366)+12)&lt;$D2369,12,$D2369-SUM($K2366:L2366)),0)),0),0)</f>
        <v>0</v>
      </c>
      <c r="N2366" s="5">
        <f ca="1">IF(AND($G2367,NOT(ISTEXT($G2366)),ISNUMBER(Poczatek),ISNUMBER(Koniec_Projekt)),IFERROR(IF($D2366=LataProjekcji,$F2366,IF($D2366&lt;LataProjekcji,IF((SUM($K2366:M2366)+12)&lt;$D2369,12,$D2369-SUM($K2366:M2366)),0)),0),0)</f>
        <v>0</v>
      </c>
      <c r="O2366" s="5">
        <f ca="1">IF(AND($G2367,NOT(ISTEXT($G2366)),ISNUMBER(Poczatek),ISNUMBER(Koniec_Projekt)),IFERROR(IF($D2366=LataProjekcji,$F2366,IF($D2366&lt;LataProjekcji,IF((SUM($K2366:N2366)+12)&lt;$D2369,12,$D2369-SUM($K2366:N2366)),0)),0),0)</f>
        <v>0</v>
      </c>
      <c r="P2366" s="5">
        <f ca="1">IF(AND($G2367,NOT(ISTEXT($G2366)),ISNUMBER(Poczatek),ISNUMBER(Koniec_Projekt)),IFERROR(IF($D2366=LataProjekcji,$F2366,IF($D2366&lt;LataProjekcji,IF((SUM($K2366:O2366)+12)&lt;$D2369,12,$D2369-SUM($K2366:O2366)),0)),0),0)</f>
        <v>0</v>
      </c>
      <c r="Q2366" s="5">
        <f ca="1">IF(AND($G2367,NOT(ISTEXT($G2366)),ISNUMBER(Poczatek),ISNUMBER(Koniec_Projekt)),IFERROR(IF($D2366=LataProjekcji,$F2366,IF($D2366&lt;LataProjekcji,IF((SUM($K2366:P2366)+12)&lt;$D2369,12,$D2369-SUM($K2366:P2366)),0)),0),0)</f>
        <v>0</v>
      </c>
      <c r="R2366" s="5">
        <f ca="1">IF(AND($G2367,NOT(ISTEXT($G2366)),ISNUMBER(Poczatek),ISNUMBER(Koniec_Projekt)),IFERROR(IF($D2366=LataProjekcji,$F2366,IF($D2366&lt;LataProjekcji,IF((SUM($K2366:Q2366)+12)&lt;$D2369,12,$D2369-SUM($K2366:Q2366)),0)),0),0)</f>
        <v>0</v>
      </c>
      <c r="S2366" s="5">
        <f ca="1">IF(AND($G2367,NOT(ISTEXT($G2366)),ISNUMBER(Poczatek),ISNUMBER(Koniec_Projekt)),IFERROR(IF($D2366=LataProjekcji,$F2366,IF($D2366&lt;LataProjekcji,IF((SUM($K2366:R2366)+12)&lt;$D2369,12,$D2369-SUM($K2366:R2366)),0)),0),0)</f>
        <v>0</v>
      </c>
      <c r="T2366" s="5">
        <f ca="1">IF(AND($G2367,NOT(ISTEXT($G2366)),ISNUMBER(Poczatek),ISNUMBER(Koniec_Projekt)),IFERROR(IF($D2366=LataProjekcji,$F2366,IF($D2366&lt;LataProjekcji,IF((SUM($K2366:S2366)+12)&lt;$D2369,12,$D2369-SUM($K2366:S2366)),0)),0),0)</f>
        <v>0</v>
      </c>
      <c r="U2366" s="5">
        <f ca="1">IF(AND($G2367,NOT(ISTEXT($G2366)),ISNUMBER(Poczatek),ISNUMBER(Koniec_Projekt)),IFERROR(IF($D2366=LataProjekcji,$F2366,IF($D2366&lt;LataProjekcji,IF((SUM($K2366:T2366)+12)&lt;$D2369,12,$D2369-SUM($K2366:T2366)),0)),0),0)</f>
        <v>0</v>
      </c>
      <c r="V2366" s="5">
        <f ca="1">IF(AND($G2367,NOT(ISTEXT($G2366)),ISNUMBER(Poczatek),ISNUMBER(Koniec_Projekt)),IFERROR(IF($D2366=LataProjekcji,$F2366,IF($D2366&lt;LataProjekcji,IF((SUM($K2366:U2366)+12)&lt;$D2369,12,$D2369-SUM($K2366:U2366)),0)),0),0)</f>
        <v>0</v>
      </c>
      <c r="W2366" s="5">
        <f ca="1">IF(AND($G2367,NOT(ISTEXT($G2366)),ISNUMBER(Poczatek),ISNUMBER(Koniec_Projekt)),IFERROR(IF($D2366=LataProjekcji,$F2366,IF($D2366&lt;LataProjekcji,IF((SUM($K2366:V2366)+12)&lt;$D2369,12,$D2369-SUM($K2366:V2366)),0)),0),0)</f>
        <v>0</v>
      </c>
      <c r="X2366" s="5">
        <f ca="1">IF(AND($G2367,NOT(ISTEXT($G2366)),ISNUMBER(Poczatek),ISNUMBER(Koniec_Projekt)),IFERROR(IF($D2366=LataProjekcji,$F2366,IF($D2366&lt;LataProjekcji,IF((SUM($K2366:W2366)+12)&lt;$D2369,12,$D2369-SUM($K2366:W2366)),0)),0),0)</f>
        <v>0</v>
      </c>
      <c r="Y2366" s="5">
        <f ca="1">IF(AND($G2367,NOT(ISTEXT($G2366)),ISNUMBER(Poczatek),ISNUMBER(Koniec_Projekt)),IFERROR(IF($D2366=LataProjekcji,$F2366,IF($D2366&lt;LataProjekcji,IF((SUM($K2366:X2366)+12)&lt;$D2369,12,$D2369-SUM($K2366:X2366)),0)),0),0)</f>
        <v>0</v>
      </c>
      <c r="Z2366" s="5">
        <f ca="1">IF(AND($G2367,NOT(ISTEXT($G2366)),ISNUMBER(Poczatek),ISNUMBER(Koniec_Projekt)),IFERROR(IF($D2366=LataProjekcji,$F2366,IF($D2366&lt;LataProjekcji,IF((SUM($K2366:Y2366)+12)&lt;$D2369,12,$D2369-SUM($K2366:Y2366)),0)),0),0)</f>
        <v>0</v>
      </c>
      <c r="AA2366" s="5">
        <f ca="1">IF(AND($G2367,NOT(ISTEXT($G2366)),ISNUMBER(Poczatek),ISNUMBER(Koniec_Projekt)),IFERROR(IF($D2366=LataProjekcji,$F2366,IF($D2366&lt;LataProjekcji,IF((SUM($K2366:Z2366)+12)&lt;$D2369,12,$D2369-SUM($K2366:Z2366)),0)),0),0)</f>
        <v>0</v>
      </c>
      <c r="AB2366" s="5">
        <f ca="1">IF(AND($G2367,NOT(ISTEXT($G2366)),ISNUMBER(Poczatek),ISNUMBER(Koniec_Projekt)),IFERROR(IF($D2366=LataProjekcji,$F2366,IF($D2366&lt;LataProjekcji,IF((SUM($K2366:AA2366)+12)&lt;$D2369,12,$D2369-SUM($K2366:AA2366)),0)),0),0)</f>
        <v>0</v>
      </c>
      <c r="AC2366" s="5">
        <f ca="1">IF(AND($G2367,NOT(ISTEXT($G2366)),ISNUMBER(Poczatek),ISNUMBER(Koniec_Projekt)),IFERROR(IF($D2366=LataProjekcji,$F2366,IF($D2366&lt;LataProjekcji,IF((SUM($K2366:AB2366)+12)&lt;$D2369,12,$D2369-SUM($K2366:AB2366)),0)),0),0)</f>
        <v>0</v>
      </c>
      <c r="AD2366" s="5">
        <f ca="1">IF(AND($G2367,NOT(ISTEXT($G2366)),ISNUMBER(Poczatek),ISNUMBER(Koniec_Projekt)),IFERROR(IF($D2366=LataProjekcji,$F2366,IF($D2366&lt;LataProjekcji,IF((SUM($K2366:AC2366)+12)&lt;$D2369,12,$D2369-SUM($K2366:AC2366)),0)),0),0)</f>
        <v>0</v>
      </c>
      <c r="AE2366" s="5">
        <f ca="1">IF(AND($G2367,NOT(ISTEXT($G2366)),ISNUMBER(Poczatek),ISNUMBER(Koniec_Projekt)),IFERROR(IF($D2366=LataProjekcji,$F2366,IF($D2366&lt;LataProjekcji,IF((SUM($K2366:AD2366)+12)&lt;$D2369,12,$D2369-SUM($K2366:AD2366)),0)),0),0)</f>
        <v>0</v>
      </c>
    </row>
    <row r="2367" spans="2:31" hidden="1">
      <c r="B2367" s="531" t="s">
        <v>758</v>
      </c>
      <c r="D2367" s="5">
        <f ca="1">D1174</f>
        <v>0</v>
      </c>
      <c r="E2367" s="459">
        <f ca="1">E1174</f>
        <v>0</v>
      </c>
      <c r="F2367" s="459">
        <f ca="1">F1174</f>
        <v>0</v>
      </c>
      <c r="G2367" s="1" t="b">
        <f>NOT(ISBLANK(am_prace_rozwojowe))</f>
        <v>0</v>
      </c>
      <c r="H2367" s="543" t="b">
        <f ca="1">SUM(K2367:AE2367)=E2369</f>
        <v>1</v>
      </c>
      <c r="I2367" s="1" t="s">
        <v>753</v>
      </c>
      <c r="K2367" s="542">
        <f ca="1">IF(AND($G2367,NOT(ISTEXT($G2366)),ISNUMBER(Poczatek),ISNUMBER(Koniec_Projekt)),IFERROR(IF($D2366=LataProjekcji,IF($F2366&gt;$E2369,$E2369,$F2366),IF($D2369&gt;=$E2369,(IF($D2366&lt;LataProjekcji,IF((SUM(J2367:$K2367)+12)&lt;$E2369,12,$E2369-SUM(J2367:$K2367)),0)),(IF($D2366&lt;LataProjekcji,IF((SUM(J2367:$K2367)+12)&lt;$D2369,12,$D2369-SUM(J2367:$K2367)),0)))),0),0)</f>
        <v>0</v>
      </c>
      <c r="L2367" s="542">
        <f ca="1">IF(AND($G2367,NOT(ISTEXT($G2366)),ISNUMBER(Poczatek),ISNUMBER(Koniec_Projekt)),IFERROR(IF($D2366=LataProjekcji,IF($F2366&gt;$E2369,$E2369,$F2366),IF($D2369&gt;=$E2369,(IF($D2366&lt;LataProjekcji,IF((SUM($K2367:K2367)+12)&lt;$E2369,12,$E2369-SUM($K2367:K2367)),0)),(IF($D2366&lt;LataProjekcji,IF((SUM($K2367:K2367)+12)&lt;$D2369,12,$D2369-SUM($K2367:K2367)),0)))),0),0)</f>
        <v>0</v>
      </c>
      <c r="M2367" s="542">
        <f ca="1">IF(AND($G2367,NOT(ISTEXT($G2366)),ISNUMBER(Poczatek),ISNUMBER(Koniec_Projekt)),IFERROR(IF($D2366=LataProjekcji,IF($F2366&gt;$E2369,$E2369,$F2366),IF($D2369&gt;=$E2369,(IF($D2366&lt;LataProjekcji,IF((SUM($K2367:L2367)+12)&lt;$E2369,12,$E2369-SUM($K2367:L2367)),0)),(IF($D2366&lt;LataProjekcji,IF((SUM($K2367:L2367)+12)&lt;$D2369,12,$D2369-SUM($K2367:L2367)),0)))),0),0)</f>
        <v>0</v>
      </c>
      <c r="N2367" s="542">
        <f ca="1">IF(AND($G2367,NOT(ISTEXT($G2366)),ISNUMBER(Poczatek),ISNUMBER(Koniec_Projekt)),IFERROR(IF($D2366=LataProjekcji,IF($F2366&gt;$E2369,$E2369,$F2366),IF($D2369&gt;=$E2369,(IF($D2366&lt;LataProjekcji,IF((SUM($K2367:M2367)+12)&lt;$E2369,12,$E2369-SUM($K2367:M2367)),0)),(IF($D2366&lt;LataProjekcji,IF((SUM($K2367:M2367)+12)&lt;$D2369,12,$D2369-SUM($K2367:M2367)),0)))),0),0)</f>
        <v>0</v>
      </c>
      <c r="O2367" s="542">
        <f ca="1">IF(AND($G2367,NOT(ISTEXT($G2366)),ISNUMBER(Poczatek),ISNUMBER(Koniec_Projekt)),IFERROR(IF($D2366=LataProjekcji,IF($F2366&gt;$E2369,$E2369,$F2366),IF($D2369&gt;=$E2369,(IF($D2366&lt;LataProjekcji,IF((SUM($K2367:N2367)+12)&lt;$E2369,12,$E2369-SUM($K2367:N2367)),0)),(IF($D2366&lt;LataProjekcji,IF((SUM($K2367:N2367)+12)&lt;$D2369,12,$D2369-SUM($K2367:N2367)),0)))),0),0)</f>
        <v>0</v>
      </c>
      <c r="P2367" s="542">
        <f ca="1">IF(AND($G2367,NOT(ISTEXT($G2366)),ISNUMBER(Poczatek),ISNUMBER(Koniec_Projekt)),IFERROR(IF($D2366=LataProjekcji,IF($F2366&gt;$E2369,$E2369,$F2366),IF($D2369&gt;=$E2369,(IF($D2366&lt;LataProjekcji,IF((SUM($K2367:O2367)+12)&lt;$E2369,12,$E2369-SUM($K2367:O2367)),0)),(IF($D2366&lt;LataProjekcji,IF((SUM($K2367:O2367)+12)&lt;$D2369,12,$D2369-SUM($K2367:O2367)),0)))),0),0)</f>
        <v>0</v>
      </c>
      <c r="Q2367" s="542">
        <f ca="1">IF(AND($G2367,NOT(ISTEXT($G2366)),ISNUMBER(Poczatek),ISNUMBER(Koniec_Projekt)),IFERROR(IF($D2366=LataProjekcji,IF($F2366&gt;$E2369,$E2369,$F2366),IF($D2369&gt;=$E2369,(IF($D2366&lt;LataProjekcji,IF((SUM($K2367:P2367)+12)&lt;$E2369,12,$E2369-SUM($K2367:P2367)),0)),(IF($D2366&lt;LataProjekcji,IF((SUM($K2367:P2367)+12)&lt;$D2369,12,$D2369-SUM($K2367:P2367)),0)))),0),0)</f>
        <v>0</v>
      </c>
      <c r="R2367" s="542">
        <f ca="1">IF(AND($G2367,NOT(ISTEXT($G2366)),ISNUMBER(Poczatek),ISNUMBER(Koniec_Projekt)),IFERROR(IF($D2366=LataProjekcji,IF($F2366&gt;$E2369,$E2369,$F2366),IF($D2369&gt;=$E2369,(IF($D2366&lt;LataProjekcji,IF((SUM($K2367:Q2367)+12)&lt;$E2369,12,$E2369-SUM($K2367:Q2367)),0)),(IF($D2366&lt;LataProjekcji,IF((SUM($K2367:Q2367)+12)&lt;$D2369,12,$D2369-SUM($K2367:Q2367)),0)))),0),0)</f>
        <v>0</v>
      </c>
      <c r="S2367" s="542">
        <f ca="1">IF(AND($G2367,NOT(ISTEXT($G2366)),ISNUMBER(Poczatek),ISNUMBER(Koniec_Projekt)),IFERROR(IF($D2366=LataProjekcji,IF($F2366&gt;$E2369,$E2369,$F2366),IF($D2369&gt;=$E2369,(IF($D2366&lt;LataProjekcji,IF((SUM($K2367:R2367)+12)&lt;$E2369,12,$E2369-SUM($K2367:R2367)),0)),(IF($D2366&lt;LataProjekcji,IF((SUM($K2367:R2367)+12)&lt;$D2369,12,$D2369-SUM($K2367:R2367)),0)))),0),0)</f>
        <v>0</v>
      </c>
      <c r="T2367" s="542">
        <f ca="1">IF(AND($G2367,NOT(ISTEXT($G2366)),ISNUMBER(Poczatek),ISNUMBER(Koniec_Projekt)),IFERROR(IF($D2366=LataProjekcji,IF($F2366&gt;$E2369,$E2369,$F2366),IF($D2369&gt;=$E2369,(IF($D2366&lt;LataProjekcji,IF((SUM($K2367:S2367)+12)&lt;$E2369,12,$E2369-SUM($K2367:S2367)),0)),(IF($D2366&lt;LataProjekcji,IF((SUM($K2367:S2367)+12)&lt;$D2369,12,$D2369-SUM($K2367:S2367)),0)))),0),0)</f>
        <v>0</v>
      </c>
      <c r="U2367" s="542">
        <f ca="1">IF(AND($G2367,NOT(ISTEXT($G2366)),ISNUMBER(Poczatek),ISNUMBER(Koniec_Projekt)),IFERROR(IF($D2366=LataProjekcji,IF($F2366&gt;$E2369,$E2369,$F2366),IF($D2369&gt;=$E2369,(IF($D2366&lt;LataProjekcji,IF((SUM($K2367:T2367)+12)&lt;$E2369,12,$E2369-SUM($K2367:T2367)),0)),(IF($D2366&lt;LataProjekcji,IF((SUM($K2367:T2367)+12)&lt;$D2369,12,$D2369-SUM($K2367:T2367)),0)))),0),0)</f>
        <v>0</v>
      </c>
      <c r="V2367" s="542">
        <f ca="1">IF(AND($G2367,NOT(ISTEXT($G2366)),ISNUMBER(Poczatek),ISNUMBER(Koniec_Projekt)),IFERROR(IF($D2366=LataProjekcji,IF($F2366&gt;$E2369,$E2369,$F2366),IF($D2369&gt;=$E2369,(IF($D2366&lt;LataProjekcji,IF((SUM($K2367:U2367)+12)&lt;$E2369,12,$E2369-SUM($K2367:U2367)),0)),(IF($D2366&lt;LataProjekcji,IF((SUM($K2367:U2367)+12)&lt;$D2369,12,$D2369-SUM($K2367:U2367)),0)))),0),0)</f>
        <v>0</v>
      </c>
      <c r="W2367" s="542">
        <f ca="1">IF(AND($G2367,NOT(ISTEXT($G2366)),ISNUMBER(Poczatek),ISNUMBER(Koniec_Projekt)),IFERROR(IF($D2366=LataProjekcji,IF($F2366&gt;$E2369,$E2369,$F2366),IF($D2369&gt;=$E2369,(IF($D2366&lt;LataProjekcji,IF((SUM($K2367:V2367)+12)&lt;$E2369,12,$E2369-SUM($K2367:V2367)),0)),(IF($D2366&lt;LataProjekcji,IF((SUM($K2367:V2367)+12)&lt;$D2369,12,$D2369-SUM($K2367:V2367)),0)))),0),0)</f>
        <v>0</v>
      </c>
      <c r="X2367" s="542">
        <f ca="1">IF(AND($G2367,NOT(ISTEXT($G2366)),ISNUMBER(Poczatek),ISNUMBER(Koniec_Projekt)),IFERROR(IF($D2366=LataProjekcji,IF($F2366&gt;$E2369,$E2369,$F2366),IF($D2369&gt;=$E2369,(IF($D2366&lt;LataProjekcji,IF((SUM($K2367:W2367)+12)&lt;$E2369,12,$E2369-SUM($K2367:W2367)),0)),(IF($D2366&lt;LataProjekcji,IF((SUM($K2367:W2367)+12)&lt;$D2369,12,$D2369-SUM($K2367:W2367)),0)))),0),0)</f>
        <v>0</v>
      </c>
      <c r="Y2367" s="542">
        <f ca="1">IF(AND($G2367,NOT(ISTEXT($G2366)),ISNUMBER(Poczatek),ISNUMBER(Koniec_Projekt)),IFERROR(IF($D2366=LataProjekcji,IF($F2366&gt;$E2369,$E2369,$F2366),IF($D2369&gt;=$E2369,(IF($D2366&lt;LataProjekcji,IF((SUM($K2367:X2367)+12)&lt;$E2369,12,$E2369-SUM($K2367:X2367)),0)),(IF($D2366&lt;LataProjekcji,IF((SUM($K2367:X2367)+12)&lt;$D2369,12,$D2369-SUM($K2367:X2367)),0)))),0),0)</f>
        <v>0</v>
      </c>
      <c r="Z2367" s="542">
        <f ca="1">IF(AND($G2367,NOT(ISTEXT($G2366)),ISNUMBER(Poczatek),ISNUMBER(Koniec_Projekt)),IFERROR(IF($D2366=LataProjekcji,IF($F2366&gt;$E2369,$E2369,$F2366),IF($D2369&gt;=$E2369,(IF($D2366&lt;LataProjekcji,IF((SUM($K2367:Y2367)+12)&lt;$E2369,12,$E2369-SUM($K2367:Y2367)),0)),(IF($D2366&lt;LataProjekcji,IF((SUM($K2367:Y2367)+12)&lt;$D2369,12,$D2369-SUM($K2367:Y2367)),0)))),0),0)</f>
        <v>0</v>
      </c>
      <c r="AA2367" s="542">
        <f ca="1">IF(AND($G2367,NOT(ISTEXT($G2366)),ISNUMBER(Poczatek),ISNUMBER(Koniec_Projekt)),IFERROR(IF($D2366=LataProjekcji,IF($F2366&gt;$E2369,$E2369,$F2366),IF($D2369&gt;=$E2369,(IF($D2366&lt;LataProjekcji,IF((SUM($K2367:Z2367)+12)&lt;$E2369,12,$E2369-SUM($K2367:Z2367)),0)),(IF($D2366&lt;LataProjekcji,IF((SUM($K2367:Z2367)+12)&lt;$D2369,12,$D2369-SUM($K2367:Z2367)),0)))),0),0)</f>
        <v>0</v>
      </c>
      <c r="AB2367" s="542">
        <f ca="1">IF(AND($G2367,NOT(ISTEXT($G2366)),ISNUMBER(Poczatek),ISNUMBER(Koniec_Projekt)),IFERROR(IF($D2366=LataProjekcji,IF($F2366&gt;$E2369,$E2369,$F2366),IF($D2369&gt;=$E2369,(IF($D2366&lt;LataProjekcji,IF((SUM($K2367:AA2367)+12)&lt;$E2369,12,$E2369-SUM($K2367:AA2367)),0)),(IF($D2366&lt;LataProjekcji,IF((SUM($K2367:AA2367)+12)&lt;$D2369,12,$D2369-SUM($K2367:AA2367)),0)))),0),0)</f>
        <v>0</v>
      </c>
      <c r="AC2367" s="542">
        <f ca="1">IF(AND($G2367,NOT(ISTEXT($G2366)),ISNUMBER(Poczatek),ISNUMBER(Koniec_Projekt)),IFERROR(IF($D2366=LataProjekcji,IF($F2366&gt;$E2369,$E2369,$F2366),IF($D2369&gt;=$E2369,(IF($D2366&lt;LataProjekcji,IF((SUM($K2367:AB2367)+12)&lt;$E2369,12,$E2369-SUM($K2367:AB2367)),0)),(IF($D2366&lt;LataProjekcji,IF((SUM($K2367:AB2367)+12)&lt;$D2369,12,$D2369-SUM($K2367:AB2367)),0)))),0),0)</f>
        <v>0</v>
      </c>
      <c r="AD2367" s="542">
        <f ca="1">IF(AND($G2367,NOT(ISTEXT($G2366)),ISNUMBER(Poczatek),ISNUMBER(Koniec_Projekt)),IFERROR(IF($D2366=LataProjekcji,IF($F2366&gt;$E2369,$E2369,$F2366),IF($D2369&gt;=$E2369,(IF($D2366&lt;LataProjekcji,IF((SUM($K2367:AC2367)+12)&lt;$E2369,12,$E2369-SUM($K2367:AC2367)),0)),(IF($D2366&lt;LataProjekcji,IF((SUM($K2367:AC2367)+12)&lt;$D2369,12,$D2369-SUM($K2367:AC2367)),0)))),0),0)</f>
        <v>0</v>
      </c>
      <c r="AE2367" s="542">
        <f ca="1">IF(AND($G2367,NOT(ISTEXT($G2366)),ISNUMBER(Poczatek),ISNUMBER(Koniec_Projekt)),IFERROR(IF($D2366=LataProjekcji,IF($F2366&gt;$E2369,$E2369,$F2366),IF($D2369&gt;=$E2369,(IF($D2366&lt;LataProjekcji,IF((SUM($K2367:AD2367)+12)&lt;$E2369,12,$E2369-SUM($K2367:AD2367)),0)),(IF($D2366&lt;LataProjekcji,IF((SUM($K2367:AD2367)+12)&lt;$D2369,12,$D2369-SUM($K2367:AD2367)),0)))),0),0)</f>
        <v>0</v>
      </c>
    </row>
    <row r="2368" spans="2:31" hidden="1">
      <c r="B2368" s="531" t="s">
        <v>757</v>
      </c>
      <c r="D2368" s="459">
        <f ca="1">D1175</f>
        <v>0</v>
      </c>
      <c r="E2368" s="459">
        <f ca="1">IF(D2367&gt;10,ROUND(D2368/12,2),D2368)</f>
        <v>0</v>
      </c>
      <c r="F2368" s="529">
        <f>Koniec_Projekt</f>
        <v>0</v>
      </c>
      <c r="G2368" s="330">
        <f>Miesiac_Koniec_Projekt</f>
        <v>0</v>
      </c>
      <c r="H2368" s="543" t="b">
        <f ca="1">SUM(K2368:AE2368)=D2367</f>
        <v>1</v>
      </c>
      <c r="I2368" s="1" t="s">
        <v>716</v>
      </c>
      <c r="K2368" s="256">
        <f ca="1">IF(AND($G2367,NOT(ISTEXT($G2366)),ISNUMBER(Poczatek),ISNUMBER(Koniec_Projekt)),IFERROR(IF(LataProjekcji=$F2369,ROUND($D2367,0),ROUND(K2366*$E2368,0)),0),0)</f>
        <v>0</v>
      </c>
      <c r="L2368" s="5">
        <f ca="1">IF(AND($G2367,NOT(ISTEXT($G2366)),ISNUMBER(Poczatek),ISNUMBER(Koniec_Projekt)),IFERROR(IF(LataProjekcji=$F2369,ROUND($D2367-SUM(K2368:$K2368),0),ROUND(L2366*$E2368,0)),0),0)</f>
        <v>0</v>
      </c>
      <c r="M2368" s="5">
        <f ca="1">IF(AND($G2367,NOT(ISTEXT($G2366)),ISNUMBER(Poczatek),ISNUMBER(Koniec_Projekt)),IFERROR(IF(LataProjekcji=$F2369,ROUND($D2367-SUM($K2368:L2368),0),ROUND(M2366*$E2368,0)),0),0)</f>
        <v>0</v>
      </c>
      <c r="N2368" s="5">
        <f ca="1">IF(AND($G2367,NOT(ISTEXT($G2366)),ISNUMBER(Poczatek),ISNUMBER(Koniec_Projekt)),IFERROR(IF(LataProjekcji=$F2369,ROUND($D2367-SUM($K2368:M2368),0),ROUND(N2366*$E2368,0)),0),0)</f>
        <v>0</v>
      </c>
      <c r="O2368" s="5">
        <f ca="1">IF(AND($G2367,NOT(ISTEXT($G2366)),ISNUMBER(Poczatek),ISNUMBER(Koniec_Projekt)),IFERROR(IF(LataProjekcji=$F2369,ROUND($D2367-SUM($K2368:N2368),0),ROUND(O2366*$E2368,0)),0),0)</f>
        <v>0</v>
      </c>
      <c r="P2368" s="5">
        <f ca="1">IF(AND($G2367,NOT(ISTEXT($G2366)),ISNUMBER(Poczatek),ISNUMBER(Koniec_Projekt)),IFERROR(IF(LataProjekcji=$F2369,ROUND($D2367-SUM($K2368:O2368),0),ROUND(P2366*$E2368,0)),0),0)</f>
        <v>0</v>
      </c>
      <c r="Q2368" s="5">
        <f ca="1">IF(AND($G2367,NOT(ISTEXT($G2366)),ISNUMBER(Poczatek),ISNUMBER(Koniec_Projekt)),IFERROR(IF(LataProjekcji=$F2369,ROUND($D2367-SUM($K2368:P2368),0),ROUND(Q2366*$E2368,0)),0),0)</f>
        <v>0</v>
      </c>
      <c r="R2368" s="5">
        <f ca="1">IF(AND($G2367,NOT(ISTEXT($G2366)),ISNUMBER(Poczatek),ISNUMBER(Koniec_Projekt)),IFERROR(IF(LataProjekcji=$F2369,ROUND($D2367-SUM($K2368:Q2368),0),ROUND(R2366*$E2368,0)),0),0)</f>
        <v>0</v>
      </c>
      <c r="S2368" s="5">
        <f ca="1">IF(AND($G2367,NOT(ISTEXT($G2366)),ISNUMBER(Poczatek),ISNUMBER(Koniec_Projekt)),IFERROR(IF(LataProjekcji=$F2369,ROUND($D2367-SUM($K2368:R2368),0),ROUND(S2366*$E2368,0)),0),0)</f>
        <v>0</v>
      </c>
      <c r="T2368" s="5">
        <f ca="1">IF(AND($G2367,NOT(ISTEXT($G2366)),ISNUMBER(Poczatek),ISNUMBER(Koniec_Projekt)),IFERROR(IF(LataProjekcji=$F2369,ROUND($D2367-SUM($K2368:S2368),0),ROUND(T2366*$E2368,0)),0),0)</f>
        <v>0</v>
      </c>
      <c r="U2368" s="5">
        <f ca="1">IF(AND($G2367,NOT(ISTEXT($G2366)),ISNUMBER(Poczatek),ISNUMBER(Koniec_Projekt)),IFERROR(IF(LataProjekcji=$F2369,ROUND($D2367-SUM($K2368:T2368),0),ROUND(U2366*$E2368,0)),0),0)</f>
        <v>0</v>
      </c>
      <c r="V2368" s="5">
        <f ca="1">IF(AND($G2367,NOT(ISTEXT($G2366)),ISNUMBER(Poczatek),ISNUMBER(Koniec_Projekt)),IFERROR(IF(LataProjekcji=$F2369,ROUND($D2367-SUM($K2368:U2368),0),ROUND(V2366*$E2368,0)),0),0)</f>
        <v>0</v>
      </c>
      <c r="W2368" s="5">
        <f ca="1">IF(AND($G2367,NOT(ISTEXT($G2366)),ISNUMBER(Poczatek),ISNUMBER(Koniec_Projekt)),IFERROR(IF(LataProjekcji=$F2369,ROUND($D2367-SUM($K2368:V2368),0),ROUND(W2366*$E2368,0)),0),0)</f>
        <v>0</v>
      </c>
      <c r="X2368" s="5">
        <f ca="1">IF(AND($G2367,NOT(ISTEXT($G2366)),ISNUMBER(Poczatek),ISNUMBER(Koniec_Projekt)),IFERROR(IF(LataProjekcji=$F2369,ROUND($D2367-SUM($K2368:W2368),0),ROUND(X2366*$E2368,0)),0),0)</f>
        <v>0</v>
      </c>
      <c r="Y2368" s="5">
        <f ca="1">IF(AND($G2367,NOT(ISTEXT($G2366)),ISNUMBER(Poczatek),ISNUMBER(Koniec_Projekt)),IFERROR(IF(LataProjekcji=$F2369,ROUND($D2367-SUM($K2368:X2368),0),ROUND(Y2366*$E2368,0)),0),0)</f>
        <v>0</v>
      </c>
      <c r="Z2368" s="5">
        <f ca="1">IF(AND($G2367,NOT(ISTEXT($G2366)),ISNUMBER(Poczatek),ISNUMBER(Koniec_Projekt)),IFERROR(IF(LataProjekcji=$F2369,ROUND($D2367-SUM($K2368:Y2368),0),ROUND(Z2366*$E2368,0)),0),0)</f>
        <v>0</v>
      </c>
      <c r="AA2368" s="5">
        <f ca="1">IF(AND($G2367,NOT(ISTEXT($G2366)),ISNUMBER(Poczatek),ISNUMBER(Koniec_Projekt)),IFERROR(IF(LataProjekcji=$F2369,ROUND($D2367-SUM($K2368:Z2368),0),ROUND(AA2366*$E2368,0)),0),0)</f>
        <v>0</v>
      </c>
      <c r="AB2368" s="5">
        <f ca="1">IF(AND($G2367,NOT(ISTEXT($G2366)),ISNUMBER(Poczatek),ISNUMBER(Koniec_Projekt)),IFERROR(IF(LataProjekcji=$F2369,ROUND($D2367-SUM($K2368:AA2368),0),ROUND(AB2366*$E2368,0)),0),0)</f>
        <v>0</v>
      </c>
      <c r="AC2368" s="5">
        <f ca="1">IF(AND($G2367,NOT(ISTEXT($G2366)),ISNUMBER(Poczatek),ISNUMBER(Koniec_Projekt)),IFERROR(IF(LataProjekcji=$F2369,ROUND($D2367-SUM($K2368:AB2368),0),ROUND(AC2366*$E2368,0)),0),0)</f>
        <v>0</v>
      </c>
      <c r="AD2368" s="5">
        <f ca="1">IF(AND($G2367,NOT(ISTEXT($G2366)),ISNUMBER(Poczatek),ISNUMBER(Koniec_Projekt)),IFERROR(IF(LataProjekcji=$F2369,ROUND($D2367-SUM($K2368:AC2368),0),ROUND(AD2366*$E2368,0)),0),0)</f>
        <v>0</v>
      </c>
      <c r="AE2368" s="5">
        <f ca="1">IF(AND($G2367,NOT(ISTEXT($G2366)),ISNUMBER(Poczatek),ISNUMBER(Koniec_Projekt)),IFERROR(IF(LataProjekcji=$F2369,ROUND($D2367-SUM($K2368:AD2368),0),ROUND(AE2366*$E2368,0)),0),0)</f>
        <v>0</v>
      </c>
    </row>
    <row r="2369" spans="2:31" hidden="1">
      <c r="B2369" s="531" t="s">
        <v>754</v>
      </c>
      <c r="D2369" s="1">
        <f ca="1">IFERROR(ROUNDUP(D2367/E2368,0),0)</f>
        <v>0</v>
      </c>
      <c r="E2369" s="1">
        <f ca="1">IF(D2369=0,0,DATEDIF(DATE(D2366,E2366,1),DATE(F2368,G2368,1),"m"))</f>
        <v>0</v>
      </c>
      <c r="F2369" s="1" t="str">
        <f ca="1">IFERROR(YEAR(G2366),"brak daty")</f>
        <v>brak daty</v>
      </c>
      <c r="G2369" s="1" t="str">
        <f ca="1">IFERROR(MONTH(G2366),"brak daty")</f>
        <v>brak daty</v>
      </c>
      <c r="H2369" s="5"/>
      <c r="I2369" s="1" t="s">
        <v>426</v>
      </c>
      <c r="K2369" s="5">
        <f ca="1">IF(AND($G2367,NOT(ISTEXT($G2366)),ISNUMBER(Poczatek),ISNUMBER(Koniec_Projekt)),IFERROR(IF(LataProjekcji=$F2368,IF(AND($G2368=$G2369,$F2368=$F2369),ROUND($D2367-SUM($K2369),0),ROUND(K2367*$E2368,0)),IF(LataProjekcji&gt;$F2368,0,ROUND(K2367*$E2368,0))),0),0)</f>
        <v>0</v>
      </c>
      <c r="L2369" s="5">
        <f ca="1">IF(AND($G2367,NOT(ISTEXT($G2366)),ISNUMBER(Poczatek),ISNUMBER(Koniec_Projekt)),IFERROR(IF(LataProjekcji=$F2368,IF(AND($G2368=$G2369,$F2368=$F2369),ROUND($D2367-SUM($K2369:K2369),0),ROUND(L2367*$E2368,0)),IF(LataProjekcji&gt;$F2368,0,ROUND(L2367*$E2368,0))),0),0)</f>
        <v>0</v>
      </c>
      <c r="M2369" s="5">
        <f ca="1">IF(AND($G2367,NOT(ISTEXT($G2366)),ISNUMBER(Poczatek),ISNUMBER(Koniec_Projekt)),IFERROR(IF(LataProjekcji=$F2368,IF(AND($G2368=$G2369,$F2368=$F2369),ROUND($D2367-SUM($K2369:L2369),0),ROUND(M2367*$E2368,0)),IF(LataProjekcji&gt;$F2368,0,ROUND(M2367*$E2368,0))),0),0)</f>
        <v>0</v>
      </c>
      <c r="N2369" s="5">
        <f ca="1">IF(AND($G2367,NOT(ISTEXT($G2366)),ISNUMBER(Poczatek),ISNUMBER(Koniec_Projekt)),IFERROR(IF(LataProjekcji=$F2368,IF(AND($G2368=$G2369,$F2368=$F2369),ROUND($D2367-SUM($K2369:M2369),0),ROUND(N2367*$E2368,0)),IF(LataProjekcji&gt;$F2368,0,ROUND(N2367*$E2368,0))),0),0)</f>
        <v>0</v>
      </c>
      <c r="O2369" s="5">
        <f ca="1">IF(AND($G2367,NOT(ISTEXT($G2366)),ISNUMBER(Poczatek),ISNUMBER(Koniec_Projekt)),IFERROR(IF(LataProjekcji=$F2368,IF(AND($G2368=$G2369,$F2368=$F2369),ROUND($D2367-SUM($K2369:N2369),0),ROUND(O2367*$E2368,0)),IF(LataProjekcji&gt;$F2368,0,ROUND(O2367*$E2368,0))),0),0)</f>
        <v>0</v>
      </c>
      <c r="P2369" s="5">
        <f ca="1">IF(AND($G2367,NOT(ISTEXT($G2366)),ISNUMBER(Poczatek),ISNUMBER(Koniec_Projekt)),IFERROR(IF(LataProjekcji=$F2368,IF(AND($G2368=$G2369,$F2368=$F2369),ROUND($D2367-SUM($K2369:O2369),0),ROUND(P2367*$E2368,0)),IF(LataProjekcji&gt;$F2368,0,ROUND(P2367*$E2368,0))),0),0)</f>
        <v>0</v>
      </c>
      <c r="Q2369" s="5">
        <f ca="1">IF(AND($G2367,NOT(ISTEXT($G2366)),ISNUMBER(Poczatek),ISNUMBER(Koniec_Projekt)),IFERROR(IF(LataProjekcji=$F2368,IF(AND($G2368=$G2369,$F2368=$F2369),ROUND($D2367-SUM($K2369:P2369),0),ROUND(Q2367*$E2368,0)),IF(LataProjekcji&gt;$F2368,0,ROUND(Q2367*$E2368,0))),0),0)</f>
        <v>0</v>
      </c>
      <c r="R2369" s="5">
        <f ca="1">IF(AND($G2367,NOT(ISTEXT($G2366)),ISNUMBER(Poczatek),ISNUMBER(Koniec_Projekt)),IFERROR(IF(LataProjekcji=$F2368,IF(AND($G2368=$G2369,$F2368=$F2369),ROUND($D2367-SUM($K2369:Q2369),0),ROUND(R2367*$E2368,0)),IF(LataProjekcji&gt;$F2368,0,ROUND(R2367*$E2368,0))),0),0)</f>
        <v>0</v>
      </c>
      <c r="S2369" s="5">
        <f ca="1">IF(AND($G2367,NOT(ISTEXT($G2366)),ISNUMBER(Poczatek),ISNUMBER(Koniec_Projekt)),IFERROR(IF(LataProjekcji=$F2368,IF(AND($G2368=$G2369,$F2368=$F2369),ROUND($D2367-SUM($K2369:R2369),0),ROUND(S2367*$E2368,0)),IF(LataProjekcji&gt;$F2368,0,ROUND(S2367*$E2368,0))),0),0)</f>
        <v>0</v>
      </c>
      <c r="T2369" s="5">
        <f ca="1">IF(AND($G2367,NOT(ISTEXT($G2366)),ISNUMBER(Poczatek),ISNUMBER(Koniec_Projekt)),IFERROR(IF(LataProjekcji=$F2368,IF(AND($G2368=$G2369,$F2368=$F2369),ROUND($D2367-SUM($K2369:S2369),0),ROUND(T2367*$E2368,0)),IF(LataProjekcji&gt;$F2368,0,ROUND(T2367*$E2368,0))),0),0)</f>
        <v>0</v>
      </c>
      <c r="U2369" s="5">
        <f ca="1">IF(AND($G2367,NOT(ISTEXT($G2366)),ISNUMBER(Poczatek),ISNUMBER(Koniec_Projekt)),IFERROR(IF(LataProjekcji=$F2368,IF(AND($G2368=$G2369,$F2368=$F2369),ROUND($D2367-SUM($K2369:T2369),0),ROUND(U2367*$E2368,0)),IF(LataProjekcji&gt;$F2368,0,ROUND(U2367*$E2368,0))),0),0)</f>
        <v>0</v>
      </c>
      <c r="V2369" s="5">
        <f ca="1">IF(AND($G2367,NOT(ISTEXT($G2366)),ISNUMBER(Poczatek),ISNUMBER(Koniec_Projekt)),IFERROR(IF(LataProjekcji=$F2368,IF(AND($G2368=$G2369,$F2368=$F2369),ROUND($D2367-SUM($K2369:U2369),0),ROUND(V2367*$E2368,0)),IF(LataProjekcji&gt;$F2368,0,ROUND(V2367*$E2368,0))),0),0)</f>
        <v>0</v>
      </c>
      <c r="W2369" s="5">
        <f ca="1">IF(AND($G2367,NOT(ISTEXT($G2366)),ISNUMBER(Poczatek),ISNUMBER(Koniec_Projekt)),IFERROR(IF(LataProjekcji=$F2368,IF(AND($G2368=$G2369,$F2368=$F2369),ROUND($D2367-SUM($K2369:V2369),0),ROUND(W2367*$E2368,0)),IF(LataProjekcji&gt;$F2368,0,ROUND(W2367*$E2368,0))),0),0)</f>
        <v>0</v>
      </c>
      <c r="X2369" s="5">
        <f ca="1">IF(AND($G2367,NOT(ISTEXT($G2366)),ISNUMBER(Poczatek),ISNUMBER(Koniec_Projekt)),IFERROR(IF(LataProjekcji=$F2368,IF(AND($G2368=$G2369,$F2368=$F2369),ROUND($D2367-SUM($K2369:W2369),0),ROUND(X2367*$E2368,0)),IF(LataProjekcji&gt;$F2368,0,ROUND(X2367*$E2368,0))),0),0)</f>
        <v>0</v>
      </c>
      <c r="Y2369" s="5">
        <f ca="1">IF(AND($G2367,NOT(ISTEXT($G2366)),ISNUMBER(Poczatek),ISNUMBER(Koniec_Projekt)),IFERROR(IF(LataProjekcji=$F2368,IF(AND($G2368=$G2369,$F2368=$F2369),ROUND($D2367-SUM($K2369:X2369),0),ROUND(Y2367*$E2368,0)),IF(LataProjekcji&gt;$F2368,0,ROUND(Y2367*$E2368,0))),0),0)</f>
        <v>0</v>
      </c>
      <c r="Z2369" s="5">
        <f ca="1">IF(AND($G2367,NOT(ISTEXT($G2366)),ISNUMBER(Poczatek),ISNUMBER(Koniec_Projekt)),IFERROR(IF(LataProjekcji=$F2368,IF(AND($G2368=$G2369,$F2368=$F2369),ROUND($D2367-SUM($K2369:Y2369),0),ROUND(Z2367*$E2368,0)),IF(LataProjekcji&gt;$F2368,0,ROUND(Z2367*$E2368,0))),0),0)</f>
        <v>0</v>
      </c>
      <c r="AA2369" s="5">
        <f ca="1">IF(AND($G2367,NOT(ISTEXT($G2366)),ISNUMBER(Poczatek),ISNUMBER(Koniec_Projekt)),IFERROR(IF(LataProjekcji=$F2368,IF(AND($G2368=$G2369,$F2368=$F2369),ROUND($D2367-SUM($K2369:Z2369),0),ROUND(AA2367*$E2368,0)),IF(LataProjekcji&gt;$F2368,0,ROUND(AA2367*$E2368,0))),0),0)</f>
        <v>0</v>
      </c>
      <c r="AB2369" s="5">
        <f ca="1">IF(AND($G2367,NOT(ISTEXT($G2366)),ISNUMBER(Poczatek),ISNUMBER(Koniec_Projekt)),IFERROR(IF(LataProjekcji=$F2368,IF(AND($G2368=$G2369,$F2368=$F2369),ROUND($D2367-SUM($K2369:AA2369),0),ROUND(AB2367*$E2368,0)),IF(LataProjekcji&gt;$F2368,0,ROUND(AB2367*$E2368,0))),0),0)</f>
        <v>0</v>
      </c>
      <c r="AC2369" s="5">
        <f ca="1">IF(AND($G2367,NOT(ISTEXT($G2366)),ISNUMBER(Poczatek),ISNUMBER(Koniec_Projekt)),IFERROR(IF(LataProjekcji=$F2368,IF(AND($G2368=$G2369,$F2368=$F2369),ROUND($D2367-SUM($K2369:AB2369),0),ROUND(AC2367*$E2368,0)),IF(LataProjekcji&gt;$F2368,0,ROUND(AC2367*$E2368,0))),0),0)</f>
        <v>0</v>
      </c>
      <c r="AD2369" s="5">
        <f ca="1">IF(AND($G2367,NOT(ISTEXT($G2366)),ISNUMBER(Poczatek),ISNUMBER(Koniec_Projekt)),IFERROR(IF(LataProjekcji=$F2368,IF(AND($G2368=$G2369,$F2368=$F2369),ROUND($D2367-SUM($K2369:AC2369),0),ROUND(AD2367*$E2368,0)),IF(LataProjekcji&gt;$F2368,0,ROUND(AD2367*$E2368,0))),0),0)</f>
        <v>0</v>
      </c>
      <c r="AE2369" s="5">
        <f ca="1">IF(AND($G2367,NOT(ISTEXT($G2366)),ISNUMBER(Poczatek),ISNUMBER(Koniec_Projekt)),IFERROR(IF(LataProjekcji=$F2368,IF(AND($G2368=$G2369,$F2368=$F2369),ROUND($D2367-SUM($K2369:AD2369),0),ROUND(AE2367*$E2368,0)),IF(LataProjekcji&gt;$F2368,0,ROUND(AE2367*$E2368,0))),0),0)</f>
        <v>0</v>
      </c>
    </row>
    <row r="2370" spans="2:31" ht="12.5" hidden="1" thickBot="1">
      <c r="B2370" s="532" t="s">
        <v>755</v>
      </c>
      <c r="C2370" s="533"/>
      <c r="D2370" s="534">
        <f ca="1">IF(D2367&gt;10,ROUND((D2369-1)*E2368,0),E2368)</f>
        <v>0</v>
      </c>
      <c r="E2370" s="534">
        <f ca="1">D2367-D2370</f>
        <v>0</v>
      </c>
      <c r="F2370" s="533"/>
      <c r="G2370" s="533"/>
      <c r="H2370" s="533"/>
      <c r="I2370" s="533"/>
      <c r="J2370" s="533"/>
      <c r="K2370" s="533"/>
      <c r="L2370" s="533"/>
      <c r="M2370" s="533"/>
      <c r="N2370" s="533"/>
      <c r="O2370" s="533"/>
      <c r="P2370" s="533"/>
      <c r="Q2370" s="533"/>
      <c r="R2370" s="533"/>
      <c r="S2370" s="533"/>
      <c r="T2370" s="533"/>
      <c r="U2370" s="533"/>
      <c r="V2370" s="533"/>
      <c r="W2370" s="533"/>
      <c r="X2370" s="533"/>
      <c r="Y2370" s="533"/>
      <c r="Z2370" s="533"/>
      <c r="AA2370" s="533"/>
      <c r="AB2370" s="533"/>
      <c r="AC2370" s="533"/>
      <c r="AD2370" s="533"/>
      <c r="AE2370" s="533"/>
    </row>
    <row r="2371" spans="2:31" ht="12.5" hidden="1" thickTop="1"/>
    <row r="2372" spans="2:31" ht="12.5" hidden="1" thickBot="1">
      <c r="B2372" s="535" t="str">
        <f ca="1">"nazwa ST: "&amp;B1179</f>
        <v>nazwa ST: 0</v>
      </c>
      <c r="C2372" s="535"/>
      <c r="D2372" s="536">
        <f>D1179</f>
        <v>8</v>
      </c>
      <c r="E2372" s="535"/>
      <c r="F2372" s="535"/>
      <c r="G2372" s="535"/>
      <c r="H2372" s="535"/>
      <c r="I2372" s="535"/>
      <c r="J2372" s="535"/>
      <c r="K2372" s="544" t="str">
        <f t="shared" ref="K2372:AE2372" si="3674">LataProjekcji</f>
        <v>Uzupełnij dane</v>
      </c>
      <c r="L2372" s="544" t="str">
        <f t="shared" si="3674"/>
        <v/>
      </c>
      <c r="M2372" s="544" t="str">
        <f t="shared" si="3674"/>
        <v/>
      </c>
      <c r="N2372" s="544" t="str">
        <f t="shared" si="3674"/>
        <v/>
      </c>
      <c r="O2372" s="544" t="str">
        <f t="shared" si="3674"/>
        <v/>
      </c>
      <c r="P2372" s="544" t="str">
        <f t="shared" si="3674"/>
        <v/>
      </c>
      <c r="Q2372" s="544" t="str">
        <f t="shared" si="3674"/>
        <v/>
      </c>
      <c r="R2372" s="544" t="str">
        <f t="shared" si="3674"/>
        <v/>
      </c>
      <c r="S2372" s="544" t="str">
        <f t="shared" si="3674"/>
        <v/>
      </c>
      <c r="T2372" s="544" t="str">
        <f t="shared" si="3674"/>
        <v/>
      </c>
      <c r="U2372" s="544" t="str">
        <f t="shared" si="3674"/>
        <v/>
      </c>
      <c r="V2372" s="544" t="str">
        <f t="shared" si="3674"/>
        <v/>
      </c>
      <c r="W2372" s="544" t="str">
        <f t="shared" si="3674"/>
        <v/>
      </c>
      <c r="X2372" s="544" t="str">
        <f t="shared" si="3674"/>
        <v/>
      </c>
      <c r="Y2372" s="544" t="str">
        <f t="shared" si="3674"/>
        <v/>
      </c>
      <c r="Z2372" s="544" t="str">
        <f t="shared" si="3674"/>
        <v/>
      </c>
      <c r="AA2372" s="544" t="str">
        <f t="shared" si="3674"/>
        <v/>
      </c>
      <c r="AB2372" s="544" t="str">
        <f t="shared" si="3674"/>
        <v/>
      </c>
      <c r="AC2372" s="544" t="str">
        <f t="shared" si="3674"/>
        <v/>
      </c>
      <c r="AD2372" s="544" t="str">
        <f t="shared" si="3674"/>
        <v/>
      </c>
      <c r="AE2372" s="544" t="str">
        <f t="shared" si="3674"/>
        <v/>
      </c>
    </row>
    <row r="2373" spans="2:31" hidden="1">
      <c r="B2373" s="531" t="s">
        <v>756</v>
      </c>
      <c r="D2373" s="1">
        <f ca="1">D1180</f>
        <v>1900</v>
      </c>
      <c r="E2373" s="1">
        <f ca="1">E1180</f>
        <v>1</v>
      </c>
      <c r="F2373" s="1">
        <f ca="1">IF(D2374&gt;10,F1180,1)</f>
        <v>1</v>
      </c>
      <c r="G2373" s="530" t="str">
        <f ca="1">IF(ISBLANK(OFFSET($E$195,$D2372,0)),"brak daty",IF(D2374&gt;10,EDATE(OFFSET($E$195,$D2372,0),D2376),DATE(D2373,E2373,1)))</f>
        <v>brak daty</v>
      </c>
      <c r="H2373" s="543" t="b">
        <f ca="1">SUM(K2373:AE2373)=D2376</f>
        <v>1</v>
      </c>
      <c r="I2373" s="1" t="s">
        <v>752</v>
      </c>
      <c r="K2373" s="5">
        <f ca="1">IF(AND($G2374,NOT(ISTEXT($G2373)),ISNUMBER(Poczatek),ISNUMBER(Koniec_Projekt)),IFERROR(IF($D2373=LataProjekcji,$F2373,IF($D2373&lt;LataProjekcji,IF((SUM(K2373)+12)&lt;$D2376,12,$D2376-SUM(K2373)),0)),0),0)</f>
        <v>0</v>
      </c>
      <c r="L2373" s="5">
        <f ca="1">IF(AND($G2374,NOT(ISTEXT($G2373)),ISNUMBER(Poczatek),ISNUMBER(Koniec_Projekt)),IFERROR(IF($D2373=LataProjekcji,$F2373,IF($D2373&lt;LataProjekcji,IF((SUM($K2373:K2373)+12)&lt;$D2376,12,$D2376-SUM($K2373:K2373)),0)),0),0)</f>
        <v>0</v>
      </c>
      <c r="M2373" s="5">
        <f ca="1">IF(AND($G2374,NOT(ISTEXT($G2373)),ISNUMBER(Poczatek),ISNUMBER(Koniec_Projekt)),IFERROR(IF($D2373=LataProjekcji,$F2373,IF($D2373&lt;LataProjekcji,IF((SUM($K2373:L2373)+12)&lt;$D2376,12,$D2376-SUM($K2373:L2373)),0)),0),0)</f>
        <v>0</v>
      </c>
      <c r="N2373" s="5">
        <f ca="1">IF(AND($G2374,NOT(ISTEXT($G2373)),ISNUMBER(Poczatek),ISNUMBER(Koniec_Projekt)),IFERROR(IF($D2373=LataProjekcji,$F2373,IF($D2373&lt;LataProjekcji,IF((SUM($K2373:M2373)+12)&lt;$D2376,12,$D2376-SUM($K2373:M2373)),0)),0),0)</f>
        <v>0</v>
      </c>
      <c r="O2373" s="5">
        <f ca="1">IF(AND($G2374,NOT(ISTEXT($G2373)),ISNUMBER(Poczatek),ISNUMBER(Koniec_Projekt)),IFERROR(IF($D2373=LataProjekcji,$F2373,IF($D2373&lt;LataProjekcji,IF((SUM($K2373:N2373)+12)&lt;$D2376,12,$D2376-SUM($K2373:N2373)),0)),0),0)</f>
        <v>0</v>
      </c>
      <c r="P2373" s="5">
        <f ca="1">IF(AND($G2374,NOT(ISTEXT($G2373)),ISNUMBER(Poczatek),ISNUMBER(Koniec_Projekt)),IFERROR(IF($D2373=LataProjekcji,$F2373,IF($D2373&lt;LataProjekcji,IF((SUM($K2373:O2373)+12)&lt;$D2376,12,$D2376-SUM($K2373:O2373)),0)),0),0)</f>
        <v>0</v>
      </c>
      <c r="Q2373" s="5">
        <f ca="1">IF(AND($G2374,NOT(ISTEXT($G2373)),ISNUMBER(Poczatek),ISNUMBER(Koniec_Projekt)),IFERROR(IF($D2373=LataProjekcji,$F2373,IF($D2373&lt;LataProjekcji,IF((SUM($K2373:P2373)+12)&lt;$D2376,12,$D2376-SUM($K2373:P2373)),0)),0),0)</f>
        <v>0</v>
      </c>
      <c r="R2373" s="5">
        <f ca="1">IF(AND($G2374,NOT(ISTEXT($G2373)),ISNUMBER(Poczatek),ISNUMBER(Koniec_Projekt)),IFERROR(IF($D2373=LataProjekcji,$F2373,IF($D2373&lt;LataProjekcji,IF((SUM($K2373:Q2373)+12)&lt;$D2376,12,$D2376-SUM($K2373:Q2373)),0)),0),0)</f>
        <v>0</v>
      </c>
      <c r="S2373" s="5">
        <f ca="1">IF(AND($G2374,NOT(ISTEXT($G2373)),ISNUMBER(Poczatek),ISNUMBER(Koniec_Projekt)),IFERROR(IF($D2373=LataProjekcji,$F2373,IF($D2373&lt;LataProjekcji,IF((SUM($K2373:R2373)+12)&lt;$D2376,12,$D2376-SUM($K2373:R2373)),0)),0),0)</f>
        <v>0</v>
      </c>
      <c r="T2373" s="5">
        <f ca="1">IF(AND($G2374,NOT(ISTEXT($G2373)),ISNUMBER(Poczatek),ISNUMBER(Koniec_Projekt)),IFERROR(IF($D2373=LataProjekcji,$F2373,IF($D2373&lt;LataProjekcji,IF((SUM($K2373:S2373)+12)&lt;$D2376,12,$D2376-SUM($K2373:S2373)),0)),0),0)</f>
        <v>0</v>
      </c>
      <c r="U2373" s="5">
        <f ca="1">IF(AND($G2374,NOT(ISTEXT($G2373)),ISNUMBER(Poczatek),ISNUMBER(Koniec_Projekt)),IFERROR(IF($D2373=LataProjekcji,$F2373,IF($D2373&lt;LataProjekcji,IF((SUM($K2373:T2373)+12)&lt;$D2376,12,$D2376-SUM($K2373:T2373)),0)),0),0)</f>
        <v>0</v>
      </c>
      <c r="V2373" s="5">
        <f ca="1">IF(AND($G2374,NOT(ISTEXT($G2373)),ISNUMBER(Poczatek),ISNUMBER(Koniec_Projekt)),IFERROR(IF($D2373=LataProjekcji,$F2373,IF($D2373&lt;LataProjekcji,IF((SUM($K2373:U2373)+12)&lt;$D2376,12,$D2376-SUM($K2373:U2373)),0)),0),0)</f>
        <v>0</v>
      </c>
      <c r="W2373" s="5">
        <f ca="1">IF(AND($G2374,NOT(ISTEXT($G2373)),ISNUMBER(Poczatek),ISNUMBER(Koniec_Projekt)),IFERROR(IF($D2373=LataProjekcji,$F2373,IF($D2373&lt;LataProjekcji,IF((SUM($K2373:V2373)+12)&lt;$D2376,12,$D2376-SUM($K2373:V2373)),0)),0),0)</f>
        <v>0</v>
      </c>
      <c r="X2373" s="5">
        <f ca="1">IF(AND($G2374,NOT(ISTEXT($G2373)),ISNUMBER(Poczatek),ISNUMBER(Koniec_Projekt)),IFERROR(IF($D2373=LataProjekcji,$F2373,IF($D2373&lt;LataProjekcji,IF((SUM($K2373:W2373)+12)&lt;$D2376,12,$D2376-SUM($K2373:W2373)),0)),0),0)</f>
        <v>0</v>
      </c>
      <c r="Y2373" s="5">
        <f ca="1">IF(AND($G2374,NOT(ISTEXT($G2373)),ISNUMBER(Poczatek),ISNUMBER(Koniec_Projekt)),IFERROR(IF($D2373=LataProjekcji,$F2373,IF($D2373&lt;LataProjekcji,IF((SUM($K2373:X2373)+12)&lt;$D2376,12,$D2376-SUM($K2373:X2373)),0)),0),0)</f>
        <v>0</v>
      </c>
      <c r="Z2373" s="5">
        <f ca="1">IF(AND($G2374,NOT(ISTEXT($G2373)),ISNUMBER(Poczatek),ISNUMBER(Koniec_Projekt)),IFERROR(IF($D2373=LataProjekcji,$F2373,IF($D2373&lt;LataProjekcji,IF((SUM($K2373:Y2373)+12)&lt;$D2376,12,$D2376-SUM($K2373:Y2373)),0)),0),0)</f>
        <v>0</v>
      </c>
      <c r="AA2373" s="5">
        <f ca="1">IF(AND($G2374,NOT(ISTEXT($G2373)),ISNUMBER(Poczatek),ISNUMBER(Koniec_Projekt)),IFERROR(IF($D2373=LataProjekcji,$F2373,IF($D2373&lt;LataProjekcji,IF((SUM($K2373:Z2373)+12)&lt;$D2376,12,$D2376-SUM($K2373:Z2373)),0)),0),0)</f>
        <v>0</v>
      </c>
      <c r="AB2373" s="5">
        <f ca="1">IF(AND($G2374,NOT(ISTEXT($G2373)),ISNUMBER(Poczatek),ISNUMBER(Koniec_Projekt)),IFERROR(IF($D2373=LataProjekcji,$F2373,IF($D2373&lt;LataProjekcji,IF((SUM($K2373:AA2373)+12)&lt;$D2376,12,$D2376-SUM($K2373:AA2373)),0)),0),0)</f>
        <v>0</v>
      </c>
      <c r="AC2373" s="5">
        <f ca="1">IF(AND($G2374,NOT(ISTEXT($G2373)),ISNUMBER(Poczatek),ISNUMBER(Koniec_Projekt)),IFERROR(IF($D2373=LataProjekcji,$F2373,IF($D2373&lt;LataProjekcji,IF((SUM($K2373:AB2373)+12)&lt;$D2376,12,$D2376-SUM($K2373:AB2373)),0)),0),0)</f>
        <v>0</v>
      </c>
      <c r="AD2373" s="5">
        <f ca="1">IF(AND($G2374,NOT(ISTEXT($G2373)),ISNUMBER(Poczatek),ISNUMBER(Koniec_Projekt)),IFERROR(IF($D2373=LataProjekcji,$F2373,IF($D2373&lt;LataProjekcji,IF((SUM($K2373:AC2373)+12)&lt;$D2376,12,$D2376-SUM($K2373:AC2373)),0)),0),0)</f>
        <v>0</v>
      </c>
      <c r="AE2373" s="5">
        <f ca="1">IF(AND($G2374,NOT(ISTEXT($G2373)),ISNUMBER(Poczatek),ISNUMBER(Koniec_Projekt)),IFERROR(IF($D2373=LataProjekcji,$F2373,IF($D2373&lt;LataProjekcji,IF((SUM($K2373:AD2373)+12)&lt;$D2376,12,$D2376-SUM($K2373:AD2373)),0)),0),0)</f>
        <v>0</v>
      </c>
    </row>
    <row r="2374" spans="2:31" hidden="1">
      <c r="B2374" s="531" t="s">
        <v>758</v>
      </c>
      <c r="D2374" s="5">
        <f ca="1">D1181</f>
        <v>0</v>
      </c>
      <c r="E2374" s="459">
        <f ca="1">E1181</f>
        <v>0</v>
      </c>
      <c r="F2374" s="459">
        <f ca="1">F1181</f>
        <v>0</v>
      </c>
      <c r="G2374" s="1" t="b">
        <f>NOT(ISBLANK(am_prace_rozwojowe))</f>
        <v>0</v>
      </c>
      <c r="H2374" s="543" t="b">
        <f ca="1">SUM(K2374:AE2374)=E2376</f>
        <v>1</v>
      </c>
      <c r="I2374" s="1" t="s">
        <v>753</v>
      </c>
      <c r="K2374" s="542">
        <f ca="1">IF(AND($G2374,NOT(ISTEXT($G2373)),ISNUMBER(Poczatek),ISNUMBER(Koniec_Projekt)),IFERROR(IF($D2373=LataProjekcji,IF($F2373&gt;$E2376,$E2376,$F2373),IF($D2376&gt;=$E2376,(IF($D2373&lt;LataProjekcji,IF((SUM(J2374:$K2374)+12)&lt;$E2376,12,$E2376-SUM(J2374:$K2374)),0)),(IF($D2373&lt;LataProjekcji,IF((SUM(J2374:$K2374)+12)&lt;$D2376,12,$D2376-SUM(J2374:$K2374)),0)))),0),0)</f>
        <v>0</v>
      </c>
      <c r="L2374" s="542">
        <f ca="1">IF(AND($G2374,NOT(ISTEXT($G2373)),ISNUMBER(Poczatek),ISNUMBER(Koniec_Projekt)),IFERROR(IF($D2373=LataProjekcji,IF($F2373&gt;$E2376,$E2376,$F2373),IF($D2376&gt;=$E2376,(IF($D2373&lt;LataProjekcji,IF((SUM($K2374:K2374)+12)&lt;$E2376,12,$E2376-SUM($K2374:K2374)),0)),(IF($D2373&lt;LataProjekcji,IF((SUM($K2374:K2374)+12)&lt;$D2376,12,$D2376-SUM($K2374:K2374)),0)))),0),0)</f>
        <v>0</v>
      </c>
      <c r="M2374" s="542">
        <f ca="1">IF(AND($G2374,NOT(ISTEXT($G2373)),ISNUMBER(Poczatek),ISNUMBER(Koniec_Projekt)),IFERROR(IF($D2373=LataProjekcji,IF($F2373&gt;$E2376,$E2376,$F2373),IF($D2376&gt;=$E2376,(IF($D2373&lt;LataProjekcji,IF((SUM($K2374:L2374)+12)&lt;$E2376,12,$E2376-SUM($K2374:L2374)),0)),(IF($D2373&lt;LataProjekcji,IF((SUM($K2374:L2374)+12)&lt;$D2376,12,$D2376-SUM($K2374:L2374)),0)))),0),0)</f>
        <v>0</v>
      </c>
      <c r="N2374" s="542">
        <f ca="1">IF(AND($G2374,NOT(ISTEXT($G2373)),ISNUMBER(Poczatek),ISNUMBER(Koniec_Projekt)),IFERROR(IF($D2373=LataProjekcji,IF($F2373&gt;$E2376,$E2376,$F2373),IF($D2376&gt;=$E2376,(IF($D2373&lt;LataProjekcji,IF((SUM($K2374:M2374)+12)&lt;$E2376,12,$E2376-SUM($K2374:M2374)),0)),(IF($D2373&lt;LataProjekcji,IF((SUM($K2374:M2374)+12)&lt;$D2376,12,$D2376-SUM($K2374:M2374)),0)))),0),0)</f>
        <v>0</v>
      </c>
      <c r="O2374" s="542">
        <f ca="1">IF(AND($G2374,NOT(ISTEXT($G2373)),ISNUMBER(Poczatek),ISNUMBER(Koniec_Projekt)),IFERROR(IF($D2373=LataProjekcji,IF($F2373&gt;$E2376,$E2376,$F2373),IF($D2376&gt;=$E2376,(IF($D2373&lt;LataProjekcji,IF((SUM($K2374:N2374)+12)&lt;$E2376,12,$E2376-SUM($K2374:N2374)),0)),(IF($D2373&lt;LataProjekcji,IF((SUM($K2374:N2374)+12)&lt;$D2376,12,$D2376-SUM($K2374:N2374)),0)))),0),0)</f>
        <v>0</v>
      </c>
      <c r="P2374" s="542">
        <f ca="1">IF(AND($G2374,NOT(ISTEXT($G2373)),ISNUMBER(Poczatek),ISNUMBER(Koniec_Projekt)),IFERROR(IF($D2373=LataProjekcji,IF($F2373&gt;$E2376,$E2376,$F2373),IF($D2376&gt;=$E2376,(IF($D2373&lt;LataProjekcji,IF((SUM($K2374:O2374)+12)&lt;$E2376,12,$E2376-SUM($K2374:O2374)),0)),(IF($D2373&lt;LataProjekcji,IF((SUM($K2374:O2374)+12)&lt;$D2376,12,$D2376-SUM($K2374:O2374)),0)))),0),0)</f>
        <v>0</v>
      </c>
      <c r="Q2374" s="542">
        <f ca="1">IF(AND($G2374,NOT(ISTEXT($G2373)),ISNUMBER(Poczatek),ISNUMBER(Koniec_Projekt)),IFERROR(IF($D2373=LataProjekcji,IF($F2373&gt;$E2376,$E2376,$F2373),IF($D2376&gt;=$E2376,(IF($D2373&lt;LataProjekcji,IF((SUM($K2374:P2374)+12)&lt;$E2376,12,$E2376-SUM($K2374:P2374)),0)),(IF($D2373&lt;LataProjekcji,IF((SUM($K2374:P2374)+12)&lt;$D2376,12,$D2376-SUM($K2374:P2374)),0)))),0),0)</f>
        <v>0</v>
      </c>
      <c r="R2374" s="542">
        <f ca="1">IF(AND($G2374,NOT(ISTEXT($G2373)),ISNUMBER(Poczatek),ISNUMBER(Koniec_Projekt)),IFERROR(IF($D2373=LataProjekcji,IF($F2373&gt;$E2376,$E2376,$F2373),IF($D2376&gt;=$E2376,(IF($D2373&lt;LataProjekcji,IF((SUM($K2374:Q2374)+12)&lt;$E2376,12,$E2376-SUM($K2374:Q2374)),0)),(IF($D2373&lt;LataProjekcji,IF((SUM($K2374:Q2374)+12)&lt;$D2376,12,$D2376-SUM($K2374:Q2374)),0)))),0),0)</f>
        <v>0</v>
      </c>
      <c r="S2374" s="542">
        <f ca="1">IF(AND($G2374,NOT(ISTEXT($G2373)),ISNUMBER(Poczatek),ISNUMBER(Koniec_Projekt)),IFERROR(IF($D2373=LataProjekcji,IF($F2373&gt;$E2376,$E2376,$F2373),IF($D2376&gt;=$E2376,(IF($D2373&lt;LataProjekcji,IF((SUM($K2374:R2374)+12)&lt;$E2376,12,$E2376-SUM($K2374:R2374)),0)),(IF($D2373&lt;LataProjekcji,IF((SUM($K2374:R2374)+12)&lt;$D2376,12,$D2376-SUM($K2374:R2374)),0)))),0),0)</f>
        <v>0</v>
      </c>
      <c r="T2374" s="542">
        <f ca="1">IF(AND($G2374,NOT(ISTEXT($G2373)),ISNUMBER(Poczatek),ISNUMBER(Koniec_Projekt)),IFERROR(IF($D2373=LataProjekcji,IF($F2373&gt;$E2376,$E2376,$F2373),IF($D2376&gt;=$E2376,(IF($D2373&lt;LataProjekcji,IF((SUM($K2374:S2374)+12)&lt;$E2376,12,$E2376-SUM($K2374:S2374)),0)),(IF($D2373&lt;LataProjekcji,IF((SUM($K2374:S2374)+12)&lt;$D2376,12,$D2376-SUM($K2374:S2374)),0)))),0),0)</f>
        <v>0</v>
      </c>
      <c r="U2374" s="542">
        <f ca="1">IF(AND($G2374,NOT(ISTEXT($G2373)),ISNUMBER(Poczatek),ISNUMBER(Koniec_Projekt)),IFERROR(IF($D2373=LataProjekcji,IF($F2373&gt;$E2376,$E2376,$F2373),IF($D2376&gt;=$E2376,(IF($D2373&lt;LataProjekcji,IF((SUM($K2374:T2374)+12)&lt;$E2376,12,$E2376-SUM($K2374:T2374)),0)),(IF($D2373&lt;LataProjekcji,IF((SUM($K2374:T2374)+12)&lt;$D2376,12,$D2376-SUM($K2374:T2374)),0)))),0),0)</f>
        <v>0</v>
      </c>
      <c r="V2374" s="542">
        <f ca="1">IF(AND($G2374,NOT(ISTEXT($G2373)),ISNUMBER(Poczatek),ISNUMBER(Koniec_Projekt)),IFERROR(IF($D2373=LataProjekcji,IF($F2373&gt;$E2376,$E2376,$F2373),IF($D2376&gt;=$E2376,(IF($D2373&lt;LataProjekcji,IF((SUM($K2374:U2374)+12)&lt;$E2376,12,$E2376-SUM($K2374:U2374)),0)),(IF($D2373&lt;LataProjekcji,IF((SUM($K2374:U2374)+12)&lt;$D2376,12,$D2376-SUM($K2374:U2374)),0)))),0),0)</f>
        <v>0</v>
      </c>
      <c r="W2374" s="542">
        <f ca="1">IF(AND($G2374,NOT(ISTEXT($G2373)),ISNUMBER(Poczatek),ISNUMBER(Koniec_Projekt)),IFERROR(IF($D2373=LataProjekcji,IF($F2373&gt;$E2376,$E2376,$F2373),IF($D2376&gt;=$E2376,(IF($D2373&lt;LataProjekcji,IF((SUM($K2374:V2374)+12)&lt;$E2376,12,$E2376-SUM($K2374:V2374)),0)),(IF($D2373&lt;LataProjekcji,IF((SUM($K2374:V2374)+12)&lt;$D2376,12,$D2376-SUM($K2374:V2374)),0)))),0),0)</f>
        <v>0</v>
      </c>
      <c r="X2374" s="542">
        <f ca="1">IF(AND($G2374,NOT(ISTEXT($G2373)),ISNUMBER(Poczatek),ISNUMBER(Koniec_Projekt)),IFERROR(IF($D2373=LataProjekcji,IF($F2373&gt;$E2376,$E2376,$F2373),IF($D2376&gt;=$E2376,(IF($D2373&lt;LataProjekcji,IF((SUM($K2374:W2374)+12)&lt;$E2376,12,$E2376-SUM($K2374:W2374)),0)),(IF($D2373&lt;LataProjekcji,IF((SUM($K2374:W2374)+12)&lt;$D2376,12,$D2376-SUM($K2374:W2374)),0)))),0),0)</f>
        <v>0</v>
      </c>
      <c r="Y2374" s="542">
        <f ca="1">IF(AND($G2374,NOT(ISTEXT($G2373)),ISNUMBER(Poczatek),ISNUMBER(Koniec_Projekt)),IFERROR(IF($D2373=LataProjekcji,IF($F2373&gt;$E2376,$E2376,$F2373),IF($D2376&gt;=$E2376,(IF($D2373&lt;LataProjekcji,IF((SUM($K2374:X2374)+12)&lt;$E2376,12,$E2376-SUM($K2374:X2374)),0)),(IF($D2373&lt;LataProjekcji,IF((SUM($K2374:X2374)+12)&lt;$D2376,12,$D2376-SUM($K2374:X2374)),0)))),0),0)</f>
        <v>0</v>
      </c>
      <c r="Z2374" s="542">
        <f ca="1">IF(AND($G2374,NOT(ISTEXT($G2373)),ISNUMBER(Poczatek),ISNUMBER(Koniec_Projekt)),IFERROR(IF($D2373=LataProjekcji,IF($F2373&gt;$E2376,$E2376,$F2373),IF($D2376&gt;=$E2376,(IF($D2373&lt;LataProjekcji,IF((SUM($K2374:Y2374)+12)&lt;$E2376,12,$E2376-SUM($K2374:Y2374)),0)),(IF($D2373&lt;LataProjekcji,IF((SUM($K2374:Y2374)+12)&lt;$D2376,12,$D2376-SUM($K2374:Y2374)),0)))),0),0)</f>
        <v>0</v>
      </c>
      <c r="AA2374" s="542">
        <f ca="1">IF(AND($G2374,NOT(ISTEXT($G2373)),ISNUMBER(Poczatek),ISNUMBER(Koniec_Projekt)),IFERROR(IF($D2373=LataProjekcji,IF($F2373&gt;$E2376,$E2376,$F2373),IF($D2376&gt;=$E2376,(IF($D2373&lt;LataProjekcji,IF((SUM($K2374:Z2374)+12)&lt;$E2376,12,$E2376-SUM($K2374:Z2374)),0)),(IF($D2373&lt;LataProjekcji,IF((SUM($K2374:Z2374)+12)&lt;$D2376,12,$D2376-SUM($K2374:Z2374)),0)))),0),0)</f>
        <v>0</v>
      </c>
      <c r="AB2374" s="542">
        <f ca="1">IF(AND($G2374,NOT(ISTEXT($G2373)),ISNUMBER(Poczatek),ISNUMBER(Koniec_Projekt)),IFERROR(IF($D2373=LataProjekcji,IF($F2373&gt;$E2376,$E2376,$F2373),IF($D2376&gt;=$E2376,(IF($D2373&lt;LataProjekcji,IF((SUM($K2374:AA2374)+12)&lt;$E2376,12,$E2376-SUM($K2374:AA2374)),0)),(IF($D2373&lt;LataProjekcji,IF((SUM($K2374:AA2374)+12)&lt;$D2376,12,$D2376-SUM($K2374:AA2374)),0)))),0),0)</f>
        <v>0</v>
      </c>
      <c r="AC2374" s="542">
        <f ca="1">IF(AND($G2374,NOT(ISTEXT($G2373)),ISNUMBER(Poczatek),ISNUMBER(Koniec_Projekt)),IFERROR(IF($D2373=LataProjekcji,IF($F2373&gt;$E2376,$E2376,$F2373),IF($D2376&gt;=$E2376,(IF($D2373&lt;LataProjekcji,IF((SUM($K2374:AB2374)+12)&lt;$E2376,12,$E2376-SUM($K2374:AB2374)),0)),(IF($D2373&lt;LataProjekcji,IF((SUM($K2374:AB2374)+12)&lt;$D2376,12,$D2376-SUM($K2374:AB2374)),0)))),0),0)</f>
        <v>0</v>
      </c>
      <c r="AD2374" s="542">
        <f ca="1">IF(AND($G2374,NOT(ISTEXT($G2373)),ISNUMBER(Poczatek),ISNUMBER(Koniec_Projekt)),IFERROR(IF($D2373=LataProjekcji,IF($F2373&gt;$E2376,$E2376,$F2373),IF($D2376&gt;=$E2376,(IF($D2373&lt;LataProjekcji,IF((SUM($K2374:AC2374)+12)&lt;$E2376,12,$E2376-SUM($K2374:AC2374)),0)),(IF($D2373&lt;LataProjekcji,IF((SUM($K2374:AC2374)+12)&lt;$D2376,12,$D2376-SUM($K2374:AC2374)),0)))),0),0)</f>
        <v>0</v>
      </c>
      <c r="AE2374" s="542">
        <f ca="1">IF(AND($G2374,NOT(ISTEXT($G2373)),ISNUMBER(Poczatek),ISNUMBER(Koniec_Projekt)),IFERROR(IF($D2373=LataProjekcji,IF($F2373&gt;$E2376,$E2376,$F2373),IF($D2376&gt;=$E2376,(IF($D2373&lt;LataProjekcji,IF((SUM($K2374:AD2374)+12)&lt;$E2376,12,$E2376-SUM($K2374:AD2374)),0)),(IF($D2373&lt;LataProjekcji,IF((SUM($K2374:AD2374)+12)&lt;$D2376,12,$D2376-SUM($K2374:AD2374)),0)))),0),0)</f>
        <v>0</v>
      </c>
    </row>
    <row r="2375" spans="2:31" hidden="1">
      <c r="B2375" s="531" t="s">
        <v>757</v>
      </c>
      <c r="D2375" s="459">
        <f ca="1">D1182</f>
        <v>0</v>
      </c>
      <c r="E2375" s="459">
        <f ca="1">IF(D2374&gt;10,ROUND(D2375/12,2),D2375)</f>
        <v>0</v>
      </c>
      <c r="F2375" s="529">
        <f>Koniec_Projekt</f>
        <v>0</v>
      </c>
      <c r="G2375" s="330">
        <f>Miesiac_Koniec_Projekt</f>
        <v>0</v>
      </c>
      <c r="H2375" s="543" t="b">
        <f ca="1">SUM(K2375:AE2375)=D2374</f>
        <v>1</v>
      </c>
      <c r="I2375" s="1" t="s">
        <v>716</v>
      </c>
      <c r="K2375" s="256">
        <f ca="1">IF(AND($G2374,NOT(ISTEXT($G2373)),ISNUMBER(Poczatek),ISNUMBER(Koniec_Projekt)),IFERROR(IF(LataProjekcji=$F2376,ROUND($D2374,0),ROUND(K2373*$E2375,0)),0),0)</f>
        <v>0</v>
      </c>
      <c r="L2375" s="5">
        <f ca="1">IF(AND($G2374,NOT(ISTEXT($G2373)),ISNUMBER(Poczatek),ISNUMBER(Koniec_Projekt)),IFERROR(IF(LataProjekcji=$F2376,ROUND($D2374-SUM(K2375:$K2375),0),ROUND(L2373*$E2375,0)),0),0)</f>
        <v>0</v>
      </c>
      <c r="M2375" s="5">
        <f ca="1">IF(AND($G2374,NOT(ISTEXT($G2373)),ISNUMBER(Poczatek),ISNUMBER(Koniec_Projekt)),IFERROR(IF(LataProjekcji=$F2376,ROUND($D2374-SUM($K2375:L2375),0),ROUND(M2373*$E2375,0)),0),0)</f>
        <v>0</v>
      </c>
      <c r="N2375" s="5">
        <f ca="1">IF(AND($G2374,NOT(ISTEXT($G2373)),ISNUMBER(Poczatek),ISNUMBER(Koniec_Projekt)),IFERROR(IF(LataProjekcji=$F2376,ROUND($D2374-SUM($K2375:M2375),0),ROUND(N2373*$E2375,0)),0),0)</f>
        <v>0</v>
      </c>
      <c r="O2375" s="5">
        <f ca="1">IF(AND($G2374,NOT(ISTEXT($G2373)),ISNUMBER(Poczatek),ISNUMBER(Koniec_Projekt)),IFERROR(IF(LataProjekcji=$F2376,ROUND($D2374-SUM($K2375:N2375),0),ROUND(O2373*$E2375,0)),0),0)</f>
        <v>0</v>
      </c>
      <c r="P2375" s="5">
        <f ca="1">IF(AND($G2374,NOT(ISTEXT($G2373)),ISNUMBER(Poczatek),ISNUMBER(Koniec_Projekt)),IFERROR(IF(LataProjekcji=$F2376,ROUND($D2374-SUM($K2375:O2375),0),ROUND(P2373*$E2375,0)),0),0)</f>
        <v>0</v>
      </c>
      <c r="Q2375" s="5">
        <f ca="1">IF(AND($G2374,NOT(ISTEXT($G2373)),ISNUMBER(Poczatek),ISNUMBER(Koniec_Projekt)),IFERROR(IF(LataProjekcji=$F2376,ROUND($D2374-SUM($K2375:P2375),0),ROUND(Q2373*$E2375,0)),0),0)</f>
        <v>0</v>
      </c>
      <c r="R2375" s="5">
        <f ca="1">IF(AND($G2374,NOT(ISTEXT($G2373)),ISNUMBER(Poczatek),ISNUMBER(Koniec_Projekt)),IFERROR(IF(LataProjekcji=$F2376,ROUND($D2374-SUM($K2375:Q2375),0),ROUND(R2373*$E2375,0)),0),0)</f>
        <v>0</v>
      </c>
      <c r="S2375" s="5">
        <f ca="1">IF(AND($G2374,NOT(ISTEXT($G2373)),ISNUMBER(Poczatek),ISNUMBER(Koniec_Projekt)),IFERROR(IF(LataProjekcji=$F2376,ROUND($D2374-SUM($K2375:R2375),0),ROUND(S2373*$E2375,0)),0),0)</f>
        <v>0</v>
      </c>
      <c r="T2375" s="5">
        <f ca="1">IF(AND($G2374,NOT(ISTEXT($G2373)),ISNUMBER(Poczatek),ISNUMBER(Koniec_Projekt)),IFERROR(IF(LataProjekcji=$F2376,ROUND($D2374-SUM($K2375:S2375),0),ROUND(T2373*$E2375,0)),0),0)</f>
        <v>0</v>
      </c>
      <c r="U2375" s="5">
        <f ca="1">IF(AND($G2374,NOT(ISTEXT($G2373)),ISNUMBER(Poczatek),ISNUMBER(Koniec_Projekt)),IFERROR(IF(LataProjekcji=$F2376,ROUND($D2374-SUM($K2375:T2375),0),ROUND(U2373*$E2375,0)),0),0)</f>
        <v>0</v>
      </c>
      <c r="V2375" s="5">
        <f ca="1">IF(AND($G2374,NOT(ISTEXT($G2373)),ISNUMBER(Poczatek),ISNUMBER(Koniec_Projekt)),IFERROR(IF(LataProjekcji=$F2376,ROUND($D2374-SUM($K2375:U2375),0),ROUND(V2373*$E2375,0)),0),0)</f>
        <v>0</v>
      </c>
      <c r="W2375" s="5">
        <f ca="1">IF(AND($G2374,NOT(ISTEXT($G2373)),ISNUMBER(Poczatek),ISNUMBER(Koniec_Projekt)),IFERROR(IF(LataProjekcji=$F2376,ROUND($D2374-SUM($K2375:V2375),0),ROUND(W2373*$E2375,0)),0),0)</f>
        <v>0</v>
      </c>
      <c r="X2375" s="5">
        <f ca="1">IF(AND($G2374,NOT(ISTEXT($G2373)),ISNUMBER(Poczatek),ISNUMBER(Koniec_Projekt)),IFERROR(IF(LataProjekcji=$F2376,ROUND($D2374-SUM($K2375:W2375),0),ROUND(X2373*$E2375,0)),0),0)</f>
        <v>0</v>
      </c>
      <c r="Y2375" s="5">
        <f ca="1">IF(AND($G2374,NOT(ISTEXT($G2373)),ISNUMBER(Poczatek),ISNUMBER(Koniec_Projekt)),IFERROR(IF(LataProjekcji=$F2376,ROUND($D2374-SUM($K2375:X2375),0),ROUND(Y2373*$E2375,0)),0),0)</f>
        <v>0</v>
      </c>
      <c r="Z2375" s="5">
        <f ca="1">IF(AND($G2374,NOT(ISTEXT($G2373)),ISNUMBER(Poczatek),ISNUMBER(Koniec_Projekt)),IFERROR(IF(LataProjekcji=$F2376,ROUND($D2374-SUM($K2375:Y2375),0),ROUND(Z2373*$E2375,0)),0),0)</f>
        <v>0</v>
      </c>
      <c r="AA2375" s="5">
        <f ca="1">IF(AND($G2374,NOT(ISTEXT($G2373)),ISNUMBER(Poczatek),ISNUMBER(Koniec_Projekt)),IFERROR(IF(LataProjekcji=$F2376,ROUND($D2374-SUM($K2375:Z2375),0),ROUND(AA2373*$E2375,0)),0),0)</f>
        <v>0</v>
      </c>
      <c r="AB2375" s="5">
        <f ca="1">IF(AND($G2374,NOT(ISTEXT($G2373)),ISNUMBER(Poczatek),ISNUMBER(Koniec_Projekt)),IFERROR(IF(LataProjekcji=$F2376,ROUND($D2374-SUM($K2375:AA2375),0),ROUND(AB2373*$E2375,0)),0),0)</f>
        <v>0</v>
      </c>
      <c r="AC2375" s="5">
        <f ca="1">IF(AND($G2374,NOT(ISTEXT($G2373)),ISNUMBER(Poczatek),ISNUMBER(Koniec_Projekt)),IFERROR(IF(LataProjekcji=$F2376,ROUND($D2374-SUM($K2375:AB2375),0),ROUND(AC2373*$E2375,0)),0),0)</f>
        <v>0</v>
      </c>
      <c r="AD2375" s="5">
        <f ca="1">IF(AND($G2374,NOT(ISTEXT($G2373)),ISNUMBER(Poczatek),ISNUMBER(Koniec_Projekt)),IFERROR(IF(LataProjekcji=$F2376,ROUND($D2374-SUM($K2375:AC2375),0),ROUND(AD2373*$E2375,0)),0),0)</f>
        <v>0</v>
      </c>
      <c r="AE2375" s="5">
        <f ca="1">IF(AND($G2374,NOT(ISTEXT($G2373)),ISNUMBER(Poczatek),ISNUMBER(Koniec_Projekt)),IFERROR(IF(LataProjekcji=$F2376,ROUND($D2374-SUM($K2375:AD2375),0),ROUND(AE2373*$E2375,0)),0),0)</f>
        <v>0</v>
      </c>
    </row>
    <row r="2376" spans="2:31" hidden="1">
      <c r="B2376" s="531" t="s">
        <v>754</v>
      </c>
      <c r="D2376" s="1">
        <f ca="1">IFERROR(ROUNDUP(D2374/E2375,0),0)</f>
        <v>0</v>
      </c>
      <c r="E2376" s="1">
        <f ca="1">IF(D2376=0,0,DATEDIF(DATE(D2373,E2373,1),DATE(F2375,G2375,1),"m"))</f>
        <v>0</v>
      </c>
      <c r="F2376" s="1" t="str">
        <f ca="1">IFERROR(YEAR(G2373),"brak daty")</f>
        <v>brak daty</v>
      </c>
      <c r="G2376" s="1" t="str">
        <f ca="1">IFERROR(MONTH(G2373),"brak daty")</f>
        <v>brak daty</v>
      </c>
      <c r="H2376" s="5"/>
      <c r="I2376" s="1" t="s">
        <v>426</v>
      </c>
      <c r="K2376" s="5">
        <f ca="1">IF(AND($G2374,NOT(ISTEXT($G2373)),ISNUMBER(Poczatek),ISNUMBER(Koniec_Projekt)),IFERROR(IF(LataProjekcji=$F2375,IF(AND($G2375=$G2376,$F2375=$F2376),ROUND($D2374-SUM($K2376),0),ROUND(K2374*$E2375,0)),IF(LataProjekcji&gt;$F2375,0,ROUND(K2374*$E2375,0))),0),0)</f>
        <v>0</v>
      </c>
      <c r="L2376" s="5">
        <f ca="1">IF(AND($G2374,NOT(ISTEXT($G2373)),ISNUMBER(Poczatek),ISNUMBER(Koniec_Projekt)),IFERROR(IF(LataProjekcji=$F2375,IF(AND($G2375=$G2376,$F2375=$F2376),ROUND($D2374-SUM($K2376:K2376),0),ROUND(L2374*$E2375,0)),IF(LataProjekcji&gt;$F2375,0,ROUND(L2374*$E2375,0))),0),0)</f>
        <v>0</v>
      </c>
      <c r="M2376" s="5">
        <f ca="1">IF(AND($G2374,NOT(ISTEXT($G2373)),ISNUMBER(Poczatek),ISNUMBER(Koniec_Projekt)),IFERROR(IF(LataProjekcji=$F2375,IF(AND($G2375=$G2376,$F2375=$F2376),ROUND($D2374-SUM($K2376:L2376),0),ROUND(M2374*$E2375,0)),IF(LataProjekcji&gt;$F2375,0,ROUND(M2374*$E2375,0))),0),0)</f>
        <v>0</v>
      </c>
      <c r="N2376" s="5">
        <f ca="1">IF(AND($G2374,NOT(ISTEXT($G2373)),ISNUMBER(Poczatek),ISNUMBER(Koniec_Projekt)),IFERROR(IF(LataProjekcji=$F2375,IF(AND($G2375=$G2376,$F2375=$F2376),ROUND($D2374-SUM($K2376:M2376),0),ROUND(N2374*$E2375,0)),IF(LataProjekcji&gt;$F2375,0,ROUND(N2374*$E2375,0))),0),0)</f>
        <v>0</v>
      </c>
      <c r="O2376" s="5">
        <f ca="1">IF(AND($G2374,NOT(ISTEXT($G2373)),ISNUMBER(Poczatek),ISNUMBER(Koniec_Projekt)),IFERROR(IF(LataProjekcji=$F2375,IF(AND($G2375=$G2376,$F2375=$F2376),ROUND($D2374-SUM($K2376:N2376),0),ROUND(O2374*$E2375,0)),IF(LataProjekcji&gt;$F2375,0,ROUND(O2374*$E2375,0))),0),0)</f>
        <v>0</v>
      </c>
      <c r="P2376" s="5">
        <f ca="1">IF(AND($G2374,NOT(ISTEXT($G2373)),ISNUMBER(Poczatek),ISNUMBER(Koniec_Projekt)),IFERROR(IF(LataProjekcji=$F2375,IF(AND($G2375=$G2376,$F2375=$F2376),ROUND($D2374-SUM($K2376:O2376),0),ROUND(P2374*$E2375,0)),IF(LataProjekcji&gt;$F2375,0,ROUND(P2374*$E2375,0))),0),0)</f>
        <v>0</v>
      </c>
      <c r="Q2376" s="5">
        <f ca="1">IF(AND($G2374,NOT(ISTEXT($G2373)),ISNUMBER(Poczatek),ISNUMBER(Koniec_Projekt)),IFERROR(IF(LataProjekcji=$F2375,IF(AND($G2375=$G2376,$F2375=$F2376),ROUND($D2374-SUM($K2376:P2376),0),ROUND(Q2374*$E2375,0)),IF(LataProjekcji&gt;$F2375,0,ROUND(Q2374*$E2375,0))),0),0)</f>
        <v>0</v>
      </c>
      <c r="R2376" s="5">
        <f ca="1">IF(AND($G2374,NOT(ISTEXT($G2373)),ISNUMBER(Poczatek),ISNUMBER(Koniec_Projekt)),IFERROR(IF(LataProjekcji=$F2375,IF(AND($G2375=$G2376,$F2375=$F2376),ROUND($D2374-SUM($K2376:Q2376),0),ROUND(R2374*$E2375,0)),IF(LataProjekcji&gt;$F2375,0,ROUND(R2374*$E2375,0))),0),0)</f>
        <v>0</v>
      </c>
      <c r="S2376" s="5">
        <f ca="1">IF(AND($G2374,NOT(ISTEXT($G2373)),ISNUMBER(Poczatek),ISNUMBER(Koniec_Projekt)),IFERROR(IF(LataProjekcji=$F2375,IF(AND($G2375=$G2376,$F2375=$F2376),ROUND($D2374-SUM($K2376:R2376),0),ROUND(S2374*$E2375,0)),IF(LataProjekcji&gt;$F2375,0,ROUND(S2374*$E2375,0))),0),0)</f>
        <v>0</v>
      </c>
      <c r="T2376" s="5">
        <f ca="1">IF(AND($G2374,NOT(ISTEXT($G2373)),ISNUMBER(Poczatek),ISNUMBER(Koniec_Projekt)),IFERROR(IF(LataProjekcji=$F2375,IF(AND($G2375=$G2376,$F2375=$F2376),ROUND($D2374-SUM($K2376:S2376),0),ROUND(T2374*$E2375,0)),IF(LataProjekcji&gt;$F2375,0,ROUND(T2374*$E2375,0))),0),0)</f>
        <v>0</v>
      </c>
      <c r="U2376" s="5">
        <f ca="1">IF(AND($G2374,NOT(ISTEXT($G2373)),ISNUMBER(Poczatek),ISNUMBER(Koniec_Projekt)),IFERROR(IF(LataProjekcji=$F2375,IF(AND($G2375=$G2376,$F2375=$F2376),ROUND($D2374-SUM($K2376:T2376),0),ROUND(U2374*$E2375,0)),IF(LataProjekcji&gt;$F2375,0,ROUND(U2374*$E2375,0))),0),0)</f>
        <v>0</v>
      </c>
      <c r="V2376" s="5">
        <f ca="1">IF(AND($G2374,NOT(ISTEXT($G2373)),ISNUMBER(Poczatek),ISNUMBER(Koniec_Projekt)),IFERROR(IF(LataProjekcji=$F2375,IF(AND($G2375=$G2376,$F2375=$F2376),ROUND($D2374-SUM($K2376:U2376),0),ROUND(V2374*$E2375,0)),IF(LataProjekcji&gt;$F2375,0,ROUND(V2374*$E2375,0))),0),0)</f>
        <v>0</v>
      </c>
      <c r="W2376" s="5">
        <f ca="1">IF(AND($G2374,NOT(ISTEXT($G2373)),ISNUMBER(Poczatek),ISNUMBER(Koniec_Projekt)),IFERROR(IF(LataProjekcji=$F2375,IF(AND($G2375=$G2376,$F2375=$F2376),ROUND($D2374-SUM($K2376:V2376),0),ROUND(W2374*$E2375,0)),IF(LataProjekcji&gt;$F2375,0,ROUND(W2374*$E2375,0))),0),0)</f>
        <v>0</v>
      </c>
      <c r="X2376" s="5">
        <f ca="1">IF(AND($G2374,NOT(ISTEXT($G2373)),ISNUMBER(Poczatek),ISNUMBER(Koniec_Projekt)),IFERROR(IF(LataProjekcji=$F2375,IF(AND($G2375=$G2376,$F2375=$F2376),ROUND($D2374-SUM($K2376:W2376),0),ROUND(X2374*$E2375,0)),IF(LataProjekcji&gt;$F2375,0,ROUND(X2374*$E2375,0))),0),0)</f>
        <v>0</v>
      </c>
      <c r="Y2376" s="5">
        <f ca="1">IF(AND($G2374,NOT(ISTEXT($G2373)),ISNUMBER(Poczatek),ISNUMBER(Koniec_Projekt)),IFERROR(IF(LataProjekcji=$F2375,IF(AND($G2375=$G2376,$F2375=$F2376),ROUND($D2374-SUM($K2376:X2376),0),ROUND(Y2374*$E2375,0)),IF(LataProjekcji&gt;$F2375,0,ROUND(Y2374*$E2375,0))),0),0)</f>
        <v>0</v>
      </c>
      <c r="Z2376" s="5">
        <f ca="1">IF(AND($G2374,NOT(ISTEXT($G2373)),ISNUMBER(Poczatek),ISNUMBER(Koniec_Projekt)),IFERROR(IF(LataProjekcji=$F2375,IF(AND($G2375=$G2376,$F2375=$F2376),ROUND($D2374-SUM($K2376:Y2376),0),ROUND(Z2374*$E2375,0)),IF(LataProjekcji&gt;$F2375,0,ROUND(Z2374*$E2375,0))),0),0)</f>
        <v>0</v>
      </c>
      <c r="AA2376" s="5">
        <f ca="1">IF(AND($G2374,NOT(ISTEXT($G2373)),ISNUMBER(Poczatek),ISNUMBER(Koniec_Projekt)),IFERROR(IF(LataProjekcji=$F2375,IF(AND($G2375=$G2376,$F2375=$F2376),ROUND($D2374-SUM($K2376:Z2376),0),ROUND(AA2374*$E2375,0)),IF(LataProjekcji&gt;$F2375,0,ROUND(AA2374*$E2375,0))),0),0)</f>
        <v>0</v>
      </c>
      <c r="AB2376" s="5">
        <f ca="1">IF(AND($G2374,NOT(ISTEXT($G2373)),ISNUMBER(Poczatek),ISNUMBER(Koniec_Projekt)),IFERROR(IF(LataProjekcji=$F2375,IF(AND($G2375=$G2376,$F2375=$F2376),ROUND($D2374-SUM($K2376:AA2376),0),ROUND(AB2374*$E2375,0)),IF(LataProjekcji&gt;$F2375,0,ROUND(AB2374*$E2375,0))),0),0)</f>
        <v>0</v>
      </c>
      <c r="AC2376" s="5">
        <f ca="1">IF(AND($G2374,NOT(ISTEXT($G2373)),ISNUMBER(Poczatek),ISNUMBER(Koniec_Projekt)),IFERROR(IF(LataProjekcji=$F2375,IF(AND($G2375=$G2376,$F2375=$F2376),ROUND($D2374-SUM($K2376:AB2376),0),ROUND(AC2374*$E2375,0)),IF(LataProjekcji&gt;$F2375,0,ROUND(AC2374*$E2375,0))),0),0)</f>
        <v>0</v>
      </c>
      <c r="AD2376" s="5">
        <f ca="1">IF(AND($G2374,NOT(ISTEXT($G2373)),ISNUMBER(Poczatek),ISNUMBER(Koniec_Projekt)),IFERROR(IF(LataProjekcji=$F2375,IF(AND($G2375=$G2376,$F2375=$F2376),ROUND($D2374-SUM($K2376:AC2376),0),ROUND(AD2374*$E2375,0)),IF(LataProjekcji&gt;$F2375,0,ROUND(AD2374*$E2375,0))),0),0)</f>
        <v>0</v>
      </c>
      <c r="AE2376" s="5">
        <f ca="1">IF(AND($G2374,NOT(ISTEXT($G2373)),ISNUMBER(Poczatek),ISNUMBER(Koniec_Projekt)),IFERROR(IF(LataProjekcji=$F2375,IF(AND($G2375=$G2376,$F2375=$F2376),ROUND($D2374-SUM($K2376:AD2376),0),ROUND(AE2374*$E2375,0)),IF(LataProjekcji&gt;$F2375,0,ROUND(AE2374*$E2375,0))),0),0)</f>
        <v>0</v>
      </c>
    </row>
    <row r="2377" spans="2:31" ht="12.5" hidden="1" thickBot="1">
      <c r="B2377" s="532" t="s">
        <v>755</v>
      </c>
      <c r="C2377" s="533"/>
      <c r="D2377" s="534">
        <f ca="1">IF(D2374&gt;10,ROUND((D2376-1)*E2375,0),E2375)</f>
        <v>0</v>
      </c>
      <c r="E2377" s="534">
        <f ca="1">D2374-D2377</f>
        <v>0</v>
      </c>
      <c r="F2377" s="533"/>
      <c r="G2377" s="533"/>
      <c r="H2377" s="533"/>
      <c r="I2377" s="533"/>
      <c r="J2377" s="533"/>
      <c r="K2377" s="533"/>
      <c r="L2377" s="533"/>
      <c r="M2377" s="533"/>
      <c r="N2377" s="533"/>
      <c r="O2377" s="533"/>
      <c r="P2377" s="533"/>
      <c r="Q2377" s="533"/>
      <c r="R2377" s="533"/>
      <c r="S2377" s="533"/>
      <c r="T2377" s="533"/>
      <c r="U2377" s="533"/>
      <c r="V2377" s="533"/>
      <c r="W2377" s="533"/>
      <c r="X2377" s="533"/>
      <c r="Y2377" s="533"/>
      <c r="Z2377" s="533"/>
      <c r="AA2377" s="533"/>
      <c r="AB2377" s="533"/>
      <c r="AC2377" s="533"/>
      <c r="AD2377" s="533"/>
      <c r="AE2377" s="533"/>
    </row>
    <row r="2378" spans="2:31" ht="12.5" hidden="1" thickTop="1"/>
    <row r="2379" spans="2:31" ht="12.5" hidden="1" thickBot="1">
      <c r="B2379" s="535" t="str">
        <f ca="1">"nazwa ST: "&amp;B1186</f>
        <v>nazwa ST: 0</v>
      </c>
      <c r="C2379" s="535"/>
      <c r="D2379" s="536">
        <f>D1186</f>
        <v>9</v>
      </c>
      <c r="E2379" s="535"/>
      <c r="F2379" s="535"/>
      <c r="G2379" s="535"/>
      <c r="H2379" s="535"/>
      <c r="I2379" s="535"/>
      <c r="J2379" s="535"/>
      <c r="K2379" s="544" t="str">
        <f t="shared" ref="K2379:AE2379" si="3675">LataProjekcji</f>
        <v>Uzupełnij dane</v>
      </c>
      <c r="L2379" s="544" t="str">
        <f t="shared" si="3675"/>
        <v/>
      </c>
      <c r="M2379" s="544" t="str">
        <f t="shared" si="3675"/>
        <v/>
      </c>
      <c r="N2379" s="544" t="str">
        <f t="shared" si="3675"/>
        <v/>
      </c>
      <c r="O2379" s="544" t="str">
        <f t="shared" si="3675"/>
        <v/>
      </c>
      <c r="P2379" s="544" t="str">
        <f t="shared" si="3675"/>
        <v/>
      </c>
      <c r="Q2379" s="544" t="str">
        <f t="shared" si="3675"/>
        <v/>
      </c>
      <c r="R2379" s="544" t="str">
        <f t="shared" si="3675"/>
        <v/>
      </c>
      <c r="S2379" s="544" t="str">
        <f t="shared" si="3675"/>
        <v/>
      </c>
      <c r="T2379" s="544" t="str">
        <f t="shared" si="3675"/>
        <v/>
      </c>
      <c r="U2379" s="544" t="str">
        <f t="shared" si="3675"/>
        <v/>
      </c>
      <c r="V2379" s="544" t="str">
        <f t="shared" si="3675"/>
        <v/>
      </c>
      <c r="W2379" s="544" t="str">
        <f t="shared" si="3675"/>
        <v/>
      </c>
      <c r="X2379" s="544" t="str">
        <f t="shared" si="3675"/>
        <v/>
      </c>
      <c r="Y2379" s="544" t="str">
        <f t="shared" si="3675"/>
        <v/>
      </c>
      <c r="Z2379" s="544" t="str">
        <f t="shared" si="3675"/>
        <v/>
      </c>
      <c r="AA2379" s="544" t="str">
        <f t="shared" si="3675"/>
        <v/>
      </c>
      <c r="AB2379" s="544" t="str">
        <f t="shared" si="3675"/>
        <v/>
      </c>
      <c r="AC2379" s="544" t="str">
        <f t="shared" si="3675"/>
        <v/>
      </c>
      <c r="AD2379" s="544" t="str">
        <f t="shared" si="3675"/>
        <v/>
      </c>
      <c r="AE2379" s="544" t="str">
        <f t="shared" si="3675"/>
        <v/>
      </c>
    </row>
    <row r="2380" spans="2:31" hidden="1">
      <c r="B2380" s="531" t="s">
        <v>756</v>
      </c>
      <c r="D2380" s="1">
        <f ca="1">D1187</f>
        <v>1900</v>
      </c>
      <c r="E2380" s="1">
        <f ca="1">E1187</f>
        <v>1</v>
      </c>
      <c r="F2380" s="1">
        <f ca="1">IF(D2381&gt;10,F1187,1)</f>
        <v>1</v>
      </c>
      <c r="G2380" s="530" t="str">
        <f ca="1">IF(ISBLANK(OFFSET($E$195,$D2379,0)),"brak daty",IF(D2381&gt;10,EDATE(OFFSET($E$195,$D2379,0),D2383),DATE(D2380,E2380,1)))</f>
        <v>brak daty</v>
      </c>
      <c r="H2380" s="543" t="b">
        <f ca="1">SUM(K2380:AE2380)=D2383</f>
        <v>1</v>
      </c>
      <c r="I2380" s="1" t="s">
        <v>752</v>
      </c>
      <c r="K2380" s="5">
        <f ca="1">IF(AND($G2381,NOT(ISTEXT($G2380)),ISNUMBER(Poczatek),ISNUMBER(Koniec_Projekt)),IFERROR(IF($D2380=LataProjekcji,$F2380,IF($D2380&lt;LataProjekcji,IF((SUM(K2380)+12)&lt;$D2383,12,$D2383-SUM(K2380)),0)),0),0)</f>
        <v>0</v>
      </c>
      <c r="L2380" s="5">
        <f ca="1">IF(AND($G2381,NOT(ISTEXT($G2380)),ISNUMBER(Poczatek),ISNUMBER(Koniec_Projekt)),IFERROR(IF($D2380=LataProjekcji,$F2380,IF($D2380&lt;LataProjekcji,IF((SUM($K2380:K2380)+12)&lt;$D2383,12,$D2383-SUM($K2380:K2380)),0)),0),0)</f>
        <v>0</v>
      </c>
      <c r="M2380" s="5">
        <f ca="1">IF(AND($G2381,NOT(ISTEXT($G2380)),ISNUMBER(Poczatek),ISNUMBER(Koniec_Projekt)),IFERROR(IF($D2380=LataProjekcji,$F2380,IF($D2380&lt;LataProjekcji,IF((SUM($K2380:L2380)+12)&lt;$D2383,12,$D2383-SUM($K2380:L2380)),0)),0),0)</f>
        <v>0</v>
      </c>
      <c r="N2380" s="5">
        <f ca="1">IF(AND($G2381,NOT(ISTEXT($G2380)),ISNUMBER(Poczatek),ISNUMBER(Koniec_Projekt)),IFERROR(IF($D2380=LataProjekcji,$F2380,IF($D2380&lt;LataProjekcji,IF((SUM($K2380:M2380)+12)&lt;$D2383,12,$D2383-SUM($K2380:M2380)),0)),0),0)</f>
        <v>0</v>
      </c>
      <c r="O2380" s="5">
        <f ca="1">IF(AND($G2381,NOT(ISTEXT($G2380)),ISNUMBER(Poczatek),ISNUMBER(Koniec_Projekt)),IFERROR(IF($D2380=LataProjekcji,$F2380,IF($D2380&lt;LataProjekcji,IF((SUM($K2380:N2380)+12)&lt;$D2383,12,$D2383-SUM($K2380:N2380)),0)),0),0)</f>
        <v>0</v>
      </c>
      <c r="P2380" s="5">
        <f ca="1">IF(AND($G2381,NOT(ISTEXT($G2380)),ISNUMBER(Poczatek),ISNUMBER(Koniec_Projekt)),IFERROR(IF($D2380=LataProjekcji,$F2380,IF($D2380&lt;LataProjekcji,IF((SUM($K2380:O2380)+12)&lt;$D2383,12,$D2383-SUM($K2380:O2380)),0)),0),0)</f>
        <v>0</v>
      </c>
      <c r="Q2380" s="5">
        <f ca="1">IF(AND($G2381,NOT(ISTEXT($G2380)),ISNUMBER(Poczatek),ISNUMBER(Koniec_Projekt)),IFERROR(IF($D2380=LataProjekcji,$F2380,IF($D2380&lt;LataProjekcji,IF((SUM($K2380:P2380)+12)&lt;$D2383,12,$D2383-SUM($K2380:P2380)),0)),0),0)</f>
        <v>0</v>
      </c>
      <c r="R2380" s="5">
        <f ca="1">IF(AND($G2381,NOT(ISTEXT($G2380)),ISNUMBER(Poczatek),ISNUMBER(Koniec_Projekt)),IFERROR(IF($D2380=LataProjekcji,$F2380,IF($D2380&lt;LataProjekcji,IF((SUM($K2380:Q2380)+12)&lt;$D2383,12,$D2383-SUM($K2380:Q2380)),0)),0),0)</f>
        <v>0</v>
      </c>
      <c r="S2380" s="5">
        <f ca="1">IF(AND($G2381,NOT(ISTEXT($G2380)),ISNUMBER(Poczatek),ISNUMBER(Koniec_Projekt)),IFERROR(IF($D2380=LataProjekcji,$F2380,IF($D2380&lt;LataProjekcji,IF((SUM($K2380:R2380)+12)&lt;$D2383,12,$D2383-SUM($K2380:R2380)),0)),0),0)</f>
        <v>0</v>
      </c>
      <c r="T2380" s="5">
        <f ca="1">IF(AND($G2381,NOT(ISTEXT($G2380)),ISNUMBER(Poczatek),ISNUMBER(Koniec_Projekt)),IFERROR(IF($D2380=LataProjekcji,$F2380,IF($D2380&lt;LataProjekcji,IF((SUM($K2380:S2380)+12)&lt;$D2383,12,$D2383-SUM($K2380:S2380)),0)),0),0)</f>
        <v>0</v>
      </c>
      <c r="U2380" s="5">
        <f ca="1">IF(AND($G2381,NOT(ISTEXT($G2380)),ISNUMBER(Poczatek),ISNUMBER(Koniec_Projekt)),IFERROR(IF($D2380=LataProjekcji,$F2380,IF($D2380&lt;LataProjekcji,IF((SUM($K2380:T2380)+12)&lt;$D2383,12,$D2383-SUM($K2380:T2380)),0)),0),0)</f>
        <v>0</v>
      </c>
      <c r="V2380" s="5">
        <f ca="1">IF(AND($G2381,NOT(ISTEXT($G2380)),ISNUMBER(Poczatek),ISNUMBER(Koniec_Projekt)),IFERROR(IF($D2380=LataProjekcji,$F2380,IF($D2380&lt;LataProjekcji,IF((SUM($K2380:U2380)+12)&lt;$D2383,12,$D2383-SUM($K2380:U2380)),0)),0),0)</f>
        <v>0</v>
      </c>
      <c r="W2380" s="5">
        <f ca="1">IF(AND($G2381,NOT(ISTEXT($G2380)),ISNUMBER(Poczatek),ISNUMBER(Koniec_Projekt)),IFERROR(IF($D2380=LataProjekcji,$F2380,IF($D2380&lt;LataProjekcji,IF((SUM($K2380:V2380)+12)&lt;$D2383,12,$D2383-SUM($K2380:V2380)),0)),0),0)</f>
        <v>0</v>
      </c>
      <c r="X2380" s="5">
        <f ca="1">IF(AND($G2381,NOT(ISTEXT($G2380)),ISNUMBER(Poczatek),ISNUMBER(Koniec_Projekt)),IFERROR(IF($D2380=LataProjekcji,$F2380,IF($D2380&lt;LataProjekcji,IF((SUM($K2380:W2380)+12)&lt;$D2383,12,$D2383-SUM($K2380:W2380)),0)),0),0)</f>
        <v>0</v>
      </c>
      <c r="Y2380" s="5">
        <f ca="1">IF(AND($G2381,NOT(ISTEXT($G2380)),ISNUMBER(Poczatek),ISNUMBER(Koniec_Projekt)),IFERROR(IF($D2380=LataProjekcji,$F2380,IF($D2380&lt;LataProjekcji,IF((SUM($K2380:X2380)+12)&lt;$D2383,12,$D2383-SUM($K2380:X2380)),0)),0),0)</f>
        <v>0</v>
      </c>
      <c r="Z2380" s="5">
        <f ca="1">IF(AND($G2381,NOT(ISTEXT($G2380)),ISNUMBER(Poczatek),ISNUMBER(Koniec_Projekt)),IFERROR(IF($D2380=LataProjekcji,$F2380,IF($D2380&lt;LataProjekcji,IF((SUM($K2380:Y2380)+12)&lt;$D2383,12,$D2383-SUM($K2380:Y2380)),0)),0),0)</f>
        <v>0</v>
      </c>
      <c r="AA2380" s="5">
        <f ca="1">IF(AND($G2381,NOT(ISTEXT($G2380)),ISNUMBER(Poczatek),ISNUMBER(Koniec_Projekt)),IFERROR(IF($D2380=LataProjekcji,$F2380,IF($D2380&lt;LataProjekcji,IF((SUM($K2380:Z2380)+12)&lt;$D2383,12,$D2383-SUM($K2380:Z2380)),0)),0),0)</f>
        <v>0</v>
      </c>
      <c r="AB2380" s="5">
        <f ca="1">IF(AND($G2381,NOT(ISTEXT($G2380)),ISNUMBER(Poczatek),ISNUMBER(Koniec_Projekt)),IFERROR(IF($D2380=LataProjekcji,$F2380,IF($D2380&lt;LataProjekcji,IF((SUM($K2380:AA2380)+12)&lt;$D2383,12,$D2383-SUM($K2380:AA2380)),0)),0),0)</f>
        <v>0</v>
      </c>
      <c r="AC2380" s="5">
        <f ca="1">IF(AND($G2381,NOT(ISTEXT($G2380)),ISNUMBER(Poczatek),ISNUMBER(Koniec_Projekt)),IFERROR(IF($D2380=LataProjekcji,$F2380,IF($D2380&lt;LataProjekcji,IF((SUM($K2380:AB2380)+12)&lt;$D2383,12,$D2383-SUM($K2380:AB2380)),0)),0),0)</f>
        <v>0</v>
      </c>
      <c r="AD2380" s="5">
        <f ca="1">IF(AND($G2381,NOT(ISTEXT($G2380)),ISNUMBER(Poczatek),ISNUMBER(Koniec_Projekt)),IFERROR(IF($D2380=LataProjekcji,$F2380,IF($D2380&lt;LataProjekcji,IF((SUM($K2380:AC2380)+12)&lt;$D2383,12,$D2383-SUM($K2380:AC2380)),0)),0),0)</f>
        <v>0</v>
      </c>
      <c r="AE2380" s="5">
        <f ca="1">IF(AND($G2381,NOT(ISTEXT($G2380)),ISNUMBER(Poczatek),ISNUMBER(Koniec_Projekt)),IFERROR(IF($D2380=LataProjekcji,$F2380,IF($D2380&lt;LataProjekcji,IF((SUM($K2380:AD2380)+12)&lt;$D2383,12,$D2383-SUM($K2380:AD2380)),0)),0),0)</f>
        <v>0</v>
      </c>
    </row>
    <row r="2381" spans="2:31" hidden="1">
      <c r="B2381" s="531" t="s">
        <v>758</v>
      </c>
      <c r="D2381" s="5">
        <f ca="1">D1188</f>
        <v>0</v>
      </c>
      <c r="E2381" s="459">
        <f ca="1">E1188</f>
        <v>0</v>
      </c>
      <c r="F2381" s="459">
        <f ca="1">F1188</f>
        <v>0</v>
      </c>
      <c r="G2381" s="1" t="b">
        <f>NOT(ISBLANK(am_prace_rozwojowe))</f>
        <v>0</v>
      </c>
      <c r="H2381" s="543" t="b">
        <f ca="1">SUM(K2381:AE2381)=E2383</f>
        <v>1</v>
      </c>
      <c r="I2381" s="1" t="s">
        <v>753</v>
      </c>
      <c r="K2381" s="542">
        <f ca="1">IF(AND($G2381,NOT(ISTEXT($G2380)),ISNUMBER(Poczatek),ISNUMBER(Koniec_Projekt)),IFERROR(IF($D2380=LataProjekcji,IF($F2380&gt;$E2383,$E2383,$F2380),IF($D2383&gt;=$E2383,(IF($D2380&lt;LataProjekcji,IF((SUM(J2381:$K2381)+12)&lt;$E2383,12,$E2383-SUM(J2381:$K2381)),0)),(IF($D2380&lt;LataProjekcji,IF((SUM(J2381:$K2381)+12)&lt;$D2383,12,$D2383-SUM(J2381:$K2381)),0)))),0),0)</f>
        <v>0</v>
      </c>
      <c r="L2381" s="542">
        <f ca="1">IF(AND($G2381,NOT(ISTEXT($G2380)),ISNUMBER(Poczatek),ISNUMBER(Koniec_Projekt)),IFERROR(IF($D2380=LataProjekcji,IF($F2380&gt;$E2383,$E2383,$F2380),IF($D2383&gt;=$E2383,(IF($D2380&lt;LataProjekcji,IF((SUM($K2381:K2381)+12)&lt;$E2383,12,$E2383-SUM($K2381:K2381)),0)),(IF($D2380&lt;LataProjekcji,IF((SUM($K2381:K2381)+12)&lt;$D2383,12,$D2383-SUM($K2381:K2381)),0)))),0),0)</f>
        <v>0</v>
      </c>
      <c r="M2381" s="542">
        <f ca="1">IF(AND($G2381,NOT(ISTEXT($G2380)),ISNUMBER(Poczatek),ISNUMBER(Koniec_Projekt)),IFERROR(IF($D2380=LataProjekcji,IF($F2380&gt;$E2383,$E2383,$F2380),IF($D2383&gt;=$E2383,(IF($D2380&lt;LataProjekcji,IF((SUM($K2381:L2381)+12)&lt;$E2383,12,$E2383-SUM($K2381:L2381)),0)),(IF($D2380&lt;LataProjekcji,IF((SUM($K2381:L2381)+12)&lt;$D2383,12,$D2383-SUM($K2381:L2381)),0)))),0),0)</f>
        <v>0</v>
      </c>
      <c r="N2381" s="542">
        <f ca="1">IF(AND($G2381,NOT(ISTEXT($G2380)),ISNUMBER(Poczatek),ISNUMBER(Koniec_Projekt)),IFERROR(IF($D2380=LataProjekcji,IF($F2380&gt;$E2383,$E2383,$F2380),IF($D2383&gt;=$E2383,(IF($D2380&lt;LataProjekcji,IF((SUM($K2381:M2381)+12)&lt;$E2383,12,$E2383-SUM($K2381:M2381)),0)),(IF($D2380&lt;LataProjekcji,IF((SUM($K2381:M2381)+12)&lt;$D2383,12,$D2383-SUM($K2381:M2381)),0)))),0),0)</f>
        <v>0</v>
      </c>
      <c r="O2381" s="542">
        <f ca="1">IF(AND($G2381,NOT(ISTEXT($G2380)),ISNUMBER(Poczatek),ISNUMBER(Koniec_Projekt)),IFERROR(IF($D2380=LataProjekcji,IF($F2380&gt;$E2383,$E2383,$F2380),IF($D2383&gt;=$E2383,(IF($D2380&lt;LataProjekcji,IF((SUM($K2381:N2381)+12)&lt;$E2383,12,$E2383-SUM($K2381:N2381)),0)),(IF($D2380&lt;LataProjekcji,IF((SUM($K2381:N2381)+12)&lt;$D2383,12,$D2383-SUM($K2381:N2381)),0)))),0),0)</f>
        <v>0</v>
      </c>
      <c r="P2381" s="542">
        <f ca="1">IF(AND($G2381,NOT(ISTEXT($G2380)),ISNUMBER(Poczatek),ISNUMBER(Koniec_Projekt)),IFERROR(IF($D2380=LataProjekcji,IF($F2380&gt;$E2383,$E2383,$F2380),IF($D2383&gt;=$E2383,(IF($D2380&lt;LataProjekcji,IF((SUM($K2381:O2381)+12)&lt;$E2383,12,$E2383-SUM($K2381:O2381)),0)),(IF($D2380&lt;LataProjekcji,IF((SUM($K2381:O2381)+12)&lt;$D2383,12,$D2383-SUM($K2381:O2381)),0)))),0),0)</f>
        <v>0</v>
      </c>
      <c r="Q2381" s="542">
        <f ca="1">IF(AND($G2381,NOT(ISTEXT($G2380)),ISNUMBER(Poczatek),ISNUMBER(Koniec_Projekt)),IFERROR(IF($D2380=LataProjekcji,IF($F2380&gt;$E2383,$E2383,$F2380),IF($D2383&gt;=$E2383,(IF($D2380&lt;LataProjekcji,IF((SUM($K2381:P2381)+12)&lt;$E2383,12,$E2383-SUM($K2381:P2381)),0)),(IF($D2380&lt;LataProjekcji,IF((SUM($K2381:P2381)+12)&lt;$D2383,12,$D2383-SUM($K2381:P2381)),0)))),0),0)</f>
        <v>0</v>
      </c>
      <c r="R2381" s="542">
        <f ca="1">IF(AND($G2381,NOT(ISTEXT($G2380)),ISNUMBER(Poczatek),ISNUMBER(Koniec_Projekt)),IFERROR(IF($D2380=LataProjekcji,IF($F2380&gt;$E2383,$E2383,$F2380),IF($D2383&gt;=$E2383,(IF($D2380&lt;LataProjekcji,IF((SUM($K2381:Q2381)+12)&lt;$E2383,12,$E2383-SUM($K2381:Q2381)),0)),(IF($D2380&lt;LataProjekcji,IF((SUM($K2381:Q2381)+12)&lt;$D2383,12,$D2383-SUM($K2381:Q2381)),0)))),0),0)</f>
        <v>0</v>
      </c>
      <c r="S2381" s="542">
        <f ca="1">IF(AND($G2381,NOT(ISTEXT($G2380)),ISNUMBER(Poczatek),ISNUMBER(Koniec_Projekt)),IFERROR(IF($D2380=LataProjekcji,IF($F2380&gt;$E2383,$E2383,$F2380),IF($D2383&gt;=$E2383,(IF($D2380&lt;LataProjekcji,IF((SUM($K2381:R2381)+12)&lt;$E2383,12,$E2383-SUM($K2381:R2381)),0)),(IF($D2380&lt;LataProjekcji,IF((SUM($K2381:R2381)+12)&lt;$D2383,12,$D2383-SUM($K2381:R2381)),0)))),0),0)</f>
        <v>0</v>
      </c>
      <c r="T2381" s="542">
        <f ca="1">IF(AND($G2381,NOT(ISTEXT($G2380)),ISNUMBER(Poczatek),ISNUMBER(Koniec_Projekt)),IFERROR(IF($D2380=LataProjekcji,IF($F2380&gt;$E2383,$E2383,$F2380),IF($D2383&gt;=$E2383,(IF($D2380&lt;LataProjekcji,IF((SUM($K2381:S2381)+12)&lt;$E2383,12,$E2383-SUM($K2381:S2381)),0)),(IF($D2380&lt;LataProjekcji,IF((SUM($K2381:S2381)+12)&lt;$D2383,12,$D2383-SUM($K2381:S2381)),0)))),0),0)</f>
        <v>0</v>
      </c>
      <c r="U2381" s="542">
        <f ca="1">IF(AND($G2381,NOT(ISTEXT($G2380)),ISNUMBER(Poczatek),ISNUMBER(Koniec_Projekt)),IFERROR(IF($D2380=LataProjekcji,IF($F2380&gt;$E2383,$E2383,$F2380),IF($D2383&gt;=$E2383,(IF($D2380&lt;LataProjekcji,IF((SUM($K2381:T2381)+12)&lt;$E2383,12,$E2383-SUM($K2381:T2381)),0)),(IF($D2380&lt;LataProjekcji,IF((SUM($K2381:T2381)+12)&lt;$D2383,12,$D2383-SUM($K2381:T2381)),0)))),0),0)</f>
        <v>0</v>
      </c>
      <c r="V2381" s="542">
        <f ca="1">IF(AND($G2381,NOT(ISTEXT($G2380)),ISNUMBER(Poczatek),ISNUMBER(Koniec_Projekt)),IFERROR(IF($D2380=LataProjekcji,IF($F2380&gt;$E2383,$E2383,$F2380),IF($D2383&gt;=$E2383,(IF($D2380&lt;LataProjekcji,IF((SUM($K2381:U2381)+12)&lt;$E2383,12,$E2383-SUM($K2381:U2381)),0)),(IF($D2380&lt;LataProjekcji,IF((SUM($K2381:U2381)+12)&lt;$D2383,12,$D2383-SUM($K2381:U2381)),0)))),0),0)</f>
        <v>0</v>
      </c>
      <c r="W2381" s="542">
        <f ca="1">IF(AND($G2381,NOT(ISTEXT($G2380)),ISNUMBER(Poczatek),ISNUMBER(Koniec_Projekt)),IFERROR(IF($D2380=LataProjekcji,IF($F2380&gt;$E2383,$E2383,$F2380),IF($D2383&gt;=$E2383,(IF($D2380&lt;LataProjekcji,IF((SUM($K2381:V2381)+12)&lt;$E2383,12,$E2383-SUM($K2381:V2381)),0)),(IF($D2380&lt;LataProjekcji,IF((SUM($K2381:V2381)+12)&lt;$D2383,12,$D2383-SUM($K2381:V2381)),0)))),0),0)</f>
        <v>0</v>
      </c>
      <c r="X2381" s="542">
        <f ca="1">IF(AND($G2381,NOT(ISTEXT($G2380)),ISNUMBER(Poczatek),ISNUMBER(Koniec_Projekt)),IFERROR(IF($D2380=LataProjekcji,IF($F2380&gt;$E2383,$E2383,$F2380),IF($D2383&gt;=$E2383,(IF($D2380&lt;LataProjekcji,IF((SUM($K2381:W2381)+12)&lt;$E2383,12,$E2383-SUM($K2381:W2381)),0)),(IF($D2380&lt;LataProjekcji,IF((SUM($K2381:W2381)+12)&lt;$D2383,12,$D2383-SUM($K2381:W2381)),0)))),0),0)</f>
        <v>0</v>
      </c>
      <c r="Y2381" s="542">
        <f ca="1">IF(AND($G2381,NOT(ISTEXT($G2380)),ISNUMBER(Poczatek),ISNUMBER(Koniec_Projekt)),IFERROR(IF($D2380=LataProjekcji,IF($F2380&gt;$E2383,$E2383,$F2380),IF($D2383&gt;=$E2383,(IF($D2380&lt;LataProjekcji,IF((SUM($K2381:X2381)+12)&lt;$E2383,12,$E2383-SUM($K2381:X2381)),0)),(IF($D2380&lt;LataProjekcji,IF((SUM($K2381:X2381)+12)&lt;$D2383,12,$D2383-SUM($K2381:X2381)),0)))),0),0)</f>
        <v>0</v>
      </c>
      <c r="Z2381" s="542">
        <f ca="1">IF(AND($G2381,NOT(ISTEXT($G2380)),ISNUMBER(Poczatek),ISNUMBER(Koniec_Projekt)),IFERROR(IF($D2380=LataProjekcji,IF($F2380&gt;$E2383,$E2383,$F2380),IF($D2383&gt;=$E2383,(IF($D2380&lt;LataProjekcji,IF((SUM($K2381:Y2381)+12)&lt;$E2383,12,$E2383-SUM($K2381:Y2381)),0)),(IF($D2380&lt;LataProjekcji,IF((SUM($K2381:Y2381)+12)&lt;$D2383,12,$D2383-SUM($K2381:Y2381)),0)))),0),0)</f>
        <v>0</v>
      </c>
      <c r="AA2381" s="542">
        <f ca="1">IF(AND($G2381,NOT(ISTEXT($G2380)),ISNUMBER(Poczatek),ISNUMBER(Koniec_Projekt)),IFERROR(IF($D2380=LataProjekcji,IF($F2380&gt;$E2383,$E2383,$F2380),IF($D2383&gt;=$E2383,(IF($D2380&lt;LataProjekcji,IF((SUM($K2381:Z2381)+12)&lt;$E2383,12,$E2383-SUM($K2381:Z2381)),0)),(IF($D2380&lt;LataProjekcji,IF((SUM($K2381:Z2381)+12)&lt;$D2383,12,$D2383-SUM($K2381:Z2381)),0)))),0),0)</f>
        <v>0</v>
      </c>
      <c r="AB2381" s="542">
        <f ca="1">IF(AND($G2381,NOT(ISTEXT($G2380)),ISNUMBER(Poczatek),ISNUMBER(Koniec_Projekt)),IFERROR(IF($D2380=LataProjekcji,IF($F2380&gt;$E2383,$E2383,$F2380),IF($D2383&gt;=$E2383,(IF($D2380&lt;LataProjekcji,IF((SUM($K2381:AA2381)+12)&lt;$E2383,12,$E2383-SUM($K2381:AA2381)),0)),(IF($D2380&lt;LataProjekcji,IF((SUM($K2381:AA2381)+12)&lt;$D2383,12,$D2383-SUM($K2381:AA2381)),0)))),0),0)</f>
        <v>0</v>
      </c>
      <c r="AC2381" s="542">
        <f ca="1">IF(AND($G2381,NOT(ISTEXT($G2380)),ISNUMBER(Poczatek),ISNUMBER(Koniec_Projekt)),IFERROR(IF($D2380=LataProjekcji,IF($F2380&gt;$E2383,$E2383,$F2380),IF($D2383&gt;=$E2383,(IF($D2380&lt;LataProjekcji,IF((SUM($K2381:AB2381)+12)&lt;$E2383,12,$E2383-SUM($K2381:AB2381)),0)),(IF($D2380&lt;LataProjekcji,IF((SUM($K2381:AB2381)+12)&lt;$D2383,12,$D2383-SUM($K2381:AB2381)),0)))),0),0)</f>
        <v>0</v>
      </c>
      <c r="AD2381" s="542">
        <f ca="1">IF(AND($G2381,NOT(ISTEXT($G2380)),ISNUMBER(Poczatek),ISNUMBER(Koniec_Projekt)),IFERROR(IF($D2380=LataProjekcji,IF($F2380&gt;$E2383,$E2383,$F2380),IF($D2383&gt;=$E2383,(IF($D2380&lt;LataProjekcji,IF((SUM($K2381:AC2381)+12)&lt;$E2383,12,$E2383-SUM($K2381:AC2381)),0)),(IF($D2380&lt;LataProjekcji,IF((SUM($K2381:AC2381)+12)&lt;$D2383,12,$D2383-SUM($K2381:AC2381)),0)))),0),0)</f>
        <v>0</v>
      </c>
      <c r="AE2381" s="542">
        <f ca="1">IF(AND($G2381,NOT(ISTEXT($G2380)),ISNUMBER(Poczatek),ISNUMBER(Koniec_Projekt)),IFERROR(IF($D2380=LataProjekcji,IF($F2380&gt;$E2383,$E2383,$F2380),IF($D2383&gt;=$E2383,(IF($D2380&lt;LataProjekcji,IF((SUM($K2381:AD2381)+12)&lt;$E2383,12,$E2383-SUM($K2381:AD2381)),0)),(IF($D2380&lt;LataProjekcji,IF((SUM($K2381:AD2381)+12)&lt;$D2383,12,$D2383-SUM($K2381:AD2381)),0)))),0),0)</f>
        <v>0</v>
      </c>
    </row>
    <row r="2382" spans="2:31" hidden="1">
      <c r="B2382" s="531" t="s">
        <v>757</v>
      </c>
      <c r="D2382" s="459">
        <f ca="1">D1189</f>
        <v>0</v>
      </c>
      <c r="E2382" s="459">
        <f ca="1">IF(D2381&gt;10,ROUND(D2382/12,2),D2382)</f>
        <v>0</v>
      </c>
      <c r="F2382" s="529">
        <f>Koniec_Projekt</f>
        <v>0</v>
      </c>
      <c r="G2382" s="330">
        <f>Miesiac_Koniec_Projekt</f>
        <v>0</v>
      </c>
      <c r="H2382" s="543" t="b">
        <f ca="1">SUM(K2382:AE2382)=D2381</f>
        <v>1</v>
      </c>
      <c r="I2382" s="1" t="s">
        <v>716</v>
      </c>
      <c r="K2382" s="256">
        <f ca="1">IF(AND($G2381,NOT(ISTEXT($G2380)),ISNUMBER(Poczatek),ISNUMBER(Koniec_Projekt)),IFERROR(IF(LataProjekcji=$F2383,ROUND($D2381,0),ROUND(K2380*$E2382,0)),0),0)</f>
        <v>0</v>
      </c>
      <c r="L2382" s="5">
        <f ca="1">IF(AND($G2381,NOT(ISTEXT($G2380)),ISNUMBER(Poczatek),ISNUMBER(Koniec_Projekt)),IFERROR(IF(LataProjekcji=$F2383,ROUND($D2381-SUM(K2382:$K2382),0),ROUND(L2380*$E2382,0)),0),0)</f>
        <v>0</v>
      </c>
      <c r="M2382" s="5">
        <f ca="1">IF(AND($G2381,NOT(ISTEXT($G2380)),ISNUMBER(Poczatek),ISNUMBER(Koniec_Projekt)),IFERROR(IF(LataProjekcji=$F2383,ROUND($D2381-SUM($K2382:L2382),0),ROUND(M2380*$E2382,0)),0),0)</f>
        <v>0</v>
      </c>
      <c r="N2382" s="5">
        <f ca="1">IF(AND($G2381,NOT(ISTEXT($G2380)),ISNUMBER(Poczatek),ISNUMBER(Koniec_Projekt)),IFERROR(IF(LataProjekcji=$F2383,ROUND($D2381-SUM($K2382:M2382),0),ROUND(N2380*$E2382,0)),0),0)</f>
        <v>0</v>
      </c>
      <c r="O2382" s="5">
        <f ca="1">IF(AND($G2381,NOT(ISTEXT($G2380)),ISNUMBER(Poczatek),ISNUMBER(Koniec_Projekt)),IFERROR(IF(LataProjekcji=$F2383,ROUND($D2381-SUM($K2382:N2382),0),ROUND(O2380*$E2382,0)),0),0)</f>
        <v>0</v>
      </c>
      <c r="P2382" s="5">
        <f ca="1">IF(AND($G2381,NOT(ISTEXT($G2380)),ISNUMBER(Poczatek),ISNUMBER(Koniec_Projekt)),IFERROR(IF(LataProjekcji=$F2383,ROUND($D2381-SUM($K2382:O2382),0),ROUND(P2380*$E2382,0)),0),0)</f>
        <v>0</v>
      </c>
      <c r="Q2382" s="5">
        <f ca="1">IF(AND($G2381,NOT(ISTEXT($G2380)),ISNUMBER(Poczatek),ISNUMBER(Koniec_Projekt)),IFERROR(IF(LataProjekcji=$F2383,ROUND($D2381-SUM($K2382:P2382),0),ROUND(Q2380*$E2382,0)),0),0)</f>
        <v>0</v>
      </c>
      <c r="R2382" s="5">
        <f ca="1">IF(AND($G2381,NOT(ISTEXT($G2380)),ISNUMBER(Poczatek),ISNUMBER(Koniec_Projekt)),IFERROR(IF(LataProjekcji=$F2383,ROUND($D2381-SUM($K2382:Q2382),0),ROUND(R2380*$E2382,0)),0),0)</f>
        <v>0</v>
      </c>
      <c r="S2382" s="5">
        <f ca="1">IF(AND($G2381,NOT(ISTEXT($G2380)),ISNUMBER(Poczatek),ISNUMBER(Koniec_Projekt)),IFERROR(IF(LataProjekcji=$F2383,ROUND($D2381-SUM($K2382:R2382),0),ROUND(S2380*$E2382,0)),0),0)</f>
        <v>0</v>
      </c>
      <c r="T2382" s="5">
        <f ca="1">IF(AND($G2381,NOT(ISTEXT($G2380)),ISNUMBER(Poczatek),ISNUMBER(Koniec_Projekt)),IFERROR(IF(LataProjekcji=$F2383,ROUND($D2381-SUM($K2382:S2382),0),ROUND(T2380*$E2382,0)),0),0)</f>
        <v>0</v>
      </c>
      <c r="U2382" s="5">
        <f ca="1">IF(AND($G2381,NOT(ISTEXT($G2380)),ISNUMBER(Poczatek),ISNUMBER(Koniec_Projekt)),IFERROR(IF(LataProjekcji=$F2383,ROUND($D2381-SUM($K2382:T2382),0),ROUND(U2380*$E2382,0)),0),0)</f>
        <v>0</v>
      </c>
      <c r="V2382" s="5">
        <f ca="1">IF(AND($G2381,NOT(ISTEXT($G2380)),ISNUMBER(Poczatek),ISNUMBER(Koniec_Projekt)),IFERROR(IF(LataProjekcji=$F2383,ROUND($D2381-SUM($K2382:U2382),0),ROUND(V2380*$E2382,0)),0),0)</f>
        <v>0</v>
      </c>
      <c r="W2382" s="5">
        <f ca="1">IF(AND($G2381,NOT(ISTEXT($G2380)),ISNUMBER(Poczatek),ISNUMBER(Koniec_Projekt)),IFERROR(IF(LataProjekcji=$F2383,ROUND($D2381-SUM($K2382:V2382),0),ROUND(W2380*$E2382,0)),0),0)</f>
        <v>0</v>
      </c>
      <c r="X2382" s="5">
        <f ca="1">IF(AND($G2381,NOT(ISTEXT($G2380)),ISNUMBER(Poczatek),ISNUMBER(Koniec_Projekt)),IFERROR(IF(LataProjekcji=$F2383,ROUND($D2381-SUM($K2382:W2382),0),ROUND(X2380*$E2382,0)),0),0)</f>
        <v>0</v>
      </c>
      <c r="Y2382" s="5">
        <f ca="1">IF(AND($G2381,NOT(ISTEXT($G2380)),ISNUMBER(Poczatek),ISNUMBER(Koniec_Projekt)),IFERROR(IF(LataProjekcji=$F2383,ROUND($D2381-SUM($K2382:X2382),0),ROUND(Y2380*$E2382,0)),0),0)</f>
        <v>0</v>
      </c>
      <c r="Z2382" s="5">
        <f ca="1">IF(AND($G2381,NOT(ISTEXT($G2380)),ISNUMBER(Poczatek),ISNUMBER(Koniec_Projekt)),IFERROR(IF(LataProjekcji=$F2383,ROUND($D2381-SUM($K2382:Y2382),0),ROUND(Z2380*$E2382,0)),0),0)</f>
        <v>0</v>
      </c>
      <c r="AA2382" s="5">
        <f ca="1">IF(AND($G2381,NOT(ISTEXT($G2380)),ISNUMBER(Poczatek),ISNUMBER(Koniec_Projekt)),IFERROR(IF(LataProjekcji=$F2383,ROUND($D2381-SUM($K2382:Z2382),0),ROUND(AA2380*$E2382,0)),0),0)</f>
        <v>0</v>
      </c>
      <c r="AB2382" s="5">
        <f ca="1">IF(AND($G2381,NOT(ISTEXT($G2380)),ISNUMBER(Poczatek),ISNUMBER(Koniec_Projekt)),IFERROR(IF(LataProjekcji=$F2383,ROUND($D2381-SUM($K2382:AA2382),0),ROUND(AB2380*$E2382,0)),0),0)</f>
        <v>0</v>
      </c>
      <c r="AC2382" s="5">
        <f ca="1">IF(AND($G2381,NOT(ISTEXT($G2380)),ISNUMBER(Poczatek),ISNUMBER(Koniec_Projekt)),IFERROR(IF(LataProjekcji=$F2383,ROUND($D2381-SUM($K2382:AB2382),0),ROUND(AC2380*$E2382,0)),0),0)</f>
        <v>0</v>
      </c>
      <c r="AD2382" s="5">
        <f ca="1">IF(AND($G2381,NOT(ISTEXT($G2380)),ISNUMBER(Poczatek),ISNUMBER(Koniec_Projekt)),IFERROR(IF(LataProjekcji=$F2383,ROUND($D2381-SUM($K2382:AC2382),0),ROUND(AD2380*$E2382,0)),0),0)</f>
        <v>0</v>
      </c>
      <c r="AE2382" s="5">
        <f ca="1">IF(AND($G2381,NOT(ISTEXT($G2380)),ISNUMBER(Poczatek),ISNUMBER(Koniec_Projekt)),IFERROR(IF(LataProjekcji=$F2383,ROUND($D2381-SUM($K2382:AD2382),0),ROUND(AE2380*$E2382,0)),0),0)</f>
        <v>0</v>
      </c>
    </row>
    <row r="2383" spans="2:31" hidden="1">
      <c r="B2383" s="531" t="s">
        <v>754</v>
      </c>
      <c r="D2383" s="1">
        <f ca="1">IFERROR(ROUNDUP(D2381/E2382,0),0)</f>
        <v>0</v>
      </c>
      <c r="E2383" s="1">
        <f ca="1">IF(D2383=0,0,DATEDIF(DATE(D2380,E2380,1),DATE(F2382,G2382,1),"m"))</f>
        <v>0</v>
      </c>
      <c r="F2383" s="1" t="str">
        <f ca="1">IFERROR(YEAR(G2380),"brak daty")</f>
        <v>brak daty</v>
      </c>
      <c r="G2383" s="1" t="str">
        <f ca="1">IFERROR(MONTH(G2380),"brak daty")</f>
        <v>brak daty</v>
      </c>
      <c r="H2383" s="5"/>
      <c r="I2383" s="1" t="s">
        <v>426</v>
      </c>
      <c r="K2383" s="5">
        <f ca="1">IF(AND($G2381,NOT(ISTEXT($G2380)),ISNUMBER(Poczatek),ISNUMBER(Koniec_Projekt)),IFERROR(IF(LataProjekcji=$F2382,IF(AND($G2382=$G2383,$F2382=$F2383),ROUND($D2381-SUM($K2383),0),ROUND(K2381*$E2382,0)),IF(LataProjekcji&gt;$F2382,0,ROUND(K2381*$E2382,0))),0),0)</f>
        <v>0</v>
      </c>
      <c r="L2383" s="5">
        <f ca="1">IF(AND($G2381,NOT(ISTEXT($G2380)),ISNUMBER(Poczatek),ISNUMBER(Koniec_Projekt)),IFERROR(IF(LataProjekcji=$F2382,IF(AND($G2382=$G2383,$F2382=$F2383),ROUND($D2381-SUM($K2383:K2383),0),ROUND(L2381*$E2382,0)),IF(LataProjekcji&gt;$F2382,0,ROUND(L2381*$E2382,0))),0),0)</f>
        <v>0</v>
      </c>
      <c r="M2383" s="5">
        <f ca="1">IF(AND($G2381,NOT(ISTEXT($G2380)),ISNUMBER(Poczatek),ISNUMBER(Koniec_Projekt)),IFERROR(IF(LataProjekcji=$F2382,IF(AND($G2382=$G2383,$F2382=$F2383),ROUND($D2381-SUM($K2383:L2383),0),ROUND(M2381*$E2382,0)),IF(LataProjekcji&gt;$F2382,0,ROUND(M2381*$E2382,0))),0),0)</f>
        <v>0</v>
      </c>
      <c r="N2383" s="5">
        <f ca="1">IF(AND($G2381,NOT(ISTEXT($G2380)),ISNUMBER(Poczatek),ISNUMBER(Koniec_Projekt)),IFERROR(IF(LataProjekcji=$F2382,IF(AND($G2382=$G2383,$F2382=$F2383),ROUND($D2381-SUM($K2383:M2383),0),ROUND(N2381*$E2382,0)),IF(LataProjekcji&gt;$F2382,0,ROUND(N2381*$E2382,0))),0),0)</f>
        <v>0</v>
      </c>
      <c r="O2383" s="5">
        <f ca="1">IF(AND($G2381,NOT(ISTEXT($G2380)),ISNUMBER(Poczatek),ISNUMBER(Koniec_Projekt)),IFERROR(IF(LataProjekcji=$F2382,IF(AND($G2382=$G2383,$F2382=$F2383),ROUND($D2381-SUM($K2383:N2383),0),ROUND(O2381*$E2382,0)),IF(LataProjekcji&gt;$F2382,0,ROUND(O2381*$E2382,0))),0),0)</f>
        <v>0</v>
      </c>
      <c r="P2383" s="5">
        <f ca="1">IF(AND($G2381,NOT(ISTEXT($G2380)),ISNUMBER(Poczatek),ISNUMBER(Koniec_Projekt)),IFERROR(IF(LataProjekcji=$F2382,IF(AND($G2382=$G2383,$F2382=$F2383),ROUND($D2381-SUM($K2383:O2383),0),ROUND(P2381*$E2382,0)),IF(LataProjekcji&gt;$F2382,0,ROUND(P2381*$E2382,0))),0),0)</f>
        <v>0</v>
      </c>
      <c r="Q2383" s="5">
        <f ca="1">IF(AND($G2381,NOT(ISTEXT($G2380)),ISNUMBER(Poczatek),ISNUMBER(Koniec_Projekt)),IFERROR(IF(LataProjekcji=$F2382,IF(AND($G2382=$G2383,$F2382=$F2383),ROUND($D2381-SUM($K2383:P2383),0),ROUND(Q2381*$E2382,0)),IF(LataProjekcji&gt;$F2382,0,ROUND(Q2381*$E2382,0))),0),0)</f>
        <v>0</v>
      </c>
      <c r="R2383" s="5">
        <f ca="1">IF(AND($G2381,NOT(ISTEXT($G2380)),ISNUMBER(Poczatek),ISNUMBER(Koniec_Projekt)),IFERROR(IF(LataProjekcji=$F2382,IF(AND($G2382=$G2383,$F2382=$F2383),ROUND($D2381-SUM($K2383:Q2383),0),ROUND(R2381*$E2382,0)),IF(LataProjekcji&gt;$F2382,0,ROUND(R2381*$E2382,0))),0),0)</f>
        <v>0</v>
      </c>
      <c r="S2383" s="5">
        <f ca="1">IF(AND($G2381,NOT(ISTEXT($G2380)),ISNUMBER(Poczatek),ISNUMBER(Koniec_Projekt)),IFERROR(IF(LataProjekcji=$F2382,IF(AND($G2382=$G2383,$F2382=$F2383),ROUND($D2381-SUM($K2383:R2383),0),ROUND(S2381*$E2382,0)),IF(LataProjekcji&gt;$F2382,0,ROUND(S2381*$E2382,0))),0),0)</f>
        <v>0</v>
      </c>
      <c r="T2383" s="5">
        <f ca="1">IF(AND($G2381,NOT(ISTEXT($G2380)),ISNUMBER(Poczatek),ISNUMBER(Koniec_Projekt)),IFERROR(IF(LataProjekcji=$F2382,IF(AND($G2382=$G2383,$F2382=$F2383),ROUND($D2381-SUM($K2383:S2383),0),ROUND(T2381*$E2382,0)),IF(LataProjekcji&gt;$F2382,0,ROUND(T2381*$E2382,0))),0),0)</f>
        <v>0</v>
      </c>
      <c r="U2383" s="5">
        <f ca="1">IF(AND($G2381,NOT(ISTEXT($G2380)),ISNUMBER(Poczatek),ISNUMBER(Koniec_Projekt)),IFERROR(IF(LataProjekcji=$F2382,IF(AND($G2382=$G2383,$F2382=$F2383),ROUND($D2381-SUM($K2383:T2383),0),ROUND(U2381*$E2382,0)),IF(LataProjekcji&gt;$F2382,0,ROUND(U2381*$E2382,0))),0),0)</f>
        <v>0</v>
      </c>
      <c r="V2383" s="5">
        <f ca="1">IF(AND($G2381,NOT(ISTEXT($G2380)),ISNUMBER(Poczatek),ISNUMBER(Koniec_Projekt)),IFERROR(IF(LataProjekcji=$F2382,IF(AND($G2382=$G2383,$F2382=$F2383),ROUND($D2381-SUM($K2383:U2383),0),ROUND(V2381*$E2382,0)),IF(LataProjekcji&gt;$F2382,0,ROUND(V2381*$E2382,0))),0),0)</f>
        <v>0</v>
      </c>
      <c r="W2383" s="5">
        <f ca="1">IF(AND($G2381,NOT(ISTEXT($G2380)),ISNUMBER(Poczatek),ISNUMBER(Koniec_Projekt)),IFERROR(IF(LataProjekcji=$F2382,IF(AND($G2382=$G2383,$F2382=$F2383),ROUND($D2381-SUM($K2383:V2383),0),ROUND(W2381*$E2382,0)),IF(LataProjekcji&gt;$F2382,0,ROUND(W2381*$E2382,0))),0),0)</f>
        <v>0</v>
      </c>
      <c r="X2383" s="5">
        <f ca="1">IF(AND($G2381,NOT(ISTEXT($G2380)),ISNUMBER(Poczatek),ISNUMBER(Koniec_Projekt)),IFERROR(IF(LataProjekcji=$F2382,IF(AND($G2382=$G2383,$F2382=$F2383),ROUND($D2381-SUM($K2383:W2383),0),ROUND(X2381*$E2382,0)),IF(LataProjekcji&gt;$F2382,0,ROUND(X2381*$E2382,0))),0),0)</f>
        <v>0</v>
      </c>
      <c r="Y2383" s="5">
        <f ca="1">IF(AND($G2381,NOT(ISTEXT($G2380)),ISNUMBER(Poczatek),ISNUMBER(Koniec_Projekt)),IFERROR(IF(LataProjekcji=$F2382,IF(AND($G2382=$G2383,$F2382=$F2383),ROUND($D2381-SUM($K2383:X2383),0),ROUND(Y2381*$E2382,0)),IF(LataProjekcji&gt;$F2382,0,ROUND(Y2381*$E2382,0))),0),0)</f>
        <v>0</v>
      </c>
      <c r="Z2383" s="5">
        <f ca="1">IF(AND($G2381,NOT(ISTEXT($G2380)),ISNUMBER(Poczatek),ISNUMBER(Koniec_Projekt)),IFERROR(IF(LataProjekcji=$F2382,IF(AND($G2382=$G2383,$F2382=$F2383),ROUND($D2381-SUM($K2383:Y2383),0),ROUND(Z2381*$E2382,0)),IF(LataProjekcji&gt;$F2382,0,ROUND(Z2381*$E2382,0))),0),0)</f>
        <v>0</v>
      </c>
      <c r="AA2383" s="5">
        <f ca="1">IF(AND($G2381,NOT(ISTEXT($G2380)),ISNUMBER(Poczatek),ISNUMBER(Koniec_Projekt)),IFERROR(IF(LataProjekcji=$F2382,IF(AND($G2382=$G2383,$F2382=$F2383),ROUND($D2381-SUM($K2383:Z2383),0),ROUND(AA2381*$E2382,0)),IF(LataProjekcji&gt;$F2382,0,ROUND(AA2381*$E2382,0))),0),0)</f>
        <v>0</v>
      </c>
      <c r="AB2383" s="5">
        <f ca="1">IF(AND($G2381,NOT(ISTEXT($G2380)),ISNUMBER(Poczatek),ISNUMBER(Koniec_Projekt)),IFERROR(IF(LataProjekcji=$F2382,IF(AND($G2382=$G2383,$F2382=$F2383),ROUND($D2381-SUM($K2383:AA2383),0),ROUND(AB2381*$E2382,0)),IF(LataProjekcji&gt;$F2382,0,ROUND(AB2381*$E2382,0))),0),0)</f>
        <v>0</v>
      </c>
      <c r="AC2383" s="5">
        <f ca="1">IF(AND($G2381,NOT(ISTEXT($G2380)),ISNUMBER(Poczatek),ISNUMBER(Koniec_Projekt)),IFERROR(IF(LataProjekcji=$F2382,IF(AND($G2382=$G2383,$F2382=$F2383),ROUND($D2381-SUM($K2383:AB2383),0),ROUND(AC2381*$E2382,0)),IF(LataProjekcji&gt;$F2382,0,ROUND(AC2381*$E2382,0))),0),0)</f>
        <v>0</v>
      </c>
      <c r="AD2383" s="5">
        <f ca="1">IF(AND($G2381,NOT(ISTEXT($G2380)),ISNUMBER(Poczatek),ISNUMBER(Koniec_Projekt)),IFERROR(IF(LataProjekcji=$F2382,IF(AND($G2382=$G2383,$F2382=$F2383),ROUND($D2381-SUM($K2383:AC2383),0),ROUND(AD2381*$E2382,0)),IF(LataProjekcji&gt;$F2382,0,ROUND(AD2381*$E2382,0))),0),0)</f>
        <v>0</v>
      </c>
      <c r="AE2383" s="5">
        <f ca="1">IF(AND($G2381,NOT(ISTEXT($G2380)),ISNUMBER(Poczatek),ISNUMBER(Koniec_Projekt)),IFERROR(IF(LataProjekcji=$F2382,IF(AND($G2382=$G2383,$F2382=$F2383),ROUND($D2381-SUM($K2383:AD2383),0),ROUND(AE2381*$E2382,0)),IF(LataProjekcji&gt;$F2382,0,ROUND(AE2381*$E2382,0))),0),0)</f>
        <v>0</v>
      </c>
    </row>
    <row r="2384" spans="2:31" ht="12.5" hidden="1" thickBot="1">
      <c r="B2384" s="532" t="s">
        <v>755</v>
      </c>
      <c r="C2384" s="533"/>
      <c r="D2384" s="534">
        <f ca="1">IF(D2381&gt;10,ROUND((D2383-1)*E2382,0),E2382)</f>
        <v>0</v>
      </c>
      <c r="E2384" s="534">
        <f ca="1">D2381-D2384</f>
        <v>0</v>
      </c>
      <c r="F2384" s="533"/>
      <c r="G2384" s="533"/>
      <c r="H2384" s="533"/>
      <c r="I2384" s="533"/>
      <c r="J2384" s="533"/>
      <c r="K2384" s="533"/>
      <c r="L2384" s="533"/>
      <c r="M2384" s="533"/>
      <c r="N2384" s="533"/>
      <c r="O2384" s="533"/>
      <c r="P2384" s="533"/>
      <c r="Q2384" s="533"/>
      <c r="R2384" s="533"/>
      <c r="S2384" s="533"/>
      <c r="T2384" s="533"/>
      <c r="U2384" s="533"/>
      <c r="V2384" s="533"/>
      <c r="W2384" s="533"/>
      <c r="X2384" s="533"/>
      <c r="Y2384" s="533"/>
      <c r="Z2384" s="533"/>
      <c r="AA2384" s="533"/>
      <c r="AB2384" s="533"/>
      <c r="AC2384" s="533"/>
      <c r="AD2384" s="533"/>
      <c r="AE2384" s="533"/>
    </row>
    <row r="2385" spans="2:31" ht="12.5" hidden="1" thickTop="1"/>
    <row r="2386" spans="2:31" ht="12.5" hidden="1" thickBot="1">
      <c r="B2386" s="535" t="str">
        <f ca="1">"nazwa ST: "&amp;B1193</f>
        <v>nazwa ST: 0</v>
      </c>
      <c r="C2386" s="535"/>
      <c r="D2386" s="536">
        <f>D1193</f>
        <v>10</v>
      </c>
      <c r="E2386" s="535"/>
      <c r="F2386" s="535"/>
      <c r="G2386" s="535"/>
      <c r="H2386" s="535"/>
      <c r="I2386" s="535"/>
      <c r="J2386" s="535"/>
      <c r="K2386" s="544" t="str">
        <f t="shared" ref="K2386:AE2386" si="3676">LataProjekcji</f>
        <v>Uzupełnij dane</v>
      </c>
      <c r="L2386" s="544" t="str">
        <f t="shared" si="3676"/>
        <v/>
      </c>
      <c r="M2386" s="544" t="str">
        <f t="shared" si="3676"/>
        <v/>
      </c>
      <c r="N2386" s="544" t="str">
        <f t="shared" si="3676"/>
        <v/>
      </c>
      <c r="O2386" s="544" t="str">
        <f t="shared" si="3676"/>
        <v/>
      </c>
      <c r="P2386" s="544" t="str">
        <f t="shared" si="3676"/>
        <v/>
      </c>
      <c r="Q2386" s="544" t="str">
        <f t="shared" si="3676"/>
        <v/>
      </c>
      <c r="R2386" s="544" t="str">
        <f t="shared" si="3676"/>
        <v/>
      </c>
      <c r="S2386" s="544" t="str">
        <f t="shared" si="3676"/>
        <v/>
      </c>
      <c r="T2386" s="544" t="str">
        <f t="shared" si="3676"/>
        <v/>
      </c>
      <c r="U2386" s="544" t="str">
        <f t="shared" si="3676"/>
        <v/>
      </c>
      <c r="V2386" s="544" t="str">
        <f t="shared" si="3676"/>
        <v/>
      </c>
      <c r="W2386" s="544" t="str">
        <f t="shared" si="3676"/>
        <v/>
      </c>
      <c r="X2386" s="544" t="str">
        <f t="shared" si="3676"/>
        <v/>
      </c>
      <c r="Y2386" s="544" t="str">
        <f t="shared" si="3676"/>
        <v/>
      </c>
      <c r="Z2386" s="544" t="str">
        <f t="shared" si="3676"/>
        <v/>
      </c>
      <c r="AA2386" s="544" t="str">
        <f t="shared" si="3676"/>
        <v/>
      </c>
      <c r="AB2386" s="544" t="str">
        <f t="shared" si="3676"/>
        <v/>
      </c>
      <c r="AC2386" s="544" t="str">
        <f t="shared" si="3676"/>
        <v/>
      </c>
      <c r="AD2386" s="544" t="str">
        <f t="shared" si="3676"/>
        <v/>
      </c>
      <c r="AE2386" s="544" t="str">
        <f t="shared" si="3676"/>
        <v/>
      </c>
    </row>
    <row r="2387" spans="2:31" hidden="1">
      <c r="B2387" s="531" t="s">
        <v>756</v>
      </c>
      <c r="D2387" s="1">
        <f ca="1">D1194</f>
        <v>1900</v>
      </c>
      <c r="E2387" s="1">
        <f ca="1">E1194</f>
        <v>1</v>
      </c>
      <c r="F2387" s="1">
        <f ca="1">IF(D2388&gt;10,F1194,1)</f>
        <v>1</v>
      </c>
      <c r="G2387" s="530" t="str">
        <f ca="1">IF(ISBLANK(OFFSET($E$195,$D2386,0)),"brak daty",IF(D2388&gt;10,EDATE(OFFSET($E$195,$D2386,0),D2390),DATE(D2387,E2387,1)))</f>
        <v>brak daty</v>
      </c>
      <c r="H2387" s="543" t="b">
        <f ca="1">SUM(K2387:AE2387)=D2390</f>
        <v>1</v>
      </c>
      <c r="I2387" s="1" t="s">
        <v>752</v>
      </c>
      <c r="K2387" s="5">
        <f ca="1">IF(AND($G2388,NOT(ISTEXT($G2387)),ISNUMBER(Poczatek),ISNUMBER(Koniec_Projekt)),IFERROR(IF($D2387=LataProjekcji,$F2387,IF($D2387&lt;LataProjekcji,IF((SUM(K2387)+12)&lt;$D2390,12,$D2390-SUM(K2387)),0)),0),0)</f>
        <v>0</v>
      </c>
      <c r="L2387" s="5">
        <f ca="1">IF(AND($G2388,NOT(ISTEXT($G2387)),ISNUMBER(Poczatek),ISNUMBER(Koniec_Projekt)),IFERROR(IF($D2387=LataProjekcji,$F2387,IF($D2387&lt;LataProjekcji,IF((SUM($K2387:K2387)+12)&lt;$D2390,12,$D2390-SUM($K2387:K2387)),0)),0),0)</f>
        <v>0</v>
      </c>
      <c r="M2387" s="5">
        <f ca="1">IF(AND($G2388,NOT(ISTEXT($G2387)),ISNUMBER(Poczatek),ISNUMBER(Koniec_Projekt)),IFERROR(IF($D2387=LataProjekcji,$F2387,IF($D2387&lt;LataProjekcji,IF((SUM($K2387:L2387)+12)&lt;$D2390,12,$D2390-SUM($K2387:L2387)),0)),0),0)</f>
        <v>0</v>
      </c>
      <c r="N2387" s="5">
        <f ca="1">IF(AND($G2388,NOT(ISTEXT($G2387)),ISNUMBER(Poczatek),ISNUMBER(Koniec_Projekt)),IFERROR(IF($D2387=LataProjekcji,$F2387,IF($D2387&lt;LataProjekcji,IF((SUM($K2387:M2387)+12)&lt;$D2390,12,$D2390-SUM($K2387:M2387)),0)),0),0)</f>
        <v>0</v>
      </c>
      <c r="O2387" s="5">
        <f ca="1">IF(AND($G2388,NOT(ISTEXT($G2387)),ISNUMBER(Poczatek),ISNUMBER(Koniec_Projekt)),IFERROR(IF($D2387=LataProjekcji,$F2387,IF($D2387&lt;LataProjekcji,IF((SUM($K2387:N2387)+12)&lt;$D2390,12,$D2390-SUM($K2387:N2387)),0)),0),0)</f>
        <v>0</v>
      </c>
      <c r="P2387" s="5">
        <f ca="1">IF(AND($G2388,NOT(ISTEXT($G2387)),ISNUMBER(Poczatek),ISNUMBER(Koniec_Projekt)),IFERROR(IF($D2387=LataProjekcji,$F2387,IF($D2387&lt;LataProjekcji,IF((SUM($K2387:O2387)+12)&lt;$D2390,12,$D2390-SUM($K2387:O2387)),0)),0),0)</f>
        <v>0</v>
      </c>
      <c r="Q2387" s="5">
        <f ca="1">IF(AND($G2388,NOT(ISTEXT($G2387)),ISNUMBER(Poczatek),ISNUMBER(Koniec_Projekt)),IFERROR(IF($D2387=LataProjekcji,$F2387,IF($D2387&lt;LataProjekcji,IF((SUM($K2387:P2387)+12)&lt;$D2390,12,$D2390-SUM($K2387:P2387)),0)),0),0)</f>
        <v>0</v>
      </c>
      <c r="R2387" s="5">
        <f ca="1">IF(AND($G2388,NOT(ISTEXT($G2387)),ISNUMBER(Poczatek),ISNUMBER(Koniec_Projekt)),IFERROR(IF($D2387=LataProjekcji,$F2387,IF($D2387&lt;LataProjekcji,IF((SUM($K2387:Q2387)+12)&lt;$D2390,12,$D2390-SUM($K2387:Q2387)),0)),0),0)</f>
        <v>0</v>
      </c>
      <c r="S2387" s="5">
        <f ca="1">IF(AND($G2388,NOT(ISTEXT($G2387)),ISNUMBER(Poczatek),ISNUMBER(Koniec_Projekt)),IFERROR(IF($D2387=LataProjekcji,$F2387,IF($D2387&lt;LataProjekcji,IF((SUM($K2387:R2387)+12)&lt;$D2390,12,$D2390-SUM($K2387:R2387)),0)),0),0)</f>
        <v>0</v>
      </c>
      <c r="T2387" s="5">
        <f ca="1">IF(AND($G2388,NOT(ISTEXT($G2387)),ISNUMBER(Poczatek),ISNUMBER(Koniec_Projekt)),IFERROR(IF($D2387=LataProjekcji,$F2387,IF($D2387&lt;LataProjekcji,IF((SUM($K2387:S2387)+12)&lt;$D2390,12,$D2390-SUM($K2387:S2387)),0)),0),0)</f>
        <v>0</v>
      </c>
      <c r="U2387" s="5">
        <f ca="1">IF(AND($G2388,NOT(ISTEXT($G2387)),ISNUMBER(Poczatek),ISNUMBER(Koniec_Projekt)),IFERROR(IF($D2387=LataProjekcji,$F2387,IF($D2387&lt;LataProjekcji,IF((SUM($K2387:T2387)+12)&lt;$D2390,12,$D2390-SUM($K2387:T2387)),0)),0),0)</f>
        <v>0</v>
      </c>
      <c r="V2387" s="5">
        <f ca="1">IF(AND($G2388,NOT(ISTEXT($G2387)),ISNUMBER(Poczatek),ISNUMBER(Koniec_Projekt)),IFERROR(IF($D2387=LataProjekcji,$F2387,IF($D2387&lt;LataProjekcji,IF((SUM($K2387:U2387)+12)&lt;$D2390,12,$D2390-SUM($K2387:U2387)),0)),0),0)</f>
        <v>0</v>
      </c>
      <c r="W2387" s="5">
        <f ca="1">IF(AND($G2388,NOT(ISTEXT($G2387)),ISNUMBER(Poczatek),ISNUMBER(Koniec_Projekt)),IFERROR(IF($D2387=LataProjekcji,$F2387,IF($D2387&lt;LataProjekcji,IF((SUM($K2387:V2387)+12)&lt;$D2390,12,$D2390-SUM($K2387:V2387)),0)),0),0)</f>
        <v>0</v>
      </c>
      <c r="X2387" s="5">
        <f ca="1">IF(AND($G2388,NOT(ISTEXT($G2387)),ISNUMBER(Poczatek),ISNUMBER(Koniec_Projekt)),IFERROR(IF($D2387=LataProjekcji,$F2387,IF($D2387&lt;LataProjekcji,IF((SUM($K2387:W2387)+12)&lt;$D2390,12,$D2390-SUM($K2387:W2387)),0)),0),0)</f>
        <v>0</v>
      </c>
      <c r="Y2387" s="5">
        <f ca="1">IF(AND($G2388,NOT(ISTEXT($G2387)),ISNUMBER(Poczatek),ISNUMBER(Koniec_Projekt)),IFERROR(IF($D2387=LataProjekcji,$F2387,IF($D2387&lt;LataProjekcji,IF((SUM($K2387:X2387)+12)&lt;$D2390,12,$D2390-SUM($K2387:X2387)),0)),0),0)</f>
        <v>0</v>
      </c>
      <c r="Z2387" s="5">
        <f ca="1">IF(AND($G2388,NOT(ISTEXT($G2387)),ISNUMBER(Poczatek),ISNUMBER(Koniec_Projekt)),IFERROR(IF($D2387=LataProjekcji,$F2387,IF($D2387&lt;LataProjekcji,IF((SUM($K2387:Y2387)+12)&lt;$D2390,12,$D2390-SUM($K2387:Y2387)),0)),0),0)</f>
        <v>0</v>
      </c>
      <c r="AA2387" s="5">
        <f ca="1">IF(AND($G2388,NOT(ISTEXT($G2387)),ISNUMBER(Poczatek),ISNUMBER(Koniec_Projekt)),IFERROR(IF($D2387=LataProjekcji,$F2387,IF($D2387&lt;LataProjekcji,IF((SUM($K2387:Z2387)+12)&lt;$D2390,12,$D2390-SUM($K2387:Z2387)),0)),0),0)</f>
        <v>0</v>
      </c>
      <c r="AB2387" s="5">
        <f ca="1">IF(AND($G2388,NOT(ISTEXT($G2387)),ISNUMBER(Poczatek),ISNUMBER(Koniec_Projekt)),IFERROR(IF($D2387=LataProjekcji,$F2387,IF($D2387&lt;LataProjekcji,IF((SUM($K2387:AA2387)+12)&lt;$D2390,12,$D2390-SUM($K2387:AA2387)),0)),0),0)</f>
        <v>0</v>
      </c>
      <c r="AC2387" s="5">
        <f ca="1">IF(AND($G2388,NOT(ISTEXT($G2387)),ISNUMBER(Poczatek),ISNUMBER(Koniec_Projekt)),IFERROR(IF($D2387=LataProjekcji,$F2387,IF($D2387&lt;LataProjekcji,IF((SUM($K2387:AB2387)+12)&lt;$D2390,12,$D2390-SUM($K2387:AB2387)),0)),0),0)</f>
        <v>0</v>
      </c>
      <c r="AD2387" s="5">
        <f ca="1">IF(AND($G2388,NOT(ISTEXT($G2387)),ISNUMBER(Poczatek),ISNUMBER(Koniec_Projekt)),IFERROR(IF($D2387=LataProjekcji,$F2387,IF($D2387&lt;LataProjekcji,IF((SUM($K2387:AC2387)+12)&lt;$D2390,12,$D2390-SUM($K2387:AC2387)),0)),0),0)</f>
        <v>0</v>
      </c>
      <c r="AE2387" s="5">
        <f ca="1">IF(AND($G2388,NOT(ISTEXT($G2387)),ISNUMBER(Poczatek),ISNUMBER(Koniec_Projekt)),IFERROR(IF($D2387=LataProjekcji,$F2387,IF($D2387&lt;LataProjekcji,IF((SUM($K2387:AD2387)+12)&lt;$D2390,12,$D2390-SUM($K2387:AD2387)),0)),0),0)</f>
        <v>0</v>
      </c>
    </row>
    <row r="2388" spans="2:31" hidden="1">
      <c r="B2388" s="531" t="s">
        <v>758</v>
      </c>
      <c r="D2388" s="5">
        <f ca="1">D1195</f>
        <v>0</v>
      </c>
      <c r="E2388" s="459">
        <f ca="1">E1195</f>
        <v>0</v>
      </c>
      <c r="F2388" s="459">
        <f ca="1">F1195</f>
        <v>0</v>
      </c>
      <c r="G2388" s="1" t="b">
        <f>NOT(ISBLANK(am_prace_rozwojowe))</f>
        <v>0</v>
      </c>
      <c r="H2388" s="543" t="b">
        <f ca="1">SUM(K2388:AE2388)=E2390</f>
        <v>1</v>
      </c>
      <c r="I2388" s="1" t="s">
        <v>753</v>
      </c>
      <c r="K2388" s="542">
        <f ca="1">IF(AND($G2388,NOT(ISTEXT($G2387)),ISNUMBER(Poczatek),ISNUMBER(Koniec_Projekt)),IFERROR(IF($D2387=LataProjekcji,IF($F2387&gt;$E2390,$E2390,$F2387),IF($D2390&gt;=$E2390,(IF($D2387&lt;LataProjekcji,IF((SUM(J2388:$K2388)+12)&lt;$E2390,12,$E2390-SUM(J2388:$K2388)),0)),(IF($D2387&lt;LataProjekcji,IF((SUM(J2388:$K2388)+12)&lt;$D2390,12,$D2390-SUM(J2388:$K2388)),0)))),0),0)</f>
        <v>0</v>
      </c>
      <c r="L2388" s="542">
        <f ca="1">IF(AND($G2388,NOT(ISTEXT($G2387)),ISNUMBER(Poczatek),ISNUMBER(Koniec_Projekt)),IFERROR(IF($D2387=LataProjekcji,IF($F2387&gt;$E2390,$E2390,$F2387),IF($D2390&gt;=$E2390,(IF($D2387&lt;LataProjekcji,IF((SUM($K2388:K2388)+12)&lt;$E2390,12,$E2390-SUM($K2388:K2388)),0)),(IF($D2387&lt;LataProjekcji,IF((SUM($K2388:K2388)+12)&lt;$D2390,12,$D2390-SUM($K2388:K2388)),0)))),0),0)</f>
        <v>0</v>
      </c>
      <c r="M2388" s="542">
        <f ca="1">IF(AND($G2388,NOT(ISTEXT($G2387)),ISNUMBER(Poczatek),ISNUMBER(Koniec_Projekt)),IFERROR(IF($D2387=LataProjekcji,IF($F2387&gt;$E2390,$E2390,$F2387),IF($D2390&gt;=$E2390,(IF($D2387&lt;LataProjekcji,IF((SUM($K2388:L2388)+12)&lt;$E2390,12,$E2390-SUM($K2388:L2388)),0)),(IF($D2387&lt;LataProjekcji,IF((SUM($K2388:L2388)+12)&lt;$D2390,12,$D2390-SUM($K2388:L2388)),0)))),0),0)</f>
        <v>0</v>
      </c>
      <c r="N2388" s="542">
        <f ca="1">IF(AND($G2388,NOT(ISTEXT($G2387)),ISNUMBER(Poczatek),ISNUMBER(Koniec_Projekt)),IFERROR(IF($D2387=LataProjekcji,IF($F2387&gt;$E2390,$E2390,$F2387),IF($D2390&gt;=$E2390,(IF($D2387&lt;LataProjekcji,IF((SUM($K2388:M2388)+12)&lt;$E2390,12,$E2390-SUM($K2388:M2388)),0)),(IF($D2387&lt;LataProjekcji,IF((SUM($K2388:M2388)+12)&lt;$D2390,12,$D2390-SUM($K2388:M2388)),0)))),0),0)</f>
        <v>0</v>
      </c>
      <c r="O2388" s="542">
        <f ca="1">IF(AND($G2388,NOT(ISTEXT($G2387)),ISNUMBER(Poczatek),ISNUMBER(Koniec_Projekt)),IFERROR(IF($D2387=LataProjekcji,IF($F2387&gt;$E2390,$E2390,$F2387),IF($D2390&gt;=$E2390,(IF($D2387&lt;LataProjekcji,IF((SUM($K2388:N2388)+12)&lt;$E2390,12,$E2390-SUM($K2388:N2388)),0)),(IF($D2387&lt;LataProjekcji,IF((SUM($K2388:N2388)+12)&lt;$D2390,12,$D2390-SUM($K2388:N2388)),0)))),0),0)</f>
        <v>0</v>
      </c>
      <c r="P2388" s="542">
        <f ca="1">IF(AND($G2388,NOT(ISTEXT($G2387)),ISNUMBER(Poczatek),ISNUMBER(Koniec_Projekt)),IFERROR(IF($D2387=LataProjekcji,IF($F2387&gt;$E2390,$E2390,$F2387),IF($D2390&gt;=$E2390,(IF($D2387&lt;LataProjekcji,IF((SUM($K2388:O2388)+12)&lt;$E2390,12,$E2390-SUM($K2388:O2388)),0)),(IF($D2387&lt;LataProjekcji,IF((SUM($K2388:O2388)+12)&lt;$D2390,12,$D2390-SUM($K2388:O2388)),0)))),0),0)</f>
        <v>0</v>
      </c>
      <c r="Q2388" s="542">
        <f ca="1">IF(AND($G2388,NOT(ISTEXT($G2387)),ISNUMBER(Poczatek),ISNUMBER(Koniec_Projekt)),IFERROR(IF($D2387=LataProjekcji,IF($F2387&gt;$E2390,$E2390,$F2387),IF($D2390&gt;=$E2390,(IF($D2387&lt;LataProjekcji,IF((SUM($K2388:P2388)+12)&lt;$E2390,12,$E2390-SUM($K2388:P2388)),0)),(IF($D2387&lt;LataProjekcji,IF((SUM($K2388:P2388)+12)&lt;$D2390,12,$D2390-SUM($K2388:P2388)),0)))),0),0)</f>
        <v>0</v>
      </c>
      <c r="R2388" s="542">
        <f ca="1">IF(AND($G2388,NOT(ISTEXT($G2387)),ISNUMBER(Poczatek),ISNUMBER(Koniec_Projekt)),IFERROR(IF($D2387=LataProjekcji,IF($F2387&gt;$E2390,$E2390,$F2387),IF($D2390&gt;=$E2390,(IF($D2387&lt;LataProjekcji,IF((SUM($K2388:Q2388)+12)&lt;$E2390,12,$E2390-SUM($K2388:Q2388)),0)),(IF($D2387&lt;LataProjekcji,IF((SUM($K2388:Q2388)+12)&lt;$D2390,12,$D2390-SUM($K2388:Q2388)),0)))),0),0)</f>
        <v>0</v>
      </c>
      <c r="S2388" s="542">
        <f ca="1">IF(AND($G2388,NOT(ISTEXT($G2387)),ISNUMBER(Poczatek),ISNUMBER(Koniec_Projekt)),IFERROR(IF($D2387=LataProjekcji,IF($F2387&gt;$E2390,$E2390,$F2387),IF($D2390&gt;=$E2390,(IF($D2387&lt;LataProjekcji,IF((SUM($K2388:R2388)+12)&lt;$E2390,12,$E2390-SUM($K2388:R2388)),0)),(IF($D2387&lt;LataProjekcji,IF((SUM($K2388:R2388)+12)&lt;$D2390,12,$D2390-SUM($K2388:R2388)),0)))),0),0)</f>
        <v>0</v>
      </c>
      <c r="T2388" s="542">
        <f ca="1">IF(AND($G2388,NOT(ISTEXT($G2387)),ISNUMBER(Poczatek),ISNUMBER(Koniec_Projekt)),IFERROR(IF($D2387=LataProjekcji,IF($F2387&gt;$E2390,$E2390,$F2387),IF($D2390&gt;=$E2390,(IF($D2387&lt;LataProjekcji,IF((SUM($K2388:S2388)+12)&lt;$E2390,12,$E2390-SUM($K2388:S2388)),0)),(IF($D2387&lt;LataProjekcji,IF((SUM($K2388:S2388)+12)&lt;$D2390,12,$D2390-SUM($K2388:S2388)),0)))),0),0)</f>
        <v>0</v>
      </c>
      <c r="U2388" s="542">
        <f ca="1">IF(AND($G2388,NOT(ISTEXT($G2387)),ISNUMBER(Poczatek),ISNUMBER(Koniec_Projekt)),IFERROR(IF($D2387=LataProjekcji,IF($F2387&gt;$E2390,$E2390,$F2387),IF($D2390&gt;=$E2390,(IF($D2387&lt;LataProjekcji,IF((SUM($K2388:T2388)+12)&lt;$E2390,12,$E2390-SUM($K2388:T2388)),0)),(IF($D2387&lt;LataProjekcji,IF((SUM($K2388:T2388)+12)&lt;$D2390,12,$D2390-SUM($K2388:T2388)),0)))),0),0)</f>
        <v>0</v>
      </c>
      <c r="V2388" s="542">
        <f ca="1">IF(AND($G2388,NOT(ISTEXT($G2387)),ISNUMBER(Poczatek),ISNUMBER(Koniec_Projekt)),IFERROR(IF($D2387=LataProjekcji,IF($F2387&gt;$E2390,$E2390,$F2387),IF($D2390&gt;=$E2390,(IF($D2387&lt;LataProjekcji,IF((SUM($K2388:U2388)+12)&lt;$E2390,12,$E2390-SUM($K2388:U2388)),0)),(IF($D2387&lt;LataProjekcji,IF((SUM($K2388:U2388)+12)&lt;$D2390,12,$D2390-SUM($K2388:U2388)),0)))),0),0)</f>
        <v>0</v>
      </c>
      <c r="W2388" s="542">
        <f ca="1">IF(AND($G2388,NOT(ISTEXT($G2387)),ISNUMBER(Poczatek),ISNUMBER(Koniec_Projekt)),IFERROR(IF($D2387=LataProjekcji,IF($F2387&gt;$E2390,$E2390,$F2387),IF($D2390&gt;=$E2390,(IF($D2387&lt;LataProjekcji,IF((SUM($K2388:V2388)+12)&lt;$E2390,12,$E2390-SUM($K2388:V2388)),0)),(IF($D2387&lt;LataProjekcji,IF((SUM($K2388:V2388)+12)&lt;$D2390,12,$D2390-SUM($K2388:V2388)),0)))),0),0)</f>
        <v>0</v>
      </c>
      <c r="X2388" s="542">
        <f ca="1">IF(AND($G2388,NOT(ISTEXT($G2387)),ISNUMBER(Poczatek),ISNUMBER(Koniec_Projekt)),IFERROR(IF($D2387=LataProjekcji,IF($F2387&gt;$E2390,$E2390,$F2387),IF($D2390&gt;=$E2390,(IF($D2387&lt;LataProjekcji,IF((SUM($K2388:W2388)+12)&lt;$E2390,12,$E2390-SUM($K2388:W2388)),0)),(IF($D2387&lt;LataProjekcji,IF((SUM($K2388:W2388)+12)&lt;$D2390,12,$D2390-SUM($K2388:W2388)),0)))),0),0)</f>
        <v>0</v>
      </c>
      <c r="Y2388" s="542">
        <f ca="1">IF(AND($G2388,NOT(ISTEXT($G2387)),ISNUMBER(Poczatek),ISNUMBER(Koniec_Projekt)),IFERROR(IF($D2387=LataProjekcji,IF($F2387&gt;$E2390,$E2390,$F2387),IF($D2390&gt;=$E2390,(IF($D2387&lt;LataProjekcji,IF((SUM($K2388:X2388)+12)&lt;$E2390,12,$E2390-SUM($K2388:X2388)),0)),(IF($D2387&lt;LataProjekcji,IF((SUM($K2388:X2388)+12)&lt;$D2390,12,$D2390-SUM($K2388:X2388)),0)))),0),0)</f>
        <v>0</v>
      </c>
      <c r="Z2388" s="542">
        <f ca="1">IF(AND($G2388,NOT(ISTEXT($G2387)),ISNUMBER(Poczatek),ISNUMBER(Koniec_Projekt)),IFERROR(IF($D2387=LataProjekcji,IF($F2387&gt;$E2390,$E2390,$F2387),IF($D2390&gt;=$E2390,(IF($D2387&lt;LataProjekcji,IF((SUM($K2388:Y2388)+12)&lt;$E2390,12,$E2390-SUM($K2388:Y2388)),0)),(IF($D2387&lt;LataProjekcji,IF((SUM($K2388:Y2388)+12)&lt;$D2390,12,$D2390-SUM($K2388:Y2388)),0)))),0),0)</f>
        <v>0</v>
      </c>
      <c r="AA2388" s="542">
        <f ca="1">IF(AND($G2388,NOT(ISTEXT($G2387)),ISNUMBER(Poczatek),ISNUMBER(Koniec_Projekt)),IFERROR(IF($D2387=LataProjekcji,IF($F2387&gt;$E2390,$E2390,$F2387),IF($D2390&gt;=$E2390,(IF($D2387&lt;LataProjekcji,IF((SUM($K2388:Z2388)+12)&lt;$E2390,12,$E2390-SUM($K2388:Z2388)),0)),(IF($D2387&lt;LataProjekcji,IF((SUM($K2388:Z2388)+12)&lt;$D2390,12,$D2390-SUM($K2388:Z2388)),0)))),0),0)</f>
        <v>0</v>
      </c>
      <c r="AB2388" s="542">
        <f ca="1">IF(AND($G2388,NOT(ISTEXT($G2387)),ISNUMBER(Poczatek),ISNUMBER(Koniec_Projekt)),IFERROR(IF($D2387=LataProjekcji,IF($F2387&gt;$E2390,$E2390,$F2387),IF($D2390&gt;=$E2390,(IF($D2387&lt;LataProjekcji,IF((SUM($K2388:AA2388)+12)&lt;$E2390,12,$E2390-SUM($K2388:AA2388)),0)),(IF($D2387&lt;LataProjekcji,IF((SUM($K2388:AA2388)+12)&lt;$D2390,12,$D2390-SUM($K2388:AA2388)),0)))),0),0)</f>
        <v>0</v>
      </c>
      <c r="AC2388" s="542">
        <f ca="1">IF(AND($G2388,NOT(ISTEXT($G2387)),ISNUMBER(Poczatek),ISNUMBER(Koniec_Projekt)),IFERROR(IF($D2387=LataProjekcji,IF($F2387&gt;$E2390,$E2390,$F2387),IF($D2390&gt;=$E2390,(IF($D2387&lt;LataProjekcji,IF((SUM($K2388:AB2388)+12)&lt;$E2390,12,$E2390-SUM($K2388:AB2388)),0)),(IF($D2387&lt;LataProjekcji,IF((SUM($K2388:AB2388)+12)&lt;$D2390,12,$D2390-SUM($K2388:AB2388)),0)))),0),0)</f>
        <v>0</v>
      </c>
      <c r="AD2388" s="542">
        <f ca="1">IF(AND($G2388,NOT(ISTEXT($G2387)),ISNUMBER(Poczatek),ISNUMBER(Koniec_Projekt)),IFERROR(IF($D2387=LataProjekcji,IF($F2387&gt;$E2390,$E2390,$F2387),IF($D2390&gt;=$E2390,(IF($D2387&lt;LataProjekcji,IF((SUM($K2388:AC2388)+12)&lt;$E2390,12,$E2390-SUM($K2388:AC2388)),0)),(IF($D2387&lt;LataProjekcji,IF((SUM($K2388:AC2388)+12)&lt;$D2390,12,$D2390-SUM($K2388:AC2388)),0)))),0),0)</f>
        <v>0</v>
      </c>
      <c r="AE2388" s="542">
        <f ca="1">IF(AND($G2388,NOT(ISTEXT($G2387)),ISNUMBER(Poczatek),ISNUMBER(Koniec_Projekt)),IFERROR(IF($D2387=LataProjekcji,IF($F2387&gt;$E2390,$E2390,$F2387),IF($D2390&gt;=$E2390,(IF($D2387&lt;LataProjekcji,IF((SUM($K2388:AD2388)+12)&lt;$E2390,12,$E2390-SUM($K2388:AD2388)),0)),(IF($D2387&lt;LataProjekcji,IF((SUM($K2388:AD2388)+12)&lt;$D2390,12,$D2390-SUM($K2388:AD2388)),0)))),0),0)</f>
        <v>0</v>
      </c>
    </row>
    <row r="2389" spans="2:31" hidden="1">
      <c r="B2389" s="531" t="s">
        <v>757</v>
      </c>
      <c r="D2389" s="459">
        <f ca="1">D1196</f>
        <v>0</v>
      </c>
      <c r="E2389" s="459">
        <f ca="1">IF(D2388&gt;10,ROUND(D2389/12,2),D2389)</f>
        <v>0</v>
      </c>
      <c r="F2389" s="529">
        <f>Koniec_Projekt</f>
        <v>0</v>
      </c>
      <c r="G2389" s="330">
        <f>Miesiac_Koniec_Projekt</f>
        <v>0</v>
      </c>
      <c r="H2389" s="543" t="b">
        <f ca="1">SUM(K2389:AE2389)=D2388</f>
        <v>1</v>
      </c>
      <c r="I2389" s="1" t="s">
        <v>716</v>
      </c>
      <c r="K2389" s="256">
        <f ca="1">IF(AND($G2388,NOT(ISTEXT($G2387)),ISNUMBER(Poczatek),ISNUMBER(Koniec_Projekt)),IFERROR(IF(LataProjekcji=$F2390,ROUND($D2388,0),ROUND(K2387*$E2389,0)),0),0)</f>
        <v>0</v>
      </c>
      <c r="L2389" s="5">
        <f ca="1">IF(AND($G2388,NOT(ISTEXT($G2387)),ISNUMBER(Poczatek),ISNUMBER(Koniec_Projekt)),IFERROR(IF(LataProjekcji=$F2390,ROUND($D2388-SUM(K2389:$K2389),0),ROUND(L2387*$E2389,0)),0),0)</f>
        <v>0</v>
      </c>
      <c r="M2389" s="5">
        <f ca="1">IF(AND($G2388,NOT(ISTEXT($G2387)),ISNUMBER(Poczatek),ISNUMBER(Koniec_Projekt)),IFERROR(IF(LataProjekcji=$F2390,ROUND($D2388-SUM($K2389:L2389),0),ROUND(M2387*$E2389,0)),0),0)</f>
        <v>0</v>
      </c>
      <c r="N2389" s="5">
        <f ca="1">IF(AND($G2388,NOT(ISTEXT($G2387)),ISNUMBER(Poczatek),ISNUMBER(Koniec_Projekt)),IFERROR(IF(LataProjekcji=$F2390,ROUND($D2388-SUM($K2389:M2389),0),ROUND(N2387*$E2389,0)),0),0)</f>
        <v>0</v>
      </c>
      <c r="O2389" s="5">
        <f ca="1">IF(AND($G2388,NOT(ISTEXT($G2387)),ISNUMBER(Poczatek),ISNUMBER(Koniec_Projekt)),IFERROR(IF(LataProjekcji=$F2390,ROUND($D2388-SUM($K2389:N2389),0),ROUND(O2387*$E2389,0)),0),0)</f>
        <v>0</v>
      </c>
      <c r="P2389" s="5">
        <f ca="1">IF(AND($G2388,NOT(ISTEXT($G2387)),ISNUMBER(Poczatek),ISNUMBER(Koniec_Projekt)),IFERROR(IF(LataProjekcji=$F2390,ROUND($D2388-SUM($K2389:O2389),0),ROUND(P2387*$E2389,0)),0),0)</f>
        <v>0</v>
      </c>
      <c r="Q2389" s="5">
        <f ca="1">IF(AND($G2388,NOT(ISTEXT($G2387)),ISNUMBER(Poczatek),ISNUMBER(Koniec_Projekt)),IFERROR(IF(LataProjekcji=$F2390,ROUND($D2388-SUM($K2389:P2389),0),ROUND(Q2387*$E2389,0)),0),0)</f>
        <v>0</v>
      </c>
      <c r="R2389" s="5">
        <f ca="1">IF(AND($G2388,NOT(ISTEXT($G2387)),ISNUMBER(Poczatek),ISNUMBER(Koniec_Projekt)),IFERROR(IF(LataProjekcji=$F2390,ROUND($D2388-SUM($K2389:Q2389),0),ROUND(R2387*$E2389,0)),0),0)</f>
        <v>0</v>
      </c>
      <c r="S2389" s="5">
        <f ca="1">IF(AND($G2388,NOT(ISTEXT($G2387)),ISNUMBER(Poczatek),ISNUMBER(Koniec_Projekt)),IFERROR(IF(LataProjekcji=$F2390,ROUND($D2388-SUM($K2389:R2389),0),ROUND(S2387*$E2389,0)),0),0)</f>
        <v>0</v>
      </c>
      <c r="T2389" s="5">
        <f ca="1">IF(AND($G2388,NOT(ISTEXT($G2387)),ISNUMBER(Poczatek),ISNUMBER(Koniec_Projekt)),IFERROR(IF(LataProjekcji=$F2390,ROUND($D2388-SUM($K2389:S2389),0),ROUND(T2387*$E2389,0)),0),0)</f>
        <v>0</v>
      </c>
      <c r="U2389" s="5">
        <f ca="1">IF(AND($G2388,NOT(ISTEXT($G2387)),ISNUMBER(Poczatek),ISNUMBER(Koniec_Projekt)),IFERROR(IF(LataProjekcji=$F2390,ROUND($D2388-SUM($K2389:T2389),0),ROUND(U2387*$E2389,0)),0),0)</f>
        <v>0</v>
      </c>
      <c r="V2389" s="5">
        <f ca="1">IF(AND($G2388,NOT(ISTEXT($G2387)),ISNUMBER(Poczatek),ISNUMBER(Koniec_Projekt)),IFERROR(IF(LataProjekcji=$F2390,ROUND($D2388-SUM($K2389:U2389),0),ROUND(V2387*$E2389,0)),0),0)</f>
        <v>0</v>
      </c>
      <c r="W2389" s="5">
        <f ca="1">IF(AND($G2388,NOT(ISTEXT($G2387)),ISNUMBER(Poczatek),ISNUMBER(Koniec_Projekt)),IFERROR(IF(LataProjekcji=$F2390,ROUND($D2388-SUM($K2389:V2389),0),ROUND(W2387*$E2389,0)),0),0)</f>
        <v>0</v>
      </c>
      <c r="X2389" s="5">
        <f ca="1">IF(AND($G2388,NOT(ISTEXT($G2387)),ISNUMBER(Poczatek),ISNUMBER(Koniec_Projekt)),IFERROR(IF(LataProjekcji=$F2390,ROUND($D2388-SUM($K2389:W2389),0),ROUND(X2387*$E2389,0)),0),0)</f>
        <v>0</v>
      </c>
      <c r="Y2389" s="5">
        <f ca="1">IF(AND($G2388,NOT(ISTEXT($G2387)),ISNUMBER(Poczatek),ISNUMBER(Koniec_Projekt)),IFERROR(IF(LataProjekcji=$F2390,ROUND($D2388-SUM($K2389:X2389),0),ROUND(Y2387*$E2389,0)),0),0)</f>
        <v>0</v>
      </c>
      <c r="Z2389" s="5">
        <f ca="1">IF(AND($G2388,NOT(ISTEXT($G2387)),ISNUMBER(Poczatek),ISNUMBER(Koniec_Projekt)),IFERROR(IF(LataProjekcji=$F2390,ROUND($D2388-SUM($K2389:Y2389),0),ROUND(Z2387*$E2389,0)),0),0)</f>
        <v>0</v>
      </c>
      <c r="AA2389" s="5">
        <f ca="1">IF(AND($G2388,NOT(ISTEXT($G2387)),ISNUMBER(Poczatek),ISNUMBER(Koniec_Projekt)),IFERROR(IF(LataProjekcji=$F2390,ROUND($D2388-SUM($K2389:Z2389),0),ROUND(AA2387*$E2389,0)),0),0)</f>
        <v>0</v>
      </c>
      <c r="AB2389" s="5">
        <f ca="1">IF(AND($G2388,NOT(ISTEXT($G2387)),ISNUMBER(Poczatek),ISNUMBER(Koniec_Projekt)),IFERROR(IF(LataProjekcji=$F2390,ROUND($D2388-SUM($K2389:AA2389),0),ROUND(AB2387*$E2389,0)),0),0)</f>
        <v>0</v>
      </c>
      <c r="AC2389" s="5">
        <f ca="1">IF(AND($G2388,NOT(ISTEXT($G2387)),ISNUMBER(Poczatek),ISNUMBER(Koniec_Projekt)),IFERROR(IF(LataProjekcji=$F2390,ROUND($D2388-SUM($K2389:AB2389),0),ROUND(AC2387*$E2389,0)),0),0)</f>
        <v>0</v>
      </c>
      <c r="AD2389" s="5">
        <f ca="1">IF(AND($G2388,NOT(ISTEXT($G2387)),ISNUMBER(Poczatek),ISNUMBER(Koniec_Projekt)),IFERROR(IF(LataProjekcji=$F2390,ROUND($D2388-SUM($K2389:AC2389),0),ROUND(AD2387*$E2389,0)),0),0)</f>
        <v>0</v>
      </c>
      <c r="AE2389" s="5">
        <f ca="1">IF(AND($G2388,NOT(ISTEXT($G2387)),ISNUMBER(Poczatek),ISNUMBER(Koniec_Projekt)),IFERROR(IF(LataProjekcji=$F2390,ROUND($D2388-SUM($K2389:AD2389),0),ROUND(AE2387*$E2389,0)),0),0)</f>
        <v>0</v>
      </c>
    </row>
    <row r="2390" spans="2:31" hidden="1">
      <c r="B2390" s="531" t="s">
        <v>754</v>
      </c>
      <c r="D2390" s="1">
        <f ca="1">IFERROR(ROUNDUP(D2388/E2389,0),0)</f>
        <v>0</v>
      </c>
      <c r="E2390" s="1">
        <f ca="1">IF(D2390=0,0,DATEDIF(DATE(D2387,E2387,1),DATE(F2389,G2389,1),"m"))</f>
        <v>0</v>
      </c>
      <c r="F2390" s="1" t="str">
        <f ca="1">IFERROR(YEAR(G2387),"brak daty")</f>
        <v>brak daty</v>
      </c>
      <c r="G2390" s="1" t="str">
        <f ca="1">IFERROR(MONTH(G2387),"brak daty")</f>
        <v>brak daty</v>
      </c>
      <c r="H2390" s="5"/>
      <c r="I2390" s="1" t="s">
        <v>426</v>
      </c>
      <c r="K2390" s="5">
        <f ca="1">IF(AND($G2388,NOT(ISTEXT($G2387)),ISNUMBER(Poczatek),ISNUMBER(Koniec_Projekt)),IFERROR(IF(LataProjekcji=$F2389,IF(AND($G2389=$G2390,$F2389=$F2390),ROUND($D2388-SUM($K2390),0),ROUND(K2388*$E2389,0)),IF(LataProjekcji&gt;$F2389,0,ROUND(K2388*$E2389,0))),0),0)</f>
        <v>0</v>
      </c>
      <c r="L2390" s="5">
        <f ca="1">IF(AND($G2388,NOT(ISTEXT($G2387)),ISNUMBER(Poczatek),ISNUMBER(Koniec_Projekt)),IFERROR(IF(LataProjekcji=$F2389,IF(AND($G2389=$G2390,$F2389=$F2390),ROUND($D2388-SUM($K2390:K2390),0),ROUND(L2388*$E2389,0)),IF(LataProjekcji&gt;$F2389,0,ROUND(L2388*$E2389,0))),0),0)</f>
        <v>0</v>
      </c>
      <c r="M2390" s="5">
        <f ca="1">IF(AND($G2388,NOT(ISTEXT($G2387)),ISNUMBER(Poczatek),ISNUMBER(Koniec_Projekt)),IFERROR(IF(LataProjekcji=$F2389,IF(AND($G2389=$G2390,$F2389=$F2390),ROUND($D2388-SUM($K2390:L2390),0),ROUND(M2388*$E2389,0)),IF(LataProjekcji&gt;$F2389,0,ROUND(M2388*$E2389,0))),0),0)</f>
        <v>0</v>
      </c>
      <c r="N2390" s="5">
        <f ca="1">IF(AND($G2388,NOT(ISTEXT($G2387)),ISNUMBER(Poczatek),ISNUMBER(Koniec_Projekt)),IFERROR(IF(LataProjekcji=$F2389,IF(AND($G2389=$G2390,$F2389=$F2390),ROUND($D2388-SUM($K2390:M2390),0),ROUND(N2388*$E2389,0)),IF(LataProjekcji&gt;$F2389,0,ROUND(N2388*$E2389,0))),0),0)</f>
        <v>0</v>
      </c>
      <c r="O2390" s="5">
        <f ca="1">IF(AND($G2388,NOT(ISTEXT($G2387)),ISNUMBER(Poczatek),ISNUMBER(Koniec_Projekt)),IFERROR(IF(LataProjekcji=$F2389,IF(AND($G2389=$G2390,$F2389=$F2390),ROUND($D2388-SUM($K2390:N2390),0),ROUND(O2388*$E2389,0)),IF(LataProjekcji&gt;$F2389,0,ROUND(O2388*$E2389,0))),0),0)</f>
        <v>0</v>
      </c>
      <c r="P2390" s="5">
        <f ca="1">IF(AND($G2388,NOT(ISTEXT($G2387)),ISNUMBER(Poczatek),ISNUMBER(Koniec_Projekt)),IFERROR(IF(LataProjekcji=$F2389,IF(AND($G2389=$G2390,$F2389=$F2390),ROUND($D2388-SUM($K2390:O2390),0),ROUND(P2388*$E2389,0)),IF(LataProjekcji&gt;$F2389,0,ROUND(P2388*$E2389,0))),0),0)</f>
        <v>0</v>
      </c>
      <c r="Q2390" s="5">
        <f ca="1">IF(AND($G2388,NOT(ISTEXT($G2387)),ISNUMBER(Poczatek),ISNUMBER(Koniec_Projekt)),IFERROR(IF(LataProjekcji=$F2389,IF(AND($G2389=$G2390,$F2389=$F2390),ROUND($D2388-SUM($K2390:P2390),0),ROUND(Q2388*$E2389,0)),IF(LataProjekcji&gt;$F2389,0,ROUND(Q2388*$E2389,0))),0),0)</f>
        <v>0</v>
      </c>
      <c r="R2390" s="5">
        <f ca="1">IF(AND($G2388,NOT(ISTEXT($G2387)),ISNUMBER(Poczatek),ISNUMBER(Koniec_Projekt)),IFERROR(IF(LataProjekcji=$F2389,IF(AND($G2389=$G2390,$F2389=$F2390),ROUND($D2388-SUM($K2390:Q2390),0),ROUND(R2388*$E2389,0)),IF(LataProjekcji&gt;$F2389,0,ROUND(R2388*$E2389,0))),0),0)</f>
        <v>0</v>
      </c>
      <c r="S2390" s="5">
        <f ca="1">IF(AND($G2388,NOT(ISTEXT($G2387)),ISNUMBER(Poczatek),ISNUMBER(Koniec_Projekt)),IFERROR(IF(LataProjekcji=$F2389,IF(AND($G2389=$G2390,$F2389=$F2390),ROUND($D2388-SUM($K2390:R2390),0),ROUND(S2388*$E2389,0)),IF(LataProjekcji&gt;$F2389,0,ROUND(S2388*$E2389,0))),0),0)</f>
        <v>0</v>
      </c>
      <c r="T2390" s="5">
        <f ca="1">IF(AND($G2388,NOT(ISTEXT($G2387)),ISNUMBER(Poczatek),ISNUMBER(Koniec_Projekt)),IFERROR(IF(LataProjekcji=$F2389,IF(AND($G2389=$G2390,$F2389=$F2390),ROUND($D2388-SUM($K2390:S2390),0),ROUND(T2388*$E2389,0)),IF(LataProjekcji&gt;$F2389,0,ROUND(T2388*$E2389,0))),0),0)</f>
        <v>0</v>
      </c>
      <c r="U2390" s="5">
        <f ca="1">IF(AND($G2388,NOT(ISTEXT($G2387)),ISNUMBER(Poczatek),ISNUMBER(Koniec_Projekt)),IFERROR(IF(LataProjekcji=$F2389,IF(AND($G2389=$G2390,$F2389=$F2390),ROUND($D2388-SUM($K2390:T2390),0),ROUND(U2388*$E2389,0)),IF(LataProjekcji&gt;$F2389,0,ROUND(U2388*$E2389,0))),0),0)</f>
        <v>0</v>
      </c>
      <c r="V2390" s="5">
        <f ca="1">IF(AND($G2388,NOT(ISTEXT($G2387)),ISNUMBER(Poczatek),ISNUMBER(Koniec_Projekt)),IFERROR(IF(LataProjekcji=$F2389,IF(AND($G2389=$G2390,$F2389=$F2390),ROUND($D2388-SUM($K2390:U2390),0),ROUND(V2388*$E2389,0)),IF(LataProjekcji&gt;$F2389,0,ROUND(V2388*$E2389,0))),0),0)</f>
        <v>0</v>
      </c>
      <c r="W2390" s="5">
        <f ca="1">IF(AND($G2388,NOT(ISTEXT($G2387)),ISNUMBER(Poczatek),ISNUMBER(Koniec_Projekt)),IFERROR(IF(LataProjekcji=$F2389,IF(AND($G2389=$G2390,$F2389=$F2390),ROUND($D2388-SUM($K2390:V2390),0),ROUND(W2388*$E2389,0)),IF(LataProjekcji&gt;$F2389,0,ROUND(W2388*$E2389,0))),0),0)</f>
        <v>0</v>
      </c>
      <c r="X2390" s="5">
        <f ca="1">IF(AND($G2388,NOT(ISTEXT($G2387)),ISNUMBER(Poczatek),ISNUMBER(Koniec_Projekt)),IFERROR(IF(LataProjekcji=$F2389,IF(AND($G2389=$G2390,$F2389=$F2390),ROUND($D2388-SUM($K2390:W2390),0),ROUND(X2388*$E2389,0)),IF(LataProjekcji&gt;$F2389,0,ROUND(X2388*$E2389,0))),0),0)</f>
        <v>0</v>
      </c>
      <c r="Y2390" s="5">
        <f ca="1">IF(AND($G2388,NOT(ISTEXT($G2387)),ISNUMBER(Poczatek),ISNUMBER(Koniec_Projekt)),IFERROR(IF(LataProjekcji=$F2389,IF(AND($G2389=$G2390,$F2389=$F2390),ROUND($D2388-SUM($K2390:X2390),0),ROUND(Y2388*$E2389,0)),IF(LataProjekcji&gt;$F2389,0,ROUND(Y2388*$E2389,0))),0),0)</f>
        <v>0</v>
      </c>
      <c r="Z2390" s="5">
        <f ca="1">IF(AND($G2388,NOT(ISTEXT($G2387)),ISNUMBER(Poczatek),ISNUMBER(Koniec_Projekt)),IFERROR(IF(LataProjekcji=$F2389,IF(AND($G2389=$G2390,$F2389=$F2390),ROUND($D2388-SUM($K2390:Y2390),0),ROUND(Z2388*$E2389,0)),IF(LataProjekcji&gt;$F2389,0,ROUND(Z2388*$E2389,0))),0),0)</f>
        <v>0</v>
      </c>
      <c r="AA2390" s="5">
        <f ca="1">IF(AND($G2388,NOT(ISTEXT($G2387)),ISNUMBER(Poczatek),ISNUMBER(Koniec_Projekt)),IFERROR(IF(LataProjekcji=$F2389,IF(AND($G2389=$G2390,$F2389=$F2390),ROUND($D2388-SUM($K2390:Z2390),0),ROUND(AA2388*$E2389,0)),IF(LataProjekcji&gt;$F2389,0,ROUND(AA2388*$E2389,0))),0),0)</f>
        <v>0</v>
      </c>
      <c r="AB2390" s="5">
        <f ca="1">IF(AND($G2388,NOT(ISTEXT($G2387)),ISNUMBER(Poczatek),ISNUMBER(Koniec_Projekt)),IFERROR(IF(LataProjekcji=$F2389,IF(AND($G2389=$G2390,$F2389=$F2390),ROUND($D2388-SUM($K2390:AA2390),0),ROUND(AB2388*$E2389,0)),IF(LataProjekcji&gt;$F2389,0,ROUND(AB2388*$E2389,0))),0),0)</f>
        <v>0</v>
      </c>
      <c r="AC2390" s="5">
        <f ca="1">IF(AND($G2388,NOT(ISTEXT($G2387)),ISNUMBER(Poczatek),ISNUMBER(Koniec_Projekt)),IFERROR(IF(LataProjekcji=$F2389,IF(AND($G2389=$G2390,$F2389=$F2390),ROUND($D2388-SUM($K2390:AB2390),0),ROUND(AC2388*$E2389,0)),IF(LataProjekcji&gt;$F2389,0,ROUND(AC2388*$E2389,0))),0),0)</f>
        <v>0</v>
      </c>
      <c r="AD2390" s="5">
        <f ca="1">IF(AND($G2388,NOT(ISTEXT($G2387)),ISNUMBER(Poczatek),ISNUMBER(Koniec_Projekt)),IFERROR(IF(LataProjekcji=$F2389,IF(AND($G2389=$G2390,$F2389=$F2390),ROUND($D2388-SUM($K2390:AC2390),0),ROUND(AD2388*$E2389,0)),IF(LataProjekcji&gt;$F2389,0,ROUND(AD2388*$E2389,0))),0),0)</f>
        <v>0</v>
      </c>
      <c r="AE2390" s="5">
        <f ca="1">IF(AND($G2388,NOT(ISTEXT($G2387)),ISNUMBER(Poczatek),ISNUMBER(Koniec_Projekt)),IFERROR(IF(LataProjekcji=$F2389,IF(AND($G2389=$G2390,$F2389=$F2390),ROUND($D2388-SUM($K2390:AD2390),0),ROUND(AE2388*$E2389,0)),IF(LataProjekcji&gt;$F2389,0,ROUND(AE2388*$E2389,0))),0),0)</f>
        <v>0</v>
      </c>
    </row>
    <row r="2391" spans="2:31" ht="12.5" hidden="1" thickBot="1">
      <c r="B2391" s="532" t="s">
        <v>755</v>
      </c>
      <c r="C2391" s="533"/>
      <c r="D2391" s="534">
        <f ca="1">IF(D2388&gt;10,ROUND((D2390-1)*E2389,0),E2389)</f>
        <v>0</v>
      </c>
      <c r="E2391" s="534">
        <f ca="1">D2388-D2391</f>
        <v>0</v>
      </c>
      <c r="F2391" s="533"/>
      <c r="G2391" s="533"/>
      <c r="H2391" s="533"/>
      <c r="I2391" s="533"/>
      <c r="J2391" s="533"/>
      <c r="K2391" s="533"/>
      <c r="L2391" s="533"/>
      <c r="M2391" s="533"/>
      <c r="N2391" s="533"/>
      <c r="O2391" s="533"/>
      <c r="P2391" s="533"/>
      <c r="Q2391" s="533"/>
      <c r="R2391" s="533"/>
      <c r="S2391" s="533"/>
      <c r="T2391" s="533"/>
      <c r="U2391" s="533"/>
      <c r="V2391" s="533"/>
      <c r="W2391" s="533"/>
      <c r="X2391" s="533"/>
      <c r="Y2391" s="533"/>
      <c r="Z2391" s="533"/>
      <c r="AA2391" s="533"/>
      <c r="AB2391" s="533"/>
      <c r="AC2391" s="533"/>
      <c r="AD2391" s="533"/>
      <c r="AE2391" s="533"/>
    </row>
    <row r="2392" spans="2:31" ht="12.5" hidden="1" thickTop="1"/>
    <row r="2393" spans="2:31" ht="12.5" hidden="1" thickBot="1">
      <c r="B2393" s="535" t="str">
        <f ca="1">"nazwa ST: "&amp;B1200</f>
        <v>nazwa ST: 0</v>
      </c>
      <c r="C2393" s="535"/>
      <c r="D2393" s="536">
        <f>D1200</f>
        <v>11</v>
      </c>
      <c r="E2393" s="535"/>
      <c r="F2393" s="535"/>
      <c r="G2393" s="535"/>
      <c r="H2393" s="535"/>
      <c r="I2393" s="535"/>
      <c r="J2393" s="535"/>
      <c r="K2393" s="544" t="str">
        <f t="shared" ref="K2393:AE2393" si="3677">LataProjekcji</f>
        <v>Uzupełnij dane</v>
      </c>
      <c r="L2393" s="544" t="str">
        <f t="shared" si="3677"/>
        <v/>
      </c>
      <c r="M2393" s="544" t="str">
        <f t="shared" si="3677"/>
        <v/>
      </c>
      <c r="N2393" s="544" t="str">
        <f t="shared" si="3677"/>
        <v/>
      </c>
      <c r="O2393" s="544" t="str">
        <f t="shared" si="3677"/>
        <v/>
      </c>
      <c r="P2393" s="544" t="str">
        <f t="shared" si="3677"/>
        <v/>
      </c>
      <c r="Q2393" s="544" t="str">
        <f t="shared" si="3677"/>
        <v/>
      </c>
      <c r="R2393" s="544" t="str">
        <f t="shared" si="3677"/>
        <v/>
      </c>
      <c r="S2393" s="544" t="str">
        <f t="shared" si="3677"/>
        <v/>
      </c>
      <c r="T2393" s="544" t="str">
        <f t="shared" si="3677"/>
        <v/>
      </c>
      <c r="U2393" s="544" t="str">
        <f t="shared" si="3677"/>
        <v/>
      </c>
      <c r="V2393" s="544" t="str">
        <f t="shared" si="3677"/>
        <v/>
      </c>
      <c r="W2393" s="544" t="str">
        <f t="shared" si="3677"/>
        <v/>
      </c>
      <c r="X2393" s="544" t="str">
        <f t="shared" si="3677"/>
        <v/>
      </c>
      <c r="Y2393" s="544" t="str">
        <f t="shared" si="3677"/>
        <v/>
      </c>
      <c r="Z2393" s="544" t="str">
        <f t="shared" si="3677"/>
        <v/>
      </c>
      <c r="AA2393" s="544" t="str">
        <f t="shared" si="3677"/>
        <v/>
      </c>
      <c r="AB2393" s="544" t="str">
        <f t="shared" si="3677"/>
        <v/>
      </c>
      <c r="AC2393" s="544" t="str">
        <f t="shared" si="3677"/>
        <v/>
      </c>
      <c r="AD2393" s="544" t="str">
        <f t="shared" si="3677"/>
        <v/>
      </c>
      <c r="AE2393" s="544" t="str">
        <f t="shared" si="3677"/>
        <v/>
      </c>
    </row>
    <row r="2394" spans="2:31" hidden="1">
      <c r="B2394" s="531" t="s">
        <v>756</v>
      </c>
      <c r="D2394" s="1">
        <f ca="1">D1201</f>
        <v>1900</v>
      </c>
      <c r="E2394" s="1">
        <f ca="1">E1201</f>
        <v>1</v>
      </c>
      <c r="F2394" s="1">
        <f ca="1">IF(D2395&gt;10,F1201,1)</f>
        <v>1</v>
      </c>
      <c r="G2394" s="530" t="str">
        <f ca="1">IF(ISBLANK(OFFSET($E$195,$D2393,0)),"brak daty",IF(D2395&gt;10,EDATE(OFFSET($E$195,$D2393,0),D2397),DATE(D2394,E2394,1)))</f>
        <v>brak daty</v>
      </c>
      <c r="H2394" s="543" t="b">
        <f ca="1">SUM(K2394:AE2394)=D2397</f>
        <v>1</v>
      </c>
      <c r="I2394" s="1" t="s">
        <v>752</v>
      </c>
      <c r="K2394" s="5">
        <f ca="1">IF(AND($G2395,NOT(ISTEXT($G2394)),ISNUMBER(Poczatek),ISNUMBER(Koniec_Projekt)),IFERROR(IF($D2394=LataProjekcji,$F2394,IF($D2394&lt;LataProjekcji,IF((SUM(K2394)+12)&lt;$D2397,12,$D2397-SUM(K2394)),0)),0),0)</f>
        <v>0</v>
      </c>
      <c r="L2394" s="5">
        <f ca="1">IF(AND($G2395,NOT(ISTEXT($G2394)),ISNUMBER(Poczatek),ISNUMBER(Koniec_Projekt)),IFERROR(IF($D2394=LataProjekcji,$F2394,IF($D2394&lt;LataProjekcji,IF((SUM($K2394:K2394)+12)&lt;$D2397,12,$D2397-SUM($K2394:K2394)),0)),0),0)</f>
        <v>0</v>
      </c>
      <c r="M2394" s="5">
        <f ca="1">IF(AND($G2395,NOT(ISTEXT($G2394)),ISNUMBER(Poczatek),ISNUMBER(Koniec_Projekt)),IFERROR(IF($D2394=LataProjekcji,$F2394,IF($D2394&lt;LataProjekcji,IF((SUM($K2394:L2394)+12)&lt;$D2397,12,$D2397-SUM($K2394:L2394)),0)),0),0)</f>
        <v>0</v>
      </c>
      <c r="N2394" s="5">
        <f ca="1">IF(AND($G2395,NOT(ISTEXT($G2394)),ISNUMBER(Poczatek),ISNUMBER(Koniec_Projekt)),IFERROR(IF($D2394=LataProjekcji,$F2394,IF($D2394&lt;LataProjekcji,IF((SUM($K2394:M2394)+12)&lt;$D2397,12,$D2397-SUM($K2394:M2394)),0)),0),0)</f>
        <v>0</v>
      </c>
      <c r="O2394" s="5">
        <f ca="1">IF(AND($G2395,NOT(ISTEXT($G2394)),ISNUMBER(Poczatek),ISNUMBER(Koniec_Projekt)),IFERROR(IF($D2394=LataProjekcji,$F2394,IF($D2394&lt;LataProjekcji,IF((SUM($K2394:N2394)+12)&lt;$D2397,12,$D2397-SUM($K2394:N2394)),0)),0),0)</f>
        <v>0</v>
      </c>
      <c r="P2394" s="5">
        <f ca="1">IF(AND($G2395,NOT(ISTEXT($G2394)),ISNUMBER(Poczatek),ISNUMBER(Koniec_Projekt)),IFERROR(IF($D2394=LataProjekcji,$F2394,IF($D2394&lt;LataProjekcji,IF((SUM($K2394:O2394)+12)&lt;$D2397,12,$D2397-SUM($K2394:O2394)),0)),0),0)</f>
        <v>0</v>
      </c>
      <c r="Q2394" s="5">
        <f ca="1">IF(AND($G2395,NOT(ISTEXT($G2394)),ISNUMBER(Poczatek),ISNUMBER(Koniec_Projekt)),IFERROR(IF($D2394=LataProjekcji,$F2394,IF($D2394&lt;LataProjekcji,IF((SUM($K2394:P2394)+12)&lt;$D2397,12,$D2397-SUM($K2394:P2394)),0)),0),0)</f>
        <v>0</v>
      </c>
      <c r="R2394" s="5">
        <f ca="1">IF(AND($G2395,NOT(ISTEXT($G2394)),ISNUMBER(Poczatek),ISNUMBER(Koniec_Projekt)),IFERROR(IF($D2394=LataProjekcji,$F2394,IF($D2394&lt;LataProjekcji,IF((SUM($K2394:Q2394)+12)&lt;$D2397,12,$D2397-SUM($K2394:Q2394)),0)),0),0)</f>
        <v>0</v>
      </c>
      <c r="S2394" s="5">
        <f ca="1">IF(AND($G2395,NOT(ISTEXT($G2394)),ISNUMBER(Poczatek),ISNUMBER(Koniec_Projekt)),IFERROR(IF($D2394=LataProjekcji,$F2394,IF($D2394&lt;LataProjekcji,IF((SUM($K2394:R2394)+12)&lt;$D2397,12,$D2397-SUM($K2394:R2394)),0)),0),0)</f>
        <v>0</v>
      </c>
      <c r="T2394" s="5">
        <f ca="1">IF(AND($G2395,NOT(ISTEXT($G2394)),ISNUMBER(Poczatek),ISNUMBER(Koniec_Projekt)),IFERROR(IF($D2394=LataProjekcji,$F2394,IF($D2394&lt;LataProjekcji,IF((SUM($K2394:S2394)+12)&lt;$D2397,12,$D2397-SUM($K2394:S2394)),0)),0),0)</f>
        <v>0</v>
      </c>
      <c r="U2394" s="5">
        <f ca="1">IF(AND($G2395,NOT(ISTEXT($G2394)),ISNUMBER(Poczatek),ISNUMBER(Koniec_Projekt)),IFERROR(IF($D2394=LataProjekcji,$F2394,IF($D2394&lt;LataProjekcji,IF((SUM($K2394:T2394)+12)&lt;$D2397,12,$D2397-SUM($K2394:T2394)),0)),0),0)</f>
        <v>0</v>
      </c>
      <c r="V2394" s="5">
        <f ca="1">IF(AND($G2395,NOT(ISTEXT($G2394)),ISNUMBER(Poczatek),ISNUMBER(Koniec_Projekt)),IFERROR(IF($D2394=LataProjekcji,$F2394,IF($D2394&lt;LataProjekcji,IF((SUM($K2394:U2394)+12)&lt;$D2397,12,$D2397-SUM($K2394:U2394)),0)),0),0)</f>
        <v>0</v>
      </c>
      <c r="W2394" s="5">
        <f ca="1">IF(AND($G2395,NOT(ISTEXT($G2394)),ISNUMBER(Poczatek),ISNUMBER(Koniec_Projekt)),IFERROR(IF($D2394=LataProjekcji,$F2394,IF($D2394&lt;LataProjekcji,IF((SUM($K2394:V2394)+12)&lt;$D2397,12,$D2397-SUM($K2394:V2394)),0)),0),0)</f>
        <v>0</v>
      </c>
      <c r="X2394" s="5">
        <f ca="1">IF(AND($G2395,NOT(ISTEXT($G2394)),ISNUMBER(Poczatek),ISNUMBER(Koniec_Projekt)),IFERROR(IF($D2394=LataProjekcji,$F2394,IF($D2394&lt;LataProjekcji,IF((SUM($K2394:W2394)+12)&lt;$D2397,12,$D2397-SUM($K2394:W2394)),0)),0),0)</f>
        <v>0</v>
      </c>
      <c r="Y2394" s="5">
        <f ca="1">IF(AND($G2395,NOT(ISTEXT($G2394)),ISNUMBER(Poczatek),ISNUMBER(Koniec_Projekt)),IFERROR(IF($D2394=LataProjekcji,$F2394,IF($D2394&lt;LataProjekcji,IF((SUM($K2394:X2394)+12)&lt;$D2397,12,$D2397-SUM($K2394:X2394)),0)),0),0)</f>
        <v>0</v>
      </c>
      <c r="Z2394" s="5">
        <f ca="1">IF(AND($G2395,NOT(ISTEXT($G2394)),ISNUMBER(Poczatek),ISNUMBER(Koniec_Projekt)),IFERROR(IF($D2394=LataProjekcji,$F2394,IF($D2394&lt;LataProjekcji,IF((SUM($K2394:Y2394)+12)&lt;$D2397,12,$D2397-SUM($K2394:Y2394)),0)),0),0)</f>
        <v>0</v>
      </c>
      <c r="AA2394" s="5">
        <f ca="1">IF(AND($G2395,NOT(ISTEXT($G2394)),ISNUMBER(Poczatek),ISNUMBER(Koniec_Projekt)),IFERROR(IF($D2394=LataProjekcji,$F2394,IF($D2394&lt;LataProjekcji,IF((SUM($K2394:Z2394)+12)&lt;$D2397,12,$D2397-SUM($K2394:Z2394)),0)),0),0)</f>
        <v>0</v>
      </c>
      <c r="AB2394" s="5">
        <f ca="1">IF(AND($G2395,NOT(ISTEXT($G2394)),ISNUMBER(Poczatek),ISNUMBER(Koniec_Projekt)),IFERROR(IF($D2394=LataProjekcji,$F2394,IF($D2394&lt;LataProjekcji,IF((SUM($K2394:AA2394)+12)&lt;$D2397,12,$D2397-SUM($K2394:AA2394)),0)),0),0)</f>
        <v>0</v>
      </c>
      <c r="AC2394" s="5">
        <f ca="1">IF(AND($G2395,NOT(ISTEXT($G2394)),ISNUMBER(Poczatek),ISNUMBER(Koniec_Projekt)),IFERROR(IF($D2394=LataProjekcji,$F2394,IF($D2394&lt;LataProjekcji,IF((SUM($K2394:AB2394)+12)&lt;$D2397,12,$D2397-SUM($K2394:AB2394)),0)),0),0)</f>
        <v>0</v>
      </c>
      <c r="AD2394" s="5">
        <f ca="1">IF(AND($G2395,NOT(ISTEXT($G2394)),ISNUMBER(Poczatek),ISNUMBER(Koniec_Projekt)),IFERROR(IF($D2394=LataProjekcji,$F2394,IF($D2394&lt;LataProjekcji,IF((SUM($K2394:AC2394)+12)&lt;$D2397,12,$D2397-SUM($K2394:AC2394)),0)),0),0)</f>
        <v>0</v>
      </c>
      <c r="AE2394" s="5">
        <f ca="1">IF(AND($G2395,NOT(ISTEXT($G2394)),ISNUMBER(Poczatek),ISNUMBER(Koniec_Projekt)),IFERROR(IF($D2394=LataProjekcji,$F2394,IF($D2394&lt;LataProjekcji,IF((SUM($K2394:AD2394)+12)&lt;$D2397,12,$D2397-SUM($K2394:AD2394)),0)),0),0)</f>
        <v>0</v>
      </c>
    </row>
    <row r="2395" spans="2:31" hidden="1">
      <c r="B2395" s="531" t="s">
        <v>758</v>
      </c>
      <c r="D2395" s="5">
        <f ca="1">D1202</f>
        <v>0</v>
      </c>
      <c r="E2395" s="459">
        <f ca="1">E1202</f>
        <v>0</v>
      </c>
      <c r="F2395" s="459">
        <f ca="1">F1202</f>
        <v>0</v>
      </c>
      <c r="G2395" s="1" t="b">
        <f>NOT(ISBLANK(am_prace_rozwojowe))</f>
        <v>0</v>
      </c>
      <c r="H2395" s="543" t="b">
        <f ca="1">SUM(K2395:AE2395)=E2397</f>
        <v>1</v>
      </c>
      <c r="I2395" s="1" t="s">
        <v>753</v>
      </c>
      <c r="K2395" s="542">
        <f ca="1">IF(AND($G2395,NOT(ISTEXT($G2394)),ISNUMBER(Poczatek),ISNUMBER(Koniec_Projekt)),IFERROR(IF($D2394=LataProjekcji,IF($F2394&gt;$E2397,$E2397,$F2394),IF($D2397&gt;=$E2397,(IF($D2394&lt;LataProjekcji,IF((SUM(J2395:$K2395)+12)&lt;$E2397,12,$E2397-SUM(J2395:$K2395)),0)),(IF($D2394&lt;LataProjekcji,IF((SUM(J2395:$K2395)+12)&lt;$D2397,12,$D2397-SUM(J2395:$K2395)),0)))),0),0)</f>
        <v>0</v>
      </c>
      <c r="L2395" s="542">
        <f ca="1">IF(AND($G2395,NOT(ISTEXT($G2394)),ISNUMBER(Poczatek),ISNUMBER(Koniec_Projekt)),IFERROR(IF($D2394=LataProjekcji,IF($F2394&gt;$E2397,$E2397,$F2394),IF($D2397&gt;=$E2397,(IF($D2394&lt;LataProjekcji,IF((SUM($K2395:K2395)+12)&lt;$E2397,12,$E2397-SUM($K2395:K2395)),0)),(IF($D2394&lt;LataProjekcji,IF((SUM($K2395:K2395)+12)&lt;$D2397,12,$D2397-SUM($K2395:K2395)),0)))),0),0)</f>
        <v>0</v>
      </c>
      <c r="M2395" s="542">
        <f ca="1">IF(AND($G2395,NOT(ISTEXT($G2394)),ISNUMBER(Poczatek),ISNUMBER(Koniec_Projekt)),IFERROR(IF($D2394=LataProjekcji,IF($F2394&gt;$E2397,$E2397,$F2394),IF($D2397&gt;=$E2397,(IF($D2394&lt;LataProjekcji,IF((SUM($K2395:L2395)+12)&lt;$E2397,12,$E2397-SUM($K2395:L2395)),0)),(IF($D2394&lt;LataProjekcji,IF((SUM($K2395:L2395)+12)&lt;$D2397,12,$D2397-SUM($K2395:L2395)),0)))),0),0)</f>
        <v>0</v>
      </c>
      <c r="N2395" s="542">
        <f ca="1">IF(AND($G2395,NOT(ISTEXT($G2394)),ISNUMBER(Poczatek),ISNUMBER(Koniec_Projekt)),IFERROR(IF($D2394=LataProjekcji,IF($F2394&gt;$E2397,$E2397,$F2394),IF($D2397&gt;=$E2397,(IF($D2394&lt;LataProjekcji,IF((SUM($K2395:M2395)+12)&lt;$E2397,12,$E2397-SUM($K2395:M2395)),0)),(IF($D2394&lt;LataProjekcji,IF((SUM($K2395:M2395)+12)&lt;$D2397,12,$D2397-SUM($K2395:M2395)),0)))),0),0)</f>
        <v>0</v>
      </c>
      <c r="O2395" s="542">
        <f ca="1">IF(AND($G2395,NOT(ISTEXT($G2394)),ISNUMBER(Poczatek),ISNUMBER(Koniec_Projekt)),IFERROR(IF($D2394=LataProjekcji,IF($F2394&gt;$E2397,$E2397,$F2394),IF($D2397&gt;=$E2397,(IF($D2394&lt;LataProjekcji,IF((SUM($K2395:N2395)+12)&lt;$E2397,12,$E2397-SUM($K2395:N2395)),0)),(IF($D2394&lt;LataProjekcji,IF((SUM($K2395:N2395)+12)&lt;$D2397,12,$D2397-SUM($K2395:N2395)),0)))),0),0)</f>
        <v>0</v>
      </c>
      <c r="P2395" s="542">
        <f ca="1">IF(AND($G2395,NOT(ISTEXT($G2394)),ISNUMBER(Poczatek),ISNUMBER(Koniec_Projekt)),IFERROR(IF($D2394=LataProjekcji,IF($F2394&gt;$E2397,$E2397,$F2394),IF($D2397&gt;=$E2397,(IF($D2394&lt;LataProjekcji,IF((SUM($K2395:O2395)+12)&lt;$E2397,12,$E2397-SUM($K2395:O2395)),0)),(IF($D2394&lt;LataProjekcji,IF((SUM($K2395:O2395)+12)&lt;$D2397,12,$D2397-SUM($K2395:O2395)),0)))),0),0)</f>
        <v>0</v>
      </c>
      <c r="Q2395" s="542">
        <f ca="1">IF(AND($G2395,NOT(ISTEXT($G2394)),ISNUMBER(Poczatek),ISNUMBER(Koniec_Projekt)),IFERROR(IF($D2394=LataProjekcji,IF($F2394&gt;$E2397,$E2397,$F2394),IF($D2397&gt;=$E2397,(IF($D2394&lt;LataProjekcji,IF((SUM($K2395:P2395)+12)&lt;$E2397,12,$E2397-SUM($K2395:P2395)),0)),(IF($D2394&lt;LataProjekcji,IF((SUM($K2395:P2395)+12)&lt;$D2397,12,$D2397-SUM($K2395:P2395)),0)))),0),0)</f>
        <v>0</v>
      </c>
      <c r="R2395" s="542">
        <f ca="1">IF(AND($G2395,NOT(ISTEXT($G2394)),ISNUMBER(Poczatek),ISNUMBER(Koniec_Projekt)),IFERROR(IF($D2394=LataProjekcji,IF($F2394&gt;$E2397,$E2397,$F2394),IF($D2397&gt;=$E2397,(IF($D2394&lt;LataProjekcji,IF((SUM($K2395:Q2395)+12)&lt;$E2397,12,$E2397-SUM($K2395:Q2395)),0)),(IF($D2394&lt;LataProjekcji,IF((SUM($K2395:Q2395)+12)&lt;$D2397,12,$D2397-SUM($K2395:Q2395)),0)))),0),0)</f>
        <v>0</v>
      </c>
      <c r="S2395" s="542">
        <f ca="1">IF(AND($G2395,NOT(ISTEXT($G2394)),ISNUMBER(Poczatek),ISNUMBER(Koniec_Projekt)),IFERROR(IF($D2394=LataProjekcji,IF($F2394&gt;$E2397,$E2397,$F2394),IF($D2397&gt;=$E2397,(IF($D2394&lt;LataProjekcji,IF((SUM($K2395:R2395)+12)&lt;$E2397,12,$E2397-SUM($K2395:R2395)),0)),(IF($D2394&lt;LataProjekcji,IF((SUM($K2395:R2395)+12)&lt;$D2397,12,$D2397-SUM($K2395:R2395)),0)))),0),0)</f>
        <v>0</v>
      </c>
      <c r="T2395" s="542">
        <f ca="1">IF(AND($G2395,NOT(ISTEXT($G2394)),ISNUMBER(Poczatek),ISNUMBER(Koniec_Projekt)),IFERROR(IF($D2394=LataProjekcji,IF($F2394&gt;$E2397,$E2397,$F2394),IF($D2397&gt;=$E2397,(IF($D2394&lt;LataProjekcji,IF((SUM($K2395:S2395)+12)&lt;$E2397,12,$E2397-SUM($K2395:S2395)),0)),(IF($D2394&lt;LataProjekcji,IF((SUM($K2395:S2395)+12)&lt;$D2397,12,$D2397-SUM($K2395:S2395)),0)))),0),0)</f>
        <v>0</v>
      </c>
      <c r="U2395" s="542">
        <f ca="1">IF(AND($G2395,NOT(ISTEXT($G2394)),ISNUMBER(Poczatek),ISNUMBER(Koniec_Projekt)),IFERROR(IF($D2394=LataProjekcji,IF($F2394&gt;$E2397,$E2397,$F2394),IF($D2397&gt;=$E2397,(IF($D2394&lt;LataProjekcji,IF((SUM($K2395:T2395)+12)&lt;$E2397,12,$E2397-SUM($K2395:T2395)),0)),(IF($D2394&lt;LataProjekcji,IF((SUM($K2395:T2395)+12)&lt;$D2397,12,$D2397-SUM($K2395:T2395)),0)))),0),0)</f>
        <v>0</v>
      </c>
      <c r="V2395" s="542">
        <f ca="1">IF(AND($G2395,NOT(ISTEXT($G2394)),ISNUMBER(Poczatek),ISNUMBER(Koniec_Projekt)),IFERROR(IF($D2394=LataProjekcji,IF($F2394&gt;$E2397,$E2397,$F2394),IF($D2397&gt;=$E2397,(IF($D2394&lt;LataProjekcji,IF((SUM($K2395:U2395)+12)&lt;$E2397,12,$E2397-SUM($K2395:U2395)),0)),(IF($D2394&lt;LataProjekcji,IF((SUM($K2395:U2395)+12)&lt;$D2397,12,$D2397-SUM($K2395:U2395)),0)))),0),0)</f>
        <v>0</v>
      </c>
      <c r="W2395" s="542">
        <f ca="1">IF(AND($G2395,NOT(ISTEXT($G2394)),ISNUMBER(Poczatek),ISNUMBER(Koniec_Projekt)),IFERROR(IF($D2394=LataProjekcji,IF($F2394&gt;$E2397,$E2397,$F2394),IF($D2397&gt;=$E2397,(IF($D2394&lt;LataProjekcji,IF((SUM($K2395:V2395)+12)&lt;$E2397,12,$E2397-SUM($K2395:V2395)),0)),(IF($D2394&lt;LataProjekcji,IF((SUM($K2395:V2395)+12)&lt;$D2397,12,$D2397-SUM($K2395:V2395)),0)))),0),0)</f>
        <v>0</v>
      </c>
      <c r="X2395" s="542">
        <f ca="1">IF(AND($G2395,NOT(ISTEXT($G2394)),ISNUMBER(Poczatek),ISNUMBER(Koniec_Projekt)),IFERROR(IF($D2394=LataProjekcji,IF($F2394&gt;$E2397,$E2397,$F2394),IF($D2397&gt;=$E2397,(IF($D2394&lt;LataProjekcji,IF((SUM($K2395:W2395)+12)&lt;$E2397,12,$E2397-SUM($K2395:W2395)),0)),(IF($D2394&lt;LataProjekcji,IF((SUM($K2395:W2395)+12)&lt;$D2397,12,$D2397-SUM($K2395:W2395)),0)))),0),0)</f>
        <v>0</v>
      </c>
      <c r="Y2395" s="542">
        <f ca="1">IF(AND($G2395,NOT(ISTEXT($G2394)),ISNUMBER(Poczatek),ISNUMBER(Koniec_Projekt)),IFERROR(IF($D2394=LataProjekcji,IF($F2394&gt;$E2397,$E2397,$F2394),IF($D2397&gt;=$E2397,(IF($D2394&lt;LataProjekcji,IF((SUM($K2395:X2395)+12)&lt;$E2397,12,$E2397-SUM($K2395:X2395)),0)),(IF($D2394&lt;LataProjekcji,IF((SUM($K2395:X2395)+12)&lt;$D2397,12,$D2397-SUM($K2395:X2395)),0)))),0),0)</f>
        <v>0</v>
      </c>
      <c r="Z2395" s="542">
        <f ca="1">IF(AND($G2395,NOT(ISTEXT($G2394)),ISNUMBER(Poczatek),ISNUMBER(Koniec_Projekt)),IFERROR(IF($D2394=LataProjekcji,IF($F2394&gt;$E2397,$E2397,$F2394),IF($D2397&gt;=$E2397,(IF($D2394&lt;LataProjekcji,IF((SUM($K2395:Y2395)+12)&lt;$E2397,12,$E2397-SUM($K2395:Y2395)),0)),(IF($D2394&lt;LataProjekcji,IF((SUM($K2395:Y2395)+12)&lt;$D2397,12,$D2397-SUM($K2395:Y2395)),0)))),0),0)</f>
        <v>0</v>
      </c>
      <c r="AA2395" s="542">
        <f ca="1">IF(AND($G2395,NOT(ISTEXT($G2394)),ISNUMBER(Poczatek),ISNUMBER(Koniec_Projekt)),IFERROR(IF($D2394=LataProjekcji,IF($F2394&gt;$E2397,$E2397,$F2394),IF($D2397&gt;=$E2397,(IF($D2394&lt;LataProjekcji,IF((SUM($K2395:Z2395)+12)&lt;$E2397,12,$E2397-SUM($K2395:Z2395)),0)),(IF($D2394&lt;LataProjekcji,IF((SUM($K2395:Z2395)+12)&lt;$D2397,12,$D2397-SUM($K2395:Z2395)),0)))),0),0)</f>
        <v>0</v>
      </c>
      <c r="AB2395" s="542">
        <f ca="1">IF(AND($G2395,NOT(ISTEXT($G2394)),ISNUMBER(Poczatek),ISNUMBER(Koniec_Projekt)),IFERROR(IF($D2394=LataProjekcji,IF($F2394&gt;$E2397,$E2397,$F2394),IF($D2397&gt;=$E2397,(IF($D2394&lt;LataProjekcji,IF((SUM($K2395:AA2395)+12)&lt;$E2397,12,$E2397-SUM($K2395:AA2395)),0)),(IF($D2394&lt;LataProjekcji,IF((SUM($K2395:AA2395)+12)&lt;$D2397,12,$D2397-SUM($K2395:AA2395)),0)))),0),0)</f>
        <v>0</v>
      </c>
      <c r="AC2395" s="542">
        <f ca="1">IF(AND($G2395,NOT(ISTEXT($G2394)),ISNUMBER(Poczatek),ISNUMBER(Koniec_Projekt)),IFERROR(IF($D2394=LataProjekcji,IF($F2394&gt;$E2397,$E2397,$F2394),IF($D2397&gt;=$E2397,(IF($D2394&lt;LataProjekcji,IF((SUM($K2395:AB2395)+12)&lt;$E2397,12,$E2397-SUM($K2395:AB2395)),0)),(IF($D2394&lt;LataProjekcji,IF((SUM($K2395:AB2395)+12)&lt;$D2397,12,$D2397-SUM($K2395:AB2395)),0)))),0),0)</f>
        <v>0</v>
      </c>
      <c r="AD2395" s="542">
        <f ca="1">IF(AND($G2395,NOT(ISTEXT($G2394)),ISNUMBER(Poczatek),ISNUMBER(Koniec_Projekt)),IFERROR(IF($D2394=LataProjekcji,IF($F2394&gt;$E2397,$E2397,$F2394),IF($D2397&gt;=$E2397,(IF($D2394&lt;LataProjekcji,IF((SUM($K2395:AC2395)+12)&lt;$E2397,12,$E2397-SUM($K2395:AC2395)),0)),(IF($D2394&lt;LataProjekcji,IF((SUM($K2395:AC2395)+12)&lt;$D2397,12,$D2397-SUM($K2395:AC2395)),0)))),0),0)</f>
        <v>0</v>
      </c>
      <c r="AE2395" s="542">
        <f ca="1">IF(AND($G2395,NOT(ISTEXT($G2394)),ISNUMBER(Poczatek),ISNUMBER(Koniec_Projekt)),IFERROR(IF($D2394=LataProjekcji,IF($F2394&gt;$E2397,$E2397,$F2394),IF($D2397&gt;=$E2397,(IF($D2394&lt;LataProjekcji,IF((SUM($K2395:AD2395)+12)&lt;$E2397,12,$E2397-SUM($K2395:AD2395)),0)),(IF($D2394&lt;LataProjekcji,IF((SUM($K2395:AD2395)+12)&lt;$D2397,12,$D2397-SUM($K2395:AD2395)),0)))),0),0)</f>
        <v>0</v>
      </c>
    </row>
    <row r="2396" spans="2:31" hidden="1">
      <c r="B2396" s="531" t="s">
        <v>757</v>
      </c>
      <c r="D2396" s="459">
        <f ca="1">D1203</f>
        <v>0</v>
      </c>
      <c r="E2396" s="459">
        <f ca="1">IF(D2395&gt;10,ROUND(D2396/12,2),D2396)</f>
        <v>0</v>
      </c>
      <c r="F2396" s="529">
        <f>Koniec_Projekt</f>
        <v>0</v>
      </c>
      <c r="G2396" s="330">
        <f>Miesiac_Koniec_Projekt</f>
        <v>0</v>
      </c>
      <c r="H2396" s="543" t="b">
        <f ca="1">SUM(K2396:AE2396)=D2395</f>
        <v>1</v>
      </c>
      <c r="I2396" s="1" t="s">
        <v>716</v>
      </c>
      <c r="K2396" s="256">
        <f ca="1">IF(AND($G2395,NOT(ISTEXT($G2394)),ISNUMBER(Poczatek),ISNUMBER(Koniec_Projekt)),IFERROR(IF(LataProjekcji=$F2397,ROUND($D2395,0),ROUND(K2394*$E2396,0)),0),0)</f>
        <v>0</v>
      </c>
      <c r="L2396" s="5">
        <f ca="1">IF(AND($G2395,NOT(ISTEXT($G2394)),ISNUMBER(Poczatek),ISNUMBER(Koniec_Projekt)),IFERROR(IF(LataProjekcji=$F2397,ROUND($D2395-SUM(K2396:$K2396),0),ROUND(L2394*$E2396,0)),0),0)</f>
        <v>0</v>
      </c>
      <c r="M2396" s="5">
        <f ca="1">IF(AND($G2395,NOT(ISTEXT($G2394)),ISNUMBER(Poczatek),ISNUMBER(Koniec_Projekt)),IFERROR(IF(LataProjekcji=$F2397,ROUND($D2395-SUM($K2396:L2396),0),ROUND(M2394*$E2396,0)),0),0)</f>
        <v>0</v>
      </c>
      <c r="N2396" s="5">
        <f ca="1">IF(AND($G2395,NOT(ISTEXT($G2394)),ISNUMBER(Poczatek),ISNUMBER(Koniec_Projekt)),IFERROR(IF(LataProjekcji=$F2397,ROUND($D2395-SUM($K2396:M2396),0),ROUND(N2394*$E2396,0)),0),0)</f>
        <v>0</v>
      </c>
      <c r="O2396" s="5">
        <f ca="1">IF(AND($G2395,NOT(ISTEXT($G2394)),ISNUMBER(Poczatek),ISNUMBER(Koniec_Projekt)),IFERROR(IF(LataProjekcji=$F2397,ROUND($D2395-SUM($K2396:N2396),0),ROUND(O2394*$E2396,0)),0),0)</f>
        <v>0</v>
      </c>
      <c r="P2396" s="5">
        <f ca="1">IF(AND($G2395,NOT(ISTEXT($G2394)),ISNUMBER(Poczatek),ISNUMBER(Koniec_Projekt)),IFERROR(IF(LataProjekcji=$F2397,ROUND($D2395-SUM($K2396:O2396),0),ROUND(P2394*$E2396,0)),0),0)</f>
        <v>0</v>
      </c>
      <c r="Q2396" s="5">
        <f ca="1">IF(AND($G2395,NOT(ISTEXT($G2394)),ISNUMBER(Poczatek),ISNUMBER(Koniec_Projekt)),IFERROR(IF(LataProjekcji=$F2397,ROUND($D2395-SUM($K2396:P2396),0),ROUND(Q2394*$E2396,0)),0),0)</f>
        <v>0</v>
      </c>
      <c r="R2396" s="5">
        <f ca="1">IF(AND($G2395,NOT(ISTEXT($G2394)),ISNUMBER(Poczatek),ISNUMBER(Koniec_Projekt)),IFERROR(IF(LataProjekcji=$F2397,ROUND($D2395-SUM($K2396:Q2396),0),ROUND(R2394*$E2396,0)),0),0)</f>
        <v>0</v>
      </c>
      <c r="S2396" s="5">
        <f ca="1">IF(AND($G2395,NOT(ISTEXT($G2394)),ISNUMBER(Poczatek),ISNUMBER(Koniec_Projekt)),IFERROR(IF(LataProjekcji=$F2397,ROUND($D2395-SUM($K2396:R2396),0),ROUND(S2394*$E2396,0)),0),0)</f>
        <v>0</v>
      </c>
      <c r="T2396" s="5">
        <f ca="1">IF(AND($G2395,NOT(ISTEXT($G2394)),ISNUMBER(Poczatek),ISNUMBER(Koniec_Projekt)),IFERROR(IF(LataProjekcji=$F2397,ROUND($D2395-SUM($K2396:S2396),0),ROUND(T2394*$E2396,0)),0),0)</f>
        <v>0</v>
      </c>
      <c r="U2396" s="5">
        <f ca="1">IF(AND($G2395,NOT(ISTEXT($G2394)),ISNUMBER(Poczatek),ISNUMBER(Koniec_Projekt)),IFERROR(IF(LataProjekcji=$F2397,ROUND($D2395-SUM($K2396:T2396),0),ROUND(U2394*$E2396,0)),0),0)</f>
        <v>0</v>
      </c>
      <c r="V2396" s="5">
        <f ca="1">IF(AND($G2395,NOT(ISTEXT($G2394)),ISNUMBER(Poczatek),ISNUMBER(Koniec_Projekt)),IFERROR(IF(LataProjekcji=$F2397,ROUND($D2395-SUM($K2396:U2396),0),ROUND(V2394*$E2396,0)),0),0)</f>
        <v>0</v>
      </c>
      <c r="W2396" s="5">
        <f ca="1">IF(AND($G2395,NOT(ISTEXT($G2394)),ISNUMBER(Poczatek),ISNUMBER(Koniec_Projekt)),IFERROR(IF(LataProjekcji=$F2397,ROUND($D2395-SUM($K2396:V2396),0),ROUND(W2394*$E2396,0)),0),0)</f>
        <v>0</v>
      </c>
      <c r="X2396" s="5">
        <f ca="1">IF(AND($G2395,NOT(ISTEXT($G2394)),ISNUMBER(Poczatek),ISNUMBER(Koniec_Projekt)),IFERROR(IF(LataProjekcji=$F2397,ROUND($D2395-SUM($K2396:W2396),0),ROUND(X2394*$E2396,0)),0),0)</f>
        <v>0</v>
      </c>
      <c r="Y2396" s="5">
        <f ca="1">IF(AND($G2395,NOT(ISTEXT($G2394)),ISNUMBER(Poczatek),ISNUMBER(Koniec_Projekt)),IFERROR(IF(LataProjekcji=$F2397,ROUND($D2395-SUM($K2396:X2396),0),ROUND(Y2394*$E2396,0)),0),0)</f>
        <v>0</v>
      </c>
      <c r="Z2396" s="5">
        <f ca="1">IF(AND($G2395,NOT(ISTEXT($G2394)),ISNUMBER(Poczatek),ISNUMBER(Koniec_Projekt)),IFERROR(IF(LataProjekcji=$F2397,ROUND($D2395-SUM($K2396:Y2396),0),ROUND(Z2394*$E2396,0)),0),0)</f>
        <v>0</v>
      </c>
      <c r="AA2396" s="5">
        <f ca="1">IF(AND($G2395,NOT(ISTEXT($G2394)),ISNUMBER(Poczatek),ISNUMBER(Koniec_Projekt)),IFERROR(IF(LataProjekcji=$F2397,ROUND($D2395-SUM($K2396:Z2396),0),ROUND(AA2394*$E2396,0)),0),0)</f>
        <v>0</v>
      </c>
      <c r="AB2396" s="5">
        <f ca="1">IF(AND($G2395,NOT(ISTEXT($G2394)),ISNUMBER(Poczatek),ISNUMBER(Koniec_Projekt)),IFERROR(IF(LataProjekcji=$F2397,ROUND($D2395-SUM($K2396:AA2396),0),ROUND(AB2394*$E2396,0)),0),0)</f>
        <v>0</v>
      </c>
      <c r="AC2396" s="5">
        <f ca="1">IF(AND($G2395,NOT(ISTEXT($G2394)),ISNUMBER(Poczatek),ISNUMBER(Koniec_Projekt)),IFERROR(IF(LataProjekcji=$F2397,ROUND($D2395-SUM($K2396:AB2396),0),ROUND(AC2394*$E2396,0)),0),0)</f>
        <v>0</v>
      </c>
      <c r="AD2396" s="5">
        <f ca="1">IF(AND($G2395,NOT(ISTEXT($G2394)),ISNUMBER(Poczatek),ISNUMBER(Koniec_Projekt)),IFERROR(IF(LataProjekcji=$F2397,ROUND($D2395-SUM($K2396:AC2396),0),ROUND(AD2394*$E2396,0)),0),0)</f>
        <v>0</v>
      </c>
      <c r="AE2396" s="5">
        <f ca="1">IF(AND($G2395,NOT(ISTEXT($G2394)),ISNUMBER(Poczatek),ISNUMBER(Koniec_Projekt)),IFERROR(IF(LataProjekcji=$F2397,ROUND($D2395-SUM($K2396:AD2396),0),ROUND(AE2394*$E2396,0)),0),0)</f>
        <v>0</v>
      </c>
    </row>
    <row r="2397" spans="2:31" hidden="1">
      <c r="B2397" s="531" t="s">
        <v>754</v>
      </c>
      <c r="D2397" s="1">
        <f ca="1">IFERROR(ROUNDUP(D2395/E2396,0),0)</f>
        <v>0</v>
      </c>
      <c r="E2397" s="1">
        <f ca="1">IF(D2397=0,0,DATEDIF(DATE(D2394,E2394,1),DATE(F2396,G2396,1),"m"))</f>
        <v>0</v>
      </c>
      <c r="F2397" s="1" t="str">
        <f ca="1">IFERROR(YEAR(G2394),"brak daty")</f>
        <v>brak daty</v>
      </c>
      <c r="G2397" s="1" t="str">
        <f ca="1">IFERROR(MONTH(G2394),"brak daty")</f>
        <v>brak daty</v>
      </c>
      <c r="H2397" s="5"/>
      <c r="I2397" s="1" t="s">
        <v>426</v>
      </c>
      <c r="K2397" s="5">
        <f ca="1">IF(AND($G2395,NOT(ISTEXT($G2394)),ISNUMBER(Poczatek),ISNUMBER(Koniec_Projekt)),IFERROR(IF(LataProjekcji=$F2396,IF(AND($G2396=$G2397,$F2396=$F2397),ROUND($D2395-SUM($K2397),0),ROUND(K2395*$E2396,0)),IF(LataProjekcji&gt;$F2396,0,ROUND(K2395*$E2396,0))),0),0)</f>
        <v>0</v>
      </c>
      <c r="L2397" s="5">
        <f ca="1">IF(AND($G2395,NOT(ISTEXT($G2394)),ISNUMBER(Poczatek),ISNUMBER(Koniec_Projekt)),IFERROR(IF(LataProjekcji=$F2396,IF(AND($G2396=$G2397,$F2396=$F2397),ROUND($D2395-SUM($K2397:K2397),0),ROUND(L2395*$E2396,0)),IF(LataProjekcji&gt;$F2396,0,ROUND(L2395*$E2396,0))),0),0)</f>
        <v>0</v>
      </c>
      <c r="M2397" s="5">
        <f ca="1">IF(AND($G2395,NOT(ISTEXT($G2394)),ISNUMBER(Poczatek),ISNUMBER(Koniec_Projekt)),IFERROR(IF(LataProjekcji=$F2396,IF(AND($G2396=$G2397,$F2396=$F2397),ROUND($D2395-SUM($K2397:L2397),0),ROUND(M2395*$E2396,0)),IF(LataProjekcji&gt;$F2396,0,ROUND(M2395*$E2396,0))),0),0)</f>
        <v>0</v>
      </c>
      <c r="N2397" s="5">
        <f ca="1">IF(AND($G2395,NOT(ISTEXT($G2394)),ISNUMBER(Poczatek),ISNUMBER(Koniec_Projekt)),IFERROR(IF(LataProjekcji=$F2396,IF(AND($G2396=$G2397,$F2396=$F2397),ROUND($D2395-SUM($K2397:M2397),0),ROUND(N2395*$E2396,0)),IF(LataProjekcji&gt;$F2396,0,ROUND(N2395*$E2396,0))),0),0)</f>
        <v>0</v>
      </c>
      <c r="O2397" s="5">
        <f ca="1">IF(AND($G2395,NOT(ISTEXT($G2394)),ISNUMBER(Poczatek),ISNUMBER(Koniec_Projekt)),IFERROR(IF(LataProjekcji=$F2396,IF(AND($G2396=$G2397,$F2396=$F2397),ROUND($D2395-SUM($K2397:N2397),0),ROUND(O2395*$E2396,0)),IF(LataProjekcji&gt;$F2396,0,ROUND(O2395*$E2396,0))),0),0)</f>
        <v>0</v>
      </c>
      <c r="P2397" s="5">
        <f ca="1">IF(AND($G2395,NOT(ISTEXT($G2394)),ISNUMBER(Poczatek),ISNUMBER(Koniec_Projekt)),IFERROR(IF(LataProjekcji=$F2396,IF(AND($G2396=$G2397,$F2396=$F2397),ROUND($D2395-SUM($K2397:O2397),0),ROUND(P2395*$E2396,0)),IF(LataProjekcji&gt;$F2396,0,ROUND(P2395*$E2396,0))),0),0)</f>
        <v>0</v>
      </c>
      <c r="Q2397" s="5">
        <f ca="1">IF(AND($G2395,NOT(ISTEXT($G2394)),ISNUMBER(Poczatek),ISNUMBER(Koniec_Projekt)),IFERROR(IF(LataProjekcji=$F2396,IF(AND($G2396=$G2397,$F2396=$F2397),ROUND($D2395-SUM($K2397:P2397),0),ROUND(Q2395*$E2396,0)),IF(LataProjekcji&gt;$F2396,0,ROUND(Q2395*$E2396,0))),0),0)</f>
        <v>0</v>
      </c>
      <c r="R2397" s="5">
        <f ca="1">IF(AND($G2395,NOT(ISTEXT($G2394)),ISNUMBER(Poczatek),ISNUMBER(Koniec_Projekt)),IFERROR(IF(LataProjekcji=$F2396,IF(AND($G2396=$G2397,$F2396=$F2397),ROUND($D2395-SUM($K2397:Q2397),0),ROUND(R2395*$E2396,0)),IF(LataProjekcji&gt;$F2396,0,ROUND(R2395*$E2396,0))),0),0)</f>
        <v>0</v>
      </c>
      <c r="S2397" s="5">
        <f ca="1">IF(AND($G2395,NOT(ISTEXT($G2394)),ISNUMBER(Poczatek),ISNUMBER(Koniec_Projekt)),IFERROR(IF(LataProjekcji=$F2396,IF(AND($G2396=$G2397,$F2396=$F2397),ROUND($D2395-SUM($K2397:R2397),0),ROUND(S2395*$E2396,0)),IF(LataProjekcji&gt;$F2396,0,ROUND(S2395*$E2396,0))),0),0)</f>
        <v>0</v>
      </c>
      <c r="T2397" s="5">
        <f ca="1">IF(AND($G2395,NOT(ISTEXT($G2394)),ISNUMBER(Poczatek),ISNUMBER(Koniec_Projekt)),IFERROR(IF(LataProjekcji=$F2396,IF(AND($G2396=$G2397,$F2396=$F2397),ROUND($D2395-SUM($K2397:S2397),0),ROUND(T2395*$E2396,0)),IF(LataProjekcji&gt;$F2396,0,ROUND(T2395*$E2396,0))),0),0)</f>
        <v>0</v>
      </c>
      <c r="U2397" s="5">
        <f ca="1">IF(AND($G2395,NOT(ISTEXT($G2394)),ISNUMBER(Poczatek),ISNUMBER(Koniec_Projekt)),IFERROR(IF(LataProjekcji=$F2396,IF(AND($G2396=$G2397,$F2396=$F2397),ROUND($D2395-SUM($K2397:T2397),0),ROUND(U2395*$E2396,0)),IF(LataProjekcji&gt;$F2396,0,ROUND(U2395*$E2396,0))),0),0)</f>
        <v>0</v>
      </c>
      <c r="V2397" s="5">
        <f ca="1">IF(AND($G2395,NOT(ISTEXT($G2394)),ISNUMBER(Poczatek),ISNUMBER(Koniec_Projekt)),IFERROR(IF(LataProjekcji=$F2396,IF(AND($G2396=$G2397,$F2396=$F2397),ROUND($D2395-SUM($K2397:U2397),0),ROUND(V2395*$E2396,0)),IF(LataProjekcji&gt;$F2396,0,ROUND(V2395*$E2396,0))),0),0)</f>
        <v>0</v>
      </c>
      <c r="W2397" s="5">
        <f ca="1">IF(AND($G2395,NOT(ISTEXT($G2394)),ISNUMBER(Poczatek),ISNUMBER(Koniec_Projekt)),IFERROR(IF(LataProjekcji=$F2396,IF(AND($G2396=$G2397,$F2396=$F2397),ROUND($D2395-SUM($K2397:V2397),0),ROUND(W2395*$E2396,0)),IF(LataProjekcji&gt;$F2396,0,ROUND(W2395*$E2396,0))),0),0)</f>
        <v>0</v>
      </c>
      <c r="X2397" s="5">
        <f ca="1">IF(AND($G2395,NOT(ISTEXT($G2394)),ISNUMBER(Poczatek),ISNUMBER(Koniec_Projekt)),IFERROR(IF(LataProjekcji=$F2396,IF(AND($G2396=$G2397,$F2396=$F2397),ROUND($D2395-SUM($K2397:W2397),0),ROUND(X2395*$E2396,0)),IF(LataProjekcji&gt;$F2396,0,ROUND(X2395*$E2396,0))),0),0)</f>
        <v>0</v>
      </c>
      <c r="Y2397" s="5">
        <f ca="1">IF(AND($G2395,NOT(ISTEXT($G2394)),ISNUMBER(Poczatek),ISNUMBER(Koniec_Projekt)),IFERROR(IF(LataProjekcji=$F2396,IF(AND($G2396=$G2397,$F2396=$F2397),ROUND($D2395-SUM($K2397:X2397),0),ROUND(Y2395*$E2396,0)),IF(LataProjekcji&gt;$F2396,0,ROUND(Y2395*$E2396,0))),0),0)</f>
        <v>0</v>
      </c>
      <c r="Z2397" s="5">
        <f ca="1">IF(AND($G2395,NOT(ISTEXT($G2394)),ISNUMBER(Poczatek),ISNUMBER(Koniec_Projekt)),IFERROR(IF(LataProjekcji=$F2396,IF(AND($G2396=$G2397,$F2396=$F2397),ROUND($D2395-SUM($K2397:Y2397),0),ROUND(Z2395*$E2396,0)),IF(LataProjekcji&gt;$F2396,0,ROUND(Z2395*$E2396,0))),0),0)</f>
        <v>0</v>
      </c>
      <c r="AA2397" s="5">
        <f ca="1">IF(AND($G2395,NOT(ISTEXT($G2394)),ISNUMBER(Poczatek),ISNUMBER(Koniec_Projekt)),IFERROR(IF(LataProjekcji=$F2396,IF(AND($G2396=$G2397,$F2396=$F2397),ROUND($D2395-SUM($K2397:Z2397),0),ROUND(AA2395*$E2396,0)),IF(LataProjekcji&gt;$F2396,0,ROUND(AA2395*$E2396,0))),0),0)</f>
        <v>0</v>
      </c>
      <c r="AB2397" s="5">
        <f ca="1">IF(AND($G2395,NOT(ISTEXT($G2394)),ISNUMBER(Poczatek),ISNUMBER(Koniec_Projekt)),IFERROR(IF(LataProjekcji=$F2396,IF(AND($G2396=$G2397,$F2396=$F2397),ROUND($D2395-SUM($K2397:AA2397),0),ROUND(AB2395*$E2396,0)),IF(LataProjekcji&gt;$F2396,0,ROUND(AB2395*$E2396,0))),0),0)</f>
        <v>0</v>
      </c>
      <c r="AC2397" s="5">
        <f ca="1">IF(AND($G2395,NOT(ISTEXT($G2394)),ISNUMBER(Poczatek),ISNUMBER(Koniec_Projekt)),IFERROR(IF(LataProjekcji=$F2396,IF(AND($G2396=$G2397,$F2396=$F2397),ROUND($D2395-SUM($K2397:AB2397),0),ROUND(AC2395*$E2396,0)),IF(LataProjekcji&gt;$F2396,0,ROUND(AC2395*$E2396,0))),0),0)</f>
        <v>0</v>
      </c>
      <c r="AD2397" s="5">
        <f ca="1">IF(AND($G2395,NOT(ISTEXT($G2394)),ISNUMBER(Poczatek),ISNUMBER(Koniec_Projekt)),IFERROR(IF(LataProjekcji=$F2396,IF(AND($G2396=$G2397,$F2396=$F2397),ROUND($D2395-SUM($K2397:AC2397),0),ROUND(AD2395*$E2396,0)),IF(LataProjekcji&gt;$F2396,0,ROUND(AD2395*$E2396,0))),0),0)</f>
        <v>0</v>
      </c>
      <c r="AE2397" s="5">
        <f ca="1">IF(AND($G2395,NOT(ISTEXT($G2394)),ISNUMBER(Poczatek),ISNUMBER(Koniec_Projekt)),IFERROR(IF(LataProjekcji=$F2396,IF(AND($G2396=$G2397,$F2396=$F2397),ROUND($D2395-SUM($K2397:AD2397),0),ROUND(AE2395*$E2396,0)),IF(LataProjekcji&gt;$F2396,0,ROUND(AE2395*$E2396,0))),0),0)</f>
        <v>0</v>
      </c>
    </row>
    <row r="2398" spans="2:31" ht="12.5" hidden="1" thickBot="1">
      <c r="B2398" s="532" t="s">
        <v>755</v>
      </c>
      <c r="C2398" s="533"/>
      <c r="D2398" s="534">
        <f ca="1">IF(D2395&gt;10,ROUND((D2397-1)*E2396,0),E2396)</f>
        <v>0</v>
      </c>
      <c r="E2398" s="534">
        <f ca="1">D2395-D2398</f>
        <v>0</v>
      </c>
      <c r="F2398" s="533"/>
      <c r="G2398" s="533"/>
      <c r="H2398" s="533"/>
      <c r="I2398" s="533"/>
      <c r="J2398" s="533"/>
      <c r="K2398" s="533"/>
      <c r="L2398" s="533"/>
      <c r="M2398" s="533"/>
      <c r="N2398" s="533"/>
      <c r="O2398" s="533"/>
      <c r="P2398" s="533"/>
      <c r="Q2398" s="533"/>
      <c r="R2398" s="533"/>
      <c r="S2398" s="533"/>
      <c r="T2398" s="533"/>
      <c r="U2398" s="533"/>
      <c r="V2398" s="533"/>
      <c r="W2398" s="533"/>
      <c r="X2398" s="533"/>
      <c r="Y2398" s="533"/>
      <c r="Z2398" s="533"/>
      <c r="AA2398" s="533"/>
      <c r="AB2398" s="533"/>
      <c r="AC2398" s="533"/>
      <c r="AD2398" s="533"/>
      <c r="AE2398" s="533"/>
    </row>
    <row r="2399" spans="2:31" ht="12.5" hidden="1" thickTop="1"/>
    <row r="2400" spans="2:31" ht="12.5" hidden="1" thickBot="1">
      <c r="B2400" s="535" t="str">
        <f ca="1">"nazwa ST: "&amp;B1207</f>
        <v>nazwa ST: 0</v>
      </c>
      <c r="C2400" s="535"/>
      <c r="D2400" s="536">
        <f>D1207</f>
        <v>12</v>
      </c>
      <c r="E2400" s="535"/>
      <c r="F2400" s="535"/>
      <c r="G2400" s="535"/>
      <c r="H2400" s="535"/>
      <c r="I2400" s="535"/>
      <c r="J2400" s="535"/>
      <c r="K2400" s="544" t="str">
        <f t="shared" ref="K2400:AE2400" si="3678">LataProjekcji</f>
        <v>Uzupełnij dane</v>
      </c>
      <c r="L2400" s="544" t="str">
        <f t="shared" si="3678"/>
        <v/>
      </c>
      <c r="M2400" s="544" t="str">
        <f t="shared" si="3678"/>
        <v/>
      </c>
      <c r="N2400" s="544" t="str">
        <f t="shared" si="3678"/>
        <v/>
      </c>
      <c r="O2400" s="544" t="str">
        <f t="shared" si="3678"/>
        <v/>
      </c>
      <c r="P2400" s="544" t="str">
        <f t="shared" si="3678"/>
        <v/>
      </c>
      <c r="Q2400" s="544" t="str">
        <f t="shared" si="3678"/>
        <v/>
      </c>
      <c r="R2400" s="544" t="str">
        <f t="shared" si="3678"/>
        <v/>
      </c>
      <c r="S2400" s="544" t="str">
        <f t="shared" si="3678"/>
        <v/>
      </c>
      <c r="T2400" s="544" t="str">
        <f t="shared" si="3678"/>
        <v/>
      </c>
      <c r="U2400" s="544" t="str">
        <f t="shared" si="3678"/>
        <v/>
      </c>
      <c r="V2400" s="544" t="str">
        <f t="shared" si="3678"/>
        <v/>
      </c>
      <c r="W2400" s="544" t="str">
        <f t="shared" si="3678"/>
        <v/>
      </c>
      <c r="X2400" s="544" t="str">
        <f t="shared" si="3678"/>
        <v/>
      </c>
      <c r="Y2400" s="544" t="str">
        <f t="shared" si="3678"/>
        <v/>
      </c>
      <c r="Z2400" s="544" t="str">
        <f t="shared" si="3678"/>
        <v/>
      </c>
      <c r="AA2400" s="544" t="str">
        <f t="shared" si="3678"/>
        <v/>
      </c>
      <c r="AB2400" s="544" t="str">
        <f t="shared" si="3678"/>
        <v/>
      </c>
      <c r="AC2400" s="544" t="str">
        <f t="shared" si="3678"/>
        <v/>
      </c>
      <c r="AD2400" s="544" t="str">
        <f t="shared" si="3678"/>
        <v/>
      </c>
      <c r="AE2400" s="544" t="str">
        <f t="shared" si="3678"/>
        <v/>
      </c>
    </row>
    <row r="2401" spans="2:31" hidden="1">
      <c r="B2401" s="531" t="s">
        <v>756</v>
      </c>
      <c r="D2401" s="1">
        <f ca="1">D1208</f>
        <v>1900</v>
      </c>
      <c r="E2401" s="1">
        <f ca="1">E1208</f>
        <v>1</v>
      </c>
      <c r="F2401" s="1">
        <f ca="1">IF(D2402&gt;10,F1208,1)</f>
        <v>1</v>
      </c>
      <c r="G2401" s="530" t="str">
        <f ca="1">IF(ISBLANK(OFFSET($E$195,$D2400,0)),"brak daty",IF(D2402&gt;10,EDATE(OFFSET($E$195,$D2400,0),D2404),DATE(D2401,E2401,1)))</f>
        <v>brak daty</v>
      </c>
      <c r="H2401" s="543" t="b">
        <f ca="1">SUM(K2401:AE2401)=D2404</f>
        <v>1</v>
      </c>
      <c r="I2401" s="1" t="s">
        <v>752</v>
      </c>
      <c r="K2401" s="5">
        <f ca="1">IF(AND($G2402,NOT(ISTEXT($G2401)),ISNUMBER(Poczatek),ISNUMBER(Koniec_Projekt)),IFERROR(IF($D2401=LataProjekcji,$F2401,IF($D2401&lt;LataProjekcji,IF((SUM(K2401)+12)&lt;$D2404,12,$D2404-SUM(K2401)),0)),0),0)</f>
        <v>0</v>
      </c>
      <c r="L2401" s="5">
        <f ca="1">IF(AND($G2402,NOT(ISTEXT($G2401)),ISNUMBER(Poczatek),ISNUMBER(Koniec_Projekt)),IFERROR(IF($D2401=LataProjekcji,$F2401,IF($D2401&lt;LataProjekcji,IF((SUM($K2401:K2401)+12)&lt;$D2404,12,$D2404-SUM($K2401:K2401)),0)),0),0)</f>
        <v>0</v>
      </c>
      <c r="M2401" s="5">
        <f ca="1">IF(AND($G2402,NOT(ISTEXT($G2401)),ISNUMBER(Poczatek),ISNUMBER(Koniec_Projekt)),IFERROR(IF($D2401=LataProjekcji,$F2401,IF($D2401&lt;LataProjekcji,IF((SUM($K2401:L2401)+12)&lt;$D2404,12,$D2404-SUM($K2401:L2401)),0)),0),0)</f>
        <v>0</v>
      </c>
      <c r="N2401" s="5">
        <f ca="1">IF(AND($G2402,NOT(ISTEXT($G2401)),ISNUMBER(Poczatek),ISNUMBER(Koniec_Projekt)),IFERROR(IF($D2401=LataProjekcji,$F2401,IF($D2401&lt;LataProjekcji,IF((SUM($K2401:M2401)+12)&lt;$D2404,12,$D2404-SUM($K2401:M2401)),0)),0),0)</f>
        <v>0</v>
      </c>
      <c r="O2401" s="5">
        <f ca="1">IF(AND($G2402,NOT(ISTEXT($G2401)),ISNUMBER(Poczatek),ISNUMBER(Koniec_Projekt)),IFERROR(IF($D2401=LataProjekcji,$F2401,IF($D2401&lt;LataProjekcji,IF((SUM($K2401:N2401)+12)&lt;$D2404,12,$D2404-SUM($K2401:N2401)),0)),0),0)</f>
        <v>0</v>
      </c>
      <c r="P2401" s="5">
        <f ca="1">IF(AND($G2402,NOT(ISTEXT($G2401)),ISNUMBER(Poczatek),ISNUMBER(Koniec_Projekt)),IFERROR(IF($D2401=LataProjekcji,$F2401,IF($D2401&lt;LataProjekcji,IF((SUM($K2401:O2401)+12)&lt;$D2404,12,$D2404-SUM($K2401:O2401)),0)),0),0)</f>
        <v>0</v>
      </c>
      <c r="Q2401" s="5">
        <f ca="1">IF(AND($G2402,NOT(ISTEXT($G2401)),ISNUMBER(Poczatek),ISNUMBER(Koniec_Projekt)),IFERROR(IF($D2401=LataProjekcji,$F2401,IF($D2401&lt;LataProjekcji,IF((SUM($K2401:P2401)+12)&lt;$D2404,12,$D2404-SUM($K2401:P2401)),0)),0),0)</f>
        <v>0</v>
      </c>
      <c r="R2401" s="5">
        <f ca="1">IF(AND($G2402,NOT(ISTEXT($G2401)),ISNUMBER(Poczatek),ISNUMBER(Koniec_Projekt)),IFERROR(IF($D2401=LataProjekcji,$F2401,IF($D2401&lt;LataProjekcji,IF((SUM($K2401:Q2401)+12)&lt;$D2404,12,$D2404-SUM($K2401:Q2401)),0)),0),0)</f>
        <v>0</v>
      </c>
      <c r="S2401" s="5">
        <f ca="1">IF(AND($G2402,NOT(ISTEXT($G2401)),ISNUMBER(Poczatek),ISNUMBER(Koniec_Projekt)),IFERROR(IF($D2401=LataProjekcji,$F2401,IF($D2401&lt;LataProjekcji,IF((SUM($K2401:R2401)+12)&lt;$D2404,12,$D2404-SUM($K2401:R2401)),0)),0),0)</f>
        <v>0</v>
      </c>
      <c r="T2401" s="5">
        <f ca="1">IF(AND($G2402,NOT(ISTEXT($G2401)),ISNUMBER(Poczatek),ISNUMBER(Koniec_Projekt)),IFERROR(IF($D2401=LataProjekcji,$F2401,IF($D2401&lt;LataProjekcji,IF((SUM($K2401:S2401)+12)&lt;$D2404,12,$D2404-SUM($K2401:S2401)),0)),0),0)</f>
        <v>0</v>
      </c>
      <c r="U2401" s="5">
        <f ca="1">IF(AND($G2402,NOT(ISTEXT($G2401)),ISNUMBER(Poczatek),ISNUMBER(Koniec_Projekt)),IFERROR(IF($D2401=LataProjekcji,$F2401,IF($D2401&lt;LataProjekcji,IF((SUM($K2401:T2401)+12)&lt;$D2404,12,$D2404-SUM($K2401:T2401)),0)),0),0)</f>
        <v>0</v>
      </c>
      <c r="V2401" s="5">
        <f ca="1">IF(AND($G2402,NOT(ISTEXT($G2401)),ISNUMBER(Poczatek),ISNUMBER(Koniec_Projekt)),IFERROR(IF($D2401=LataProjekcji,$F2401,IF($D2401&lt;LataProjekcji,IF((SUM($K2401:U2401)+12)&lt;$D2404,12,$D2404-SUM($K2401:U2401)),0)),0),0)</f>
        <v>0</v>
      </c>
      <c r="W2401" s="5">
        <f ca="1">IF(AND($G2402,NOT(ISTEXT($G2401)),ISNUMBER(Poczatek),ISNUMBER(Koniec_Projekt)),IFERROR(IF($D2401=LataProjekcji,$F2401,IF($D2401&lt;LataProjekcji,IF((SUM($K2401:V2401)+12)&lt;$D2404,12,$D2404-SUM($K2401:V2401)),0)),0),0)</f>
        <v>0</v>
      </c>
      <c r="X2401" s="5">
        <f ca="1">IF(AND($G2402,NOT(ISTEXT($G2401)),ISNUMBER(Poczatek),ISNUMBER(Koniec_Projekt)),IFERROR(IF($D2401=LataProjekcji,$F2401,IF($D2401&lt;LataProjekcji,IF((SUM($K2401:W2401)+12)&lt;$D2404,12,$D2404-SUM($K2401:W2401)),0)),0),0)</f>
        <v>0</v>
      </c>
      <c r="Y2401" s="5">
        <f ca="1">IF(AND($G2402,NOT(ISTEXT($G2401)),ISNUMBER(Poczatek),ISNUMBER(Koniec_Projekt)),IFERROR(IF($D2401=LataProjekcji,$F2401,IF($D2401&lt;LataProjekcji,IF((SUM($K2401:X2401)+12)&lt;$D2404,12,$D2404-SUM($K2401:X2401)),0)),0),0)</f>
        <v>0</v>
      </c>
      <c r="Z2401" s="5">
        <f ca="1">IF(AND($G2402,NOT(ISTEXT($G2401)),ISNUMBER(Poczatek),ISNUMBER(Koniec_Projekt)),IFERROR(IF($D2401=LataProjekcji,$F2401,IF($D2401&lt;LataProjekcji,IF((SUM($K2401:Y2401)+12)&lt;$D2404,12,$D2404-SUM($K2401:Y2401)),0)),0),0)</f>
        <v>0</v>
      </c>
      <c r="AA2401" s="5">
        <f ca="1">IF(AND($G2402,NOT(ISTEXT($G2401)),ISNUMBER(Poczatek),ISNUMBER(Koniec_Projekt)),IFERROR(IF($D2401=LataProjekcji,$F2401,IF($D2401&lt;LataProjekcji,IF((SUM($K2401:Z2401)+12)&lt;$D2404,12,$D2404-SUM($K2401:Z2401)),0)),0),0)</f>
        <v>0</v>
      </c>
      <c r="AB2401" s="5">
        <f ca="1">IF(AND($G2402,NOT(ISTEXT($G2401)),ISNUMBER(Poczatek),ISNUMBER(Koniec_Projekt)),IFERROR(IF($D2401=LataProjekcji,$F2401,IF($D2401&lt;LataProjekcji,IF((SUM($K2401:AA2401)+12)&lt;$D2404,12,$D2404-SUM($K2401:AA2401)),0)),0),0)</f>
        <v>0</v>
      </c>
      <c r="AC2401" s="5">
        <f ca="1">IF(AND($G2402,NOT(ISTEXT($G2401)),ISNUMBER(Poczatek),ISNUMBER(Koniec_Projekt)),IFERROR(IF($D2401=LataProjekcji,$F2401,IF($D2401&lt;LataProjekcji,IF((SUM($K2401:AB2401)+12)&lt;$D2404,12,$D2404-SUM($K2401:AB2401)),0)),0),0)</f>
        <v>0</v>
      </c>
      <c r="AD2401" s="5">
        <f ca="1">IF(AND($G2402,NOT(ISTEXT($G2401)),ISNUMBER(Poczatek),ISNUMBER(Koniec_Projekt)),IFERROR(IF($D2401=LataProjekcji,$F2401,IF($D2401&lt;LataProjekcji,IF((SUM($K2401:AC2401)+12)&lt;$D2404,12,$D2404-SUM($K2401:AC2401)),0)),0),0)</f>
        <v>0</v>
      </c>
      <c r="AE2401" s="5">
        <f ca="1">IF(AND($G2402,NOT(ISTEXT($G2401)),ISNUMBER(Poczatek),ISNUMBER(Koniec_Projekt)),IFERROR(IF($D2401=LataProjekcji,$F2401,IF($D2401&lt;LataProjekcji,IF((SUM($K2401:AD2401)+12)&lt;$D2404,12,$D2404-SUM($K2401:AD2401)),0)),0),0)</f>
        <v>0</v>
      </c>
    </row>
    <row r="2402" spans="2:31" hidden="1">
      <c r="B2402" s="531" t="s">
        <v>758</v>
      </c>
      <c r="D2402" s="5">
        <f ca="1">D1209</f>
        <v>0</v>
      </c>
      <c r="E2402" s="459">
        <f ca="1">E1209</f>
        <v>0</v>
      </c>
      <c r="F2402" s="459">
        <f ca="1">F1209</f>
        <v>0</v>
      </c>
      <c r="G2402" s="1" t="b">
        <f>NOT(ISBLANK(am_prace_rozwojowe))</f>
        <v>0</v>
      </c>
      <c r="H2402" s="543" t="b">
        <f ca="1">SUM(K2402:AE2402)=E2404</f>
        <v>1</v>
      </c>
      <c r="I2402" s="1" t="s">
        <v>753</v>
      </c>
      <c r="K2402" s="542">
        <f ca="1">IF(AND($G2402,NOT(ISTEXT($G2401)),ISNUMBER(Poczatek),ISNUMBER(Koniec_Projekt)),IFERROR(IF($D2401=LataProjekcji,IF($F2401&gt;$E2404,$E2404,$F2401),IF($D2404&gt;=$E2404,(IF($D2401&lt;LataProjekcji,IF((SUM(J2402:$K2402)+12)&lt;$E2404,12,$E2404-SUM(J2402:$K2402)),0)),(IF($D2401&lt;LataProjekcji,IF((SUM(J2402:$K2402)+12)&lt;$D2404,12,$D2404-SUM(J2402:$K2402)),0)))),0),0)</f>
        <v>0</v>
      </c>
      <c r="L2402" s="542">
        <f ca="1">IF(AND($G2402,NOT(ISTEXT($G2401)),ISNUMBER(Poczatek),ISNUMBER(Koniec_Projekt)),IFERROR(IF($D2401=LataProjekcji,IF($F2401&gt;$E2404,$E2404,$F2401),IF($D2404&gt;=$E2404,(IF($D2401&lt;LataProjekcji,IF((SUM($K2402:K2402)+12)&lt;$E2404,12,$E2404-SUM($K2402:K2402)),0)),(IF($D2401&lt;LataProjekcji,IF((SUM($K2402:K2402)+12)&lt;$D2404,12,$D2404-SUM($K2402:K2402)),0)))),0),0)</f>
        <v>0</v>
      </c>
      <c r="M2402" s="542">
        <f ca="1">IF(AND($G2402,NOT(ISTEXT($G2401)),ISNUMBER(Poczatek),ISNUMBER(Koniec_Projekt)),IFERROR(IF($D2401=LataProjekcji,IF($F2401&gt;$E2404,$E2404,$F2401),IF($D2404&gt;=$E2404,(IF($D2401&lt;LataProjekcji,IF((SUM($K2402:L2402)+12)&lt;$E2404,12,$E2404-SUM($K2402:L2402)),0)),(IF($D2401&lt;LataProjekcji,IF((SUM($K2402:L2402)+12)&lt;$D2404,12,$D2404-SUM($K2402:L2402)),0)))),0),0)</f>
        <v>0</v>
      </c>
      <c r="N2402" s="542">
        <f ca="1">IF(AND($G2402,NOT(ISTEXT($G2401)),ISNUMBER(Poczatek),ISNUMBER(Koniec_Projekt)),IFERROR(IF($D2401=LataProjekcji,IF($F2401&gt;$E2404,$E2404,$F2401),IF($D2404&gt;=$E2404,(IF($D2401&lt;LataProjekcji,IF((SUM($K2402:M2402)+12)&lt;$E2404,12,$E2404-SUM($K2402:M2402)),0)),(IF($D2401&lt;LataProjekcji,IF((SUM($K2402:M2402)+12)&lt;$D2404,12,$D2404-SUM($K2402:M2402)),0)))),0),0)</f>
        <v>0</v>
      </c>
      <c r="O2402" s="542">
        <f ca="1">IF(AND($G2402,NOT(ISTEXT($G2401)),ISNUMBER(Poczatek),ISNUMBER(Koniec_Projekt)),IFERROR(IF($D2401=LataProjekcji,IF($F2401&gt;$E2404,$E2404,$F2401),IF($D2404&gt;=$E2404,(IF($D2401&lt;LataProjekcji,IF((SUM($K2402:N2402)+12)&lt;$E2404,12,$E2404-SUM($K2402:N2402)),0)),(IF($D2401&lt;LataProjekcji,IF((SUM($K2402:N2402)+12)&lt;$D2404,12,$D2404-SUM($K2402:N2402)),0)))),0),0)</f>
        <v>0</v>
      </c>
      <c r="P2402" s="542">
        <f ca="1">IF(AND($G2402,NOT(ISTEXT($G2401)),ISNUMBER(Poczatek),ISNUMBER(Koniec_Projekt)),IFERROR(IF($D2401=LataProjekcji,IF($F2401&gt;$E2404,$E2404,$F2401),IF($D2404&gt;=$E2404,(IF($D2401&lt;LataProjekcji,IF((SUM($K2402:O2402)+12)&lt;$E2404,12,$E2404-SUM($K2402:O2402)),0)),(IF($D2401&lt;LataProjekcji,IF((SUM($K2402:O2402)+12)&lt;$D2404,12,$D2404-SUM($K2402:O2402)),0)))),0),0)</f>
        <v>0</v>
      </c>
      <c r="Q2402" s="542">
        <f ca="1">IF(AND($G2402,NOT(ISTEXT($G2401)),ISNUMBER(Poczatek),ISNUMBER(Koniec_Projekt)),IFERROR(IF($D2401=LataProjekcji,IF($F2401&gt;$E2404,$E2404,$F2401),IF($D2404&gt;=$E2404,(IF($D2401&lt;LataProjekcji,IF((SUM($K2402:P2402)+12)&lt;$E2404,12,$E2404-SUM($K2402:P2402)),0)),(IF($D2401&lt;LataProjekcji,IF((SUM($K2402:P2402)+12)&lt;$D2404,12,$D2404-SUM($K2402:P2402)),0)))),0),0)</f>
        <v>0</v>
      </c>
      <c r="R2402" s="542">
        <f ca="1">IF(AND($G2402,NOT(ISTEXT($G2401)),ISNUMBER(Poczatek),ISNUMBER(Koniec_Projekt)),IFERROR(IF($D2401=LataProjekcji,IF($F2401&gt;$E2404,$E2404,$F2401),IF($D2404&gt;=$E2404,(IF($D2401&lt;LataProjekcji,IF((SUM($K2402:Q2402)+12)&lt;$E2404,12,$E2404-SUM($K2402:Q2402)),0)),(IF($D2401&lt;LataProjekcji,IF((SUM($K2402:Q2402)+12)&lt;$D2404,12,$D2404-SUM($K2402:Q2402)),0)))),0),0)</f>
        <v>0</v>
      </c>
      <c r="S2402" s="542">
        <f ca="1">IF(AND($G2402,NOT(ISTEXT($G2401)),ISNUMBER(Poczatek),ISNUMBER(Koniec_Projekt)),IFERROR(IF($D2401=LataProjekcji,IF($F2401&gt;$E2404,$E2404,$F2401),IF($D2404&gt;=$E2404,(IF($D2401&lt;LataProjekcji,IF((SUM($K2402:R2402)+12)&lt;$E2404,12,$E2404-SUM($K2402:R2402)),0)),(IF($D2401&lt;LataProjekcji,IF((SUM($K2402:R2402)+12)&lt;$D2404,12,$D2404-SUM($K2402:R2402)),0)))),0),0)</f>
        <v>0</v>
      </c>
      <c r="T2402" s="542">
        <f ca="1">IF(AND($G2402,NOT(ISTEXT($G2401)),ISNUMBER(Poczatek),ISNUMBER(Koniec_Projekt)),IFERROR(IF($D2401=LataProjekcji,IF($F2401&gt;$E2404,$E2404,$F2401),IF($D2404&gt;=$E2404,(IF($D2401&lt;LataProjekcji,IF((SUM($K2402:S2402)+12)&lt;$E2404,12,$E2404-SUM($K2402:S2402)),0)),(IF($D2401&lt;LataProjekcji,IF((SUM($K2402:S2402)+12)&lt;$D2404,12,$D2404-SUM($K2402:S2402)),0)))),0),0)</f>
        <v>0</v>
      </c>
      <c r="U2402" s="542">
        <f ca="1">IF(AND($G2402,NOT(ISTEXT($G2401)),ISNUMBER(Poczatek),ISNUMBER(Koniec_Projekt)),IFERROR(IF($D2401=LataProjekcji,IF($F2401&gt;$E2404,$E2404,$F2401),IF($D2404&gt;=$E2404,(IF($D2401&lt;LataProjekcji,IF((SUM($K2402:T2402)+12)&lt;$E2404,12,$E2404-SUM($K2402:T2402)),0)),(IF($D2401&lt;LataProjekcji,IF((SUM($K2402:T2402)+12)&lt;$D2404,12,$D2404-SUM($K2402:T2402)),0)))),0),0)</f>
        <v>0</v>
      </c>
      <c r="V2402" s="542">
        <f ca="1">IF(AND($G2402,NOT(ISTEXT($G2401)),ISNUMBER(Poczatek),ISNUMBER(Koniec_Projekt)),IFERROR(IF($D2401=LataProjekcji,IF($F2401&gt;$E2404,$E2404,$F2401),IF($D2404&gt;=$E2404,(IF($D2401&lt;LataProjekcji,IF((SUM($K2402:U2402)+12)&lt;$E2404,12,$E2404-SUM($K2402:U2402)),0)),(IF($D2401&lt;LataProjekcji,IF((SUM($K2402:U2402)+12)&lt;$D2404,12,$D2404-SUM($K2402:U2402)),0)))),0),0)</f>
        <v>0</v>
      </c>
      <c r="W2402" s="542">
        <f ca="1">IF(AND($G2402,NOT(ISTEXT($G2401)),ISNUMBER(Poczatek),ISNUMBER(Koniec_Projekt)),IFERROR(IF($D2401=LataProjekcji,IF($F2401&gt;$E2404,$E2404,$F2401),IF($D2404&gt;=$E2404,(IF($D2401&lt;LataProjekcji,IF((SUM($K2402:V2402)+12)&lt;$E2404,12,$E2404-SUM($K2402:V2402)),0)),(IF($D2401&lt;LataProjekcji,IF((SUM($K2402:V2402)+12)&lt;$D2404,12,$D2404-SUM($K2402:V2402)),0)))),0),0)</f>
        <v>0</v>
      </c>
      <c r="X2402" s="542">
        <f ca="1">IF(AND($G2402,NOT(ISTEXT($G2401)),ISNUMBER(Poczatek),ISNUMBER(Koniec_Projekt)),IFERROR(IF($D2401=LataProjekcji,IF($F2401&gt;$E2404,$E2404,$F2401),IF($D2404&gt;=$E2404,(IF($D2401&lt;LataProjekcji,IF((SUM($K2402:W2402)+12)&lt;$E2404,12,$E2404-SUM($K2402:W2402)),0)),(IF($D2401&lt;LataProjekcji,IF((SUM($K2402:W2402)+12)&lt;$D2404,12,$D2404-SUM($K2402:W2402)),0)))),0),0)</f>
        <v>0</v>
      </c>
      <c r="Y2402" s="542">
        <f ca="1">IF(AND($G2402,NOT(ISTEXT($G2401)),ISNUMBER(Poczatek),ISNUMBER(Koniec_Projekt)),IFERROR(IF($D2401=LataProjekcji,IF($F2401&gt;$E2404,$E2404,$F2401),IF($D2404&gt;=$E2404,(IF($D2401&lt;LataProjekcji,IF((SUM($K2402:X2402)+12)&lt;$E2404,12,$E2404-SUM($K2402:X2402)),0)),(IF($D2401&lt;LataProjekcji,IF((SUM($K2402:X2402)+12)&lt;$D2404,12,$D2404-SUM($K2402:X2402)),0)))),0),0)</f>
        <v>0</v>
      </c>
      <c r="Z2402" s="542">
        <f ca="1">IF(AND($G2402,NOT(ISTEXT($G2401)),ISNUMBER(Poczatek),ISNUMBER(Koniec_Projekt)),IFERROR(IF($D2401=LataProjekcji,IF($F2401&gt;$E2404,$E2404,$F2401),IF($D2404&gt;=$E2404,(IF($D2401&lt;LataProjekcji,IF((SUM($K2402:Y2402)+12)&lt;$E2404,12,$E2404-SUM($K2402:Y2402)),0)),(IF($D2401&lt;LataProjekcji,IF((SUM($K2402:Y2402)+12)&lt;$D2404,12,$D2404-SUM($K2402:Y2402)),0)))),0),0)</f>
        <v>0</v>
      </c>
      <c r="AA2402" s="542">
        <f ca="1">IF(AND($G2402,NOT(ISTEXT($G2401)),ISNUMBER(Poczatek),ISNUMBER(Koniec_Projekt)),IFERROR(IF($D2401=LataProjekcji,IF($F2401&gt;$E2404,$E2404,$F2401),IF($D2404&gt;=$E2404,(IF($D2401&lt;LataProjekcji,IF((SUM($K2402:Z2402)+12)&lt;$E2404,12,$E2404-SUM($K2402:Z2402)),0)),(IF($D2401&lt;LataProjekcji,IF((SUM($K2402:Z2402)+12)&lt;$D2404,12,$D2404-SUM($K2402:Z2402)),0)))),0),0)</f>
        <v>0</v>
      </c>
      <c r="AB2402" s="542">
        <f ca="1">IF(AND($G2402,NOT(ISTEXT($G2401)),ISNUMBER(Poczatek),ISNUMBER(Koniec_Projekt)),IFERROR(IF($D2401=LataProjekcji,IF($F2401&gt;$E2404,$E2404,$F2401),IF($D2404&gt;=$E2404,(IF($D2401&lt;LataProjekcji,IF((SUM($K2402:AA2402)+12)&lt;$E2404,12,$E2404-SUM($K2402:AA2402)),0)),(IF($D2401&lt;LataProjekcji,IF((SUM($K2402:AA2402)+12)&lt;$D2404,12,$D2404-SUM($K2402:AA2402)),0)))),0),0)</f>
        <v>0</v>
      </c>
      <c r="AC2402" s="542">
        <f ca="1">IF(AND($G2402,NOT(ISTEXT($G2401)),ISNUMBER(Poczatek),ISNUMBER(Koniec_Projekt)),IFERROR(IF($D2401=LataProjekcji,IF($F2401&gt;$E2404,$E2404,$F2401),IF($D2404&gt;=$E2404,(IF($D2401&lt;LataProjekcji,IF((SUM($K2402:AB2402)+12)&lt;$E2404,12,$E2404-SUM($K2402:AB2402)),0)),(IF($D2401&lt;LataProjekcji,IF((SUM($K2402:AB2402)+12)&lt;$D2404,12,$D2404-SUM($K2402:AB2402)),0)))),0),0)</f>
        <v>0</v>
      </c>
      <c r="AD2402" s="542">
        <f ca="1">IF(AND($G2402,NOT(ISTEXT($G2401)),ISNUMBER(Poczatek),ISNUMBER(Koniec_Projekt)),IFERROR(IF($D2401=LataProjekcji,IF($F2401&gt;$E2404,$E2404,$F2401),IF($D2404&gt;=$E2404,(IF($D2401&lt;LataProjekcji,IF((SUM($K2402:AC2402)+12)&lt;$E2404,12,$E2404-SUM($K2402:AC2402)),0)),(IF($D2401&lt;LataProjekcji,IF((SUM($K2402:AC2402)+12)&lt;$D2404,12,$D2404-SUM($K2402:AC2402)),0)))),0),0)</f>
        <v>0</v>
      </c>
      <c r="AE2402" s="542">
        <f ca="1">IF(AND($G2402,NOT(ISTEXT($G2401)),ISNUMBER(Poczatek),ISNUMBER(Koniec_Projekt)),IFERROR(IF($D2401=LataProjekcji,IF($F2401&gt;$E2404,$E2404,$F2401),IF($D2404&gt;=$E2404,(IF($D2401&lt;LataProjekcji,IF((SUM($K2402:AD2402)+12)&lt;$E2404,12,$E2404-SUM($K2402:AD2402)),0)),(IF($D2401&lt;LataProjekcji,IF((SUM($K2402:AD2402)+12)&lt;$D2404,12,$D2404-SUM($K2402:AD2402)),0)))),0),0)</f>
        <v>0</v>
      </c>
    </row>
    <row r="2403" spans="2:31" hidden="1">
      <c r="B2403" s="531" t="s">
        <v>757</v>
      </c>
      <c r="D2403" s="459">
        <f ca="1">D1210</f>
        <v>0</v>
      </c>
      <c r="E2403" s="459">
        <f ca="1">IF(D2402&gt;10,ROUND(D2403/12,2),D2403)</f>
        <v>0</v>
      </c>
      <c r="F2403" s="529">
        <f>Koniec_Projekt</f>
        <v>0</v>
      </c>
      <c r="G2403" s="330">
        <f>Miesiac_Koniec_Projekt</f>
        <v>0</v>
      </c>
      <c r="H2403" s="543" t="b">
        <f ca="1">SUM(K2403:AE2403)=D2402</f>
        <v>1</v>
      </c>
      <c r="I2403" s="1" t="s">
        <v>716</v>
      </c>
      <c r="K2403" s="256">
        <f ca="1">IF(AND($G2402,NOT(ISTEXT($G2401)),ISNUMBER(Poczatek),ISNUMBER(Koniec_Projekt)),IFERROR(IF(LataProjekcji=$F2404,ROUND($D2402,0),ROUND(K2401*$E2403,0)),0),0)</f>
        <v>0</v>
      </c>
      <c r="L2403" s="5">
        <f ca="1">IF(AND($G2402,NOT(ISTEXT($G2401)),ISNUMBER(Poczatek),ISNUMBER(Koniec_Projekt)),IFERROR(IF(LataProjekcji=$F2404,ROUND($D2402-SUM(K2403:$K2403),0),ROUND(L2401*$E2403,0)),0),0)</f>
        <v>0</v>
      </c>
      <c r="M2403" s="5">
        <f ca="1">IF(AND($G2402,NOT(ISTEXT($G2401)),ISNUMBER(Poczatek),ISNUMBER(Koniec_Projekt)),IFERROR(IF(LataProjekcji=$F2404,ROUND($D2402-SUM($K2403:L2403),0),ROUND(M2401*$E2403,0)),0),0)</f>
        <v>0</v>
      </c>
      <c r="N2403" s="5">
        <f ca="1">IF(AND($G2402,NOT(ISTEXT($G2401)),ISNUMBER(Poczatek),ISNUMBER(Koniec_Projekt)),IFERROR(IF(LataProjekcji=$F2404,ROUND($D2402-SUM($K2403:M2403),0),ROUND(N2401*$E2403,0)),0),0)</f>
        <v>0</v>
      </c>
      <c r="O2403" s="5">
        <f ca="1">IF(AND($G2402,NOT(ISTEXT($G2401)),ISNUMBER(Poczatek),ISNUMBER(Koniec_Projekt)),IFERROR(IF(LataProjekcji=$F2404,ROUND($D2402-SUM($K2403:N2403),0),ROUND(O2401*$E2403,0)),0),0)</f>
        <v>0</v>
      </c>
      <c r="P2403" s="5">
        <f ca="1">IF(AND($G2402,NOT(ISTEXT($G2401)),ISNUMBER(Poczatek),ISNUMBER(Koniec_Projekt)),IFERROR(IF(LataProjekcji=$F2404,ROUND($D2402-SUM($K2403:O2403),0),ROUND(P2401*$E2403,0)),0),0)</f>
        <v>0</v>
      </c>
      <c r="Q2403" s="5">
        <f ca="1">IF(AND($G2402,NOT(ISTEXT($G2401)),ISNUMBER(Poczatek),ISNUMBER(Koniec_Projekt)),IFERROR(IF(LataProjekcji=$F2404,ROUND($D2402-SUM($K2403:P2403),0),ROUND(Q2401*$E2403,0)),0),0)</f>
        <v>0</v>
      </c>
      <c r="R2403" s="5">
        <f ca="1">IF(AND($G2402,NOT(ISTEXT($G2401)),ISNUMBER(Poczatek),ISNUMBER(Koniec_Projekt)),IFERROR(IF(LataProjekcji=$F2404,ROUND($D2402-SUM($K2403:Q2403),0),ROUND(R2401*$E2403,0)),0),0)</f>
        <v>0</v>
      </c>
      <c r="S2403" s="5">
        <f ca="1">IF(AND($G2402,NOT(ISTEXT($G2401)),ISNUMBER(Poczatek),ISNUMBER(Koniec_Projekt)),IFERROR(IF(LataProjekcji=$F2404,ROUND($D2402-SUM($K2403:R2403),0),ROUND(S2401*$E2403,0)),0),0)</f>
        <v>0</v>
      </c>
      <c r="T2403" s="5">
        <f ca="1">IF(AND($G2402,NOT(ISTEXT($G2401)),ISNUMBER(Poczatek),ISNUMBER(Koniec_Projekt)),IFERROR(IF(LataProjekcji=$F2404,ROUND($D2402-SUM($K2403:S2403),0),ROUND(T2401*$E2403,0)),0),0)</f>
        <v>0</v>
      </c>
      <c r="U2403" s="5">
        <f ca="1">IF(AND($G2402,NOT(ISTEXT($G2401)),ISNUMBER(Poczatek),ISNUMBER(Koniec_Projekt)),IFERROR(IF(LataProjekcji=$F2404,ROUND($D2402-SUM($K2403:T2403),0),ROUND(U2401*$E2403,0)),0),0)</f>
        <v>0</v>
      </c>
      <c r="V2403" s="5">
        <f ca="1">IF(AND($G2402,NOT(ISTEXT($G2401)),ISNUMBER(Poczatek),ISNUMBER(Koniec_Projekt)),IFERROR(IF(LataProjekcji=$F2404,ROUND($D2402-SUM($K2403:U2403),0),ROUND(V2401*$E2403,0)),0),0)</f>
        <v>0</v>
      </c>
      <c r="W2403" s="5">
        <f ca="1">IF(AND($G2402,NOT(ISTEXT($G2401)),ISNUMBER(Poczatek),ISNUMBER(Koniec_Projekt)),IFERROR(IF(LataProjekcji=$F2404,ROUND($D2402-SUM($K2403:V2403),0),ROUND(W2401*$E2403,0)),0),0)</f>
        <v>0</v>
      </c>
      <c r="X2403" s="5">
        <f ca="1">IF(AND($G2402,NOT(ISTEXT($G2401)),ISNUMBER(Poczatek),ISNUMBER(Koniec_Projekt)),IFERROR(IF(LataProjekcji=$F2404,ROUND($D2402-SUM($K2403:W2403),0),ROUND(X2401*$E2403,0)),0),0)</f>
        <v>0</v>
      </c>
      <c r="Y2403" s="5">
        <f ca="1">IF(AND($G2402,NOT(ISTEXT($G2401)),ISNUMBER(Poczatek),ISNUMBER(Koniec_Projekt)),IFERROR(IF(LataProjekcji=$F2404,ROUND($D2402-SUM($K2403:X2403),0),ROUND(Y2401*$E2403,0)),0),0)</f>
        <v>0</v>
      </c>
      <c r="Z2403" s="5">
        <f ca="1">IF(AND($G2402,NOT(ISTEXT($G2401)),ISNUMBER(Poczatek),ISNUMBER(Koniec_Projekt)),IFERROR(IF(LataProjekcji=$F2404,ROUND($D2402-SUM($K2403:Y2403),0),ROUND(Z2401*$E2403,0)),0),0)</f>
        <v>0</v>
      </c>
      <c r="AA2403" s="5">
        <f ca="1">IF(AND($G2402,NOT(ISTEXT($G2401)),ISNUMBER(Poczatek),ISNUMBER(Koniec_Projekt)),IFERROR(IF(LataProjekcji=$F2404,ROUND($D2402-SUM($K2403:Z2403),0),ROUND(AA2401*$E2403,0)),0),0)</f>
        <v>0</v>
      </c>
      <c r="AB2403" s="5">
        <f ca="1">IF(AND($G2402,NOT(ISTEXT($G2401)),ISNUMBER(Poczatek),ISNUMBER(Koniec_Projekt)),IFERROR(IF(LataProjekcji=$F2404,ROUND($D2402-SUM($K2403:AA2403),0),ROUND(AB2401*$E2403,0)),0),0)</f>
        <v>0</v>
      </c>
      <c r="AC2403" s="5">
        <f ca="1">IF(AND($G2402,NOT(ISTEXT($G2401)),ISNUMBER(Poczatek),ISNUMBER(Koniec_Projekt)),IFERROR(IF(LataProjekcji=$F2404,ROUND($D2402-SUM($K2403:AB2403),0),ROUND(AC2401*$E2403,0)),0),0)</f>
        <v>0</v>
      </c>
      <c r="AD2403" s="5">
        <f ca="1">IF(AND($G2402,NOT(ISTEXT($G2401)),ISNUMBER(Poczatek),ISNUMBER(Koniec_Projekt)),IFERROR(IF(LataProjekcji=$F2404,ROUND($D2402-SUM($K2403:AC2403),0),ROUND(AD2401*$E2403,0)),0),0)</f>
        <v>0</v>
      </c>
      <c r="AE2403" s="5">
        <f ca="1">IF(AND($G2402,NOT(ISTEXT($G2401)),ISNUMBER(Poczatek),ISNUMBER(Koniec_Projekt)),IFERROR(IF(LataProjekcji=$F2404,ROUND($D2402-SUM($K2403:AD2403),0),ROUND(AE2401*$E2403,0)),0),0)</f>
        <v>0</v>
      </c>
    </row>
    <row r="2404" spans="2:31" hidden="1">
      <c r="B2404" s="531" t="s">
        <v>754</v>
      </c>
      <c r="D2404" s="1">
        <f ca="1">IFERROR(ROUNDUP(D2402/E2403,0),0)</f>
        <v>0</v>
      </c>
      <c r="E2404" s="1">
        <f ca="1">IF(D2404=0,0,DATEDIF(DATE(D2401,E2401,1),DATE(F2403,G2403,1),"m"))</f>
        <v>0</v>
      </c>
      <c r="F2404" s="1" t="str">
        <f ca="1">IFERROR(YEAR(G2401),"brak daty")</f>
        <v>brak daty</v>
      </c>
      <c r="G2404" s="1" t="str">
        <f ca="1">IFERROR(MONTH(G2401),"brak daty")</f>
        <v>brak daty</v>
      </c>
      <c r="H2404" s="5"/>
      <c r="I2404" s="1" t="s">
        <v>426</v>
      </c>
      <c r="K2404" s="5">
        <f ca="1">IF(AND($G2402,NOT(ISTEXT($G2401)),ISNUMBER(Poczatek),ISNUMBER(Koniec_Projekt)),IFERROR(IF(LataProjekcji=$F2403,IF(AND($G2403=$G2404,$F2403=$F2404),ROUND($D2402-SUM($K2404),0),ROUND(K2402*$E2403,0)),IF(LataProjekcji&gt;$F2403,0,ROUND(K2402*$E2403,0))),0),0)</f>
        <v>0</v>
      </c>
      <c r="L2404" s="5">
        <f ca="1">IF(AND($G2402,NOT(ISTEXT($G2401)),ISNUMBER(Poczatek),ISNUMBER(Koniec_Projekt)),IFERROR(IF(LataProjekcji=$F2403,IF(AND($G2403=$G2404,$F2403=$F2404),ROUND($D2402-SUM($K2404:K2404),0),ROUND(L2402*$E2403,0)),IF(LataProjekcji&gt;$F2403,0,ROUND(L2402*$E2403,0))),0),0)</f>
        <v>0</v>
      </c>
      <c r="M2404" s="5">
        <f ca="1">IF(AND($G2402,NOT(ISTEXT($G2401)),ISNUMBER(Poczatek),ISNUMBER(Koniec_Projekt)),IFERROR(IF(LataProjekcji=$F2403,IF(AND($G2403=$G2404,$F2403=$F2404),ROUND($D2402-SUM($K2404:L2404),0),ROUND(M2402*$E2403,0)),IF(LataProjekcji&gt;$F2403,0,ROUND(M2402*$E2403,0))),0),0)</f>
        <v>0</v>
      </c>
      <c r="N2404" s="5">
        <f ca="1">IF(AND($G2402,NOT(ISTEXT($G2401)),ISNUMBER(Poczatek),ISNUMBER(Koniec_Projekt)),IFERROR(IF(LataProjekcji=$F2403,IF(AND($G2403=$G2404,$F2403=$F2404),ROUND($D2402-SUM($K2404:M2404),0),ROUND(N2402*$E2403,0)),IF(LataProjekcji&gt;$F2403,0,ROUND(N2402*$E2403,0))),0),0)</f>
        <v>0</v>
      </c>
      <c r="O2404" s="5">
        <f ca="1">IF(AND($G2402,NOT(ISTEXT($G2401)),ISNUMBER(Poczatek),ISNUMBER(Koniec_Projekt)),IFERROR(IF(LataProjekcji=$F2403,IF(AND($G2403=$G2404,$F2403=$F2404),ROUND($D2402-SUM($K2404:N2404),0),ROUND(O2402*$E2403,0)),IF(LataProjekcji&gt;$F2403,0,ROUND(O2402*$E2403,0))),0),0)</f>
        <v>0</v>
      </c>
      <c r="P2404" s="5">
        <f ca="1">IF(AND($G2402,NOT(ISTEXT($G2401)),ISNUMBER(Poczatek),ISNUMBER(Koniec_Projekt)),IFERROR(IF(LataProjekcji=$F2403,IF(AND($G2403=$G2404,$F2403=$F2404),ROUND($D2402-SUM($K2404:O2404),0),ROUND(P2402*$E2403,0)),IF(LataProjekcji&gt;$F2403,0,ROUND(P2402*$E2403,0))),0),0)</f>
        <v>0</v>
      </c>
      <c r="Q2404" s="5">
        <f ca="1">IF(AND($G2402,NOT(ISTEXT($G2401)),ISNUMBER(Poczatek),ISNUMBER(Koniec_Projekt)),IFERROR(IF(LataProjekcji=$F2403,IF(AND($G2403=$G2404,$F2403=$F2404),ROUND($D2402-SUM($K2404:P2404),0),ROUND(Q2402*$E2403,0)),IF(LataProjekcji&gt;$F2403,0,ROUND(Q2402*$E2403,0))),0),0)</f>
        <v>0</v>
      </c>
      <c r="R2404" s="5">
        <f ca="1">IF(AND($G2402,NOT(ISTEXT($G2401)),ISNUMBER(Poczatek),ISNUMBER(Koniec_Projekt)),IFERROR(IF(LataProjekcji=$F2403,IF(AND($G2403=$G2404,$F2403=$F2404),ROUND($D2402-SUM($K2404:Q2404),0),ROUND(R2402*$E2403,0)),IF(LataProjekcji&gt;$F2403,0,ROUND(R2402*$E2403,0))),0),0)</f>
        <v>0</v>
      </c>
      <c r="S2404" s="5">
        <f ca="1">IF(AND($G2402,NOT(ISTEXT($G2401)),ISNUMBER(Poczatek),ISNUMBER(Koniec_Projekt)),IFERROR(IF(LataProjekcji=$F2403,IF(AND($G2403=$G2404,$F2403=$F2404),ROUND($D2402-SUM($K2404:R2404),0),ROUND(S2402*$E2403,0)),IF(LataProjekcji&gt;$F2403,0,ROUND(S2402*$E2403,0))),0),0)</f>
        <v>0</v>
      </c>
      <c r="T2404" s="5">
        <f ca="1">IF(AND($G2402,NOT(ISTEXT($G2401)),ISNUMBER(Poczatek),ISNUMBER(Koniec_Projekt)),IFERROR(IF(LataProjekcji=$F2403,IF(AND($G2403=$G2404,$F2403=$F2404),ROUND($D2402-SUM($K2404:S2404),0),ROUND(T2402*$E2403,0)),IF(LataProjekcji&gt;$F2403,0,ROUND(T2402*$E2403,0))),0),0)</f>
        <v>0</v>
      </c>
      <c r="U2404" s="5">
        <f ca="1">IF(AND($G2402,NOT(ISTEXT($G2401)),ISNUMBER(Poczatek),ISNUMBER(Koniec_Projekt)),IFERROR(IF(LataProjekcji=$F2403,IF(AND($G2403=$G2404,$F2403=$F2404),ROUND($D2402-SUM($K2404:T2404),0),ROUND(U2402*$E2403,0)),IF(LataProjekcji&gt;$F2403,0,ROUND(U2402*$E2403,0))),0),0)</f>
        <v>0</v>
      </c>
      <c r="V2404" s="5">
        <f ca="1">IF(AND($G2402,NOT(ISTEXT($G2401)),ISNUMBER(Poczatek),ISNUMBER(Koniec_Projekt)),IFERROR(IF(LataProjekcji=$F2403,IF(AND($G2403=$G2404,$F2403=$F2404),ROUND($D2402-SUM($K2404:U2404),0),ROUND(V2402*$E2403,0)),IF(LataProjekcji&gt;$F2403,0,ROUND(V2402*$E2403,0))),0),0)</f>
        <v>0</v>
      </c>
      <c r="W2404" s="5">
        <f ca="1">IF(AND($G2402,NOT(ISTEXT($G2401)),ISNUMBER(Poczatek),ISNUMBER(Koniec_Projekt)),IFERROR(IF(LataProjekcji=$F2403,IF(AND($G2403=$G2404,$F2403=$F2404),ROUND($D2402-SUM($K2404:V2404),0),ROUND(W2402*$E2403,0)),IF(LataProjekcji&gt;$F2403,0,ROUND(W2402*$E2403,0))),0),0)</f>
        <v>0</v>
      </c>
      <c r="X2404" s="5">
        <f ca="1">IF(AND($G2402,NOT(ISTEXT($G2401)),ISNUMBER(Poczatek),ISNUMBER(Koniec_Projekt)),IFERROR(IF(LataProjekcji=$F2403,IF(AND($G2403=$G2404,$F2403=$F2404),ROUND($D2402-SUM($K2404:W2404),0),ROUND(X2402*$E2403,0)),IF(LataProjekcji&gt;$F2403,0,ROUND(X2402*$E2403,0))),0),0)</f>
        <v>0</v>
      </c>
      <c r="Y2404" s="5">
        <f ca="1">IF(AND($G2402,NOT(ISTEXT($G2401)),ISNUMBER(Poczatek),ISNUMBER(Koniec_Projekt)),IFERROR(IF(LataProjekcji=$F2403,IF(AND($G2403=$G2404,$F2403=$F2404),ROUND($D2402-SUM($K2404:X2404),0),ROUND(Y2402*$E2403,0)),IF(LataProjekcji&gt;$F2403,0,ROUND(Y2402*$E2403,0))),0),0)</f>
        <v>0</v>
      </c>
      <c r="Z2404" s="5">
        <f ca="1">IF(AND($G2402,NOT(ISTEXT($G2401)),ISNUMBER(Poczatek),ISNUMBER(Koniec_Projekt)),IFERROR(IF(LataProjekcji=$F2403,IF(AND($G2403=$G2404,$F2403=$F2404),ROUND($D2402-SUM($K2404:Y2404),0),ROUND(Z2402*$E2403,0)),IF(LataProjekcji&gt;$F2403,0,ROUND(Z2402*$E2403,0))),0),0)</f>
        <v>0</v>
      </c>
      <c r="AA2404" s="5">
        <f ca="1">IF(AND($G2402,NOT(ISTEXT($G2401)),ISNUMBER(Poczatek),ISNUMBER(Koniec_Projekt)),IFERROR(IF(LataProjekcji=$F2403,IF(AND($G2403=$G2404,$F2403=$F2404),ROUND($D2402-SUM($K2404:Z2404),0),ROUND(AA2402*$E2403,0)),IF(LataProjekcji&gt;$F2403,0,ROUND(AA2402*$E2403,0))),0),0)</f>
        <v>0</v>
      </c>
      <c r="AB2404" s="5">
        <f ca="1">IF(AND($G2402,NOT(ISTEXT($G2401)),ISNUMBER(Poczatek),ISNUMBER(Koniec_Projekt)),IFERROR(IF(LataProjekcji=$F2403,IF(AND($G2403=$G2404,$F2403=$F2404),ROUND($D2402-SUM($K2404:AA2404),0),ROUND(AB2402*$E2403,0)),IF(LataProjekcji&gt;$F2403,0,ROUND(AB2402*$E2403,0))),0),0)</f>
        <v>0</v>
      </c>
      <c r="AC2404" s="5">
        <f ca="1">IF(AND($G2402,NOT(ISTEXT($G2401)),ISNUMBER(Poczatek),ISNUMBER(Koniec_Projekt)),IFERROR(IF(LataProjekcji=$F2403,IF(AND($G2403=$G2404,$F2403=$F2404),ROUND($D2402-SUM($K2404:AB2404),0),ROUND(AC2402*$E2403,0)),IF(LataProjekcji&gt;$F2403,0,ROUND(AC2402*$E2403,0))),0),0)</f>
        <v>0</v>
      </c>
      <c r="AD2404" s="5">
        <f ca="1">IF(AND($G2402,NOT(ISTEXT($G2401)),ISNUMBER(Poczatek),ISNUMBER(Koniec_Projekt)),IFERROR(IF(LataProjekcji=$F2403,IF(AND($G2403=$G2404,$F2403=$F2404),ROUND($D2402-SUM($K2404:AC2404),0),ROUND(AD2402*$E2403,0)),IF(LataProjekcji&gt;$F2403,0,ROUND(AD2402*$E2403,0))),0),0)</f>
        <v>0</v>
      </c>
      <c r="AE2404" s="5">
        <f ca="1">IF(AND($G2402,NOT(ISTEXT($G2401)),ISNUMBER(Poczatek),ISNUMBER(Koniec_Projekt)),IFERROR(IF(LataProjekcji=$F2403,IF(AND($G2403=$G2404,$F2403=$F2404),ROUND($D2402-SUM($K2404:AD2404),0),ROUND(AE2402*$E2403,0)),IF(LataProjekcji&gt;$F2403,0,ROUND(AE2402*$E2403,0))),0),0)</f>
        <v>0</v>
      </c>
    </row>
    <row r="2405" spans="2:31" ht="12.5" hidden="1" thickBot="1">
      <c r="B2405" s="532" t="s">
        <v>755</v>
      </c>
      <c r="C2405" s="533"/>
      <c r="D2405" s="534">
        <f ca="1">IF(D2402&gt;10,ROUND((D2404-1)*E2403,0),E2403)</f>
        <v>0</v>
      </c>
      <c r="E2405" s="534">
        <f ca="1">D2402-D2405</f>
        <v>0</v>
      </c>
      <c r="F2405" s="533"/>
      <c r="G2405" s="533"/>
      <c r="H2405" s="533"/>
      <c r="I2405" s="533"/>
      <c r="J2405" s="533"/>
      <c r="K2405" s="533"/>
      <c r="L2405" s="533"/>
      <c r="M2405" s="533"/>
      <c r="N2405" s="533"/>
      <c r="O2405" s="533"/>
      <c r="P2405" s="533"/>
      <c r="Q2405" s="533"/>
      <c r="R2405" s="533"/>
      <c r="S2405" s="533"/>
      <c r="T2405" s="533"/>
      <c r="U2405" s="533"/>
      <c r="V2405" s="533"/>
      <c r="W2405" s="533"/>
      <c r="X2405" s="533"/>
      <c r="Y2405" s="533"/>
      <c r="Z2405" s="533"/>
      <c r="AA2405" s="533"/>
      <c r="AB2405" s="533"/>
      <c r="AC2405" s="533"/>
      <c r="AD2405" s="533"/>
      <c r="AE2405" s="533"/>
    </row>
    <row r="2406" spans="2:31" ht="12.5" hidden="1" thickTop="1"/>
    <row r="2407" spans="2:31" ht="12.5" hidden="1" thickBot="1">
      <c r="B2407" s="535" t="str">
        <f ca="1">"nazwa ST: "&amp;B1214</f>
        <v>nazwa ST: 0</v>
      </c>
      <c r="C2407" s="535"/>
      <c r="D2407" s="536">
        <f>D1214</f>
        <v>13</v>
      </c>
      <c r="E2407" s="535"/>
      <c r="F2407" s="535"/>
      <c r="G2407" s="535"/>
      <c r="H2407" s="535"/>
      <c r="I2407" s="535"/>
      <c r="J2407" s="535"/>
      <c r="K2407" s="544" t="str">
        <f t="shared" ref="K2407:AE2407" si="3679">LataProjekcji</f>
        <v>Uzupełnij dane</v>
      </c>
      <c r="L2407" s="544" t="str">
        <f t="shared" si="3679"/>
        <v/>
      </c>
      <c r="M2407" s="544" t="str">
        <f t="shared" si="3679"/>
        <v/>
      </c>
      <c r="N2407" s="544" t="str">
        <f t="shared" si="3679"/>
        <v/>
      </c>
      <c r="O2407" s="544" t="str">
        <f t="shared" si="3679"/>
        <v/>
      </c>
      <c r="P2407" s="544" t="str">
        <f t="shared" si="3679"/>
        <v/>
      </c>
      <c r="Q2407" s="544" t="str">
        <f t="shared" si="3679"/>
        <v/>
      </c>
      <c r="R2407" s="544" t="str">
        <f t="shared" si="3679"/>
        <v/>
      </c>
      <c r="S2407" s="544" t="str">
        <f t="shared" si="3679"/>
        <v/>
      </c>
      <c r="T2407" s="544" t="str">
        <f t="shared" si="3679"/>
        <v/>
      </c>
      <c r="U2407" s="544" t="str">
        <f t="shared" si="3679"/>
        <v/>
      </c>
      <c r="V2407" s="544" t="str">
        <f t="shared" si="3679"/>
        <v/>
      </c>
      <c r="W2407" s="544" t="str">
        <f t="shared" si="3679"/>
        <v/>
      </c>
      <c r="X2407" s="544" t="str">
        <f t="shared" si="3679"/>
        <v/>
      </c>
      <c r="Y2407" s="544" t="str">
        <f t="shared" si="3679"/>
        <v/>
      </c>
      <c r="Z2407" s="544" t="str">
        <f t="shared" si="3679"/>
        <v/>
      </c>
      <c r="AA2407" s="544" t="str">
        <f t="shared" si="3679"/>
        <v/>
      </c>
      <c r="AB2407" s="544" t="str">
        <f t="shared" si="3679"/>
        <v/>
      </c>
      <c r="AC2407" s="544" t="str">
        <f t="shared" si="3679"/>
        <v/>
      </c>
      <c r="AD2407" s="544" t="str">
        <f t="shared" si="3679"/>
        <v/>
      </c>
      <c r="AE2407" s="544" t="str">
        <f t="shared" si="3679"/>
        <v/>
      </c>
    </row>
    <row r="2408" spans="2:31" hidden="1">
      <c r="B2408" s="531" t="s">
        <v>756</v>
      </c>
      <c r="D2408" s="1">
        <f ca="1">D1215</f>
        <v>1900</v>
      </c>
      <c r="E2408" s="1">
        <f ca="1">E1215</f>
        <v>1</v>
      </c>
      <c r="F2408" s="1">
        <f ca="1">IF(D2409&gt;10,F1215,1)</f>
        <v>1</v>
      </c>
      <c r="G2408" s="530" t="str">
        <f ca="1">IF(ISBLANK(OFFSET($E$195,$D2407,0)),"brak daty",IF(D2409&gt;10,EDATE(OFFSET($E$195,$D2407,0),D2411),DATE(D2408,E2408,1)))</f>
        <v>brak daty</v>
      </c>
      <c r="H2408" s="543" t="b">
        <f ca="1">SUM(K2408:AE2408)=D2411</f>
        <v>1</v>
      </c>
      <c r="I2408" s="1" t="s">
        <v>752</v>
      </c>
      <c r="K2408" s="5">
        <f ca="1">IF(AND($G2409,NOT(ISTEXT($G2408)),ISNUMBER(Poczatek),ISNUMBER(Koniec_Projekt)),IFERROR(IF($D2408=LataProjekcji,$F2408,IF($D2408&lt;LataProjekcji,IF((SUM(K2408)+12)&lt;$D2411,12,$D2411-SUM(K2408)),0)),0),0)</f>
        <v>0</v>
      </c>
      <c r="L2408" s="5">
        <f ca="1">IF(AND($G2409,NOT(ISTEXT($G2408)),ISNUMBER(Poczatek),ISNUMBER(Koniec_Projekt)),IFERROR(IF($D2408=LataProjekcji,$F2408,IF($D2408&lt;LataProjekcji,IF((SUM($K2408:K2408)+12)&lt;$D2411,12,$D2411-SUM($K2408:K2408)),0)),0),0)</f>
        <v>0</v>
      </c>
      <c r="M2408" s="5">
        <f ca="1">IF(AND($G2409,NOT(ISTEXT($G2408)),ISNUMBER(Poczatek),ISNUMBER(Koniec_Projekt)),IFERROR(IF($D2408=LataProjekcji,$F2408,IF($D2408&lt;LataProjekcji,IF((SUM($K2408:L2408)+12)&lt;$D2411,12,$D2411-SUM($K2408:L2408)),0)),0),0)</f>
        <v>0</v>
      </c>
      <c r="N2408" s="5">
        <f ca="1">IF(AND($G2409,NOT(ISTEXT($G2408)),ISNUMBER(Poczatek),ISNUMBER(Koniec_Projekt)),IFERROR(IF($D2408=LataProjekcji,$F2408,IF($D2408&lt;LataProjekcji,IF((SUM($K2408:M2408)+12)&lt;$D2411,12,$D2411-SUM($K2408:M2408)),0)),0),0)</f>
        <v>0</v>
      </c>
      <c r="O2408" s="5">
        <f ca="1">IF(AND($G2409,NOT(ISTEXT($G2408)),ISNUMBER(Poczatek),ISNUMBER(Koniec_Projekt)),IFERROR(IF($D2408=LataProjekcji,$F2408,IF($D2408&lt;LataProjekcji,IF((SUM($K2408:N2408)+12)&lt;$D2411,12,$D2411-SUM($K2408:N2408)),0)),0),0)</f>
        <v>0</v>
      </c>
      <c r="P2408" s="5">
        <f ca="1">IF(AND($G2409,NOT(ISTEXT($G2408)),ISNUMBER(Poczatek),ISNUMBER(Koniec_Projekt)),IFERROR(IF($D2408=LataProjekcji,$F2408,IF($D2408&lt;LataProjekcji,IF((SUM($K2408:O2408)+12)&lt;$D2411,12,$D2411-SUM($K2408:O2408)),0)),0),0)</f>
        <v>0</v>
      </c>
      <c r="Q2408" s="5">
        <f ca="1">IF(AND($G2409,NOT(ISTEXT($G2408)),ISNUMBER(Poczatek),ISNUMBER(Koniec_Projekt)),IFERROR(IF($D2408=LataProjekcji,$F2408,IF($D2408&lt;LataProjekcji,IF((SUM($K2408:P2408)+12)&lt;$D2411,12,$D2411-SUM($K2408:P2408)),0)),0),0)</f>
        <v>0</v>
      </c>
      <c r="R2408" s="5">
        <f ca="1">IF(AND($G2409,NOT(ISTEXT($G2408)),ISNUMBER(Poczatek),ISNUMBER(Koniec_Projekt)),IFERROR(IF($D2408=LataProjekcji,$F2408,IF($D2408&lt;LataProjekcji,IF((SUM($K2408:Q2408)+12)&lt;$D2411,12,$D2411-SUM($K2408:Q2408)),0)),0),0)</f>
        <v>0</v>
      </c>
      <c r="S2408" s="5">
        <f ca="1">IF(AND($G2409,NOT(ISTEXT($G2408)),ISNUMBER(Poczatek),ISNUMBER(Koniec_Projekt)),IFERROR(IF($D2408=LataProjekcji,$F2408,IF($D2408&lt;LataProjekcji,IF((SUM($K2408:R2408)+12)&lt;$D2411,12,$D2411-SUM($K2408:R2408)),0)),0),0)</f>
        <v>0</v>
      </c>
      <c r="T2408" s="5">
        <f ca="1">IF(AND($G2409,NOT(ISTEXT($G2408)),ISNUMBER(Poczatek),ISNUMBER(Koniec_Projekt)),IFERROR(IF($D2408=LataProjekcji,$F2408,IF($D2408&lt;LataProjekcji,IF((SUM($K2408:S2408)+12)&lt;$D2411,12,$D2411-SUM($K2408:S2408)),0)),0),0)</f>
        <v>0</v>
      </c>
      <c r="U2408" s="5">
        <f ca="1">IF(AND($G2409,NOT(ISTEXT($G2408)),ISNUMBER(Poczatek),ISNUMBER(Koniec_Projekt)),IFERROR(IF($D2408=LataProjekcji,$F2408,IF($D2408&lt;LataProjekcji,IF((SUM($K2408:T2408)+12)&lt;$D2411,12,$D2411-SUM($K2408:T2408)),0)),0),0)</f>
        <v>0</v>
      </c>
      <c r="V2408" s="5">
        <f ca="1">IF(AND($G2409,NOT(ISTEXT($G2408)),ISNUMBER(Poczatek),ISNUMBER(Koniec_Projekt)),IFERROR(IF($D2408=LataProjekcji,$F2408,IF($D2408&lt;LataProjekcji,IF((SUM($K2408:U2408)+12)&lt;$D2411,12,$D2411-SUM($K2408:U2408)),0)),0),0)</f>
        <v>0</v>
      </c>
      <c r="W2408" s="5">
        <f ca="1">IF(AND($G2409,NOT(ISTEXT($G2408)),ISNUMBER(Poczatek),ISNUMBER(Koniec_Projekt)),IFERROR(IF($D2408=LataProjekcji,$F2408,IF($D2408&lt;LataProjekcji,IF((SUM($K2408:V2408)+12)&lt;$D2411,12,$D2411-SUM($K2408:V2408)),0)),0),0)</f>
        <v>0</v>
      </c>
      <c r="X2408" s="5">
        <f ca="1">IF(AND($G2409,NOT(ISTEXT($G2408)),ISNUMBER(Poczatek),ISNUMBER(Koniec_Projekt)),IFERROR(IF($D2408=LataProjekcji,$F2408,IF($D2408&lt;LataProjekcji,IF((SUM($K2408:W2408)+12)&lt;$D2411,12,$D2411-SUM($K2408:W2408)),0)),0),0)</f>
        <v>0</v>
      </c>
      <c r="Y2408" s="5">
        <f ca="1">IF(AND($G2409,NOT(ISTEXT($G2408)),ISNUMBER(Poczatek),ISNUMBER(Koniec_Projekt)),IFERROR(IF($D2408=LataProjekcji,$F2408,IF($D2408&lt;LataProjekcji,IF((SUM($K2408:X2408)+12)&lt;$D2411,12,$D2411-SUM($K2408:X2408)),0)),0),0)</f>
        <v>0</v>
      </c>
      <c r="Z2408" s="5">
        <f ca="1">IF(AND($G2409,NOT(ISTEXT($G2408)),ISNUMBER(Poczatek),ISNUMBER(Koniec_Projekt)),IFERROR(IF($D2408=LataProjekcji,$F2408,IF($D2408&lt;LataProjekcji,IF((SUM($K2408:Y2408)+12)&lt;$D2411,12,$D2411-SUM($K2408:Y2408)),0)),0),0)</f>
        <v>0</v>
      </c>
      <c r="AA2408" s="5">
        <f ca="1">IF(AND($G2409,NOT(ISTEXT($G2408)),ISNUMBER(Poczatek),ISNUMBER(Koniec_Projekt)),IFERROR(IF($D2408=LataProjekcji,$F2408,IF($D2408&lt;LataProjekcji,IF((SUM($K2408:Z2408)+12)&lt;$D2411,12,$D2411-SUM($K2408:Z2408)),0)),0),0)</f>
        <v>0</v>
      </c>
      <c r="AB2408" s="5">
        <f ca="1">IF(AND($G2409,NOT(ISTEXT($G2408)),ISNUMBER(Poczatek),ISNUMBER(Koniec_Projekt)),IFERROR(IF($D2408=LataProjekcji,$F2408,IF($D2408&lt;LataProjekcji,IF((SUM($K2408:AA2408)+12)&lt;$D2411,12,$D2411-SUM($K2408:AA2408)),0)),0),0)</f>
        <v>0</v>
      </c>
      <c r="AC2408" s="5">
        <f ca="1">IF(AND($G2409,NOT(ISTEXT($G2408)),ISNUMBER(Poczatek),ISNUMBER(Koniec_Projekt)),IFERROR(IF($D2408=LataProjekcji,$F2408,IF($D2408&lt;LataProjekcji,IF((SUM($K2408:AB2408)+12)&lt;$D2411,12,$D2411-SUM($K2408:AB2408)),0)),0),0)</f>
        <v>0</v>
      </c>
      <c r="AD2408" s="5">
        <f ca="1">IF(AND($G2409,NOT(ISTEXT($G2408)),ISNUMBER(Poczatek),ISNUMBER(Koniec_Projekt)),IFERROR(IF($D2408=LataProjekcji,$F2408,IF($D2408&lt;LataProjekcji,IF((SUM($K2408:AC2408)+12)&lt;$D2411,12,$D2411-SUM($K2408:AC2408)),0)),0),0)</f>
        <v>0</v>
      </c>
      <c r="AE2408" s="5">
        <f ca="1">IF(AND($G2409,NOT(ISTEXT($G2408)),ISNUMBER(Poczatek),ISNUMBER(Koniec_Projekt)),IFERROR(IF($D2408=LataProjekcji,$F2408,IF($D2408&lt;LataProjekcji,IF((SUM($K2408:AD2408)+12)&lt;$D2411,12,$D2411-SUM($K2408:AD2408)),0)),0),0)</f>
        <v>0</v>
      </c>
    </row>
    <row r="2409" spans="2:31" hidden="1">
      <c r="B2409" s="531" t="s">
        <v>758</v>
      </c>
      <c r="D2409" s="5">
        <f ca="1">D1216</f>
        <v>0</v>
      </c>
      <c r="E2409" s="459">
        <f ca="1">E1216</f>
        <v>0</v>
      </c>
      <c r="F2409" s="459">
        <f ca="1">F1216</f>
        <v>0</v>
      </c>
      <c r="G2409" s="1" t="b">
        <f>NOT(ISBLANK(am_prace_rozwojowe))</f>
        <v>0</v>
      </c>
      <c r="H2409" s="543" t="b">
        <f ca="1">SUM(K2409:AE2409)=E2411</f>
        <v>1</v>
      </c>
      <c r="I2409" s="1" t="s">
        <v>753</v>
      </c>
      <c r="K2409" s="542">
        <f ca="1">IF(AND($G2409,NOT(ISTEXT($G2408)),ISNUMBER(Poczatek),ISNUMBER(Koniec_Projekt)),IFERROR(IF($D2408=LataProjekcji,IF($F2408&gt;$E2411,$E2411,$F2408),IF($D2411&gt;=$E2411,(IF($D2408&lt;LataProjekcji,IF((SUM(J2409:$K2409)+12)&lt;$E2411,12,$E2411-SUM(J2409:$K2409)),0)),(IF($D2408&lt;LataProjekcji,IF((SUM(J2409:$K2409)+12)&lt;$D2411,12,$D2411-SUM(J2409:$K2409)),0)))),0),0)</f>
        <v>0</v>
      </c>
      <c r="L2409" s="542">
        <f ca="1">IF(AND($G2409,NOT(ISTEXT($G2408)),ISNUMBER(Poczatek),ISNUMBER(Koniec_Projekt)),IFERROR(IF($D2408=LataProjekcji,IF($F2408&gt;$E2411,$E2411,$F2408),IF($D2411&gt;=$E2411,(IF($D2408&lt;LataProjekcji,IF((SUM($K2409:K2409)+12)&lt;$E2411,12,$E2411-SUM($K2409:K2409)),0)),(IF($D2408&lt;LataProjekcji,IF((SUM($K2409:K2409)+12)&lt;$D2411,12,$D2411-SUM($K2409:K2409)),0)))),0),0)</f>
        <v>0</v>
      </c>
      <c r="M2409" s="542">
        <f ca="1">IF(AND($G2409,NOT(ISTEXT($G2408)),ISNUMBER(Poczatek),ISNUMBER(Koniec_Projekt)),IFERROR(IF($D2408=LataProjekcji,IF($F2408&gt;$E2411,$E2411,$F2408),IF($D2411&gt;=$E2411,(IF($D2408&lt;LataProjekcji,IF((SUM($K2409:L2409)+12)&lt;$E2411,12,$E2411-SUM($K2409:L2409)),0)),(IF($D2408&lt;LataProjekcji,IF((SUM($K2409:L2409)+12)&lt;$D2411,12,$D2411-SUM($K2409:L2409)),0)))),0),0)</f>
        <v>0</v>
      </c>
      <c r="N2409" s="542">
        <f ca="1">IF(AND($G2409,NOT(ISTEXT($G2408)),ISNUMBER(Poczatek),ISNUMBER(Koniec_Projekt)),IFERROR(IF($D2408=LataProjekcji,IF($F2408&gt;$E2411,$E2411,$F2408),IF($D2411&gt;=$E2411,(IF($D2408&lt;LataProjekcji,IF((SUM($K2409:M2409)+12)&lt;$E2411,12,$E2411-SUM($K2409:M2409)),0)),(IF($D2408&lt;LataProjekcji,IF((SUM($K2409:M2409)+12)&lt;$D2411,12,$D2411-SUM($K2409:M2409)),0)))),0),0)</f>
        <v>0</v>
      </c>
      <c r="O2409" s="542">
        <f ca="1">IF(AND($G2409,NOT(ISTEXT($G2408)),ISNUMBER(Poczatek),ISNUMBER(Koniec_Projekt)),IFERROR(IF($D2408=LataProjekcji,IF($F2408&gt;$E2411,$E2411,$F2408),IF($D2411&gt;=$E2411,(IF($D2408&lt;LataProjekcji,IF((SUM($K2409:N2409)+12)&lt;$E2411,12,$E2411-SUM($K2409:N2409)),0)),(IF($D2408&lt;LataProjekcji,IF((SUM($K2409:N2409)+12)&lt;$D2411,12,$D2411-SUM($K2409:N2409)),0)))),0),0)</f>
        <v>0</v>
      </c>
      <c r="P2409" s="542">
        <f ca="1">IF(AND($G2409,NOT(ISTEXT($G2408)),ISNUMBER(Poczatek),ISNUMBER(Koniec_Projekt)),IFERROR(IF($D2408=LataProjekcji,IF($F2408&gt;$E2411,$E2411,$F2408),IF($D2411&gt;=$E2411,(IF($D2408&lt;LataProjekcji,IF((SUM($K2409:O2409)+12)&lt;$E2411,12,$E2411-SUM($K2409:O2409)),0)),(IF($D2408&lt;LataProjekcji,IF((SUM($K2409:O2409)+12)&lt;$D2411,12,$D2411-SUM($K2409:O2409)),0)))),0),0)</f>
        <v>0</v>
      </c>
      <c r="Q2409" s="542">
        <f ca="1">IF(AND($G2409,NOT(ISTEXT($G2408)),ISNUMBER(Poczatek),ISNUMBER(Koniec_Projekt)),IFERROR(IF($D2408=LataProjekcji,IF($F2408&gt;$E2411,$E2411,$F2408),IF($D2411&gt;=$E2411,(IF($D2408&lt;LataProjekcji,IF((SUM($K2409:P2409)+12)&lt;$E2411,12,$E2411-SUM($K2409:P2409)),0)),(IF($D2408&lt;LataProjekcji,IF((SUM($K2409:P2409)+12)&lt;$D2411,12,$D2411-SUM($K2409:P2409)),0)))),0),0)</f>
        <v>0</v>
      </c>
      <c r="R2409" s="542">
        <f ca="1">IF(AND($G2409,NOT(ISTEXT($G2408)),ISNUMBER(Poczatek),ISNUMBER(Koniec_Projekt)),IFERROR(IF($D2408=LataProjekcji,IF($F2408&gt;$E2411,$E2411,$F2408),IF($D2411&gt;=$E2411,(IF($D2408&lt;LataProjekcji,IF((SUM($K2409:Q2409)+12)&lt;$E2411,12,$E2411-SUM($K2409:Q2409)),0)),(IF($D2408&lt;LataProjekcji,IF((SUM($K2409:Q2409)+12)&lt;$D2411,12,$D2411-SUM($K2409:Q2409)),0)))),0),0)</f>
        <v>0</v>
      </c>
      <c r="S2409" s="542">
        <f ca="1">IF(AND($G2409,NOT(ISTEXT($G2408)),ISNUMBER(Poczatek),ISNUMBER(Koniec_Projekt)),IFERROR(IF($D2408=LataProjekcji,IF($F2408&gt;$E2411,$E2411,$F2408),IF($D2411&gt;=$E2411,(IF($D2408&lt;LataProjekcji,IF((SUM($K2409:R2409)+12)&lt;$E2411,12,$E2411-SUM($K2409:R2409)),0)),(IF($D2408&lt;LataProjekcji,IF((SUM($K2409:R2409)+12)&lt;$D2411,12,$D2411-SUM($K2409:R2409)),0)))),0),0)</f>
        <v>0</v>
      </c>
      <c r="T2409" s="542">
        <f ca="1">IF(AND($G2409,NOT(ISTEXT($G2408)),ISNUMBER(Poczatek),ISNUMBER(Koniec_Projekt)),IFERROR(IF($D2408=LataProjekcji,IF($F2408&gt;$E2411,$E2411,$F2408),IF($D2411&gt;=$E2411,(IF($D2408&lt;LataProjekcji,IF((SUM($K2409:S2409)+12)&lt;$E2411,12,$E2411-SUM($K2409:S2409)),0)),(IF($D2408&lt;LataProjekcji,IF((SUM($K2409:S2409)+12)&lt;$D2411,12,$D2411-SUM($K2409:S2409)),0)))),0),0)</f>
        <v>0</v>
      </c>
      <c r="U2409" s="542">
        <f ca="1">IF(AND($G2409,NOT(ISTEXT($G2408)),ISNUMBER(Poczatek),ISNUMBER(Koniec_Projekt)),IFERROR(IF($D2408=LataProjekcji,IF($F2408&gt;$E2411,$E2411,$F2408),IF($D2411&gt;=$E2411,(IF($D2408&lt;LataProjekcji,IF((SUM($K2409:T2409)+12)&lt;$E2411,12,$E2411-SUM($K2409:T2409)),0)),(IF($D2408&lt;LataProjekcji,IF((SUM($K2409:T2409)+12)&lt;$D2411,12,$D2411-SUM($K2409:T2409)),0)))),0),0)</f>
        <v>0</v>
      </c>
      <c r="V2409" s="542">
        <f ca="1">IF(AND($G2409,NOT(ISTEXT($G2408)),ISNUMBER(Poczatek),ISNUMBER(Koniec_Projekt)),IFERROR(IF($D2408=LataProjekcji,IF($F2408&gt;$E2411,$E2411,$F2408),IF($D2411&gt;=$E2411,(IF($D2408&lt;LataProjekcji,IF((SUM($K2409:U2409)+12)&lt;$E2411,12,$E2411-SUM($K2409:U2409)),0)),(IF($D2408&lt;LataProjekcji,IF((SUM($K2409:U2409)+12)&lt;$D2411,12,$D2411-SUM($K2409:U2409)),0)))),0),0)</f>
        <v>0</v>
      </c>
      <c r="W2409" s="542">
        <f ca="1">IF(AND($G2409,NOT(ISTEXT($G2408)),ISNUMBER(Poczatek),ISNUMBER(Koniec_Projekt)),IFERROR(IF($D2408=LataProjekcji,IF($F2408&gt;$E2411,$E2411,$F2408),IF($D2411&gt;=$E2411,(IF($D2408&lt;LataProjekcji,IF((SUM($K2409:V2409)+12)&lt;$E2411,12,$E2411-SUM($K2409:V2409)),0)),(IF($D2408&lt;LataProjekcji,IF((SUM($K2409:V2409)+12)&lt;$D2411,12,$D2411-SUM($K2409:V2409)),0)))),0),0)</f>
        <v>0</v>
      </c>
      <c r="X2409" s="542">
        <f ca="1">IF(AND($G2409,NOT(ISTEXT($G2408)),ISNUMBER(Poczatek),ISNUMBER(Koniec_Projekt)),IFERROR(IF($D2408=LataProjekcji,IF($F2408&gt;$E2411,$E2411,$F2408),IF($D2411&gt;=$E2411,(IF($D2408&lt;LataProjekcji,IF((SUM($K2409:W2409)+12)&lt;$E2411,12,$E2411-SUM($K2409:W2409)),0)),(IF($D2408&lt;LataProjekcji,IF((SUM($K2409:W2409)+12)&lt;$D2411,12,$D2411-SUM($K2409:W2409)),0)))),0),0)</f>
        <v>0</v>
      </c>
      <c r="Y2409" s="542">
        <f ca="1">IF(AND($G2409,NOT(ISTEXT($G2408)),ISNUMBER(Poczatek),ISNUMBER(Koniec_Projekt)),IFERROR(IF($D2408=LataProjekcji,IF($F2408&gt;$E2411,$E2411,$F2408),IF($D2411&gt;=$E2411,(IF($D2408&lt;LataProjekcji,IF((SUM($K2409:X2409)+12)&lt;$E2411,12,$E2411-SUM($K2409:X2409)),0)),(IF($D2408&lt;LataProjekcji,IF((SUM($K2409:X2409)+12)&lt;$D2411,12,$D2411-SUM($K2409:X2409)),0)))),0),0)</f>
        <v>0</v>
      </c>
      <c r="Z2409" s="542">
        <f ca="1">IF(AND($G2409,NOT(ISTEXT($G2408)),ISNUMBER(Poczatek),ISNUMBER(Koniec_Projekt)),IFERROR(IF($D2408=LataProjekcji,IF($F2408&gt;$E2411,$E2411,$F2408),IF($D2411&gt;=$E2411,(IF($D2408&lt;LataProjekcji,IF((SUM($K2409:Y2409)+12)&lt;$E2411,12,$E2411-SUM($K2409:Y2409)),0)),(IF($D2408&lt;LataProjekcji,IF((SUM($K2409:Y2409)+12)&lt;$D2411,12,$D2411-SUM($K2409:Y2409)),0)))),0),0)</f>
        <v>0</v>
      </c>
      <c r="AA2409" s="542">
        <f ca="1">IF(AND($G2409,NOT(ISTEXT($G2408)),ISNUMBER(Poczatek),ISNUMBER(Koniec_Projekt)),IFERROR(IF($D2408=LataProjekcji,IF($F2408&gt;$E2411,$E2411,$F2408),IF($D2411&gt;=$E2411,(IF($D2408&lt;LataProjekcji,IF((SUM($K2409:Z2409)+12)&lt;$E2411,12,$E2411-SUM($K2409:Z2409)),0)),(IF($D2408&lt;LataProjekcji,IF((SUM($K2409:Z2409)+12)&lt;$D2411,12,$D2411-SUM($K2409:Z2409)),0)))),0),0)</f>
        <v>0</v>
      </c>
      <c r="AB2409" s="542">
        <f ca="1">IF(AND($G2409,NOT(ISTEXT($G2408)),ISNUMBER(Poczatek),ISNUMBER(Koniec_Projekt)),IFERROR(IF($D2408=LataProjekcji,IF($F2408&gt;$E2411,$E2411,$F2408),IF($D2411&gt;=$E2411,(IF($D2408&lt;LataProjekcji,IF((SUM($K2409:AA2409)+12)&lt;$E2411,12,$E2411-SUM($K2409:AA2409)),0)),(IF($D2408&lt;LataProjekcji,IF((SUM($K2409:AA2409)+12)&lt;$D2411,12,$D2411-SUM($K2409:AA2409)),0)))),0),0)</f>
        <v>0</v>
      </c>
      <c r="AC2409" s="542">
        <f ca="1">IF(AND($G2409,NOT(ISTEXT($G2408)),ISNUMBER(Poczatek),ISNUMBER(Koniec_Projekt)),IFERROR(IF($D2408=LataProjekcji,IF($F2408&gt;$E2411,$E2411,$F2408),IF($D2411&gt;=$E2411,(IF($D2408&lt;LataProjekcji,IF((SUM($K2409:AB2409)+12)&lt;$E2411,12,$E2411-SUM($K2409:AB2409)),0)),(IF($D2408&lt;LataProjekcji,IF((SUM($K2409:AB2409)+12)&lt;$D2411,12,$D2411-SUM($K2409:AB2409)),0)))),0),0)</f>
        <v>0</v>
      </c>
      <c r="AD2409" s="542">
        <f ca="1">IF(AND($G2409,NOT(ISTEXT($G2408)),ISNUMBER(Poczatek),ISNUMBER(Koniec_Projekt)),IFERROR(IF($D2408=LataProjekcji,IF($F2408&gt;$E2411,$E2411,$F2408),IF($D2411&gt;=$E2411,(IF($D2408&lt;LataProjekcji,IF((SUM($K2409:AC2409)+12)&lt;$E2411,12,$E2411-SUM($K2409:AC2409)),0)),(IF($D2408&lt;LataProjekcji,IF((SUM($K2409:AC2409)+12)&lt;$D2411,12,$D2411-SUM($K2409:AC2409)),0)))),0),0)</f>
        <v>0</v>
      </c>
      <c r="AE2409" s="542">
        <f ca="1">IF(AND($G2409,NOT(ISTEXT($G2408)),ISNUMBER(Poczatek),ISNUMBER(Koniec_Projekt)),IFERROR(IF($D2408=LataProjekcji,IF($F2408&gt;$E2411,$E2411,$F2408),IF($D2411&gt;=$E2411,(IF($D2408&lt;LataProjekcji,IF((SUM($K2409:AD2409)+12)&lt;$E2411,12,$E2411-SUM($K2409:AD2409)),0)),(IF($D2408&lt;LataProjekcji,IF((SUM($K2409:AD2409)+12)&lt;$D2411,12,$D2411-SUM($K2409:AD2409)),0)))),0),0)</f>
        <v>0</v>
      </c>
    </row>
    <row r="2410" spans="2:31" hidden="1">
      <c r="B2410" s="531" t="s">
        <v>757</v>
      </c>
      <c r="D2410" s="459">
        <f ca="1">D1217</f>
        <v>0</v>
      </c>
      <c r="E2410" s="459">
        <f ca="1">IF(D2409&gt;10,ROUND(D2410/12,2),D2410)</f>
        <v>0</v>
      </c>
      <c r="F2410" s="529">
        <f>Koniec_Projekt</f>
        <v>0</v>
      </c>
      <c r="G2410" s="330">
        <f>Miesiac_Koniec_Projekt</f>
        <v>0</v>
      </c>
      <c r="H2410" s="543" t="b">
        <f ca="1">SUM(K2410:AE2410)=D2409</f>
        <v>1</v>
      </c>
      <c r="I2410" s="1" t="s">
        <v>716</v>
      </c>
      <c r="K2410" s="256">
        <f ca="1">IF(AND($G2409,NOT(ISTEXT($G2408)),ISNUMBER(Poczatek),ISNUMBER(Koniec_Projekt)),IFERROR(IF(LataProjekcji=$F2411,ROUND($D2409,0),ROUND(K2408*$E2410,0)),0),0)</f>
        <v>0</v>
      </c>
      <c r="L2410" s="5">
        <f ca="1">IF(AND($G2409,NOT(ISTEXT($G2408)),ISNUMBER(Poczatek),ISNUMBER(Koniec_Projekt)),IFERROR(IF(LataProjekcji=$F2411,ROUND($D2409-SUM(K2410:$K2410),0),ROUND(L2408*$E2410,0)),0),0)</f>
        <v>0</v>
      </c>
      <c r="M2410" s="5">
        <f ca="1">IF(AND($G2409,NOT(ISTEXT($G2408)),ISNUMBER(Poczatek),ISNUMBER(Koniec_Projekt)),IFERROR(IF(LataProjekcji=$F2411,ROUND($D2409-SUM($K2410:L2410),0),ROUND(M2408*$E2410,0)),0),0)</f>
        <v>0</v>
      </c>
      <c r="N2410" s="5">
        <f ca="1">IF(AND($G2409,NOT(ISTEXT($G2408)),ISNUMBER(Poczatek),ISNUMBER(Koniec_Projekt)),IFERROR(IF(LataProjekcji=$F2411,ROUND($D2409-SUM($K2410:M2410),0),ROUND(N2408*$E2410,0)),0),0)</f>
        <v>0</v>
      </c>
      <c r="O2410" s="5">
        <f ca="1">IF(AND($G2409,NOT(ISTEXT($G2408)),ISNUMBER(Poczatek),ISNUMBER(Koniec_Projekt)),IFERROR(IF(LataProjekcji=$F2411,ROUND($D2409-SUM($K2410:N2410),0),ROUND(O2408*$E2410,0)),0),0)</f>
        <v>0</v>
      </c>
      <c r="P2410" s="5">
        <f ca="1">IF(AND($G2409,NOT(ISTEXT($G2408)),ISNUMBER(Poczatek),ISNUMBER(Koniec_Projekt)),IFERROR(IF(LataProjekcji=$F2411,ROUND($D2409-SUM($K2410:O2410),0),ROUND(P2408*$E2410,0)),0),0)</f>
        <v>0</v>
      </c>
      <c r="Q2410" s="5">
        <f ca="1">IF(AND($G2409,NOT(ISTEXT($G2408)),ISNUMBER(Poczatek),ISNUMBER(Koniec_Projekt)),IFERROR(IF(LataProjekcji=$F2411,ROUND($D2409-SUM($K2410:P2410),0),ROUND(Q2408*$E2410,0)),0),0)</f>
        <v>0</v>
      </c>
      <c r="R2410" s="5">
        <f ca="1">IF(AND($G2409,NOT(ISTEXT($G2408)),ISNUMBER(Poczatek),ISNUMBER(Koniec_Projekt)),IFERROR(IF(LataProjekcji=$F2411,ROUND($D2409-SUM($K2410:Q2410),0),ROUND(R2408*$E2410,0)),0),0)</f>
        <v>0</v>
      </c>
      <c r="S2410" s="5">
        <f ca="1">IF(AND($G2409,NOT(ISTEXT($G2408)),ISNUMBER(Poczatek),ISNUMBER(Koniec_Projekt)),IFERROR(IF(LataProjekcji=$F2411,ROUND($D2409-SUM($K2410:R2410),0),ROUND(S2408*$E2410,0)),0),0)</f>
        <v>0</v>
      </c>
      <c r="T2410" s="5">
        <f ca="1">IF(AND($G2409,NOT(ISTEXT($G2408)),ISNUMBER(Poczatek),ISNUMBER(Koniec_Projekt)),IFERROR(IF(LataProjekcji=$F2411,ROUND($D2409-SUM($K2410:S2410),0),ROUND(T2408*$E2410,0)),0),0)</f>
        <v>0</v>
      </c>
      <c r="U2410" s="5">
        <f ca="1">IF(AND($G2409,NOT(ISTEXT($G2408)),ISNUMBER(Poczatek),ISNUMBER(Koniec_Projekt)),IFERROR(IF(LataProjekcji=$F2411,ROUND($D2409-SUM($K2410:T2410),0),ROUND(U2408*$E2410,0)),0),0)</f>
        <v>0</v>
      </c>
      <c r="V2410" s="5">
        <f ca="1">IF(AND($G2409,NOT(ISTEXT($G2408)),ISNUMBER(Poczatek),ISNUMBER(Koniec_Projekt)),IFERROR(IF(LataProjekcji=$F2411,ROUND($D2409-SUM($K2410:U2410),0),ROUND(V2408*$E2410,0)),0),0)</f>
        <v>0</v>
      </c>
      <c r="W2410" s="5">
        <f ca="1">IF(AND($G2409,NOT(ISTEXT($G2408)),ISNUMBER(Poczatek),ISNUMBER(Koniec_Projekt)),IFERROR(IF(LataProjekcji=$F2411,ROUND($D2409-SUM($K2410:V2410),0),ROUND(W2408*$E2410,0)),0),0)</f>
        <v>0</v>
      </c>
      <c r="X2410" s="5">
        <f ca="1">IF(AND($G2409,NOT(ISTEXT($G2408)),ISNUMBER(Poczatek),ISNUMBER(Koniec_Projekt)),IFERROR(IF(LataProjekcji=$F2411,ROUND($D2409-SUM($K2410:W2410),0),ROUND(X2408*$E2410,0)),0),0)</f>
        <v>0</v>
      </c>
      <c r="Y2410" s="5">
        <f ca="1">IF(AND($G2409,NOT(ISTEXT($G2408)),ISNUMBER(Poczatek),ISNUMBER(Koniec_Projekt)),IFERROR(IF(LataProjekcji=$F2411,ROUND($D2409-SUM($K2410:X2410),0),ROUND(Y2408*$E2410,0)),0),0)</f>
        <v>0</v>
      </c>
      <c r="Z2410" s="5">
        <f ca="1">IF(AND($G2409,NOT(ISTEXT($G2408)),ISNUMBER(Poczatek),ISNUMBER(Koniec_Projekt)),IFERROR(IF(LataProjekcji=$F2411,ROUND($D2409-SUM($K2410:Y2410),0),ROUND(Z2408*$E2410,0)),0),0)</f>
        <v>0</v>
      </c>
      <c r="AA2410" s="5">
        <f ca="1">IF(AND($G2409,NOT(ISTEXT($G2408)),ISNUMBER(Poczatek),ISNUMBER(Koniec_Projekt)),IFERROR(IF(LataProjekcji=$F2411,ROUND($D2409-SUM($K2410:Z2410),0),ROUND(AA2408*$E2410,0)),0),0)</f>
        <v>0</v>
      </c>
      <c r="AB2410" s="5">
        <f ca="1">IF(AND($G2409,NOT(ISTEXT($G2408)),ISNUMBER(Poczatek),ISNUMBER(Koniec_Projekt)),IFERROR(IF(LataProjekcji=$F2411,ROUND($D2409-SUM($K2410:AA2410),0),ROUND(AB2408*$E2410,0)),0),0)</f>
        <v>0</v>
      </c>
      <c r="AC2410" s="5">
        <f ca="1">IF(AND($G2409,NOT(ISTEXT($G2408)),ISNUMBER(Poczatek),ISNUMBER(Koniec_Projekt)),IFERROR(IF(LataProjekcji=$F2411,ROUND($D2409-SUM($K2410:AB2410),0),ROUND(AC2408*$E2410,0)),0),0)</f>
        <v>0</v>
      </c>
      <c r="AD2410" s="5">
        <f ca="1">IF(AND($G2409,NOT(ISTEXT($G2408)),ISNUMBER(Poczatek),ISNUMBER(Koniec_Projekt)),IFERROR(IF(LataProjekcji=$F2411,ROUND($D2409-SUM($K2410:AC2410),0),ROUND(AD2408*$E2410,0)),0),0)</f>
        <v>0</v>
      </c>
      <c r="AE2410" s="5">
        <f ca="1">IF(AND($G2409,NOT(ISTEXT($G2408)),ISNUMBER(Poczatek),ISNUMBER(Koniec_Projekt)),IFERROR(IF(LataProjekcji=$F2411,ROUND($D2409-SUM($K2410:AD2410),0),ROUND(AE2408*$E2410,0)),0),0)</f>
        <v>0</v>
      </c>
    </row>
    <row r="2411" spans="2:31" hidden="1">
      <c r="B2411" s="531" t="s">
        <v>754</v>
      </c>
      <c r="D2411" s="1">
        <f ca="1">IFERROR(ROUNDUP(D2409/E2410,0),0)</f>
        <v>0</v>
      </c>
      <c r="E2411" s="1">
        <f ca="1">IF(D2411=0,0,DATEDIF(DATE(D2408,E2408,1),DATE(F2410,G2410,1),"m"))</f>
        <v>0</v>
      </c>
      <c r="F2411" s="1" t="str">
        <f ca="1">IFERROR(YEAR(G2408),"brak daty")</f>
        <v>brak daty</v>
      </c>
      <c r="G2411" s="1" t="str">
        <f ca="1">IFERROR(MONTH(G2408),"brak daty")</f>
        <v>brak daty</v>
      </c>
      <c r="H2411" s="5"/>
      <c r="I2411" s="1" t="s">
        <v>426</v>
      </c>
      <c r="K2411" s="5">
        <f ca="1">IF(AND($G2409,NOT(ISTEXT($G2408)),ISNUMBER(Poczatek),ISNUMBER(Koniec_Projekt)),IFERROR(IF(LataProjekcji=$F2410,IF(AND($G2410=$G2411,$F2410=$F2411),ROUND($D2409-SUM($K2411),0),ROUND(K2409*$E2410,0)),IF(LataProjekcji&gt;$F2410,0,ROUND(K2409*$E2410,0))),0),0)</f>
        <v>0</v>
      </c>
      <c r="L2411" s="5">
        <f ca="1">IF(AND($G2409,NOT(ISTEXT($G2408)),ISNUMBER(Poczatek),ISNUMBER(Koniec_Projekt)),IFERROR(IF(LataProjekcji=$F2410,IF(AND($G2410=$G2411,$F2410=$F2411),ROUND($D2409-SUM($K2411:K2411),0),ROUND(L2409*$E2410,0)),IF(LataProjekcji&gt;$F2410,0,ROUND(L2409*$E2410,0))),0),0)</f>
        <v>0</v>
      </c>
      <c r="M2411" s="5">
        <f ca="1">IF(AND($G2409,NOT(ISTEXT($G2408)),ISNUMBER(Poczatek),ISNUMBER(Koniec_Projekt)),IFERROR(IF(LataProjekcji=$F2410,IF(AND($G2410=$G2411,$F2410=$F2411),ROUND($D2409-SUM($K2411:L2411),0),ROUND(M2409*$E2410,0)),IF(LataProjekcji&gt;$F2410,0,ROUND(M2409*$E2410,0))),0),0)</f>
        <v>0</v>
      </c>
      <c r="N2411" s="5">
        <f ca="1">IF(AND($G2409,NOT(ISTEXT($G2408)),ISNUMBER(Poczatek),ISNUMBER(Koniec_Projekt)),IFERROR(IF(LataProjekcji=$F2410,IF(AND($G2410=$G2411,$F2410=$F2411),ROUND($D2409-SUM($K2411:M2411),0),ROUND(N2409*$E2410,0)),IF(LataProjekcji&gt;$F2410,0,ROUND(N2409*$E2410,0))),0),0)</f>
        <v>0</v>
      </c>
      <c r="O2411" s="5">
        <f ca="1">IF(AND($G2409,NOT(ISTEXT($G2408)),ISNUMBER(Poczatek),ISNUMBER(Koniec_Projekt)),IFERROR(IF(LataProjekcji=$F2410,IF(AND($G2410=$G2411,$F2410=$F2411),ROUND($D2409-SUM($K2411:N2411),0),ROUND(O2409*$E2410,0)),IF(LataProjekcji&gt;$F2410,0,ROUND(O2409*$E2410,0))),0),0)</f>
        <v>0</v>
      </c>
      <c r="P2411" s="5">
        <f ca="1">IF(AND($G2409,NOT(ISTEXT($G2408)),ISNUMBER(Poczatek),ISNUMBER(Koniec_Projekt)),IFERROR(IF(LataProjekcji=$F2410,IF(AND($G2410=$G2411,$F2410=$F2411),ROUND($D2409-SUM($K2411:O2411),0),ROUND(P2409*$E2410,0)),IF(LataProjekcji&gt;$F2410,0,ROUND(P2409*$E2410,0))),0),0)</f>
        <v>0</v>
      </c>
      <c r="Q2411" s="5">
        <f ca="1">IF(AND($G2409,NOT(ISTEXT($G2408)),ISNUMBER(Poczatek),ISNUMBER(Koniec_Projekt)),IFERROR(IF(LataProjekcji=$F2410,IF(AND($G2410=$G2411,$F2410=$F2411),ROUND($D2409-SUM($K2411:P2411),0),ROUND(Q2409*$E2410,0)),IF(LataProjekcji&gt;$F2410,0,ROUND(Q2409*$E2410,0))),0),0)</f>
        <v>0</v>
      </c>
      <c r="R2411" s="5">
        <f ca="1">IF(AND($G2409,NOT(ISTEXT($G2408)),ISNUMBER(Poczatek),ISNUMBER(Koniec_Projekt)),IFERROR(IF(LataProjekcji=$F2410,IF(AND($G2410=$G2411,$F2410=$F2411),ROUND($D2409-SUM($K2411:Q2411),0),ROUND(R2409*$E2410,0)),IF(LataProjekcji&gt;$F2410,0,ROUND(R2409*$E2410,0))),0),0)</f>
        <v>0</v>
      </c>
      <c r="S2411" s="5">
        <f ca="1">IF(AND($G2409,NOT(ISTEXT($G2408)),ISNUMBER(Poczatek),ISNUMBER(Koniec_Projekt)),IFERROR(IF(LataProjekcji=$F2410,IF(AND($G2410=$G2411,$F2410=$F2411),ROUND($D2409-SUM($K2411:R2411),0),ROUND(S2409*$E2410,0)),IF(LataProjekcji&gt;$F2410,0,ROUND(S2409*$E2410,0))),0),0)</f>
        <v>0</v>
      </c>
      <c r="T2411" s="5">
        <f ca="1">IF(AND($G2409,NOT(ISTEXT($G2408)),ISNUMBER(Poczatek),ISNUMBER(Koniec_Projekt)),IFERROR(IF(LataProjekcji=$F2410,IF(AND($G2410=$G2411,$F2410=$F2411),ROUND($D2409-SUM($K2411:S2411),0),ROUND(T2409*$E2410,0)),IF(LataProjekcji&gt;$F2410,0,ROUND(T2409*$E2410,0))),0),0)</f>
        <v>0</v>
      </c>
      <c r="U2411" s="5">
        <f ca="1">IF(AND($G2409,NOT(ISTEXT($G2408)),ISNUMBER(Poczatek),ISNUMBER(Koniec_Projekt)),IFERROR(IF(LataProjekcji=$F2410,IF(AND($G2410=$G2411,$F2410=$F2411),ROUND($D2409-SUM($K2411:T2411),0),ROUND(U2409*$E2410,0)),IF(LataProjekcji&gt;$F2410,0,ROUND(U2409*$E2410,0))),0),0)</f>
        <v>0</v>
      </c>
      <c r="V2411" s="5">
        <f ca="1">IF(AND($G2409,NOT(ISTEXT($G2408)),ISNUMBER(Poczatek),ISNUMBER(Koniec_Projekt)),IFERROR(IF(LataProjekcji=$F2410,IF(AND($G2410=$G2411,$F2410=$F2411),ROUND($D2409-SUM($K2411:U2411),0),ROUND(V2409*$E2410,0)),IF(LataProjekcji&gt;$F2410,0,ROUND(V2409*$E2410,0))),0),0)</f>
        <v>0</v>
      </c>
      <c r="W2411" s="5">
        <f ca="1">IF(AND($G2409,NOT(ISTEXT($G2408)),ISNUMBER(Poczatek),ISNUMBER(Koniec_Projekt)),IFERROR(IF(LataProjekcji=$F2410,IF(AND($G2410=$G2411,$F2410=$F2411),ROUND($D2409-SUM($K2411:V2411),0),ROUND(W2409*$E2410,0)),IF(LataProjekcji&gt;$F2410,0,ROUND(W2409*$E2410,0))),0),0)</f>
        <v>0</v>
      </c>
      <c r="X2411" s="5">
        <f ca="1">IF(AND($G2409,NOT(ISTEXT($G2408)),ISNUMBER(Poczatek),ISNUMBER(Koniec_Projekt)),IFERROR(IF(LataProjekcji=$F2410,IF(AND($G2410=$G2411,$F2410=$F2411),ROUND($D2409-SUM($K2411:W2411),0),ROUND(X2409*$E2410,0)),IF(LataProjekcji&gt;$F2410,0,ROUND(X2409*$E2410,0))),0),0)</f>
        <v>0</v>
      </c>
      <c r="Y2411" s="5">
        <f ca="1">IF(AND($G2409,NOT(ISTEXT($G2408)),ISNUMBER(Poczatek),ISNUMBER(Koniec_Projekt)),IFERROR(IF(LataProjekcji=$F2410,IF(AND($G2410=$G2411,$F2410=$F2411),ROUND($D2409-SUM($K2411:X2411),0),ROUND(Y2409*$E2410,0)),IF(LataProjekcji&gt;$F2410,0,ROUND(Y2409*$E2410,0))),0),0)</f>
        <v>0</v>
      </c>
      <c r="Z2411" s="5">
        <f ca="1">IF(AND($G2409,NOT(ISTEXT($G2408)),ISNUMBER(Poczatek),ISNUMBER(Koniec_Projekt)),IFERROR(IF(LataProjekcji=$F2410,IF(AND($G2410=$G2411,$F2410=$F2411),ROUND($D2409-SUM($K2411:Y2411),0),ROUND(Z2409*$E2410,0)),IF(LataProjekcji&gt;$F2410,0,ROUND(Z2409*$E2410,0))),0),0)</f>
        <v>0</v>
      </c>
      <c r="AA2411" s="5">
        <f ca="1">IF(AND($G2409,NOT(ISTEXT($G2408)),ISNUMBER(Poczatek),ISNUMBER(Koniec_Projekt)),IFERROR(IF(LataProjekcji=$F2410,IF(AND($G2410=$G2411,$F2410=$F2411),ROUND($D2409-SUM($K2411:Z2411),0),ROUND(AA2409*$E2410,0)),IF(LataProjekcji&gt;$F2410,0,ROUND(AA2409*$E2410,0))),0),0)</f>
        <v>0</v>
      </c>
      <c r="AB2411" s="5">
        <f ca="1">IF(AND($G2409,NOT(ISTEXT($G2408)),ISNUMBER(Poczatek),ISNUMBER(Koniec_Projekt)),IFERROR(IF(LataProjekcji=$F2410,IF(AND($G2410=$G2411,$F2410=$F2411),ROUND($D2409-SUM($K2411:AA2411),0),ROUND(AB2409*$E2410,0)),IF(LataProjekcji&gt;$F2410,0,ROUND(AB2409*$E2410,0))),0),0)</f>
        <v>0</v>
      </c>
      <c r="AC2411" s="5">
        <f ca="1">IF(AND($G2409,NOT(ISTEXT($G2408)),ISNUMBER(Poczatek),ISNUMBER(Koniec_Projekt)),IFERROR(IF(LataProjekcji=$F2410,IF(AND($G2410=$G2411,$F2410=$F2411),ROUND($D2409-SUM($K2411:AB2411),0),ROUND(AC2409*$E2410,0)),IF(LataProjekcji&gt;$F2410,0,ROUND(AC2409*$E2410,0))),0),0)</f>
        <v>0</v>
      </c>
      <c r="AD2411" s="5">
        <f ca="1">IF(AND($G2409,NOT(ISTEXT($G2408)),ISNUMBER(Poczatek),ISNUMBER(Koniec_Projekt)),IFERROR(IF(LataProjekcji=$F2410,IF(AND($G2410=$G2411,$F2410=$F2411),ROUND($D2409-SUM($K2411:AC2411),0),ROUND(AD2409*$E2410,0)),IF(LataProjekcji&gt;$F2410,0,ROUND(AD2409*$E2410,0))),0),0)</f>
        <v>0</v>
      </c>
      <c r="AE2411" s="5">
        <f ca="1">IF(AND($G2409,NOT(ISTEXT($G2408)),ISNUMBER(Poczatek),ISNUMBER(Koniec_Projekt)),IFERROR(IF(LataProjekcji=$F2410,IF(AND($G2410=$G2411,$F2410=$F2411),ROUND($D2409-SUM($K2411:AD2411),0),ROUND(AE2409*$E2410,0)),IF(LataProjekcji&gt;$F2410,0,ROUND(AE2409*$E2410,0))),0),0)</f>
        <v>0</v>
      </c>
    </row>
    <row r="2412" spans="2:31" ht="12.5" hidden="1" thickBot="1">
      <c r="B2412" s="532" t="s">
        <v>755</v>
      </c>
      <c r="C2412" s="533"/>
      <c r="D2412" s="534">
        <f ca="1">IF(D2409&gt;10,ROUND((D2411-1)*E2410,0),E2410)</f>
        <v>0</v>
      </c>
      <c r="E2412" s="534">
        <f ca="1">D2409-D2412</f>
        <v>0</v>
      </c>
      <c r="F2412" s="533"/>
      <c r="G2412" s="533"/>
      <c r="H2412" s="533"/>
      <c r="I2412" s="533"/>
      <c r="J2412" s="533"/>
      <c r="K2412" s="533"/>
      <c r="L2412" s="533"/>
      <c r="M2412" s="533"/>
      <c r="N2412" s="533"/>
      <c r="O2412" s="533"/>
      <c r="P2412" s="533"/>
      <c r="Q2412" s="533"/>
      <c r="R2412" s="533"/>
      <c r="S2412" s="533"/>
      <c r="T2412" s="533"/>
      <c r="U2412" s="533"/>
      <c r="V2412" s="533"/>
      <c r="W2412" s="533"/>
      <c r="X2412" s="533"/>
      <c r="Y2412" s="533"/>
      <c r="Z2412" s="533"/>
      <c r="AA2412" s="533"/>
      <c r="AB2412" s="533"/>
      <c r="AC2412" s="533"/>
      <c r="AD2412" s="533"/>
      <c r="AE2412" s="533"/>
    </row>
    <row r="2413" spans="2:31" ht="12.5" hidden="1" thickTop="1"/>
    <row r="2414" spans="2:31" ht="12.5" hidden="1" thickBot="1">
      <c r="B2414" s="535" t="str">
        <f ca="1">"nazwa ST: "&amp;B1221</f>
        <v>nazwa ST: 0</v>
      </c>
      <c r="C2414" s="535"/>
      <c r="D2414" s="536">
        <f>D1221</f>
        <v>14</v>
      </c>
      <c r="E2414" s="535"/>
      <c r="F2414" s="535"/>
      <c r="G2414" s="535"/>
      <c r="H2414" s="535"/>
      <c r="I2414" s="535"/>
      <c r="J2414" s="535"/>
      <c r="K2414" s="544" t="str">
        <f t="shared" ref="K2414:AE2414" si="3680">LataProjekcji</f>
        <v>Uzupełnij dane</v>
      </c>
      <c r="L2414" s="544" t="str">
        <f t="shared" si="3680"/>
        <v/>
      </c>
      <c r="M2414" s="544" t="str">
        <f t="shared" si="3680"/>
        <v/>
      </c>
      <c r="N2414" s="544" t="str">
        <f t="shared" si="3680"/>
        <v/>
      </c>
      <c r="O2414" s="544" t="str">
        <f t="shared" si="3680"/>
        <v/>
      </c>
      <c r="P2414" s="544" t="str">
        <f t="shared" si="3680"/>
        <v/>
      </c>
      <c r="Q2414" s="544" t="str">
        <f t="shared" si="3680"/>
        <v/>
      </c>
      <c r="R2414" s="544" t="str">
        <f t="shared" si="3680"/>
        <v/>
      </c>
      <c r="S2414" s="544" t="str">
        <f t="shared" si="3680"/>
        <v/>
      </c>
      <c r="T2414" s="544" t="str">
        <f t="shared" si="3680"/>
        <v/>
      </c>
      <c r="U2414" s="544" t="str">
        <f t="shared" si="3680"/>
        <v/>
      </c>
      <c r="V2414" s="544" t="str">
        <f t="shared" si="3680"/>
        <v/>
      </c>
      <c r="W2414" s="544" t="str">
        <f t="shared" si="3680"/>
        <v/>
      </c>
      <c r="X2414" s="544" t="str">
        <f t="shared" si="3680"/>
        <v/>
      </c>
      <c r="Y2414" s="544" t="str">
        <f t="shared" si="3680"/>
        <v/>
      </c>
      <c r="Z2414" s="544" t="str">
        <f t="shared" si="3680"/>
        <v/>
      </c>
      <c r="AA2414" s="544" t="str">
        <f t="shared" si="3680"/>
        <v/>
      </c>
      <c r="AB2414" s="544" t="str">
        <f t="shared" si="3680"/>
        <v/>
      </c>
      <c r="AC2414" s="544" t="str">
        <f t="shared" si="3680"/>
        <v/>
      </c>
      <c r="AD2414" s="544" t="str">
        <f t="shared" si="3680"/>
        <v/>
      </c>
      <c r="AE2414" s="544" t="str">
        <f t="shared" si="3680"/>
        <v/>
      </c>
    </row>
    <row r="2415" spans="2:31" hidden="1">
      <c r="B2415" s="531" t="s">
        <v>756</v>
      </c>
      <c r="D2415" s="1">
        <f ca="1">D1222</f>
        <v>1900</v>
      </c>
      <c r="E2415" s="1">
        <f ca="1">E1222</f>
        <v>1</v>
      </c>
      <c r="F2415" s="1">
        <f ca="1">IF(D2416&gt;10,F1222,1)</f>
        <v>1</v>
      </c>
      <c r="G2415" s="530" t="str">
        <f ca="1">IF(ISBLANK(OFFSET($E$195,$D2414,0)),"brak daty",IF(D2416&gt;10,EDATE(OFFSET($E$195,$D2414,0),D2418),DATE(D2415,E2415,1)))</f>
        <v>brak daty</v>
      </c>
      <c r="H2415" s="543" t="b">
        <f ca="1">SUM(K2415:AE2415)=D2418</f>
        <v>1</v>
      </c>
      <c r="I2415" s="1" t="s">
        <v>752</v>
      </c>
      <c r="K2415" s="5">
        <f ca="1">IF(AND($G2416,NOT(ISTEXT($G2415)),ISNUMBER(Poczatek),ISNUMBER(Koniec_Projekt)),IFERROR(IF($D2415=LataProjekcji,$F2415,IF($D2415&lt;LataProjekcji,IF((SUM(K2415)+12)&lt;$D2418,12,$D2418-SUM(K2415)),0)),0),0)</f>
        <v>0</v>
      </c>
      <c r="L2415" s="5">
        <f ca="1">IF(AND($G2416,NOT(ISTEXT($G2415)),ISNUMBER(Poczatek),ISNUMBER(Koniec_Projekt)),IFERROR(IF($D2415=LataProjekcji,$F2415,IF($D2415&lt;LataProjekcji,IF((SUM($K2415:K2415)+12)&lt;$D2418,12,$D2418-SUM($K2415:K2415)),0)),0),0)</f>
        <v>0</v>
      </c>
      <c r="M2415" s="5">
        <f ca="1">IF(AND($G2416,NOT(ISTEXT($G2415)),ISNUMBER(Poczatek),ISNUMBER(Koniec_Projekt)),IFERROR(IF($D2415=LataProjekcji,$F2415,IF($D2415&lt;LataProjekcji,IF((SUM($K2415:L2415)+12)&lt;$D2418,12,$D2418-SUM($K2415:L2415)),0)),0),0)</f>
        <v>0</v>
      </c>
      <c r="N2415" s="5">
        <f ca="1">IF(AND($G2416,NOT(ISTEXT($G2415)),ISNUMBER(Poczatek),ISNUMBER(Koniec_Projekt)),IFERROR(IF($D2415=LataProjekcji,$F2415,IF($D2415&lt;LataProjekcji,IF((SUM($K2415:M2415)+12)&lt;$D2418,12,$D2418-SUM($K2415:M2415)),0)),0),0)</f>
        <v>0</v>
      </c>
      <c r="O2415" s="5">
        <f ca="1">IF(AND($G2416,NOT(ISTEXT($G2415)),ISNUMBER(Poczatek),ISNUMBER(Koniec_Projekt)),IFERROR(IF($D2415=LataProjekcji,$F2415,IF($D2415&lt;LataProjekcji,IF((SUM($K2415:N2415)+12)&lt;$D2418,12,$D2418-SUM($K2415:N2415)),0)),0),0)</f>
        <v>0</v>
      </c>
      <c r="P2415" s="5">
        <f ca="1">IF(AND($G2416,NOT(ISTEXT($G2415)),ISNUMBER(Poczatek),ISNUMBER(Koniec_Projekt)),IFERROR(IF($D2415=LataProjekcji,$F2415,IF($D2415&lt;LataProjekcji,IF((SUM($K2415:O2415)+12)&lt;$D2418,12,$D2418-SUM($K2415:O2415)),0)),0),0)</f>
        <v>0</v>
      </c>
      <c r="Q2415" s="5">
        <f ca="1">IF(AND($G2416,NOT(ISTEXT($G2415)),ISNUMBER(Poczatek),ISNUMBER(Koniec_Projekt)),IFERROR(IF($D2415=LataProjekcji,$F2415,IF($D2415&lt;LataProjekcji,IF((SUM($K2415:P2415)+12)&lt;$D2418,12,$D2418-SUM($K2415:P2415)),0)),0),0)</f>
        <v>0</v>
      </c>
      <c r="R2415" s="5">
        <f ca="1">IF(AND($G2416,NOT(ISTEXT($G2415)),ISNUMBER(Poczatek),ISNUMBER(Koniec_Projekt)),IFERROR(IF($D2415=LataProjekcji,$F2415,IF($D2415&lt;LataProjekcji,IF((SUM($K2415:Q2415)+12)&lt;$D2418,12,$D2418-SUM($K2415:Q2415)),0)),0),0)</f>
        <v>0</v>
      </c>
      <c r="S2415" s="5">
        <f ca="1">IF(AND($G2416,NOT(ISTEXT($G2415)),ISNUMBER(Poczatek),ISNUMBER(Koniec_Projekt)),IFERROR(IF($D2415=LataProjekcji,$F2415,IF($D2415&lt;LataProjekcji,IF((SUM($K2415:R2415)+12)&lt;$D2418,12,$D2418-SUM($K2415:R2415)),0)),0),0)</f>
        <v>0</v>
      </c>
      <c r="T2415" s="5">
        <f ca="1">IF(AND($G2416,NOT(ISTEXT($G2415)),ISNUMBER(Poczatek),ISNUMBER(Koniec_Projekt)),IFERROR(IF($D2415=LataProjekcji,$F2415,IF($D2415&lt;LataProjekcji,IF((SUM($K2415:S2415)+12)&lt;$D2418,12,$D2418-SUM($K2415:S2415)),0)),0),0)</f>
        <v>0</v>
      </c>
      <c r="U2415" s="5">
        <f ca="1">IF(AND($G2416,NOT(ISTEXT($G2415)),ISNUMBER(Poczatek),ISNUMBER(Koniec_Projekt)),IFERROR(IF($D2415=LataProjekcji,$F2415,IF($D2415&lt;LataProjekcji,IF((SUM($K2415:T2415)+12)&lt;$D2418,12,$D2418-SUM($K2415:T2415)),0)),0),0)</f>
        <v>0</v>
      </c>
      <c r="V2415" s="5">
        <f ca="1">IF(AND($G2416,NOT(ISTEXT($G2415)),ISNUMBER(Poczatek),ISNUMBER(Koniec_Projekt)),IFERROR(IF($D2415=LataProjekcji,$F2415,IF($D2415&lt;LataProjekcji,IF((SUM($K2415:U2415)+12)&lt;$D2418,12,$D2418-SUM($K2415:U2415)),0)),0),0)</f>
        <v>0</v>
      </c>
      <c r="W2415" s="5">
        <f ca="1">IF(AND($G2416,NOT(ISTEXT($G2415)),ISNUMBER(Poczatek),ISNUMBER(Koniec_Projekt)),IFERROR(IF($D2415=LataProjekcji,$F2415,IF($D2415&lt;LataProjekcji,IF((SUM($K2415:V2415)+12)&lt;$D2418,12,$D2418-SUM($K2415:V2415)),0)),0),0)</f>
        <v>0</v>
      </c>
      <c r="X2415" s="5">
        <f ca="1">IF(AND($G2416,NOT(ISTEXT($G2415)),ISNUMBER(Poczatek),ISNUMBER(Koniec_Projekt)),IFERROR(IF($D2415=LataProjekcji,$F2415,IF($D2415&lt;LataProjekcji,IF((SUM($K2415:W2415)+12)&lt;$D2418,12,$D2418-SUM($K2415:W2415)),0)),0),0)</f>
        <v>0</v>
      </c>
      <c r="Y2415" s="5">
        <f ca="1">IF(AND($G2416,NOT(ISTEXT($G2415)),ISNUMBER(Poczatek),ISNUMBER(Koniec_Projekt)),IFERROR(IF($D2415=LataProjekcji,$F2415,IF($D2415&lt;LataProjekcji,IF((SUM($K2415:X2415)+12)&lt;$D2418,12,$D2418-SUM($K2415:X2415)),0)),0),0)</f>
        <v>0</v>
      </c>
      <c r="Z2415" s="5">
        <f ca="1">IF(AND($G2416,NOT(ISTEXT($G2415)),ISNUMBER(Poczatek),ISNUMBER(Koniec_Projekt)),IFERROR(IF($D2415=LataProjekcji,$F2415,IF($D2415&lt;LataProjekcji,IF((SUM($K2415:Y2415)+12)&lt;$D2418,12,$D2418-SUM($K2415:Y2415)),0)),0),0)</f>
        <v>0</v>
      </c>
      <c r="AA2415" s="5">
        <f ca="1">IF(AND($G2416,NOT(ISTEXT($G2415)),ISNUMBER(Poczatek),ISNUMBER(Koniec_Projekt)),IFERROR(IF($D2415=LataProjekcji,$F2415,IF($D2415&lt;LataProjekcji,IF((SUM($K2415:Z2415)+12)&lt;$D2418,12,$D2418-SUM($K2415:Z2415)),0)),0),0)</f>
        <v>0</v>
      </c>
      <c r="AB2415" s="5">
        <f ca="1">IF(AND($G2416,NOT(ISTEXT($G2415)),ISNUMBER(Poczatek),ISNUMBER(Koniec_Projekt)),IFERROR(IF($D2415=LataProjekcji,$F2415,IF($D2415&lt;LataProjekcji,IF((SUM($K2415:AA2415)+12)&lt;$D2418,12,$D2418-SUM($K2415:AA2415)),0)),0),0)</f>
        <v>0</v>
      </c>
      <c r="AC2415" s="5">
        <f ca="1">IF(AND($G2416,NOT(ISTEXT($G2415)),ISNUMBER(Poczatek),ISNUMBER(Koniec_Projekt)),IFERROR(IF($D2415=LataProjekcji,$F2415,IF($D2415&lt;LataProjekcji,IF((SUM($K2415:AB2415)+12)&lt;$D2418,12,$D2418-SUM($K2415:AB2415)),0)),0),0)</f>
        <v>0</v>
      </c>
      <c r="AD2415" s="5">
        <f ca="1">IF(AND($G2416,NOT(ISTEXT($G2415)),ISNUMBER(Poczatek),ISNUMBER(Koniec_Projekt)),IFERROR(IF($D2415=LataProjekcji,$F2415,IF($D2415&lt;LataProjekcji,IF((SUM($K2415:AC2415)+12)&lt;$D2418,12,$D2418-SUM($K2415:AC2415)),0)),0),0)</f>
        <v>0</v>
      </c>
      <c r="AE2415" s="5">
        <f ca="1">IF(AND($G2416,NOT(ISTEXT($G2415)),ISNUMBER(Poczatek),ISNUMBER(Koniec_Projekt)),IFERROR(IF($D2415=LataProjekcji,$F2415,IF($D2415&lt;LataProjekcji,IF((SUM($K2415:AD2415)+12)&lt;$D2418,12,$D2418-SUM($K2415:AD2415)),0)),0),0)</f>
        <v>0</v>
      </c>
    </row>
    <row r="2416" spans="2:31" hidden="1">
      <c r="B2416" s="531" t="s">
        <v>758</v>
      </c>
      <c r="D2416" s="5">
        <f ca="1">D1223</f>
        <v>0</v>
      </c>
      <c r="E2416" s="459">
        <f ca="1">E1223</f>
        <v>0</v>
      </c>
      <c r="F2416" s="459">
        <f ca="1">F1223</f>
        <v>0</v>
      </c>
      <c r="G2416" s="1" t="b">
        <f>NOT(ISBLANK(am_prace_rozwojowe))</f>
        <v>0</v>
      </c>
      <c r="H2416" s="543" t="b">
        <f ca="1">SUM(K2416:AE2416)=E2418</f>
        <v>1</v>
      </c>
      <c r="I2416" s="1" t="s">
        <v>753</v>
      </c>
      <c r="K2416" s="542">
        <f ca="1">IF(AND($G2416,NOT(ISTEXT($G2415)),ISNUMBER(Poczatek),ISNUMBER(Koniec_Projekt)),IFERROR(IF($D2415=LataProjekcji,IF($F2415&gt;$E2418,$E2418,$F2415),IF($D2418&gt;=$E2418,(IF($D2415&lt;LataProjekcji,IF((SUM(J2416:$K2416)+12)&lt;$E2418,12,$E2418-SUM(J2416:$K2416)),0)),(IF($D2415&lt;LataProjekcji,IF((SUM(J2416:$K2416)+12)&lt;$D2418,12,$D2418-SUM(J2416:$K2416)),0)))),0),0)</f>
        <v>0</v>
      </c>
      <c r="L2416" s="542">
        <f ca="1">IF(AND($G2416,NOT(ISTEXT($G2415)),ISNUMBER(Poczatek),ISNUMBER(Koniec_Projekt)),IFERROR(IF($D2415=LataProjekcji,IF($F2415&gt;$E2418,$E2418,$F2415),IF($D2418&gt;=$E2418,(IF($D2415&lt;LataProjekcji,IF((SUM($K2416:K2416)+12)&lt;$E2418,12,$E2418-SUM($K2416:K2416)),0)),(IF($D2415&lt;LataProjekcji,IF((SUM($K2416:K2416)+12)&lt;$D2418,12,$D2418-SUM($K2416:K2416)),0)))),0),0)</f>
        <v>0</v>
      </c>
      <c r="M2416" s="542">
        <f ca="1">IF(AND($G2416,NOT(ISTEXT($G2415)),ISNUMBER(Poczatek),ISNUMBER(Koniec_Projekt)),IFERROR(IF($D2415=LataProjekcji,IF($F2415&gt;$E2418,$E2418,$F2415),IF($D2418&gt;=$E2418,(IF($D2415&lt;LataProjekcji,IF((SUM($K2416:L2416)+12)&lt;$E2418,12,$E2418-SUM($K2416:L2416)),0)),(IF($D2415&lt;LataProjekcji,IF((SUM($K2416:L2416)+12)&lt;$D2418,12,$D2418-SUM($K2416:L2416)),0)))),0),0)</f>
        <v>0</v>
      </c>
      <c r="N2416" s="542">
        <f ca="1">IF(AND($G2416,NOT(ISTEXT($G2415)),ISNUMBER(Poczatek),ISNUMBER(Koniec_Projekt)),IFERROR(IF($D2415=LataProjekcji,IF($F2415&gt;$E2418,$E2418,$F2415),IF($D2418&gt;=$E2418,(IF($D2415&lt;LataProjekcji,IF((SUM($K2416:M2416)+12)&lt;$E2418,12,$E2418-SUM($K2416:M2416)),0)),(IF($D2415&lt;LataProjekcji,IF((SUM($K2416:M2416)+12)&lt;$D2418,12,$D2418-SUM($K2416:M2416)),0)))),0),0)</f>
        <v>0</v>
      </c>
      <c r="O2416" s="542">
        <f ca="1">IF(AND($G2416,NOT(ISTEXT($G2415)),ISNUMBER(Poczatek),ISNUMBER(Koniec_Projekt)),IFERROR(IF($D2415=LataProjekcji,IF($F2415&gt;$E2418,$E2418,$F2415),IF($D2418&gt;=$E2418,(IF($D2415&lt;LataProjekcji,IF((SUM($K2416:N2416)+12)&lt;$E2418,12,$E2418-SUM($K2416:N2416)),0)),(IF($D2415&lt;LataProjekcji,IF((SUM($K2416:N2416)+12)&lt;$D2418,12,$D2418-SUM($K2416:N2416)),0)))),0),0)</f>
        <v>0</v>
      </c>
      <c r="P2416" s="542">
        <f ca="1">IF(AND($G2416,NOT(ISTEXT($G2415)),ISNUMBER(Poczatek),ISNUMBER(Koniec_Projekt)),IFERROR(IF($D2415=LataProjekcji,IF($F2415&gt;$E2418,$E2418,$F2415),IF($D2418&gt;=$E2418,(IF($D2415&lt;LataProjekcji,IF((SUM($K2416:O2416)+12)&lt;$E2418,12,$E2418-SUM($K2416:O2416)),0)),(IF($D2415&lt;LataProjekcji,IF((SUM($K2416:O2416)+12)&lt;$D2418,12,$D2418-SUM($K2416:O2416)),0)))),0),0)</f>
        <v>0</v>
      </c>
      <c r="Q2416" s="542">
        <f ca="1">IF(AND($G2416,NOT(ISTEXT($G2415)),ISNUMBER(Poczatek),ISNUMBER(Koniec_Projekt)),IFERROR(IF($D2415=LataProjekcji,IF($F2415&gt;$E2418,$E2418,$F2415),IF($D2418&gt;=$E2418,(IF($D2415&lt;LataProjekcji,IF((SUM($K2416:P2416)+12)&lt;$E2418,12,$E2418-SUM($K2416:P2416)),0)),(IF($D2415&lt;LataProjekcji,IF((SUM($K2416:P2416)+12)&lt;$D2418,12,$D2418-SUM($K2416:P2416)),0)))),0),0)</f>
        <v>0</v>
      </c>
      <c r="R2416" s="542">
        <f ca="1">IF(AND($G2416,NOT(ISTEXT($G2415)),ISNUMBER(Poczatek),ISNUMBER(Koniec_Projekt)),IFERROR(IF($D2415=LataProjekcji,IF($F2415&gt;$E2418,$E2418,$F2415),IF($D2418&gt;=$E2418,(IF($D2415&lt;LataProjekcji,IF((SUM($K2416:Q2416)+12)&lt;$E2418,12,$E2418-SUM($K2416:Q2416)),0)),(IF($D2415&lt;LataProjekcji,IF((SUM($K2416:Q2416)+12)&lt;$D2418,12,$D2418-SUM($K2416:Q2416)),0)))),0),0)</f>
        <v>0</v>
      </c>
      <c r="S2416" s="542">
        <f ca="1">IF(AND($G2416,NOT(ISTEXT($G2415)),ISNUMBER(Poczatek),ISNUMBER(Koniec_Projekt)),IFERROR(IF($D2415=LataProjekcji,IF($F2415&gt;$E2418,$E2418,$F2415),IF($D2418&gt;=$E2418,(IF($D2415&lt;LataProjekcji,IF((SUM($K2416:R2416)+12)&lt;$E2418,12,$E2418-SUM($K2416:R2416)),0)),(IF($D2415&lt;LataProjekcji,IF((SUM($K2416:R2416)+12)&lt;$D2418,12,$D2418-SUM($K2416:R2416)),0)))),0),0)</f>
        <v>0</v>
      </c>
      <c r="T2416" s="542">
        <f ca="1">IF(AND($G2416,NOT(ISTEXT($G2415)),ISNUMBER(Poczatek),ISNUMBER(Koniec_Projekt)),IFERROR(IF($D2415=LataProjekcji,IF($F2415&gt;$E2418,$E2418,$F2415),IF($D2418&gt;=$E2418,(IF($D2415&lt;LataProjekcji,IF((SUM($K2416:S2416)+12)&lt;$E2418,12,$E2418-SUM($K2416:S2416)),0)),(IF($D2415&lt;LataProjekcji,IF((SUM($K2416:S2416)+12)&lt;$D2418,12,$D2418-SUM($K2416:S2416)),0)))),0),0)</f>
        <v>0</v>
      </c>
      <c r="U2416" s="542">
        <f ca="1">IF(AND($G2416,NOT(ISTEXT($G2415)),ISNUMBER(Poczatek),ISNUMBER(Koniec_Projekt)),IFERROR(IF($D2415=LataProjekcji,IF($F2415&gt;$E2418,$E2418,$F2415),IF($D2418&gt;=$E2418,(IF($D2415&lt;LataProjekcji,IF((SUM($K2416:T2416)+12)&lt;$E2418,12,$E2418-SUM($K2416:T2416)),0)),(IF($D2415&lt;LataProjekcji,IF((SUM($K2416:T2416)+12)&lt;$D2418,12,$D2418-SUM($K2416:T2416)),0)))),0),0)</f>
        <v>0</v>
      </c>
      <c r="V2416" s="542">
        <f ca="1">IF(AND($G2416,NOT(ISTEXT($G2415)),ISNUMBER(Poczatek),ISNUMBER(Koniec_Projekt)),IFERROR(IF($D2415=LataProjekcji,IF($F2415&gt;$E2418,$E2418,$F2415),IF($D2418&gt;=$E2418,(IF($D2415&lt;LataProjekcji,IF((SUM($K2416:U2416)+12)&lt;$E2418,12,$E2418-SUM($K2416:U2416)),0)),(IF($D2415&lt;LataProjekcji,IF((SUM($K2416:U2416)+12)&lt;$D2418,12,$D2418-SUM($K2416:U2416)),0)))),0),0)</f>
        <v>0</v>
      </c>
      <c r="W2416" s="542">
        <f ca="1">IF(AND($G2416,NOT(ISTEXT($G2415)),ISNUMBER(Poczatek),ISNUMBER(Koniec_Projekt)),IFERROR(IF($D2415=LataProjekcji,IF($F2415&gt;$E2418,$E2418,$F2415),IF($D2418&gt;=$E2418,(IF($D2415&lt;LataProjekcji,IF((SUM($K2416:V2416)+12)&lt;$E2418,12,$E2418-SUM($K2416:V2416)),0)),(IF($D2415&lt;LataProjekcji,IF((SUM($K2416:V2416)+12)&lt;$D2418,12,$D2418-SUM($K2416:V2416)),0)))),0),0)</f>
        <v>0</v>
      </c>
      <c r="X2416" s="542">
        <f ca="1">IF(AND($G2416,NOT(ISTEXT($G2415)),ISNUMBER(Poczatek),ISNUMBER(Koniec_Projekt)),IFERROR(IF($D2415=LataProjekcji,IF($F2415&gt;$E2418,$E2418,$F2415),IF($D2418&gt;=$E2418,(IF($D2415&lt;LataProjekcji,IF((SUM($K2416:W2416)+12)&lt;$E2418,12,$E2418-SUM($K2416:W2416)),0)),(IF($D2415&lt;LataProjekcji,IF((SUM($K2416:W2416)+12)&lt;$D2418,12,$D2418-SUM($K2416:W2416)),0)))),0),0)</f>
        <v>0</v>
      </c>
      <c r="Y2416" s="542">
        <f ca="1">IF(AND($G2416,NOT(ISTEXT($G2415)),ISNUMBER(Poczatek),ISNUMBER(Koniec_Projekt)),IFERROR(IF($D2415=LataProjekcji,IF($F2415&gt;$E2418,$E2418,$F2415),IF($D2418&gt;=$E2418,(IF($D2415&lt;LataProjekcji,IF((SUM($K2416:X2416)+12)&lt;$E2418,12,$E2418-SUM($K2416:X2416)),0)),(IF($D2415&lt;LataProjekcji,IF((SUM($K2416:X2416)+12)&lt;$D2418,12,$D2418-SUM($K2416:X2416)),0)))),0),0)</f>
        <v>0</v>
      </c>
      <c r="Z2416" s="542">
        <f ca="1">IF(AND($G2416,NOT(ISTEXT($G2415)),ISNUMBER(Poczatek),ISNUMBER(Koniec_Projekt)),IFERROR(IF($D2415=LataProjekcji,IF($F2415&gt;$E2418,$E2418,$F2415),IF($D2418&gt;=$E2418,(IF($D2415&lt;LataProjekcji,IF((SUM($K2416:Y2416)+12)&lt;$E2418,12,$E2418-SUM($K2416:Y2416)),0)),(IF($D2415&lt;LataProjekcji,IF((SUM($K2416:Y2416)+12)&lt;$D2418,12,$D2418-SUM($K2416:Y2416)),0)))),0),0)</f>
        <v>0</v>
      </c>
      <c r="AA2416" s="542">
        <f ca="1">IF(AND($G2416,NOT(ISTEXT($G2415)),ISNUMBER(Poczatek),ISNUMBER(Koniec_Projekt)),IFERROR(IF($D2415=LataProjekcji,IF($F2415&gt;$E2418,$E2418,$F2415),IF($D2418&gt;=$E2418,(IF($D2415&lt;LataProjekcji,IF((SUM($K2416:Z2416)+12)&lt;$E2418,12,$E2418-SUM($K2416:Z2416)),0)),(IF($D2415&lt;LataProjekcji,IF((SUM($K2416:Z2416)+12)&lt;$D2418,12,$D2418-SUM($K2416:Z2416)),0)))),0),0)</f>
        <v>0</v>
      </c>
      <c r="AB2416" s="542">
        <f ca="1">IF(AND($G2416,NOT(ISTEXT($G2415)),ISNUMBER(Poczatek),ISNUMBER(Koniec_Projekt)),IFERROR(IF($D2415=LataProjekcji,IF($F2415&gt;$E2418,$E2418,$F2415),IF($D2418&gt;=$E2418,(IF($D2415&lt;LataProjekcji,IF((SUM($K2416:AA2416)+12)&lt;$E2418,12,$E2418-SUM($K2416:AA2416)),0)),(IF($D2415&lt;LataProjekcji,IF((SUM($K2416:AA2416)+12)&lt;$D2418,12,$D2418-SUM($K2416:AA2416)),0)))),0),0)</f>
        <v>0</v>
      </c>
      <c r="AC2416" s="542">
        <f ca="1">IF(AND($G2416,NOT(ISTEXT($G2415)),ISNUMBER(Poczatek),ISNUMBER(Koniec_Projekt)),IFERROR(IF($D2415=LataProjekcji,IF($F2415&gt;$E2418,$E2418,$F2415),IF($D2418&gt;=$E2418,(IF($D2415&lt;LataProjekcji,IF((SUM($K2416:AB2416)+12)&lt;$E2418,12,$E2418-SUM($K2416:AB2416)),0)),(IF($D2415&lt;LataProjekcji,IF((SUM($K2416:AB2416)+12)&lt;$D2418,12,$D2418-SUM($K2416:AB2416)),0)))),0),0)</f>
        <v>0</v>
      </c>
      <c r="AD2416" s="542">
        <f ca="1">IF(AND($G2416,NOT(ISTEXT($G2415)),ISNUMBER(Poczatek),ISNUMBER(Koniec_Projekt)),IFERROR(IF($D2415=LataProjekcji,IF($F2415&gt;$E2418,$E2418,$F2415),IF($D2418&gt;=$E2418,(IF($D2415&lt;LataProjekcji,IF((SUM($K2416:AC2416)+12)&lt;$E2418,12,$E2418-SUM($K2416:AC2416)),0)),(IF($D2415&lt;LataProjekcji,IF((SUM($K2416:AC2416)+12)&lt;$D2418,12,$D2418-SUM($K2416:AC2416)),0)))),0),0)</f>
        <v>0</v>
      </c>
      <c r="AE2416" s="542">
        <f ca="1">IF(AND($G2416,NOT(ISTEXT($G2415)),ISNUMBER(Poczatek),ISNUMBER(Koniec_Projekt)),IFERROR(IF($D2415=LataProjekcji,IF($F2415&gt;$E2418,$E2418,$F2415),IF($D2418&gt;=$E2418,(IF($D2415&lt;LataProjekcji,IF((SUM($K2416:AD2416)+12)&lt;$E2418,12,$E2418-SUM($K2416:AD2416)),0)),(IF($D2415&lt;LataProjekcji,IF((SUM($K2416:AD2416)+12)&lt;$D2418,12,$D2418-SUM($K2416:AD2416)),0)))),0),0)</f>
        <v>0</v>
      </c>
    </row>
    <row r="2417" spans="2:31" hidden="1">
      <c r="B2417" s="531" t="s">
        <v>757</v>
      </c>
      <c r="D2417" s="459">
        <f ca="1">D1224</f>
        <v>0</v>
      </c>
      <c r="E2417" s="459">
        <f ca="1">IF(D2416&gt;10,ROUND(D2417/12,2),D2417)</f>
        <v>0</v>
      </c>
      <c r="F2417" s="529">
        <f>Koniec_Projekt</f>
        <v>0</v>
      </c>
      <c r="G2417" s="330">
        <f>Miesiac_Koniec_Projekt</f>
        <v>0</v>
      </c>
      <c r="H2417" s="543" t="b">
        <f ca="1">SUM(K2417:AE2417)=D2416</f>
        <v>1</v>
      </c>
      <c r="I2417" s="1" t="s">
        <v>716</v>
      </c>
      <c r="K2417" s="256">
        <f ca="1">IF(AND($G2416,NOT(ISTEXT($G2415)),ISNUMBER(Poczatek),ISNUMBER(Koniec_Projekt)),IFERROR(IF(LataProjekcji=$F2418,ROUND($D2416,0),ROUND(K2415*$E2417,0)),0),0)</f>
        <v>0</v>
      </c>
      <c r="L2417" s="5">
        <f ca="1">IF(AND($G2416,NOT(ISTEXT($G2415)),ISNUMBER(Poczatek),ISNUMBER(Koniec_Projekt)),IFERROR(IF(LataProjekcji=$F2418,ROUND($D2416-SUM(K2417:$K2417),0),ROUND(L2415*$E2417,0)),0),0)</f>
        <v>0</v>
      </c>
      <c r="M2417" s="5">
        <f ca="1">IF(AND($G2416,NOT(ISTEXT($G2415)),ISNUMBER(Poczatek),ISNUMBER(Koniec_Projekt)),IFERROR(IF(LataProjekcji=$F2418,ROUND($D2416-SUM($K2417:L2417),0),ROUND(M2415*$E2417,0)),0),0)</f>
        <v>0</v>
      </c>
      <c r="N2417" s="5">
        <f ca="1">IF(AND($G2416,NOT(ISTEXT($G2415)),ISNUMBER(Poczatek),ISNUMBER(Koniec_Projekt)),IFERROR(IF(LataProjekcji=$F2418,ROUND($D2416-SUM($K2417:M2417),0),ROUND(N2415*$E2417,0)),0),0)</f>
        <v>0</v>
      </c>
      <c r="O2417" s="5">
        <f ca="1">IF(AND($G2416,NOT(ISTEXT($G2415)),ISNUMBER(Poczatek),ISNUMBER(Koniec_Projekt)),IFERROR(IF(LataProjekcji=$F2418,ROUND($D2416-SUM($K2417:N2417),0),ROUND(O2415*$E2417,0)),0),0)</f>
        <v>0</v>
      </c>
      <c r="P2417" s="5">
        <f ca="1">IF(AND($G2416,NOT(ISTEXT($G2415)),ISNUMBER(Poczatek),ISNUMBER(Koniec_Projekt)),IFERROR(IF(LataProjekcji=$F2418,ROUND($D2416-SUM($K2417:O2417),0),ROUND(P2415*$E2417,0)),0),0)</f>
        <v>0</v>
      </c>
      <c r="Q2417" s="5">
        <f ca="1">IF(AND($G2416,NOT(ISTEXT($G2415)),ISNUMBER(Poczatek),ISNUMBER(Koniec_Projekt)),IFERROR(IF(LataProjekcji=$F2418,ROUND($D2416-SUM($K2417:P2417),0),ROUND(Q2415*$E2417,0)),0),0)</f>
        <v>0</v>
      </c>
      <c r="R2417" s="5">
        <f ca="1">IF(AND($G2416,NOT(ISTEXT($G2415)),ISNUMBER(Poczatek),ISNUMBER(Koniec_Projekt)),IFERROR(IF(LataProjekcji=$F2418,ROUND($D2416-SUM($K2417:Q2417),0),ROUND(R2415*$E2417,0)),0),0)</f>
        <v>0</v>
      </c>
      <c r="S2417" s="5">
        <f ca="1">IF(AND($G2416,NOT(ISTEXT($G2415)),ISNUMBER(Poczatek),ISNUMBER(Koniec_Projekt)),IFERROR(IF(LataProjekcji=$F2418,ROUND($D2416-SUM($K2417:R2417),0),ROUND(S2415*$E2417,0)),0),0)</f>
        <v>0</v>
      </c>
      <c r="T2417" s="5">
        <f ca="1">IF(AND($G2416,NOT(ISTEXT($G2415)),ISNUMBER(Poczatek),ISNUMBER(Koniec_Projekt)),IFERROR(IF(LataProjekcji=$F2418,ROUND($D2416-SUM($K2417:S2417),0),ROUND(T2415*$E2417,0)),0),0)</f>
        <v>0</v>
      </c>
      <c r="U2417" s="5">
        <f ca="1">IF(AND($G2416,NOT(ISTEXT($G2415)),ISNUMBER(Poczatek),ISNUMBER(Koniec_Projekt)),IFERROR(IF(LataProjekcji=$F2418,ROUND($D2416-SUM($K2417:T2417),0),ROUND(U2415*$E2417,0)),0),0)</f>
        <v>0</v>
      </c>
      <c r="V2417" s="5">
        <f ca="1">IF(AND($G2416,NOT(ISTEXT($G2415)),ISNUMBER(Poczatek),ISNUMBER(Koniec_Projekt)),IFERROR(IF(LataProjekcji=$F2418,ROUND($D2416-SUM($K2417:U2417),0),ROUND(V2415*$E2417,0)),0),0)</f>
        <v>0</v>
      </c>
      <c r="W2417" s="5">
        <f ca="1">IF(AND($G2416,NOT(ISTEXT($G2415)),ISNUMBER(Poczatek),ISNUMBER(Koniec_Projekt)),IFERROR(IF(LataProjekcji=$F2418,ROUND($D2416-SUM($K2417:V2417),0),ROUND(W2415*$E2417,0)),0),0)</f>
        <v>0</v>
      </c>
      <c r="X2417" s="5">
        <f ca="1">IF(AND($G2416,NOT(ISTEXT($G2415)),ISNUMBER(Poczatek),ISNUMBER(Koniec_Projekt)),IFERROR(IF(LataProjekcji=$F2418,ROUND($D2416-SUM($K2417:W2417),0),ROUND(X2415*$E2417,0)),0),0)</f>
        <v>0</v>
      </c>
      <c r="Y2417" s="5">
        <f ca="1">IF(AND($G2416,NOT(ISTEXT($G2415)),ISNUMBER(Poczatek),ISNUMBER(Koniec_Projekt)),IFERROR(IF(LataProjekcji=$F2418,ROUND($D2416-SUM($K2417:X2417),0),ROUND(Y2415*$E2417,0)),0),0)</f>
        <v>0</v>
      </c>
      <c r="Z2417" s="5">
        <f ca="1">IF(AND($G2416,NOT(ISTEXT($G2415)),ISNUMBER(Poczatek),ISNUMBER(Koniec_Projekt)),IFERROR(IF(LataProjekcji=$F2418,ROUND($D2416-SUM($K2417:Y2417),0),ROUND(Z2415*$E2417,0)),0),0)</f>
        <v>0</v>
      </c>
      <c r="AA2417" s="5">
        <f ca="1">IF(AND($G2416,NOT(ISTEXT($G2415)),ISNUMBER(Poczatek),ISNUMBER(Koniec_Projekt)),IFERROR(IF(LataProjekcji=$F2418,ROUND($D2416-SUM($K2417:Z2417),0),ROUND(AA2415*$E2417,0)),0),0)</f>
        <v>0</v>
      </c>
      <c r="AB2417" s="5">
        <f ca="1">IF(AND($G2416,NOT(ISTEXT($G2415)),ISNUMBER(Poczatek),ISNUMBER(Koniec_Projekt)),IFERROR(IF(LataProjekcji=$F2418,ROUND($D2416-SUM($K2417:AA2417),0),ROUND(AB2415*$E2417,0)),0),0)</f>
        <v>0</v>
      </c>
      <c r="AC2417" s="5">
        <f ca="1">IF(AND($G2416,NOT(ISTEXT($G2415)),ISNUMBER(Poczatek),ISNUMBER(Koniec_Projekt)),IFERROR(IF(LataProjekcji=$F2418,ROUND($D2416-SUM($K2417:AB2417),0),ROUND(AC2415*$E2417,0)),0),0)</f>
        <v>0</v>
      </c>
      <c r="AD2417" s="5">
        <f ca="1">IF(AND($G2416,NOT(ISTEXT($G2415)),ISNUMBER(Poczatek),ISNUMBER(Koniec_Projekt)),IFERROR(IF(LataProjekcji=$F2418,ROUND($D2416-SUM($K2417:AC2417),0),ROUND(AD2415*$E2417,0)),0),0)</f>
        <v>0</v>
      </c>
      <c r="AE2417" s="5">
        <f ca="1">IF(AND($G2416,NOT(ISTEXT($G2415)),ISNUMBER(Poczatek),ISNUMBER(Koniec_Projekt)),IFERROR(IF(LataProjekcji=$F2418,ROUND($D2416-SUM($K2417:AD2417),0),ROUND(AE2415*$E2417,0)),0),0)</f>
        <v>0</v>
      </c>
    </row>
    <row r="2418" spans="2:31" hidden="1">
      <c r="B2418" s="531" t="s">
        <v>754</v>
      </c>
      <c r="D2418" s="1">
        <f ca="1">IFERROR(ROUNDUP(D2416/E2417,0),0)</f>
        <v>0</v>
      </c>
      <c r="E2418" s="1">
        <f ca="1">IF(D2418=0,0,DATEDIF(DATE(D2415,E2415,1),DATE(F2417,G2417,1),"m"))</f>
        <v>0</v>
      </c>
      <c r="F2418" s="1" t="str">
        <f ca="1">IFERROR(YEAR(G2415),"brak daty")</f>
        <v>brak daty</v>
      </c>
      <c r="G2418" s="1" t="str">
        <f ca="1">IFERROR(MONTH(G2415),"brak daty")</f>
        <v>brak daty</v>
      </c>
      <c r="H2418" s="5"/>
      <c r="I2418" s="1" t="s">
        <v>426</v>
      </c>
      <c r="K2418" s="5">
        <f ca="1">IF(AND($G2416,NOT(ISTEXT($G2415)),ISNUMBER(Poczatek),ISNUMBER(Koniec_Projekt)),IFERROR(IF(LataProjekcji=$F2417,IF(AND($G2417=$G2418,$F2417=$F2418),ROUND($D2416-SUM($K2418),0),ROUND(K2416*$E2417,0)),IF(LataProjekcji&gt;$F2417,0,ROUND(K2416*$E2417,0))),0),0)</f>
        <v>0</v>
      </c>
      <c r="L2418" s="5">
        <f ca="1">IF(AND($G2416,NOT(ISTEXT($G2415)),ISNUMBER(Poczatek),ISNUMBER(Koniec_Projekt)),IFERROR(IF(LataProjekcji=$F2417,IF(AND($G2417=$G2418,$F2417=$F2418),ROUND($D2416-SUM($K2418:K2418),0),ROUND(L2416*$E2417,0)),IF(LataProjekcji&gt;$F2417,0,ROUND(L2416*$E2417,0))),0),0)</f>
        <v>0</v>
      </c>
      <c r="M2418" s="5">
        <f ca="1">IF(AND($G2416,NOT(ISTEXT($G2415)),ISNUMBER(Poczatek),ISNUMBER(Koniec_Projekt)),IFERROR(IF(LataProjekcji=$F2417,IF(AND($G2417=$G2418,$F2417=$F2418),ROUND($D2416-SUM($K2418:L2418),0),ROUND(M2416*$E2417,0)),IF(LataProjekcji&gt;$F2417,0,ROUND(M2416*$E2417,0))),0),0)</f>
        <v>0</v>
      </c>
      <c r="N2418" s="5">
        <f ca="1">IF(AND($G2416,NOT(ISTEXT($G2415)),ISNUMBER(Poczatek),ISNUMBER(Koniec_Projekt)),IFERROR(IF(LataProjekcji=$F2417,IF(AND($G2417=$G2418,$F2417=$F2418),ROUND($D2416-SUM($K2418:M2418),0),ROUND(N2416*$E2417,0)),IF(LataProjekcji&gt;$F2417,0,ROUND(N2416*$E2417,0))),0),0)</f>
        <v>0</v>
      </c>
      <c r="O2418" s="5">
        <f ca="1">IF(AND($G2416,NOT(ISTEXT($G2415)),ISNUMBER(Poczatek),ISNUMBER(Koniec_Projekt)),IFERROR(IF(LataProjekcji=$F2417,IF(AND($G2417=$G2418,$F2417=$F2418),ROUND($D2416-SUM($K2418:N2418),0),ROUND(O2416*$E2417,0)),IF(LataProjekcji&gt;$F2417,0,ROUND(O2416*$E2417,0))),0),0)</f>
        <v>0</v>
      </c>
      <c r="P2418" s="5">
        <f ca="1">IF(AND($G2416,NOT(ISTEXT($G2415)),ISNUMBER(Poczatek),ISNUMBER(Koniec_Projekt)),IFERROR(IF(LataProjekcji=$F2417,IF(AND($G2417=$G2418,$F2417=$F2418),ROUND($D2416-SUM($K2418:O2418),0),ROUND(P2416*$E2417,0)),IF(LataProjekcji&gt;$F2417,0,ROUND(P2416*$E2417,0))),0),0)</f>
        <v>0</v>
      </c>
      <c r="Q2418" s="5">
        <f ca="1">IF(AND($G2416,NOT(ISTEXT($G2415)),ISNUMBER(Poczatek),ISNUMBER(Koniec_Projekt)),IFERROR(IF(LataProjekcji=$F2417,IF(AND($G2417=$G2418,$F2417=$F2418),ROUND($D2416-SUM($K2418:P2418),0),ROUND(Q2416*$E2417,0)),IF(LataProjekcji&gt;$F2417,0,ROUND(Q2416*$E2417,0))),0),0)</f>
        <v>0</v>
      </c>
      <c r="R2418" s="5">
        <f ca="1">IF(AND($G2416,NOT(ISTEXT($G2415)),ISNUMBER(Poczatek),ISNUMBER(Koniec_Projekt)),IFERROR(IF(LataProjekcji=$F2417,IF(AND($G2417=$G2418,$F2417=$F2418),ROUND($D2416-SUM($K2418:Q2418),0),ROUND(R2416*$E2417,0)),IF(LataProjekcji&gt;$F2417,0,ROUND(R2416*$E2417,0))),0),0)</f>
        <v>0</v>
      </c>
      <c r="S2418" s="5">
        <f ca="1">IF(AND($G2416,NOT(ISTEXT($G2415)),ISNUMBER(Poczatek),ISNUMBER(Koniec_Projekt)),IFERROR(IF(LataProjekcji=$F2417,IF(AND($G2417=$G2418,$F2417=$F2418),ROUND($D2416-SUM($K2418:R2418),0),ROUND(S2416*$E2417,0)),IF(LataProjekcji&gt;$F2417,0,ROUND(S2416*$E2417,0))),0),0)</f>
        <v>0</v>
      </c>
      <c r="T2418" s="5">
        <f ca="1">IF(AND($G2416,NOT(ISTEXT($G2415)),ISNUMBER(Poczatek),ISNUMBER(Koniec_Projekt)),IFERROR(IF(LataProjekcji=$F2417,IF(AND($G2417=$G2418,$F2417=$F2418),ROUND($D2416-SUM($K2418:S2418),0),ROUND(T2416*$E2417,0)),IF(LataProjekcji&gt;$F2417,0,ROUND(T2416*$E2417,0))),0),0)</f>
        <v>0</v>
      </c>
      <c r="U2418" s="5">
        <f ca="1">IF(AND($G2416,NOT(ISTEXT($G2415)),ISNUMBER(Poczatek),ISNUMBER(Koniec_Projekt)),IFERROR(IF(LataProjekcji=$F2417,IF(AND($G2417=$G2418,$F2417=$F2418),ROUND($D2416-SUM($K2418:T2418),0),ROUND(U2416*$E2417,0)),IF(LataProjekcji&gt;$F2417,0,ROUND(U2416*$E2417,0))),0),0)</f>
        <v>0</v>
      </c>
      <c r="V2418" s="5">
        <f ca="1">IF(AND($G2416,NOT(ISTEXT($G2415)),ISNUMBER(Poczatek),ISNUMBER(Koniec_Projekt)),IFERROR(IF(LataProjekcji=$F2417,IF(AND($G2417=$G2418,$F2417=$F2418),ROUND($D2416-SUM($K2418:U2418),0),ROUND(V2416*$E2417,0)),IF(LataProjekcji&gt;$F2417,0,ROUND(V2416*$E2417,0))),0),0)</f>
        <v>0</v>
      </c>
      <c r="W2418" s="5">
        <f ca="1">IF(AND($G2416,NOT(ISTEXT($G2415)),ISNUMBER(Poczatek),ISNUMBER(Koniec_Projekt)),IFERROR(IF(LataProjekcji=$F2417,IF(AND($G2417=$G2418,$F2417=$F2418),ROUND($D2416-SUM($K2418:V2418),0),ROUND(W2416*$E2417,0)),IF(LataProjekcji&gt;$F2417,0,ROUND(W2416*$E2417,0))),0),0)</f>
        <v>0</v>
      </c>
      <c r="X2418" s="5">
        <f ca="1">IF(AND($G2416,NOT(ISTEXT($G2415)),ISNUMBER(Poczatek),ISNUMBER(Koniec_Projekt)),IFERROR(IF(LataProjekcji=$F2417,IF(AND($G2417=$G2418,$F2417=$F2418),ROUND($D2416-SUM($K2418:W2418),0),ROUND(X2416*$E2417,0)),IF(LataProjekcji&gt;$F2417,0,ROUND(X2416*$E2417,0))),0),0)</f>
        <v>0</v>
      </c>
      <c r="Y2418" s="5">
        <f ca="1">IF(AND($G2416,NOT(ISTEXT($G2415)),ISNUMBER(Poczatek),ISNUMBER(Koniec_Projekt)),IFERROR(IF(LataProjekcji=$F2417,IF(AND($G2417=$G2418,$F2417=$F2418),ROUND($D2416-SUM($K2418:X2418),0),ROUND(Y2416*$E2417,0)),IF(LataProjekcji&gt;$F2417,0,ROUND(Y2416*$E2417,0))),0),0)</f>
        <v>0</v>
      </c>
      <c r="Z2418" s="5">
        <f ca="1">IF(AND($G2416,NOT(ISTEXT($G2415)),ISNUMBER(Poczatek),ISNUMBER(Koniec_Projekt)),IFERROR(IF(LataProjekcji=$F2417,IF(AND($G2417=$G2418,$F2417=$F2418),ROUND($D2416-SUM($K2418:Y2418),0),ROUND(Z2416*$E2417,0)),IF(LataProjekcji&gt;$F2417,0,ROUND(Z2416*$E2417,0))),0),0)</f>
        <v>0</v>
      </c>
      <c r="AA2418" s="5">
        <f ca="1">IF(AND($G2416,NOT(ISTEXT($G2415)),ISNUMBER(Poczatek),ISNUMBER(Koniec_Projekt)),IFERROR(IF(LataProjekcji=$F2417,IF(AND($G2417=$G2418,$F2417=$F2418),ROUND($D2416-SUM($K2418:Z2418),0),ROUND(AA2416*$E2417,0)),IF(LataProjekcji&gt;$F2417,0,ROUND(AA2416*$E2417,0))),0),0)</f>
        <v>0</v>
      </c>
      <c r="AB2418" s="5">
        <f ca="1">IF(AND($G2416,NOT(ISTEXT($G2415)),ISNUMBER(Poczatek),ISNUMBER(Koniec_Projekt)),IFERROR(IF(LataProjekcji=$F2417,IF(AND($G2417=$G2418,$F2417=$F2418),ROUND($D2416-SUM($K2418:AA2418),0),ROUND(AB2416*$E2417,0)),IF(LataProjekcji&gt;$F2417,0,ROUND(AB2416*$E2417,0))),0),0)</f>
        <v>0</v>
      </c>
      <c r="AC2418" s="5">
        <f ca="1">IF(AND($G2416,NOT(ISTEXT($G2415)),ISNUMBER(Poczatek),ISNUMBER(Koniec_Projekt)),IFERROR(IF(LataProjekcji=$F2417,IF(AND($G2417=$G2418,$F2417=$F2418),ROUND($D2416-SUM($K2418:AB2418),0),ROUND(AC2416*$E2417,0)),IF(LataProjekcji&gt;$F2417,0,ROUND(AC2416*$E2417,0))),0),0)</f>
        <v>0</v>
      </c>
      <c r="AD2418" s="5">
        <f ca="1">IF(AND($G2416,NOT(ISTEXT($G2415)),ISNUMBER(Poczatek),ISNUMBER(Koniec_Projekt)),IFERROR(IF(LataProjekcji=$F2417,IF(AND($G2417=$G2418,$F2417=$F2418),ROUND($D2416-SUM($K2418:AC2418),0),ROUND(AD2416*$E2417,0)),IF(LataProjekcji&gt;$F2417,0,ROUND(AD2416*$E2417,0))),0),0)</f>
        <v>0</v>
      </c>
      <c r="AE2418" s="5">
        <f ca="1">IF(AND($G2416,NOT(ISTEXT($G2415)),ISNUMBER(Poczatek),ISNUMBER(Koniec_Projekt)),IFERROR(IF(LataProjekcji=$F2417,IF(AND($G2417=$G2418,$F2417=$F2418),ROUND($D2416-SUM($K2418:AD2418),0),ROUND(AE2416*$E2417,0)),IF(LataProjekcji&gt;$F2417,0,ROUND(AE2416*$E2417,0))),0),0)</f>
        <v>0</v>
      </c>
    </row>
    <row r="2419" spans="2:31" ht="12.5" hidden="1" thickBot="1">
      <c r="B2419" s="532" t="s">
        <v>755</v>
      </c>
      <c r="C2419" s="533"/>
      <c r="D2419" s="534">
        <f ca="1">IF(D2416&gt;10,ROUND((D2418-1)*E2417,0),E2417)</f>
        <v>0</v>
      </c>
      <c r="E2419" s="534">
        <f ca="1">D2416-D2419</f>
        <v>0</v>
      </c>
      <c r="F2419" s="533"/>
      <c r="G2419" s="533"/>
      <c r="H2419" s="533"/>
      <c r="I2419" s="533"/>
      <c r="J2419" s="533"/>
      <c r="K2419" s="533"/>
      <c r="L2419" s="533"/>
      <c r="M2419" s="533"/>
      <c r="N2419" s="533"/>
      <c r="O2419" s="533"/>
      <c r="P2419" s="533"/>
      <c r="Q2419" s="533"/>
      <c r="R2419" s="533"/>
      <c r="S2419" s="533"/>
      <c r="T2419" s="533"/>
      <c r="U2419" s="533"/>
      <c r="V2419" s="533"/>
      <c r="W2419" s="533"/>
      <c r="X2419" s="533"/>
      <c r="Y2419" s="533"/>
      <c r="Z2419" s="533"/>
      <c r="AA2419" s="533"/>
      <c r="AB2419" s="533"/>
      <c r="AC2419" s="533"/>
      <c r="AD2419" s="533"/>
      <c r="AE2419" s="533"/>
    </row>
    <row r="2420" spans="2:31" ht="12.5" hidden="1" thickTop="1"/>
    <row r="2421" spans="2:31" ht="12.5" hidden="1" thickBot="1">
      <c r="B2421" s="535" t="str">
        <f ca="1">"nazwa ST: "&amp;B1228</f>
        <v>nazwa ST: 0</v>
      </c>
      <c r="C2421" s="535"/>
      <c r="D2421" s="536">
        <f>D1228</f>
        <v>15</v>
      </c>
      <c r="E2421" s="535"/>
      <c r="F2421" s="535"/>
      <c r="G2421" s="535"/>
      <c r="H2421" s="535"/>
      <c r="I2421" s="535"/>
      <c r="J2421" s="535"/>
      <c r="K2421" s="544" t="str">
        <f t="shared" ref="K2421:AE2421" si="3681">LataProjekcji</f>
        <v>Uzupełnij dane</v>
      </c>
      <c r="L2421" s="544" t="str">
        <f t="shared" si="3681"/>
        <v/>
      </c>
      <c r="M2421" s="544" t="str">
        <f t="shared" si="3681"/>
        <v/>
      </c>
      <c r="N2421" s="544" t="str">
        <f t="shared" si="3681"/>
        <v/>
      </c>
      <c r="O2421" s="544" t="str">
        <f t="shared" si="3681"/>
        <v/>
      </c>
      <c r="P2421" s="544" t="str">
        <f t="shared" si="3681"/>
        <v/>
      </c>
      <c r="Q2421" s="544" t="str">
        <f t="shared" si="3681"/>
        <v/>
      </c>
      <c r="R2421" s="544" t="str">
        <f t="shared" si="3681"/>
        <v/>
      </c>
      <c r="S2421" s="544" t="str">
        <f t="shared" si="3681"/>
        <v/>
      </c>
      <c r="T2421" s="544" t="str">
        <f t="shared" si="3681"/>
        <v/>
      </c>
      <c r="U2421" s="544" t="str">
        <f t="shared" si="3681"/>
        <v/>
      </c>
      <c r="V2421" s="544" t="str">
        <f t="shared" si="3681"/>
        <v/>
      </c>
      <c r="W2421" s="544" t="str">
        <f t="shared" si="3681"/>
        <v/>
      </c>
      <c r="X2421" s="544" t="str">
        <f t="shared" si="3681"/>
        <v/>
      </c>
      <c r="Y2421" s="544" t="str">
        <f t="shared" si="3681"/>
        <v/>
      </c>
      <c r="Z2421" s="544" t="str">
        <f t="shared" si="3681"/>
        <v/>
      </c>
      <c r="AA2421" s="544" t="str">
        <f t="shared" si="3681"/>
        <v/>
      </c>
      <c r="AB2421" s="544" t="str">
        <f t="shared" si="3681"/>
        <v/>
      </c>
      <c r="AC2421" s="544" t="str">
        <f t="shared" si="3681"/>
        <v/>
      </c>
      <c r="AD2421" s="544" t="str">
        <f t="shared" si="3681"/>
        <v/>
      </c>
      <c r="AE2421" s="544" t="str">
        <f t="shared" si="3681"/>
        <v/>
      </c>
    </row>
    <row r="2422" spans="2:31" hidden="1">
      <c r="B2422" s="531" t="s">
        <v>756</v>
      </c>
      <c r="D2422" s="1">
        <f ca="1">D1229</f>
        <v>1900</v>
      </c>
      <c r="E2422" s="1">
        <f ca="1">E1229</f>
        <v>1</v>
      </c>
      <c r="F2422" s="1">
        <f ca="1">IF(D2423&gt;10,F1229,1)</f>
        <v>1</v>
      </c>
      <c r="G2422" s="530" t="str">
        <f ca="1">IF(ISBLANK(OFFSET($E$195,$D2421,0)),"brak daty",IF(D2423&gt;10,EDATE(OFFSET($E$195,$D2421,0),D2425),DATE(D2422,E2422,1)))</f>
        <v>brak daty</v>
      </c>
      <c r="H2422" s="543" t="b">
        <f ca="1">SUM(K2422:AE2422)=D2425</f>
        <v>1</v>
      </c>
      <c r="I2422" s="1" t="s">
        <v>752</v>
      </c>
      <c r="K2422" s="5">
        <f ca="1">IF(AND($G2423,NOT(ISTEXT($G2422)),ISNUMBER(Poczatek),ISNUMBER(Koniec_Projekt)),IFERROR(IF($D2422=LataProjekcji,$F2422,IF($D2422&lt;LataProjekcji,IF((SUM(K2422)+12)&lt;$D2425,12,$D2425-SUM(K2422)),0)),0),0)</f>
        <v>0</v>
      </c>
      <c r="L2422" s="5">
        <f ca="1">IF(AND($G2423,NOT(ISTEXT($G2422)),ISNUMBER(Poczatek),ISNUMBER(Koniec_Projekt)),IFERROR(IF($D2422=LataProjekcji,$F2422,IF($D2422&lt;LataProjekcji,IF((SUM($K2422:K2422)+12)&lt;$D2425,12,$D2425-SUM($K2422:K2422)),0)),0),0)</f>
        <v>0</v>
      </c>
      <c r="M2422" s="5">
        <f ca="1">IF(AND($G2423,NOT(ISTEXT($G2422)),ISNUMBER(Poczatek),ISNUMBER(Koniec_Projekt)),IFERROR(IF($D2422=LataProjekcji,$F2422,IF($D2422&lt;LataProjekcji,IF((SUM($K2422:L2422)+12)&lt;$D2425,12,$D2425-SUM($K2422:L2422)),0)),0),0)</f>
        <v>0</v>
      </c>
      <c r="N2422" s="5">
        <f ca="1">IF(AND($G2423,NOT(ISTEXT($G2422)),ISNUMBER(Poczatek),ISNUMBER(Koniec_Projekt)),IFERROR(IF($D2422=LataProjekcji,$F2422,IF($D2422&lt;LataProjekcji,IF((SUM($K2422:M2422)+12)&lt;$D2425,12,$D2425-SUM($K2422:M2422)),0)),0),0)</f>
        <v>0</v>
      </c>
      <c r="O2422" s="5">
        <f ca="1">IF(AND($G2423,NOT(ISTEXT($G2422)),ISNUMBER(Poczatek),ISNUMBER(Koniec_Projekt)),IFERROR(IF($D2422=LataProjekcji,$F2422,IF($D2422&lt;LataProjekcji,IF((SUM($K2422:N2422)+12)&lt;$D2425,12,$D2425-SUM($K2422:N2422)),0)),0),0)</f>
        <v>0</v>
      </c>
      <c r="P2422" s="5">
        <f ca="1">IF(AND($G2423,NOT(ISTEXT($G2422)),ISNUMBER(Poczatek),ISNUMBER(Koniec_Projekt)),IFERROR(IF($D2422=LataProjekcji,$F2422,IF($D2422&lt;LataProjekcji,IF((SUM($K2422:O2422)+12)&lt;$D2425,12,$D2425-SUM($K2422:O2422)),0)),0),0)</f>
        <v>0</v>
      </c>
      <c r="Q2422" s="5">
        <f ca="1">IF(AND($G2423,NOT(ISTEXT($G2422)),ISNUMBER(Poczatek),ISNUMBER(Koniec_Projekt)),IFERROR(IF($D2422=LataProjekcji,$F2422,IF($D2422&lt;LataProjekcji,IF((SUM($K2422:P2422)+12)&lt;$D2425,12,$D2425-SUM($K2422:P2422)),0)),0),0)</f>
        <v>0</v>
      </c>
      <c r="R2422" s="5">
        <f ca="1">IF(AND($G2423,NOT(ISTEXT($G2422)),ISNUMBER(Poczatek),ISNUMBER(Koniec_Projekt)),IFERROR(IF($D2422=LataProjekcji,$F2422,IF($D2422&lt;LataProjekcji,IF((SUM($K2422:Q2422)+12)&lt;$D2425,12,$D2425-SUM($K2422:Q2422)),0)),0),0)</f>
        <v>0</v>
      </c>
      <c r="S2422" s="5">
        <f ca="1">IF(AND($G2423,NOT(ISTEXT($G2422)),ISNUMBER(Poczatek),ISNUMBER(Koniec_Projekt)),IFERROR(IF($D2422=LataProjekcji,$F2422,IF($D2422&lt;LataProjekcji,IF((SUM($K2422:R2422)+12)&lt;$D2425,12,$D2425-SUM($K2422:R2422)),0)),0),0)</f>
        <v>0</v>
      </c>
      <c r="T2422" s="5">
        <f ca="1">IF(AND($G2423,NOT(ISTEXT($G2422)),ISNUMBER(Poczatek),ISNUMBER(Koniec_Projekt)),IFERROR(IF($D2422=LataProjekcji,$F2422,IF($D2422&lt;LataProjekcji,IF((SUM($K2422:S2422)+12)&lt;$D2425,12,$D2425-SUM($K2422:S2422)),0)),0),0)</f>
        <v>0</v>
      </c>
      <c r="U2422" s="5">
        <f ca="1">IF(AND($G2423,NOT(ISTEXT($G2422)),ISNUMBER(Poczatek),ISNUMBER(Koniec_Projekt)),IFERROR(IF($D2422=LataProjekcji,$F2422,IF($D2422&lt;LataProjekcji,IF((SUM($K2422:T2422)+12)&lt;$D2425,12,$D2425-SUM($K2422:T2422)),0)),0),0)</f>
        <v>0</v>
      </c>
      <c r="V2422" s="5">
        <f ca="1">IF(AND($G2423,NOT(ISTEXT($G2422)),ISNUMBER(Poczatek),ISNUMBER(Koniec_Projekt)),IFERROR(IF($D2422=LataProjekcji,$F2422,IF($D2422&lt;LataProjekcji,IF((SUM($K2422:U2422)+12)&lt;$D2425,12,$D2425-SUM($K2422:U2422)),0)),0),0)</f>
        <v>0</v>
      </c>
      <c r="W2422" s="5">
        <f ca="1">IF(AND($G2423,NOT(ISTEXT($G2422)),ISNUMBER(Poczatek),ISNUMBER(Koniec_Projekt)),IFERROR(IF($D2422=LataProjekcji,$F2422,IF($D2422&lt;LataProjekcji,IF((SUM($K2422:V2422)+12)&lt;$D2425,12,$D2425-SUM($K2422:V2422)),0)),0),0)</f>
        <v>0</v>
      </c>
      <c r="X2422" s="5">
        <f ca="1">IF(AND($G2423,NOT(ISTEXT($G2422)),ISNUMBER(Poczatek),ISNUMBER(Koniec_Projekt)),IFERROR(IF($D2422=LataProjekcji,$F2422,IF($D2422&lt;LataProjekcji,IF((SUM($K2422:W2422)+12)&lt;$D2425,12,$D2425-SUM($K2422:W2422)),0)),0),0)</f>
        <v>0</v>
      </c>
      <c r="Y2422" s="5">
        <f ca="1">IF(AND($G2423,NOT(ISTEXT($G2422)),ISNUMBER(Poczatek),ISNUMBER(Koniec_Projekt)),IFERROR(IF($D2422=LataProjekcji,$F2422,IF($D2422&lt;LataProjekcji,IF((SUM($K2422:X2422)+12)&lt;$D2425,12,$D2425-SUM($K2422:X2422)),0)),0),0)</f>
        <v>0</v>
      </c>
      <c r="Z2422" s="5">
        <f ca="1">IF(AND($G2423,NOT(ISTEXT($G2422)),ISNUMBER(Poczatek),ISNUMBER(Koniec_Projekt)),IFERROR(IF($D2422=LataProjekcji,$F2422,IF($D2422&lt;LataProjekcji,IF((SUM($K2422:Y2422)+12)&lt;$D2425,12,$D2425-SUM($K2422:Y2422)),0)),0),0)</f>
        <v>0</v>
      </c>
      <c r="AA2422" s="5">
        <f ca="1">IF(AND($G2423,NOT(ISTEXT($G2422)),ISNUMBER(Poczatek),ISNUMBER(Koniec_Projekt)),IFERROR(IF($D2422=LataProjekcji,$F2422,IF($D2422&lt;LataProjekcji,IF((SUM($K2422:Z2422)+12)&lt;$D2425,12,$D2425-SUM($K2422:Z2422)),0)),0),0)</f>
        <v>0</v>
      </c>
      <c r="AB2422" s="5">
        <f ca="1">IF(AND($G2423,NOT(ISTEXT($G2422)),ISNUMBER(Poczatek),ISNUMBER(Koniec_Projekt)),IFERROR(IF($D2422=LataProjekcji,$F2422,IF($D2422&lt;LataProjekcji,IF((SUM($K2422:AA2422)+12)&lt;$D2425,12,$D2425-SUM($K2422:AA2422)),0)),0),0)</f>
        <v>0</v>
      </c>
      <c r="AC2422" s="5">
        <f ca="1">IF(AND($G2423,NOT(ISTEXT($G2422)),ISNUMBER(Poczatek),ISNUMBER(Koniec_Projekt)),IFERROR(IF($D2422=LataProjekcji,$F2422,IF($D2422&lt;LataProjekcji,IF((SUM($K2422:AB2422)+12)&lt;$D2425,12,$D2425-SUM($K2422:AB2422)),0)),0),0)</f>
        <v>0</v>
      </c>
      <c r="AD2422" s="5">
        <f ca="1">IF(AND($G2423,NOT(ISTEXT($G2422)),ISNUMBER(Poczatek),ISNUMBER(Koniec_Projekt)),IFERROR(IF($D2422=LataProjekcji,$F2422,IF($D2422&lt;LataProjekcji,IF((SUM($K2422:AC2422)+12)&lt;$D2425,12,$D2425-SUM($K2422:AC2422)),0)),0),0)</f>
        <v>0</v>
      </c>
      <c r="AE2422" s="5">
        <f ca="1">IF(AND($G2423,NOT(ISTEXT($G2422)),ISNUMBER(Poczatek),ISNUMBER(Koniec_Projekt)),IFERROR(IF($D2422=LataProjekcji,$F2422,IF($D2422&lt;LataProjekcji,IF((SUM($K2422:AD2422)+12)&lt;$D2425,12,$D2425-SUM($K2422:AD2422)),0)),0),0)</f>
        <v>0</v>
      </c>
    </row>
    <row r="2423" spans="2:31" hidden="1">
      <c r="B2423" s="531" t="s">
        <v>758</v>
      </c>
      <c r="D2423" s="5">
        <f ca="1">D1230</f>
        <v>0</v>
      </c>
      <c r="E2423" s="459">
        <f ca="1">E1230</f>
        <v>0</v>
      </c>
      <c r="F2423" s="459">
        <f ca="1">F1230</f>
        <v>0</v>
      </c>
      <c r="G2423" s="1" t="b">
        <f>NOT(ISBLANK(am_prace_rozwojowe))</f>
        <v>0</v>
      </c>
      <c r="H2423" s="543" t="b">
        <f ca="1">SUM(K2423:AE2423)=E2425</f>
        <v>1</v>
      </c>
      <c r="I2423" s="1" t="s">
        <v>753</v>
      </c>
      <c r="K2423" s="542">
        <f ca="1">IF(AND($G2423,NOT(ISTEXT($G2422)),ISNUMBER(Poczatek),ISNUMBER(Koniec_Projekt)),IFERROR(IF($D2422=LataProjekcji,IF($F2422&gt;$E2425,$E2425,$F2422),IF($D2425&gt;=$E2425,(IF($D2422&lt;LataProjekcji,IF((SUM(J2423:$K2423)+12)&lt;$E2425,12,$E2425-SUM(J2423:$K2423)),0)),(IF($D2422&lt;LataProjekcji,IF((SUM(J2423:$K2423)+12)&lt;$D2425,12,$D2425-SUM(J2423:$K2423)),0)))),0),0)</f>
        <v>0</v>
      </c>
      <c r="L2423" s="542">
        <f ca="1">IF(AND($G2423,NOT(ISTEXT($G2422)),ISNUMBER(Poczatek),ISNUMBER(Koniec_Projekt)),IFERROR(IF($D2422=LataProjekcji,IF($F2422&gt;$E2425,$E2425,$F2422),IF($D2425&gt;=$E2425,(IF($D2422&lt;LataProjekcji,IF((SUM($K2423:K2423)+12)&lt;$E2425,12,$E2425-SUM($K2423:K2423)),0)),(IF($D2422&lt;LataProjekcji,IF((SUM($K2423:K2423)+12)&lt;$D2425,12,$D2425-SUM($K2423:K2423)),0)))),0),0)</f>
        <v>0</v>
      </c>
      <c r="M2423" s="542">
        <f ca="1">IF(AND($G2423,NOT(ISTEXT($G2422)),ISNUMBER(Poczatek),ISNUMBER(Koniec_Projekt)),IFERROR(IF($D2422=LataProjekcji,IF($F2422&gt;$E2425,$E2425,$F2422),IF($D2425&gt;=$E2425,(IF($D2422&lt;LataProjekcji,IF((SUM($K2423:L2423)+12)&lt;$E2425,12,$E2425-SUM($K2423:L2423)),0)),(IF($D2422&lt;LataProjekcji,IF((SUM($K2423:L2423)+12)&lt;$D2425,12,$D2425-SUM($K2423:L2423)),0)))),0),0)</f>
        <v>0</v>
      </c>
      <c r="N2423" s="542">
        <f ca="1">IF(AND($G2423,NOT(ISTEXT($G2422)),ISNUMBER(Poczatek),ISNUMBER(Koniec_Projekt)),IFERROR(IF($D2422=LataProjekcji,IF($F2422&gt;$E2425,$E2425,$F2422),IF($D2425&gt;=$E2425,(IF($D2422&lt;LataProjekcji,IF((SUM($K2423:M2423)+12)&lt;$E2425,12,$E2425-SUM($K2423:M2423)),0)),(IF($D2422&lt;LataProjekcji,IF((SUM($K2423:M2423)+12)&lt;$D2425,12,$D2425-SUM($K2423:M2423)),0)))),0),0)</f>
        <v>0</v>
      </c>
      <c r="O2423" s="542">
        <f ca="1">IF(AND($G2423,NOT(ISTEXT($G2422)),ISNUMBER(Poczatek),ISNUMBER(Koniec_Projekt)),IFERROR(IF($D2422=LataProjekcji,IF($F2422&gt;$E2425,$E2425,$F2422),IF($D2425&gt;=$E2425,(IF($D2422&lt;LataProjekcji,IF((SUM($K2423:N2423)+12)&lt;$E2425,12,$E2425-SUM($K2423:N2423)),0)),(IF($D2422&lt;LataProjekcji,IF((SUM($K2423:N2423)+12)&lt;$D2425,12,$D2425-SUM($K2423:N2423)),0)))),0),0)</f>
        <v>0</v>
      </c>
      <c r="P2423" s="542">
        <f ca="1">IF(AND($G2423,NOT(ISTEXT($G2422)),ISNUMBER(Poczatek),ISNUMBER(Koniec_Projekt)),IFERROR(IF($D2422=LataProjekcji,IF($F2422&gt;$E2425,$E2425,$F2422),IF($D2425&gt;=$E2425,(IF($D2422&lt;LataProjekcji,IF((SUM($K2423:O2423)+12)&lt;$E2425,12,$E2425-SUM($K2423:O2423)),0)),(IF($D2422&lt;LataProjekcji,IF((SUM($K2423:O2423)+12)&lt;$D2425,12,$D2425-SUM($K2423:O2423)),0)))),0),0)</f>
        <v>0</v>
      </c>
      <c r="Q2423" s="542">
        <f ca="1">IF(AND($G2423,NOT(ISTEXT($G2422)),ISNUMBER(Poczatek),ISNUMBER(Koniec_Projekt)),IFERROR(IF($D2422=LataProjekcji,IF($F2422&gt;$E2425,$E2425,$F2422),IF($D2425&gt;=$E2425,(IF($D2422&lt;LataProjekcji,IF((SUM($K2423:P2423)+12)&lt;$E2425,12,$E2425-SUM($K2423:P2423)),0)),(IF($D2422&lt;LataProjekcji,IF((SUM($K2423:P2423)+12)&lt;$D2425,12,$D2425-SUM($K2423:P2423)),0)))),0),0)</f>
        <v>0</v>
      </c>
      <c r="R2423" s="542">
        <f ca="1">IF(AND($G2423,NOT(ISTEXT($G2422)),ISNUMBER(Poczatek),ISNUMBER(Koniec_Projekt)),IFERROR(IF($D2422=LataProjekcji,IF($F2422&gt;$E2425,$E2425,$F2422),IF($D2425&gt;=$E2425,(IF($D2422&lt;LataProjekcji,IF((SUM($K2423:Q2423)+12)&lt;$E2425,12,$E2425-SUM($K2423:Q2423)),0)),(IF($D2422&lt;LataProjekcji,IF((SUM($K2423:Q2423)+12)&lt;$D2425,12,$D2425-SUM($K2423:Q2423)),0)))),0),0)</f>
        <v>0</v>
      </c>
      <c r="S2423" s="542">
        <f ca="1">IF(AND($G2423,NOT(ISTEXT($G2422)),ISNUMBER(Poczatek),ISNUMBER(Koniec_Projekt)),IFERROR(IF($D2422=LataProjekcji,IF($F2422&gt;$E2425,$E2425,$F2422),IF($D2425&gt;=$E2425,(IF($D2422&lt;LataProjekcji,IF((SUM($K2423:R2423)+12)&lt;$E2425,12,$E2425-SUM($K2423:R2423)),0)),(IF($D2422&lt;LataProjekcji,IF((SUM($K2423:R2423)+12)&lt;$D2425,12,$D2425-SUM($K2423:R2423)),0)))),0),0)</f>
        <v>0</v>
      </c>
      <c r="T2423" s="542">
        <f ca="1">IF(AND($G2423,NOT(ISTEXT($G2422)),ISNUMBER(Poczatek),ISNUMBER(Koniec_Projekt)),IFERROR(IF($D2422=LataProjekcji,IF($F2422&gt;$E2425,$E2425,$F2422),IF($D2425&gt;=$E2425,(IF($D2422&lt;LataProjekcji,IF((SUM($K2423:S2423)+12)&lt;$E2425,12,$E2425-SUM($K2423:S2423)),0)),(IF($D2422&lt;LataProjekcji,IF((SUM($K2423:S2423)+12)&lt;$D2425,12,$D2425-SUM($K2423:S2423)),0)))),0),0)</f>
        <v>0</v>
      </c>
      <c r="U2423" s="542">
        <f ca="1">IF(AND($G2423,NOT(ISTEXT($G2422)),ISNUMBER(Poczatek),ISNUMBER(Koniec_Projekt)),IFERROR(IF($D2422=LataProjekcji,IF($F2422&gt;$E2425,$E2425,$F2422),IF($D2425&gt;=$E2425,(IF($D2422&lt;LataProjekcji,IF((SUM($K2423:T2423)+12)&lt;$E2425,12,$E2425-SUM($K2423:T2423)),0)),(IF($D2422&lt;LataProjekcji,IF((SUM($K2423:T2423)+12)&lt;$D2425,12,$D2425-SUM($K2423:T2423)),0)))),0),0)</f>
        <v>0</v>
      </c>
      <c r="V2423" s="542">
        <f ca="1">IF(AND($G2423,NOT(ISTEXT($G2422)),ISNUMBER(Poczatek),ISNUMBER(Koniec_Projekt)),IFERROR(IF($D2422=LataProjekcji,IF($F2422&gt;$E2425,$E2425,$F2422),IF($D2425&gt;=$E2425,(IF($D2422&lt;LataProjekcji,IF((SUM($K2423:U2423)+12)&lt;$E2425,12,$E2425-SUM($K2423:U2423)),0)),(IF($D2422&lt;LataProjekcji,IF((SUM($K2423:U2423)+12)&lt;$D2425,12,$D2425-SUM($K2423:U2423)),0)))),0),0)</f>
        <v>0</v>
      </c>
      <c r="W2423" s="542">
        <f ca="1">IF(AND($G2423,NOT(ISTEXT($G2422)),ISNUMBER(Poczatek),ISNUMBER(Koniec_Projekt)),IFERROR(IF($D2422=LataProjekcji,IF($F2422&gt;$E2425,$E2425,$F2422),IF($D2425&gt;=$E2425,(IF($D2422&lt;LataProjekcji,IF((SUM($K2423:V2423)+12)&lt;$E2425,12,$E2425-SUM($K2423:V2423)),0)),(IF($D2422&lt;LataProjekcji,IF((SUM($K2423:V2423)+12)&lt;$D2425,12,$D2425-SUM($K2423:V2423)),0)))),0),0)</f>
        <v>0</v>
      </c>
      <c r="X2423" s="542">
        <f ca="1">IF(AND($G2423,NOT(ISTEXT($G2422)),ISNUMBER(Poczatek),ISNUMBER(Koniec_Projekt)),IFERROR(IF($D2422=LataProjekcji,IF($F2422&gt;$E2425,$E2425,$F2422),IF($D2425&gt;=$E2425,(IF($D2422&lt;LataProjekcji,IF((SUM($K2423:W2423)+12)&lt;$E2425,12,$E2425-SUM($K2423:W2423)),0)),(IF($D2422&lt;LataProjekcji,IF((SUM($K2423:W2423)+12)&lt;$D2425,12,$D2425-SUM($K2423:W2423)),0)))),0),0)</f>
        <v>0</v>
      </c>
      <c r="Y2423" s="542">
        <f ca="1">IF(AND($G2423,NOT(ISTEXT($G2422)),ISNUMBER(Poczatek),ISNUMBER(Koniec_Projekt)),IFERROR(IF($D2422=LataProjekcji,IF($F2422&gt;$E2425,$E2425,$F2422),IF($D2425&gt;=$E2425,(IF($D2422&lt;LataProjekcji,IF((SUM($K2423:X2423)+12)&lt;$E2425,12,$E2425-SUM($K2423:X2423)),0)),(IF($D2422&lt;LataProjekcji,IF((SUM($K2423:X2423)+12)&lt;$D2425,12,$D2425-SUM($K2423:X2423)),0)))),0),0)</f>
        <v>0</v>
      </c>
      <c r="Z2423" s="542">
        <f ca="1">IF(AND($G2423,NOT(ISTEXT($G2422)),ISNUMBER(Poczatek),ISNUMBER(Koniec_Projekt)),IFERROR(IF($D2422=LataProjekcji,IF($F2422&gt;$E2425,$E2425,$F2422),IF($D2425&gt;=$E2425,(IF($D2422&lt;LataProjekcji,IF((SUM($K2423:Y2423)+12)&lt;$E2425,12,$E2425-SUM($K2423:Y2423)),0)),(IF($D2422&lt;LataProjekcji,IF((SUM($K2423:Y2423)+12)&lt;$D2425,12,$D2425-SUM($K2423:Y2423)),0)))),0),0)</f>
        <v>0</v>
      </c>
      <c r="AA2423" s="542">
        <f ca="1">IF(AND($G2423,NOT(ISTEXT($G2422)),ISNUMBER(Poczatek),ISNUMBER(Koniec_Projekt)),IFERROR(IF($D2422=LataProjekcji,IF($F2422&gt;$E2425,$E2425,$F2422),IF($D2425&gt;=$E2425,(IF($D2422&lt;LataProjekcji,IF((SUM($K2423:Z2423)+12)&lt;$E2425,12,$E2425-SUM($K2423:Z2423)),0)),(IF($D2422&lt;LataProjekcji,IF((SUM($K2423:Z2423)+12)&lt;$D2425,12,$D2425-SUM($K2423:Z2423)),0)))),0),0)</f>
        <v>0</v>
      </c>
      <c r="AB2423" s="542">
        <f ca="1">IF(AND($G2423,NOT(ISTEXT($G2422)),ISNUMBER(Poczatek),ISNUMBER(Koniec_Projekt)),IFERROR(IF($D2422=LataProjekcji,IF($F2422&gt;$E2425,$E2425,$F2422),IF($D2425&gt;=$E2425,(IF($D2422&lt;LataProjekcji,IF((SUM($K2423:AA2423)+12)&lt;$E2425,12,$E2425-SUM($K2423:AA2423)),0)),(IF($D2422&lt;LataProjekcji,IF((SUM($K2423:AA2423)+12)&lt;$D2425,12,$D2425-SUM($K2423:AA2423)),0)))),0),0)</f>
        <v>0</v>
      </c>
      <c r="AC2423" s="542">
        <f ca="1">IF(AND($G2423,NOT(ISTEXT($G2422)),ISNUMBER(Poczatek),ISNUMBER(Koniec_Projekt)),IFERROR(IF($D2422=LataProjekcji,IF($F2422&gt;$E2425,$E2425,$F2422),IF($D2425&gt;=$E2425,(IF($D2422&lt;LataProjekcji,IF((SUM($K2423:AB2423)+12)&lt;$E2425,12,$E2425-SUM($K2423:AB2423)),0)),(IF($D2422&lt;LataProjekcji,IF((SUM($K2423:AB2423)+12)&lt;$D2425,12,$D2425-SUM($K2423:AB2423)),0)))),0),0)</f>
        <v>0</v>
      </c>
      <c r="AD2423" s="542">
        <f ca="1">IF(AND($G2423,NOT(ISTEXT($G2422)),ISNUMBER(Poczatek),ISNUMBER(Koniec_Projekt)),IFERROR(IF($D2422=LataProjekcji,IF($F2422&gt;$E2425,$E2425,$F2422),IF($D2425&gt;=$E2425,(IF($D2422&lt;LataProjekcji,IF((SUM($K2423:AC2423)+12)&lt;$E2425,12,$E2425-SUM($K2423:AC2423)),0)),(IF($D2422&lt;LataProjekcji,IF((SUM($K2423:AC2423)+12)&lt;$D2425,12,$D2425-SUM($K2423:AC2423)),0)))),0),0)</f>
        <v>0</v>
      </c>
      <c r="AE2423" s="542">
        <f ca="1">IF(AND($G2423,NOT(ISTEXT($G2422)),ISNUMBER(Poczatek),ISNUMBER(Koniec_Projekt)),IFERROR(IF($D2422=LataProjekcji,IF($F2422&gt;$E2425,$E2425,$F2422),IF($D2425&gt;=$E2425,(IF($D2422&lt;LataProjekcji,IF((SUM($K2423:AD2423)+12)&lt;$E2425,12,$E2425-SUM($K2423:AD2423)),0)),(IF($D2422&lt;LataProjekcji,IF((SUM($K2423:AD2423)+12)&lt;$D2425,12,$D2425-SUM($K2423:AD2423)),0)))),0),0)</f>
        <v>0</v>
      </c>
    </row>
    <row r="2424" spans="2:31" hidden="1">
      <c r="B2424" s="531" t="s">
        <v>757</v>
      </c>
      <c r="D2424" s="459">
        <f ca="1">D1231</f>
        <v>0</v>
      </c>
      <c r="E2424" s="459">
        <f ca="1">IF(D2423&gt;10,ROUND(D2424/12,2),D2424)</f>
        <v>0</v>
      </c>
      <c r="F2424" s="529">
        <f>Koniec_Projekt</f>
        <v>0</v>
      </c>
      <c r="G2424" s="330">
        <f>Miesiac_Koniec_Projekt</f>
        <v>0</v>
      </c>
      <c r="H2424" s="543" t="b">
        <f ca="1">SUM(K2424:AE2424)=D2423</f>
        <v>1</v>
      </c>
      <c r="I2424" s="1" t="s">
        <v>716</v>
      </c>
      <c r="K2424" s="256">
        <f ca="1">IF(AND($G2423,NOT(ISTEXT($G2422)),ISNUMBER(Poczatek),ISNUMBER(Koniec_Projekt)),IFERROR(IF(LataProjekcji=$F2425,ROUND($D2423,0),ROUND(K2422*$E2424,0)),0),0)</f>
        <v>0</v>
      </c>
      <c r="L2424" s="5">
        <f ca="1">IF(AND($G2423,NOT(ISTEXT($G2422)),ISNUMBER(Poczatek),ISNUMBER(Koniec_Projekt)),IFERROR(IF(LataProjekcji=$F2425,ROUND($D2423-SUM(K2424:$K2424),0),ROUND(L2422*$E2424,0)),0),0)</f>
        <v>0</v>
      </c>
      <c r="M2424" s="5">
        <f ca="1">IF(AND($G2423,NOT(ISTEXT($G2422)),ISNUMBER(Poczatek),ISNUMBER(Koniec_Projekt)),IFERROR(IF(LataProjekcji=$F2425,ROUND($D2423-SUM($K2424:L2424),0),ROUND(M2422*$E2424,0)),0),0)</f>
        <v>0</v>
      </c>
      <c r="N2424" s="5">
        <f ca="1">IF(AND($G2423,NOT(ISTEXT($G2422)),ISNUMBER(Poczatek),ISNUMBER(Koniec_Projekt)),IFERROR(IF(LataProjekcji=$F2425,ROUND($D2423-SUM($K2424:M2424),0),ROUND(N2422*$E2424,0)),0),0)</f>
        <v>0</v>
      </c>
      <c r="O2424" s="5">
        <f ca="1">IF(AND($G2423,NOT(ISTEXT($G2422)),ISNUMBER(Poczatek),ISNUMBER(Koniec_Projekt)),IFERROR(IF(LataProjekcji=$F2425,ROUND($D2423-SUM($K2424:N2424),0),ROUND(O2422*$E2424,0)),0),0)</f>
        <v>0</v>
      </c>
      <c r="P2424" s="5">
        <f ca="1">IF(AND($G2423,NOT(ISTEXT($G2422)),ISNUMBER(Poczatek),ISNUMBER(Koniec_Projekt)),IFERROR(IF(LataProjekcji=$F2425,ROUND($D2423-SUM($K2424:O2424),0),ROUND(P2422*$E2424,0)),0),0)</f>
        <v>0</v>
      </c>
      <c r="Q2424" s="5">
        <f ca="1">IF(AND($G2423,NOT(ISTEXT($G2422)),ISNUMBER(Poczatek),ISNUMBER(Koniec_Projekt)),IFERROR(IF(LataProjekcji=$F2425,ROUND($D2423-SUM($K2424:P2424),0),ROUND(Q2422*$E2424,0)),0),0)</f>
        <v>0</v>
      </c>
      <c r="R2424" s="5">
        <f ca="1">IF(AND($G2423,NOT(ISTEXT($G2422)),ISNUMBER(Poczatek),ISNUMBER(Koniec_Projekt)),IFERROR(IF(LataProjekcji=$F2425,ROUND($D2423-SUM($K2424:Q2424),0),ROUND(R2422*$E2424,0)),0),0)</f>
        <v>0</v>
      </c>
      <c r="S2424" s="5">
        <f ca="1">IF(AND($G2423,NOT(ISTEXT($G2422)),ISNUMBER(Poczatek),ISNUMBER(Koniec_Projekt)),IFERROR(IF(LataProjekcji=$F2425,ROUND($D2423-SUM($K2424:R2424),0),ROUND(S2422*$E2424,0)),0),0)</f>
        <v>0</v>
      </c>
      <c r="T2424" s="5">
        <f ca="1">IF(AND($G2423,NOT(ISTEXT($G2422)),ISNUMBER(Poczatek),ISNUMBER(Koniec_Projekt)),IFERROR(IF(LataProjekcji=$F2425,ROUND($D2423-SUM($K2424:S2424),0),ROUND(T2422*$E2424,0)),0),0)</f>
        <v>0</v>
      </c>
      <c r="U2424" s="5">
        <f ca="1">IF(AND($G2423,NOT(ISTEXT($G2422)),ISNUMBER(Poczatek),ISNUMBER(Koniec_Projekt)),IFERROR(IF(LataProjekcji=$F2425,ROUND($D2423-SUM($K2424:T2424),0),ROUND(U2422*$E2424,0)),0),0)</f>
        <v>0</v>
      </c>
      <c r="V2424" s="5">
        <f ca="1">IF(AND($G2423,NOT(ISTEXT($G2422)),ISNUMBER(Poczatek),ISNUMBER(Koniec_Projekt)),IFERROR(IF(LataProjekcji=$F2425,ROUND($D2423-SUM($K2424:U2424),0),ROUND(V2422*$E2424,0)),0),0)</f>
        <v>0</v>
      </c>
      <c r="W2424" s="5">
        <f ca="1">IF(AND($G2423,NOT(ISTEXT($G2422)),ISNUMBER(Poczatek),ISNUMBER(Koniec_Projekt)),IFERROR(IF(LataProjekcji=$F2425,ROUND($D2423-SUM($K2424:V2424),0),ROUND(W2422*$E2424,0)),0),0)</f>
        <v>0</v>
      </c>
      <c r="X2424" s="5">
        <f ca="1">IF(AND($G2423,NOT(ISTEXT($G2422)),ISNUMBER(Poczatek),ISNUMBER(Koniec_Projekt)),IFERROR(IF(LataProjekcji=$F2425,ROUND($D2423-SUM($K2424:W2424),0),ROUND(X2422*$E2424,0)),0),0)</f>
        <v>0</v>
      </c>
      <c r="Y2424" s="5">
        <f ca="1">IF(AND($G2423,NOT(ISTEXT($G2422)),ISNUMBER(Poczatek),ISNUMBER(Koniec_Projekt)),IFERROR(IF(LataProjekcji=$F2425,ROUND($D2423-SUM($K2424:X2424),0),ROUND(Y2422*$E2424,0)),0),0)</f>
        <v>0</v>
      </c>
      <c r="Z2424" s="5">
        <f ca="1">IF(AND($G2423,NOT(ISTEXT($G2422)),ISNUMBER(Poczatek),ISNUMBER(Koniec_Projekt)),IFERROR(IF(LataProjekcji=$F2425,ROUND($D2423-SUM($K2424:Y2424),0),ROUND(Z2422*$E2424,0)),0),0)</f>
        <v>0</v>
      </c>
      <c r="AA2424" s="5">
        <f ca="1">IF(AND($G2423,NOT(ISTEXT($G2422)),ISNUMBER(Poczatek),ISNUMBER(Koniec_Projekt)),IFERROR(IF(LataProjekcji=$F2425,ROUND($D2423-SUM($K2424:Z2424),0),ROUND(AA2422*$E2424,0)),0),0)</f>
        <v>0</v>
      </c>
      <c r="AB2424" s="5">
        <f ca="1">IF(AND($G2423,NOT(ISTEXT($G2422)),ISNUMBER(Poczatek),ISNUMBER(Koniec_Projekt)),IFERROR(IF(LataProjekcji=$F2425,ROUND($D2423-SUM($K2424:AA2424),0),ROUND(AB2422*$E2424,0)),0),0)</f>
        <v>0</v>
      </c>
      <c r="AC2424" s="5">
        <f ca="1">IF(AND($G2423,NOT(ISTEXT($G2422)),ISNUMBER(Poczatek),ISNUMBER(Koniec_Projekt)),IFERROR(IF(LataProjekcji=$F2425,ROUND($D2423-SUM($K2424:AB2424),0),ROUND(AC2422*$E2424,0)),0),0)</f>
        <v>0</v>
      </c>
      <c r="AD2424" s="5">
        <f ca="1">IF(AND($G2423,NOT(ISTEXT($G2422)),ISNUMBER(Poczatek),ISNUMBER(Koniec_Projekt)),IFERROR(IF(LataProjekcji=$F2425,ROUND($D2423-SUM($K2424:AC2424),0),ROUND(AD2422*$E2424,0)),0),0)</f>
        <v>0</v>
      </c>
      <c r="AE2424" s="5">
        <f ca="1">IF(AND($G2423,NOT(ISTEXT($G2422)),ISNUMBER(Poczatek),ISNUMBER(Koniec_Projekt)),IFERROR(IF(LataProjekcji=$F2425,ROUND($D2423-SUM($K2424:AD2424),0),ROUND(AE2422*$E2424,0)),0),0)</f>
        <v>0</v>
      </c>
    </row>
    <row r="2425" spans="2:31" hidden="1">
      <c r="B2425" s="531" t="s">
        <v>754</v>
      </c>
      <c r="D2425" s="1">
        <f ca="1">IFERROR(ROUNDUP(D2423/E2424,0),0)</f>
        <v>0</v>
      </c>
      <c r="E2425" s="1">
        <f ca="1">IF(D2425=0,0,DATEDIF(DATE(D2422,E2422,1),DATE(F2424,G2424,1),"m"))</f>
        <v>0</v>
      </c>
      <c r="F2425" s="1" t="str">
        <f ca="1">IFERROR(YEAR(G2422),"brak daty")</f>
        <v>brak daty</v>
      </c>
      <c r="G2425" s="1" t="str">
        <f ca="1">IFERROR(MONTH(G2422),"brak daty")</f>
        <v>brak daty</v>
      </c>
      <c r="H2425" s="5"/>
      <c r="I2425" s="1" t="s">
        <v>426</v>
      </c>
      <c r="K2425" s="5">
        <f ca="1">IF(AND($G2423,NOT(ISTEXT($G2422)),ISNUMBER(Poczatek),ISNUMBER(Koniec_Projekt)),IFERROR(IF(LataProjekcji=$F2424,IF(AND($G2424=$G2425,$F2424=$F2425),ROUND($D2423-SUM($K2425),0),ROUND(K2423*$E2424,0)),IF(LataProjekcji&gt;$F2424,0,ROUND(K2423*$E2424,0))),0),0)</f>
        <v>0</v>
      </c>
      <c r="L2425" s="5">
        <f ca="1">IF(AND($G2423,NOT(ISTEXT($G2422)),ISNUMBER(Poczatek),ISNUMBER(Koniec_Projekt)),IFERROR(IF(LataProjekcji=$F2424,IF(AND($G2424=$G2425,$F2424=$F2425),ROUND($D2423-SUM($K2425:K2425),0),ROUND(L2423*$E2424,0)),IF(LataProjekcji&gt;$F2424,0,ROUND(L2423*$E2424,0))),0),0)</f>
        <v>0</v>
      </c>
      <c r="M2425" s="5">
        <f ca="1">IF(AND($G2423,NOT(ISTEXT($G2422)),ISNUMBER(Poczatek),ISNUMBER(Koniec_Projekt)),IFERROR(IF(LataProjekcji=$F2424,IF(AND($G2424=$G2425,$F2424=$F2425),ROUND($D2423-SUM($K2425:L2425),0),ROUND(M2423*$E2424,0)),IF(LataProjekcji&gt;$F2424,0,ROUND(M2423*$E2424,0))),0),0)</f>
        <v>0</v>
      </c>
      <c r="N2425" s="5">
        <f ca="1">IF(AND($G2423,NOT(ISTEXT($G2422)),ISNUMBER(Poczatek),ISNUMBER(Koniec_Projekt)),IFERROR(IF(LataProjekcji=$F2424,IF(AND($G2424=$G2425,$F2424=$F2425),ROUND($D2423-SUM($K2425:M2425),0),ROUND(N2423*$E2424,0)),IF(LataProjekcji&gt;$F2424,0,ROUND(N2423*$E2424,0))),0),0)</f>
        <v>0</v>
      </c>
      <c r="O2425" s="5">
        <f ca="1">IF(AND($G2423,NOT(ISTEXT($G2422)),ISNUMBER(Poczatek),ISNUMBER(Koniec_Projekt)),IFERROR(IF(LataProjekcji=$F2424,IF(AND($G2424=$G2425,$F2424=$F2425),ROUND($D2423-SUM($K2425:N2425),0),ROUND(O2423*$E2424,0)),IF(LataProjekcji&gt;$F2424,0,ROUND(O2423*$E2424,0))),0),0)</f>
        <v>0</v>
      </c>
      <c r="P2425" s="5">
        <f ca="1">IF(AND($G2423,NOT(ISTEXT($G2422)),ISNUMBER(Poczatek),ISNUMBER(Koniec_Projekt)),IFERROR(IF(LataProjekcji=$F2424,IF(AND($G2424=$G2425,$F2424=$F2425),ROUND($D2423-SUM($K2425:O2425),0),ROUND(P2423*$E2424,0)),IF(LataProjekcji&gt;$F2424,0,ROUND(P2423*$E2424,0))),0),0)</f>
        <v>0</v>
      </c>
      <c r="Q2425" s="5">
        <f ca="1">IF(AND($G2423,NOT(ISTEXT($G2422)),ISNUMBER(Poczatek),ISNUMBER(Koniec_Projekt)),IFERROR(IF(LataProjekcji=$F2424,IF(AND($G2424=$G2425,$F2424=$F2425),ROUND($D2423-SUM($K2425:P2425),0),ROUND(Q2423*$E2424,0)),IF(LataProjekcji&gt;$F2424,0,ROUND(Q2423*$E2424,0))),0),0)</f>
        <v>0</v>
      </c>
      <c r="R2425" s="5">
        <f ca="1">IF(AND($G2423,NOT(ISTEXT($G2422)),ISNUMBER(Poczatek),ISNUMBER(Koniec_Projekt)),IFERROR(IF(LataProjekcji=$F2424,IF(AND($G2424=$G2425,$F2424=$F2425),ROUND($D2423-SUM($K2425:Q2425),0),ROUND(R2423*$E2424,0)),IF(LataProjekcji&gt;$F2424,0,ROUND(R2423*$E2424,0))),0),0)</f>
        <v>0</v>
      </c>
      <c r="S2425" s="5">
        <f ca="1">IF(AND($G2423,NOT(ISTEXT($G2422)),ISNUMBER(Poczatek),ISNUMBER(Koniec_Projekt)),IFERROR(IF(LataProjekcji=$F2424,IF(AND($G2424=$G2425,$F2424=$F2425),ROUND($D2423-SUM($K2425:R2425),0),ROUND(S2423*$E2424,0)),IF(LataProjekcji&gt;$F2424,0,ROUND(S2423*$E2424,0))),0),0)</f>
        <v>0</v>
      </c>
      <c r="T2425" s="5">
        <f ca="1">IF(AND($G2423,NOT(ISTEXT($G2422)),ISNUMBER(Poczatek),ISNUMBER(Koniec_Projekt)),IFERROR(IF(LataProjekcji=$F2424,IF(AND($G2424=$G2425,$F2424=$F2425),ROUND($D2423-SUM($K2425:S2425),0),ROUND(T2423*$E2424,0)),IF(LataProjekcji&gt;$F2424,0,ROUND(T2423*$E2424,0))),0),0)</f>
        <v>0</v>
      </c>
      <c r="U2425" s="5">
        <f ca="1">IF(AND($G2423,NOT(ISTEXT($G2422)),ISNUMBER(Poczatek),ISNUMBER(Koniec_Projekt)),IFERROR(IF(LataProjekcji=$F2424,IF(AND($G2424=$G2425,$F2424=$F2425),ROUND($D2423-SUM($K2425:T2425),0),ROUND(U2423*$E2424,0)),IF(LataProjekcji&gt;$F2424,0,ROUND(U2423*$E2424,0))),0),0)</f>
        <v>0</v>
      </c>
      <c r="V2425" s="5">
        <f ca="1">IF(AND($G2423,NOT(ISTEXT($G2422)),ISNUMBER(Poczatek),ISNUMBER(Koniec_Projekt)),IFERROR(IF(LataProjekcji=$F2424,IF(AND($G2424=$G2425,$F2424=$F2425),ROUND($D2423-SUM($K2425:U2425),0),ROUND(V2423*$E2424,0)),IF(LataProjekcji&gt;$F2424,0,ROUND(V2423*$E2424,0))),0),0)</f>
        <v>0</v>
      </c>
      <c r="W2425" s="5">
        <f ca="1">IF(AND($G2423,NOT(ISTEXT($G2422)),ISNUMBER(Poczatek),ISNUMBER(Koniec_Projekt)),IFERROR(IF(LataProjekcji=$F2424,IF(AND($G2424=$G2425,$F2424=$F2425),ROUND($D2423-SUM($K2425:V2425),0),ROUND(W2423*$E2424,0)),IF(LataProjekcji&gt;$F2424,0,ROUND(W2423*$E2424,0))),0),0)</f>
        <v>0</v>
      </c>
      <c r="X2425" s="5">
        <f ca="1">IF(AND($G2423,NOT(ISTEXT($G2422)),ISNUMBER(Poczatek),ISNUMBER(Koniec_Projekt)),IFERROR(IF(LataProjekcji=$F2424,IF(AND($G2424=$G2425,$F2424=$F2425),ROUND($D2423-SUM($K2425:W2425),0),ROUND(X2423*$E2424,0)),IF(LataProjekcji&gt;$F2424,0,ROUND(X2423*$E2424,0))),0),0)</f>
        <v>0</v>
      </c>
      <c r="Y2425" s="5">
        <f ca="1">IF(AND($G2423,NOT(ISTEXT($G2422)),ISNUMBER(Poczatek),ISNUMBER(Koniec_Projekt)),IFERROR(IF(LataProjekcji=$F2424,IF(AND($G2424=$G2425,$F2424=$F2425),ROUND($D2423-SUM($K2425:X2425),0),ROUND(Y2423*$E2424,0)),IF(LataProjekcji&gt;$F2424,0,ROUND(Y2423*$E2424,0))),0),0)</f>
        <v>0</v>
      </c>
      <c r="Z2425" s="5">
        <f ca="1">IF(AND($G2423,NOT(ISTEXT($G2422)),ISNUMBER(Poczatek),ISNUMBER(Koniec_Projekt)),IFERROR(IF(LataProjekcji=$F2424,IF(AND($G2424=$G2425,$F2424=$F2425),ROUND($D2423-SUM($K2425:Y2425),0),ROUND(Z2423*$E2424,0)),IF(LataProjekcji&gt;$F2424,0,ROUND(Z2423*$E2424,0))),0),0)</f>
        <v>0</v>
      </c>
      <c r="AA2425" s="5">
        <f ca="1">IF(AND($G2423,NOT(ISTEXT($G2422)),ISNUMBER(Poczatek),ISNUMBER(Koniec_Projekt)),IFERROR(IF(LataProjekcji=$F2424,IF(AND($G2424=$G2425,$F2424=$F2425),ROUND($D2423-SUM($K2425:Z2425),0),ROUND(AA2423*$E2424,0)),IF(LataProjekcji&gt;$F2424,0,ROUND(AA2423*$E2424,0))),0),0)</f>
        <v>0</v>
      </c>
      <c r="AB2425" s="5">
        <f ca="1">IF(AND($G2423,NOT(ISTEXT($G2422)),ISNUMBER(Poczatek),ISNUMBER(Koniec_Projekt)),IFERROR(IF(LataProjekcji=$F2424,IF(AND($G2424=$G2425,$F2424=$F2425),ROUND($D2423-SUM($K2425:AA2425),0),ROUND(AB2423*$E2424,0)),IF(LataProjekcji&gt;$F2424,0,ROUND(AB2423*$E2424,0))),0),0)</f>
        <v>0</v>
      </c>
      <c r="AC2425" s="5">
        <f ca="1">IF(AND($G2423,NOT(ISTEXT($G2422)),ISNUMBER(Poczatek),ISNUMBER(Koniec_Projekt)),IFERROR(IF(LataProjekcji=$F2424,IF(AND($G2424=$G2425,$F2424=$F2425),ROUND($D2423-SUM($K2425:AB2425),0),ROUND(AC2423*$E2424,0)),IF(LataProjekcji&gt;$F2424,0,ROUND(AC2423*$E2424,0))),0),0)</f>
        <v>0</v>
      </c>
      <c r="AD2425" s="5">
        <f ca="1">IF(AND($G2423,NOT(ISTEXT($G2422)),ISNUMBER(Poczatek),ISNUMBER(Koniec_Projekt)),IFERROR(IF(LataProjekcji=$F2424,IF(AND($G2424=$G2425,$F2424=$F2425),ROUND($D2423-SUM($K2425:AC2425),0),ROUND(AD2423*$E2424,0)),IF(LataProjekcji&gt;$F2424,0,ROUND(AD2423*$E2424,0))),0),0)</f>
        <v>0</v>
      </c>
      <c r="AE2425" s="5">
        <f ca="1">IF(AND($G2423,NOT(ISTEXT($G2422)),ISNUMBER(Poczatek),ISNUMBER(Koniec_Projekt)),IFERROR(IF(LataProjekcji=$F2424,IF(AND($G2424=$G2425,$F2424=$F2425),ROUND($D2423-SUM($K2425:AD2425),0),ROUND(AE2423*$E2424,0)),IF(LataProjekcji&gt;$F2424,0,ROUND(AE2423*$E2424,0))),0),0)</f>
        <v>0</v>
      </c>
    </row>
    <row r="2426" spans="2:31" ht="12.5" hidden="1" thickBot="1">
      <c r="B2426" s="532" t="s">
        <v>755</v>
      </c>
      <c r="C2426" s="533"/>
      <c r="D2426" s="534">
        <f ca="1">IF(D2423&gt;10,ROUND((D2425-1)*E2424,0),E2424)</f>
        <v>0</v>
      </c>
      <c r="E2426" s="534">
        <f ca="1">D2423-D2426</f>
        <v>0</v>
      </c>
      <c r="F2426" s="533"/>
      <c r="G2426" s="533"/>
      <c r="H2426" s="533"/>
      <c r="I2426" s="533"/>
      <c r="J2426" s="533"/>
      <c r="K2426" s="533"/>
      <c r="L2426" s="533"/>
      <c r="M2426" s="533"/>
      <c r="N2426" s="533"/>
      <c r="O2426" s="533"/>
      <c r="P2426" s="533"/>
      <c r="Q2426" s="533"/>
      <c r="R2426" s="533"/>
      <c r="S2426" s="533"/>
      <c r="T2426" s="533"/>
      <c r="U2426" s="533"/>
      <c r="V2426" s="533"/>
      <c r="W2426" s="533"/>
      <c r="X2426" s="533"/>
      <c r="Y2426" s="533"/>
      <c r="Z2426" s="533"/>
      <c r="AA2426" s="533"/>
      <c r="AB2426" s="533"/>
      <c r="AC2426" s="533"/>
      <c r="AD2426" s="533"/>
      <c r="AE2426" s="533"/>
    </row>
    <row r="2427" spans="2:31" ht="12.5" hidden="1" thickTop="1"/>
    <row r="2428" spans="2:31" ht="12.5" hidden="1" thickBot="1">
      <c r="B2428" s="535" t="str">
        <f ca="1">"nazwa ST: "&amp;B1235</f>
        <v>nazwa ST: 0</v>
      </c>
      <c r="C2428" s="535"/>
      <c r="D2428" s="536">
        <f>D1235</f>
        <v>16</v>
      </c>
      <c r="E2428" s="535"/>
      <c r="F2428" s="535"/>
      <c r="G2428" s="535"/>
      <c r="H2428" s="535"/>
      <c r="I2428" s="535"/>
      <c r="J2428" s="535"/>
      <c r="K2428" s="544" t="str">
        <f t="shared" ref="K2428:AE2428" si="3682">LataProjekcji</f>
        <v>Uzupełnij dane</v>
      </c>
      <c r="L2428" s="544" t="str">
        <f t="shared" si="3682"/>
        <v/>
      </c>
      <c r="M2428" s="544" t="str">
        <f t="shared" si="3682"/>
        <v/>
      </c>
      <c r="N2428" s="544" t="str">
        <f t="shared" si="3682"/>
        <v/>
      </c>
      <c r="O2428" s="544" t="str">
        <f t="shared" si="3682"/>
        <v/>
      </c>
      <c r="P2428" s="544" t="str">
        <f t="shared" si="3682"/>
        <v/>
      </c>
      <c r="Q2428" s="544" t="str">
        <f t="shared" si="3682"/>
        <v/>
      </c>
      <c r="R2428" s="544" t="str">
        <f t="shared" si="3682"/>
        <v/>
      </c>
      <c r="S2428" s="544" t="str">
        <f t="shared" si="3682"/>
        <v/>
      </c>
      <c r="T2428" s="544" t="str">
        <f t="shared" si="3682"/>
        <v/>
      </c>
      <c r="U2428" s="544" t="str">
        <f t="shared" si="3682"/>
        <v/>
      </c>
      <c r="V2428" s="544" t="str">
        <f t="shared" si="3682"/>
        <v/>
      </c>
      <c r="W2428" s="544" t="str">
        <f t="shared" si="3682"/>
        <v/>
      </c>
      <c r="X2428" s="544" t="str">
        <f t="shared" si="3682"/>
        <v/>
      </c>
      <c r="Y2428" s="544" t="str">
        <f t="shared" si="3682"/>
        <v/>
      </c>
      <c r="Z2428" s="544" t="str">
        <f t="shared" si="3682"/>
        <v/>
      </c>
      <c r="AA2428" s="544" t="str">
        <f t="shared" si="3682"/>
        <v/>
      </c>
      <c r="AB2428" s="544" t="str">
        <f t="shared" si="3682"/>
        <v/>
      </c>
      <c r="AC2428" s="544" t="str">
        <f t="shared" si="3682"/>
        <v/>
      </c>
      <c r="AD2428" s="544" t="str">
        <f t="shared" si="3682"/>
        <v/>
      </c>
      <c r="AE2428" s="544" t="str">
        <f t="shared" si="3682"/>
        <v/>
      </c>
    </row>
    <row r="2429" spans="2:31" hidden="1">
      <c r="B2429" s="531" t="s">
        <v>756</v>
      </c>
      <c r="D2429" s="1">
        <f ca="1">D1236</f>
        <v>1900</v>
      </c>
      <c r="E2429" s="1">
        <f ca="1">E1236</f>
        <v>1</v>
      </c>
      <c r="F2429" s="1">
        <f ca="1">IF(D2430&gt;10,F1236,1)</f>
        <v>1</v>
      </c>
      <c r="G2429" s="530" t="str">
        <f ca="1">IF(ISBLANK(OFFSET($E$195,$D2428,0)),"brak daty",IF(D2430&gt;10,EDATE(OFFSET($E$195,$D2428,0),D2432),DATE(D2429,E2429,1)))</f>
        <v>brak daty</v>
      </c>
      <c r="H2429" s="543" t="b">
        <f ca="1">SUM(K2429:AE2429)=D2432</f>
        <v>1</v>
      </c>
      <c r="I2429" s="1" t="s">
        <v>752</v>
      </c>
      <c r="K2429" s="5">
        <f ca="1">IF(AND($G2430,NOT(ISTEXT($G2429)),ISNUMBER(Poczatek),ISNUMBER(Koniec_Projekt)),IFERROR(IF($D2429=LataProjekcji,$F2429,IF($D2429&lt;LataProjekcji,IF((SUM(K2429)+12)&lt;$D2432,12,$D2432-SUM(K2429)),0)),0),0)</f>
        <v>0</v>
      </c>
      <c r="L2429" s="5">
        <f ca="1">IF(AND($G2430,NOT(ISTEXT($G2429)),ISNUMBER(Poczatek),ISNUMBER(Koniec_Projekt)),IFERROR(IF($D2429=LataProjekcji,$F2429,IF($D2429&lt;LataProjekcji,IF((SUM($K2429:K2429)+12)&lt;$D2432,12,$D2432-SUM($K2429:K2429)),0)),0),0)</f>
        <v>0</v>
      </c>
      <c r="M2429" s="5">
        <f ca="1">IF(AND($G2430,NOT(ISTEXT($G2429)),ISNUMBER(Poczatek),ISNUMBER(Koniec_Projekt)),IFERROR(IF($D2429=LataProjekcji,$F2429,IF($D2429&lt;LataProjekcji,IF((SUM($K2429:L2429)+12)&lt;$D2432,12,$D2432-SUM($K2429:L2429)),0)),0),0)</f>
        <v>0</v>
      </c>
      <c r="N2429" s="5">
        <f ca="1">IF(AND($G2430,NOT(ISTEXT($G2429)),ISNUMBER(Poczatek),ISNUMBER(Koniec_Projekt)),IFERROR(IF($D2429=LataProjekcji,$F2429,IF($D2429&lt;LataProjekcji,IF((SUM($K2429:M2429)+12)&lt;$D2432,12,$D2432-SUM($K2429:M2429)),0)),0),0)</f>
        <v>0</v>
      </c>
      <c r="O2429" s="5">
        <f ca="1">IF(AND($G2430,NOT(ISTEXT($G2429)),ISNUMBER(Poczatek),ISNUMBER(Koniec_Projekt)),IFERROR(IF($D2429=LataProjekcji,$F2429,IF($D2429&lt;LataProjekcji,IF((SUM($K2429:N2429)+12)&lt;$D2432,12,$D2432-SUM($K2429:N2429)),0)),0),0)</f>
        <v>0</v>
      </c>
      <c r="P2429" s="5">
        <f ca="1">IF(AND($G2430,NOT(ISTEXT($G2429)),ISNUMBER(Poczatek),ISNUMBER(Koniec_Projekt)),IFERROR(IF($D2429=LataProjekcji,$F2429,IF($D2429&lt;LataProjekcji,IF((SUM($K2429:O2429)+12)&lt;$D2432,12,$D2432-SUM($K2429:O2429)),0)),0),0)</f>
        <v>0</v>
      </c>
      <c r="Q2429" s="5">
        <f ca="1">IF(AND($G2430,NOT(ISTEXT($G2429)),ISNUMBER(Poczatek),ISNUMBER(Koniec_Projekt)),IFERROR(IF($D2429=LataProjekcji,$F2429,IF($D2429&lt;LataProjekcji,IF((SUM($K2429:P2429)+12)&lt;$D2432,12,$D2432-SUM($K2429:P2429)),0)),0),0)</f>
        <v>0</v>
      </c>
      <c r="R2429" s="5">
        <f ca="1">IF(AND($G2430,NOT(ISTEXT($G2429)),ISNUMBER(Poczatek),ISNUMBER(Koniec_Projekt)),IFERROR(IF($D2429=LataProjekcji,$F2429,IF($D2429&lt;LataProjekcji,IF((SUM($K2429:Q2429)+12)&lt;$D2432,12,$D2432-SUM($K2429:Q2429)),0)),0),0)</f>
        <v>0</v>
      </c>
      <c r="S2429" s="5">
        <f ca="1">IF(AND($G2430,NOT(ISTEXT($G2429)),ISNUMBER(Poczatek),ISNUMBER(Koniec_Projekt)),IFERROR(IF($D2429=LataProjekcji,$F2429,IF($D2429&lt;LataProjekcji,IF((SUM($K2429:R2429)+12)&lt;$D2432,12,$D2432-SUM($K2429:R2429)),0)),0),0)</f>
        <v>0</v>
      </c>
      <c r="T2429" s="5">
        <f ca="1">IF(AND($G2430,NOT(ISTEXT($G2429)),ISNUMBER(Poczatek),ISNUMBER(Koniec_Projekt)),IFERROR(IF($D2429=LataProjekcji,$F2429,IF($D2429&lt;LataProjekcji,IF((SUM($K2429:S2429)+12)&lt;$D2432,12,$D2432-SUM($K2429:S2429)),0)),0),0)</f>
        <v>0</v>
      </c>
      <c r="U2429" s="5">
        <f ca="1">IF(AND($G2430,NOT(ISTEXT($G2429)),ISNUMBER(Poczatek),ISNUMBER(Koniec_Projekt)),IFERROR(IF($D2429=LataProjekcji,$F2429,IF($D2429&lt;LataProjekcji,IF((SUM($K2429:T2429)+12)&lt;$D2432,12,$D2432-SUM($K2429:T2429)),0)),0),0)</f>
        <v>0</v>
      </c>
      <c r="V2429" s="5">
        <f ca="1">IF(AND($G2430,NOT(ISTEXT($G2429)),ISNUMBER(Poczatek),ISNUMBER(Koniec_Projekt)),IFERROR(IF($D2429=LataProjekcji,$F2429,IF($D2429&lt;LataProjekcji,IF((SUM($K2429:U2429)+12)&lt;$D2432,12,$D2432-SUM($K2429:U2429)),0)),0),0)</f>
        <v>0</v>
      </c>
      <c r="W2429" s="5">
        <f ca="1">IF(AND($G2430,NOT(ISTEXT($G2429)),ISNUMBER(Poczatek),ISNUMBER(Koniec_Projekt)),IFERROR(IF($D2429=LataProjekcji,$F2429,IF($D2429&lt;LataProjekcji,IF((SUM($K2429:V2429)+12)&lt;$D2432,12,$D2432-SUM($K2429:V2429)),0)),0),0)</f>
        <v>0</v>
      </c>
      <c r="X2429" s="5">
        <f ca="1">IF(AND($G2430,NOT(ISTEXT($G2429)),ISNUMBER(Poczatek),ISNUMBER(Koniec_Projekt)),IFERROR(IF($D2429=LataProjekcji,$F2429,IF($D2429&lt;LataProjekcji,IF((SUM($K2429:W2429)+12)&lt;$D2432,12,$D2432-SUM($K2429:W2429)),0)),0),0)</f>
        <v>0</v>
      </c>
      <c r="Y2429" s="5">
        <f ca="1">IF(AND($G2430,NOT(ISTEXT($G2429)),ISNUMBER(Poczatek),ISNUMBER(Koniec_Projekt)),IFERROR(IF($D2429=LataProjekcji,$F2429,IF($D2429&lt;LataProjekcji,IF((SUM($K2429:X2429)+12)&lt;$D2432,12,$D2432-SUM($K2429:X2429)),0)),0),0)</f>
        <v>0</v>
      </c>
      <c r="Z2429" s="5">
        <f ca="1">IF(AND($G2430,NOT(ISTEXT($G2429)),ISNUMBER(Poczatek),ISNUMBER(Koniec_Projekt)),IFERROR(IF($D2429=LataProjekcji,$F2429,IF($D2429&lt;LataProjekcji,IF((SUM($K2429:Y2429)+12)&lt;$D2432,12,$D2432-SUM($K2429:Y2429)),0)),0),0)</f>
        <v>0</v>
      </c>
      <c r="AA2429" s="5">
        <f ca="1">IF(AND($G2430,NOT(ISTEXT($G2429)),ISNUMBER(Poczatek),ISNUMBER(Koniec_Projekt)),IFERROR(IF($D2429=LataProjekcji,$F2429,IF($D2429&lt;LataProjekcji,IF((SUM($K2429:Z2429)+12)&lt;$D2432,12,$D2432-SUM($K2429:Z2429)),0)),0),0)</f>
        <v>0</v>
      </c>
      <c r="AB2429" s="5">
        <f ca="1">IF(AND($G2430,NOT(ISTEXT($G2429)),ISNUMBER(Poczatek),ISNUMBER(Koniec_Projekt)),IFERROR(IF($D2429=LataProjekcji,$F2429,IF($D2429&lt;LataProjekcji,IF((SUM($K2429:AA2429)+12)&lt;$D2432,12,$D2432-SUM($K2429:AA2429)),0)),0),0)</f>
        <v>0</v>
      </c>
      <c r="AC2429" s="5">
        <f ca="1">IF(AND($G2430,NOT(ISTEXT($G2429)),ISNUMBER(Poczatek),ISNUMBER(Koniec_Projekt)),IFERROR(IF($D2429=LataProjekcji,$F2429,IF($D2429&lt;LataProjekcji,IF((SUM($K2429:AB2429)+12)&lt;$D2432,12,$D2432-SUM($K2429:AB2429)),0)),0),0)</f>
        <v>0</v>
      </c>
      <c r="AD2429" s="5">
        <f ca="1">IF(AND($G2430,NOT(ISTEXT($G2429)),ISNUMBER(Poczatek),ISNUMBER(Koniec_Projekt)),IFERROR(IF($D2429=LataProjekcji,$F2429,IF($D2429&lt;LataProjekcji,IF((SUM($K2429:AC2429)+12)&lt;$D2432,12,$D2432-SUM($K2429:AC2429)),0)),0),0)</f>
        <v>0</v>
      </c>
      <c r="AE2429" s="5">
        <f ca="1">IF(AND($G2430,NOT(ISTEXT($G2429)),ISNUMBER(Poczatek),ISNUMBER(Koniec_Projekt)),IFERROR(IF($D2429=LataProjekcji,$F2429,IF($D2429&lt;LataProjekcji,IF((SUM($K2429:AD2429)+12)&lt;$D2432,12,$D2432-SUM($K2429:AD2429)),0)),0),0)</f>
        <v>0</v>
      </c>
    </row>
    <row r="2430" spans="2:31" hidden="1">
      <c r="B2430" s="531" t="s">
        <v>758</v>
      </c>
      <c r="D2430" s="5">
        <f ca="1">D1237</f>
        <v>0</v>
      </c>
      <c r="E2430" s="459">
        <f ca="1">E1237</f>
        <v>0</v>
      </c>
      <c r="F2430" s="459">
        <f ca="1">F1237</f>
        <v>0</v>
      </c>
      <c r="G2430" s="1" t="b">
        <f>NOT(ISBLANK(am_prace_rozwojowe))</f>
        <v>0</v>
      </c>
      <c r="H2430" s="543" t="b">
        <f ca="1">SUM(K2430:AE2430)=E2432</f>
        <v>1</v>
      </c>
      <c r="I2430" s="1" t="s">
        <v>753</v>
      </c>
      <c r="K2430" s="542">
        <f ca="1">IF(AND($G2430,NOT(ISTEXT($G2429)),ISNUMBER(Poczatek),ISNUMBER(Koniec_Projekt)),IFERROR(IF($D2429=LataProjekcji,IF($F2429&gt;$E2432,$E2432,$F2429),IF($D2432&gt;=$E2432,(IF($D2429&lt;LataProjekcji,IF((SUM(J2430:$K2430)+12)&lt;$E2432,12,$E2432-SUM(J2430:$K2430)),0)),(IF($D2429&lt;LataProjekcji,IF((SUM(J2430:$K2430)+12)&lt;$D2432,12,$D2432-SUM(J2430:$K2430)),0)))),0),0)</f>
        <v>0</v>
      </c>
      <c r="L2430" s="542">
        <f ca="1">IF(AND($G2430,NOT(ISTEXT($G2429)),ISNUMBER(Poczatek),ISNUMBER(Koniec_Projekt)),IFERROR(IF($D2429=LataProjekcji,IF($F2429&gt;$E2432,$E2432,$F2429),IF($D2432&gt;=$E2432,(IF($D2429&lt;LataProjekcji,IF((SUM($K2430:K2430)+12)&lt;$E2432,12,$E2432-SUM($K2430:K2430)),0)),(IF($D2429&lt;LataProjekcji,IF((SUM($K2430:K2430)+12)&lt;$D2432,12,$D2432-SUM($K2430:K2430)),0)))),0),0)</f>
        <v>0</v>
      </c>
      <c r="M2430" s="542">
        <f ca="1">IF(AND($G2430,NOT(ISTEXT($G2429)),ISNUMBER(Poczatek),ISNUMBER(Koniec_Projekt)),IFERROR(IF($D2429=LataProjekcji,IF($F2429&gt;$E2432,$E2432,$F2429),IF($D2432&gt;=$E2432,(IF($D2429&lt;LataProjekcji,IF((SUM($K2430:L2430)+12)&lt;$E2432,12,$E2432-SUM($K2430:L2430)),0)),(IF($D2429&lt;LataProjekcji,IF((SUM($K2430:L2430)+12)&lt;$D2432,12,$D2432-SUM($K2430:L2430)),0)))),0),0)</f>
        <v>0</v>
      </c>
      <c r="N2430" s="542">
        <f ca="1">IF(AND($G2430,NOT(ISTEXT($G2429)),ISNUMBER(Poczatek),ISNUMBER(Koniec_Projekt)),IFERROR(IF($D2429=LataProjekcji,IF($F2429&gt;$E2432,$E2432,$F2429),IF($D2432&gt;=$E2432,(IF($D2429&lt;LataProjekcji,IF((SUM($K2430:M2430)+12)&lt;$E2432,12,$E2432-SUM($K2430:M2430)),0)),(IF($D2429&lt;LataProjekcji,IF((SUM($K2430:M2430)+12)&lt;$D2432,12,$D2432-SUM($K2430:M2430)),0)))),0),0)</f>
        <v>0</v>
      </c>
      <c r="O2430" s="542">
        <f ca="1">IF(AND($G2430,NOT(ISTEXT($G2429)),ISNUMBER(Poczatek),ISNUMBER(Koniec_Projekt)),IFERROR(IF($D2429=LataProjekcji,IF($F2429&gt;$E2432,$E2432,$F2429),IF($D2432&gt;=$E2432,(IF($D2429&lt;LataProjekcji,IF((SUM($K2430:N2430)+12)&lt;$E2432,12,$E2432-SUM($K2430:N2430)),0)),(IF($D2429&lt;LataProjekcji,IF((SUM($K2430:N2430)+12)&lt;$D2432,12,$D2432-SUM($K2430:N2430)),0)))),0),0)</f>
        <v>0</v>
      </c>
      <c r="P2430" s="542">
        <f ca="1">IF(AND($G2430,NOT(ISTEXT($G2429)),ISNUMBER(Poczatek),ISNUMBER(Koniec_Projekt)),IFERROR(IF($D2429=LataProjekcji,IF($F2429&gt;$E2432,$E2432,$F2429),IF($D2432&gt;=$E2432,(IF($D2429&lt;LataProjekcji,IF((SUM($K2430:O2430)+12)&lt;$E2432,12,$E2432-SUM($K2430:O2430)),0)),(IF($D2429&lt;LataProjekcji,IF((SUM($K2430:O2430)+12)&lt;$D2432,12,$D2432-SUM($K2430:O2430)),0)))),0),0)</f>
        <v>0</v>
      </c>
      <c r="Q2430" s="542">
        <f ca="1">IF(AND($G2430,NOT(ISTEXT($G2429)),ISNUMBER(Poczatek),ISNUMBER(Koniec_Projekt)),IFERROR(IF($D2429=LataProjekcji,IF($F2429&gt;$E2432,$E2432,$F2429),IF($D2432&gt;=$E2432,(IF($D2429&lt;LataProjekcji,IF((SUM($K2430:P2430)+12)&lt;$E2432,12,$E2432-SUM($K2430:P2430)),0)),(IF($D2429&lt;LataProjekcji,IF((SUM($K2430:P2430)+12)&lt;$D2432,12,$D2432-SUM($K2430:P2430)),0)))),0),0)</f>
        <v>0</v>
      </c>
      <c r="R2430" s="542">
        <f ca="1">IF(AND($G2430,NOT(ISTEXT($G2429)),ISNUMBER(Poczatek),ISNUMBER(Koniec_Projekt)),IFERROR(IF($D2429=LataProjekcji,IF($F2429&gt;$E2432,$E2432,$F2429),IF($D2432&gt;=$E2432,(IF($D2429&lt;LataProjekcji,IF((SUM($K2430:Q2430)+12)&lt;$E2432,12,$E2432-SUM($K2430:Q2430)),0)),(IF($D2429&lt;LataProjekcji,IF((SUM($K2430:Q2430)+12)&lt;$D2432,12,$D2432-SUM($K2430:Q2430)),0)))),0),0)</f>
        <v>0</v>
      </c>
      <c r="S2430" s="542">
        <f ca="1">IF(AND($G2430,NOT(ISTEXT($G2429)),ISNUMBER(Poczatek),ISNUMBER(Koniec_Projekt)),IFERROR(IF($D2429=LataProjekcji,IF($F2429&gt;$E2432,$E2432,$F2429),IF($D2432&gt;=$E2432,(IF($D2429&lt;LataProjekcji,IF((SUM($K2430:R2430)+12)&lt;$E2432,12,$E2432-SUM($K2430:R2430)),0)),(IF($D2429&lt;LataProjekcji,IF((SUM($K2430:R2430)+12)&lt;$D2432,12,$D2432-SUM($K2430:R2430)),0)))),0),0)</f>
        <v>0</v>
      </c>
      <c r="T2430" s="542">
        <f ca="1">IF(AND($G2430,NOT(ISTEXT($G2429)),ISNUMBER(Poczatek),ISNUMBER(Koniec_Projekt)),IFERROR(IF($D2429=LataProjekcji,IF($F2429&gt;$E2432,$E2432,$F2429),IF($D2432&gt;=$E2432,(IF($D2429&lt;LataProjekcji,IF((SUM($K2430:S2430)+12)&lt;$E2432,12,$E2432-SUM($K2430:S2430)),0)),(IF($D2429&lt;LataProjekcji,IF((SUM($K2430:S2430)+12)&lt;$D2432,12,$D2432-SUM($K2430:S2430)),0)))),0),0)</f>
        <v>0</v>
      </c>
      <c r="U2430" s="542">
        <f ca="1">IF(AND($G2430,NOT(ISTEXT($G2429)),ISNUMBER(Poczatek),ISNUMBER(Koniec_Projekt)),IFERROR(IF($D2429=LataProjekcji,IF($F2429&gt;$E2432,$E2432,$F2429),IF($D2432&gt;=$E2432,(IF($D2429&lt;LataProjekcji,IF((SUM($K2430:T2430)+12)&lt;$E2432,12,$E2432-SUM($K2430:T2430)),0)),(IF($D2429&lt;LataProjekcji,IF((SUM($K2430:T2430)+12)&lt;$D2432,12,$D2432-SUM($K2430:T2430)),0)))),0),0)</f>
        <v>0</v>
      </c>
      <c r="V2430" s="542">
        <f ca="1">IF(AND($G2430,NOT(ISTEXT($G2429)),ISNUMBER(Poczatek),ISNUMBER(Koniec_Projekt)),IFERROR(IF($D2429=LataProjekcji,IF($F2429&gt;$E2432,$E2432,$F2429),IF($D2432&gt;=$E2432,(IF($D2429&lt;LataProjekcji,IF((SUM($K2430:U2430)+12)&lt;$E2432,12,$E2432-SUM($K2430:U2430)),0)),(IF($D2429&lt;LataProjekcji,IF((SUM($K2430:U2430)+12)&lt;$D2432,12,$D2432-SUM($K2430:U2430)),0)))),0),0)</f>
        <v>0</v>
      </c>
      <c r="W2430" s="542">
        <f ca="1">IF(AND($G2430,NOT(ISTEXT($G2429)),ISNUMBER(Poczatek),ISNUMBER(Koniec_Projekt)),IFERROR(IF($D2429=LataProjekcji,IF($F2429&gt;$E2432,$E2432,$F2429),IF($D2432&gt;=$E2432,(IF($D2429&lt;LataProjekcji,IF((SUM($K2430:V2430)+12)&lt;$E2432,12,$E2432-SUM($K2430:V2430)),0)),(IF($D2429&lt;LataProjekcji,IF((SUM($K2430:V2430)+12)&lt;$D2432,12,$D2432-SUM($K2430:V2430)),0)))),0),0)</f>
        <v>0</v>
      </c>
      <c r="X2430" s="542">
        <f ca="1">IF(AND($G2430,NOT(ISTEXT($G2429)),ISNUMBER(Poczatek),ISNUMBER(Koniec_Projekt)),IFERROR(IF($D2429=LataProjekcji,IF($F2429&gt;$E2432,$E2432,$F2429),IF($D2432&gt;=$E2432,(IF($D2429&lt;LataProjekcji,IF((SUM($K2430:W2430)+12)&lt;$E2432,12,$E2432-SUM($K2430:W2430)),0)),(IF($D2429&lt;LataProjekcji,IF((SUM($K2430:W2430)+12)&lt;$D2432,12,$D2432-SUM($K2430:W2430)),0)))),0),0)</f>
        <v>0</v>
      </c>
      <c r="Y2430" s="542">
        <f ca="1">IF(AND($G2430,NOT(ISTEXT($G2429)),ISNUMBER(Poczatek),ISNUMBER(Koniec_Projekt)),IFERROR(IF($D2429=LataProjekcji,IF($F2429&gt;$E2432,$E2432,$F2429),IF($D2432&gt;=$E2432,(IF($D2429&lt;LataProjekcji,IF((SUM($K2430:X2430)+12)&lt;$E2432,12,$E2432-SUM($K2430:X2430)),0)),(IF($D2429&lt;LataProjekcji,IF((SUM($K2430:X2430)+12)&lt;$D2432,12,$D2432-SUM($K2430:X2430)),0)))),0),0)</f>
        <v>0</v>
      </c>
      <c r="Z2430" s="542">
        <f ca="1">IF(AND($G2430,NOT(ISTEXT($G2429)),ISNUMBER(Poczatek),ISNUMBER(Koniec_Projekt)),IFERROR(IF($D2429=LataProjekcji,IF($F2429&gt;$E2432,$E2432,$F2429),IF($D2432&gt;=$E2432,(IF($D2429&lt;LataProjekcji,IF((SUM($K2430:Y2430)+12)&lt;$E2432,12,$E2432-SUM($K2430:Y2430)),0)),(IF($D2429&lt;LataProjekcji,IF((SUM($K2430:Y2430)+12)&lt;$D2432,12,$D2432-SUM($K2430:Y2430)),0)))),0),0)</f>
        <v>0</v>
      </c>
      <c r="AA2430" s="542">
        <f ca="1">IF(AND($G2430,NOT(ISTEXT($G2429)),ISNUMBER(Poczatek),ISNUMBER(Koniec_Projekt)),IFERROR(IF($D2429=LataProjekcji,IF($F2429&gt;$E2432,$E2432,$F2429),IF($D2432&gt;=$E2432,(IF($D2429&lt;LataProjekcji,IF((SUM($K2430:Z2430)+12)&lt;$E2432,12,$E2432-SUM($K2430:Z2430)),0)),(IF($D2429&lt;LataProjekcji,IF((SUM($K2430:Z2430)+12)&lt;$D2432,12,$D2432-SUM($K2430:Z2430)),0)))),0),0)</f>
        <v>0</v>
      </c>
      <c r="AB2430" s="542">
        <f ca="1">IF(AND($G2430,NOT(ISTEXT($G2429)),ISNUMBER(Poczatek),ISNUMBER(Koniec_Projekt)),IFERROR(IF($D2429=LataProjekcji,IF($F2429&gt;$E2432,$E2432,$F2429),IF($D2432&gt;=$E2432,(IF($D2429&lt;LataProjekcji,IF((SUM($K2430:AA2430)+12)&lt;$E2432,12,$E2432-SUM($K2430:AA2430)),0)),(IF($D2429&lt;LataProjekcji,IF((SUM($K2430:AA2430)+12)&lt;$D2432,12,$D2432-SUM($K2430:AA2430)),0)))),0),0)</f>
        <v>0</v>
      </c>
      <c r="AC2430" s="542">
        <f ca="1">IF(AND($G2430,NOT(ISTEXT($G2429)),ISNUMBER(Poczatek),ISNUMBER(Koniec_Projekt)),IFERROR(IF($D2429=LataProjekcji,IF($F2429&gt;$E2432,$E2432,$F2429),IF($D2432&gt;=$E2432,(IF($D2429&lt;LataProjekcji,IF((SUM($K2430:AB2430)+12)&lt;$E2432,12,$E2432-SUM($K2430:AB2430)),0)),(IF($D2429&lt;LataProjekcji,IF((SUM($K2430:AB2430)+12)&lt;$D2432,12,$D2432-SUM($K2430:AB2430)),0)))),0),0)</f>
        <v>0</v>
      </c>
      <c r="AD2430" s="542">
        <f ca="1">IF(AND($G2430,NOT(ISTEXT($G2429)),ISNUMBER(Poczatek),ISNUMBER(Koniec_Projekt)),IFERROR(IF($D2429=LataProjekcji,IF($F2429&gt;$E2432,$E2432,$F2429),IF($D2432&gt;=$E2432,(IF($D2429&lt;LataProjekcji,IF((SUM($K2430:AC2430)+12)&lt;$E2432,12,$E2432-SUM($K2430:AC2430)),0)),(IF($D2429&lt;LataProjekcji,IF((SUM($K2430:AC2430)+12)&lt;$D2432,12,$D2432-SUM($K2430:AC2430)),0)))),0),0)</f>
        <v>0</v>
      </c>
      <c r="AE2430" s="542">
        <f ca="1">IF(AND($G2430,NOT(ISTEXT($G2429)),ISNUMBER(Poczatek),ISNUMBER(Koniec_Projekt)),IFERROR(IF($D2429=LataProjekcji,IF($F2429&gt;$E2432,$E2432,$F2429),IF($D2432&gt;=$E2432,(IF($D2429&lt;LataProjekcji,IF((SUM($K2430:AD2430)+12)&lt;$E2432,12,$E2432-SUM($K2430:AD2430)),0)),(IF($D2429&lt;LataProjekcji,IF((SUM($K2430:AD2430)+12)&lt;$D2432,12,$D2432-SUM($K2430:AD2430)),0)))),0),0)</f>
        <v>0</v>
      </c>
    </row>
    <row r="2431" spans="2:31" hidden="1">
      <c r="B2431" s="531" t="s">
        <v>757</v>
      </c>
      <c r="D2431" s="459">
        <f ca="1">D1238</f>
        <v>0</v>
      </c>
      <c r="E2431" s="459">
        <f ca="1">IF(D2430&gt;10,ROUND(D2431/12,2),D2431)</f>
        <v>0</v>
      </c>
      <c r="F2431" s="529">
        <f>Koniec_Projekt</f>
        <v>0</v>
      </c>
      <c r="G2431" s="330">
        <f>Miesiac_Koniec_Projekt</f>
        <v>0</v>
      </c>
      <c r="H2431" s="543" t="b">
        <f ca="1">SUM(K2431:AE2431)=D2430</f>
        <v>1</v>
      </c>
      <c r="I2431" s="1" t="s">
        <v>716</v>
      </c>
      <c r="K2431" s="256">
        <f ca="1">IF(AND($G2430,NOT(ISTEXT($G2429)),ISNUMBER(Poczatek),ISNUMBER(Koniec_Projekt)),IFERROR(IF(LataProjekcji=$F2432,ROUND($D2430,0),ROUND(K2429*$E2431,0)),0),0)</f>
        <v>0</v>
      </c>
      <c r="L2431" s="5">
        <f ca="1">IF(AND($G2430,NOT(ISTEXT($G2429)),ISNUMBER(Poczatek),ISNUMBER(Koniec_Projekt)),IFERROR(IF(LataProjekcji=$F2432,ROUND($D2430-SUM(K2431:$K2431),0),ROUND(L2429*$E2431,0)),0),0)</f>
        <v>0</v>
      </c>
      <c r="M2431" s="5">
        <f ca="1">IF(AND($G2430,NOT(ISTEXT($G2429)),ISNUMBER(Poczatek),ISNUMBER(Koniec_Projekt)),IFERROR(IF(LataProjekcji=$F2432,ROUND($D2430-SUM($K2431:L2431),0),ROUND(M2429*$E2431,0)),0),0)</f>
        <v>0</v>
      </c>
      <c r="N2431" s="5">
        <f ca="1">IF(AND($G2430,NOT(ISTEXT($G2429)),ISNUMBER(Poczatek),ISNUMBER(Koniec_Projekt)),IFERROR(IF(LataProjekcji=$F2432,ROUND($D2430-SUM($K2431:M2431),0),ROUND(N2429*$E2431,0)),0),0)</f>
        <v>0</v>
      </c>
      <c r="O2431" s="5">
        <f ca="1">IF(AND($G2430,NOT(ISTEXT($G2429)),ISNUMBER(Poczatek),ISNUMBER(Koniec_Projekt)),IFERROR(IF(LataProjekcji=$F2432,ROUND($D2430-SUM($K2431:N2431),0),ROUND(O2429*$E2431,0)),0),0)</f>
        <v>0</v>
      </c>
      <c r="P2431" s="5">
        <f ca="1">IF(AND($G2430,NOT(ISTEXT($G2429)),ISNUMBER(Poczatek),ISNUMBER(Koniec_Projekt)),IFERROR(IF(LataProjekcji=$F2432,ROUND($D2430-SUM($K2431:O2431),0),ROUND(P2429*$E2431,0)),0),0)</f>
        <v>0</v>
      </c>
      <c r="Q2431" s="5">
        <f ca="1">IF(AND($G2430,NOT(ISTEXT($G2429)),ISNUMBER(Poczatek),ISNUMBER(Koniec_Projekt)),IFERROR(IF(LataProjekcji=$F2432,ROUND($D2430-SUM($K2431:P2431),0),ROUND(Q2429*$E2431,0)),0),0)</f>
        <v>0</v>
      </c>
      <c r="R2431" s="5">
        <f ca="1">IF(AND($G2430,NOT(ISTEXT($G2429)),ISNUMBER(Poczatek),ISNUMBER(Koniec_Projekt)),IFERROR(IF(LataProjekcji=$F2432,ROUND($D2430-SUM($K2431:Q2431),0),ROUND(R2429*$E2431,0)),0),0)</f>
        <v>0</v>
      </c>
      <c r="S2431" s="5">
        <f ca="1">IF(AND($G2430,NOT(ISTEXT($G2429)),ISNUMBER(Poczatek),ISNUMBER(Koniec_Projekt)),IFERROR(IF(LataProjekcji=$F2432,ROUND($D2430-SUM($K2431:R2431),0),ROUND(S2429*$E2431,0)),0),0)</f>
        <v>0</v>
      </c>
      <c r="T2431" s="5">
        <f ca="1">IF(AND($G2430,NOT(ISTEXT($G2429)),ISNUMBER(Poczatek),ISNUMBER(Koniec_Projekt)),IFERROR(IF(LataProjekcji=$F2432,ROUND($D2430-SUM($K2431:S2431),0),ROUND(T2429*$E2431,0)),0),0)</f>
        <v>0</v>
      </c>
      <c r="U2431" s="5">
        <f ca="1">IF(AND($G2430,NOT(ISTEXT($G2429)),ISNUMBER(Poczatek),ISNUMBER(Koniec_Projekt)),IFERROR(IF(LataProjekcji=$F2432,ROUND($D2430-SUM($K2431:T2431),0),ROUND(U2429*$E2431,0)),0),0)</f>
        <v>0</v>
      </c>
      <c r="V2431" s="5">
        <f ca="1">IF(AND($G2430,NOT(ISTEXT($G2429)),ISNUMBER(Poczatek),ISNUMBER(Koniec_Projekt)),IFERROR(IF(LataProjekcji=$F2432,ROUND($D2430-SUM($K2431:U2431),0),ROUND(V2429*$E2431,0)),0),0)</f>
        <v>0</v>
      </c>
      <c r="W2431" s="5">
        <f ca="1">IF(AND($G2430,NOT(ISTEXT($G2429)),ISNUMBER(Poczatek),ISNUMBER(Koniec_Projekt)),IFERROR(IF(LataProjekcji=$F2432,ROUND($D2430-SUM($K2431:V2431),0),ROUND(W2429*$E2431,0)),0),0)</f>
        <v>0</v>
      </c>
      <c r="X2431" s="5">
        <f ca="1">IF(AND($G2430,NOT(ISTEXT($G2429)),ISNUMBER(Poczatek),ISNUMBER(Koniec_Projekt)),IFERROR(IF(LataProjekcji=$F2432,ROUND($D2430-SUM($K2431:W2431),0),ROUND(X2429*$E2431,0)),0),0)</f>
        <v>0</v>
      </c>
      <c r="Y2431" s="5">
        <f ca="1">IF(AND($G2430,NOT(ISTEXT($G2429)),ISNUMBER(Poczatek),ISNUMBER(Koniec_Projekt)),IFERROR(IF(LataProjekcji=$F2432,ROUND($D2430-SUM($K2431:X2431),0),ROUND(Y2429*$E2431,0)),0),0)</f>
        <v>0</v>
      </c>
      <c r="Z2431" s="5">
        <f ca="1">IF(AND($G2430,NOT(ISTEXT($G2429)),ISNUMBER(Poczatek),ISNUMBER(Koniec_Projekt)),IFERROR(IF(LataProjekcji=$F2432,ROUND($D2430-SUM($K2431:Y2431),0),ROUND(Z2429*$E2431,0)),0),0)</f>
        <v>0</v>
      </c>
      <c r="AA2431" s="5">
        <f ca="1">IF(AND($G2430,NOT(ISTEXT($G2429)),ISNUMBER(Poczatek),ISNUMBER(Koniec_Projekt)),IFERROR(IF(LataProjekcji=$F2432,ROUND($D2430-SUM($K2431:Z2431),0),ROUND(AA2429*$E2431,0)),0),0)</f>
        <v>0</v>
      </c>
      <c r="AB2431" s="5">
        <f ca="1">IF(AND($G2430,NOT(ISTEXT($G2429)),ISNUMBER(Poczatek),ISNUMBER(Koniec_Projekt)),IFERROR(IF(LataProjekcji=$F2432,ROUND($D2430-SUM($K2431:AA2431),0),ROUND(AB2429*$E2431,0)),0),0)</f>
        <v>0</v>
      </c>
      <c r="AC2431" s="5">
        <f ca="1">IF(AND($G2430,NOT(ISTEXT($G2429)),ISNUMBER(Poczatek),ISNUMBER(Koniec_Projekt)),IFERROR(IF(LataProjekcji=$F2432,ROUND($D2430-SUM($K2431:AB2431),0),ROUND(AC2429*$E2431,0)),0),0)</f>
        <v>0</v>
      </c>
      <c r="AD2431" s="5">
        <f ca="1">IF(AND($G2430,NOT(ISTEXT($G2429)),ISNUMBER(Poczatek),ISNUMBER(Koniec_Projekt)),IFERROR(IF(LataProjekcji=$F2432,ROUND($D2430-SUM($K2431:AC2431),0),ROUND(AD2429*$E2431,0)),0),0)</f>
        <v>0</v>
      </c>
      <c r="AE2431" s="5">
        <f ca="1">IF(AND($G2430,NOT(ISTEXT($G2429)),ISNUMBER(Poczatek),ISNUMBER(Koniec_Projekt)),IFERROR(IF(LataProjekcji=$F2432,ROUND($D2430-SUM($K2431:AD2431),0),ROUND(AE2429*$E2431,0)),0),0)</f>
        <v>0</v>
      </c>
    </row>
    <row r="2432" spans="2:31" hidden="1">
      <c r="B2432" s="531" t="s">
        <v>754</v>
      </c>
      <c r="D2432" s="1">
        <f ca="1">IFERROR(ROUNDUP(D2430/E2431,0),0)</f>
        <v>0</v>
      </c>
      <c r="E2432" s="1">
        <f ca="1">IF(D2432=0,0,DATEDIF(DATE(D2429,E2429,1),DATE(F2431,G2431,1),"m"))</f>
        <v>0</v>
      </c>
      <c r="F2432" s="1" t="str">
        <f ca="1">IFERROR(YEAR(G2429),"brak daty")</f>
        <v>brak daty</v>
      </c>
      <c r="G2432" s="1" t="str">
        <f ca="1">IFERROR(MONTH(G2429),"brak daty")</f>
        <v>brak daty</v>
      </c>
      <c r="H2432" s="5"/>
      <c r="I2432" s="1" t="s">
        <v>426</v>
      </c>
      <c r="K2432" s="5">
        <f ca="1">IF(AND($G2430,NOT(ISTEXT($G2429)),ISNUMBER(Poczatek),ISNUMBER(Koniec_Projekt)),IFERROR(IF(LataProjekcji=$F2431,IF(AND($G2431=$G2432,$F2431=$F2432),ROUND($D2430-SUM($K2432),0),ROUND(K2430*$E2431,0)),IF(LataProjekcji&gt;$F2431,0,ROUND(K2430*$E2431,0))),0),0)</f>
        <v>0</v>
      </c>
      <c r="L2432" s="5">
        <f ca="1">IF(AND($G2430,NOT(ISTEXT($G2429)),ISNUMBER(Poczatek),ISNUMBER(Koniec_Projekt)),IFERROR(IF(LataProjekcji=$F2431,IF(AND($G2431=$G2432,$F2431=$F2432),ROUND($D2430-SUM($K2432:K2432),0),ROUND(L2430*$E2431,0)),IF(LataProjekcji&gt;$F2431,0,ROUND(L2430*$E2431,0))),0),0)</f>
        <v>0</v>
      </c>
      <c r="M2432" s="5">
        <f ca="1">IF(AND($G2430,NOT(ISTEXT($G2429)),ISNUMBER(Poczatek),ISNUMBER(Koniec_Projekt)),IFERROR(IF(LataProjekcji=$F2431,IF(AND($G2431=$G2432,$F2431=$F2432),ROUND($D2430-SUM($K2432:L2432),0),ROUND(M2430*$E2431,0)),IF(LataProjekcji&gt;$F2431,0,ROUND(M2430*$E2431,0))),0),0)</f>
        <v>0</v>
      </c>
      <c r="N2432" s="5">
        <f ca="1">IF(AND($G2430,NOT(ISTEXT($G2429)),ISNUMBER(Poczatek),ISNUMBER(Koniec_Projekt)),IFERROR(IF(LataProjekcji=$F2431,IF(AND($G2431=$G2432,$F2431=$F2432),ROUND($D2430-SUM($K2432:M2432),0),ROUND(N2430*$E2431,0)),IF(LataProjekcji&gt;$F2431,0,ROUND(N2430*$E2431,0))),0),0)</f>
        <v>0</v>
      </c>
      <c r="O2432" s="5">
        <f ca="1">IF(AND($G2430,NOT(ISTEXT($G2429)),ISNUMBER(Poczatek),ISNUMBER(Koniec_Projekt)),IFERROR(IF(LataProjekcji=$F2431,IF(AND($G2431=$G2432,$F2431=$F2432),ROUND($D2430-SUM($K2432:N2432),0),ROUND(O2430*$E2431,0)),IF(LataProjekcji&gt;$F2431,0,ROUND(O2430*$E2431,0))),0),0)</f>
        <v>0</v>
      </c>
      <c r="P2432" s="5">
        <f ca="1">IF(AND($G2430,NOT(ISTEXT($G2429)),ISNUMBER(Poczatek),ISNUMBER(Koniec_Projekt)),IFERROR(IF(LataProjekcji=$F2431,IF(AND($G2431=$G2432,$F2431=$F2432),ROUND($D2430-SUM($K2432:O2432),0),ROUND(P2430*$E2431,0)),IF(LataProjekcji&gt;$F2431,0,ROUND(P2430*$E2431,0))),0),0)</f>
        <v>0</v>
      </c>
      <c r="Q2432" s="5">
        <f ca="1">IF(AND($G2430,NOT(ISTEXT($G2429)),ISNUMBER(Poczatek),ISNUMBER(Koniec_Projekt)),IFERROR(IF(LataProjekcji=$F2431,IF(AND($G2431=$G2432,$F2431=$F2432),ROUND($D2430-SUM($K2432:P2432),0),ROUND(Q2430*$E2431,0)),IF(LataProjekcji&gt;$F2431,0,ROUND(Q2430*$E2431,0))),0),0)</f>
        <v>0</v>
      </c>
      <c r="R2432" s="5">
        <f ca="1">IF(AND($G2430,NOT(ISTEXT($G2429)),ISNUMBER(Poczatek),ISNUMBER(Koniec_Projekt)),IFERROR(IF(LataProjekcji=$F2431,IF(AND($G2431=$G2432,$F2431=$F2432),ROUND($D2430-SUM($K2432:Q2432),0),ROUND(R2430*$E2431,0)),IF(LataProjekcji&gt;$F2431,0,ROUND(R2430*$E2431,0))),0),0)</f>
        <v>0</v>
      </c>
      <c r="S2432" s="5">
        <f ca="1">IF(AND($G2430,NOT(ISTEXT($G2429)),ISNUMBER(Poczatek),ISNUMBER(Koniec_Projekt)),IFERROR(IF(LataProjekcji=$F2431,IF(AND($G2431=$G2432,$F2431=$F2432),ROUND($D2430-SUM($K2432:R2432),0),ROUND(S2430*$E2431,0)),IF(LataProjekcji&gt;$F2431,0,ROUND(S2430*$E2431,0))),0),0)</f>
        <v>0</v>
      </c>
      <c r="T2432" s="5">
        <f ca="1">IF(AND($G2430,NOT(ISTEXT($G2429)),ISNUMBER(Poczatek),ISNUMBER(Koniec_Projekt)),IFERROR(IF(LataProjekcji=$F2431,IF(AND($G2431=$G2432,$F2431=$F2432),ROUND($D2430-SUM($K2432:S2432),0),ROUND(T2430*$E2431,0)),IF(LataProjekcji&gt;$F2431,0,ROUND(T2430*$E2431,0))),0),0)</f>
        <v>0</v>
      </c>
      <c r="U2432" s="5">
        <f ca="1">IF(AND($G2430,NOT(ISTEXT($G2429)),ISNUMBER(Poczatek),ISNUMBER(Koniec_Projekt)),IFERROR(IF(LataProjekcji=$F2431,IF(AND($G2431=$G2432,$F2431=$F2432),ROUND($D2430-SUM($K2432:T2432),0),ROUND(U2430*$E2431,0)),IF(LataProjekcji&gt;$F2431,0,ROUND(U2430*$E2431,0))),0),0)</f>
        <v>0</v>
      </c>
      <c r="V2432" s="5">
        <f ca="1">IF(AND($G2430,NOT(ISTEXT($G2429)),ISNUMBER(Poczatek),ISNUMBER(Koniec_Projekt)),IFERROR(IF(LataProjekcji=$F2431,IF(AND($G2431=$G2432,$F2431=$F2432),ROUND($D2430-SUM($K2432:U2432),0),ROUND(V2430*$E2431,0)),IF(LataProjekcji&gt;$F2431,0,ROUND(V2430*$E2431,0))),0),0)</f>
        <v>0</v>
      </c>
      <c r="W2432" s="5">
        <f ca="1">IF(AND($G2430,NOT(ISTEXT($G2429)),ISNUMBER(Poczatek),ISNUMBER(Koniec_Projekt)),IFERROR(IF(LataProjekcji=$F2431,IF(AND($G2431=$G2432,$F2431=$F2432),ROUND($D2430-SUM($K2432:V2432),0),ROUND(W2430*$E2431,0)),IF(LataProjekcji&gt;$F2431,0,ROUND(W2430*$E2431,0))),0),0)</f>
        <v>0</v>
      </c>
      <c r="X2432" s="5">
        <f ca="1">IF(AND($G2430,NOT(ISTEXT($G2429)),ISNUMBER(Poczatek),ISNUMBER(Koniec_Projekt)),IFERROR(IF(LataProjekcji=$F2431,IF(AND($G2431=$G2432,$F2431=$F2432),ROUND($D2430-SUM($K2432:W2432),0),ROUND(X2430*$E2431,0)),IF(LataProjekcji&gt;$F2431,0,ROUND(X2430*$E2431,0))),0),0)</f>
        <v>0</v>
      </c>
      <c r="Y2432" s="5">
        <f ca="1">IF(AND($G2430,NOT(ISTEXT($G2429)),ISNUMBER(Poczatek),ISNUMBER(Koniec_Projekt)),IFERROR(IF(LataProjekcji=$F2431,IF(AND($G2431=$G2432,$F2431=$F2432),ROUND($D2430-SUM($K2432:X2432),0),ROUND(Y2430*$E2431,0)),IF(LataProjekcji&gt;$F2431,0,ROUND(Y2430*$E2431,0))),0),0)</f>
        <v>0</v>
      </c>
      <c r="Z2432" s="5">
        <f ca="1">IF(AND($G2430,NOT(ISTEXT($G2429)),ISNUMBER(Poczatek),ISNUMBER(Koniec_Projekt)),IFERROR(IF(LataProjekcji=$F2431,IF(AND($G2431=$G2432,$F2431=$F2432),ROUND($D2430-SUM($K2432:Y2432),0),ROUND(Z2430*$E2431,0)),IF(LataProjekcji&gt;$F2431,0,ROUND(Z2430*$E2431,0))),0),0)</f>
        <v>0</v>
      </c>
      <c r="AA2432" s="5">
        <f ca="1">IF(AND($G2430,NOT(ISTEXT($G2429)),ISNUMBER(Poczatek),ISNUMBER(Koniec_Projekt)),IFERROR(IF(LataProjekcji=$F2431,IF(AND($G2431=$G2432,$F2431=$F2432),ROUND($D2430-SUM($K2432:Z2432),0),ROUND(AA2430*$E2431,0)),IF(LataProjekcji&gt;$F2431,0,ROUND(AA2430*$E2431,0))),0),0)</f>
        <v>0</v>
      </c>
      <c r="AB2432" s="5">
        <f ca="1">IF(AND($G2430,NOT(ISTEXT($G2429)),ISNUMBER(Poczatek),ISNUMBER(Koniec_Projekt)),IFERROR(IF(LataProjekcji=$F2431,IF(AND($G2431=$G2432,$F2431=$F2432),ROUND($D2430-SUM($K2432:AA2432),0),ROUND(AB2430*$E2431,0)),IF(LataProjekcji&gt;$F2431,0,ROUND(AB2430*$E2431,0))),0),0)</f>
        <v>0</v>
      </c>
      <c r="AC2432" s="5">
        <f ca="1">IF(AND($G2430,NOT(ISTEXT($G2429)),ISNUMBER(Poczatek),ISNUMBER(Koniec_Projekt)),IFERROR(IF(LataProjekcji=$F2431,IF(AND($G2431=$G2432,$F2431=$F2432),ROUND($D2430-SUM($K2432:AB2432),0),ROUND(AC2430*$E2431,0)),IF(LataProjekcji&gt;$F2431,0,ROUND(AC2430*$E2431,0))),0),0)</f>
        <v>0</v>
      </c>
      <c r="AD2432" s="5">
        <f ca="1">IF(AND($G2430,NOT(ISTEXT($G2429)),ISNUMBER(Poczatek),ISNUMBER(Koniec_Projekt)),IFERROR(IF(LataProjekcji=$F2431,IF(AND($G2431=$G2432,$F2431=$F2432),ROUND($D2430-SUM($K2432:AC2432),0),ROUND(AD2430*$E2431,0)),IF(LataProjekcji&gt;$F2431,0,ROUND(AD2430*$E2431,0))),0),0)</f>
        <v>0</v>
      </c>
      <c r="AE2432" s="5">
        <f ca="1">IF(AND($G2430,NOT(ISTEXT($G2429)),ISNUMBER(Poczatek),ISNUMBER(Koniec_Projekt)),IFERROR(IF(LataProjekcji=$F2431,IF(AND($G2431=$G2432,$F2431=$F2432),ROUND($D2430-SUM($K2432:AD2432),0),ROUND(AE2430*$E2431,0)),IF(LataProjekcji&gt;$F2431,0,ROUND(AE2430*$E2431,0))),0),0)</f>
        <v>0</v>
      </c>
    </row>
    <row r="2433" spans="2:31" ht="12.5" hidden="1" thickBot="1">
      <c r="B2433" s="532" t="s">
        <v>755</v>
      </c>
      <c r="C2433" s="533"/>
      <c r="D2433" s="534">
        <f ca="1">IF(D2430&gt;10,ROUND((D2432-1)*E2431,0),E2431)</f>
        <v>0</v>
      </c>
      <c r="E2433" s="534">
        <f ca="1">D2430-D2433</f>
        <v>0</v>
      </c>
      <c r="F2433" s="533"/>
      <c r="G2433" s="533"/>
      <c r="H2433" s="533"/>
      <c r="I2433" s="533"/>
      <c r="J2433" s="533"/>
      <c r="K2433" s="533"/>
      <c r="L2433" s="533"/>
      <c r="M2433" s="533"/>
      <c r="N2433" s="533"/>
      <c r="O2433" s="533"/>
      <c r="P2433" s="533"/>
      <c r="Q2433" s="533"/>
      <c r="R2433" s="533"/>
      <c r="S2433" s="533"/>
      <c r="T2433" s="533"/>
      <c r="U2433" s="533"/>
      <c r="V2433" s="533"/>
      <c r="W2433" s="533"/>
      <c r="X2433" s="533"/>
      <c r="Y2433" s="533"/>
      <c r="Z2433" s="533"/>
      <c r="AA2433" s="533"/>
      <c r="AB2433" s="533"/>
      <c r="AC2433" s="533"/>
      <c r="AD2433" s="533"/>
      <c r="AE2433" s="533"/>
    </row>
    <row r="2434" spans="2:31" ht="12.5" hidden="1" thickTop="1"/>
    <row r="2435" spans="2:31" ht="12.5" hidden="1" thickBot="1">
      <c r="B2435" s="535" t="str">
        <f ca="1">"nazwa ST: "&amp;B1242</f>
        <v>nazwa ST: 0</v>
      </c>
      <c r="C2435" s="535"/>
      <c r="D2435" s="536">
        <f>D1242</f>
        <v>17</v>
      </c>
      <c r="E2435" s="535"/>
      <c r="F2435" s="535"/>
      <c r="G2435" s="535"/>
      <c r="H2435" s="535"/>
      <c r="I2435" s="535"/>
      <c r="J2435" s="535"/>
      <c r="K2435" s="544" t="str">
        <f t="shared" ref="K2435:AE2435" si="3683">LataProjekcji</f>
        <v>Uzupełnij dane</v>
      </c>
      <c r="L2435" s="544" t="str">
        <f t="shared" si="3683"/>
        <v/>
      </c>
      <c r="M2435" s="544" t="str">
        <f t="shared" si="3683"/>
        <v/>
      </c>
      <c r="N2435" s="544" t="str">
        <f t="shared" si="3683"/>
        <v/>
      </c>
      <c r="O2435" s="544" t="str">
        <f t="shared" si="3683"/>
        <v/>
      </c>
      <c r="P2435" s="544" t="str">
        <f t="shared" si="3683"/>
        <v/>
      </c>
      <c r="Q2435" s="544" t="str">
        <f t="shared" si="3683"/>
        <v/>
      </c>
      <c r="R2435" s="544" t="str">
        <f t="shared" si="3683"/>
        <v/>
      </c>
      <c r="S2435" s="544" t="str">
        <f t="shared" si="3683"/>
        <v/>
      </c>
      <c r="T2435" s="544" t="str">
        <f t="shared" si="3683"/>
        <v/>
      </c>
      <c r="U2435" s="544" t="str">
        <f t="shared" si="3683"/>
        <v/>
      </c>
      <c r="V2435" s="544" t="str">
        <f t="shared" si="3683"/>
        <v/>
      </c>
      <c r="W2435" s="544" t="str">
        <f t="shared" si="3683"/>
        <v/>
      </c>
      <c r="X2435" s="544" t="str">
        <f t="shared" si="3683"/>
        <v/>
      </c>
      <c r="Y2435" s="544" t="str">
        <f t="shared" si="3683"/>
        <v/>
      </c>
      <c r="Z2435" s="544" t="str">
        <f t="shared" si="3683"/>
        <v/>
      </c>
      <c r="AA2435" s="544" t="str">
        <f t="shared" si="3683"/>
        <v/>
      </c>
      <c r="AB2435" s="544" t="str">
        <f t="shared" si="3683"/>
        <v/>
      </c>
      <c r="AC2435" s="544" t="str">
        <f t="shared" si="3683"/>
        <v/>
      </c>
      <c r="AD2435" s="544" t="str">
        <f t="shared" si="3683"/>
        <v/>
      </c>
      <c r="AE2435" s="544" t="str">
        <f t="shared" si="3683"/>
        <v/>
      </c>
    </row>
    <row r="2436" spans="2:31" hidden="1">
      <c r="B2436" s="531" t="s">
        <v>756</v>
      </c>
      <c r="D2436" s="1">
        <f ca="1">D1243</f>
        <v>1900</v>
      </c>
      <c r="E2436" s="1">
        <f ca="1">E1243</f>
        <v>1</v>
      </c>
      <c r="F2436" s="1">
        <f ca="1">IF(D2437&gt;10,F1243,1)</f>
        <v>1</v>
      </c>
      <c r="G2436" s="530" t="str">
        <f ca="1">IF(ISBLANK(OFFSET($E$195,$D2435,0)),"brak daty",IF(D2437&gt;10,EDATE(OFFSET($E$195,$D2435,0),D2439),DATE(D2436,E2436,1)))</f>
        <v>brak daty</v>
      </c>
      <c r="H2436" s="543" t="b">
        <f ca="1">SUM(K2436:AE2436)=D2439</f>
        <v>1</v>
      </c>
      <c r="I2436" s="1" t="s">
        <v>752</v>
      </c>
      <c r="K2436" s="5">
        <f ca="1">IF(AND($G2437,NOT(ISTEXT($G2436)),ISNUMBER(Poczatek),ISNUMBER(Koniec_Projekt)),IFERROR(IF($D2436=LataProjekcji,$F2436,IF($D2436&lt;LataProjekcji,IF((SUM(K2436)+12)&lt;$D2439,12,$D2439-SUM(K2436)),0)),0),0)</f>
        <v>0</v>
      </c>
      <c r="L2436" s="5">
        <f ca="1">IF(AND($G2437,NOT(ISTEXT($G2436)),ISNUMBER(Poczatek),ISNUMBER(Koniec_Projekt)),IFERROR(IF($D2436=LataProjekcji,$F2436,IF($D2436&lt;LataProjekcji,IF((SUM($K2436:K2436)+12)&lt;$D2439,12,$D2439-SUM($K2436:K2436)),0)),0),0)</f>
        <v>0</v>
      </c>
      <c r="M2436" s="5">
        <f ca="1">IF(AND($G2437,NOT(ISTEXT($G2436)),ISNUMBER(Poczatek),ISNUMBER(Koniec_Projekt)),IFERROR(IF($D2436=LataProjekcji,$F2436,IF($D2436&lt;LataProjekcji,IF((SUM($K2436:L2436)+12)&lt;$D2439,12,$D2439-SUM($K2436:L2436)),0)),0),0)</f>
        <v>0</v>
      </c>
      <c r="N2436" s="5">
        <f ca="1">IF(AND($G2437,NOT(ISTEXT($G2436)),ISNUMBER(Poczatek),ISNUMBER(Koniec_Projekt)),IFERROR(IF($D2436=LataProjekcji,$F2436,IF($D2436&lt;LataProjekcji,IF((SUM($K2436:M2436)+12)&lt;$D2439,12,$D2439-SUM($K2436:M2436)),0)),0),0)</f>
        <v>0</v>
      </c>
      <c r="O2436" s="5">
        <f ca="1">IF(AND($G2437,NOT(ISTEXT($G2436)),ISNUMBER(Poczatek),ISNUMBER(Koniec_Projekt)),IFERROR(IF($D2436=LataProjekcji,$F2436,IF($D2436&lt;LataProjekcji,IF((SUM($K2436:N2436)+12)&lt;$D2439,12,$D2439-SUM($K2436:N2436)),0)),0),0)</f>
        <v>0</v>
      </c>
      <c r="P2436" s="5">
        <f ca="1">IF(AND($G2437,NOT(ISTEXT($G2436)),ISNUMBER(Poczatek),ISNUMBER(Koniec_Projekt)),IFERROR(IF($D2436=LataProjekcji,$F2436,IF($D2436&lt;LataProjekcji,IF((SUM($K2436:O2436)+12)&lt;$D2439,12,$D2439-SUM($K2436:O2436)),0)),0),0)</f>
        <v>0</v>
      </c>
      <c r="Q2436" s="5">
        <f ca="1">IF(AND($G2437,NOT(ISTEXT($G2436)),ISNUMBER(Poczatek),ISNUMBER(Koniec_Projekt)),IFERROR(IF($D2436=LataProjekcji,$F2436,IF($D2436&lt;LataProjekcji,IF((SUM($K2436:P2436)+12)&lt;$D2439,12,$D2439-SUM($K2436:P2436)),0)),0),0)</f>
        <v>0</v>
      </c>
      <c r="R2436" s="5">
        <f ca="1">IF(AND($G2437,NOT(ISTEXT($G2436)),ISNUMBER(Poczatek),ISNUMBER(Koniec_Projekt)),IFERROR(IF($D2436=LataProjekcji,$F2436,IF($D2436&lt;LataProjekcji,IF((SUM($K2436:Q2436)+12)&lt;$D2439,12,$D2439-SUM($K2436:Q2436)),0)),0),0)</f>
        <v>0</v>
      </c>
      <c r="S2436" s="5">
        <f ca="1">IF(AND($G2437,NOT(ISTEXT($G2436)),ISNUMBER(Poczatek),ISNUMBER(Koniec_Projekt)),IFERROR(IF($D2436=LataProjekcji,$F2436,IF($D2436&lt;LataProjekcji,IF((SUM($K2436:R2436)+12)&lt;$D2439,12,$D2439-SUM($K2436:R2436)),0)),0),0)</f>
        <v>0</v>
      </c>
      <c r="T2436" s="5">
        <f ca="1">IF(AND($G2437,NOT(ISTEXT($G2436)),ISNUMBER(Poczatek),ISNUMBER(Koniec_Projekt)),IFERROR(IF($D2436=LataProjekcji,$F2436,IF($D2436&lt;LataProjekcji,IF((SUM($K2436:S2436)+12)&lt;$D2439,12,$D2439-SUM($K2436:S2436)),0)),0),0)</f>
        <v>0</v>
      </c>
      <c r="U2436" s="5">
        <f ca="1">IF(AND($G2437,NOT(ISTEXT($G2436)),ISNUMBER(Poczatek),ISNUMBER(Koniec_Projekt)),IFERROR(IF($D2436=LataProjekcji,$F2436,IF($D2436&lt;LataProjekcji,IF((SUM($K2436:T2436)+12)&lt;$D2439,12,$D2439-SUM($K2436:T2436)),0)),0),0)</f>
        <v>0</v>
      </c>
      <c r="V2436" s="5">
        <f ca="1">IF(AND($G2437,NOT(ISTEXT($G2436)),ISNUMBER(Poczatek),ISNUMBER(Koniec_Projekt)),IFERROR(IF($D2436=LataProjekcji,$F2436,IF($D2436&lt;LataProjekcji,IF((SUM($K2436:U2436)+12)&lt;$D2439,12,$D2439-SUM($K2436:U2436)),0)),0),0)</f>
        <v>0</v>
      </c>
      <c r="W2436" s="5">
        <f ca="1">IF(AND($G2437,NOT(ISTEXT($G2436)),ISNUMBER(Poczatek),ISNUMBER(Koniec_Projekt)),IFERROR(IF($D2436=LataProjekcji,$F2436,IF($D2436&lt;LataProjekcji,IF((SUM($K2436:V2436)+12)&lt;$D2439,12,$D2439-SUM($K2436:V2436)),0)),0),0)</f>
        <v>0</v>
      </c>
      <c r="X2436" s="5">
        <f ca="1">IF(AND($G2437,NOT(ISTEXT($G2436)),ISNUMBER(Poczatek),ISNUMBER(Koniec_Projekt)),IFERROR(IF($D2436=LataProjekcji,$F2436,IF($D2436&lt;LataProjekcji,IF((SUM($K2436:W2436)+12)&lt;$D2439,12,$D2439-SUM($K2436:W2436)),0)),0),0)</f>
        <v>0</v>
      </c>
      <c r="Y2436" s="5">
        <f ca="1">IF(AND($G2437,NOT(ISTEXT($G2436)),ISNUMBER(Poczatek),ISNUMBER(Koniec_Projekt)),IFERROR(IF($D2436=LataProjekcji,$F2436,IF($D2436&lt;LataProjekcji,IF((SUM($K2436:X2436)+12)&lt;$D2439,12,$D2439-SUM($K2436:X2436)),0)),0),0)</f>
        <v>0</v>
      </c>
      <c r="Z2436" s="5">
        <f ca="1">IF(AND($G2437,NOT(ISTEXT($G2436)),ISNUMBER(Poczatek),ISNUMBER(Koniec_Projekt)),IFERROR(IF($D2436=LataProjekcji,$F2436,IF($D2436&lt;LataProjekcji,IF((SUM($K2436:Y2436)+12)&lt;$D2439,12,$D2439-SUM($K2436:Y2436)),0)),0),0)</f>
        <v>0</v>
      </c>
      <c r="AA2436" s="5">
        <f ca="1">IF(AND($G2437,NOT(ISTEXT($G2436)),ISNUMBER(Poczatek),ISNUMBER(Koniec_Projekt)),IFERROR(IF($D2436=LataProjekcji,$F2436,IF($D2436&lt;LataProjekcji,IF((SUM($K2436:Z2436)+12)&lt;$D2439,12,$D2439-SUM($K2436:Z2436)),0)),0),0)</f>
        <v>0</v>
      </c>
      <c r="AB2436" s="5">
        <f ca="1">IF(AND($G2437,NOT(ISTEXT($G2436)),ISNUMBER(Poczatek),ISNUMBER(Koniec_Projekt)),IFERROR(IF($D2436=LataProjekcji,$F2436,IF($D2436&lt;LataProjekcji,IF((SUM($K2436:AA2436)+12)&lt;$D2439,12,$D2439-SUM($K2436:AA2436)),0)),0),0)</f>
        <v>0</v>
      </c>
      <c r="AC2436" s="5">
        <f ca="1">IF(AND($G2437,NOT(ISTEXT($G2436)),ISNUMBER(Poczatek),ISNUMBER(Koniec_Projekt)),IFERROR(IF($D2436=LataProjekcji,$F2436,IF($D2436&lt;LataProjekcji,IF((SUM($K2436:AB2436)+12)&lt;$D2439,12,$D2439-SUM($K2436:AB2436)),0)),0),0)</f>
        <v>0</v>
      </c>
      <c r="AD2436" s="5">
        <f ca="1">IF(AND($G2437,NOT(ISTEXT($G2436)),ISNUMBER(Poczatek),ISNUMBER(Koniec_Projekt)),IFERROR(IF($D2436=LataProjekcji,$F2436,IF($D2436&lt;LataProjekcji,IF((SUM($K2436:AC2436)+12)&lt;$D2439,12,$D2439-SUM($K2436:AC2436)),0)),0),0)</f>
        <v>0</v>
      </c>
      <c r="AE2436" s="5">
        <f ca="1">IF(AND($G2437,NOT(ISTEXT($G2436)),ISNUMBER(Poczatek),ISNUMBER(Koniec_Projekt)),IFERROR(IF($D2436=LataProjekcji,$F2436,IF($D2436&lt;LataProjekcji,IF((SUM($K2436:AD2436)+12)&lt;$D2439,12,$D2439-SUM($K2436:AD2436)),0)),0),0)</f>
        <v>0</v>
      </c>
    </row>
    <row r="2437" spans="2:31" hidden="1">
      <c r="B2437" s="531" t="s">
        <v>758</v>
      </c>
      <c r="D2437" s="5">
        <f ca="1">D1244</f>
        <v>0</v>
      </c>
      <c r="E2437" s="459">
        <f ca="1">E1244</f>
        <v>0</v>
      </c>
      <c r="F2437" s="459">
        <f ca="1">F1244</f>
        <v>0</v>
      </c>
      <c r="G2437" s="1" t="b">
        <f>NOT(ISBLANK(am_prace_rozwojowe))</f>
        <v>0</v>
      </c>
      <c r="H2437" s="543" t="b">
        <f ca="1">SUM(K2437:AE2437)=E2439</f>
        <v>1</v>
      </c>
      <c r="I2437" s="1" t="s">
        <v>753</v>
      </c>
      <c r="K2437" s="542">
        <f ca="1">IF(AND($G2437,NOT(ISTEXT($G2436)),ISNUMBER(Poczatek),ISNUMBER(Koniec_Projekt)),IFERROR(IF($D2436=LataProjekcji,IF($F2436&gt;$E2439,$E2439,$F2436),IF($D2439&gt;=$E2439,(IF($D2436&lt;LataProjekcji,IF((SUM(J2437:$K2437)+12)&lt;$E2439,12,$E2439-SUM(J2437:$K2437)),0)),(IF($D2436&lt;LataProjekcji,IF((SUM(J2437:$K2437)+12)&lt;$D2439,12,$D2439-SUM(J2437:$K2437)),0)))),0),0)</f>
        <v>0</v>
      </c>
      <c r="L2437" s="542">
        <f ca="1">IF(AND($G2437,NOT(ISTEXT($G2436)),ISNUMBER(Poczatek),ISNUMBER(Koniec_Projekt)),IFERROR(IF($D2436=LataProjekcji,IF($F2436&gt;$E2439,$E2439,$F2436),IF($D2439&gt;=$E2439,(IF($D2436&lt;LataProjekcji,IF((SUM($K2437:K2437)+12)&lt;$E2439,12,$E2439-SUM($K2437:K2437)),0)),(IF($D2436&lt;LataProjekcji,IF((SUM($K2437:K2437)+12)&lt;$D2439,12,$D2439-SUM($K2437:K2437)),0)))),0),0)</f>
        <v>0</v>
      </c>
      <c r="M2437" s="542">
        <f ca="1">IF(AND($G2437,NOT(ISTEXT($G2436)),ISNUMBER(Poczatek),ISNUMBER(Koniec_Projekt)),IFERROR(IF($D2436=LataProjekcji,IF($F2436&gt;$E2439,$E2439,$F2436),IF($D2439&gt;=$E2439,(IF($D2436&lt;LataProjekcji,IF((SUM($K2437:L2437)+12)&lt;$E2439,12,$E2439-SUM($K2437:L2437)),0)),(IF($D2436&lt;LataProjekcji,IF((SUM($K2437:L2437)+12)&lt;$D2439,12,$D2439-SUM($K2437:L2437)),0)))),0),0)</f>
        <v>0</v>
      </c>
      <c r="N2437" s="542">
        <f ca="1">IF(AND($G2437,NOT(ISTEXT($G2436)),ISNUMBER(Poczatek),ISNUMBER(Koniec_Projekt)),IFERROR(IF($D2436=LataProjekcji,IF($F2436&gt;$E2439,$E2439,$F2436),IF($D2439&gt;=$E2439,(IF($D2436&lt;LataProjekcji,IF((SUM($K2437:M2437)+12)&lt;$E2439,12,$E2439-SUM($K2437:M2437)),0)),(IF($D2436&lt;LataProjekcji,IF((SUM($K2437:M2437)+12)&lt;$D2439,12,$D2439-SUM($K2437:M2437)),0)))),0),0)</f>
        <v>0</v>
      </c>
      <c r="O2437" s="542">
        <f ca="1">IF(AND($G2437,NOT(ISTEXT($G2436)),ISNUMBER(Poczatek),ISNUMBER(Koniec_Projekt)),IFERROR(IF($D2436=LataProjekcji,IF($F2436&gt;$E2439,$E2439,$F2436),IF($D2439&gt;=$E2439,(IF($D2436&lt;LataProjekcji,IF((SUM($K2437:N2437)+12)&lt;$E2439,12,$E2439-SUM($K2437:N2437)),0)),(IF($D2436&lt;LataProjekcji,IF((SUM($K2437:N2437)+12)&lt;$D2439,12,$D2439-SUM($K2437:N2437)),0)))),0),0)</f>
        <v>0</v>
      </c>
      <c r="P2437" s="542">
        <f ca="1">IF(AND($G2437,NOT(ISTEXT($G2436)),ISNUMBER(Poczatek),ISNUMBER(Koniec_Projekt)),IFERROR(IF($D2436=LataProjekcji,IF($F2436&gt;$E2439,$E2439,$F2436),IF($D2439&gt;=$E2439,(IF($D2436&lt;LataProjekcji,IF((SUM($K2437:O2437)+12)&lt;$E2439,12,$E2439-SUM($K2437:O2437)),0)),(IF($D2436&lt;LataProjekcji,IF((SUM($K2437:O2437)+12)&lt;$D2439,12,$D2439-SUM($K2437:O2437)),0)))),0),0)</f>
        <v>0</v>
      </c>
      <c r="Q2437" s="542">
        <f ca="1">IF(AND($G2437,NOT(ISTEXT($G2436)),ISNUMBER(Poczatek),ISNUMBER(Koniec_Projekt)),IFERROR(IF($D2436=LataProjekcji,IF($F2436&gt;$E2439,$E2439,$F2436),IF($D2439&gt;=$E2439,(IF($D2436&lt;LataProjekcji,IF((SUM($K2437:P2437)+12)&lt;$E2439,12,$E2439-SUM($K2437:P2437)),0)),(IF($D2436&lt;LataProjekcji,IF((SUM($K2437:P2437)+12)&lt;$D2439,12,$D2439-SUM($K2437:P2437)),0)))),0),0)</f>
        <v>0</v>
      </c>
      <c r="R2437" s="542">
        <f ca="1">IF(AND($G2437,NOT(ISTEXT($G2436)),ISNUMBER(Poczatek),ISNUMBER(Koniec_Projekt)),IFERROR(IF($D2436=LataProjekcji,IF($F2436&gt;$E2439,$E2439,$F2436),IF($D2439&gt;=$E2439,(IF($D2436&lt;LataProjekcji,IF((SUM($K2437:Q2437)+12)&lt;$E2439,12,$E2439-SUM($K2437:Q2437)),0)),(IF($D2436&lt;LataProjekcji,IF((SUM($K2437:Q2437)+12)&lt;$D2439,12,$D2439-SUM($K2437:Q2437)),0)))),0),0)</f>
        <v>0</v>
      </c>
      <c r="S2437" s="542">
        <f ca="1">IF(AND($G2437,NOT(ISTEXT($G2436)),ISNUMBER(Poczatek),ISNUMBER(Koniec_Projekt)),IFERROR(IF($D2436=LataProjekcji,IF($F2436&gt;$E2439,$E2439,$F2436),IF($D2439&gt;=$E2439,(IF($D2436&lt;LataProjekcji,IF((SUM($K2437:R2437)+12)&lt;$E2439,12,$E2439-SUM($K2437:R2437)),0)),(IF($D2436&lt;LataProjekcji,IF((SUM($K2437:R2437)+12)&lt;$D2439,12,$D2439-SUM($K2437:R2437)),0)))),0),0)</f>
        <v>0</v>
      </c>
      <c r="T2437" s="542">
        <f ca="1">IF(AND($G2437,NOT(ISTEXT($G2436)),ISNUMBER(Poczatek),ISNUMBER(Koniec_Projekt)),IFERROR(IF($D2436=LataProjekcji,IF($F2436&gt;$E2439,$E2439,$F2436),IF($D2439&gt;=$E2439,(IF($D2436&lt;LataProjekcji,IF((SUM($K2437:S2437)+12)&lt;$E2439,12,$E2439-SUM($K2437:S2437)),0)),(IF($D2436&lt;LataProjekcji,IF((SUM($K2437:S2437)+12)&lt;$D2439,12,$D2439-SUM($K2437:S2437)),0)))),0),0)</f>
        <v>0</v>
      </c>
      <c r="U2437" s="542">
        <f ca="1">IF(AND($G2437,NOT(ISTEXT($G2436)),ISNUMBER(Poczatek),ISNUMBER(Koniec_Projekt)),IFERROR(IF($D2436=LataProjekcji,IF($F2436&gt;$E2439,$E2439,$F2436),IF($D2439&gt;=$E2439,(IF($D2436&lt;LataProjekcji,IF((SUM($K2437:T2437)+12)&lt;$E2439,12,$E2439-SUM($K2437:T2437)),0)),(IF($D2436&lt;LataProjekcji,IF((SUM($K2437:T2437)+12)&lt;$D2439,12,$D2439-SUM($K2437:T2437)),0)))),0),0)</f>
        <v>0</v>
      </c>
      <c r="V2437" s="542">
        <f ca="1">IF(AND($G2437,NOT(ISTEXT($G2436)),ISNUMBER(Poczatek),ISNUMBER(Koniec_Projekt)),IFERROR(IF($D2436=LataProjekcji,IF($F2436&gt;$E2439,$E2439,$F2436),IF($D2439&gt;=$E2439,(IF($D2436&lt;LataProjekcji,IF((SUM($K2437:U2437)+12)&lt;$E2439,12,$E2439-SUM($K2437:U2437)),0)),(IF($D2436&lt;LataProjekcji,IF((SUM($K2437:U2437)+12)&lt;$D2439,12,$D2439-SUM($K2437:U2437)),0)))),0),0)</f>
        <v>0</v>
      </c>
      <c r="W2437" s="542">
        <f ca="1">IF(AND($G2437,NOT(ISTEXT($G2436)),ISNUMBER(Poczatek),ISNUMBER(Koniec_Projekt)),IFERROR(IF($D2436=LataProjekcji,IF($F2436&gt;$E2439,$E2439,$F2436),IF($D2439&gt;=$E2439,(IF($D2436&lt;LataProjekcji,IF((SUM($K2437:V2437)+12)&lt;$E2439,12,$E2439-SUM($K2437:V2437)),0)),(IF($D2436&lt;LataProjekcji,IF((SUM($K2437:V2437)+12)&lt;$D2439,12,$D2439-SUM($K2437:V2437)),0)))),0),0)</f>
        <v>0</v>
      </c>
      <c r="X2437" s="542">
        <f ca="1">IF(AND($G2437,NOT(ISTEXT($G2436)),ISNUMBER(Poczatek),ISNUMBER(Koniec_Projekt)),IFERROR(IF($D2436=LataProjekcji,IF($F2436&gt;$E2439,$E2439,$F2436),IF($D2439&gt;=$E2439,(IF($D2436&lt;LataProjekcji,IF((SUM($K2437:W2437)+12)&lt;$E2439,12,$E2439-SUM($K2437:W2437)),0)),(IF($D2436&lt;LataProjekcji,IF((SUM($K2437:W2437)+12)&lt;$D2439,12,$D2439-SUM($K2437:W2437)),0)))),0),0)</f>
        <v>0</v>
      </c>
      <c r="Y2437" s="542">
        <f ca="1">IF(AND($G2437,NOT(ISTEXT($G2436)),ISNUMBER(Poczatek),ISNUMBER(Koniec_Projekt)),IFERROR(IF($D2436=LataProjekcji,IF($F2436&gt;$E2439,$E2439,$F2436),IF($D2439&gt;=$E2439,(IF($D2436&lt;LataProjekcji,IF((SUM($K2437:X2437)+12)&lt;$E2439,12,$E2439-SUM($K2437:X2437)),0)),(IF($D2436&lt;LataProjekcji,IF((SUM($K2437:X2437)+12)&lt;$D2439,12,$D2439-SUM($K2437:X2437)),0)))),0),0)</f>
        <v>0</v>
      </c>
      <c r="Z2437" s="542">
        <f ca="1">IF(AND($G2437,NOT(ISTEXT($G2436)),ISNUMBER(Poczatek),ISNUMBER(Koniec_Projekt)),IFERROR(IF($D2436=LataProjekcji,IF($F2436&gt;$E2439,$E2439,$F2436),IF($D2439&gt;=$E2439,(IF($D2436&lt;LataProjekcji,IF((SUM($K2437:Y2437)+12)&lt;$E2439,12,$E2439-SUM($K2437:Y2437)),0)),(IF($D2436&lt;LataProjekcji,IF((SUM($K2437:Y2437)+12)&lt;$D2439,12,$D2439-SUM($K2437:Y2437)),0)))),0),0)</f>
        <v>0</v>
      </c>
      <c r="AA2437" s="542">
        <f ca="1">IF(AND($G2437,NOT(ISTEXT($G2436)),ISNUMBER(Poczatek),ISNUMBER(Koniec_Projekt)),IFERROR(IF($D2436=LataProjekcji,IF($F2436&gt;$E2439,$E2439,$F2436),IF($D2439&gt;=$E2439,(IF($D2436&lt;LataProjekcji,IF((SUM($K2437:Z2437)+12)&lt;$E2439,12,$E2439-SUM($K2437:Z2437)),0)),(IF($D2436&lt;LataProjekcji,IF((SUM($K2437:Z2437)+12)&lt;$D2439,12,$D2439-SUM($K2437:Z2437)),0)))),0),0)</f>
        <v>0</v>
      </c>
      <c r="AB2437" s="542">
        <f ca="1">IF(AND($G2437,NOT(ISTEXT($G2436)),ISNUMBER(Poczatek),ISNUMBER(Koniec_Projekt)),IFERROR(IF($D2436=LataProjekcji,IF($F2436&gt;$E2439,$E2439,$F2436),IF($D2439&gt;=$E2439,(IF($D2436&lt;LataProjekcji,IF((SUM($K2437:AA2437)+12)&lt;$E2439,12,$E2439-SUM($K2437:AA2437)),0)),(IF($D2436&lt;LataProjekcji,IF((SUM($K2437:AA2437)+12)&lt;$D2439,12,$D2439-SUM($K2437:AA2437)),0)))),0),0)</f>
        <v>0</v>
      </c>
      <c r="AC2437" s="542">
        <f ca="1">IF(AND($G2437,NOT(ISTEXT($G2436)),ISNUMBER(Poczatek),ISNUMBER(Koniec_Projekt)),IFERROR(IF($D2436=LataProjekcji,IF($F2436&gt;$E2439,$E2439,$F2436),IF($D2439&gt;=$E2439,(IF($D2436&lt;LataProjekcji,IF((SUM($K2437:AB2437)+12)&lt;$E2439,12,$E2439-SUM($K2437:AB2437)),0)),(IF($D2436&lt;LataProjekcji,IF((SUM($K2437:AB2437)+12)&lt;$D2439,12,$D2439-SUM($K2437:AB2437)),0)))),0),0)</f>
        <v>0</v>
      </c>
      <c r="AD2437" s="542">
        <f ca="1">IF(AND($G2437,NOT(ISTEXT($G2436)),ISNUMBER(Poczatek),ISNUMBER(Koniec_Projekt)),IFERROR(IF($D2436=LataProjekcji,IF($F2436&gt;$E2439,$E2439,$F2436),IF($D2439&gt;=$E2439,(IF($D2436&lt;LataProjekcji,IF((SUM($K2437:AC2437)+12)&lt;$E2439,12,$E2439-SUM($K2437:AC2437)),0)),(IF($D2436&lt;LataProjekcji,IF((SUM($K2437:AC2437)+12)&lt;$D2439,12,$D2439-SUM($K2437:AC2437)),0)))),0),0)</f>
        <v>0</v>
      </c>
      <c r="AE2437" s="542">
        <f ca="1">IF(AND($G2437,NOT(ISTEXT($G2436)),ISNUMBER(Poczatek),ISNUMBER(Koniec_Projekt)),IFERROR(IF($D2436=LataProjekcji,IF($F2436&gt;$E2439,$E2439,$F2436),IF($D2439&gt;=$E2439,(IF($D2436&lt;LataProjekcji,IF((SUM($K2437:AD2437)+12)&lt;$E2439,12,$E2439-SUM($K2437:AD2437)),0)),(IF($D2436&lt;LataProjekcji,IF((SUM($K2437:AD2437)+12)&lt;$D2439,12,$D2439-SUM($K2437:AD2437)),0)))),0),0)</f>
        <v>0</v>
      </c>
    </row>
    <row r="2438" spans="2:31" hidden="1">
      <c r="B2438" s="531" t="s">
        <v>757</v>
      </c>
      <c r="D2438" s="459">
        <f ca="1">D1245</f>
        <v>0</v>
      </c>
      <c r="E2438" s="459">
        <f ca="1">IF(D2437&gt;10,ROUND(D2438/12,2),D2438)</f>
        <v>0</v>
      </c>
      <c r="F2438" s="529">
        <f>Koniec_Projekt</f>
        <v>0</v>
      </c>
      <c r="G2438" s="330">
        <f>Miesiac_Koniec_Projekt</f>
        <v>0</v>
      </c>
      <c r="H2438" s="543" t="b">
        <f ca="1">SUM(K2438:AE2438)=D2437</f>
        <v>1</v>
      </c>
      <c r="I2438" s="1" t="s">
        <v>716</v>
      </c>
      <c r="K2438" s="256">
        <f ca="1">IF(AND($G2437,NOT(ISTEXT($G2436)),ISNUMBER(Poczatek),ISNUMBER(Koniec_Projekt)),IFERROR(IF(LataProjekcji=$F2439,ROUND($D2437,0),ROUND(K2436*$E2438,0)),0),0)</f>
        <v>0</v>
      </c>
      <c r="L2438" s="5">
        <f ca="1">IF(AND($G2437,NOT(ISTEXT($G2436)),ISNUMBER(Poczatek),ISNUMBER(Koniec_Projekt)),IFERROR(IF(LataProjekcji=$F2439,ROUND($D2437-SUM(K2438:$K2438),0),ROUND(L2436*$E2438,0)),0),0)</f>
        <v>0</v>
      </c>
      <c r="M2438" s="5">
        <f ca="1">IF(AND($G2437,NOT(ISTEXT($G2436)),ISNUMBER(Poczatek),ISNUMBER(Koniec_Projekt)),IFERROR(IF(LataProjekcji=$F2439,ROUND($D2437-SUM($K2438:L2438),0),ROUND(M2436*$E2438,0)),0),0)</f>
        <v>0</v>
      </c>
      <c r="N2438" s="5">
        <f ca="1">IF(AND($G2437,NOT(ISTEXT($G2436)),ISNUMBER(Poczatek),ISNUMBER(Koniec_Projekt)),IFERROR(IF(LataProjekcji=$F2439,ROUND($D2437-SUM($K2438:M2438),0),ROUND(N2436*$E2438,0)),0),0)</f>
        <v>0</v>
      </c>
      <c r="O2438" s="5">
        <f ca="1">IF(AND($G2437,NOT(ISTEXT($G2436)),ISNUMBER(Poczatek),ISNUMBER(Koniec_Projekt)),IFERROR(IF(LataProjekcji=$F2439,ROUND($D2437-SUM($K2438:N2438),0),ROUND(O2436*$E2438,0)),0),0)</f>
        <v>0</v>
      </c>
      <c r="P2438" s="5">
        <f ca="1">IF(AND($G2437,NOT(ISTEXT($G2436)),ISNUMBER(Poczatek),ISNUMBER(Koniec_Projekt)),IFERROR(IF(LataProjekcji=$F2439,ROUND($D2437-SUM($K2438:O2438),0),ROUND(P2436*$E2438,0)),0),0)</f>
        <v>0</v>
      </c>
      <c r="Q2438" s="5">
        <f ca="1">IF(AND($G2437,NOT(ISTEXT($G2436)),ISNUMBER(Poczatek),ISNUMBER(Koniec_Projekt)),IFERROR(IF(LataProjekcji=$F2439,ROUND($D2437-SUM($K2438:P2438),0),ROUND(Q2436*$E2438,0)),0),0)</f>
        <v>0</v>
      </c>
      <c r="R2438" s="5">
        <f ca="1">IF(AND($G2437,NOT(ISTEXT($G2436)),ISNUMBER(Poczatek),ISNUMBER(Koniec_Projekt)),IFERROR(IF(LataProjekcji=$F2439,ROUND($D2437-SUM($K2438:Q2438),0),ROUND(R2436*$E2438,0)),0),0)</f>
        <v>0</v>
      </c>
      <c r="S2438" s="5">
        <f ca="1">IF(AND($G2437,NOT(ISTEXT($G2436)),ISNUMBER(Poczatek),ISNUMBER(Koniec_Projekt)),IFERROR(IF(LataProjekcji=$F2439,ROUND($D2437-SUM($K2438:R2438),0),ROUND(S2436*$E2438,0)),0),0)</f>
        <v>0</v>
      </c>
      <c r="T2438" s="5">
        <f ca="1">IF(AND($G2437,NOT(ISTEXT($G2436)),ISNUMBER(Poczatek),ISNUMBER(Koniec_Projekt)),IFERROR(IF(LataProjekcji=$F2439,ROUND($D2437-SUM($K2438:S2438),0),ROUND(T2436*$E2438,0)),0),0)</f>
        <v>0</v>
      </c>
      <c r="U2438" s="5">
        <f ca="1">IF(AND($G2437,NOT(ISTEXT($G2436)),ISNUMBER(Poczatek),ISNUMBER(Koniec_Projekt)),IFERROR(IF(LataProjekcji=$F2439,ROUND($D2437-SUM($K2438:T2438),0),ROUND(U2436*$E2438,0)),0),0)</f>
        <v>0</v>
      </c>
      <c r="V2438" s="5">
        <f ca="1">IF(AND($G2437,NOT(ISTEXT($G2436)),ISNUMBER(Poczatek),ISNUMBER(Koniec_Projekt)),IFERROR(IF(LataProjekcji=$F2439,ROUND($D2437-SUM($K2438:U2438),0),ROUND(V2436*$E2438,0)),0),0)</f>
        <v>0</v>
      </c>
      <c r="W2438" s="5">
        <f ca="1">IF(AND($G2437,NOT(ISTEXT($G2436)),ISNUMBER(Poczatek),ISNUMBER(Koniec_Projekt)),IFERROR(IF(LataProjekcji=$F2439,ROUND($D2437-SUM($K2438:V2438),0),ROUND(W2436*$E2438,0)),0),0)</f>
        <v>0</v>
      </c>
      <c r="X2438" s="5">
        <f ca="1">IF(AND($G2437,NOT(ISTEXT($G2436)),ISNUMBER(Poczatek),ISNUMBER(Koniec_Projekt)),IFERROR(IF(LataProjekcji=$F2439,ROUND($D2437-SUM($K2438:W2438),0),ROUND(X2436*$E2438,0)),0),0)</f>
        <v>0</v>
      </c>
      <c r="Y2438" s="5">
        <f ca="1">IF(AND($G2437,NOT(ISTEXT($G2436)),ISNUMBER(Poczatek),ISNUMBER(Koniec_Projekt)),IFERROR(IF(LataProjekcji=$F2439,ROUND($D2437-SUM($K2438:X2438),0),ROUND(Y2436*$E2438,0)),0),0)</f>
        <v>0</v>
      </c>
      <c r="Z2438" s="5">
        <f ca="1">IF(AND($G2437,NOT(ISTEXT($G2436)),ISNUMBER(Poczatek),ISNUMBER(Koniec_Projekt)),IFERROR(IF(LataProjekcji=$F2439,ROUND($D2437-SUM($K2438:Y2438),0),ROUND(Z2436*$E2438,0)),0),0)</f>
        <v>0</v>
      </c>
      <c r="AA2438" s="5">
        <f ca="1">IF(AND($G2437,NOT(ISTEXT($G2436)),ISNUMBER(Poczatek),ISNUMBER(Koniec_Projekt)),IFERROR(IF(LataProjekcji=$F2439,ROUND($D2437-SUM($K2438:Z2438),0),ROUND(AA2436*$E2438,0)),0),0)</f>
        <v>0</v>
      </c>
      <c r="AB2438" s="5">
        <f ca="1">IF(AND($G2437,NOT(ISTEXT($G2436)),ISNUMBER(Poczatek),ISNUMBER(Koniec_Projekt)),IFERROR(IF(LataProjekcji=$F2439,ROUND($D2437-SUM($K2438:AA2438),0),ROUND(AB2436*$E2438,0)),0),0)</f>
        <v>0</v>
      </c>
      <c r="AC2438" s="5">
        <f ca="1">IF(AND($G2437,NOT(ISTEXT($G2436)),ISNUMBER(Poczatek),ISNUMBER(Koniec_Projekt)),IFERROR(IF(LataProjekcji=$F2439,ROUND($D2437-SUM($K2438:AB2438),0),ROUND(AC2436*$E2438,0)),0),0)</f>
        <v>0</v>
      </c>
      <c r="AD2438" s="5">
        <f ca="1">IF(AND($G2437,NOT(ISTEXT($G2436)),ISNUMBER(Poczatek),ISNUMBER(Koniec_Projekt)),IFERROR(IF(LataProjekcji=$F2439,ROUND($D2437-SUM($K2438:AC2438),0),ROUND(AD2436*$E2438,0)),0),0)</f>
        <v>0</v>
      </c>
      <c r="AE2438" s="5">
        <f ca="1">IF(AND($G2437,NOT(ISTEXT($G2436)),ISNUMBER(Poczatek),ISNUMBER(Koniec_Projekt)),IFERROR(IF(LataProjekcji=$F2439,ROUND($D2437-SUM($K2438:AD2438),0),ROUND(AE2436*$E2438,0)),0),0)</f>
        <v>0</v>
      </c>
    </row>
    <row r="2439" spans="2:31" hidden="1">
      <c r="B2439" s="531" t="s">
        <v>754</v>
      </c>
      <c r="D2439" s="1">
        <f ca="1">IFERROR(ROUNDUP(D2437/E2438,0),0)</f>
        <v>0</v>
      </c>
      <c r="E2439" s="1">
        <f ca="1">IF(D2439=0,0,DATEDIF(DATE(D2436,E2436,1),DATE(F2438,G2438,1),"m"))</f>
        <v>0</v>
      </c>
      <c r="F2439" s="1" t="str">
        <f ca="1">IFERROR(YEAR(G2436),"brak daty")</f>
        <v>brak daty</v>
      </c>
      <c r="G2439" s="1" t="str">
        <f ca="1">IFERROR(MONTH(G2436),"brak daty")</f>
        <v>brak daty</v>
      </c>
      <c r="H2439" s="5"/>
      <c r="I2439" s="1" t="s">
        <v>426</v>
      </c>
      <c r="K2439" s="5">
        <f ca="1">IF(AND($G2437,NOT(ISTEXT($G2436)),ISNUMBER(Poczatek),ISNUMBER(Koniec_Projekt)),IFERROR(IF(LataProjekcji=$F2438,IF(AND($G2438=$G2439,$F2438=$F2439),ROUND($D2437-SUM($K2439),0),ROUND(K2437*$E2438,0)),IF(LataProjekcji&gt;$F2438,0,ROUND(K2437*$E2438,0))),0),0)</f>
        <v>0</v>
      </c>
      <c r="L2439" s="5">
        <f ca="1">IF(AND($G2437,NOT(ISTEXT($G2436)),ISNUMBER(Poczatek),ISNUMBER(Koniec_Projekt)),IFERROR(IF(LataProjekcji=$F2438,IF(AND($G2438=$G2439,$F2438=$F2439),ROUND($D2437-SUM($K2439:K2439),0),ROUND(L2437*$E2438,0)),IF(LataProjekcji&gt;$F2438,0,ROUND(L2437*$E2438,0))),0),0)</f>
        <v>0</v>
      </c>
      <c r="M2439" s="5">
        <f ca="1">IF(AND($G2437,NOT(ISTEXT($G2436)),ISNUMBER(Poczatek),ISNUMBER(Koniec_Projekt)),IFERROR(IF(LataProjekcji=$F2438,IF(AND($G2438=$G2439,$F2438=$F2439),ROUND($D2437-SUM($K2439:L2439),0),ROUND(M2437*$E2438,0)),IF(LataProjekcji&gt;$F2438,0,ROUND(M2437*$E2438,0))),0),0)</f>
        <v>0</v>
      </c>
      <c r="N2439" s="5">
        <f ca="1">IF(AND($G2437,NOT(ISTEXT($G2436)),ISNUMBER(Poczatek),ISNUMBER(Koniec_Projekt)),IFERROR(IF(LataProjekcji=$F2438,IF(AND($G2438=$G2439,$F2438=$F2439),ROUND($D2437-SUM($K2439:M2439),0),ROUND(N2437*$E2438,0)),IF(LataProjekcji&gt;$F2438,0,ROUND(N2437*$E2438,0))),0),0)</f>
        <v>0</v>
      </c>
      <c r="O2439" s="5">
        <f ca="1">IF(AND($G2437,NOT(ISTEXT($G2436)),ISNUMBER(Poczatek),ISNUMBER(Koniec_Projekt)),IFERROR(IF(LataProjekcji=$F2438,IF(AND($G2438=$G2439,$F2438=$F2439),ROUND($D2437-SUM($K2439:N2439),0),ROUND(O2437*$E2438,0)),IF(LataProjekcji&gt;$F2438,0,ROUND(O2437*$E2438,0))),0),0)</f>
        <v>0</v>
      </c>
      <c r="P2439" s="5">
        <f ca="1">IF(AND($G2437,NOT(ISTEXT($G2436)),ISNUMBER(Poczatek),ISNUMBER(Koniec_Projekt)),IFERROR(IF(LataProjekcji=$F2438,IF(AND($G2438=$G2439,$F2438=$F2439),ROUND($D2437-SUM($K2439:O2439),0),ROUND(P2437*$E2438,0)),IF(LataProjekcji&gt;$F2438,0,ROUND(P2437*$E2438,0))),0),0)</f>
        <v>0</v>
      </c>
      <c r="Q2439" s="5">
        <f ca="1">IF(AND($G2437,NOT(ISTEXT($G2436)),ISNUMBER(Poczatek),ISNUMBER(Koniec_Projekt)),IFERROR(IF(LataProjekcji=$F2438,IF(AND($G2438=$G2439,$F2438=$F2439),ROUND($D2437-SUM($K2439:P2439),0),ROUND(Q2437*$E2438,0)),IF(LataProjekcji&gt;$F2438,0,ROUND(Q2437*$E2438,0))),0),0)</f>
        <v>0</v>
      </c>
      <c r="R2439" s="5">
        <f ca="1">IF(AND($G2437,NOT(ISTEXT($G2436)),ISNUMBER(Poczatek),ISNUMBER(Koniec_Projekt)),IFERROR(IF(LataProjekcji=$F2438,IF(AND($G2438=$G2439,$F2438=$F2439),ROUND($D2437-SUM($K2439:Q2439),0),ROUND(R2437*$E2438,0)),IF(LataProjekcji&gt;$F2438,0,ROUND(R2437*$E2438,0))),0),0)</f>
        <v>0</v>
      </c>
      <c r="S2439" s="5">
        <f ca="1">IF(AND($G2437,NOT(ISTEXT($G2436)),ISNUMBER(Poczatek),ISNUMBER(Koniec_Projekt)),IFERROR(IF(LataProjekcji=$F2438,IF(AND($G2438=$G2439,$F2438=$F2439),ROUND($D2437-SUM($K2439:R2439),0),ROUND(S2437*$E2438,0)),IF(LataProjekcji&gt;$F2438,0,ROUND(S2437*$E2438,0))),0),0)</f>
        <v>0</v>
      </c>
      <c r="T2439" s="5">
        <f ca="1">IF(AND($G2437,NOT(ISTEXT($G2436)),ISNUMBER(Poczatek),ISNUMBER(Koniec_Projekt)),IFERROR(IF(LataProjekcji=$F2438,IF(AND($G2438=$G2439,$F2438=$F2439),ROUND($D2437-SUM($K2439:S2439),0),ROUND(T2437*$E2438,0)),IF(LataProjekcji&gt;$F2438,0,ROUND(T2437*$E2438,0))),0),0)</f>
        <v>0</v>
      </c>
      <c r="U2439" s="5">
        <f ca="1">IF(AND($G2437,NOT(ISTEXT($G2436)),ISNUMBER(Poczatek),ISNUMBER(Koniec_Projekt)),IFERROR(IF(LataProjekcji=$F2438,IF(AND($G2438=$G2439,$F2438=$F2439),ROUND($D2437-SUM($K2439:T2439),0),ROUND(U2437*$E2438,0)),IF(LataProjekcji&gt;$F2438,0,ROUND(U2437*$E2438,0))),0),0)</f>
        <v>0</v>
      </c>
      <c r="V2439" s="5">
        <f ca="1">IF(AND($G2437,NOT(ISTEXT($G2436)),ISNUMBER(Poczatek),ISNUMBER(Koniec_Projekt)),IFERROR(IF(LataProjekcji=$F2438,IF(AND($G2438=$G2439,$F2438=$F2439),ROUND($D2437-SUM($K2439:U2439),0),ROUND(V2437*$E2438,0)),IF(LataProjekcji&gt;$F2438,0,ROUND(V2437*$E2438,0))),0),0)</f>
        <v>0</v>
      </c>
      <c r="W2439" s="5">
        <f ca="1">IF(AND($G2437,NOT(ISTEXT($G2436)),ISNUMBER(Poczatek),ISNUMBER(Koniec_Projekt)),IFERROR(IF(LataProjekcji=$F2438,IF(AND($G2438=$G2439,$F2438=$F2439),ROUND($D2437-SUM($K2439:V2439),0),ROUND(W2437*$E2438,0)),IF(LataProjekcji&gt;$F2438,0,ROUND(W2437*$E2438,0))),0),0)</f>
        <v>0</v>
      </c>
      <c r="X2439" s="5">
        <f ca="1">IF(AND($G2437,NOT(ISTEXT($G2436)),ISNUMBER(Poczatek),ISNUMBER(Koniec_Projekt)),IFERROR(IF(LataProjekcji=$F2438,IF(AND($G2438=$G2439,$F2438=$F2439),ROUND($D2437-SUM($K2439:W2439),0),ROUND(X2437*$E2438,0)),IF(LataProjekcji&gt;$F2438,0,ROUND(X2437*$E2438,0))),0),0)</f>
        <v>0</v>
      </c>
      <c r="Y2439" s="5">
        <f ca="1">IF(AND($G2437,NOT(ISTEXT($G2436)),ISNUMBER(Poczatek),ISNUMBER(Koniec_Projekt)),IFERROR(IF(LataProjekcji=$F2438,IF(AND($G2438=$G2439,$F2438=$F2439),ROUND($D2437-SUM($K2439:X2439),0),ROUND(Y2437*$E2438,0)),IF(LataProjekcji&gt;$F2438,0,ROUND(Y2437*$E2438,0))),0),0)</f>
        <v>0</v>
      </c>
      <c r="Z2439" s="5">
        <f ca="1">IF(AND($G2437,NOT(ISTEXT($G2436)),ISNUMBER(Poczatek),ISNUMBER(Koniec_Projekt)),IFERROR(IF(LataProjekcji=$F2438,IF(AND($G2438=$G2439,$F2438=$F2439),ROUND($D2437-SUM($K2439:Y2439),0),ROUND(Z2437*$E2438,0)),IF(LataProjekcji&gt;$F2438,0,ROUND(Z2437*$E2438,0))),0),0)</f>
        <v>0</v>
      </c>
      <c r="AA2439" s="5">
        <f ca="1">IF(AND($G2437,NOT(ISTEXT($G2436)),ISNUMBER(Poczatek),ISNUMBER(Koniec_Projekt)),IFERROR(IF(LataProjekcji=$F2438,IF(AND($G2438=$G2439,$F2438=$F2439),ROUND($D2437-SUM($K2439:Z2439),0),ROUND(AA2437*$E2438,0)),IF(LataProjekcji&gt;$F2438,0,ROUND(AA2437*$E2438,0))),0),0)</f>
        <v>0</v>
      </c>
      <c r="AB2439" s="5">
        <f ca="1">IF(AND($G2437,NOT(ISTEXT($G2436)),ISNUMBER(Poczatek),ISNUMBER(Koniec_Projekt)),IFERROR(IF(LataProjekcji=$F2438,IF(AND($G2438=$G2439,$F2438=$F2439),ROUND($D2437-SUM($K2439:AA2439),0),ROUND(AB2437*$E2438,0)),IF(LataProjekcji&gt;$F2438,0,ROUND(AB2437*$E2438,0))),0),0)</f>
        <v>0</v>
      </c>
      <c r="AC2439" s="5">
        <f ca="1">IF(AND($G2437,NOT(ISTEXT($G2436)),ISNUMBER(Poczatek),ISNUMBER(Koniec_Projekt)),IFERROR(IF(LataProjekcji=$F2438,IF(AND($G2438=$G2439,$F2438=$F2439),ROUND($D2437-SUM($K2439:AB2439),0),ROUND(AC2437*$E2438,0)),IF(LataProjekcji&gt;$F2438,0,ROUND(AC2437*$E2438,0))),0),0)</f>
        <v>0</v>
      </c>
      <c r="AD2439" s="5">
        <f ca="1">IF(AND($G2437,NOT(ISTEXT($G2436)),ISNUMBER(Poczatek),ISNUMBER(Koniec_Projekt)),IFERROR(IF(LataProjekcji=$F2438,IF(AND($G2438=$G2439,$F2438=$F2439),ROUND($D2437-SUM($K2439:AC2439),0),ROUND(AD2437*$E2438,0)),IF(LataProjekcji&gt;$F2438,0,ROUND(AD2437*$E2438,0))),0),0)</f>
        <v>0</v>
      </c>
      <c r="AE2439" s="5">
        <f ca="1">IF(AND($G2437,NOT(ISTEXT($G2436)),ISNUMBER(Poczatek),ISNUMBER(Koniec_Projekt)),IFERROR(IF(LataProjekcji=$F2438,IF(AND($G2438=$G2439,$F2438=$F2439),ROUND($D2437-SUM($K2439:AD2439),0),ROUND(AE2437*$E2438,0)),IF(LataProjekcji&gt;$F2438,0,ROUND(AE2437*$E2438,0))),0),0)</f>
        <v>0</v>
      </c>
    </row>
    <row r="2440" spans="2:31" ht="12.5" hidden="1" thickBot="1">
      <c r="B2440" s="532" t="s">
        <v>755</v>
      </c>
      <c r="C2440" s="533"/>
      <c r="D2440" s="534">
        <f ca="1">IF(D2437&gt;10,ROUND((D2439-1)*E2438,0),E2438)</f>
        <v>0</v>
      </c>
      <c r="E2440" s="534">
        <f ca="1">D2437-D2440</f>
        <v>0</v>
      </c>
      <c r="F2440" s="533"/>
      <c r="G2440" s="533"/>
      <c r="H2440" s="533"/>
      <c r="I2440" s="533"/>
      <c r="J2440" s="533"/>
      <c r="K2440" s="533"/>
      <c r="L2440" s="533"/>
      <c r="M2440" s="533"/>
      <c r="N2440" s="533"/>
      <c r="O2440" s="533"/>
      <c r="P2440" s="533"/>
      <c r="Q2440" s="533"/>
      <c r="R2440" s="533"/>
      <c r="S2440" s="533"/>
      <c r="T2440" s="533"/>
      <c r="U2440" s="533"/>
      <c r="V2440" s="533"/>
      <c r="W2440" s="533"/>
      <c r="X2440" s="533"/>
      <c r="Y2440" s="533"/>
      <c r="Z2440" s="533"/>
      <c r="AA2440" s="533"/>
      <c r="AB2440" s="533"/>
      <c r="AC2440" s="533"/>
      <c r="AD2440" s="533"/>
      <c r="AE2440" s="533"/>
    </row>
    <row r="2441" spans="2:31" ht="12.5" hidden="1" thickTop="1"/>
    <row r="2442" spans="2:31" ht="12.5" hidden="1" thickBot="1">
      <c r="B2442" s="535" t="str">
        <f ca="1">"nazwa ST: "&amp;B1249</f>
        <v>nazwa ST: 0</v>
      </c>
      <c r="C2442" s="535"/>
      <c r="D2442" s="536">
        <f>D1249</f>
        <v>18</v>
      </c>
      <c r="E2442" s="535"/>
      <c r="F2442" s="535"/>
      <c r="G2442" s="535"/>
      <c r="H2442" s="535"/>
      <c r="I2442" s="535"/>
      <c r="J2442" s="535"/>
      <c r="K2442" s="544" t="str">
        <f t="shared" ref="K2442:AE2442" si="3684">LataProjekcji</f>
        <v>Uzupełnij dane</v>
      </c>
      <c r="L2442" s="544" t="str">
        <f t="shared" si="3684"/>
        <v/>
      </c>
      <c r="M2442" s="544" t="str">
        <f t="shared" si="3684"/>
        <v/>
      </c>
      <c r="N2442" s="544" t="str">
        <f t="shared" si="3684"/>
        <v/>
      </c>
      <c r="O2442" s="544" t="str">
        <f t="shared" si="3684"/>
        <v/>
      </c>
      <c r="P2442" s="544" t="str">
        <f t="shared" si="3684"/>
        <v/>
      </c>
      <c r="Q2442" s="544" t="str">
        <f t="shared" si="3684"/>
        <v/>
      </c>
      <c r="R2442" s="544" t="str">
        <f t="shared" si="3684"/>
        <v/>
      </c>
      <c r="S2442" s="544" t="str">
        <f t="shared" si="3684"/>
        <v/>
      </c>
      <c r="T2442" s="544" t="str">
        <f t="shared" si="3684"/>
        <v/>
      </c>
      <c r="U2442" s="544" t="str">
        <f t="shared" si="3684"/>
        <v/>
      </c>
      <c r="V2442" s="544" t="str">
        <f t="shared" si="3684"/>
        <v/>
      </c>
      <c r="W2442" s="544" t="str">
        <f t="shared" si="3684"/>
        <v/>
      </c>
      <c r="X2442" s="544" t="str">
        <f t="shared" si="3684"/>
        <v/>
      </c>
      <c r="Y2442" s="544" t="str">
        <f t="shared" si="3684"/>
        <v/>
      </c>
      <c r="Z2442" s="544" t="str">
        <f t="shared" si="3684"/>
        <v/>
      </c>
      <c r="AA2442" s="544" t="str">
        <f t="shared" si="3684"/>
        <v/>
      </c>
      <c r="AB2442" s="544" t="str">
        <f t="shared" si="3684"/>
        <v/>
      </c>
      <c r="AC2442" s="544" t="str">
        <f t="shared" si="3684"/>
        <v/>
      </c>
      <c r="AD2442" s="544" t="str">
        <f t="shared" si="3684"/>
        <v/>
      </c>
      <c r="AE2442" s="544" t="str">
        <f t="shared" si="3684"/>
        <v/>
      </c>
    </row>
    <row r="2443" spans="2:31" hidden="1">
      <c r="B2443" s="531" t="s">
        <v>756</v>
      </c>
      <c r="D2443" s="1">
        <f ca="1">D1250</f>
        <v>1900</v>
      </c>
      <c r="E2443" s="1">
        <f ca="1">E1250</f>
        <v>1</v>
      </c>
      <c r="F2443" s="1">
        <f ca="1">IF(D2444&gt;10,F1250,1)</f>
        <v>1</v>
      </c>
      <c r="G2443" s="530" t="str">
        <f ca="1">IF(ISBLANK(OFFSET($E$195,$D2442,0)),"brak daty",IF(D2444&gt;10,EDATE(OFFSET($E$195,$D2442,0),D2446),DATE(D2443,E2443,1)))</f>
        <v>brak daty</v>
      </c>
      <c r="H2443" s="543" t="b">
        <f ca="1">SUM(K2443:AE2443)=D2446</f>
        <v>1</v>
      </c>
      <c r="I2443" s="1" t="s">
        <v>752</v>
      </c>
      <c r="K2443" s="5">
        <f ca="1">IF(AND($G2444,NOT(ISTEXT($G2443)),ISNUMBER(Poczatek),ISNUMBER(Koniec_Projekt)),IFERROR(IF($D2443=LataProjekcji,$F2443,IF($D2443&lt;LataProjekcji,IF((SUM(K2443)+12)&lt;$D2446,12,$D2446-SUM(K2443)),0)),0),0)</f>
        <v>0</v>
      </c>
      <c r="L2443" s="5">
        <f ca="1">IF(AND($G2444,NOT(ISTEXT($G2443)),ISNUMBER(Poczatek),ISNUMBER(Koniec_Projekt)),IFERROR(IF($D2443=LataProjekcji,$F2443,IF($D2443&lt;LataProjekcji,IF((SUM($K2443:K2443)+12)&lt;$D2446,12,$D2446-SUM($K2443:K2443)),0)),0),0)</f>
        <v>0</v>
      </c>
      <c r="M2443" s="5">
        <f ca="1">IF(AND($G2444,NOT(ISTEXT($G2443)),ISNUMBER(Poczatek),ISNUMBER(Koniec_Projekt)),IFERROR(IF($D2443=LataProjekcji,$F2443,IF($D2443&lt;LataProjekcji,IF((SUM($K2443:L2443)+12)&lt;$D2446,12,$D2446-SUM($K2443:L2443)),0)),0),0)</f>
        <v>0</v>
      </c>
      <c r="N2443" s="5">
        <f ca="1">IF(AND($G2444,NOT(ISTEXT($G2443)),ISNUMBER(Poczatek),ISNUMBER(Koniec_Projekt)),IFERROR(IF($D2443=LataProjekcji,$F2443,IF($D2443&lt;LataProjekcji,IF((SUM($K2443:M2443)+12)&lt;$D2446,12,$D2446-SUM($K2443:M2443)),0)),0),0)</f>
        <v>0</v>
      </c>
      <c r="O2443" s="5">
        <f ca="1">IF(AND($G2444,NOT(ISTEXT($G2443)),ISNUMBER(Poczatek),ISNUMBER(Koniec_Projekt)),IFERROR(IF($D2443=LataProjekcji,$F2443,IF($D2443&lt;LataProjekcji,IF((SUM($K2443:N2443)+12)&lt;$D2446,12,$D2446-SUM($K2443:N2443)),0)),0),0)</f>
        <v>0</v>
      </c>
      <c r="P2443" s="5">
        <f ca="1">IF(AND($G2444,NOT(ISTEXT($G2443)),ISNUMBER(Poczatek),ISNUMBER(Koniec_Projekt)),IFERROR(IF($D2443=LataProjekcji,$F2443,IF($D2443&lt;LataProjekcji,IF((SUM($K2443:O2443)+12)&lt;$D2446,12,$D2446-SUM($K2443:O2443)),0)),0),0)</f>
        <v>0</v>
      </c>
      <c r="Q2443" s="5">
        <f ca="1">IF(AND($G2444,NOT(ISTEXT($G2443)),ISNUMBER(Poczatek),ISNUMBER(Koniec_Projekt)),IFERROR(IF($D2443=LataProjekcji,$F2443,IF($D2443&lt;LataProjekcji,IF((SUM($K2443:P2443)+12)&lt;$D2446,12,$D2446-SUM($K2443:P2443)),0)),0),0)</f>
        <v>0</v>
      </c>
      <c r="R2443" s="5">
        <f ca="1">IF(AND($G2444,NOT(ISTEXT($G2443)),ISNUMBER(Poczatek),ISNUMBER(Koniec_Projekt)),IFERROR(IF($D2443=LataProjekcji,$F2443,IF($D2443&lt;LataProjekcji,IF((SUM($K2443:Q2443)+12)&lt;$D2446,12,$D2446-SUM($K2443:Q2443)),0)),0),0)</f>
        <v>0</v>
      </c>
      <c r="S2443" s="5">
        <f ca="1">IF(AND($G2444,NOT(ISTEXT($G2443)),ISNUMBER(Poczatek),ISNUMBER(Koniec_Projekt)),IFERROR(IF($D2443=LataProjekcji,$F2443,IF($D2443&lt;LataProjekcji,IF((SUM($K2443:R2443)+12)&lt;$D2446,12,$D2446-SUM($K2443:R2443)),0)),0),0)</f>
        <v>0</v>
      </c>
      <c r="T2443" s="5">
        <f ca="1">IF(AND($G2444,NOT(ISTEXT($G2443)),ISNUMBER(Poczatek),ISNUMBER(Koniec_Projekt)),IFERROR(IF($D2443=LataProjekcji,$F2443,IF($D2443&lt;LataProjekcji,IF((SUM($K2443:S2443)+12)&lt;$D2446,12,$D2446-SUM($K2443:S2443)),0)),0),0)</f>
        <v>0</v>
      </c>
      <c r="U2443" s="5">
        <f ca="1">IF(AND($G2444,NOT(ISTEXT($G2443)),ISNUMBER(Poczatek),ISNUMBER(Koniec_Projekt)),IFERROR(IF($D2443=LataProjekcji,$F2443,IF($D2443&lt;LataProjekcji,IF((SUM($K2443:T2443)+12)&lt;$D2446,12,$D2446-SUM($K2443:T2443)),0)),0),0)</f>
        <v>0</v>
      </c>
      <c r="V2443" s="5">
        <f ca="1">IF(AND($G2444,NOT(ISTEXT($G2443)),ISNUMBER(Poczatek),ISNUMBER(Koniec_Projekt)),IFERROR(IF($D2443=LataProjekcji,$F2443,IF($D2443&lt;LataProjekcji,IF((SUM($K2443:U2443)+12)&lt;$D2446,12,$D2446-SUM($K2443:U2443)),0)),0),0)</f>
        <v>0</v>
      </c>
      <c r="W2443" s="5">
        <f ca="1">IF(AND($G2444,NOT(ISTEXT($G2443)),ISNUMBER(Poczatek),ISNUMBER(Koniec_Projekt)),IFERROR(IF($D2443=LataProjekcji,$F2443,IF($D2443&lt;LataProjekcji,IF((SUM($K2443:V2443)+12)&lt;$D2446,12,$D2446-SUM($K2443:V2443)),0)),0),0)</f>
        <v>0</v>
      </c>
      <c r="X2443" s="5">
        <f ca="1">IF(AND($G2444,NOT(ISTEXT($G2443)),ISNUMBER(Poczatek),ISNUMBER(Koniec_Projekt)),IFERROR(IF($D2443=LataProjekcji,$F2443,IF($D2443&lt;LataProjekcji,IF((SUM($K2443:W2443)+12)&lt;$D2446,12,$D2446-SUM($K2443:W2443)),0)),0),0)</f>
        <v>0</v>
      </c>
      <c r="Y2443" s="5">
        <f ca="1">IF(AND($G2444,NOT(ISTEXT($G2443)),ISNUMBER(Poczatek),ISNUMBER(Koniec_Projekt)),IFERROR(IF($D2443=LataProjekcji,$F2443,IF($D2443&lt;LataProjekcji,IF((SUM($K2443:X2443)+12)&lt;$D2446,12,$D2446-SUM($K2443:X2443)),0)),0),0)</f>
        <v>0</v>
      </c>
      <c r="Z2443" s="5">
        <f ca="1">IF(AND($G2444,NOT(ISTEXT($G2443)),ISNUMBER(Poczatek),ISNUMBER(Koniec_Projekt)),IFERROR(IF($D2443=LataProjekcji,$F2443,IF($D2443&lt;LataProjekcji,IF((SUM($K2443:Y2443)+12)&lt;$D2446,12,$D2446-SUM($K2443:Y2443)),0)),0),0)</f>
        <v>0</v>
      </c>
      <c r="AA2443" s="5">
        <f ca="1">IF(AND($G2444,NOT(ISTEXT($G2443)),ISNUMBER(Poczatek),ISNUMBER(Koniec_Projekt)),IFERROR(IF($D2443=LataProjekcji,$F2443,IF($D2443&lt;LataProjekcji,IF((SUM($K2443:Z2443)+12)&lt;$D2446,12,$D2446-SUM($K2443:Z2443)),0)),0),0)</f>
        <v>0</v>
      </c>
      <c r="AB2443" s="5">
        <f ca="1">IF(AND($G2444,NOT(ISTEXT($G2443)),ISNUMBER(Poczatek),ISNUMBER(Koniec_Projekt)),IFERROR(IF($D2443=LataProjekcji,$F2443,IF($D2443&lt;LataProjekcji,IF((SUM($K2443:AA2443)+12)&lt;$D2446,12,$D2446-SUM($K2443:AA2443)),0)),0),0)</f>
        <v>0</v>
      </c>
      <c r="AC2443" s="5">
        <f ca="1">IF(AND($G2444,NOT(ISTEXT($G2443)),ISNUMBER(Poczatek),ISNUMBER(Koniec_Projekt)),IFERROR(IF($D2443=LataProjekcji,$F2443,IF($D2443&lt;LataProjekcji,IF((SUM($K2443:AB2443)+12)&lt;$D2446,12,$D2446-SUM($K2443:AB2443)),0)),0),0)</f>
        <v>0</v>
      </c>
      <c r="AD2443" s="5">
        <f ca="1">IF(AND($G2444,NOT(ISTEXT($G2443)),ISNUMBER(Poczatek),ISNUMBER(Koniec_Projekt)),IFERROR(IF($D2443=LataProjekcji,$F2443,IF($D2443&lt;LataProjekcji,IF((SUM($K2443:AC2443)+12)&lt;$D2446,12,$D2446-SUM($K2443:AC2443)),0)),0),0)</f>
        <v>0</v>
      </c>
      <c r="AE2443" s="5">
        <f ca="1">IF(AND($G2444,NOT(ISTEXT($G2443)),ISNUMBER(Poczatek),ISNUMBER(Koniec_Projekt)),IFERROR(IF($D2443=LataProjekcji,$F2443,IF($D2443&lt;LataProjekcji,IF((SUM($K2443:AD2443)+12)&lt;$D2446,12,$D2446-SUM($K2443:AD2443)),0)),0),0)</f>
        <v>0</v>
      </c>
    </row>
    <row r="2444" spans="2:31" hidden="1">
      <c r="B2444" s="531" t="s">
        <v>758</v>
      </c>
      <c r="D2444" s="5">
        <f ca="1">D1251</f>
        <v>0</v>
      </c>
      <c r="E2444" s="459">
        <f ca="1">E1251</f>
        <v>0</v>
      </c>
      <c r="F2444" s="459">
        <f ca="1">F1251</f>
        <v>0</v>
      </c>
      <c r="G2444" s="1" t="b">
        <f>NOT(ISBLANK(am_prace_rozwojowe))</f>
        <v>0</v>
      </c>
      <c r="H2444" s="543" t="b">
        <f ca="1">SUM(K2444:AE2444)=E2446</f>
        <v>1</v>
      </c>
      <c r="I2444" s="1" t="s">
        <v>753</v>
      </c>
      <c r="K2444" s="542">
        <f ca="1">IF(AND($G2444,NOT(ISTEXT($G2443)),ISNUMBER(Poczatek),ISNUMBER(Koniec_Projekt)),IFERROR(IF($D2443=LataProjekcji,IF($F2443&gt;$E2446,$E2446,$F2443),IF($D2446&gt;=$E2446,(IF($D2443&lt;LataProjekcji,IF((SUM(J2444:$K2444)+12)&lt;$E2446,12,$E2446-SUM(J2444:$K2444)),0)),(IF($D2443&lt;LataProjekcji,IF((SUM(J2444:$K2444)+12)&lt;$D2446,12,$D2446-SUM(J2444:$K2444)),0)))),0),0)</f>
        <v>0</v>
      </c>
      <c r="L2444" s="542">
        <f ca="1">IF(AND($G2444,NOT(ISTEXT($G2443)),ISNUMBER(Poczatek),ISNUMBER(Koniec_Projekt)),IFERROR(IF($D2443=LataProjekcji,IF($F2443&gt;$E2446,$E2446,$F2443),IF($D2446&gt;=$E2446,(IF($D2443&lt;LataProjekcji,IF((SUM($K2444:K2444)+12)&lt;$E2446,12,$E2446-SUM($K2444:K2444)),0)),(IF($D2443&lt;LataProjekcji,IF((SUM($K2444:K2444)+12)&lt;$D2446,12,$D2446-SUM($K2444:K2444)),0)))),0),0)</f>
        <v>0</v>
      </c>
      <c r="M2444" s="542">
        <f ca="1">IF(AND($G2444,NOT(ISTEXT($G2443)),ISNUMBER(Poczatek),ISNUMBER(Koniec_Projekt)),IFERROR(IF($D2443=LataProjekcji,IF($F2443&gt;$E2446,$E2446,$F2443),IF($D2446&gt;=$E2446,(IF($D2443&lt;LataProjekcji,IF((SUM($K2444:L2444)+12)&lt;$E2446,12,$E2446-SUM($K2444:L2444)),0)),(IF($D2443&lt;LataProjekcji,IF((SUM($K2444:L2444)+12)&lt;$D2446,12,$D2446-SUM($K2444:L2444)),0)))),0),0)</f>
        <v>0</v>
      </c>
      <c r="N2444" s="542">
        <f ca="1">IF(AND($G2444,NOT(ISTEXT($G2443)),ISNUMBER(Poczatek),ISNUMBER(Koniec_Projekt)),IFERROR(IF($D2443=LataProjekcji,IF($F2443&gt;$E2446,$E2446,$F2443),IF($D2446&gt;=$E2446,(IF($D2443&lt;LataProjekcji,IF((SUM($K2444:M2444)+12)&lt;$E2446,12,$E2446-SUM($K2444:M2444)),0)),(IF($D2443&lt;LataProjekcji,IF((SUM($K2444:M2444)+12)&lt;$D2446,12,$D2446-SUM($K2444:M2444)),0)))),0),0)</f>
        <v>0</v>
      </c>
      <c r="O2444" s="542">
        <f ca="1">IF(AND($G2444,NOT(ISTEXT($G2443)),ISNUMBER(Poczatek),ISNUMBER(Koniec_Projekt)),IFERROR(IF($D2443=LataProjekcji,IF($F2443&gt;$E2446,$E2446,$F2443),IF($D2446&gt;=$E2446,(IF($D2443&lt;LataProjekcji,IF((SUM($K2444:N2444)+12)&lt;$E2446,12,$E2446-SUM($K2444:N2444)),0)),(IF($D2443&lt;LataProjekcji,IF((SUM($K2444:N2444)+12)&lt;$D2446,12,$D2446-SUM($K2444:N2444)),0)))),0),0)</f>
        <v>0</v>
      </c>
      <c r="P2444" s="542">
        <f ca="1">IF(AND($G2444,NOT(ISTEXT($G2443)),ISNUMBER(Poczatek),ISNUMBER(Koniec_Projekt)),IFERROR(IF($D2443=LataProjekcji,IF($F2443&gt;$E2446,$E2446,$F2443),IF($D2446&gt;=$E2446,(IF($D2443&lt;LataProjekcji,IF((SUM($K2444:O2444)+12)&lt;$E2446,12,$E2446-SUM($K2444:O2444)),0)),(IF($D2443&lt;LataProjekcji,IF((SUM($K2444:O2444)+12)&lt;$D2446,12,$D2446-SUM($K2444:O2444)),0)))),0),0)</f>
        <v>0</v>
      </c>
      <c r="Q2444" s="542">
        <f ca="1">IF(AND($G2444,NOT(ISTEXT($G2443)),ISNUMBER(Poczatek),ISNUMBER(Koniec_Projekt)),IFERROR(IF($D2443=LataProjekcji,IF($F2443&gt;$E2446,$E2446,$F2443),IF($D2446&gt;=$E2446,(IF($D2443&lt;LataProjekcji,IF((SUM($K2444:P2444)+12)&lt;$E2446,12,$E2446-SUM($K2444:P2444)),0)),(IF($D2443&lt;LataProjekcji,IF((SUM($K2444:P2444)+12)&lt;$D2446,12,$D2446-SUM($K2444:P2444)),0)))),0),0)</f>
        <v>0</v>
      </c>
      <c r="R2444" s="542">
        <f ca="1">IF(AND($G2444,NOT(ISTEXT($G2443)),ISNUMBER(Poczatek),ISNUMBER(Koniec_Projekt)),IFERROR(IF($D2443=LataProjekcji,IF($F2443&gt;$E2446,$E2446,$F2443),IF($D2446&gt;=$E2446,(IF($D2443&lt;LataProjekcji,IF((SUM($K2444:Q2444)+12)&lt;$E2446,12,$E2446-SUM($K2444:Q2444)),0)),(IF($D2443&lt;LataProjekcji,IF((SUM($K2444:Q2444)+12)&lt;$D2446,12,$D2446-SUM($K2444:Q2444)),0)))),0),0)</f>
        <v>0</v>
      </c>
      <c r="S2444" s="542">
        <f ca="1">IF(AND($G2444,NOT(ISTEXT($G2443)),ISNUMBER(Poczatek),ISNUMBER(Koniec_Projekt)),IFERROR(IF($D2443=LataProjekcji,IF($F2443&gt;$E2446,$E2446,$F2443),IF($D2446&gt;=$E2446,(IF($D2443&lt;LataProjekcji,IF((SUM($K2444:R2444)+12)&lt;$E2446,12,$E2446-SUM($K2444:R2444)),0)),(IF($D2443&lt;LataProjekcji,IF((SUM($K2444:R2444)+12)&lt;$D2446,12,$D2446-SUM($K2444:R2444)),0)))),0),0)</f>
        <v>0</v>
      </c>
      <c r="T2444" s="542">
        <f ca="1">IF(AND($G2444,NOT(ISTEXT($G2443)),ISNUMBER(Poczatek),ISNUMBER(Koniec_Projekt)),IFERROR(IF($D2443=LataProjekcji,IF($F2443&gt;$E2446,$E2446,$F2443),IF($D2446&gt;=$E2446,(IF($D2443&lt;LataProjekcji,IF((SUM($K2444:S2444)+12)&lt;$E2446,12,$E2446-SUM($K2444:S2444)),0)),(IF($D2443&lt;LataProjekcji,IF((SUM($K2444:S2444)+12)&lt;$D2446,12,$D2446-SUM($K2444:S2444)),0)))),0),0)</f>
        <v>0</v>
      </c>
      <c r="U2444" s="542">
        <f ca="1">IF(AND($G2444,NOT(ISTEXT($G2443)),ISNUMBER(Poczatek),ISNUMBER(Koniec_Projekt)),IFERROR(IF($D2443=LataProjekcji,IF($F2443&gt;$E2446,$E2446,$F2443),IF($D2446&gt;=$E2446,(IF($D2443&lt;LataProjekcji,IF((SUM($K2444:T2444)+12)&lt;$E2446,12,$E2446-SUM($K2444:T2444)),0)),(IF($D2443&lt;LataProjekcji,IF((SUM($K2444:T2444)+12)&lt;$D2446,12,$D2446-SUM($K2444:T2444)),0)))),0),0)</f>
        <v>0</v>
      </c>
      <c r="V2444" s="542">
        <f ca="1">IF(AND($G2444,NOT(ISTEXT($G2443)),ISNUMBER(Poczatek),ISNUMBER(Koniec_Projekt)),IFERROR(IF($D2443=LataProjekcji,IF($F2443&gt;$E2446,$E2446,$F2443),IF($D2446&gt;=$E2446,(IF($D2443&lt;LataProjekcji,IF((SUM($K2444:U2444)+12)&lt;$E2446,12,$E2446-SUM($K2444:U2444)),0)),(IF($D2443&lt;LataProjekcji,IF((SUM($K2444:U2444)+12)&lt;$D2446,12,$D2446-SUM($K2444:U2444)),0)))),0),0)</f>
        <v>0</v>
      </c>
      <c r="W2444" s="542">
        <f ca="1">IF(AND($G2444,NOT(ISTEXT($G2443)),ISNUMBER(Poczatek),ISNUMBER(Koniec_Projekt)),IFERROR(IF($D2443=LataProjekcji,IF($F2443&gt;$E2446,$E2446,$F2443),IF($D2446&gt;=$E2446,(IF($D2443&lt;LataProjekcji,IF((SUM($K2444:V2444)+12)&lt;$E2446,12,$E2446-SUM($K2444:V2444)),0)),(IF($D2443&lt;LataProjekcji,IF((SUM($K2444:V2444)+12)&lt;$D2446,12,$D2446-SUM($K2444:V2444)),0)))),0),0)</f>
        <v>0</v>
      </c>
      <c r="X2444" s="542">
        <f ca="1">IF(AND($G2444,NOT(ISTEXT($G2443)),ISNUMBER(Poczatek),ISNUMBER(Koniec_Projekt)),IFERROR(IF($D2443=LataProjekcji,IF($F2443&gt;$E2446,$E2446,$F2443),IF($D2446&gt;=$E2446,(IF($D2443&lt;LataProjekcji,IF((SUM($K2444:W2444)+12)&lt;$E2446,12,$E2446-SUM($K2444:W2444)),0)),(IF($D2443&lt;LataProjekcji,IF((SUM($K2444:W2444)+12)&lt;$D2446,12,$D2446-SUM($K2444:W2444)),0)))),0),0)</f>
        <v>0</v>
      </c>
      <c r="Y2444" s="542">
        <f ca="1">IF(AND($G2444,NOT(ISTEXT($G2443)),ISNUMBER(Poczatek),ISNUMBER(Koniec_Projekt)),IFERROR(IF($D2443=LataProjekcji,IF($F2443&gt;$E2446,$E2446,$F2443),IF($D2446&gt;=$E2446,(IF($D2443&lt;LataProjekcji,IF((SUM($K2444:X2444)+12)&lt;$E2446,12,$E2446-SUM($K2444:X2444)),0)),(IF($D2443&lt;LataProjekcji,IF((SUM($K2444:X2444)+12)&lt;$D2446,12,$D2446-SUM($K2444:X2444)),0)))),0),0)</f>
        <v>0</v>
      </c>
      <c r="Z2444" s="542">
        <f ca="1">IF(AND($G2444,NOT(ISTEXT($G2443)),ISNUMBER(Poczatek),ISNUMBER(Koniec_Projekt)),IFERROR(IF($D2443=LataProjekcji,IF($F2443&gt;$E2446,$E2446,$F2443),IF($D2446&gt;=$E2446,(IF($D2443&lt;LataProjekcji,IF((SUM($K2444:Y2444)+12)&lt;$E2446,12,$E2446-SUM($K2444:Y2444)),0)),(IF($D2443&lt;LataProjekcji,IF((SUM($K2444:Y2444)+12)&lt;$D2446,12,$D2446-SUM($K2444:Y2444)),0)))),0),0)</f>
        <v>0</v>
      </c>
      <c r="AA2444" s="542">
        <f ca="1">IF(AND($G2444,NOT(ISTEXT($G2443)),ISNUMBER(Poczatek),ISNUMBER(Koniec_Projekt)),IFERROR(IF($D2443=LataProjekcji,IF($F2443&gt;$E2446,$E2446,$F2443),IF($D2446&gt;=$E2446,(IF($D2443&lt;LataProjekcji,IF((SUM($K2444:Z2444)+12)&lt;$E2446,12,$E2446-SUM($K2444:Z2444)),0)),(IF($D2443&lt;LataProjekcji,IF((SUM($K2444:Z2444)+12)&lt;$D2446,12,$D2446-SUM($K2444:Z2444)),0)))),0),0)</f>
        <v>0</v>
      </c>
      <c r="AB2444" s="542">
        <f ca="1">IF(AND($G2444,NOT(ISTEXT($G2443)),ISNUMBER(Poczatek),ISNUMBER(Koniec_Projekt)),IFERROR(IF($D2443=LataProjekcji,IF($F2443&gt;$E2446,$E2446,$F2443),IF($D2446&gt;=$E2446,(IF($D2443&lt;LataProjekcji,IF((SUM($K2444:AA2444)+12)&lt;$E2446,12,$E2446-SUM($K2444:AA2444)),0)),(IF($D2443&lt;LataProjekcji,IF((SUM($K2444:AA2444)+12)&lt;$D2446,12,$D2446-SUM($K2444:AA2444)),0)))),0),0)</f>
        <v>0</v>
      </c>
      <c r="AC2444" s="542">
        <f ca="1">IF(AND($G2444,NOT(ISTEXT($G2443)),ISNUMBER(Poczatek),ISNUMBER(Koniec_Projekt)),IFERROR(IF($D2443=LataProjekcji,IF($F2443&gt;$E2446,$E2446,$F2443),IF($D2446&gt;=$E2446,(IF($D2443&lt;LataProjekcji,IF((SUM($K2444:AB2444)+12)&lt;$E2446,12,$E2446-SUM($K2444:AB2444)),0)),(IF($D2443&lt;LataProjekcji,IF((SUM($K2444:AB2444)+12)&lt;$D2446,12,$D2446-SUM($K2444:AB2444)),0)))),0),0)</f>
        <v>0</v>
      </c>
      <c r="AD2444" s="542">
        <f ca="1">IF(AND($G2444,NOT(ISTEXT($G2443)),ISNUMBER(Poczatek),ISNUMBER(Koniec_Projekt)),IFERROR(IF($D2443=LataProjekcji,IF($F2443&gt;$E2446,$E2446,$F2443),IF($D2446&gt;=$E2446,(IF($D2443&lt;LataProjekcji,IF((SUM($K2444:AC2444)+12)&lt;$E2446,12,$E2446-SUM($K2444:AC2444)),0)),(IF($D2443&lt;LataProjekcji,IF((SUM($K2444:AC2444)+12)&lt;$D2446,12,$D2446-SUM($K2444:AC2444)),0)))),0),0)</f>
        <v>0</v>
      </c>
      <c r="AE2444" s="542">
        <f ca="1">IF(AND($G2444,NOT(ISTEXT($G2443)),ISNUMBER(Poczatek),ISNUMBER(Koniec_Projekt)),IFERROR(IF($D2443=LataProjekcji,IF($F2443&gt;$E2446,$E2446,$F2443),IF($D2446&gt;=$E2446,(IF($D2443&lt;LataProjekcji,IF((SUM($K2444:AD2444)+12)&lt;$E2446,12,$E2446-SUM($K2444:AD2444)),0)),(IF($D2443&lt;LataProjekcji,IF((SUM($K2444:AD2444)+12)&lt;$D2446,12,$D2446-SUM($K2444:AD2444)),0)))),0),0)</f>
        <v>0</v>
      </c>
    </row>
    <row r="2445" spans="2:31" hidden="1">
      <c r="B2445" s="531" t="s">
        <v>757</v>
      </c>
      <c r="D2445" s="459">
        <f ca="1">D1252</f>
        <v>0</v>
      </c>
      <c r="E2445" s="459">
        <f ca="1">IF(D2444&gt;10,ROUND(D2445/12,2),D2445)</f>
        <v>0</v>
      </c>
      <c r="F2445" s="529">
        <f>Koniec_Projekt</f>
        <v>0</v>
      </c>
      <c r="G2445" s="330">
        <f>Miesiac_Koniec_Projekt</f>
        <v>0</v>
      </c>
      <c r="H2445" s="543" t="b">
        <f ca="1">SUM(K2445:AE2445)=D2444</f>
        <v>1</v>
      </c>
      <c r="I2445" s="1" t="s">
        <v>716</v>
      </c>
      <c r="K2445" s="256">
        <f ca="1">IF(AND($G2444,NOT(ISTEXT($G2443)),ISNUMBER(Poczatek),ISNUMBER(Koniec_Projekt)),IFERROR(IF(LataProjekcji=$F2446,ROUND($D2444,0),ROUND(K2443*$E2445,0)),0),0)</f>
        <v>0</v>
      </c>
      <c r="L2445" s="5">
        <f ca="1">IF(AND($G2444,NOT(ISTEXT($G2443)),ISNUMBER(Poczatek),ISNUMBER(Koniec_Projekt)),IFERROR(IF(LataProjekcji=$F2446,ROUND($D2444-SUM(K2445:$K2445),0),ROUND(L2443*$E2445,0)),0),0)</f>
        <v>0</v>
      </c>
      <c r="M2445" s="5">
        <f ca="1">IF(AND($G2444,NOT(ISTEXT($G2443)),ISNUMBER(Poczatek),ISNUMBER(Koniec_Projekt)),IFERROR(IF(LataProjekcji=$F2446,ROUND($D2444-SUM($K2445:L2445),0),ROUND(M2443*$E2445,0)),0),0)</f>
        <v>0</v>
      </c>
      <c r="N2445" s="5">
        <f ca="1">IF(AND($G2444,NOT(ISTEXT($G2443)),ISNUMBER(Poczatek),ISNUMBER(Koniec_Projekt)),IFERROR(IF(LataProjekcji=$F2446,ROUND($D2444-SUM($K2445:M2445),0),ROUND(N2443*$E2445,0)),0),0)</f>
        <v>0</v>
      </c>
      <c r="O2445" s="5">
        <f ca="1">IF(AND($G2444,NOT(ISTEXT($G2443)),ISNUMBER(Poczatek),ISNUMBER(Koniec_Projekt)),IFERROR(IF(LataProjekcji=$F2446,ROUND($D2444-SUM($K2445:N2445),0),ROUND(O2443*$E2445,0)),0),0)</f>
        <v>0</v>
      </c>
      <c r="P2445" s="5">
        <f ca="1">IF(AND($G2444,NOT(ISTEXT($G2443)),ISNUMBER(Poczatek),ISNUMBER(Koniec_Projekt)),IFERROR(IF(LataProjekcji=$F2446,ROUND($D2444-SUM($K2445:O2445),0),ROUND(P2443*$E2445,0)),0),0)</f>
        <v>0</v>
      </c>
      <c r="Q2445" s="5">
        <f ca="1">IF(AND($G2444,NOT(ISTEXT($G2443)),ISNUMBER(Poczatek),ISNUMBER(Koniec_Projekt)),IFERROR(IF(LataProjekcji=$F2446,ROUND($D2444-SUM($K2445:P2445),0),ROUND(Q2443*$E2445,0)),0),0)</f>
        <v>0</v>
      </c>
      <c r="R2445" s="5">
        <f ca="1">IF(AND($G2444,NOT(ISTEXT($G2443)),ISNUMBER(Poczatek),ISNUMBER(Koniec_Projekt)),IFERROR(IF(LataProjekcji=$F2446,ROUND($D2444-SUM($K2445:Q2445),0),ROUND(R2443*$E2445,0)),0),0)</f>
        <v>0</v>
      </c>
      <c r="S2445" s="5">
        <f ca="1">IF(AND($G2444,NOT(ISTEXT($G2443)),ISNUMBER(Poczatek),ISNUMBER(Koniec_Projekt)),IFERROR(IF(LataProjekcji=$F2446,ROUND($D2444-SUM($K2445:R2445),0),ROUND(S2443*$E2445,0)),0),0)</f>
        <v>0</v>
      </c>
      <c r="T2445" s="5">
        <f ca="1">IF(AND($G2444,NOT(ISTEXT($G2443)),ISNUMBER(Poczatek),ISNUMBER(Koniec_Projekt)),IFERROR(IF(LataProjekcji=$F2446,ROUND($D2444-SUM($K2445:S2445),0),ROUND(T2443*$E2445,0)),0),0)</f>
        <v>0</v>
      </c>
      <c r="U2445" s="5">
        <f ca="1">IF(AND($G2444,NOT(ISTEXT($G2443)),ISNUMBER(Poczatek),ISNUMBER(Koniec_Projekt)),IFERROR(IF(LataProjekcji=$F2446,ROUND($D2444-SUM($K2445:T2445),0),ROUND(U2443*$E2445,0)),0),0)</f>
        <v>0</v>
      </c>
      <c r="V2445" s="5">
        <f ca="1">IF(AND($G2444,NOT(ISTEXT($G2443)),ISNUMBER(Poczatek),ISNUMBER(Koniec_Projekt)),IFERROR(IF(LataProjekcji=$F2446,ROUND($D2444-SUM($K2445:U2445),0),ROUND(V2443*$E2445,0)),0),0)</f>
        <v>0</v>
      </c>
      <c r="W2445" s="5">
        <f ca="1">IF(AND($G2444,NOT(ISTEXT($G2443)),ISNUMBER(Poczatek),ISNUMBER(Koniec_Projekt)),IFERROR(IF(LataProjekcji=$F2446,ROUND($D2444-SUM($K2445:V2445),0),ROUND(W2443*$E2445,0)),0),0)</f>
        <v>0</v>
      </c>
      <c r="X2445" s="5">
        <f ca="1">IF(AND($G2444,NOT(ISTEXT($G2443)),ISNUMBER(Poczatek),ISNUMBER(Koniec_Projekt)),IFERROR(IF(LataProjekcji=$F2446,ROUND($D2444-SUM($K2445:W2445),0),ROUND(X2443*$E2445,0)),0),0)</f>
        <v>0</v>
      </c>
      <c r="Y2445" s="5">
        <f ca="1">IF(AND($G2444,NOT(ISTEXT($G2443)),ISNUMBER(Poczatek),ISNUMBER(Koniec_Projekt)),IFERROR(IF(LataProjekcji=$F2446,ROUND($D2444-SUM($K2445:X2445),0),ROUND(Y2443*$E2445,0)),0),0)</f>
        <v>0</v>
      </c>
      <c r="Z2445" s="5">
        <f ca="1">IF(AND($G2444,NOT(ISTEXT($G2443)),ISNUMBER(Poczatek),ISNUMBER(Koniec_Projekt)),IFERROR(IF(LataProjekcji=$F2446,ROUND($D2444-SUM($K2445:Y2445),0),ROUND(Z2443*$E2445,0)),0),0)</f>
        <v>0</v>
      </c>
      <c r="AA2445" s="5">
        <f ca="1">IF(AND($G2444,NOT(ISTEXT($G2443)),ISNUMBER(Poczatek),ISNUMBER(Koniec_Projekt)),IFERROR(IF(LataProjekcji=$F2446,ROUND($D2444-SUM($K2445:Z2445),0),ROUND(AA2443*$E2445,0)),0),0)</f>
        <v>0</v>
      </c>
      <c r="AB2445" s="5">
        <f ca="1">IF(AND($G2444,NOT(ISTEXT($G2443)),ISNUMBER(Poczatek),ISNUMBER(Koniec_Projekt)),IFERROR(IF(LataProjekcji=$F2446,ROUND($D2444-SUM($K2445:AA2445),0),ROUND(AB2443*$E2445,0)),0),0)</f>
        <v>0</v>
      </c>
      <c r="AC2445" s="5">
        <f ca="1">IF(AND($G2444,NOT(ISTEXT($G2443)),ISNUMBER(Poczatek),ISNUMBER(Koniec_Projekt)),IFERROR(IF(LataProjekcji=$F2446,ROUND($D2444-SUM($K2445:AB2445),0),ROUND(AC2443*$E2445,0)),0),0)</f>
        <v>0</v>
      </c>
      <c r="AD2445" s="5">
        <f ca="1">IF(AND($G2444,NOT(ISTEXT($G2443)),ISNUMBER(Poczatek),ISNUMBER(Koniec_Projekt)),IFERROR(IF(LataProjekcji=$F2446,ROUND($D2444-SUM($K2445:AC2445),0),ROUND(AD2443*$E2445,0)),0),0)</f>
        <v>0</v>
      </c>
      <c r="AE2445" s="5">
        <f ca="1">IF(AND($G2444,NOT(ISTEXT($G2443)),ISNUMBER(Poczatek),ISNUMBER(Koniec_Projekt)),IFERROR(IF(LataProjekcji=$F2446,ROUND($D2444-SUM($K2445:AD2445),0),ROUND(AE2443*$E2445,0)),0),0)</f>
        <v>0</v>
      </c>
    </row>
    <row r="2446" spans="2:31" hidden="1">
      <c r="B2446" s="531" t="s">
        <v>754</v>
      </c>
      <c r="D2446" s="1">
        <f ca="1">IFERROR(ROUNDUP(D2444/E2445,0),0)</f>
        <v>0</v>
      </c>
      <c r="E2446" s="1">
        <f ca="1">IF(D2446=0,0,DATEDIF(DATE(D2443,E2443,1),DATE(F2445,G2445,1),"m"))</f>
        <v>0</v>
      </c>
      <c r="F2446" s="1" t="str">
        <f ca="1">IFERROR(YEAR(G2443),"brak daty")</f>
        <v>brak daty</v>
      </c>
      <c r="G2446" s="1" t="str">
        <f ca="1">IFERROR(MONTH(G2443),"brak daty")</f>
        <v>brak daty</v>
      </c>
      <c r="H2446" s="5"/>
      <c r="I2446" s="1" t="s">
        <v>426</v>
      </c>
      <c r="K2446" s="5">
        <f ca="1">IF(AND($G2444,NOT(ISTEXT($G2443)),ISNUMBER(Poczatek),ISNUMBER(Koniec_Projekt)),IFERROR(IF(LataProjekcji=$F2445,IF(AND($G2445=$G2446,$F2445=$F2446),ROUND($D2444-SUM($K2446),0),ROUND(K2444*$E2445,0)),IF(LataProjekcji&gt;$F2445,0,ROUND(K2444*$E2445,0))),0),0)</f>
        <v>0</v>
      </c>
      <c r="L2446" s="5">
        <f ca="1">IF(AND($G2444,NOT(ISTEXT($G2443)),ISNUMBER(Poczatek),ISNUMBER(Koniec_Projekt)),IFERROR(IF(LataProjekcji=$F2445,IF(AND($G2445=$G2446,$F2445=$F2446),ROUND($D2444-SUM($K2446:K2446),0),ROUND(L2444*$E2445,0)),IF(LataProjekcji&gt;$F2445,0,ROUND(L2444*$E2445,0))),0),0)</f>
        <v>0</v>
      </c>
      <c r="M2446" s="5">
        <f ca="1">IF(AND($G2444,NOT(ISTEXT($G2443)),ISNUMBER(Poczatek),ISNUMBER(Koniec_Projekt)),IFERROR(IF(LataProjekcji=$F2445,IF(AND($G2445=$G2446,$F2445=$F2446),ROUND($D2444-SUM($K2446:L2446),0),ROUND(M2444*$E2445,0)),IF(LataProjekcji&gt;$F2445,0,ROUND(M2444*$E2445,0))),0),0)</f>
        <v>0</v>
      </c>
      <c r="N2446" s="5">
        <f ca="1">IF(AND($G2444,NOT(ISTEXT($G2443)),ISNUMBER(Poczatek),ISNUMBER(Koniec_Projekt)),IFERROR(IF(LataProjekcji=$F2445,IF(AND($G2445=$G2446,$F2445=$F2446),ROUND($D2444-SUM($K2446:M2446),0),ROUND(N2444*$E2445,0)),IF(LataProjekcji&gt;$F2445,0,ROUND(N2444*$E2445,0))),0),0)</f>
        <v>0</v>
      </c>
      <c r="O2446" s="5">
        <f ca="1">IF(AND($G2444,NOT(ISTEXT($G2443)),ISNUMBER(Poczatek),ISNUMBER(Koniec_Projekt)),IFERROR(IF(LataProjekcji=$F2445,IF(AND($G2445=$G2446,$F2445=$F2446),ROUND($D2444-SUM($K2446:N2446),0),ROUND(O2444*$E2445,0)),IF(LataProjekcji&gt;$F2445,0,ROUND(O2444*$E2445,0))),0),0)</f>
        <v>0</v>
      </c>
      <c r="P2446" s="5">
        <f ca="1">IF(AND($G2444,NOT(ISTEXT($G2443)),ISNUMBER(Poczatek),ISNUMBER(Koniec_Projekt)),IFERROR(IF(LataProjekcji=$F2445,IF(AND($G2445=$G2446,$F2445=$F2446),ROUND($D2444-SUM($K2446:O2446),0),ROUND(P2444*$E2445,0)),IF(LataProjekcji&gt;$F2445,0,ROUND(P2444*$E2445,0))),0),0)</f>
        <v>0</v>
      </c>
      <c r="Q2446" s="5">
        <f ca="1">IF(AND($G2444,NOT(ISTEXT($G2443)),ISNUMBER(Poczatek),ISNUMBER(Koniec_Projekt)),IFERROR(IF(LataProjekcji=$F2445,IF(AND($G2445=$G2446,$F2445=$F2446),ROUND($D2444-SUM($K2446:P2446),0),ROUND(Q2444*$E2445,0)),IF(LataProjekcji&gt;$F2445,0,ROUND(Q2444*$E2445,0))),0),0)</f>
        <v>0</v>
      </c>
      <c r="R2446" s="5">
        <f ca="1">IF(AND($G2444,NOT(ISTEXT($G2443)),ISNUMBER(Poczatek),ISNUMBER(Koniec_Projekt)),IFERROR(IF(LataProjekcji=$F2445,IF(AND($G2445=$G2446,$F2445=$F2446),ROUND($D2444-SUM($K2446:Q2446),0),ROUND(R2444*$E2445,0)),IF(LataProjekcji&gt;$F2445,0,ROUND(R2444*$E2445,0))),0),0)</f>
        <v>0</v>
      </c>
      <c r="S2446" s="5">
        <f ca="1">IF(AND($G2444,NOT(ISTEXT($G2443)),ISNUMBER(Poczatek),ISNUMBER(Koniec_Projekt)),IFERROR(IF(LataProjekcji=$F2445,IF(AND($G2445=$G2446,$F2445=$F2446),ROUND($D2444-SUM($K2446:R2446),0),ROUND(S2444*$E2445,0)),IF(LataProjekcji&gt;$F2445,0,ROUND(S2444*$E2445,0))),0),0)</f>
        <v>0</v>
      </c>
      <c r="T2446" s="5">
        <f ca="1">IF(AND($G2444,NOT(ISTEXT($G2443)),ISNUMBER(Poczatek),ISNUMBER(Koniec_Projekt)),IFERROR(IF(LataProjekcji=$F2445,IF(AND($G2445=$G2446,$F2445=$F2446),ROUND($D2444-SUM($K2446:S2446),0),ROUND(T2444*$E2445,0)),IF(LataProjekcji&gt;$F2445,0,ROUND(T2444*$E2445,0))),0),0)</f>
        <v>0</v>
      </c>
      <c r="U2446" s="5">
        <f ca="1">IF(AND($G2444,NOT(ISTEXT($G2443)),ISNUMBER(Poczatek),ISNUMBER(Koniec_Projekt)),IFERROR(IF(LataProjekcji=$F2445,IF(AND($G2445=$G2446,$F2445=$F2446),ROUND($D2444-SUM($K2446:T2446),0),ROUND(U2444*$E2445,0)),IF(LataProjekcji&gt;$F2445,0,ROUND(U2444*$E2445,0))),0),0)</f>
        <v>0</v>
      </c>
      <c r="V2446" s="5">
        <f ca="1">IF(AND($G2444,NOT(ISTEXT($G2443)),ISNUMBER(Poczatek),ISNUMBER(Koniec_Projekt)),IFERROR(IF(LataProjekcji=$F2445,IF(AND($G2445=$G2446,$F2445=$F2446),ROUND($D2444-SUM($K2446:U2446),0),ROUND(V2444*$E2445,0)),IF(LataProjekcji&gt;$F2445,0,ROUND(V2444*$E2445,0))),0),0)</f>
        <v>0</v>
      </c>
      <c r="W2446" s="5">
        <f ca="1">IF(AND($G2444,NOT(ISTEXT($G2443)),ISNUMBER(Poczatek),ISNUMBER(Koniec_Projekt)),IFERROR(IF(LataProjekcji=$F2445,IF(AND($G2445=$G2446,$F2445=$F2446),ROUND($D2444-SUM($K2446:V2446),0),ROUND(W2444*$E2445,0)),IF(LataProjekcji&gt;$F2445,0,ROUND(W2444*$E2445,0))),0),0)</f>
        <v>0</v>
      </c>
      <c r="X2446" s="5">
        <f ca="1">IF(AND($G2444,NOT(ISTEXT($G2443)),ISNUMBER(Poczatek),ISNUMBER(Koniec_Projekt)),IFERROR(IF(LataProjekcji=$F2445,IF(AND($G2445=$G2446,$F2445=$F2446),ROUND($D2444-SUM($K2446:W2446),0),ROUND(X2444*$E2445,0)),IF(LataProjekcji&gt;$F2445,0,ROUND(X2444*$E2445,0))),0),0)</f>
        <v>0</v>
      </c>
      <c r="Y2446" s="5">
        <f ca="1">IF(AND($G2444,NOT(ISTEXT($G2443)),ISNUMBER(Poczatek),ISNUMBER(Koniec_Projekt)),IFERROR(IF(LataProjekcji=$F2445,IF(AND($G2445=$G2446,$F2445=$F2446),ROUND($D2444-SUM($K2446:X2446),0),ROUND(Y2444*$E2445,0)),IF(LataProjekcji&gt;$F2445,0,ROUND(Y2444*$E2445,0))),0),0)</f>
        <v>0</v>
      </c>
      <c r="Z2446" s="5">
        <f ca="1">IF(AND($G2444,NOT(ISTEXT($G2443)),ISNUMBER(Poczatek),ISNUMBER(Koniec_Projekt)),IFERROR(IF(LataProjekcji=$F2445,IF(AND($G2445=$G2446,$F2445=$F2446),ROUND($D2444-SUM($K2446:Y2446),0),ROUND(Z2444*$E2445,0)),IF(LataProjekcji&gt;$F2445,0,ROUND(Z2444*$E2445,0))),0),0)</f>
        <v>0</v>
      </c>
      <c r="AA2446" s="5">
        <f ca="1">IF(AND($G2444,NOT(ISTEXT($G2443)),ISNUMBER(Poczatek),ISNUMBER(Koniec_Projekt)),IFERROR(IF(LataProjekcji=$F2445,IF(AND($G2445=$G2446,$F2445=$F2446),ROUND($D2444-SUM($K2446:Z2446),0),ROUND(AA2444*$E2445,0)),IF(LataProjekcji&gt;$F2445,0,ROUND(AA2444*$E2445,0))),0),0)</f>
        <v>0</v>
      </c>
      <c r="AB2446" s="5">
        <f ca="1">IF(AND($G2444,NOT(ISTEXT($G2443)),ISNUMBER(Poczatek),ISNUMBER(Koniec_Projekt)),IFERROR(IF(LataProjekcji=$F2445,IF(AND($G2445=$G2446,$F2445=$F2446),ROUND($D2444-SUM($K2446:AA2446),0),ROUND(AB2444*$E2445,0)),IF(LataProjekcji&gt;$F2445,0,ROUND(AB2444*$E2445,0))),0),0)</f>
        <v>0</v>
      </c>
      <c r="AC2446" s="5">
        <f ca="1">IF(AND($G2444,NOT(ISTEXT($G2443)),ISNUMBER(Poczatek),ISNUMBER(Koniec_Projekt)),IFERROR(IF(LataProjekcji=$F2445,IF(AND($G2445=$G2446,$F2445=$F2446),ROUND($D2444-SUM($K2446:AB2446),0),ROUND(AC2444*$E2445,0)),IF(LataProjekcji&gt;$F2445,0,ROUND(AC2444*$E2445,0))),0),0)</f>
        <v>0</v>
      </c>
      <c r="AD2446" s="5">
        <f ca="1">IF(AND($G2444,NOT(ISTEXT($G2443)),ISNUMBER(Poczatek),ISNUMBER(Koniec_Projekt)),IFERROR(IF(LataProjekcji=$F2445,IF(AND($G2445=$G2446,$F2445=$F2446),ROUND($D2444-SUM($K2446:AC2446),0),ROUND(AD2444*$E2445,0)),IF(LataProjekcji&gt;$F2445,0,ROUND(AD2444*$E2445,0))),0),0)</f>
        <v>0</v>
      </c>
      <c r="AE2446" s="5">
        <f ca="1">IF(AND($G2444,NOT(ISTEXT($G2443)),ISNUMBER(Poczatek),ISNUMBER(Koniec_Projekt)),IFERROR(IF(LataProjekcji=$F2445,IF(AND($G2445=$G2446,$F2445=$F2446),ROUND($D2444-SUM($K2446:AD2446),0),ROUND(AE2444*$E2445,0)),IF(LataProjekcji&gt;$F2445,0,ROUND(AE2444*$E2445,0))),0),0)</f>
        <v>0</v>
      </c>
    </row>
    <row r="2447" spans="2:31" ht="12.5" hidden="1" thickBot="1">
      <c r="B2447" s="532" t="s">
        <v>755</v>
      </c>
      <c r="C2447" s="533"/>
      <c r="D2447" s="534">
        <f ca="1">IF(D2444&gt;10,ROUND((D2446-1)*E2445,0),E2445)</f>
        <v>0</v>
      </c>
      <c r="E2447" s="534">
        <f ca="1">D2444-D2447</f>
        <v>0</v>
      </c>
      <c r="F2447" s="533"/>
      <c r="G2447" s="533"/>
      <c r="H2447" s="533"/>
      <c r="I2447" s="533"/>
      <c r="J2447" s="533"/>
      <c r="K2447" s="533"/>
      <c r="L2447" s="533"/>
      <c r="M2447" s="533"/>
      <c r="N2447" s="533"/>
      <c r="O2447" s="533"/>
      <c r="P2447" s="533"/>
      <c r="Q2447" s="533"/>
      <c r="R2447" s="533"/>
      <c r="S2447" s="533"/>
      <c r="T2447" s="533"/>
      <c r="U2447" s="533"/>
      <c r="V2447" s="533"/>
      <c r="W2447" s="533"/>
      <c r="X2447" s="533"/>
      <c r="Y2447" s="533"/>
      <c r="Z2447" s="533"/>
      <c r="AA2447" s="533"/>
      <c r="AB2447" s="533"/>
      <c r="AC2447" s="533"/>
      <c r="AD2447" s="533"/>
      <c r="AE2447" s="533"/>
    </row>
    <row r="2448" spans="2:31" ht="12.5" hidden="1" thickTop="1"/>
    <row r="2449" spans="2:31" ht="12.5" hidden="1" thickBot="1">
      <c r="B2449" s="535" t="str">
        <f ca="1">"nazwa ST: "&amp;B1256</f>
        <v>nazwa ST: 0</v>
      </c>
      <c r="C2449" s="535"/>
      <c r="D2449" s="536">
        <f>D1256</f>
        <v>19</v>
      </c>
      <c r="E2449" s="535"/>
      <c r="F2449" s="535"/>
      <c r="G2449" s="535"/>
      <c r="H2449" s="535"/>
      <c r="I2449" s="535"/>
      <c r="J2449" s="535"/>
      <c r="K2449" s="544" t="str">
        <f t="shared" ref="K2449:AE2449" si="3685">LataProjekcji</f>
        <v>Uzupełnij dane</v>
      </c>
      <c r="L2449" s="544" t="str">
        <f t="shared" si="3685"/>
        <v/>
      </c>
      <c r="M2449" s="544" t="str">
        <f t="shared" si="3685"/>
        <v/>
      </c>
      <c r="N2449" s="544" t="str">
        <f t="shared" si="3685"/>
        <v/>
      </c>
      <c r="O2449" s="544" t="str">
        <f t="shared" si="3685"/>
        <v/>
      </c>
      <c r="P2449" s="544" t="str">
        <f t="shared" si="3685"/>
        <v/>
      </c>
      <c r="Q2449" s="544" t="str">
        <f t="shared" si="3685"/>
        <v/>
      </c>
      <c r="R2449" s="544" t="str">
        <f t="shared" si="3685"/>
        <v/>
      </c>
      <c r="S2449" s="544" t="str">
        <f t="shared" si="3685"/>
        <v/>
      </c>
      <c r="T2449" s="544" t="str">
        <f t="shared" si="3685"/>
        <v/>
      </c>
      <c r="U2449" s="544" t="str">
        <f t="shared" si="3685"/>
        <v/>
      </c>
      <c r="V2449" s="544" t="str">
        <f t="shared" si="3685"/>
        <v/>
      </c>
      <c r="W2449" s="544" t="str">
        <f t="shared" si="3685"/>
        <v/>
      </c>
      <c r="X2449" s="544" t="str">
        <f t="shared" si="3685"/>
        <v/>
      </c>
      <c r="Y2449" s="544" t="str">
        <f t="shared" si="3685"/>
        <v/>
      </c>
      <c r="Z2449" s="544" t="str">
        <f t="shared" si="3685"/>
        <v/>
      </c>
      <c r="AA2449" s="544" t="str">
        <f t="shared" si="3685"/>
        <v/>
      </c>
      <c r="AB2449" s="544" t="str">
        <f t="shared" si="3685"/>
        <v/>
      </c>
      <c r="AC2449" s="544" t="str">
        <f t="shared" si="3685"/>
        <v/>
      </c>
      <c r="AD2449" s="544" t="str">
        <f t="shared" si="3685"/>
        <v/>
      </c>
      <c r="AE2449" s="544" t="str">
        <f t="shared" si="3685"/>
        <v/>
      </c>
    </row>
    <row r="2450" spans="2:31" hidden="1">
      <c r="B2450" s="531" t="s">
        <v>756</v>
      </c>
      <c r="D2450" s="1">
        <f ca="1">D1257</f>
        <v>1900</v>
      </c>
      <c r="E2450" s="1">
        <f ca="1">E1257</f>
        <v>1</v>
      </c>
      <c r="F2450" s="1">
        <f ca="1">IF(D2451&gt;10,F1257,1)</f>
        <v>1</v>
      </c>
      <c r="G2450" s="530" t="str">
        <f ca="1">IF(ISBLANK(OFFSET($E$195,$D2449,0)),"brak daty",IF(D2451&gt;10,EDATE(OFFSET($E$195,$D2449,0),D2453),DATE(D2450,E2450,1)))</f>
        <v>brak daty</v>
      </c>
      <c r="H2450" s="543" t="b">
        <f ca="1">SUM(K2450:AE2450)=D2453</f>
        <v>1</v>
      </c>
      <c r="I2450" s="1" t="s">
        <v>752</v>
      </c>
      <c r="K2450" s="5">
        <f ca="1">IF(AND($G2451,NOT(ISTEXT($G2450)),ISNUMBER(Poczatek),ISNUMBER(Koniec_Projekt)),IFERROR(IF($D2450=LataProjekcji,$F2450,IF($D2450&lt;LataProjekcji,IF((SUM(K2450)+12)&lt;$D2453,12,$D2453-SUM(K2450)),0)),0),0)</f>
        <v>0</v>
      </c>
      <c r="L2450" s="5">
        <f ca="1">IF(AND($G2451,NOT(ISTEXT($G2450)),ISNUMBER(Poczatek),ISNUMBER(Koniec_Projekt)),IFERROR(IF($D2450=LataProjekcji,$F2450,IF($D2450&lt;LataProjekcji,IF((SUM($K2450:K2450)+12)&lt;$D2453,12,$D2453-SUM($K2450:K2450)),0)),0),0)</f>
        <v>0</v>
      </c>
      <c r="M2450" s="5">
        <f ca="1">IF(AND($G2451,NOT(ISTEXT($G2450)),ISNUMBER(Poczatek),ISNUMBER(Koniec_Projekt)),IFERROR(IF($D2450=LataProjekcji,$F2450,IF($D2450&lt;LataProjekcji,IF((SUM($K2450:L2450)+12)&lt;$D2453,12,$D2453-SUM($K2450:L2450)),0)),0),0)</f>
        <v>0</v>
      </c>
      <c r="N2450" s="5">
        <f ca="1">IF(AND($G2451,NOT(ISTEXT($G2450)),ISNUMBER(Poczatek),ISNUMBER(Koniec_Projekt)),IFERROR(IF($D2450=LataProjekcji,$F2450,IF($D2450&lt;LataProjekcji,IF((SUM($K2450:M2450)+12)&lt;$D2453,12,$D2453-SUM($K2450:M2450)),0)),0),0)</f>
        <v>0</v>
      </c>
      <c r="O2450" s="5">
        <f ca="1">IF(AND($G2451,NOT(ISTEXT($G2450)),ISNUMBER(Poczatek),ISNUMBER(Koniec_Projekt)),IFERROR(IF($D2450=LataProjekcji,$F2450,IF($D2450&lt;LataProjekcji,IF((SUM($K2450:N2450)+12)&lt;$D2453,12,$D2453-SUM($K2450:N2450)),0)),0),0)</f>
        <v>0</v>
      </c>
      <c r="P2450" s="5">
        <f ca="1">IF(AND($G2451,NOT(ISTEXT($G2450)),ISNUMBER(Poczatek),ISNUMBER(Koniec_Projekt)),IFERROR(IF($D2450=LataProjekcji,$F2450,IF($D2450&lt;LataProjekcji,IF((SUM($K2450:O2450)+12)&lt;$D2453,12,$D2453-SUM($K2450:O2450)),0)),0),0)</f>
        <v>0</v>
      </c>
      <c r="Q2450" s="5">
        <f ca="1">IF(AND($G2451,NOT(ISTEXT($G2450)),ISNUMBER(Poczatek),ISNUMBER(Koniec_Projekt)),IFERROR(IF($D2450=LataProjekcji,$F2450,IF($D2450&lt;LataProjekcji,IF((SUM($K2450:P2450)+12)&lt;$D2453,12,$D2453-SUM($K2450:P2450)),0)),0),0)</f>
        <v>0</v>
      </c>
      <c r="R2450" s="5">
        <f ca="1">IF(AND($G2451,NOT(ISTEXT($G2450)),ISNUMBER(Poczatek),ISNUMBER(Koniec_Projekt)),IFERROR(IF($D2450=LataProjekcji,$F2450,IF($D2450&lt;LataProjekcji,IF((SUM($K2450:Q2450)+12)&lt;$D2453,12,$D2453-SUM($K2450:Q2450)),0)),0),0)</f>
        <v>0</v>
      </c>
      <c r="S2450" s="5">
        <f ca="1">IF(AND($G2451,NOT(ISTEXT($G2450)),ISNUMBER(Poczatek),ISNUMBER(Koniec_Projekt)),IFERROR(IF($D2450=LataProjekcji,$F2450,IF($D2450&lt;LataProjekcji,IF((SUM($K2450:R2450)+12)&lt;$D2453,12,$D2453-SUM($K2450:R2450)),0)),0),0)</f>
        <v>0</v>
      </c>
      <c r="T2450" s="5">
        <f ca="1">IF(AND($G2451,NOT(ISTEXT($G2450)),ISNUMBER(Poczatek),ISNUMBER(Koniec_Projekt)),IFERROR(IF($D2450=LataProjekcji,$F2450,IF($D2450&lt;LataProjekcji,IF((SUM($K2450:S2450)+12)&lt;$D2453,12,$D2453-SUM($K2450:S2450)),0)),0),0)</f>
        <v>0</v>
      </c>
      <c r="U2450" s="5">
        <f ca="1">IF(AND($G2451,NOT(ISTEXT($G2450)),ISNUMBER(Poczatek),ISNUMBER(Koniec_Projekt)),IFERROR(IF($D2450=LataProjekcji,$F2450,IF($D2450&lt;LataProjekcji,IF((SUM($K2450:T2450)+12)&lt;$D2453,12,$D2453-SUM($K2450:T2450)),0)),0),0)</f>
        <v>0</v>
      </c>
      <c r="V2450" s="5">
        <f ca="1">IF(AND($G2451,NOT(ISTEXT($G2450)),ISNUMBER(Poczatek),ISNUMBER(Koniec_Projekt)),IFERROR(IF($D2450=LataProjekcji,$F2450,IF($D2450&lt;LataProjekcji,IF((SUM($K2450:U2450)+12)&lt;$D2453,12,$D2453-SUM($K2450:U2450)),0)),0),0)</f>
        <v>0</v>
      </c>
      <c r="W2450" s="5">
        <f ca="1">IF(AND($G2451,NOT(ISTEXT($G2450)),ISNUMBER(Poczatek),ISNUMBER(Koniec_Projekt)),IFERROR(IF($D2450=LataProjekcji,$F2450,IF($D2450&lt;LataProjekcji,IF((SUM($K2450:V2450)+12)&lt;$D2453,12,$D2453-SUM($K2450:V2450)),0)),0),0)</f>
        <v>0</v>
      </c>
      <c r="X2450" s="5">
        <f ca="1">IF(AND($G2451,NOT(ISTEXT($G2450)),ISNUMBER(Poczatek),ISNUMBER(Koniec_Projekt)),IFERROR(IF($D2450=LataProjekcji,$F2450,IF($D2450&lt;LataProjekcji,IF((SUM($K2450:W2450)+12)&lt;$D2453,12,$D2453-SUM($K2450:W2450)),0)),0),0)</f>
        <v>0</v>
      </c>
      <c r="Y2450" s="5">
        <f ca="1">IF(AND($G2451,NOT(ISTEXT($G2450)),ISNUMBER(Poczatek),ISNUMBER(Koniec_Projekt)),IFERROR(IF($D2450=LataProjekcji,$F2450,IF($D2450&lt;LataProjekcji,IF((SUM($K2450:X2450)+12)&lt;$D2453,12,$D2453-SUM($K2450:X2450)),0)),0),0)</f>
        <v>0</v>
      </c>
      <c r="Z2450" s="5">
        <f ca="1">IF(AND($G2451,NOT(ISTEXT($G2450)),ISNUMBER(Poczatek),ISNUMBER(Koniec_Projekt)),IFERROR(IF($D2450=LataProjekcji,$F2450,IF($D2450&lt;LataProjekcji,IF((SUM($K2450:Y2450)+12)&lt;$D2453,12,$D2453-SUM($K2450:Y2450)),0)),0),0)</f>
        <v>0</v>
      </c>
      <c r="AA2450" s="5">
        <f ca="1">IF(AND($G2451,NOT(ISTEXT($G2450)),ISNUMBER(Poczatek),ISNUMBER(Koniec_Projekt)),IFERROR(IF($D2450=LataProjekcji,$F2450,IF($D2450&lt;LataProjekcji,IF((SUM($K2450:Z2450)+12)&lt;$D2453,12,$D2453-SUM($K2450:Z2450)),0)),0),0)</f>
        <v>0</v>
      </c>
      <c r="AB2450" s="5">
        <f ca="1">IF(AND($G2451,NOT(ISTEXT($G2450)),ISNUMBER(Poczatek),ISNUMBER(Koniec_Projekt)),IFERROR(IF($D2450=LataProjekcji,$F2450,IF($D2450&lt;LataProjekcji,IF((SUM($K2450:AA2450)+12)&lt;$D2453,12,$D2453-SUM($K2450:AA2450)),0)),0),0)</f>
        <v>0</v>
      </c>
      <c r="AC2450" s="5">
        <f ca="1">IF(AND($G2451,NOT(ISTEXT($G2450)),ISNUMBER(Poczatek),ISNUMBER(Koniec_Projekt)),IFERROR(IF($D2450=LataProjekcji,$F2450,IF($D2450&lt;LataProjekcji,IF((SUM($K2450:AB2450)+12)&lt;$D2453,12,$D2453-SUM($K2450:AB2450)),0)),0),0)</f>
        <v>0</v>
      </c>
      <c r="AD2450" s="5">
        <f ca="1">IF(AND($G2451,NOT(ISTEXT($G2450)),ISNUMBER(Poczatek),ISNUMBER(Koniec_Projekt)),IFERROR(IF($D2450=LataProjekcji,$F2450,IF($D2450&lt;LataProjekcji,IF((SUM($K2450:AC2450)+12)&lt;$D2453,12,$D2453-SUM($K2450:AC2450)),0)),0),0)</f>
        <v>0</v>
      </c>
      <c r="AE2450" s="5">
        <f ca="1">IF(AND($G2451,NOT(ISTEXT($G2450)),ISNUMBER(Poczatek),ISNUMBER(Koniec_Projekt)),IFERROR(IF($D2450=LataProjekcji,$F2450,IF($D2450&lt;LataProjekcji,IF((SUM($K2450:AD2450)+12)&lt;$D2453,12,$D2453-SUM($K2450:AD2450)),0)),0),0)</f>
        <v>0</v>
      </c>
    </row>
    <row r="2451" spans="2:31" hidden="1">
      <c r="B2451" s="531" t="s">
        <v>758</v>
      </c>
      <c r="D2451" s="5">
        <f ca="1">D1258</f>
        <v>0</v>
      </c>
      <c r="E2451" s="459">
        <f ca="1">E1258</f>
        <v>0</v>
      </c>
      <c r="F2451" s="459">
        <f ca="1">F1258</f>
        <v>0</v>
      </c>
      <c r="G2451" s="1" t="b">
        <f>NOT(ISBLANK(am_prace_rozwojowe))</f>
        <v>0</v>
      </c>
      <c r="H2451" s="543" t="b">
        <f ca="1">SUM(K2451:AE2451)=E2453</f>
        <v>1</v>
      </c>
      <c r="I2451" s="1" t="s">
        <v>753</v>
      </c>
      <c r="K2451" s="542">
        <f ca="1">IF(AND($G2451,NOT(ISTEXT($G2450)),ISNUMBER(Poczatek),ISNUMBER(Koniec_Projekt)),IFERROR(IF($D2450=LataProjekcji,IF($F2450&gt;$E2453,$E2453,$F2450),IF($D2453&gt;=$E2453,(IF($D2450&lt;LataProjekcji,IF((SUM(J2451:$K2451)+12)&lt;$E2453,12,$E2453-SUM(J2451:$K2451)),0)),(IF($D2450&lt;LataProjekcji,IF((SUM(J2451:$K2451)+12)&lt;$D2453,12,$D2453-SUM(J2451:$K2451)),0)))),0),0)</f>
        <v>0</v>
      </c>
      <c r="L2451" s="542">
        <f ca="1">IF(AND($G2451,NOT(ISTEXT($G2450)),ISNUMBER(Poczatek),ISNUMBER(Koniec_Projekt)),IFERROR(IF($D2450=LataProjekcji,IF($F2450&gt;$E2453,$E2453,$F2450),IF($D2453&gt;=$E2453,(IF($D2450&lt;LataProjekcji,IF((SUM($K2451:K2451)+12)&lt;$E2453,12,$E2453-SUM($K2451:K2451)),0)),(IF($D2450&lt;LataProjekcji,IF((SUM($K2451:K2451)+12)&lt;$D2453,12,$D2453-SUM($K2451:K2451)),0)))),0),0)</f>
        <v>0</v>
      </c>
      <c r="M2451" s="542">
        <f ca="1">IF(AND($G2451,NOT(ISTEXT($G2450)),ISNUMBER(Poczatek),ISNUMBER(Koniec_Projekt)),IFERROR(IF($D2450=LataProjekcji,IF($F2450&gt;$E2453,$E2453,$F2450),IF($D2453&gt;=$E2453,(IF($D2450&lt;LataProjekcji,IF((SUM($K2451:L2451)+12)&lt;$E2453,12,$E2453-SUM($K2451:L2451)),0)),(IF($D2450&lt;LataProjekcji,IF((SUM($K2451:L2451)+12)&lt;$D2453,12,$D2453-SUM($K2451:L2451)),0)))),0),0)</f>
        <v>0</v>
      </c>
      <c r="N2451" s="542">
        <f ca="1">IF(AND($G2451,NOT(ISTEXT($G2450)),ISNUMBER(Poczatek),ISNUMBER(Koniec_Projekt)),IFERROR(IF($D2450=LataProjekcji,IF($F2450&gt;$E2453,$E2453,$F2450),IF($D2453&gt;=$E2453,(IF($D2450&lt;LataProjekcji,IF((SUM($K2451:M2451)+12)&lt;$E2453,12,$E2453-SUM($K2451:M2451)),0)),(IF($D2450&lt;LataProjekcji,IF((SUM($K2451:M2451)+12)&lt;$D2453,12,$D2453-SUM($K2451:M2451)),0)))),0),0)</f>
        <v>0</v>
      </c>
      <c r="O2451" s="542">
        <f ca="1">IF(AND($G2451,NOT(ISTEXT($G2450)),ISNUMBER(Poczatek),ISNUMBER(Koniec_Projekt)),IFERROR(IF($D2450=LataProjekcji,IF($F2450&gt;$E2453,$E2453,$F2450),IF($D2453&gt;=$E2453,(IF($D2450&lt;LataProjekcji,IF((SUM($K2451:N2451)+12)&lt;$E2453,12,$E2453-SUM($K2451:N2451)),0)),(IF($D2450&lt;LataProjekcji,IF((SUM($K2451:N2451)+12)&lt;$D2453,12,$D2453-SUM($K2451:N2451)),0)))),0),0)</f>
        <v>0</v>
      </c>
      <c r="P2451" s="542">
        <f ca="1">IF(AND($G2451,NOT(ISTEXT($G2450)),ISNUMBER(Poczatek),ISNUMBER(Koniec_Projekt)),IFERROR(IF($D2450=LataProjekcji,IF($F2450&gt;$E2453,$E2453,$F2450),IF($D2453&gt;=$E2453,(IF($D2450&lt;LataProjekcji,IF((SUM($K2451:O2451)+12)&lt;$E2453,12,$E2453-SUM($K2451:O2451)),0)),(IF($D2450&lt;LataProjekcji,IF((SUM($K2451:O2451)+12)&lt;$D2453,12,$D2453-SUM($K2451:O2451)),0)))),0),0)</f>
        <v>0</v>
      </c>
      <c r="Q2451" s="542">
        <f ca="1">IF(AND($G2451,NOT(ISTEXT($G2450)),ISNUMBER(Poczatek),ISNUMBER(Koniec_Projekt)),IFERROR(IF($D2450=LataProjekcji,IF($F2450&gt;$E2453,$E2453,$F2450),IF($D2453&gt;=$E2453,(IF($D2450&lt;LataProjekcji,IF((SUM($K2451:P2451)+12)&lt;$E2453,12,$E2453-SUM($K2451:P2451)),0)),(IF($D2450&lt;LataProjekcji,IF((SUM($K2451:P2451)+12)&lt;$D2453,12,$D2453-SUM($K2451:P2451)),0)))),0),0)</f>
        <v>0</v>
      </c>
      <c r="R2451" s="542">
        <f ca="1">IF(AND($G2451,NOT(ISTEXT($G2450)),ISNUMBER(Poczatek),ISNUMBER(Koniec_Projekt)),IFERROR(IF($D2450=LataProjekcji,IF($F2450&gt;$E2453,$E2453,$F2450),IF($D2453&gt;=$E2453,(IF($D2450&lt;LataProjekcji,IF((SUM($K2451:Q2451)+12)&lt;$E2453,12,$E2453-SUM($K2451:Q2451)),0)),(IF($D2450&lt;LataProjekcji,IF((SUM($K2451:Q2451)+12)&lt;$D2453,12,$D2453-SUM($K2451:Q2451)),0)))),0),0)</f>
        <v>0</v>
      </c>
      <c r="S2451" s="542">
        <f ca="1">IF(AND($G2451,NOT(ISTEXT($G2450)),ISNUMBER(Poczatek),ISNUMBER(Koniec_Projekt)),IFERROR(IF($D2450=LataProjekcji,IF($F2450&gt;$E2453,$E2453,$F2450),IF($D2453&gt;=$E2453,(IF($D2450&lt;LataProjekcji,IF((SUM($K2451:R2451)+12)&lt;$E2453,12,$E2453-SUM($K2451:R2451)),0)),(IF($D2450&lt;LataProjekcji,IF((SUM($K2451:R2451)+12)&lt;$D2453,12,$D2453-SUM($K2451:R2451)),0)))),0),0)</f>
        <v>0</v>
      </c>
      <c r="T2451" s="542">
        <f ca="1">IF(AND($G2451,NOT(ISTEXT($G2450)),ISNUMBER(Poczatek),ISNUMBER(Koniec_Projekt)),IFERROR(IF($D2450=LataProjekcji,IF($F2450&gt;$E2453,$E2453,$F2450),IF($D2453&gt;=$E2453,(IF($D2450&lt;LataProjekcji,IF((SUM($K2451:S2451)+12)&lt;$E2453,12,$E2453-SUM($K2451:S2451)),0)),(IF($D2450&lt;LataProjekcji,IF((SUM($K2451:S2451)+12)&lt;$D2453,12,$D2453-SUM($K2451:S2451)),0)))),0),0)</f>
        <v>0</v>
      </c>
      <c r="U2451" s="542">
        <f ca="1">IF(AND($G2451,NOT(ISTEXT($G2450)),ISNUMBER(Poczatek),ISNUMBER(Koniec_Projekt)),IFERROR(IF($D2450=LataProjekcji,IF($F2450&gt;$E2453,$E2453,$F2450),IF($D2453&gt;=$E2453,(IF($D2450&lt;LataProjekcji,IF((SUM($K2451:T2451)+12)&lt;$E2453,12,$E2453-SUM($K2451:T2451)),0)),(IF($D2450&lt;LataProjekcji,IF((SUM($K2451:T2451)+12)&lt;$D2453,12,$D2453-SUM($K2451:T2451)),0)))),0),0)</f>
        <v>0</v>
      </c>
      <c r="V2451" s="542">
        <f ca="1">IF(AND($G2451,NOT(ISTEXT($G2450)),ISNUMBER(Poczatek),ISNUMBER(Koniec_Projekt)),IFERROR(IF($D2450=LataProjekcji,IF($F2450&gt;$E2453,$E2453,$F2450),IF($D2453&gt;=$E2453,(IF($D2450&lt;LataProjekcji,IF((SUM($K2451:U2451)+12)&lt;$E2453,12,$E2453-SUM($K2451:U2451)),0)),(IF($D2450&lt;LataProjekcji,IF((SUM($K2451:U2451)+12)&lt;$D2453,12,$D2453-SUM($K2451:U2451)),0)))),0),0)</f>
        <v>0</v>
      </c>
      <c r="W2451" s="542">
        <f ca="1">IF(AND($G2451,NOT(ISTEXT($G2450)),ISNUMBER(Poczatek),ISNUMBER(Koniec_Projekt)),IFERROR(IF($D2450=LataProjekcji,IF($F2450&gt;$E2453,$E2453,$F2450),IF($D2453&gt;=$E2453,(IF($D2450&lt;LataProjekcji,IF((SUM($K2451:V2451)+12)&lt;$E2453,12,$E2453-SUM($K2451:V2451)),0)),(IF($D2450&lt;LataProjekcji,IF((SUM($K2451:V2451)+12)&lt;$D2453,12,$D2453-SUM($K2451:V2451)),0)))),0),0)</f>
        <v>0</v>
      </c>
      <c r="X2451" s="542">
        <f ca="1">IF(AND($G2451,NOT(ISTEXT($G2450)),ISNUMBER(Poczatek),ISNUMBER(Koniec_Projekt)),IFERROR(IF($D2450=LataProjekcji,IF($F2450&gt;$E2453,$E2453,$F2450),IF($D2453&gt;=$E2453,(IF($D2450&lt;LataProjekcji,IF((SUM($K2451:W2451)+12)&lt;$E2453,12,$E2453-SUM($K2451:W2451)),0)),(IF($D2450&lt;LataProjekcji,IF((SUM($K2451:W2451)+12)&lt;$D2453,12,$D2453-SUM($K2451:W2451)),0)))),0),0)</f>
        <v>0</v>
      </c>
      <c r="Y2451" s="542">
        <f ca="1">IF(AND($G2451,NOT(ISTEXT($G2450)),ISNUMBER(Poczatek),ISNUMBER(Koniec_Projekt)),IFERROR(IF($D2450=LataProjekcji,IF($F2450&gt;$E2453,$E2453,$F2450),IF($D2453&gt;=$E2453,(IF($D2450&lt;LataProjekcji,IF((SUM($K2451:X2451)+12)&lt;$E2453,12,$E2453-SUM($K2451:X2451)),0)),(IF($D2450&lt;LataProjekcji,IF((SUM($K2451:X2451)+12)&lt;$D2453,12,$D2453-SUM($K2451:X2451)),0)))),0),0)</f>
        <v>0</v>
      </c>
      <c r="Z2451" s="542">
        <f ca="1">IF(AND($G2451,NOT(ISTEXT($G2450)),ISNUMBER(Poczatek),ISNUMBER(Koniec_Projekt)),IFERROR(IF($D2450=LataProjekcji,IF($F2450&gt;$E2453,$E2453,$F2450),IF($D2453&gt;=$E2453,(IF($D2450&lt;LataProjekcji,IF((SUM($K2451:Y2451)+12)&lt;$E2453,12,$E2453-SUM($K2451:Y2451)),0)),(IF($D2450&lt;LataProjekcji,IF((SUM($K2451:Y2451)+12)&lt;$D2453,12,$D2453-SUM($K2451:Y2451)),0)))),0),0)</f>
        <v>0</v>
      </c>
      <c r="AA2451" s="542">
        <f ca="1">IF(AND($G2451,NOT(ISTEXT($G2450)),ISNUMBER(Poczatek),ISNUMBER(Koniec_Projekt)),IFERROR(IF($D2450=LataProjekcji,IF($F2450&gt;$E2453,$E2453,$F2450),IF($D2453&gt;=$E2453,(IF($D2450&lt;LataProjekcji,IF((SUM($K2451:Z2451)+12)&lt;$E2453,12,$E2453-SUM($K2451:Z2451)),0)),(IF($D2450&lt;LataProjekcji,IF((SUM($K2451:Z2451)+12)&lt;$D2453,12,$D2453-SUM($K2451:Z2451)),0)))),0),0)</f>
        <v>0</v>
      </c>
      <c r="AB2451" s="542">
        <f ca="1">IF(AND($G2451,NOT(ISTEXT($G2450)),ISNUMBER(Poczatek),ISNUMBER(Koniec_Projekt)),IFERROR(IF($D2450=LataProjekcji,IF($F2450&gt;$E2453,$E2453,$F2450),IF($D2453&gt;=$E2453,(IF($D2450&lt;LataProjekcji,IF((SUM($K2451:AA2451)+12)&lt;$E2453,12,$E2453-SUM($K2451:AA2451)),0)),(IF($D2450&lt;LataProjekcji,IF((SUM($K2451:AA2451)+12)&lt;$D2453,12,$D2453-SUM($K2451:AA2451)),0)))),0),0)</f>
        <v>0</v>
      </c>
      <c r="AC2451" s="542">
        <f ca="1">IF(AND($G2451,NOT(ISTEXT($G2450)),ISNUMBER(Poczatek),ISNUMBER(Koniec_Projekt)),IFERROR(IF($D2450=LataProjekcji,IF($F2450&gt;$E2453,$E2453,$F2450),IF($D2453&gt;=$E2453,(IF($D2450&lt;LataProjekcji,IF((SUM($K2451:AB2451)+12)&lt;$E2453,12,$E2453-SUM($K2451:AB2451)),0)),(IF($D2450&lt;LataProjekcji,IF((SUM($K2451:AB2451)+12)&lt;$D2453,12,$D2453-SUM($K2451:AB2451)),0)))),0),0)</f>
        <v>0</v>
      </c>
      <c r="AD2451" s="542">
        <f ca="1">IF(AND($G2451,NOT(ISTEXT($G2450)),ISNUMBER(Poczatek),ISNUMBER(Koniec_Projekt)),IFERROR(IF($D2450=LataProjekcji,IF($F2450&gt;$E2453,$E2453,$F2450),IF($D2453&gt;=$E2453,(IF($D2450&lt;LataProjekcji,IF((SUM($K2451:AC2451)+12)&lt;$E2453,12,$E2453-SUM($K2451:AC2451)),0)),(IF($D2450&lt;LataProjekcji,IF((SUM($K2451:AC2451)+12)&lt;$D2453,12,$D2453-SUM($K2451:AC2451)),0)))),0),0)</f>
        <v>0</v>
      </c>
      <c r="AE2451" s="542">
        <f ca="1">IF(AND($G2451,NOT(ISTEXT($G2450)),ISNUMBER(Poczatek),ISNUMBER(Koniec_Projekt)),IFERROR(IF($D2450=LataProjekcji,IF($F2450&gt;$E2453,$E2453,$F2450),IF($D2453&gt;=$E2453,(IF($D2450&lt;LataProjekcji,IF((SUM($K2451:AD2451)+12)&lt;$E2453,12,$E2453-SUM($K2451:AD2451)),0)),(IF($D2450&lt;LataProjekcji,IF((SUM($K2451:AD2451)+12)&lt;$D2453,12,$D2453-SUM($K2451:AD2451)),0)))),0),0)</f>
        <v>0</v>
      </c>
    </row>
    <row r="2452" spans="2:31" hidden="1">
      <c r="B2452" s="531" t="s">
        <v>757</v>
      </c>
      <c r="D2452" s="459">
        <f ca="1">D1259</f>
        <v>0</v>
      </c>
      <c r="E2452" s="459">
        <f ca="1">IF(D2451&gt;10,ROUND(D2452/12,2),D2452)</f>
        <v>0</v>
      </c>
      <c r="F2452" s="529">
        <f>Koniec_Projekt</f>
        <v>0</v>
      </c>
      <c r="G2452" s="330">
        <f>Miesiac_Koniec_Projekt</f>
        <v>0</v>
      </c>
      <c r="H2452" s="543" t="b">
        <f ca="1">SUM(K2452:AE2452)=D2451</f>
        <v>1</v>
      </c>
      <c r="I2452" s="1" t="s">
        <v>716</v>
      </c>
      <c r="K2452" s="256">
        <f ca="1">IF(AND($G2451,NOT(ISTEXT($G2450)),ISNUMBER(Poczatek),ISNUMBER(Koniec_Projekt)),IFERROR(IF(LataProjekcji=$F2453,ROUND($D2451,0),ROUND(K2450*$E2452,0)),0),0)</f>
        <v>0</v>
      </c>
      <c r="L2452" s="5">
        <f ca="1">IF(AND($G2451,NOT(ISTEXT($G2450)),ISNUMBER(Poczatek),ISNUMBER(Koniec_Projekt)),IFERROR(IF(LataProjekcji=$F2453,ROUND($D2451-SUM(K2452:$K2452),0),ROUND(L2450*$E2452,0)),0),0)</f>
        <v>0</v>
      </c>
      <c r="M2452" s="5">
        <f ca="1">IF(AND($G2451,NOT(ISTEXT($G2450)),ISNUMBER(Poczatek),ISNUMBER(Koniec_Projekt)),IFERROR(IF(LataProjekcji=$F2453,ROUND($D2451-SUM($K2452:L2452),0),ROUND(M2450*$E2452,0)),0),0)</f>
        <v>0</v>
      </c>
      <c r="N2452" s="5">
        <f ca="1">IF(AND($G2451,NOT(ISTEXT($G2450)),ISNUMBER(Poczatek),ISNUMBER(Koniec_Projekt)),IFERROR(IF(LataProjekcji=$F2453,ROUND($D2451-SUM($K2452:M2452),0),ROUND(N2450*$E2452,0)),0),0)</f>
        <v>0</v>
      </c>
      <c r="O2452" s="5">
        <f ca="1">IF(AND($G2451,NOT(ISTEXT($G2450)),ISNUMBER(Poczatek),ISNUMBER(Koniec_Projekt)),IFERROR(IF(LataProjekcji=$F2453,ROUND($D2451-SUM($K2452:N2452),0),ROUND(O2450*$E2452,0)),0),0)</f>
        <v>0</v>
      </c>
      <c r="P2452" s="5">
        <f ca="1">IF(AND($G2451,NOT(ISTEXT($G2450)),ISNUMBER(Poczatek),ISNUMBER(Koniec_Projekt)),IFERROR(IF(LataProjekcji=$F2453,ROUND($D2451-SUM($K2452:O2452),0),ROUND(P2450*$E2452,0)),0),0)</f>
        <v>0</v>
      </c>
      <c r="Q2452" s="5">
        <f ca="1">IF(AND($G2451,NOT(ISTEXT($G2450)),ISNUMBER(Poczatek),ISNUMBER(Koniec_Projekt)),IFERROR(IF(LataProjekcji=$F2453,ROUND($D2451-SUM($K2452:P2452),0),ROUND(Q2450*$E2452,0)),0),0)</f>
        <v>0</v>
      </c>
      <c r="R2452" s="5">
        <f ca="1">IF(AND($G2451,NOT(ISTEXT($G2450)),ISNUMBER(Poczatek),ISNUMBER(Koniec_Projekt)),IFERROR(IF(LataProjekcji=$F2453,ROUND($D2451-SUM($K2452:Q2452),0),ROUND(R2450*$E2452,0)),0),0)</f>
        <v>0</v>
      </c>
      <c r="S2452" s="5">
        <f ca="1">IF(AND($G2451,NOT(ISTEXT($G2450)),ISNUMBER(Poczatek),ISNUMBER(Koniec_Projekt)),IFERROR(IF(LataProjekcji=$F2453,ROUND($D2451-SUM($K2452:R2452),0),ROUND(S2450*$E2452,0)),0),0)</f>
        <v>0</v>
      </c>
      <c r="T2452" s="5">
        <f ca="1">IF(AND($G2451,NOT(ISTEXT($G2450)),ISNUMBER(Poczatek),ISNUMBER(Koniec_Projekt)),IFERROR(IF(LataProjekcji=$F2453,ROUND($D2451-SUM($K2452:S2452),0),ROUND(T2450*$E2452,0)),0),0)</f>
        <v>0</v>
      </c>
      <c r="U2452" s="5">
        <f ca="1">IF(AND($G2451,NOT(ISTEXT($G2450)),ISNUMBER(Poczatek),ISNUMBER(Koniec_Projekt)),IFERROR(IF(LataProjekcji=$F2453,ROUND($D2451-SUM($K2452:T2452),0),ROUND(U2450*$E2452,0)),0),0)</f>
        <v>0</v>
      </c>
      <c r="V2452" s="5">
        <f ca="1">IF(AND($G2451,NOT(ISTEXT($G2450)),ISNUMBER(Poczatek),ISNUMBER(Koniec_Projekt)),IFERROR(IF(LataProjekcji=$F2453,ROUND($D2451-SUM($K2452:U2452),0),ROUND(V2450*$E2452,0)),0),0)</f>
        <v>0</v>
      </c>
      <c r="W2452" s="5">
        <f ca="1">IF(AND($G2451,NOT(ISTEXT($G2450)),ISNUMBER(Poczatek),ISNUMBER(Koniec_Projekt)),IFERROR(IF(LataProjekcji=$F2453,ROUND($D2451-SUM($K2452:V2452),0),ROUND(W2450*$E2452,0)),0),0)</f>
        <v>0</v>
      </c>
      <c r="X2452" s="5">
        <f ca="1">IF(AND($G2451,NOT(ISTEXT($G2450)),ISNUMBER(Poczatek),ISNUMBER(Koniec_Projekt)),IFERROR(IF(LataProjekcji=$F2453,ROUND($D2451-SUM($K2452:W2452),0),ROUND(X2450*$E2452,0)),0),0)</f>
        <v>0</v>
      </c>
      <c r="Y2452" s="5">
        <f ca="1">IF(AND($G2451,NOT(ISTEXT($G2450)),ISNUMBER(Poczatek),ISNUMBER(Koniec_Projekt)),IFERROR(IF(LataProjekcji=$F2453,ROUND($D2451-SUM($K2452:X2452),0),ROUND(Y2450*$E2452,0)),0),0)</f>
        <v>0</v>
      </c>
      <c r="Z2452" s="5">
        <f ca="1">IF(AND($G2451,NOT(ISTEXT($G2450)),ISNUMBER(Poczatek),ISNUMBER(Koniec_Projekt)),IFERROR(IF(LataProjekcji=$F2453,ROUND($D2451-SUM($K2452:Y2452),0),ROUND(Z2450*$E2452,0)),0),0)</f>
        <v>0</v>
      </c>
      <c r="AA2452" s="5">
        <f ca="1">IF(AND($G2451,NOT(ISTEXT($G2450)),ISNUMBER(Poczatek),ISNUMBER(Koniec_Projekt)),IFERROR(IF(LataProjekcji=$F2453,ROUND($D2451-SUM($K2452:Z2452),0),ROUND(AA2450*$E2452,0)),0),0)</f>
        <v>0</v>
      </c>
      <c r="AB2452" s="5">
        <f ca="1">IF(AND($G2451,NOT(ISTEXT($G2450)),ISNUMBER(Poczatek),ISNUMBER(Koniec_Projekt)),IFERROR(IF(LataProjekcji=$F2453,ROUND($D2451-SUM($K2452:AA2452),0),ROUND(AB2450*$E2452,0)),0),0)</f>
        <v>0</v>
      </c>
      <c r="AC2452" s="5">
        <f ca="1">IF(AND($G2451,NOT(ISTEXT($G2450)),ISNUMBER(Poczatek),ISNUMBER(Koniec_Projekt)),IFERROR(IF(LataProjekcji=$F2453,ROUND($D2451-SUM($K2452:AB2452),0),ROUND(AC2450*$E2452,0)),0),0)</f>
        <v>0</v>
      </c>
      <c r="AD2452" s="5">
        <f ca="1">IF(AND($G2451,NOT(ISTEXT($G2450)),ISNUMBER(Poczatek),ISNUMBER(Koniec_Projekt)),IFERROR(IF(LataProjekcji=$F2453,ROUND($D2451-SUM($K2452:AC2452),0),ROUND(AD2450*$E2452,0)),0),0)</f>
        <v>0</v>
      </c>
      <c r="AE2452" s="5">
        <f ca="1">IF(AND($G2451,NOT(ISTEXT($G2450)),ISNUMBER(Poczatek),ISNUMBER(Koniec_Projekt)),IFERROR(IF(LataProjekcji=$F2453,ROUND($D2451-SUM($K2452:AD2452),0),ROUND(AE2450*$E2452,0)),0),0)</f>
        <v>0</v>
      </c>
    </row>
    <row r="2453" spans="2:31" hidden="1">
      <c r="B2453" s="531" t="s">
        <v>754</v>
      </c>
      <c r="D2453" s="1">
        <f ca="1">IFERROR(ROUNDUP(D2451/E2452,0),0)</f>
        <v>0</v>
      </c>
      <c r="E2453" s="1">
        <f ca="1">IF(D2453=0,0,DATEDIF(DATE(D2450,E2450,1),DATE(F2452,G2452,1),"m"))</f>
        <v>0</v>
      </c>
      <c r="F2453" s="1" t="str">
        <f ca="1">IFERROR(YEAR(G2450),"brak daty")</f>
        <v>brak daty</v>
      </c>
      <c r="G2453" s="1" t="str">
        <f ca="1">IFERROR(MONTH(G2450),"brak daty")</f>
        <v>brak daty</v>
      </c>
      <c r="H2453" s="5"/>
      <c r="I2453" s="1" t="s">
        <v>426</v>
      </c>
      <c r="K2453" s="5">
        <f ca="1">IF(AND($G2451,NOT(ISTEXT($G2450)),ISNUMBER(Poczatek),ISNUMBER(Koniec_Projekt)),IFERROR(IF(LataProjekcji=$F2452,IF(AND($G2452=$G2453,$F2452=$F2453),ROUND($D2451-SUM($K2453),0),ROUND(K2451*$E2452,0)),IF(LataProjekcji&gt;$F2452,0,ROUND(K2451*$E2452,0))),0),0)</f>
        <v>0</v>
      </c>
      <c r="L2453" s="5">
        <f ca="1">IF(AND($G2451,NOT(ISTEXT($G2450)),ISNUMBER(Poczatek),ISNUMBER(Koniec_Projekt)),IFERROR(IF(LataProjekcji=$F2452,IF(AND($G2452=$G2453,$F2452=$F2453),ROUND($D2451-SUM($K2453:K2453),0),ROUND(L2451*$E2452,0)),IF(LataProjekcji&gt;$F2452,0,ROUND(L2451*$E2452,0))),0),0)</f>
        <v>0</v>
      </c>
      <c r="M2453" s="5">
        <f ca="1">IF(AND($G2451,NOT(ISTEXT($G2450)),ISNUMBER(Poczatek),ISNUMBER(Koniec_Projekt)),IFERROR(IF(LataProjekcji=$F2452,IF(AND($G2452=$G2453,$F2452=$F2453),ROUND($D2451-SUM($K2453:L2453),0),ROUND(M2451*$E2452,0)),IF(LataProjekcji&gt;$F2452,0,ROUND(M2451*$E2452,0))),0),0)</f>
        <v>0</v>
      </c>
      <c r="N2453" s="5">
        <f ca="1">IF(AND($G2451,NOT(ISTEXT($G2450)),ISNUMBER(Poczatek),ISNUMBER(Koniec_Projekt)),IFERROR(IF(LataProjekcji=$F2452,IF(AND($G2452=$G2453,$F2452=$F2453),ROUND($D2451-SUM($K2453:M2453),0),ROUND(N2451*$E2452,0)),IF(LataProjekcji&gt;$F2452,0,ROUND(N2451*$E2452,0))),0),0)</f>
        <v>0</v>
      </c>
      <c r="O2453" s="5">
        <f ca="1">IF(AND($G2451,NOT(ISTEXT($G2450)),ISNUMBER(Poczatek),ISNUMBER(Koniec_Projekt)),IFERROR(IF(LataProjekcji=$F2452,IF(AND($G2452=$G2453,$F2452=$F2453),ROUND($D2451-SUM($K2453:N2453),0),ROUND(O2451*$E2452,0)),IF(LataProjekcji&gt;$F2452,0,ROUND(O2451*$E2452,0))),0),0)</f>
        <v>0</v>
      </c>
      <c r="P2453" s="5">
        <f ca="1">IF(AND($G2451,NOT(ISTEXT($G2450)),ISNUMBER(Poczatek),ISNUMBER(Koniec_Projekt)),IFERROR(IF(LataProjekcji=$F2452,IF(AND($G2452=$G2453,$F2452=$F2453),ROUND($D2451-SUM($K2453:O2453),0),ROUND(P2451*$E2452,0)),IF(LataProjekcji&gt;$F2452,0,ROUND(P2451*$E2452,0))),0),0)</f>
        <v>0</v>
      </c>
      <c r="Q2453" s="5">
        <f ca="1">IF(AND($G2451,NOT(ISTEXT($G2450)),ISNUMBER(Poczatek),ISNUMBER(Koniec_Projekt)),IFERROR(IF(LataProjekcji=$F2452,IF(AND($G2452=$G2453,$F2452=$F2453),ROUND($D2451-SUM($K2453:P2453),0),ROUND(Q2451*$E2452,0)),IF(LataProjekcji&gt;$F2452,0,ROUND(Q2451*$E2452,0))),0),0)</f>
        <v>0</v>
      </c>
      <c r="R2453" s="5">
        <f ca="1">IF(AND($G2451,NOT(ISTEXT($G2450)),ISNUMBER(Poczatek),ISNUMBER(Koniec_Projekt)),IFERROR(IF(LataProjekcji=$F2452,IF(AND($G2452=$G2453,$F2452=$F2453),ROUND($D2451-SUM($K2453:Q2453),0),ROUND(R2451*$E2452,0)),IF(LataProjekcji&gt;$F2452,0,ROUND(R2451*$E2452,0))),0),0)</f>
        <v>0</v>
      </c>
      <c r="S2453" s="5">
        <f ca="1">IF(AND($G2451,NOT(ISTEXT($G2450)),ISNUMBER(Poczatek),ISNUMBER(Koniec_Projekt)),IFERROR(IF(LataProjekcji=$F2452,IF(AND($G2452=$G2453,$F2452=$F2453),ROUND($D2451-SUM($K2453:R2453),0),ROUND(S2451*$E2452,0)),IF(LataProjekcji&gt;$F2452,0,ROUND(S2451*$E2452,0))),0),0)</f>
        <v>0</v>
      </c>
      <c r="T2453" s="5">
        <f ca="1">IF(AND($G2451,NOT(ISTEXT($G2450)),ISNUMBER(Poczatek),ISNUMBER(Koniec_Projekt)),IFERROR(IF(LataProjekcji=$F2452,IF(AND($G2452=$G2453,$F2452=$F2453),ROUND($D2451-SUM($K2453:S2453),0),ROUND(T2451*$E2452,0)),IF(LataProjekcji&gt;$F2452,0,ROUND(T2451*$E2452,0))),0),0)</f>
        <v>0</v>
      </c>
      <c r="U2453" s="5">
        <f ca="1">IF(AND($G2451,NOT(ISTEXT($G2450)),ISNUMBER(Poczatek),ISNUMBER(Koniec_Projekt)),IFERROR(IF(LataProjekcji=$F2452,IF(AND($G2452=$G2453,$F2452=$F2453),ROUND($D2451-SUM($K2453:T2453),0),ROUND(U2451*$E2452,0)),IF(LataProjekcji&gt;$F2452,0,ROUND(U2451*$E2452,0))),0),0)</f>
        <v>0</v>
      </c>
      <c r="V2453" s="5">
        <f ca="1">IF(AND($G2451,NOT(ISTEXT($G2450)),ISNUMBER(Poczatek),ISNUMBER(Koniec_Projekt)),IFERROR(IF(LataProjekcji=$F2452,IF(AND($G2452=$G2453,$F2452=$F2453),ROUND($D2451-SUM($K2453:U2453),0),ROUND(V2451*$E2452,0)),IF(LataProjekcji&gt;$F2452,0,ROUND(V2451*$E2452,0))),0),0)</f>
        <v>0</v>
      </c>
      <c r="W2453" s="5">
        <f ca="1">IF(AND($G2451,NOT(ISTEXT($G2450)),ISNUMBER(Poczatek),ISNUMBER(Koniec_Projekt)),IFERROR(IF(LataProjekcji=$F2452,IF(AND($G2452=$G2453,$F2452=$F2453),ROUND($D2451-SUM($K2453:V2453),0),ROUND(W2451*$E2452,0)),IF(LataProjekcji&gt;$F2452,0,ROUND(W2451*$E2452,0))),0),0)</f>
        <v>0</v>
      </c>
      <c r="X2453" s="5">
        <f ca="1">IF(AND($G2451,NOT(ISTEXT($G2450)),ISNUMBER(Poczatek),ISNUMBER(Koniec_Projekt)),IFERROR(IF(LataProjekcji=$F2452,IF(AND($G2452=$G2453,$F2452=$F2453),ROUND($D2451-SUM($K2453:W2453),0),ROUND(X2451*$E2452,0)),IF(LataProjekcji&gt;$F2452,0,ROUND(X2451*$E2452,0))),0),0)</f>
        <v>0</v>
      </c>
      <c r="Y2453" s="5">
        <f ca="1">IF(AND($G2451,NOT(ISTEXT($G2450)),ISNUMBER(Poczatek),ISNUMBER(Koniec_Projekt)),IFERROR(IF(LataProjekcji=$F2452,IF(AND($G2452=$G2453,$F2452=$F2453),ROUND($D2451-SUM($K2453:X2453),0),ROUND(Y2451*$E2452,0)),IF(LataProjekcji&gt;$F2452,0,ROUND(Y2451*$E2452,0))),0),0)</f>
        <v>0</v>
      </c>
      <c r="Z2453" s="5">
        <f ca="1">IF(AND($G2451,NOT(ISTEXT($G2450)),ISNUMBER(Poczatek),ISNUMBER(Koniec_Projekt)),IFERROR(IF(LataProjekcji=$F2452,IF(AND($G2452=$G2453,$F2452=$F2453),ROUND($D2451-SUM($K2453:Y2453),0),ROUND(Z2451*$E2452,0)),IF(LataProjekcji&gt;$F2452,0,ROUND(Z2451*$E2452,0))),0),0)</f>
        <v>0</v>
      </c>
      <c r="AA2453" s="5">
        <f ca="1">IF(AND($G2451,NOT(ISTEXT($G2450)),ISNUMBER(Poczatek),ISNUMBER(Koniec_Projekt)),IFERROR(IF(LataProjekcji=$F2452,IF(AND($G2452=$G2453,$F2452=$F2453),ROUND($D2451-SUM($K2453:Z2453),0),ROUND(AA2451*$E2452,0)),IF(LataProjekcji&gt;$F2452,0,ROUND(AA2451*$E2452,0))),0),0)</f>
        <v>0</v>
      </c>
      <c r="AB2453" s="5">
        <f ca="1">IF(AND($G2451,NOT(ISTEXT($G2450)),ISNUMBER(Poczatek),ISNUMBER(Koniec_Projekt)),IFERROR(IF(LataProjekcji=$F2452,IF(AND($G2452=$G2453,$F2452=$F2453),ROUND($D2451-SUM($K2453:AA2453),0),ROUND(AB2451*$E2452,0)),IF(LataProjekcji&gt;$F2452,0,ROUND(AB2451*$E2452,0))),0),0)</f>
        <v>0</v>
      </c>
      <c r="AC2453" s="5">
        <f ca="1">IF(AND($G2451,NOT(ISTEXT($G2450)),ISNUMBER(Poczatek),ISNUMBER(Koniec_Projekt)),IFERROR(IF(LataProjekcji=$F2452,IF(AND($G2452=$G2453,$F2452=$F2453),ROUND($D2451-SUM($K2453:AB2453),0),ROUND(AC2451*$E2452,0)),IF(LataProjekcji&gt;$F2452,0,ROUND(AC2451*$E2452,0))),0),0)</f>
        <v>0</v>
      </c>
      <c r="AD2453" s="5">
        <f ca="1">IF(AND($G2451,NOT(ISTEXT($G2450)),ISNUMBER(Poczatek),ISNUMBER(Koniec_Projekt)),IFERROR(IF(LataProjekcji=$F2452,IF(AND($G2452=$G2453,$F2452=$F2453),ROUND($D2451-SUM($K2453:AC2453),0),ROUND(AD2451*$E2452,0)),IF(LataProjekcji&gt;$F2452,0,ROUND(AD2451*$E2452,0))),0),0)</f>
        <v>0</v>
      </c>
      <c r="AE2453" s="5">
        <f ca="1">IF(AND($G2451,NOT(ISTEXT($G2450)),ISNUMBER(Poczatek),ISNUMBER(Koniec_Projekt)),IFERROR(IF(LataProjekcji=$F2452,IF(AND($G2452=$G2453,$F2452=$F2453),ROUND($D2451-SUM($K2453:AD2453),0),ROUND(AE2451*$E2452,0)),IF(LataProjekcji&gt;$F2452,0,ROUND(AE2451*$E2452,0))),0),0)</f>
        <v>0</v>
      </c>
    </row>
    <row r="2454" spans="2:31" ht="12.5" hidden="1" thickBot="1">
      <c r="B2454" s="532" t="s">
        <v>755</v>
      </c>
      <c r="C2454" s="533"/>
      <c r="D2454" s="534">
        <f ca="1">IF(D2451&gt;10,ROUND((D2453-1)*E2452,0),E2452)</f>
        <v>0</v>
      </c>
      <c r="E2454" s="534">
        <f ca="1">D2451-D2454</f>
        <v>0</v>
      </c>
      <c r="F2454" s="533"/>
      <c r="G2454" s="533"/>
      <c r="H2454" s="533"/>
      <c r="I2454" s="533"/>
      <c r="J2454" s="533"/>
      <c r="K2454" s="533"/>
      <c r="L2454" s="533"/>
      <c r="M2454" s="533"/>
      <c r="N2454" s="533"/>
      <c r="O2454" s="533"/>
      <c r="P2454" s="533"/>
      <c r="Q2454" s="533"/>
      <c r="R2454" s="533"/>
      <c r="S2454" s="533"/>
      <c r="T2454" s="533"/>
      <c r="U2454" s="533"/>
      <c r="V2454" s="533"/>
      <c r="W2454" s="533"/>
      <c r="X2454" s="533"/>
      <c r="Y2454" s="533"/>
      <c r="Z2454" s="533"/>
      <c r="AA2454" s="533"/>
      <c r="AB2454" s="533"/>
      <c r="AC2454" s="533"/>
      <c r="AD2454" s="533"/>
      <c r="AE2454" s="533"/>
    </row>
    <row r="2455" spans="2:31" ht="12.5" hidden="1" thickTop="1"/>
    <row r="2456" spans="2:31" ht="12.5" hidden="1" thickBot="1">
      <c r="B2456" s="535" t="str">
        <f ca="1">"nazwa ST: "&amp;B1263</f>
        <v>nazwa ST: 0</v>
      </c>
      <c r="C2456" s="535"/>
      <c r="D2456" s="536">
        <f>D1263</f>
        <v>20</v>
      </c>
      <c r="E2456" s="535"/>
      <c r="F2456" s="535"/>
      <c r="G2456" s="535"/>
      <c r="H2456" s="535"/>
      <c r="I2456" s="535"/>
      <c r="J2456" s="535"/>
      <c r="K2456" s="544" t="str">
        <f t="shared" ref="K2456:AE2456" si="3686">LataProjekcji</f>
        <v>Uzupełnij dane</v>
      </c>
      <c r="L2456" s="544" t="str">
        <f t="shared" si="3686"/>
        <v/>
      </c>
      <c r="M2456" s="544" t="str">
        <f t="shared" si="3686"/>
        <v/>
      </c>
      <c r="N2456" s="544" t="str">
        <f t="shared" si="3686"/>
        <v/>
      </c>
      <c r="O2456" s="544" t="str">
        <f t="shared" si="3686"/>
        <v/>
      </c>
      <c r="P2456" s="544" t="str">
        <f t="shared" si="3686"/>
        <v/>
      </c>
      <c r="Q2456" s="544" t="str">
        <f t="shared" si="3686"/>
        <v/>
      </c>
      <c r="R2456" s="544" t="str">
        <f t="shared" si="3686"/>
        <v/>
      </c>
      <c r="S2456" s="544" t="str">
        <f t="shared" si="3686"/>
        <v/>
      </c>
      <c r="T2456" s="544" t="str">
        <f t="shared" si="3686"/>
        <v/>
      </c>
      <c r="U2456" s="544" t="str">
        <f t="shared" si="3686"/>
        <v/>
      </c>
      <c r="V2456" s="544" t="str">
        <f t="shared" si="3686"/>
        <v/>
      </c>
      <c r="W2456" s="544" t="str">
        <f t="shared" si="3686"/>
        <v/>
      </c>
      <c r="X2456" s="544" t="str">
        <f t="shared" si="3686"/>
        <v/>
      </c>
      <c r="Y2456" s="544" t="str">
        <f t="shared" si="3686"/>
        <v/>
      </c>
      <c r="Z2456" s="544" t="str">
        <f t="shared" si="3686"/>
        <v/>
      </c>
      <c r="AA2456" s="544" t="str">
        <f t="shared" si="3686"/>
        <v/>
      </c>
      <c r="AB2456" s="544" t="str">
        <f t="shared" si="3686"/>
        <v/>
      </c>
      <c r="AC2456" s="544" t="str">
        <f t="shared" si="3686"/>
        <v/>
      </c>
      <c r="AD2456" s="544" t="str">
        <f t="shared" si="3686"/>
        <v/>
      </c>
      <c r="AE2456" s="544" t="str">
        <f t="shared" si="3686"/>
        <v/>
      </c>
    </row>
    <row r="2457" spans="2:31" hidden="1">
      <c r="B2457" s="531" t="s">
        <v>756</v>
      </c>
      <c r="D2457" s="1">
        <f ca="1">D1264</f>
        <v>1900</v>
      </c>
      <c r="E2457" s="1">
        <f ca="1">E1264</f>
        <v>1</v>
      </c>
      <c r="F2457" s="1">
        <f ca="1">IF(D2458&gt;10,F1264,1)</f>
        <v>1</v>
      </c>
      <c r="G2457" s="530" t="str">
        <f ca="1">IF(ISBLANK(OFFSET($E$195,$D2456,0)),"brak daty",IF(D2458&gt;10,EDATE(OFFSET($E$195,$D2456,0),D2460),DATE(D2457,E2457,1)))</f>
        <v>brak daty</v>
      </c>
      <c r="H2457" s="543" t="b">
        <f ca="1">SUM(K2457:AE2457)=D2460</f>
        <v>1</v>
      </c>
      <c r="I2457" s="1" t="s">
        <v>752</v>
      </c>
      <c r="K2457" s="5">
        <f ca="1">IF(AND($G2458,NOT(ISTEXT($G2457)),ISNUMBER(Poczatek),ISNUMBER(Koniec_Projekt)),IFERROR(IF($D2457=LataProjekcji,$F2457,IF($D2457&lt;LataProjekcji,IF((SUM(K2457)+12)&lt;$D2460,12,$D2460-SUM(K2457)),0)),0),0)</f>
        <v>0</v>
      </c>
      <c r="L2457" s="5">
        <f ca="1">IF(AND($G2458,NOT(ISTEXT($G2457)),ISNUMBER(Poczatek),ISNUMBER(Koniec_Projekt)),IFERROR(IF($D2457=LataProjekcji,$F2457,IF($D2457&lt;LataProjekcji,IF((SUM($K2457:K2457)+12)&lt;$D2460,12,$D2460-SUM($K2457:K2457)),0)),0),0)</f>
        <v>0</v>
      </c>
      <c r="M2457" s="5">
        <f ca="1">IF(AND($G2458,NOT(ISTEXT($G2457)),ISNUMBER(Poczatek),ISNUMBER(Koniec_Projekt)),IFERROR(IF($D2457=LataProjekcji,$F2457,IF($D2457&lt;LataProjekcji,IF((SUM($K2457:L2457)+12)&lt;$D2460,12,$D2460-SUM($K2457:L2457)),0)),0),0)</f>
        <v>0</v>
      </c>
      <c r="N2457" s="5">
        <f ca="1">IF(AND($G2458,NOT(ISTEXT($G2457)),ISNUMBER(Poczatek),ISNUMBER(Koniec_Projekt)),IFERROR(IF($D2457=LataProjekcji,$F2457,IF($D2457&lt;LataProjekcji,IF((SUM($K2457:M2457)+12)&lt;$D2460,12,$D2460-SUM($K2457:M2457)),0)),0),0)</f>
        <v>0</v>
      </c>
      <c r="O2457" s="5">
        <f ca="1">IF(AND($G2458,NOT(ISTEXT($G2457)),ISNUMBER(Poczatek),ISNUMBER(Koniec_Projekt)),IFERROR(IF($D2457=LataProjekcji,$F2457,IF($D2457&lt;LataProjekcji,IF((SUM($K2457:N2457)+12)&lt;$D2460,12,$D2460-SUM($K2457:N2457)),0)),0),0)</f>
        <v>0</v>
      </c>
      <c r="P2457" s="5">
        <f ca="1">IF(AND($G2458,NOT(ISTEXT($G2457)),ISNUMBER(Poczatek),ISNUMBER(Koniec_Projekt)),IFERROR(IF($D2457=LataProjekcji,$F2457,IF($D2457&lt;LataProjekcji,IF((SUM($K2457:O2457)+12)&lt;$D2460,12,$D2460-SUM($K2457:O2457)),0)),0),0)</f>
        <v>0</v>
      </c>
      <c r="Q2457" s="5">
        <f ca="1">IF(AND($G2458,NOT(ISTEXT($G2457)),ISNUMBER(Poczatek),ISNUMBER(Koniec_Projekt)),IFERROR(IF($D2457=LataProjekcji,$F2457,IF($D2457&lt;LataProjekcji,IF((SUM($K2457:P2457)+12)&lt;$D2460,12,$D2460-SUM($K2457:P2457)),0)),0),0)</f>
        <v>0</v>
      </c>
      <c r="R2457" s="5">
        <f ca="1">IF(AND($G2458,NOT(ISTEXT($G2457)),ISNUMBER(Poczatek),ISNUMBER(Koniec_Projekt)),IFERROR(IF($D2457=LataProjekcji,$F2457,IF($D2457&lt;LataProjekcji,IF((SUM($K2457:Q2457)+12)&lt;$D2460,12,$D2460-SUM($K2457:Q2457)),0)),0),0)</f>
        <v>0</v>
      </c>
      <c r="S2457" s="5">
        <f ca="1">IF(AND($G2458,NOT(ISTEXT($G2457)),ISNUMBER(Poczatek),ISNUMBER(Koniec_Projekt)),IFERROR(IF($D2457=LataProjekcji,$F2457,IF($D2457&lt;LataProjekcji,IF((SUM($K2457:R2457)+12)&lt;$D2460,12,$D2460-SUM($K2457:R2457)),0)),0),0)</f>
        <v>0</v>
      </c>
      <c r="T2457" s="5">
        <f ca="1">IF(AND($G2458,NOT(ISTEXT($G2457)),ISNUMBER(Poczatek),ISNUMBER(Koniec_Projekt)),IFERROR(IF($D2457=LataProjekcji,$F2457,IF($D2457&lt;LataProjekcji,IF((SUM($K2457:S2457)+12)&lt;$D2460,12,$D2460-SUM($K2457:S2457)),0)),0),0)</f>
        <v>0</v>
      </c>
      <c r="U2457" s="5">
        <f ca="1">IF(AND($G2458,NOT(ISTEXT($G2457)),ISNUMBER(Poczatek),ISNUMBER(Koniec_Projekt)),IFERROR(IF($D2457=LataProjekcji,$F2457,IF($D2457&lt;LataProjekcji,IF((SUM($K2457:T2457)+12)&lt;$D2460,12,$D2460-SUM($K2457:T2457)),0)),0),0)</f>
        <v>0</v>
      </c>
      <c r="V2457" s="5">
        <f ca="1">IF(AND($G2458,NOT(ISTEXT($G2457)),ISNUMBER(Poczatek),ISNUMBER(Koniec_Projekt)),IFERROR(IF($D2457=LataProjekcji,$F2457,IF($D2457&lt;LataProjekcji,IF((SUM($K2457:U2457)+12)&lt;$D2460,12,$D2460-SUM($K2457:U2457)),0)),0),0)</f>
        <v>0</v>
      </c>
      <c r="W2457" s="5">
        <f ca="1">IF(AND($G2458,NOT(ISTEXT($G2457)),ISNUMBER(Poczatek),ISNUMBER(Koniec_Projekt)),IFERROR(IF($D2457=LataProjekcji,$F2457,IF($D2457&lt;LataProjekcji,IF((SUM($K2457:V2457)+12)&lt;$D2460,12,$D2460-SUM($K2457:V2457)),0)),0),0)</f>
        <v>0</v>
      </c>
      <c r="X2457" s="5">
        <f ca="1">IF(AND($G2458,NOT(ISTEXT($G2457)),ISNUMBER(Poczatek),ISNUMBER(Koniec_Projekt)),IFERROR(IF($D2457=LataProjekcji,$F2457,IF($D2457&lt;LataProjekcji,IF((SUM($K2457:W2457)+12)&lt;$D2460,12,$D2460-SUM($K2457:W2457)),0)),0),0)</f>
        <v>0</v>
      </c>
      <c r="Y2457" s="5">
        <f ca="1">IF(AND($G2458,NOT(ISTEXT($G2457)),ISNUMBER(Poczatek),ISNUMBER(Koniec_Projekt)),IFERROR(IF($D2457=LataProjekcji,$F2457,IF($D2457&lt;LataProjekcji,IF((SUM($K2457:X2457)+12)&lt;$D2460,12,$D2460-SUM($K2457:X2457)),0)),0),0)</f>
        <v>0</v>
      </c>
      <c r="Z2457" s="5">
        <f ca="1">IF(AND($G2458,NOT(ISTEXT($G2457)),ISNUMBER(Poczatek),ISNUMBER(Koniec_Projekt)),IFERROR(IF($D2457=LataProjekcji,$F2457,IF($D2457&lt;LataProjekcji,IF((SUM($K2457:Y2457)+12)&lt;$D2460,12,$D2460-SUM($K2457:Y2457)),0)),0),0)</f>
        <v>0</v>
      </c>
      <c r="AA2457" s="5">
        <f ca="1">IF(AND($G2458,NOT(ISTEXT($G2457)),ISNUMBER(Poczatek),ISNUMBER(Koniec_Projekt)),IFERROR(IF($D2457=LataProjekcji,$F2457,IF($D2457&lt;LataProjekcji,IF((SUM($K2457:Z2457)+12)&lt;$D2460,12,$D2460-SUM($K2457:Z2457)),0)),0),0)</f>
        <v>0</v>
      </c>
      <c r="AB2457" s="5">
        <f ca="1">IF(AND($G2458,NOT(ISTEXT($G2457)),ISNUMBER(Poczatek),ISNUMBER(Koniec_Projekt)),IFERROR(IF($D2457=LataProjekcji,$F2457,IF($D2457&lt;LataProjekcji,IF((SUM($K2457:AA2457)+12)&lt;$D2460,12,$D2460-SUM($K2457:AA2457)),0)),0),0)</f>
        <v>0</v>
      </c>
      <c r="AC2457" s="5">
        <f ca="1">IF(AND($G2458,NOT(ISTEXT($G2457)),ISNUMBER(Poczatek),ISNUMBER(Koniec_Projekt)),IFERROR(IF($D2457=LataProjekcji,$F2457,IF($D2457&lt;LataProjekcji,IF((SUM($K2457:AB2457)+12)&lt;$D2460,12,$D2460-SUM($K2457:AB2457)),0)),0),0)</f>
        <v>0</v>
      </c>
      <c r="AD2457" s="5">
        <f ca="1">IF(AND($G2458,NOT(ISTEXT($G2457)),ISNUMBER(Poczatek),ISNUMBER(Koniec_Projekt)),IFERROR(IF($D2457=LataProjekcji,$F2457,IF($D2457&lt;LataProjekcji,IF((SUM($K2457:AC2457)+12)&lt;$D2460,12,$D2460-SUM($K2457:AC2457)),0)),0),0)</f>
        <v>0</v>
      </c>
      <c r="AE2457" s="5">
        <f ca="1">IF(AND($G2458,NOT(ISTEXT($G2457)),ISNUMBER(Poczatek),ISNUMBER(Koniec_Projekt)),IFERROR(IF($D2457=LataProjekcji,$F2457,IF($D2457&lt;LataProjekcji,IF((SUM($K2457:AD2457)+12)&lt;$D2460,12,$D2460-SUM($K2457:AD2457)),0)),0),0)</f>
        <v>0</v>
      </c>
    </row>
    <row r="2458" spans="2:31" hidden="1">
      <c r="B2458" s="531" t="s">
        <v>758</v>
      </c>
      <c r="D2458" s="5">
        <f ca="1">D1265</f>
        <v>0</v>
      </c>
      <c r="E2458" s="459">
        <f ca="1">E1265</f>
        <v>0</v>
      </c>
      <c r="F2458" s="459">
        <f ca="1">F1265</f>
        <v>0</v>
      </c>
      <c r="G2458" s="1" t="b">
        <f>NOT(ISBLANK(am_prace_rozwojowe))</f>
        <v>0</v>
      </c>
      <c r="H2458" s="543" t="b">
        <f ca="1">SUM(K2458:AE2458)=E2460</f>
        <v>1</v>
      </c>
      <c r="I2458" s="1" t="s">
        <v>753</v>
      </c>
      <c r="K2458" s="542">
        <f ca="1">IF(AND($G2458,NOT(ISTEXT($G2457)),ISNUMBER(Poczatek),ISNUMBER(Koniec_Projekt)),IFERROR(IF($D2457=LataProjekcji,IF($F2457&gt;$E2460,$E2460,$F2457),IF($D2460&gt;=$E2460,(IF($D2457&lt;LataProjekcji,IF((SUM(J2458:$K2458)+12)&lt;$E2460,12,$E2460-SUM(J2458:$K2458)),0)),(IF($D2457&lt;LataProjekcji,IF((SUM(J2458:$K2458)+12)&lt;$D2460,12,$D2460-SUM(J2458:$K2458)),0)))),0),0)</f>
        <v>0</v>
      </c>
      <c r="L2458" s="542">
        <f ca="1">IF(AND($G2458,NOT(ISTEXT($G2457)),ISNUMBER(Poczatek),ISNUMBER(Koniec_Projekt)),IFERROR(IF($D2457=LataProjekcji,IF($F2457&gt;$E2460,$E2460,$F2457),IF($D2460&gt;=$E2460,(IF($D2457&lt;LataProjekcji,IF((SUM($K2458:K2458)+12)&lt;$E2460,12,$E2460-SUM($K2458:K2458)),0)),(IF($D2457&lt;LataProjekcji,IF((SUM($K2458:K2458)+12)&lt;$D2460,12,$D2460-SUM($K2458:K2458)),0)))),0),0)</f>
        <v>0</v>
      </c>
      <c r="M2458" s="542">
        <f ca="1">IF(AND($G2458,NOT(ISTEXT($G2457)),ISNUMBER(Poczatek),ISNUMBER(Koniec_Projekt)),IFERROR(IF($D2457=LataProjekcji,IF($F2457&gt;$E2460,$E2460,$F2457),IF($D2460&gt;=$E2460,(IF($D2457&lt;LataProjekcji,IF((SUM($K2458:L2458)+12)&lt;$E2460,12,$E2460-SUM($K2458:L2458)),0)),(IF($D2457&lt;LataProjekcji,IF((SUM($K2458:L2458)+12)&lt;$D2460,12,$D2460-SUM($K2458:L2458)),0)))),0),0)</f>
        <v>0</v>
      </c>
      <c r="N2458" s="542">
        <f ca="1">IF(AND($G2458,NOT(ISTEXT($G2457)),ISNUMBER(Poczatek),ISNUMBER(Koniec_Projekt)),IFERROR(IF($D2457=LataProjekcji,IF($F2457&gt;$E2460,$E2460,$F2457),IF($D2460&gt;=$E2460,(IF($D2457&lt;LataProjekcji,IF((SUM($K2458:M2458)+12)&lt;$E2460,12,$E2460-SUM($K2458:M2458)),0)),(IF($D2457&lt;LataProjekcji,IF((SUM($K2458:M2458)+12)&lt;$D2460,12,$D2460-SUM($K2458:M2458)),0)))),0),0)</f>
        <v>0</v>
      </c>
      <c r="O2458" s="542">
        <f ca="1">IF(AND($G2458,NOT(ISTEXT($G2457)),ISNUMBER(Poczatek),ISNUMBER(Koniec_Projekt)),IFERROR(IF($D2457=LataProjekcji,IF($F2457&gt;$E2460,$E2460,$F2457),IF($D2460&gt;=$E2460,(IF($D2457&lt;LataProjekcji,IF((SUM($K2458:N2458)+12)&lt;$E2460,12,$E2460-SUM($K2458:N2458)),0)),(IF($D2457&lt;LataProjekcji,IF((SUM($K2458:N2458)+12)&lt;$D2460,12,$D2460-SUM($K2458:N2458)),0)))),0),0)</f>
        <v>0</v>
      </c>
      <c r="P2458" s="542">
        <f ca="1">IF(AND($G2458,NOT(ISTEXT($G2457)),ISNUMBER(Poczatek),ISNUMBER(Koniec_Projekt)),IFERROR(IF($D2457=LataProjekcji,IF($F2457&gt;$E2460,$E2460,$F2457),IF($D2460&gt;=$E2460,(IF($D2457&lt;LataProjekcji,IF((SUM($K2458:O2458)+12)&lt;$E2460,12,$E2460-SUM($K2458:O2458)),0)),(IF($D2457&lt;LataProjekcji,IF((SUM($K2458:O2458)+12)&lt;$D2460,12,$D2460-SUM($K2458:O2458)),0)))),0),0)</f>
        <v>0</v>
      </c>
      <c r="Q2458" s="542">
        <f ca="1">IF(AND($G2458,NOT(ISTEXT($G2457)),ISNUMBER(Poczatek),ISNUMBER(Koniec_Projekt)),IFERROR(IF($D2457=LataProjekcji,IF($F2457&gt;$E2460,$E2460,$F2457),IF($D2460&gt;=$E2460,(IF($D2457&lt;LataProjekcji,IF((SUM($K2458:P2458)+12)&lt;$E2460,12,$E2460-SUM($K2458:P2458)),0)),(IF($D2457&lt;LataProjekcji,IF((SUM($K2458:P2458)+12)&lt;$D2460,12,$D2460-SUM($K2458:P2458)),0)))),0),0)</f>
        <v>0</v>
      </c>
      <c r="R2458" s="542">
        <f ca="1">IF(AND($G2458,NOT(ISTEXT($G2457)),ISNUMBER(Poczatek),ISNUMBER(Koniec_Projekt)),IFERROR(IF($D2457=LataProjekcji,IF($F2457&gt;$E2460,$E2460,$F2457),IF($D2460&gt;=$E2460,(IF($D2457&lt;LataProjekcji,IF((SUM($K2458:Q2458)+12)&lt;$E2460,12,$E2460-SUM($K2458:Q2458)),0)),(IF($D2457&lt;LataProjekcji,IF((SUM($K2458:Q2458)+12)&lt;$D2460,12,$D2460-SUM($K2458:Q2458)),0)))),0),0)</f>
        <v>0</v>
      </c>
      <c r="S2458" s="542">
        <f ca="1">IF(AND($G2458,NOT(ISTEXT($G2457)),ISNUMBER(Poczatek),ISNUMBER(Koniec_Projekt)),IFERROR(IF($D2457=LataProjekcji,IF($F2457&gt;$E2460,$E2460,$F2457),IF($D2460&gt;=$E2460,(IF($D2457&lt;LataProjekcji,IF((SUM($K2458:R2458)+12)&lt;$E2460,12,$E2460-SUM($K2458:R2458)),0)),(IF($D2457&lt;LataProjekcji,IF((SUM($K2458:R2458)+12)&lt;$D2460,12,$D2460-SUM($K2458:R2458)),0)))),0),0)</f>
        <v>0</v>
      </c>
      <c r="T2458" s="542">
        <f ca="1">IF(AND($G2458,NOT(ISTEXT($G2457)),ISNUMBER(Poczatek),ISNUMBER(Koniec_Projekt)),IFERROR(IF($D2457=LataProjekcji,IF($F2457&gt;$E2460,$E2460,$F2457),IF($D2460&gt;=$E2460,(IF($D2457&lt;LataProjekcji,IF((SUM($K2458:S2458)+12)&lt;$E2460,12,$E2460-SUM($K2458:S2458)),0)),(IF($D2457&lt;LataProjekcji,IF((SUM($K2458:S2458)+12)&lt;$D2460,12,$D2460-SUM($K2458:S2458)),0)))),0),0)</f>
        <v>0</v>
      </c>
      <c r="U2458" s="542">
        <f ca="1">IF(AND($G2458,NOT(ISTEXT($G2457)),ISNUMBER(Poczatek),ISNUMBER(Koniec_Projekt)),IFERROR(IF($D2457=LataProjekcji,IF($F2457&gt;$E2460,$E2460,$F2457),IF($D2460&gt;=$E2460,(IF($D2457&lt;LataProjekcji,IF((SUM($K2458:T2458)+12)&lt;$E2460,12,$E2460-SUM($K2458:T2458)),0)),(IF($D2457&lt;LataProjekcji,IF((SUM($K2458:T2458)+12)&lt;$D2460,12,$D2460-SUM($K2458:T2458)),0)))),0),0)</f>
        <v>0</v>
      </c>
      <c r="V2458" s="542">
        <f ca="1">IF(AND($G2458,NOT(ISTEXT($G2457)),ISNUMBER(Poczatek),ISNUMBER(Koniec_Projekt)),IFERROR(IF($D2457=LataProjekcji,IF($F2457&gt;$E2460,$E2460,$F2457),IF($D2460&gt;=$E2460,(IF($D2457&lt;LataProjekcji,IF((SUM($K2458:U2458)+12)&lt;$E2460,12,$E2460-SUM($K2458:U2458)),0)),(IF($D2457&lt;LataProjekcji,IF((SUM($K2458:U2458)+12)&lt;$D2460,12,$D2460-SUM($K2458:U2458)),0)))),0),0)</f>
        <v>0</v>
      </c>
      <c r="W2458" s="542">
        <f ca="1">IF(AND($G2458,NOT(ISTEXT($G2457)),ISNUMBER(Poczatek),ISNUMBER(Koniec_Projekt)),IFERROR(IF($D2457=LataProjekcji,IF($F2457&gt;$E2460,$E2460,$F2457),IF($D2460&gt;=$E2460,(IF($D2457&lt;LataProjekcji,IF((SUM($K2458:V2458)+12)&lt;$E2460,12,$E2460-SUM($K2458:V2458)),0)),(IF($D2457&lt;LataProjekcji,IF((SUM($K2458:V2458)+12)&lt;$D2460,12,$D2460-SUM($K2458:V2458)),0)))),0),0)</f>
        <v>0</v>
      </c>
      <c r="X2458" s="542">
        <f ca="1">IF(AND($G2458,NOT(ISTEXT($G2457)),ISNUMBER(Poczatek),ISNUMBER(Koniec_Projekt)),IFERROR(IF($D2457=LataProjekcji,IF($F2457&gt;$E2460,$E2460,$F2457),IF($D2460&gt;=$E2460,(IF($D2457&lt;LataProjekcji,IF((SUM($K2458:W2458)+12)&lt;$E2460,12,$E2460-SUM($K2458:W2458)),0)),(IF($D2457&lt;LataProjekcji,IF((SUM($K2458:W2458)+12)&lt;$D2460,12,$D2460-SUM($K2458:W2458)),0)))),0),0)</f>
        <v>0</v>
      </c>
      <c r="Y2458" s="542">
        <f ca="1">IF(AND($G2458,NOT(ISTEXT($G2457)),ISNUMBER(Poczatek),ISNUMBER(Koniec_Projekt)),IFERROR(IF($D2457=LataProjekcji,IF($F2457&gt;$E2460,$E2460,$F2457),IF($D2460&gt;=$E2460,(IF($D2457&lt;LataProjekcji,IF((SUM($K2458:X2458)+12)&lt;$E2460,12,$E2460-SUM($K2458:X2458)),0)),(IF($D2457&lt;LataProjekcji,IF((SUM($K2458:X2458)+12)&lt;$D2460,12,$D2460-SUM($K2458:X2458)),0)))),0),0)</f>
        <v>0</v>
      </c>
      <c r="Z2458" s="542">
        <f ca="1">IF(AND($G2458,NOT(ISTEXT($G2457)),ISNUMBER(Poczatek),ISNUMBER(Koniec_Projekt)),IFERROR(IF($D2457=LataProjekcji,IF($F2457&gt;$E2460,$E2460,$F2457),IF($D2460&gt;=$E2460,(IF($D2457&lt;LataProjekcji,IF((SUM($K2458:Y2458)+12)&lt;$E2460,12,$E2460-SUM($K2458:Y2458)),0)),(IF($D2457&lt;LataProjekcji,IF((SUM($K2458:Y2458)+12)&lt;$D2460,12,$D2460-SUM($K2458:Y2458)),0)))),0),0)</f>
        <v>0</v>
      </c>
      <c r="AA2458" s="542">
        <f ca="1">IF(AND($G2458,NOT(ISTEXT($G2457)),ISNUMBER(Poczatek),ISNUMBER(Koniec_Projekt)),IFERROR(IF($D2457=LataProjekcji,IF($F2457&gt;$E2460,$E2460,$F2457),IF($D2460&gt;=$E2460,(IF($D2457&lt;LataProjekcji,IF((SUM($K2458:Z2458)+12)&lt;$E2460,12,$E2460-SUM($K2458:Z2458)),0)),(IF($D2457&lt;LataProjekcji,IF((SUM($K2458:Z2458)+12)&lt;$D2460,12,$D2460-SUM($K2458:Z2458)),0)))),0),0)</f>
        <v>0</v>
      </c>
      <c r="AB2458" s="542">
        <f ca="1">IF(AND($G2458,NOT(ISTEXT($G2457)),ISNUMBER(Poczatek),ISNUMBER(Koniec_Projekt)),IFERROR(IF($D2457=LataProjekcji,IF($F2457&gt;$E2460,$E2460,$F2457),IF($D2460&gt;=$E2460,(IF($D2457&lt;LataProjekcji,IF((SUM($K2458:AA2458)+12)&lt;$E2460,12,$E2460-SUM($K2458:AA2458)),0)),(IF($D2457&lt;LataProjekcji,IF((SUM($K2458:AA2458)+12)&lt;$D2460,12,$D2460-SUM($K2458:AA2458)),0)))),0),0)</f>
        <v>0</v>
      </c>
      <c r="AC2458" s="542">
        <f ca="1">IF(AND($G2458,NOT(ISTEXT($G2457)),ISNUMBER(Poczatek),ISNUMBER(Koniec_Projekt)),IFERROR(IF($D2457=LataProjekcji,IF($F2457&gt;$E2460,$E2460,$F2457),IF($D2460&gt;=$E2460,(IF($D2457&lt;LataProjekcji,IF((SUM($K2458:AB2458)+12)&lt;$E2460,12,$E2460-SUM($K2458:AB2458)),0)),(IF($D2457&lt;LataProjekcji,IF((SUM($K2458:AB2458)+12)&lt;$D2460,12,$D2460-SUM($K2458:AB2458)),0)))),0),0)</f>
        <v>0</v>
      </c>
      <c r="AD2458" s="542">
        <f ca="1">IF(AND($G2458,NOT(ISTEXT($G2457)),ISNUMBER(Poczatek),ISNUMBER(Koniec_Projekt)),IFERROR(IF($D2457=LataProjekcji,IF($F2457&gt;$E2460,$E2460,$F2457),IF($D2460&gt;=$E2460,(IF($D2457&lt;LataProjekcji,IF((SUM($K2458:AC2458)+12)&lt;$E2460,12,$E2460-SUM($K2458:AC2458)),0)),(IF($D2457&lt;LataProjekcji,IF((SUM($K2458:AC2458)+12)&lt;$D2460,12,$D2460-SUM($K2458:AC2458)),0)))),0),0)</f>
        <v>0</v>
      </c>
      <c r="AE2458" s="542">
        <f ca="1">IF(AND($G2458,NOT(ISTEXT($G2457)),ISNUMBER(Poczatek),ISNUMBER(Koniec_Projekt)),IFERROR(IF($D2457=LataProjekcji,IF($F2457&gt;$E2460,$E2460,$F2457),IF($D2460&gt;=$E2460,(IF($D2457&lt;LataProjekcji,IF((SUM($K2458:AD2458)+12)&lt;$E2460,12,$E2460-SUM($K2458:AD2458)),0)),(IF($D2457&lt;LataProjekcji,IF((SUM($K2458:AD2458)+12)&lt;$D2460,12,$D2460-SUM($K2458:AD2458)),0)))),0),0)</f>
        <v>0</v>
      </c>
    </row>
    <row r="2459" spans="2:31" hidden="1">
      <c r="B2459" s="531" t="s">
        <v>757</v>
      </c>
      <c r="D2459" s="459">
        <f ca="1">D1266</f>
        <v>0</v>
      </c>
      <c r="E2459" s="459">
        <f ca="1">IF(D2458&gt;10,ROUND(D2459/12,2),D2459)</f>
        <v>0</v>
      </c>
      <c r="F2459" s="529">
        <f>Koniec_Projekt</f>
        <v>0</v>
      </c>
      <c r="G2459" s="330">
        <f>Miesiac_Koniec_Projekt</f>
        <v>0</v>
      </c>
      <c r="H2459" s="543" t="b">
        <f ca="1">SUM(K2459:AE2459)=D2458</f>
        <v>1</v>
      </c>
      <c r="I2459" s="1" t="s">
        <v>716</v>
      </c>
      <c r="K2459" s="256">
        <f ca="1">IF(AND($G2458,NOT(ISTEXT($G2457)),ISNUMBER(Poczatek),ISNUMBER(Koniec_Projekt)),IFERROR(IF(LataProjekcji=$F2460,ROUND($D2458,0),ROUND(K2457*$E2459,0)),0),0)</f>
        <v>0</v>
      </c>
      <c r="L2459" s="5">
        <f ca="1">IF(AND($G2458,NOT(ISTEXT($G2457)),ISNUMBER(Poczatek),ISNUMBER(Koniec_Projekt)),IFERROR(IF(LataProjekcji=$F2460,ROUND($D2458-SUM(K2459:$K2459),0),ROUND(L2457*$E2459,0)),0),0)</f>
        <v>0</v>
      </c>
      <c r="M2459" s="5">
        <f ca="1">IF(AND($G2458,NOT(ISTEXT($G2457)),ISNUMBER(Poczatek),ISNUMBER(Koniec_Projekt)),IFERROR(IF(LataProjekcji=$F2460,ROUND($D2458-SUM($K2459:L2459),0),ROUND(M2457*$E2459,0)),0),0)</f>
        <v>0</v>
      </c>
      <c r="N2459" s="5">
        <f ca="1">IF(AND($G2458,NOT(ISTEXT($G2457)),ISNUMBER(Poczatek),ISNUMBER(Koniec_Projekt)),IFERROR(IF(LataProjekcji=$F2460,ROUND($D2458-SUM($K2459:M2459),0),ROUND(N2457*$E2459,0)),0),0)</f>
        <v>0</v>
      </c>
      <c r="O2459" s="5">
        <f ca="1">IF(AND($G2458,NOT(ISTEXT($G2457)),ISNUMBER(Poczatek),ISNUMBER(Koniec_Projekt)),IFERROR(IF(LataProjekcji=$F2460,ROUND($D2458-SUM($K2459:N2459),0),ROUND(O2457*$E2459,0)),0),0)</f>
        <v>0</v>
      </c>
      <c r="P2459" s="5">
        <f ca="1">IF(AND($G2458,NOT(ISTEXT($G2457)),ISNUMBER(Poczatek),ISNUMBER(Koniec_Projekt)),IFERROR(IF(LataProjekcji=$F2460,ROUND($D2458-SUM($K2459:O2459),0),ROUND(P2457*$E2459,0)),0),0)</f>
        <v>0</v>
      </c>
      <c r="Q2459" s="5">
        <f ca="1">IF(AND($G2458,NOT(ISTEXT($G2457)),ISNUMBER(Poczatek),ISNUMBER(Koniec_Projekt)),IFERROR(IF(LataProjekcji=$F2460,ROUND($D2458-SUM($K2459:P2459),0),ROUND(Q2457*$E2459,0)),0),0)</f>
        <v>0</v>
      </c>
      <c r="R2459" s="5">
        <f ca="1">IF(AND($G2458,NOT(ISTEXT($G2457)),ISNUMBER(Poczatek),ISNUMBER(Koniec_Projekt)),IFERROR(IF(LataProjekcji=$F2460,ROUND($D2458-SUM($K2459:Q2459),0),ROUND(R2457*$E2459,0)),0),0)</f>
        <v>0</v>
      </c>
      <c r="S2459" s="5">
        <f ca="1">IF(AND($G2458,NOT(ISTEXT($G2457)),ISNUMBER(Poczatek),ISNUMBER(Koniec_Projekt)),IFERROR(IF(LataProjekcji=$F2460,ROUND($D2458-SUM($K2459:R2459),0),ROUND(S2457*$E2459,0)),0),0)</f>
        <v>0</v>
      </c>
      <c r="T2459" s="5">
        <f ca="1">IF(AND($G2458,NOT(ISTEXT($G2457)),ISNUMBER(Poczatek),ISNUMBER(Koniec_Projekt)),IFERROR(IF(LataProjekcji=$F2460,ROUND($D2458-SUM($K2459:S2459),0),ROUND(T2457*$E2459,0)),0),0)</f>
        <v>0</v>
      </c>
      <c r="U2459" s="5">
        <f ca="1">IF(AND($G2458,NOT(ISTEXT($G2457)),ISNUMBER(Poczatek),ISNUMBER(Koniec_Projekt)),IFERROR(IF(LataProjekcji=$F2460,ROUND($D2458-SUM($K2459:T2459),0),ROUND(U2457*$E2459,0)),0),0)</f>
        <v>0</v>
      </c>
      <c r="V2459" s="5">
        <f ca="1">IF(AND($G2458,NOT(ISTEXT($G2457)),ISNUMBER(Poczatek),ISNUMBER(Koniec_Projekt)),IFERROR(IF(LataProjekcji=$F2460,ROUND($D2458-SUM($K2459:U2459),0),ROUND(V2457*$E2459,0)),0),0)</f>
        <v>0</v>
      </c>
      <c r="W2459" s="5">
        <f ca="1">IF(AND($G2458,NOT(ISTEXT($G2457)),ISNUMBER(Poczatek),ISNUMBER(Koniec_Projekt)),IFERROR(IF(LataProjekcji=$F2460,ROUND($D2458-SUM($K2459:V2459),0),ROUND(W2457*$E2459,0)),0),0)</f>
        <v>0</v>
      </c>
      <c r="X2459" s="5">
        <f ca="1">IF(AND($G2458,NOT(ISTEXT($G2457)),ISNUMBER(Poczatek),ISNUMBER(Koniec_Projekt)),IFERROR(IF(LataProjekcji=$F2460,ROUND($D2458-SUM($K2459:W2459),0),ROUND(X2457*$E2459,0)),0),0)</f>
        <v>0</v>
      </c>
      <c r="Y2459" s="5">
        <f ca="1">IF(AND($G2458,NOT(ISTEXT($G2457)),ISNUMBER(Poczatek),ISNUMBER(Koniec_Projekt)),IFERROR(IF(LataProjekcji=$F2460,ROUND($D2458-SUM($K2459:X2459),0),ROUND(Y2457*$E2459,0)),0),0)</f>
        <v>0</v>
      </c>
      <c r="Z2459" s="5">
        <f ca="1">IF(AND($G2458,NOT(ISTEXT($G2457)),ISNUMBER(Poczatek),ISNUMBER(Koniec_Projekt)),IFERROR(IF(LataProjekcji=$F2460,ROUND($D2458-SUM($K2459:Y2459),0),ROUND(Z2457*$E2459,0)),0),0)</f>
        <v>0</v>
      </c>
      <c r="AA2459" s="5">
        <f ca="1">IF(AND($G2458,NOT(ISTEXT($G2457)),ISNUMBER(Poczatek),ISNUMBER(Koniec_Projekt)),IFERROR(IF(LataProjekcji=$F2460,ROUND($D2458-SUM($K2459:Z2459),0),ROUND(AA2457*$E2459,0)),0),0)</f>
        <v>0</v>
      </c>
      <c r="AB2459" s="5">
        <f ca="1">IF(AND($G2458,NOT(ISTEXT($G2457)),ISNUMBER(Poczatek),ISNUMBER(Koniec_Projekt)),IFERROR(IF(LataProjekcji=$F2460,ROUND($D2458-SUM($K2459:AA2459),0),ROUND(AB2457*$E2459,0)),0),0)</f>
        <v>0</v>
      </c>
      <c r="AC2459" s="5">
        <f ca="1">IF(AND($G2458,NOT(ISTEXT($G2457)),ISNUMBER(Poczatek),ISNUMBER(Koniec_Projekt)),IFERROR(IF(LataProjekcji=$F2460,ROUND($D2458-SUM($K2459:AB2459),0),ROUND(AC2457*$E2459,0)),0),0)</f>
        <v>0</v>
      </c>
      <c r="AD2459" s="5">
        <f ca="1">IF(AND($G2458,NOT(ISTEXT($G2457)),ISNUMBER(Poczatek),ISNUMBER(Koniec_Projekt)),IFERROR(IF(LataProjekcji=$F2460,ROUND($D2458-SUM($K2459:AC2459),0),ROUND(AD2457*$E2459,0)),0),0)</f>
        <v>0</v>
      </c>
      <c r="AE2459" s="5">
        <f ca="1">IF(AND($G2458,NOT(ISTEXT($G2457)),ISNUMBER(Poczatek),ISNUMBER(Koniec_Projekt)),IFERROR(IF(LataProjekcji=$F2460,ROUND($D2458-SUM($K2459:AD2459),0),ROUND(AE2457*$E2459,0)),0),0)</f>
        <v>0</v>
      </c>
    </row>
    <row r="2460" spans="2:31" hidden="1">
      <c r="B2460" s="531" t="s">
        <v>754</v>
      </c>
      <c r="D2460" s="1">
        <f ca="1">IFERROR(ROUNDUP(D2458/E2459,0),0)</f>
        <v>0</v>
      </c>
      <c r="E2460" s="1">
        <f ca="1">IF(D2460=0,0,DATEDIF(DATE(D2457,E2457,1),DATE(F2459,G2459,1),"m"))</f>
        <v>0</v>
      </c>
      <c r="F2460" s="1" t="str">
        <f ca="1">IFERROR(YEAR(G2457),"brak daty")</f>
        <v>brak daty</v>
      </c>
      <c r="G2460" s="1" t="str">
        <f ca="1">IFERROR(MONTH(G2457),"brak daty")</f>
        <v>brak daty</v>
      </c>
      <c r="H2460" s="5"/>
      <c r="I2460" s="1" t="s">
        <v>426</v>
      </c>
      <c r="K2460" s="5">
        <f ca="1">IF(AND($G2458,NOT(ISTEXT($G2457)),ISNUMBER(Poczatek),ISNUMBER(Koniec_Projekt)),IFERROR(IF(LataProjekcji=$F2459,IF(AND($G2459=$G2460,$F2459=$F2460),ROUND($D2458-SUM($K2460),0),ROUND(K2458*$E2459,0)),IF(LataProjekcji&gt;$F2459,0,ROUND(K2458*$E2459,0))),0),0)</f>
        <v>0</v>
      </c>
      <c r="L2460" s="5">
        <f ca="1">IF(AND($G2458,NOT(ISTEXT($G2457)),ISNUMBER(Poczatek),ISNUMBER(Koniec_Projekt)),IFERROR(IF(LataProjekcji=$F2459,IF(AND($G2459=$G2460,$F2459=$F2460),ROUND($D2458-SUM($K2460:K2460),0),ROUND(L2458*$E2459,0)),IF(LataProjekcji&gt;$F2459,0,ROUND(L2458*$E2459,0))),0),0)</f>
        <v>0</v>
      </c>
      <c r="M2460" s="5">
        <f ca="1">IF(AND($G2458,NOT(ISTEXT($G2457)),ISNUMBER(Poczatek),ISNUMBER(Koniec_Projekt)),IFERROR(IF(LataProjekcji=$F2459,IF(AND($G2459=$G2460,$F2459=$F2460),ROUND($D2458-SUM($K2460:L2460),0),ROUND(M2458*$E2459,0)),IF(LataProjekcji&gt;$F2459,0,ROUND(M2458*$E2459,0))),0),0)</f>
        <v>0</v>
      </c>
      <c r="N2460" s="5">
        <f ca="1">IF(AND($G2458,NOT(ISTEXT($G2457)),ISNUMBER(Poczatek),ISNUMBER(Koniec_Projekt)),IFERROR(IF(LataProjekcji=$F2459,IF(AND($G2459=$G2460,$F2459=$F2460),ROUND($D2458-SUM($K2460:M2460),0),ROUND(N2458*$E2459,0)),IF(LataProjekcji&gt;$F2459,0,ROUND(N2458*$E2459,0))),0),0)</f>
        <v>0</v>
      </c>
      <c r="O2460" s="5">
        <f ca="1">IF(AND($G2458,NOT(ISTEXT($G2457)),ISNUMBER(Poczatek),ISNUMBER(Koniec_Projekt)),IFERROR(IF(LataProjekcji=$F2459,IF(AND($G2459=$G2460,$F2459=$F2460),ROUND($D2458-SUM($K2460:N2460),0),ROUND(O2458*$E2459,0)),IF(LataProjekcji&gt;$F2459,0,ROUND(O2458*$E2459,0))),0),0)</f>
        <v>0</v>
      </c>
      <c r="P2460" s="5">
        <f ca="1">IF(AND($G2458,NOT(ISTEXT($G2457)),ISNUMBER(Poczatek),ISNUMBER(Koniec_Projekt)),IFERROR(IF(LataProjekcji=$F2459,IF(AND($G2459=$G2460,$F2459=$F2460),ROUND($D2458-SUM($K2460:O2460),0),ROUND(P2458*$E2459,0)),IF(LataProjekcji&gt;$F2459,0,ROUND(P2458*$E2459,0))),0),0)</f>
        <v>0</v>
      </c>
      <c r="Q2460" s="5">
        <f ca="1">IF(AND($G2458,NOT(ISTEXT($G2457)),ISNUMBER(Poczatek),ISNUMBER(Koniec_Projekt)),IFERROR(IF(LataProjekcji=$F2459,IF(AND($G2459=$G2460,$F2459=$F2460),ROUND($D2458-SUM($K2460:P2460),0),ROUND(Q2458*$E2459,0)),IF(LataProjekcji&gt;$F2459,0,ROUND(Q2458*$E2459,0))),0),0)</f>
        <v>0</v>
      </c>
      <c r="R2460" s="5">
        <f ca="1">IF(AND($G2458,NOT(ISTEXT($G2457)),ISNUMBER(Poczatek),ISNUMBER(Koniec_Projekt)),IFERROR(IF(LataProjekcji=$F2459,IF(AND($G2459=$G2460,$F2459=$F2460),ROUND($D2458-SUM($K2460:Q2460),0),ROUND(R2458*$E2459,0)),IF(LataProjekcji&gt;$F2459,0,ROUND(R2458*$E2459,0))),0),0)</f>
        <v>0</v>
      </c>
      <c r="S2460" s="5">
        <f ca="1">IF(AND($G2458,NOT(ISTEXT($G2457)),ISNUMBER(Poczatek),ISNUMBER(Koniec_Projekt)),IFERROR(IF(LataProjekcji=$F2459,IF(AND($G2459=$G2460,$F2459=$F2460),ROUND($D2458-SUM($K2460:R2460),0),ROUND(S2458*$E2459,0)),IF(LataProjekcji&gt;$F2459,0,ROUND(S2458*$E2459,0))),0),0)</f>
        <v>0</v>
      </c>
      <c r="T2460" s="5">
        <f ca="1">IF(AND($G2458,NOT(ISTEXT($G2457)),ISNUMBER(Poczatek),ISNUMBER(Koniec_Projekt)),IFERROR(IF(LataProjekcji=$F2459,IF(AND($G2459=$G2460,$F2459=$F2460),ROUND($D2458-SUM($K2460:S2460),0),ROUND(T2458*$E2459,0)),IF(LataProjekcji&gt;$F2459,0,ROUND(T2458*$E2459,0))),0),0)</f>
        <v>0</v>
      </c>
      <c r="U2460" s="5">
        <f ca="1">IF(AND($G2458,NOT(ISTEXT($G2457)),ISNUMBER(Poczatek),ISNUMBER(Koniec_Projekt)),IFERROR(IF(LataProjekcji=$F2459,IF(AND($G2459=$G2460,$F2459=$F2460),ROUND($D2458-SUM($K2460:T2460),0),ROUND(U2458*$E2459,0)),IF(LataProjekcji&gt;$F2459,0,ROUND(U2458*$E2459,0))),0),0)</f>
        <v>0</v>
      </c>
      <c r="V2460" s="5">
        <f ca="1">IF(AND($G2458,NOT(ISTEXT($G2457)),ISNUMBER(Poczatek),ISNUMBER(Koniec_Projekt)),IFERROR(IF(LataProjekcji=$F2459,IF(AND($G2459=$G2460,$F2459=$F2460),ROUND($D2458-SUM($K2460:U2460),0),ROUND(V2458*$E2459,0)),IF(LataProjekcji&gt;$F2459,0,ROUND(V2458*$E2459,0))),0),0)</f>
        <v>0</v>
      </c>
      <c r="W2460" s="5">
        <f ca="1">IF(AND($G2458,NOT(ISTEXT($G2457)),ISNUMBER(Poczatek),ISNUMBER(Koniec_Projekt)),IFERROR(IF(LataProjekcji=$F2459,IF(AND($G2459=$G2460,$F2459=$F2460),ROUND($D2458-SUM($K2460:V2460),0),ROUND(W2458*$E2459,0)),IF(LataProjekcji&gt;$F2459,0,ROUND(W2458*$E2459,0))),0),0)</f>
        <v>0</v>
      </c>
      <c r="X2460" s="5">
        <f ca="1">IF(AND($G2458,NOT(ISTEXT($G2457)),ISNUMBER(Poczatek),ISNUMBER(Koniec_Projekt)),IFERROR(IF(LataProjekcji=$F2459,IF(AND($G2459=$G2460,$F2459=$F2460),ROUND($D2458-SUM($K2460:W2460),0),ROUND(X2458*$E2459,0)),IF(LataProjekcji&gt;$F2459,0,ROUND(X2458*$E2459,0))),0),0)</f>
        <v>0</v>
      </c>
      <c r="Y2460" s="5">
        <f ca="1">IF(AND($G2458,NOT(ISTEXT($G2457)),ISNUMBER(Poczatek),ISNUMBER(Koniec_Projekt)),IFERROR(IF(LataProjekcji=$F2459,IF(AND($G2459=$G2460,$F2459=$F2460),ROUND($D2458-SUM($K2460:X2460),0),ROUND(Y2458*$E2459,0)),IF(LataProjekcji&gt;$F2459,0,ROUND(Y2458*$E2459,0))),0),0)</f>
        <v>0</v>
      </c>
      <c r="Z2460" s="5">
        <f ca="1">IF(AND($G2458,NOT(ISTEXT($G2457)),ISNUMBER(Poczatek),ISNUMBER(Koniec_Projekt)),IFERROR(IF(LataProjekcji=$F2459,IF(AND($G2459=$G2460,$F2459=$F2460),ROUND($D2458-SUM($K2460:Y2460),0),ROUND(Z2458*$E2459,0)),IF(LataProjekcji&gt;$F2459,0,ROUND(Z2458*$E2459,0))),0),0)</f>
        <v>0</v>
      </c>
      <c r="AA2460" s="5">
        <f ca="1">IF(AND($G2458,NOT(ISTEXT($G2457)),ISNUMBER(Poczatek),ISNUMBER(Koniec_Projekt)),IFERROR(IF(LataProjekcji=$F2459,IF(AND($G2459=$G2460,$F2459=$F2460),ROUND($D2458-SUM($K2460:Z2460),0),ROUND(AA2458*$E2459,0)),IF(LataProjekcji&gt;$F2459,0,ROUND(AA2458*$E2459,0))),0),0)</f>
        <v>0</v>
      </c>
      <c r="AB2460" s="5">
        <f ca="1">IF(AND($G2458,NOT(ISTEXT($G2457)),ISNUMBER(Poczatek),ISNUMBER(Koniec_Projekt)),IFERROR(IF(LataProjekcji=$F2459,IF(AND($G2459=$G2460,$F2459=$F2460),ROUND($D2458-SUM($K2460:AA2460),0),ROUND(AB2458*$E2459,0)),IF(LataProjekcji&gt;$F2459,0,ROUND(AB2458*$E2459,0))),0),0)</f>
        <v>0</v>
      </c>
      <c r="AC2460" s="5">
        <f ca="1">IF(AND($G2458,NOT(ISTEXT($G2457)),ISNUMBER(Poczatek),ISNUMBER(Koniec_Projekt)),IFERROR(IF(LataProjekcji=$F2459,IF(AND($G2459=$G2460,$F2459=$F2460),ROUND($D2458-SUM($K2460:AB2460),0),ROUND(AC2458*$E2459,0)),IF(LataProjekcji&gt;$F2459,0,ROUND(AC2458*$E2459,0))),0),0)</f>
        <v>0</v>
      </c>
      <c r="AD2460" s="5">
        <f ca="1">IF(AND($G2458,NOT(ISTEXT($G2457)),ISNUMBER(Poczatek),ISNUMBER(Koniec_Projekt)),IFERROR(IF(LataProjekcji=$F2459,IF(AND($G2459=$G2460,$F2459=$F2460),ROUND($D2458-SUM($K2460:AC2460),0),ROUND(AD2458*$E2459,0)),IF(LataProjekcji&gt;$F2459,0,ROUND(AD2458*$E2459,0))),0),0)</f>
        <v>0</v>
      </c>
      <c r="AE2460" s="5">
        <f ca="1">IF(AND($G2458,NOT(ISTEXT($G2457)),ISNUMBER(Poczatek),ISNUMBER(Koniec_Projekt)),IFERROR(IF(LataProjekcji=$F2459,IF(AND($G2459=$G2460,$F2459=$F2460),ROUND($D2458-SUM($K2460:AD2460),0),ROUND(AE2458*$E2459,0)),IF(LataProjekcji&gt;$F2459,0,ROUND(AE2458*$E2459,0))),0),0)</f>
        <v>0</v>
      </c>
    </row>
    <row r="2461" spans="2:31" ht="12.5" hidden="1" thickBot="1">
      <c r="B2461" s="532" t="s">
        <v>755</v>
      </c>
      <c r="C2461" s="533"/>
      <c r="D2461" s="534">
        <f ca="1">IF(D2458&gt;10,ROUND((D2460-1)*E2459,0),E2459)</f>
        <v>0</v>
      </c>
      <c r="E2461" s="534">
        <f ca="1">D2458-D2461</f>
        <v>0</v>
      </c>
      <c r="F2461" s="533"/>
      <c r="G2461" s="533"/>
      <c r="H2461" s="533"/>
      <c r="I2461" s="533"/>
      <c r="J2461" s="533"/>
      <c r="K2461" s="533"/>
      <c r="L2461" s="533"/>
      <c r="M2461" s="533"/>
      <c r="N2461" s="533"/>
      <c r="O2461" s="533"/>
      <c r="P2461" s="533"/>
      <c r="Q2461" s="533"/>
      <c r="R2461" s="533"/>
      <c r="S2461" s="533"/>
      <c r="T2461" s="533"/>
      <c r="U2461" s="533"/>
      <c r="V2461" s="533"/>
      <c r="W2461" s="533"/>
      <c r="X2461" s="533"/>
      <c r="Y2461" s="533"/>
      <c r="Z2461" s="533"/>
      <c r="AA2461" s="533"/>
      <c r="AB2461" s="533"/>
      <c r="AC2461" s="533"/>
      <c r="AD2461" s="533"/>
      <c r="AE2461" s="533"/>
    </row>
    <row r="2462" spans="2:31" ht="12.5" hidden="1" thickTop="1"/>
    <row r="2463" spans="2:31" ht="12.5" hidden="1" thickBot="1">
      <c r="B2463" s="535" t="str">
        <f ca="1">"nazwa ST: "&amp;B1270</f>
        <v>nazwa ST: 0</v>
      </c>
      <c r="C2463" s="535"/>
      <c r="D2463" s="536">
        <f>D1270</f>
        <v>21</v>
      </c>
      <c r="E2463" s="535"/>
      <c r="F2463" s="535"/>
      <c r="G2463" s="535"/>
      <c r="H2463" s="535"/>
      <c r="I2463" s="535"/>
      <c r="J2463" s="535"/>
      <c r="K2463" s="544" t="str">
        <f t="shared" ref="K2463:AE2463" si="3687">LataProjekcji</f>
        <v>Uzupełnij dane</v>
      </c>
      <c r="L2463" s="544" t="str">
        <f t="shared" si="3687"/>
        <v/>
      </c>
      <c r="M2463" s="544" t="str">
        <f t="shared" si="3687"/>
        <v/>
      </c>
      <c r="N2463" s="544" t="str">
        <f t="shared" si="3687"/>
        <v/>
      </c>
      <c r="O2463" s="544" t="str">
        <f t="shared" si="3687"/>
        <v/>
      </c>
      <c r="P2463" s="544" t="str">
        <f t="shared" si="3687"/>
        <v/>
      </c>
      <c r="Q2463" s="544" t="str">
        <f t="shared" si="3687"/>
        <v/>
      </c>
      <c r="R2463" s="544" t="str">
        <f t="shared" si="3687"/>
        <v/>
      </c>
      <c r="S2463" s="544" t="str">
        <f t="shared" si="3687"/>
        <v/>
      </c>
      <c r="T2463" s="544" t="str">
        <f t="shared" si="3687"/>
        <v/>
      </c>
      <c r="U2463" s="544" t="str">
        <f t="shared" si="3687"/>
        <v/>
      </c>
      <c r="V2463" s="544" t="str">
        <f t="shared" si="3687"/>
        <v/>
      </c>
      <c r="W2463" s="544" t="str">
        <f t="shared" si="3687"/>
        <v/>
      </c>
      <c r="X2463" s="544" t="str">
        <f t="shared" si="3687"/>
        <v/>
      </c>
      <c r="Y2463" s="544" t="str">
        <f t="shared" si="3687"/>
        <v/>
      </c>
      <c r="Z2463" s="544" t="str">
        <f t="shared" si="3687"/>
        <v/>
      </c>
      <c r="AA2463" s="544" t="str">
        <f t="shared" si="3687"/>
        <v/>
      </c>
      <c r="AB2463" s="544" t="str">
        <f t="shared" si="3687"/>
        <v/>
      </c>
      <c r="AC2463" s="544" t="str">
        <f t="shared" si="3687"/>
        <v/>
      </c>
      <c r="AD2463" s="544" t="str">
        <f t="shared" si="3687"/>
        <v/>
      </c>
      <c r="AE2463" s="544" t="str">
        <f t="shared" si="3687"/>
        <v/>
      </c>
    </row>
    <row r="2464" spans="2:31" hidden="1">
      <c r="B2464" s="531" t="s">
        <v>756</v>
      </c>
      <c r="D2464" s="1">
        <f ca="1">D1271</f>
        <v>1900</v>
      </c>
      <c r="E2464" s="1">
        <f ca="1">E1271</f>
        <v>1</v>
      </c>
      <c r="F2464" s="1">
        <f ca="1">IF(D2465&gt;10,F1271,1)</f>
        <v>1</v>
      </c>
      <c r="G2464" s="530" t="str">
        <f ca="1">IF(ISBLANK(OFFSET($E$195,$D2463,0)),"brak daty",IF(D2465&gt;10,EDATE(OFFSET($E$195,$D2463,0),D2467),DATE(D2464,E2464,1)))</f>
        <v>brak daty</v>
      </c>
      <c r="H2464" s="543" t="b">
        <f ca="1">SUM(K2464:AE2464)=D2467</f>
        <v>1</v>
      </c>
      <c r="I2464" s="1" t="s">
        <v>752</v>
      </c>
      <c r="K2464" s="5">
        <f ca="1">IF(AND($G2465,NOT(ISTEXT($G2464)),ISNUMBER(Poczatek),ISNUMBER(Koniec_Projekt)),IFERROR(IF($D2464=LataProjekcji,$F2464,IF($D2464&lt;LataProjekcji,IF((SUM(K2464)+12)&lt;$D2467,12,$D2467-SUM(K2464)),0)),0),0)</f>
        <v>0</v>
      </c>
      <c r="L2464" s="5">
        <f ca="1">IF(AND($G2465,NOT(ISTEXT($G2464)),ISNUMBER(Poczatek),ISNUMBER(Koniec_Projekt)),IFERROR(IF($D2464=LataProjekcji,$F2464,IF($D2464&lt;LataProjekcji,IF((SUM($K2464:K2464)+12)&lt;$D2467,12,$D2467-SUM($K2464:K2464)),0)),0),0)</f>
        <v>0</v>
      </c>
      <c r="M2464" s="5">
        <f ca="1">IF(AND($G2465,NOT(ISTEXT($G2464)),ISNUMBER(Poczatek),ISNUMBER(Koniec_Projekt)),IFERROR(IF($D2464=LataProjekcji,$F2464,IF($D2464&lt;LataProjekcji,IF((SUM($K2464:L2464)+12)&lt;$D2467,12,$D2467-SUM($K2464:L2464)),0)),0),0)</f>
        <v>0</v>
      </c>
      <c r="N2464" s="5">
        <f ca="1">IF(AND($G2465,NOT(ISTEXT($G2464)),ISNUMBER(Poczatek),ISNUMBER(Koniec_Projekt)),IFERROR(IF($D2464=LataProjekcji,$F2464,IF($D2464&lt;LataProjekcji,IF((SUM($K2464:M2464)+12)&lt;$D2467,12,$D2467-SUM($K2464:M2464)),0)),0),0)</f>
        <v>0</v>
      </c>
      <c r="O2464" s="5">
        <f ca="1">IF(AND($G2465,NOT(ISTEXT($G2464)),ISNUMBER(Poczatek),ISNUMBER(Koniec_Projekt)),IFERROR(IF($D2464=LataProjekcji,$F2464,IF($D2464&lt;LataProjekcji,IF((SUM($K2464:N2464)+12)&lt;$D2467,12,$D2467-SUM($K2464:N2464)),0)),0),0)</f>
        <v>0</v>
      </c>
      <c r="P2464" s="5">
        <f ca="1">IF(AND($G2465,NOT(ISTEXT($G2464)),ISNUMBER(Poczatek),ISNUMBER(Koniec_Projekt)),IFERROR(IF($D2464=LataProjekcji,$F2464,IF($D2464&lt;LataProjekcji,IF((SUM($K2464:O2464)+12)&lt;$D2467,12,$D2467-SUM($K2464:O2464)),0)),0),0)</f>
        <v>0</v>
      </c>
      <c r="Q2464" s="5">
        <f ca="1">IF(AND($G2465,NOT(ISTEXT($G2464)),ISNUMBER(Poczatek),ISNUMBER(Koniec_Projekt)),IFERROR(IF($D2464=LataProjekcji,$F2464,IF($D2464&lt;LataProjekcji,IF((SUM($K2464:P2464)+12)&lt;$D2467,12,$D2467-SUM($K2464:P2464)),0)),0),0)</f>
        <v>0</v>
      </c>
      <c r="R2464" s="5">
        <f ca="1">IF(AND($G2465,NOT(ISTEXT($G2464)),ISNUMBER(Poczatek),ISNUMBER(Koniec_Projekt)),IFERROR(IF($D2464=LataProjekcji,$F2464,IF($D2464&lt;LataProjekcji,IF((SUM($K2464:Q2464)+12)&lt;$D2467,12,$D2467-SUM($K2464:Q2464)),0)),0),0)</f>
        <v>0</v>
      </c>
      <c r="S2464" s="5">
        <f ca="1">IF(AND($G2465,NOT(ISTEXT($G2464)),ISNUMBER(Poczatek),ISNUMBER(Koniec_Projekt)),IFERROR(IF($D2464=LataProjekcji,$F2464,IF($D2464&lt;LataProjekcji,IF((SUM($K2464:R2464)+12)&lt;$D2467,12,$D2467-SUM($K2464:R2464)),0)),0),0)</f>
        <v>0</v>
      </c>
      <c r="T2464" s="5">
        <f ca="1">IF(AND($G2465,NOT(ISTEXT($G2464)),ISNUMBER(Poczatek),ISNUMBER(Koniec_Projekt)),IFERROR(IF($D2464=LataProjekcji,$F2464,IF($D2464&lt;LataProjekcji,IF((SUM($K2464:S2464)+12)&lt;$D2467,12,$D2467-SUM($K2464:S2464)),0)),0),0)</f>
        <v>0</v>
      </c>
      <c r="U2464" s="5">
        <f ca="1">IF(AND($G2465,NOT(ISTEXT($G2464)),ISNUMBER(Poczatek),ISNUMBER(Koniec_Projekt)),IFERROR(IF($D2464=LataProjekcji,$F2464,IF($D2464&lt;LataProjekcji,IF((SUM($K2464:T2464)+12)&lt;$D2467,12,$D2467-SUM($K2464:T2464)),0)),0),0)</f>
        <v>0</v>
      </c>
      <c r="V2464" s="5">
        <f ca="1">IF(AND($G2465,NOT(ISTEXT($G2464)),ISNUMBER(Poczatek),ISNUMBER(Koniec_Projekt)),IFERROR(IF($D2464=LataProjekcji,$F2464,IF($D2464&lt;LataProjekcji,IF((SUM($K2464:U2464)+12)&lt;$D2467,12,$D2467-SUM($K2464:U2464)),0)),0),0)</f>
        <v>0</v>
      </c>
      <c r="W2464" s="5">
        <f ca="1">IF(AND($G2465,NOT(ISTEXT($G2464)),ISNUMBER(Poczatek),ISNUMBER(Koniec_Projekt)),IFERROR(IF($D2464=LataProjekcji,$F2464,IF($D2464&lt;LataProjekcji,IF((SUM($K2464:V2464)+12)&lt;$D2467,12,$D2467-SUM($K2464:V2464)),0)),0),0)</f>
        <v>0</v>
      </c>
      <c r="X2464" s="5">
        <f ca="1">IF(AND($G2465,NOT(ISTEXT($G2464)),ISNUMBER(Poczatek),ISNUMBER(Koniec_Projekt)),IFERROR(IF($D2464=LataProjekcji,$F2464,IF($D2464&lt;LataProjekcji,IF((SUM($K2464:W2464)+12)&lt;$D2467,12,$D2467-SUM($K2464:W2464)),0)),0),0)</f>
        <v>0</v>
      </c>
      <c r="Y2464" s="5">
        <f ca="1">IF(AND($G2465,NOT(ISTEXT($G2464)),ISNUMBER(Poczatek),ISNUMBER(Koniec_Projekt)),IFERROR(IF($D2464=LataProjekcji,$F2464,IF($D2464&lt;LataProjekcji,IF((SUM($K2464:X2464)+12)&lt;$D2467,12,$D2467-SUM($K2464:X2464)),0)),0),0)</f>
        <v>0</v>
      </c>
      <c r="Z2464" s="5">
        <f ca="1">IF(AND($G2465,NOT(ISTEXT($G2464)),ISNUMBER(Poczatek),ISNUMBER(Koniec_Projekt)),IFERROR(IF($D2464=LataProjekcji,$F2464,IF($D2464&lt;LataProjekcji,IF((SUM($K2464:Y2464)+12)&lt;$D2467,12,$D2467-SUM($K2464:Y2464)),0)),0),0)</f>
        <v>0</v>
      </c>
      <c r="AA2464" s="5">
        <f ca="1">IF(AND($G2465,NOT(ISTEXT($G2464)),ISNUMBER(Poczatek),ISNUMBER(Koniec_Projekt)),IFERROR(IF($D2464=LataProjekcji,$F2464,IF($D2464&lt;LataProjekcji,IF((SUM($K2464:Z2464)+12)&lt;$D2467,12,$D2467-SUM($K2464:Z2464)),0)),0),0)</f>
        <v>0</v>
      </c>
      <c r="AB2464" s="5">
        <f ca="1">IF(AND($G2465,NOT(ISTEXT($G2464)),ISNUMBER(Poczatek),ISNUMBER(Koniec_Projekt)),IFERROR(IF($D2464=LataProjekcji,$F2464,IF($D2464&lt;LataProjekcji,IF((SUM($K2464:AA2464)+12)&lt;$D2467,12,$D2467-SUM($K2464:AA2464)),0)),0),0)</f>
        <v>0</v>
      </c>
      <c r="AC2464" s="5">
        <f ca="1">IF(AND($G2465,NOT(ISTEXT($G2464)),ISNUMBER(Poczatek),ISNUMBER(Koniec_Projekt)),IFERROR(IF($D2464=LataProjekcji,$F2464,IF($D2464&lt;LataProjekcji,IF((SUM($K2464:AB2464)+12)&lt;$D2467,12,$D2467-SUM($K2464:AB2464)),0)),0),0)</f>
        <v>0</v>
      </c>
      <c r="AD2464" s="5">
        <f ca="1">IF(AND($G2465,NOT(ISTEXT($G2464)),ISNUMBER(Poczatek),ISNUMBER(Koniec_Projekt)),IFERROR(IF($D2464=LataProjekcji,$F2464,IF($D2464&lt;LataProjekcji,IF((SUM($K2464:AC2464)+12)&lt;$D2467,12,$D2467-SUM($K2464:AC2464)),0)),0),0)</f>
        <v>0</v>
      </c>
      <c r="AE2464" s="5">
        <f ca="1">IF(AND($G2465,NOT(ISTEXT($G2464)),ISNUMBER(Poczatek),ISNUMBER(Koniec_Projekt)),IFERROR(IF($D2464=LataProjekcji,$F2464,IF($D2464&lt;LataProjekcji,IF((SUM($K2464:AD2464)+12)&lt;$D2467,12,$D2467-SUM($K2464:AD2464)),0)),0),0)</f>
        <v>0</v>
      </c>
    </row>
    <row r="2465" spans="1:31" hidden="1">
      <c r="B2465" s="531" t="s">
        <v>758</v>
      </c>
      <c r="D2465" s="5">
        <f ca="1">D1272</f>
        <v>0</v>
      </c>
      <c r="E2465" s="459">
        <f ca="1">E1272</f>
        <v>0</v>
      </c>
      <c r="F2465" s="459">
        <f ca="1">F1272</f>
        <v>0</v>
      </c>
      <c r="G2465" s="1" t="b">
        <f>NOT(ISBLANK(am_prace_rozwojowe))</f>
        <v>0</v>
      </c>
      <c r="H2465" s="543" t="b">
        <f ca="1">SUM(K2465:AE2465)=E2467</f>
        <v>1</v>
      </c>
      <c r="I2465" s="1" t="s">
        <v>753</v>
      </c>
      <c r="K2465" s="542">
        <f ca="1">IF(AND($G2465,NOT(ISTEXT($G2464)),ISNUMBER(Poczatek),ISNUMBER(Koniec_Projekt)),IFERROR(IF($D2464=LataProjekcji,IF($F2464&gt;$E2467,$E2467,$F2464),IF($D2467&gt;=$E2467,(IF($D2464&lt;LataProjekcji,IF((SUM(J2465:$K2465)+12)&lt;$E2467,12,$E2467-SUM(J2465:$K2465)),0)),(IF($D2464&lt;LataProjekcji,IF((SUM(J2465:$K2465)+12)&lt;$D2467,12,$D2467-SUM(J2465:$K2465)),0)))),0),0)</f>
        <v>0</v>
      </c>
      <c r="L2465" s="542">
        <f ca="1">IF(AND($G2465,NOT(ISTEXT($G2464)),ISNUMBER(Poczatek),ISNUMBER(Koniec_Projekt)),IFERROR(IF($D2464=LataProjekcji,IF($F2464&gt;$E2467,$E2467,$F2464),IF($D2467&gt;=$E2467,(IF($D2464&lt;LataProjekcji,IF((SUM($K2465:K2465)+12)&lt;$E2467,12,$E2467-SUM($K2465:K2465)),0)),(IF($D2464&lt;LataProjekcji,IF((SUM($K2465:K2465)+12)&lt;$D2467,12,$D2467-SUM($K2465:K2465)),0)))),0),0)</f>
        <v>0</v>
      </c>
      <c r="M2465" s="542">
        <f ca="1">IF(AND($G2465,NOT(ISTEXT($G2464)),ISNUMBER(Poczatek),ISNUMBER(Koniec_Projekt)),IFERROR(IF($D2464=LataProjekcji,IF($F2464&gt;$E2467,$E2467,$F2464),IF($D2467&gt;=$E2467,(IF($D2464&lt;LataProjekcji,IF((SUM($K2465:L2465)+12)&lt;$E2467,12,$E2467-SUM($K2465:L2465)),0)),(IF($D2464&lt;LataProjekcji,IF((SUM($K2465:L2465)+12)&lt;$D2467,12,$D2467-SUM($K2465:L2465)),0)))),0),0)</f>
        <v>0</v>
      </c>
      <c r="N2465" s="542">
        <f ca="1">IF(AND($G2465,NOT(ISTEXT($G2464)),ISNUMBER(Poczatek),ISNUMBER(Koniec_Projekt)),IFERROR(IF($D2464=LataProjekcji,IF($F2464&gt;$E2467,$E2467,$F2464),IF($D2467&gt;=$E2467,(IF($D2464&lt;LataProjekcji,IF((SUM($K2465:M2465)+12)&lt;$E2467,12,$E2467-SUM($K2465:M2465)),0)),(IF($D2464&lt;LataProjekcji,IF((SUM($K2465:M2465)+12)&lt;$D2467,12,$D2467-SUM($K2465:M2465)),0)))),0),0)</f>
        <v>0</v>
      </c>
      <c r="O2465" s="542">
        <f ca="1">IF(AND($G2465,NOT(ISTEXT($G2464)),ISNUMBER(Poczatek),ISNUMBER(Koniec_Projekt)),IFERROR(IF($D2464=LataProjekcji,IF($F2464&gt;$E2467,$E2467,$F2464),IF($D2467&gt;=$E2467,(IF($D2464&lt;LataProjekcji,IF((SUM($K2465:N2465)+12)&lt;$E2467,12,$E2467-SUM($K2465:N2465)),0)),(IF($D2464&lt;LataProjekcji,IF((SUM($K2465:N2465)+12)&lt;$D2467,12,$D2467-SUM($K2465:N2465)),0)))),0),0)</f>
        <v>0</v>
      </c>
      <c r="P2465" s="542">
        <f ca="1">IF(AND($G2465,NOT(ISTEXT($G2464)),ISNUMBER(Poczatek),ISNUMBER(Koniec_Projekt)),IFERROR(IF($D2464=LataProjekcji,IF($F2464&gt;$E2467,$E2467,$F2464),IF($D2467&gt;=$E2467,(IF($D2464&lt;LataProjekcji,IF((SUM($K2465:O2465)+12)&lt;$E2467,12,$E2467-SUM($K2465:O2465)),0)),(IF($D2464&lt;LataProjekcji,IF((SUM($K2465:O2465)+12)&lt;$D2467,12,$D2467-SUM($K2465:O2465)),0)))),0),0)</f>
        <v>0</v>
      </c>
      <c r="Q2465" s="542">
        <f ca="1">IF(AND($G2465,NOT(ISTEXT($G2464)),ISNUMBER(Poczatek),ISNUMBER(Koniec_Projekt)),IFERROR(IF($D2464=LataProjekcji,IF($F2464&gt;$E2467,$E2467,$F2464),IF($D2467&gt;=$E2467,(IF($D2464&lt;LataProjekcji,IF((SUM($K2465:P2465)+12)&lt;$E2467,12,$E2467-SUM($K2465:P2465)),0)),(IF($D2464&lt;LataProjekcji,IF((SUM($K2465:P2465)+12)&lt;$D2467,12,$D2467-SUM($K2465:P2465)),0)))),0),0)</f>
        <v>0</v>
      </c>
      <c r="R2465" s="542">
        <f ca="1">IF(AND($G2465,NOT(ISTEXT($G2464)),ISNUMBER(Poczatek),ISNUMBER(Koniec_Projekt)),IFERROR(IF($D2464=LataProjekcji,IF($F2464&gt;$E2467,$E2467,$F2464),IF($D2467&gt;=$E2467,(IF($D2464&lt;LataProjekcji,IF((SUM($K2465:Q2465)+12)&lt;$E2467,12,$E2467-SUM($K2465:Q2465)),0)),(IF($D2464&lt;LataProjekcji,IF((SUM($K2465:Q2465)+12)&lt;$D2467,12,$D2467-SUM($K2465:Q2465)),0)))),0),0)</f>
        <v>0</v>
      </c>
      <c r="S2465" s="542">
        <f ca="1">IF(AND($G2465,NOT(ISTEXT($G2464)),ISNUMBER(Poczatek),ISNUMBER(Koniec_Projekt)),IFERROR(IF($D2464=LataProjekcji,IF($F2464&gt;$E2467,$E2467,$F2464),IF($D2467&gt;=$E2467,(IF($D2464&lt;LataProjekcji,IF((SUM($K2465:R2465)+12)&lt;$E2467,12,$E2467-SUM($K2465:R2465)),0)),(IF($D2464&lt;LataProjekcji,IF((SUM($K2465:R2465)+12)&lt;$D2467,12,$D2467-SUM($K2465:R2465)),0)))),0),0)</f>
        <v>0</v>
      </c>
      <c r="T2465" s="542">
        <f ca="1">IF(AND($G2465,NOT(ISTEXT($G2464)),ISNUMBER(Poczatek),ISNUMBER(Koniec_Projekt)),IFERROR(IF($D2464=LataProjekcji,IF($F2464&gt;$E2467,$E2467,$F2464),IF($D2467&gt;=$E2467,(IF($D2464&lt;LataProjekcji,IF((SUM($K2465:S2465)+12)&lt;$E2467,12,$E2467-SUM($K2465:S2465)),0)),(IF($D2464&lt;LataProjekcji,IF((SUM($K2465:S2465)+12)&lt;$D2467,12,$D2467-SUM($K2465:S2465)),0)))),0),0)</f>
        <v>0</v>
      </c>
      <c r="U2465" s="542">
        <f ca="1">IF(AND($G2465,NOT(ISTEXT($G2464)),ISNUMBER(Poczatek),ISNUMBER(Koniec_Projekt)),IFERROR(IF($D2464=LataProjekcji,IF($F2464&gt;$E2467,$E2467,$F2464),IF($D2467&gt;=$E2467,(IF($D2464&lt;LataProjekcji,IF((SUM($K2465:T2465)+12)&lt;$E2467,12,$E2467-SUM($K2465:T2465)),0)),(IF($D2464&lt;LataProjekcji,IF((SUM($K2465:T2465)+12)&lt;$D2467,12,$D2467-SUM($K2465:T2465)),0)))),0),0)</f>
        <v>0</v>
      </c>
      <c r="V2465" s="542">
        <f ca="1">IF(AND($G2465,NOT(ISTEXT($G2464)),ISNUMBER(Poczatek),ISNUMBER(Koniec_Projekt)),IFERROR(IF($D2464=LataProjekcji,IF($F2464&gt;$E2467,$E2467,$F2464),IF($D2467&gt;=$E2467,(IF($D2464&lt;LataProjekcji,IF((SUM($K2465:U2465)+12)&lt;$E2467,12,$E2467-SUM($K2465:U2465)),0)),(IF($D2464&lt;LataProjekcji,IF((SUM($K2465:U2465)+12)&lt;$D2467,12,$D2467-SUM($K2465:U2465)),0)))),0),0)</f>
        <v>0</v>
      </c>
      <c r="W2465" s="542">
        <f ca="1">IF(AND($G2465,NOT(ISTEXT($G2464)),ISNUMBER(Poczatek),ISNUMBER(Koniec_Projekt)),IFERROR(IF($D2464=LataProjekcji,IF($F2464&gt;$E2467,$E2467,$F2464),IF($D2467&gt;=$E2467,(IF($D2464&lt;LataProjekcji,IF((SUM($K2465:V2465)+12)&lt;$E2467,12,$E2467-SUM($K2465:V2465)),0)),(IF($D2464&lt;LataProjekcji,IF((SUM($K2465:V2465)+12)&lt;$D2467,12,$D2467-SUM($K2465:V2465)),0)))),0),0)</f>
        <v>0</v>
      </c>
      <c r="X2465" s="542">
        <f ca="1">IF(AND($G2465,NOT(ISTEXT($G2464)),ISNUMBER(Poczatek),ISNUMBER(Koniec_Projekt)),IFERROR(IF($D2464=LataProjekcji,IF($F2464&gt;$E2467,$E2467,$F2464),IF($D2467&gt;=$E2467,(IF($D2464&lt;LataProjekcji,IF((SUM($K2465:W2465)+12)&lt;$E2467,12,$E2467-SUM($K2465:W2465)),0)),(IF($D2464&lt;LataProjekcji,IF((SUM($K2465:W2465)+12)&lt;$D2467,12,$D2467-SUM($K2465:W2465)),0)))),0),0)</f>
        <v>0</v>
      </c>
      <c r="Y2465" s="542">
        <f ca="1">IF(AND($G2465,NOT(ISTEXT($G2464)),ISNUMBER(Poczatek),ISNUMBER(Koniec_Projekt)),IFERROR(IF($D2464=LataProjekcji,IF($F2464&gt;$E2467,$E2467,$F2464),IF($D2467&gt;=$E2467,(IF($D2464&lt;LataProjekcji,IF((SUM($K2465:X2465)+12)&lt;$E2467,12,$E2467-SUM($K2465:X2465)),0)),(IF($D2464&lt;LataProjekcji,IF((SUM($K2465:X2465)+12)&lt;$D2467,12,$D2467-SUM($K2465:X2465)),0)))),0),0)</f>
        <v>0</v>
      </c>
      <c r="Z2465" s="542">
        <f ca="1">IF(AND($G2465,NOT(ISTEXT($G2464)),ISNUMBER(Poczatek),ISNUMBER(Koniec_Projekt)),IFERROR(IF($D2464=LataProjekcji,IF($F2464&gt;$E2467,$E2467,$F2464),IF($D2467&gt;=$E2467,(IF($D2464&lt;LataProjekcji,IF((SUM($K2465:Y2465)+12)&lt;$E2467,12,$E2467-SUM($K2465:Y2465)),0)),(IF($D2464&lt;LataProjekcji,IF((SUM($K2465:Y2465)+12)&lt;$D2467,12,$D2467-SUM($K2465:Y2465)),0)))),0),0)</f>
        <v>0</v>
      </c>
      <c r="AA2465" s="542">
        <f ca="1">IF(AND($G2465,NOT(ISTEXT($G2464)),ISNUMBER(Poczatek),ISNUMBER(Koniec_Projekt)),IFERROR(IF($D2464=LataProjekcji,IF($F2464&gt;$E2467,$E2467,$F2464),IF($D2467&gt;=$E2467,(IF($D2464&lt;LataProjekcji,IF((SUM($K2465:Z2465)+12)&lt;$E2467,12,$E2467-SUM($K2465:Z2465)),0)),(IF($D2464&lt;LataProjekcji,IF((SUM($K2465:Z2465)+12)&lt;$D2467,12,$D2467-SUM($K2465:Z2465)),0)))),0),0)</f>
        <v>0</v>
      </c>
      <c r="AB2465" s="542">
        <f ca="1">IF(AND($G2465,NOT(ISTEXT($G2464)),ISNUMBER(Poczatek),ISNUMBER(Koniec_Projekt)),IFERROR(IF($D2464=LataProjekcji,IF($F2464&gt;$E2467,$E2467,$F2464),IF($D2467&gt;=$E2467,(IF($D2464&lt;LataProjekcji,IF((SUM($K2465:AA2465)+12)&lt;$E2467,12,$E2467-SUM($K2465:AA2465)),0)),(IF($D2464&lt;LataProjekcji,IF((SUM($K2465:AA2465)+12)&lt;$D2467,12,$D2467-SUM($K2465:AA2465)),0)))),0),0)</f>
        <v>0</v>
      </c>
      <c r="AC2465" s="542">
        <f ca="1">IF(AND($G2465,NOT(ISTEXT($G2464)),ISNUMBER(Poczatek),ISNUMBER(Koniec_Projekt)),IFERROR(IF($D2464=LataProjekcji,IF($F2464&gt;$E2467,$E2467,$F2464),IF($D2467&gt;=$E2467,(IF($D2464&lt;LataProjekcji,IF((SUM($K2465:AB2465)+12)&lt;$E2467,12,$E2467-SUM($K2465:AB2465)),0)),(IF($D2464&lt;LataProjekcji,IF((SUM($K2465:AB2465)+12)&lt;$D2467,12,$D2467-SUM($K2465:AB2465)),0)))),0),0)</f>
        <v>0</v>
      </c>
      <c r="AD2465" s="542">
        <f ca="1">IF(AND($G2465,NOT(ISTEXT($G2464)),ISNUMBER(Poczatek),ISNUMBER(Koniec_Projekt)),IFERROR(IF($D2464=LataProjekcji,IF($F2464&gt;$E2467,$E2467,$F2464),IF($D2467&gt;=$E2467,(IF($D2464&lt;LataProjekcji,IF((SUM($K2465:AC2465)+12)&lt;$E2467,12,$E2467-SUM($K2465:AC2465)),0)),(IF($D2464&lt;LataProjekcji,IF((SUM($K2465:AC2465)+12)&lt;$D2467,12,$D2467-SUM($K2465:AC2465)),0)))),0),0)</f>
        <v>0</v>
      </c>
      <c r="AE2465" s="542">
        <f ca="1">IF(AND($G2465,NOT(ISTEXT($G2464)),ISNUMBER(Poczatek),ISNUMBER(Koniec_Projekt)),IFERROR(IF($D2464=LataProjekcji,IF($F2464&gt;$E2467,$E2467,$F2464),IF($D2467&gt;=$E2467,(IF($D2464&lt;LataProjekcji,IF((SUM($K2465:AD2465)+12)&lt;$E2467,12,$E2467-SUM($K2465:AD2465)),0)),(IF($D2464&lt;LataProjekcji,IF((SUM($K2465:AD2465)+12)&lt;$D2467,12,$D2467-SUM($K2465:AD2465)),0)))),0),0)</f>
        <v>0</v>
      </c>
    </row>
    <row r="2466" spans="1:31" hidden="1">
      <c r="B2466" s="531" t="s">
        <v>757</v>
      </c>
      <c r="D2466" s="459">
        <f ca="1">D1273</f>
        <v>0</v>
      </c>
      <c r="E2466" s="459">
        <f ca="1">IF(D2465&gt;10,ROUND(D2466/12,2),D2466)</f>
        <v>0</v>
      </c>
      <c r="F2466" s="529">
        <f>Koniec_Projekt</f>
        <v>0</v>
      </c>
      <c r="G2466" s="330">
        <f>Miesiac_Koniec_Projekt</f>
        <v>0</v>
      </c>
      <c r="H2466" s="543" t="b">
        <f ca="1">SUM(K2466:AE2466)=D2465</f>
        <v>1</v>
      </c>
      <c r="I2466" s="1" t="s">
        <v>716</v>
      </c>
      <c r="K2466" s="256">
        <f ca="1">IF(AND($G2465,NOT(ISTEXT($G2464)),ISNUMBER(Poczatek),ISNUMBER(Koniec_Projekt)),IFERROR(IF(LataProjekcji=$F2467,ROUND($D2465,0),ROUND(K2464*$E2466,0)),0),0)</f>
        <v>0</v>
      </c>
      <c r="L2466" s="5">
        <f ca="1">IF(AND($G2465,NOT(ISTEXT($G2464)),ISNUMBER(Poczatek),ISNUMBER(Koniec_Projekt)),IFERROR(IF(LataProjekcji=$F2467,ROUND($D2465-SUM(K2466:$K2466),0),ROUND(L2464*$E2466,0)),0),0)</f>
        <v>0</v>
      </c>
      <c r="M2466" s="5">
        <f ca="1">IF(AND($G2465,NOT(ISTEXT($G2464)),ISNUMBER(Poczatek),ISNUMBER(Koniec_Projekt)),IFERROR(IF(LataProjekcji=$F2467,ROUND($D2465-SUM($K2466:L2466),0),ROUND(M2464*$E2466,0)),0),0)</f>
        <v>0</v>
      </c>
      <c r="N2466" s="5">
        <f ca="1">IF(AND($G2465,NOT(ISTEXT($G2464)),ISNUMBER(Poczatek),ISNUMBER(Koniec_Projekt)),IFERROR(IF(LataProjekcji=$F2467,ROUND($D2465-SUM($K2466:M2466),0),ROUND(N2464*$E2466,0)),0),0)</f>
        <v>0</v>
      </c>
      <c r="O2466" s="5">
        <f ca="1">IF(AND($G2465,NOT(ISTEXT($G2464)),ISNUMBER(Poczatek),ISNUMBER(Koniec_Projekt)),IFERROR(IF(LataProjekcji=$F2467,ROUND($D2465-SUM($K2466:N2466),0),ROUND(O2464*$E2466,0)),0),0)</f>
        <v>0</v>
      </c>
      <c r="P2466" s="5">
        <f ca="1">IF(AND($G2465,NOT(ISTEXT($G2464)),ISNUMBER(Poczatek),ISNUMBER(Koniec_Projekt)),IFERROR(IF(LataProjekcji=$F2467,ROUND($D2465-SUM($K2466:O2466),0),ROUND(P2464*$E2466,0)),0),0)</f>
        <v>0</v>
      </c>
      <c r="Q2466" s="5">
        <f ca="1">IF(AND($G2465,NOT(ISTEXT($G2464)),ISNUMBER(Poczatek),ISNUMBER(Koniec_Projekt)),IFERROR(IF(LataProjekcji=$F2467,ROUND($D2465-SUM($K2466:P2466),0),ROUND(Q2464*$E2466,0)),0),0)</f>
        <v>0</v>
      </c>
      <c r="R2466" s="5">
        <f ca="1">IF(AND($G2465,NOT(ISTEXT($G2464)),ISNUMBER(Poczatek),ISNUMBER(Koniec_Projekt)),IFERROR(IF(LataProjekcji=$F2467,ROUND($D2465-SUM($K2466:Q2466),0),ROUND(R2464*$E2466,0)),0),0)</f>
        <v>0</v>
      </c>
      <c r="S2466" s="5">
        <f ca="1">IF(AND($G2465,NOT(ISTEXT($G2464)),ISNUMBER(Poczatek),ISNUMBER(Koniec_Projekt)),IFERROR(IF(LataProjekcji=$F2467,ROUND($D2465-SUM($K2466:R2466),0),ROUND(S2464*$E2466,0)),0),0)</f>
        <v>0</v>
      </c>
      <c r="T2466" s="5">
        <f ca="1">IF(AND($G2465,NOT(ISTEXT($G2464)),ISNUMBER(Poczatek),ISNUMBER(Koniec_Projekt)),IFERROR(IF(LataProjekcji=$F2467,ROUND($D2465-SUM($K2466:S2466),0),ROUND(T2464*$E2466,0)),0),0)</f>
        <v>0</v>
      </c>
      <c r="U2466" s="5">
        <f ca="1">IF(AND($G2465,NOT(ISTEXT($G2464)),ISNUMBER(Poczatek),ISNUMBER(Koniec_Projekt)),IFERROR(IF(LataProjekcji=$F2467,ROUND($D2465-SUM($K2466:T2466),0),ROUND(U2464*$E2466,0)),0),0)</f>
        <v>0</v>
      </c>
      <c r="V2466" s="5">
        <f ca="1">IF(AND($G2465,NOT(ISTEXT($G2464)),ISNUMBER(Poczatek),ISNUMBER(Koniec_Projekt)),IFERROR(IF(LataProjekcji=$F2467,ROUND($D2465-SUM($K2466:U2466),0),ROUND(V2464*$E2466,0)),0),0)</f>
        <v>0</v>
      </c>
      <c r="W2466" s="5">
        <f ca="1">IF(AND($G2465,NOT(ISTEXT($G2464)),ISNUMBER(Poczatek),ISNUMBER(Koniec_Projekt)),IFERROR(IF(LataProjekcji=$F2467,ROUND($D2465-SUM($K2466:V2466),0),ROUND(W2464*$E2466,0)),0),0)</f>
        <v>0</v>
      </c>
      <c r="X2466" s="5">
        <f ca="1">IF(AND($G2465,NOT(ISTEXT($G2464)),ISNUMBER(Poczatek),ISNUMBER(Koniec_Projekt)),IFERROR(IF(LataProjekcji=$F2467,ROUND($D2465-SUM($K2466:W2466),0),ROUND(X2464*$E2466,0)),0),0)</f>
        <v>0</v>
      </c>
      <c r="Y2466" s="5">
        <f ca="1">IF(AND($G2465,NOT(ISTEXT($G2464)),ISNUMBER(Poczatek),ISNUMBER(Koniec_Projekt)),IFERROR(IF(LataProjekcji=$F2467,ROUND($D2465-SUM($K2466:X2466),0),ROUND(Y2464*$E2466,0)),0),0)</f>
        <v>0</v>
      </c>
      <c r="Z2466" s="5">
        <f ca="1">IF(AND($G2465,NOT(ISTEXT($G2464)),ISNUMBER(Poczatek),ISNUMBER(Koniec_Projekt)),IFERROR(IF(LataProjekcji=$F2467,ROUND($D2465-SUM($K2466:Y2466),0),ROUND(Z2464*$E2466,0)),0),0)</f>
        <v>0</v>
      </c>
      <c r="AA2466" s="5">
        <f ca="1">IF(AND($G2465,NOT(ISTEXT($G2464)),ISNUMBER(Poczatek),ISNUMBER(Koniec_Projekt)),IFERROR(IF(LataProjekcji=$F2467,ROUND($D2465-SUM($K2466:Z2466),0),ROUND(AA2464*$E2466,0)),0),0)</f>
        <v>0</v>
      </c>
      <c r="AB2466" s="5">
        <f ca="1">IF(AND($G2465,NOT(ISTEXT($G2464)),ISNUMBER(Poczatek),ISNUMBER(Koniec_Projekt)),IFERROR(IF(LataProjekcji=$F2467,ROUND($D2465-SUM($K2466:AA2466),0),ROUND(AB2464*$E2466,0)),0),0)</f>
        <v>0</v>
      </c>
      <c r="AC2466" s="5">
        <f ca="1">IF(AND($G2465,NOT(ISTEXT($G2464)),ISNUMBER(Poczatek),ISNUMBER(Koniec_Projekt)),IFERROR(IF(LataProjekcji=$F2467,ROUND($D2465-SUM($K2466:AB2466),0),ROUND(AC2464*$E2466,0)),0),0)</f>
        <v>0</v>
      </c>
      <c r="AD2466" s="5">
        <f ca="1">IF(AND($G2465,NOT(ISTEXT($G2464)),ISNUMBER(Poczatek),ISNUMBER(Koniec_Projekt)),IFERROR(IF(LataProjekcji=$F2467,ROUND($D2465-SUM($K2466:AC2466),0),ROUND(AD2464*$E2466,0)),0),0)</f>
        <v>0</v>
      </c>
      <c r="AE2466" s="5">
        <f ca="1">IF(AND($G2465,NOT(ISTEXT($G2464)),ISNUMBER(Poczatek),ISNUMBER(Koniec_Projekt)),IFERROR(IF(LataProjekcji=$F2467,ROUND($D2465-SUM($K2466:AD2466),0),ROUND(AE2464*$E2466,0)),0),0)</f>
        <v>0</v>
      </c>
    </row>
    <row r="2467" spans="1:31" hidden="1">
      <c r="B2467" s="531" t="s">
        <v>754</v>
      </c>
      <c r="D2467" s="1">
        <f ca="1">IFERROR(ROUNDUP(D2465/E2466,0),0)</f>
        <v>0</v>
      </c>
      <c r="E2467" s="1">
        <f ca="1">IF(D2467=0,0,DATEDIF(DATE(D2464,E2464,1),DATE(F2466,G2466,1),"m"))</f>
        <v>0</v>
      </c>
      <c r="F2467" s="1" t="str">
        <f ca="1">IFERROR(YEAR(G2464),"brak daty")</f>
        <v>brak daty</v>
      </c>
      <c r="G2467" s="1" t="str">
        <f ca="1">IFERROR(MONTH(G2464),"brak daty")</f>
        <v>brak daty</v>
      </c>
      <c r="H2467" s="5"/>
      <c r="I2467" s="1" t="s">
        <v>426</v>
      </c>
      <c r="K2467" s="5">
        <f ca="1">IF(AND($G2465,NOT(ISTEXT($G2464)),ISNUMBER(Poczatek),ISNUMBER(Koniec_Projekt)),IFERROR(IF(LataProjekcji=$F2466,IF(AND($G2466=$G2467,$F2466=$F2467),ROUND($D2465-SUM($K2467),0),ROUND(K2465*$E2466,0)),IF(LataProjekcji&gt;$F2466,0,ROUND(K2465*$E2466,0))),0),0)</f>
        <v>0</v>
      </c>
      <c r="L2467" s="5">
        <f ca="1">IF(AND($G2465,NOT(ISTEXT($G2464)),ISNUMBER(Poczatek),ISNUMBER(Koniec_Projekt)),IFERROR(IF(LataProjekcji=$F2466,IF(AND($G2466=$G2467,$F2466=$F2467),ROUND($D2465-SUM($K2467:K2467),0),ROUND(L2465*$E2466,0)),IF(LataProjekcji&gt;$F2466,0,ROUND(L2465*$E2466,0))),0),0)</f>
        <v>0</v>
      </c>
      <c r="M2467" s="5">
        <f ca="1">IF(AND($G2465,NOT(ISTEXT($G2464)),ISNUMBER(Poczatek),ISNUMBER(Koniec_Projekt)),IFERROR(IF(LataProjekcji=$F2466,IF(AND($G2466=$G2467,$F2466=$F2467),ROUND($D2465-SUM($K2467:L2467),0),ROUND(M2465*$E2466,0)),IF(LataProjekcji&gt;$F2466,0,ROUND(M2465*$E2466,0))),0),0)</f>
        <v>0</v>
      </c>
      <c r="N2467" s="5">
        <f ca="1">IF(AND($G2465,NOT(ISTEXT($G2464)),ISNUMBER(Poczatek),ISNUMBER(Koniec_Projekt)),IFERROR(IF(LataProjekcji=$F2466,IF(AND($G2466=$G2467,$F2466=$F2467),ROUND($D2465-SUM($K2467:M2467),0),ROUND(N2465*$E2466,0)),IF(LataProjekcji&gt;$F2466,0,ROUND(N2465*$E2466,0))),0),0)</f>
        <v>0</v>
      </c>
      <c r="O2467" s="5">
        <f ca="1">IF(AND($G2465,NOT(ISTEXT($G2464)),ISNUMBER(Poczatek),ISNUMBER(Koniec_Projekt)),IFERROR(IF(LataProjekcji=$F2466,IF(AND($G2466=$G2467,$F2466=$F2467),ROUND($D2465-SUM($K2467:N2467),0),ROUND(O2465*$E2466,0)),IF(LataProjekcji&gt;$F2466,0,ROUND(O2465*$E2466,0))),0),0)</f>
        <v>0</v>
      </c>
      <c r="P2467" s="5">
        <f ca="1">IF(AND($G2465,NOT(ISTEXT($G2464)),ISNUMBER(Poczatek),ISNUMBER(Koniec_Projekt)),IFERROR(IF(LataProjekcji=$F2466,IF(AND($G2466=$G2467,$F2466=$F2467),ROUND($D2465-SUM($K2467:O2467),0),ROUND(P2465*$E2466,0)),IF(LataProjekcji&gt;$F2466,0,ROUND(P2465*$E2466,0))),0),0)</f>
        <v>0</v>
      </c>
      <c r="Q2467" s="5">
        <f ca="1">IF(AND($G2465,NOT(ISTEXT($G2464)),ISNUMBER(Poczatek),ISNUMBER(Koniec_Projekt)),IFERROR(IF(LataProjekcji=$F2466,IF(AND($G2466=$G2467,$F2466=$F2467),ROUND($D2465-SUM($K2467:P2467),0),ROUND(Q2465*$E2466,0)),IF(LataProjekcji&gt;$F2466,0,ROUND(Q2465*$E2466,0))),0),0)</f>
        <v>0</v>
      </c>
      <c r="R2467" s="5">
        <f ca="1">IF(AND($G2465,NOT(ISTEXT($G2464)),ISNUMBER(Poczatek),ISNUMBER(Koniec_Projekt)),IFERROR(IF(LataProjekcji=$F2466,IF(AND($G2466=$G2467,$F2466=$F2467),ROUND($D2465-SUM($K2467:Q2467),0),ROUND(R2465*$E2466,0)),IF(LataProjekcji&gt;$F2466,0,ROUND(R2465*$E2466,0))),0),0)</f>
        <v>0</v>
      </c>
      <c r="S2467" s="5">
        <f ca="1">IF(AND($G2465,NOT(ISTEXT($G2464)),ISNUMBER(Poczatek),ISNUMBER(Koniec_Projekt)),IFERROR(IF(LataProjekcji=$F2466,IF(AND($G2466=$G2467,$F2466=$F2467),ROUND($D2465-SUM($K2467:R2467),0),ROUND(S2465*$E2466,0)),IF(LataProjekcji&gt;$F2466,0,ROUND(S2465*$E2466,0))),0),0)</f>
        <v>0</v>
      </c>
      <c r="T2467" s="5">
        <f ca="1">IF(AND($G2465,NOT(ISTEXT($G2464)),ISNUMBER(Poczatek),ISNUMBER(Koniec_Projekt)),IFERROR(IF(LataProjekcji=$F2466,IF(AND($G2466=$G2467,$F2466=$F2467),ROUND($D2465-SUM($K2467:S2467),0),ROUND(T2465*$E2466,0)),IF(LataProjekcji&gt;$F2466,0,ROUND(T2465*$E2466,0))),0),0)</f>
        <v>0</v>
      </c>
      <c r="U2467" s="5">
        <f ca="1">IF(AND($G2465,NOT(ISTEXT($G2464)),ISNUMBER(Poczatek),ISNUMBER(Koniec_Projekt)),IFERROR(IF(LataProjekcji=$F2466,IF(AND($G2466=$G2467,$F2466=$F2467),ROUND($D2465-SUM($K2467:T2467),0),ROUND(U2465*$E2466,0)),IF(LataProjekcji&gt;$F2466,0,ROUND(U2465*$E2466,0))),0),0)</f>
        <v>0</v>
      </c>
      <c r="V2467" s="5">
        <f ca="1">IF(AND($G2465,NOT(ISTEXT($G2464)),ISNUMBER(Poczatek),ISNUMBER(Koniec_Projekt)),IFERROR(IF(LataProjekcji=$F2466,IF(AND($G2466=$G2467,$F2466=$F2467),ROUND($D2465-SUM($K2467:U2467),0),ROUND(V2465*$E2466,0)),IF(LataProjekcji&gt;$F2466,0,ROUND(V2465*$E2466,0))),0),0)</f>
        <v>0</v>
      </c>
      <c r="W2467" s="5">
        <f ca="1">IF(AND($G2465,NOT(ISTEXT($G2464)),ISNUMBER(Poczatek),ISNUMBER(Koniec_Projekt)),IFERROR(IF(LataProjekcji=$F2466,IF(AND($G2466=$G2467,$F2466=$F2467),ROUND($D2465-SUM($K2467:V2467),0),ROUND(W2465*$E2466,0)),IF(LataProjekcji&gt;$F2466,0,ROUND(W2465*$E2466,0))),0),0)</f>
        <v>0</v>
      </c>
      <c r="X2467" s="5">
        <f ca="1">IF(AND($G2465,NOT(ISTEXT($G2464)),ISNUMBER(Poczatek),ISNUMBER(Koniec_Projekt)),IFERROR(IF(LataProjekcji=$F2466,IF(AND($G2466=$G2467,$F2466=$F2467),ROUND($D2465-SUM($K2467:W2467),0),ROUND(X2465*$E2466,0)),IF(LataProjekcji&gt;$F2466,0,ROUND(X2465*$E2466,0))),0),0)</f>
        <v>0</v>
      </c>
      <c r="Y2467" s="5">
        <f ca="1">IF(AND($G2465,NOT(ISTEXT($G2464)),ISNUMBER(Poczatek),ISNUMBER(Koniec_Projekt)),IFERROR(IF(LataProjekcji=$F2466,IF(AND($G2466=$G2467,$F2466=$F2467),ROUND($D2465-SUM($K2467:X2467),0),ROUND(Y2465*$E2466,0)),IF(LataProjekcji&gt;$F2466,0,ROUND(Y2465*$E2466,0))),0),0)</f>
        <v>0</v>
      </c>
      <c r="Z2467" s="5">
        <f ca="1">IF(AND($G2465,NOT(ISTEXT($G2464)),ISNUMBER(Poczatek),ISNUMBER(Koniec_Projekt)),IFERROR(IF(LataProjekcji=$F2466,IF(AND($G2466=$G2467,$F2466=$F2467),ROUND($D2465-SUM($K2467:Y2467),0),ROUND(Z2465*$E2466,0)),IF(LataProjekcji&gt;$F2466,0,ROUND(Z2465*$E2466,0))),0),0)</f>
        <v>0</v>
      </c>
      <c r="AA2467" s="5">
        <f ca="1">IF(AND($G2465,NOT(ISTEXT($G2464)),ISNUMBER(Poczatek),ISNUMBER(Koniec_Projekt)),IFERROR(IF(LataProjekcji=$F2466,IF(AND($G2466=$G2467,$F2466=$F2467),ROUND($D2465-SUM($K2467:Z2467),0),ROUND(AA2465*$E2466,0)),IF(LataProjekcji&gt;$F2466,0,ROUND(AA2465*$E2466,0))),0),0)</f>
        <v>0</v>
      </c>
      <c r="AB2467" s="5">
        <f ca="1">IF(AND($G2465,NOT(ISTEXT($G2464)),ISNUMBER(Poczatek),ISNUMBER(Koniec_Projekt)),IFERROR(IF(LataProjekcji=$F2466,IF(AND($G2466=$G2467,$F2466=$F2467),ROUND($D2465-SUM($K2467:AA2467),0),ROUND(AB2465*$E2466,0)),IF(LataProjekcji&gt;$F2466,0,ROUND(AB2465*$E2466,0))),0),0)</f>
        <v>0</v>
      </c>
      <c r="AC2467" s="5">
        <f ca="1">IF(AND($G2465,NOT(ISTEXT($G2464)),ISNUMBER(Poczatek),ISNUMBER(Koniec_Projekt)),IFERROR(IF(LataProjekcji=$F2466,IF(AND($G2466=$G2467,$F2466=$F2467),ROUND($D2465-SUM($K2467:AB2467),0),ROUND(AC2465*$E2466,0)),IF(LataProjekcji&gt;$F2466,0,ROUND(AC2465*$E2466,0))),0),0)</f>
        <v>0</v>
      </c>
      <c r="AD2467" s="5">
        <f ca="1">IF(AND($G2465,NOT(ISTEXT($G2464)),ISNUMBER(Poczatek),ISNUMBER(Koniec_Projekt)),IFERROR(IF(LataProjekcji=$F2466,IF(AND($G2466=$G2467,$F2466=$F2467),ROUND($D2465-SUM($K2467:AC2467),0),ROUND(AD2465*$E2466,0)),IF(LataProjekcji&gt;$F2466,0,ROUND(AD2465*$E2466,0))),0),0)</f>
        <v>0</v>
      </c>
      <c r="AE2467" s="5">
        <f ca="1">IF(AND($G2465,NOT(ISTEXT($G2464)),ISNUMBER(Poczatek),ISNUMBER(Koniec_Projekt)),IFERROR(IF(LataProjekcji=$F2466,IF(AND($G2466=$G2467,$F2466=$F2467),ROUND($D2465-SUM($K2467:AD2467),0),ROUND(AE2465*$E2466,0)),IF(LataProjekcji&gt;$F2466,0,ROUND(AE2465*$E2466,0))),0),0)</f>
        <v>0</v>
      </c>
    </row>
    <row r="2468" spans="1:31" ht="12.5" hidden="1" thickBot="1">
      <c r="B2468" s="532" t="s">
        <v>755</v>
      </c>
      <c r="C2468" s="533"/>
      <c r="D2468" s="534">
        <f ca="1">IF(D2465&gt;10,ROUND((D2467-1)*E2466,0),E2466)</f>
        <v>0</v>
      </c>
      <c r="E2468" s="534">
        <f ca="1">D2465-D2468</f>
        <v>0</v>
      </c>
      <c r="F2468" s="533"/>
      <c r="G2468" s="533"/>
      <c r="H2468" s="533"/>
      <c r="I2468" s="533"/>
      <c r="J2468" s="533"/>
      <c r="K2468" s="533"/>
      <c r="L2468" s="533"/>
      <c r="M2468" s="533"/>
      <c r="N2468" s="533"/>
      <c r="O2468" s="533"/>
      <c r="P2468" s="533"/>
      <c r="Q2468" s="533"/>
      <c r="R2468" s="533"/>
      <c r="S2468" s="533"/>
      <c r="T2468" s="533"/>
      <c r="U2468" s="533"/>
      <c r="V2468" s="533"/>
      <c r="W2468" s="533"/>
      <c r="X2468" s="533"/>
      <c r="Y2468" s="533"/>
      <c r="Z2468" s="533"/>
      <c r="AA2468" s="533"/>
      <c r="AB2468" s="533"/>
      <c r="AC2468" s="533"/>
      <c r="AD2468" s="533"/>
      <c r="AE2468" s="533"/>
    </row>
    <row r="2469" spans="1:31" ht="12.5" hidden="1" thickTop="1"/>
    <row r="2471" spans="1:31" hidden="1">
      <c r="A2471" s="537"/>
      <c r="B2471" s="7" t="str">
        <f>"Grupa ST: "&amp;B1282</f>
        <v>Grupa ST: INNE WARTOŚCI NIEMATERIALNE I PRAWNE</v>
      </c>
    </row>
    <row r="2472" spans="1:31" ht="12.5" hidden="1" thickBot="1">
      <c r="B2472" s="535" t="str">
        <f ca="1">"nazwa ST: "&amp;B1283</f>
        <v>nazwa ST: 0</v>
      </c>
      <c r="C2472" s="535"/>
      <c r="D2472" s="536">
        <f>D1283</f>
        <v>0</v>
      </c>
      <c r="E2472" s="535"/>
      <c r="F2472" s="535"/>
      <c r="G2472" s="535"/>
      <c r="H2472" s="535"/>
      <c r="I2472" s="535"/>
      <c r="J2472" s="535"/>
      <c r="K2472" s="544" t="str">
        <f t="shared" ref="K2472:AE2472" si="3688">LataProjekcji</f>
        <v>Uzupełnij dane</v>
      </c>
      <c r="L2472" s="544" t="str">
        <f t="shared" si="3688"/>
        <v/>
      </c>
      <c r="M2472" s="544" t="str">
        <f t="shared" si="3688"/>
        <v/>
      </c>
      <c r="N2472" s="544" t="str">
        <f t="shared" si="3688"/>
        <v/>
      </c>
      <c r="O2472" s="544" t="str">
        <f t="shared" si="3688"/>
        <v/>
      </c>
      <c r="P2472" s="544" t="str">
        <f t="shared" si="3688"/>
        <v/>
      </c>
      <c r="Q2472" s="544" t="str">
        <f t="shared" si="3688"/>
        <v/>
      </c>
      <c r="R2472" s="544" t="str">
        <f t="shared" si="3688"/>
        <v/>
      </c>
      <c r="S2472" s="544" t="str">
        <f t="shared" si="3688"/>
        <v/>
      </c>
      <c r="T2472" s="544" t="str">
        <f t="shared" si="3688"/>
        <v/>
      </c>
      <c r="U2472" s="544" t="str">
        <f t="shared" si="3688"/>
        <v/>
      </c>
      <c r="V2472" s="544" t="str">
        <f t="shared" si="3688"/>
        <v/>
      </c>
      <c r="W2472" s="544" t="str">
        <f t="shared" si="3688"/>
        <v/>
      </c>
      <c r="X2472" s="544" t="str">
        <f t="shared" si="3688"/>
        <v/>
      </c>
      <c r="Y2472" s="544" t="str">
        <f t="shared" si="3688"/>
        <v/>
      </c>
      <c r="Z2472" s="544" t="str">
        <f t="shared" si="3688"/>
        <v/>
      </c>
      <c r="AA2472" s="544" t="str">
        <f t="shared" si="3688"/>
        <v/>
      </c>
      <c r="AB2472" s="544" t="str">
        <f t="shared" si="3688"/>
        <v/>
      </c>
      <c r="AC2472" s="544" t="str">
        <f t="shared" si="3688"/>
        <v/>
      </c>
      <c r="AD2472" s="544" t="str">
        <f t="shared" si="3688"/>
        <v/>
      </c>
      <c r="AE2472" s="544" t="str">
        <f t="shared" si="3688"/>
        <v/>
      </c>
    </row>
    <row r="2473" spans="1:31" hidden="1">
      <c r="B2473" s="531" t="s">
        <v>756</v>
      </c>
      <c r="D2473" s="1">
        <f ca="1">D1284</f>
        <v>1900</v>
      </c>
      <c r="E2473" s="1">
        <f ca="1">E1284</f>
        <v>1</v>
      </c>
      <c r="F2473" s="1">
        <f ca="1">IF(D2474&gt;10,F1284,1)</f>
        <v>1</v>
      </c>
      <c r="G2473" s="530" t="str">
        <f ca="1">IF(ISBLANK(OFFSET($E$269,$D2472,0)),"brak daty",IF(D2474&gt;10,EDATE(OFFSET($E$269,$D2472,0),D2476),DATE(D2473,E2473,1)))</f>
        <v>brak daty</v>
      </c>
      <c r="H2473" s="543" t="b">
        <f ca="1">SUM(K2473:AE2473)=D2476</f>
        <v>1</v>
      </c>
      <c r="I2473" s="1" t="s">
        <v>752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1:31" hidden="1">
      <c r="B2474" s="531" t="s">
        <v>758</v>
      </c>
      <c r="D2474" s="5">
        <f ca="1">D1285</f>
        <v>0</v>
      </c>
      <c r="E2474" s="459">
        <f ca="1">E1285</f>
        <v>0</v>
      </c>
      <c r="F2474" s="459">
        <f ca="1">F1285</f>
        <v>0</v>
      </c>
      <c r="G2474" s="1" t="b">
        <f>NOT(ISBLANK(am_wnip))</f>
        <v>0</v>
      </c>
      <c r="H2474" s="543" t="b">
        <f ca="1">SUM(K2474:AE2474)=E2476</f>
        <v>1</v>
      </c>
      <c r="I2474" s="1" t="s">
        <v>753</v>
      </c>
      <c r="K2474" s="542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42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42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42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42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42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42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42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42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42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42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42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42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42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42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42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42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42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42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42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42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1:31" hidden="1">
      <c r="B2475" s="531" t="s">
        <v>757</v>
      </c>
      <c r="D2475" s="459">
        <f ca="1">D1286</f>
        <v>0</v>
      </c>
      <c r="E2475" s="459">
        <f ca="1">IF(D2474&gt;10,ROUND(D2475/12,2),D2475)</f>
        <v>0</v>
      </c>
      <c r="F2475" s="529">
        <f>Koniec_Projekt</f>
        <v>0</v>
      </c>
      <c r="G2475" s="330">
        <f>Miesiac_Koniec_Projekt</f>
        <v>0</v>
      </c>
      <c r="H2475" s="543" t="b">
        <f ca="1">SUM(K2475:AE2475)=D2474</f>
        <v>1</v>
      </c>
      <c r="I2475" s="1" t="s">
        <v>716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1:31" hidden="1">
      <c r="B2476" s="531" t="s">
        <v>754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426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1:31" ht="12.5" hidden="1" thickBot="1">
      <c r="B2477" s="532" t="s">
        <v>755</v>
      </c>
      <c r="C2477" s="533"/>
      <c r="D2477" s="534">
        <f ca="1">IF(D2474&gt;10,ROUND((D2476-1)*E2475,0),E2475)</f>
        <v>0</v>
      </c>
      <c r="E2477" s="534">
        <f ca="1">D2474-D2477</f>
        <v>0</v>
      </c>
      <c r="F2477" s="533"/>
      <c r="G2477" s="533"/>
      <c r="H2477" s="533"/>
      <c r="I2477" s="533"/>
      <c r="J2477" s="533"/>
      <c r="K2477" s="533"/>
      <c r="L2477" s="533"/>
      <c r="M2477" s="533"/>
      <c r="N2477" s="533"/>
      <c r="O2477" s="533"/>
      <c r="P2477" s="533"/>
      <c r="Q2477" s="533"/>
      <c r="R2477" s="533"/>
      <c r="S2477" s="533"/>
      <c r="T2477" s="533"/>
      <c r="U2477" s="533"/>
      <c r="V2477" s="533"/>
      <c r="W2477" s="533"/>
      <c r="X2477" s="533"/>
      <c r="Y2477" s="533"/>
      <c r="Z2477" s="533"/>
      <c r="AA2477" s="533"/>
      <c r="AB2477" s="533"/>
      <c r="AC2477" s="533"/>
      <c r="AD2477" s="533"/>
      <c r="AE2477" s="533"/>
    </row>
    <row r="2478" spans="1:31" ht="12.5" hidden="1" thickTop="1">
      <c r="C2478" s="251"/>
      <c r="D2478" s="459"/>
      <c r="E2478" s="459"/>
      <c r="F2478" s="459"/>
      <c r="G2478" s="459"/>
    </row>
    <row r="2479" spans="1:31" ht="12.5" hidden="1" thickBot="1">
      <c r="B2479" s="535" t="str">
        <f ca="1">"nazwa ST: "&amp;B1290</f>
        <v>nazwa ST: 0</v>
      </c>
      <c r="C2479" s="535"/>
      <c r="D2479" s="536">
        <f>D1290</f>
        <v>1</v>
      </c>
      <c r="E2479" s="535"/>
      <c r="F2479" s="535"/>
      <c r="G2479" s="535"/>
      <c r="H2479" s="535"/>
      <c r="I2479" s="535"/>
      <c r="J2479" s="535"/>
      <c r="K2479" s="544" t="str">
        <f t="shared" ref="K2479:AE2479" si="3689">LataProjekcji</f>
        <v>Uzupełnij dane</v>
      </c>
      <c r="L2479" s="544" t="str">
        <f t="shared" si="3689"/>
        <v/>
      </c>
      <c r="M2479" s="544" t="str">
        <f t="shared" si="3689"/>
        <v/>
      </c>
      <c r="N2479" s="544" t="str">
        <f t="shared" si="3689"/>
        <v/>
      </c>
      <c r="O2479" s="544" t="str">
        <f t="shared" si="3689"/>
        <v/>
      </c>
      <c r="P2479" s="544" t="str">
        <f t="shared" si="3689"/>
        <v/>
      </c>
      <c r="Q2479" s="544" t="str">
        <f t="shared" si="3689"/>
        <v/>
      </c>
      <c r="R2479" s="544" t="str">
        <f t="shared" si="3689"/>
        <v/>
      </c>
      <c r="S2479" s="544" t="str">
        <f t="shared" si="3689"/>
        <v/>
      </c>
      <c r="T2479" s="544" t="str">
        <f t="shared" si="3689"/>
        <v/>
      </c>
      <c r="U2479" s="544" t="str">
        <f t="shared" si="3689"/>
        <v/>
      </c>
      <c r="V2479" s="544" t="str">
        <f t="shared" si="3689"/>
        <v/>
      </c>
      <c r="W2479" s="544" t="str">
        <f t="shared" si="3689"/>
        <v/>
      </c>
      <c r="X2479" s="544" t="str">
        <f t="shared" si="3689"/>
        <v/>
      </c>
      <c r="Y2479" s="544" t="str">
        <f t="shared" si="3689"/>
        <v/>
      </c>
      <c r="Z2479" s="544" t="str">
        <f t="shared" si="3689"/>
        <v/>
      </c>
      <c r="AA2479" s="544" t="str">
        <f t="shared" si="3689"/>
        <v/>
      </c>
      <c r="AB2479" s="544" t="str">
        <f t="shared" si="3689"/>
        <v/>
      </c>
      <c r="AC2479" s="544" t="str">
        <f t="shared" si="3689"/>
        <v/>
      </c>
      <c r="AD2479" s="544" t="str">
        <f t="shared" si="3689"/>
        <v/>
      </c>
      <c r="AE2479" s="544" t="str">
        <f t="shared" si="3689"/>
        <v/>
      </c>
    </row>
    <row r="2480" spans="1:31" hidden="1">
      <c r="B2480" s="531" t="s">
        <v>756</v>
      </c>
      <c r="D2480" s="1">
        <f ca="1">D1291</f>
        <v>1900</v>
      </c>
      <c r="E2480" s="1">
        <f ca="1">E1291</f>
        <v>1</v>
      </c>
      <c r="F2480" s="1">
        <f ca="1">IF(D2481&gt;10,F1291,1)</f>
        <v>1</v>
      </c>
      <c r="G2480" s="530" t="str">
        <f ca="1">IF(ISBLANK(OFFSET($E$269,$D2479,0)),"brak daty",IF(D2481&gt;10,EDATE(OFFSET($E$269,$D2479,0),D2483),DATE(D2480,E2480,1)))</f>
        <v>brak daty</v>
      </c>
      <c r="H2480" s="543" t="b">
        <f ca="1">SUM(K2480:AE2480)=D2483</f>
        <v>1</v>
      </c>
      <c r="I2480" s="1" t="s">
        <v>752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2:31" hidden="1">
      <c r="B2481" s="531" t="s">
        <v>758</v>
      </c>
      <c r="D2481" s="5">
        <f ca="1">D1292</f>
        <v>0</v>
      </c>
      <c r="E2481" s="459">
        <f ca="1">E1292</f>
        <v>0</v>
      </c>
      <c r="F2481" s="459">
        <f ca="1">F1292</f>
        <v>0</v>
      </c>
      <c r="G2481" s="1" t="b">
        <f>NOT(ISBLANK(am_wnip))</f>
        <v>0</v>
      </c>
      <c r="H2481" s="543" t="b">
        <f ca="1">SUM(K2481:AE2481)=E2483</f>
        <v>1</v>
      </c>
      <c r="I2481" s="1" t="s">
        <v>753</v>
      </c>
      <c r="K2481" s="542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42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42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42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42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42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42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42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42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42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42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42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42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42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42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42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42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42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42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42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42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2:31" hidden="1">
      <c r="B2482" s="531" t="s">
        <v>757</v>
      </c>
      <c r="D2482" s="459">
        <f ca="1">D1293</f>
        <v>0</v>
      </c>
      <c r="E2482" s="459">
        <f ca="1">IF(D2481&gt;10,ROUND(D2482/12,2),D2482)</f>
        <v>0</v>
      </c>
      <c r="F2482" s="529">
        <f>Koniec_Projekt</f>
        <v>0</v>
      </c>
      <c r="G2482" s="330">
        <f>Miesiac_Koniec_Projekt</f>
        <v>0</v>
      </c>
      <c r="H2482" s="543" t="b">
        <f ca="1">SUM(K2482:AE2482)=D2481</f>
        <v>1</v>
      </c>
      <c r="I2482" s="1" t="s">
        <v>716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2:31" hidden="1">
      <c r="B2483" s="531" t="s">
        <v>754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426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2:31" ht="12.5" hidden="1" thickBot="1">
      <c r="B2484" s="532" t="s">
        <v>755</v>
      </c>
      <c r="C2484" s="533"/>
      <c r="D2484" s="534">
        <f ca="1">IF(D2481&gt;10,ROUND((D2483-1)*E2482,0),E2482)</f>
        <v>0</v>
      </c>
      <c r="E2484" s="534">
        <f ca="1">D2481-D2484</f>
        <v>0</v>
      </c>
      <c r="F2484" s="533"/>
      <c r="G2484" s="533"/>
      <c r="H2484" s="533"/>
      <c r="I2484" s="533"/>
      <c r="J2484" s="533"/>
      <c r="K2484" s="533"/>
      <c r="L2484" s="533"/>
      <c r="M2484" s="533"/>
      <c r="N2484" s="533"/>
      <c r="O2484" s="533"/>
      <c r="P2484" s="533"/>
      <c r="Q2484" s="533"/>
      <c r="R2484" s="533"/>
      <c r="S2484" s="533"/>
      <c r="T2484" s="533"/>
      <c r="U2484" s="533"/>
      <c r="V2484" s="533"/>
      <c r="W2484" s="533"/>
      <c r="X2484" s="533"/>
      <c r="Y2484" s="533"/>
      <c r="Z2484" s="533"/>
      <c r="AA2484" s="533"/>
      <c r="AB2484" s="533"/>
      <c r="AC2484" s="533"/>
      <c r="AD2484" s="533"/>
      <c r="AE2484" s="533"/>
    </row>
    <row r="2485" spans="2:31" ht="12.5" hidden="1" thickTop="1">
      <c r="C2485" s="251"/>
      <c r="D2485" s="459"/>
      <c r="E2485" s="459"/>
      <c r="F2485" s="459"/>
      <c r="G2485" s="459"/>
    </row>
    <row r="2486" spans="2:31" ht="12.5" hidden="1" thickBot="1">
      <c r="B2486" s="535" t="str">
        <f ca="1">"nazwa ST: "&amp;B1297</f>
        <v>nazwa ST: 0</v>
      </c>
      <c r="C2486" s="535"/>
      <c r="D2486" s="536">
        <f>D1297</f>
        <v>2</v>
      </c>
      <c r="E2486" s="535"/>
      <c r="F2486" s="535"/>
      <c r="G2486" s="535"/>
      <c r="H2486" s="535"/>
      <c r="I2486" s="535"/>
      <c r="J2486" s="535"/>
      <c r="K2486" s="544" t="str">
        <f t="shared" ref="K2486:AE2486" si="3690">LataProjekcji</f>
        <v>Uzupełnij dane</v>
      </c>
      <c r="L2486" s="544" t="str">
        <f t="shared" si="3690"/>
        <v/>
      </c>
      <c r="M2486" s="544" t="str">
        <f t="shared" si="3690"/>
        <v/>
      </c>
      <c r="N2486" s="544" t="str">
        <f t="shared" si="3690"/>
        <v/>
      </c>
      <c r="O2486" s="544" t="str">
        <f t="shared" si="3690"/>
        <v/>
      </c>
      <c r="P2486" s="544" t="str">
        <f t="shared" si="3690"/>
        <v/>
      </c>
      <c r="Q2486" s="544" t="str">
        <f t="shared" si="3690"/>
        <v/>
      </c>
      <c r="R2486" s="544" t="str">
        <f t="shared" si="3690"/>
        <v/>
      </c>
      <c r="S2486" s="544" t="str">
        <f t="shared" si="3690"/>
        <v/>
      </c>
      <c r="T2486" s="544" t="str">
        <f t="shared" si="3690"/>
        <v/>
      </c>
      <c r="U2486" s="544" t="str">
        <f t="shared" si="3690"/>
        <v/>
      </c>
      <c r="V2486" s="544" t="str">
        <f t="shared" si="3690"/>
        <v/>
      </c>
      <c r="W2486" s="544" t="str">
        <f t="shared" si="3690"/>
        <v/>
      </c>
      <c r="X2486" s="544" t="str">
        <f t="shared" si="3690"/>
        <v/>
      </c>
      <c r="Y2486" s="544" t="str">
        <f t="shared" si="3690"/>
        <v/>
      </c>
      <c r="Z2486" s="544" t="str">
        <f t="shared" si="3690"/>
        <v/>
      </c>
      <c r="AA2486" s="544" t="str">
        <f t="shared" si="3690"/>
        <v/>
      </c>
      <c r="AB2486" s="544" t="str">
        <f t="shared" si="3690"/>
        <v/>
      </c>
      <c r="AC2486" s="544" t="str">
        <f t="shared" si="3690"/>
        <v/>
      </c>
      <c r="AD2486" s="544" t="str">
        <f t="shared" si="3690"/>
        <v/>
      </c>
      <c r="AE2486" s="544" t="str">
        <f t="shared" si="3690"/>
        <v/>
      </c>
    </row>
    <row r="2487" spans="2:31" hidden="1">
      <c r="B2487" s="531" t="s">
        <v>756</v>
      </c>
      <c r="D2487" s="1">
        <f ca="1">D1298</f>
        <v>1900</v>
      </c>
      <c r="E2487" s="1">
        <f ca="1">E1298</f>
        <v>1</v>
      </c>
      <c r="F2487" s="1">
        <f ca="1">IF(D2488&gt;10,F1298,1)</f>
        <v>1</v>
      </c>
      <c r="G2487" s="530" t="str">
        <f ca="1">IF(ISBLANK(OFFSET($E$269,$D2486,0)),"brak daty",IF(D2488&gt;10,EDATE(OFFSET($E$269,$D2486,0),D2490),DATE(D2487,E2487,1)))</f>
        <v>brak daty</v>
      </c>
      <c r="H2487" s="543" t="b">
        <f ca="1">SUM(K2487:AE2487)=D2490</f>
        <v>1</v>
      </c>
      <c r="I2487" s="1" t="s">
        <v>752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2:31" hidden="1">
      <c r="B2488" s="531" t="s">
        <v>758</v>
      </c>
      <c r="D2488" s="5">
        <f ca="1">D1299</f>
        <v>0</v>
      </c>
      <c r="E2488" s="459">
        <f ca="1">E1299</f>
        <v>0</v>
      </c>
      <c r="F2488" s="459">
        <f ca="1">F1299</f>
        <v>0</v>
      </c>
      <c r="G2488" s="1" t="b">
        <f>NOT(ISBLANK(am_wnip))</f>
        <v>0</v>
      </c>
      <c r="H2488" s="543" t="b">
        <f ca="1">SUM(K2488:AE2488)=E2490</f>
        <v>1</v>
      </c>
      <c r="I2488" s="1" t="s">
        <v>753</v>
      </c>
      <c r="K2488" s="542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42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42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42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42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42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42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42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42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42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42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42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42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42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42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42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42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42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42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42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42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2:31" hidden="1">
      <c r="B2489" s="531" t="s">
        <v>757</v>
      </c>
      <c r="D2489" s="459">
        <f ca="1">D1300</f>
        <v>0</v>
      </c>
      <c r="E2489" s="459">
        <f ca="1">IF(D2488&gt;10,ROUND(D2489/12,2),D2489)</f>
        <v>0</v>
      </c>
      <c r="F2489" s="529">
        <f>Koniec_Projekt</f>
        <v>0</v>
      </c>
      <c r="G2489" s="330">
        <f>Miesiac_Koniec_Projekt</f>
        <v>0</v>
      </c>
      <c r="H2489" s="543" t="b">
        <f ca="1">SUM(K2489:AE2489)=D2488</f>
        <v>1</v>
      </c>
      <c r="I2489" s="1" t="s">
        <v>716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2:31" hidden="1">
      <c r="B2490" s="531" t="s">
        <v>754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426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2:31" ht="12.5" hidden="1" thickBot="1">
      <c r="B2491" s="532" t="s">
        <v>755</v>
      </c>
      <c r="C2491" s="533"/>
      <c r="D2491" s="534">
        <f ca="1">IF(D2488&gt;10,ROUND((D2490-1)*E2489,0),E2489)</f>
        <v>0</v>
      </c>
      <c r="E2491" s="534">
        <f ca="1">D2488-D2491</f>
        <v>0</v>
      </c>
      <c r="F2491" s="533"/>
      <c r="G2491" s="533"/>
      <c r="H2491" s="533"/>
      <c r="I2491" s="533"/>
      <c r="J2491" s="533"/>
      <c r="K2491" s="533"/>
      <c r="L2491" s="533"/>
      <c r="M2491" s="533"/>
      <c r="N2491" s="533"/>
      <c r="O2491" s="533"/>
      <c r="P2491" s="533"/>
      <c r="Q2491" s="533"/>
      <c r="R2491" s="533"/>
      <c r="S2491" s="533"/>
      <c r="T2491" s="533"/>
      <c r="U2491" s="533"/>
      <c r="V2491" s="533"/>
      <c r="W2491" s="533"/>
      <c r="X2491" s="533"/>
      <c r="Y2491" s="533"/>
      <c r="Z2491" s="533"/>
      <c r="AA2491" s="533"/>
      <c r="AB2491" s="533"/>
      <c r="AC2491" s="533"/>
      <c r="AD2491" s="533"/>
      <c r="AE2491" s="533"/>
    </row>
    <row r="2492" spans="2:31" ht="12.5" hidden="1" thickTop="1"/>
    <row r="2493" spans="2:31" ht="12.5" hidden="1" thickBot="1">
      <c r="B2493" s="535" t="str">
        <f ca="1">"nazwa ST: "&amp;B1304</f>
        <v>nazwa ST: 0</v>
      </c>
      <c r="C2493" s="535"/>
      <c r="D2493" s="536">
        <f>D1304</f>
        <v>3</v>
      </c>
      <c r="E2493" s="535"/>
      <c r="F2493" s="535"/>
      <c r="G2493" s="535"/>
      <c r="H2493" s="535"/>
      <c r="I2493" s="535"/>
      <c r="J2493" s="535"/>
      <c r="K2493" s="544" t="str">
        <f t="shared" ref="K2493:AE2493" si="3691">LataProjekcji</f>
        <v>Uzupełnij dane</v>
      </c>
      <c r="L2493" s="544" t="str">
        <f t="shared" si="3691"/>
        <v/>
      </c>
      <c r="M2493" s="544" t="str">
        <f t="shared" si="3691"/>
        <v/>
      </c>
      <c r="N2493" s="544" t="str">
        <f t="shared" si="3691"/>
        <v/>
      </c>
      <c r="O2493" s="544" t="str">
        <f t="shared" si="3691"/>
        <v/>
      </c>
      <c r="P2493" s="544" t="str">
        <f t="shared" si="3691"/>
        <v/>
      </c>
      <c r="Q2493" s="544" t="str">
        <f t="shared" si="3691"/>
        <v/>
      </c>
      <c r="R2493" s="544" t="str">
        <f t="shared" si="3691"/>
        <v/>
      </c>
      <c r="S2493" s="544" t="str">
        <f t="shared" si="3691"/>
        <v/>
      </c>
      <c r="T2493" s="544" t="str">
        <f t="shared" si="3691"/>
        <v/>
      </c>
      <c r="U2493" s="544" t="str">
        <f t="shared" si="3691"/>
        <v/>
      </c>
      <c r="V2493" s="544" t="str">
        <f t="shared" si="3691"/>
        <v/>
      </c>
      <c r="W2493" s="544" t="str">
        <f t="shared" si="3691"/>
        <v/>
      </c>
      <c r="X2493" s="544" t="str">
        <f t="shared" si="3691"/>
        <v/>
      </c>
      <c r="Y2493" s="544" t="str">
        <f t="shared" si="3691"/>
        <v/>
      </c>
      <c r="Z2493" s="544" t="str">
        <f t="shared" si="3691"/>
        <v/>
      </c>
      <c r="AA2493" s="544" t="str">
        <f t="shared" si="3691"/>
        <v/>
      </c>
      <c r="AB2493" s="544" t="str">
        <f t="shared" si="3691"/>
        <v/>
      </c>
      <c r="AC2493" s="544" t="str">
        <f t="shared" si="3691"/>
        <v/>
      </c>
      <c r="AD2493" s="544" t="str">
        <f t="shared" si="3691"/>
        <v/>
      </c>
      <c r="AE2493" s="544" t="str">
        <f t="shared" si="3691"/>
        <v/>
      </c>
    </row>
    <row r="2494" spans="2:31" hidden="1">
      <c r="B2494" s="531" t="s">
        <v>756</v>
      </c>
      <c r="D2494" s="1">
        <f ca="1">D1305</f>
        <v>1900</v>
      </c>
      <c r="E2494" s="1">
        <f ca="1">E1305</f>
        <v>1</v>
      </c>
      <c r="F2494" s="1">
        <f ca="1">IF(D2495&gt;10,F1305,1)</f>
        <v>1</v>
      </c>
      <c r="G2494" s="530" t="str">
        <f ca="1">IF(ISBLANK(OFFSET($E$269,$D2493,0)),"brak daty",IF(D2495&gt;10,EDATE(OFFSET($E$269,$D2493,0),D2497),DATE(D2494,E2494,1)))</f>
        <v>brak daty</v>
      </c>
      <c r="H2494" s="543" t="b">
        <f ca="1">SUM(K2494:AE2494)=D2497</f>
        <v>1</v>
      </c>
      <c r="I2494" s="1" t="s">
        <v>752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2:31" hidden="1">
      <c r="B2495" s="531" t="s">
        <v>758</v>
      </c>
      <c r="D2495" s="5">
        <f ca="1">D1306</f>
        <v>0</v>
      </c>
      <c r="E2495" s="459">
        <f ca="1">E1306</f>
        <v>0</v>
      </c>
      <c r="F2495" s="459">
        <f ca="1">F1306</f>
        <v>0</v>
      </c>
      <c r="G2495" s="1" t="b">
        <f>NOT(ISBLANK(am_wnip))</f>
        <v>0</v>
      </c>
      <c r="H2495" s="543" t="b">
        <f ca="1">SUM(K2495:AE2495)=E2497</f>
        <v>1</v>
      </c>
      <c r="I2495" s="1" t="s">
        <v>753</v>
      </c>
      <c r="K2495" s="542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42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42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42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42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42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42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42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42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42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42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42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42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42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42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42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42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42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42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42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42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2:31" hidden="1">
      <c r="B2496" s="531" t="s">
        <v>757</v>
      </c>
      <c r="D2496" s="459">
        <f ca="1">D1307</f>
        <v>0</v>
      </c>
      <c r="E2496" s="459">
        <f ca="1">IF(D2495&gt;10,ROUND(D2496/12,2),D2496)</f>
        <v>0</v>
      </c>
      <c r="F2496" s="529">
        <f>Koniec_Projekt</f>
        <v>0</v>
      </c>
      <c r="G2496" s="330">
        <f>Miesiac_Koniec_Projekt</f>
        <v>0</v>
      </c>
      <c r="H2496" s="543" t="b">
        <f ca="1">SUM(K2496:AE2496)=D2495</f>
        <v>1</v>
      </c>
      <c r="I2496" s="1" t="s">
        <v>716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31" t="s">
        <v>754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426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5" hidden="1" thickBot="1">
      <c r="B2498" s="532" t="s">
        <v>755</v>
      </c>
      <c r="C2498" s="533"/>
      <c r="D2498" s="534">
        <f ca="1">IF(D2495&gt;10,ROUND((D2497-1)*E2496,0),E2496)</f>
        <v>0</v>
      </c>
      <c r="E2498" s="534">
        <f ca="1">D2495-D2498</f>
        <v>0</v>
      </c>
      <c r="F2498" s="533"/>
      <c r="G2498" s="533"/>
      <c r="H2498" s="533"/>
      <c r="I2498" s="533"/>
      <c r="J2498" s="533"/>
      <c r="K2498" s="533"/>
      <c r="L2498" s="533"/>
      <c r="M2498" s="533"/>
      <c r="N2498" s="533"/>
      <c r="O2498" s="533"/>
      <c r="P2498" s="533"/>
      <c r="Q2498" s="533"/>
      <c r="R2498" s="533"/>
      <c r="S2498" s="533"/>
      <c r="T2498" s="533"/>
      <c r="U2498" s="533"/>
      <c r="V2498" s="533"/>
      <c r="W2498" s="533"/>
      <c r="X2498" s="533"/>
      <c r="Y2498" s="533"/>
      <c r="Z2498" s="533"/>
      <c r="AA2498" s="533"/>
      <c r="AB2498" s="533"/>
      <c r="AC2498" s="533"/>
      <c r="AD2498" s="533"/>
      <c r="AE2498" s="533"/>
    </row>
    <row r="2499" spans="2:31" ht="12.5" hidden="1" thickTop="1">
      <c r="C2499" s="251"/>
      <c r="D2499" s="459"/>
      <c r="E2499" s="459"/>
      <c r="F2499" s="459"/>
      <c r="G2499" s="459"/>
    </row>
    <row r="2500" spans="2:31" ht="12.5" hidden="1" thickBot="1">
      <c r="B2500" s="535" t="str">
        <f ca="1">"nazwa ST: "&amp;B1311</f>
        <v>nazwa ST: 0</v>
      </c>
      <c r="C2500" s="535"/>
      <c r="D2500" s="536">
        <f>D1311</f>
        <v>4</v>
      </c>
      <c r="E2500" s="535"/>
      <c r="F2500" s="535"/>
      <c r="G2500" s="535"/>
      <c r="H2500" s="535"/>
      <c r="I2500" s="535"/>
      <c r="J2500" s="535"/>
      <c r="K2500" s="544" t="str">
        <f t="shared" ref="K2500:AE2500" si="3692">LataProjekcji</f>
        <v>Uzupełnij dane</v>
      </c>
      <c r="L2500" s="544" t="str">
        <f t="shared" si="3692"/>
        <v/>
      </c>
      <c r="M2500" s="544" t="str">
        <f t="shared" si="3692"/>
        <v/>
      </c>
      <c r="N2500" s="544" t="str">
        <f t="shared" si="3692"/>
        <v/>
      </c>
      <c r="O2500" s="544" t="str">
        <f t="shared" si="3692"/>
        <v/>
      </c>
      <c r="P2500" s="544" t="str">
        <f t="shared" si="3692"/>
        <v/>
      </c>
      <c r="Q2500" s="544" t="str">
        <f t="shared" si="3692"/>
        <v/>
      </c>
      <c r="R2500" s="544" t="str">
        <f t="shared" si="3692"/>
        <v/>
      </c>
      <c r="S2500" s="544" t="str">
        <f t="shared" si="3692"/>
        <v/>
      </c>
      <c r="T2500" s="544" t="str">
        <f t="shared" si="3692"/>
        <v/>
      </c>
      <c r="U2500" s="544" t="str">
        <f t="shared" si="3692"/>
        <v/>
      </c>
      <c r="V2500" s="544" t="str">
        <f t="shared" si="3692"/>
        <v/>
      </c>
      <c r="W2500" s="544" t="str">
        <f t="shared" si="3692"/>
        <v/>
      </c>
      <c r="X2500" s="544" t="str">
        <f t="shared" si="3692"/>
        <v/>
      </c>
      <c r="Y2500" s="544" t="str">
        <f t="shared" si="3692"/>
        <v/>
      </c>
      <c r="Z2500" s="544" t="str">
        <f t="shared" si="3692"/>
        <v/>
      </c>
      <c r="AA2500" s="544" t="str">
        <f t="shared" si="3692"/>
        <v/>
      </c>
      <c r="AB2500" s="544" t="str">
        <f t="shared" si="3692"/>
        <v/>
      </c>
      <c r="AC2500" s="544" t="str">
        <f t="shared" si="3692"/>
        <v/>
      </c>
      <c r="AD2500" s="544" t="str">
        <f t="shared" si="3692"/>
        <v/>
      </c>
      <c r="AE2500" s="544" t="str">
        <f t="shared" si="3692"/>
        <v/>
      </c>
    </row>
    <row r="2501" spans="2:31" hidden="1">
      <c r="B2501" s="531" t="s">
        <v>756</v>
      </c>
      <c r="D2501" s="1">
        <f ca="1">D1312</f>
        <v>1900</v>
      </c>
      <c r="E2501" s="1">
        <f ca="1">E1312</f>
        <v>1</v>
      </c>
      <c r="F2501" s="1">
        <f ca="1">IF(D2502&gt;10,F1312,1)</f>
        <v>1</v>
      </c>
      <c r="G2501" s="530" t="str">
        <f ca="1">IF(ISBLANK(OFFSET($E$269,$D2500,0)),"brak daty",IF(D2502&gt;10,EDATE(OFFSET($E$269,$D2500,0),D2504),DATE(D2501,E2501,1)))</f>
        <v>brak daty</v>
      </c>
      <c r="H2501" s="543" t="b">
        <f ca="1">SUM(K2501:AE2501)=D2504</f>
        <v>1</v>
      </c>
      <c r="I2501" s="1" t="s">
        <v>752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31" t="s">
        <v>758</v>
      </c>
      <c r="D2502" s="5">
        <f ca="1">D1313</f>
        <v>0</v>
      </c>
      <c r="E2502" s="459">
        <f ca="1">E1313</f>
        <v>0</v>
      </c>
      <c r="F2502" s="459">
        <f ca="1">F1313</f>
        <v>0</v>
      </c>
      <c r="G2502" s="1" t="b">
        <f>NOT(ISBLANK(am_wnip))</f>
        <v>0</v>
      </c>
      <c r="H2502" s="543" t="b">
        <f ca="1">SUM(K2502:AE2502)=E2504</f>
        <v>1</v>
      </c>
      <c r="I2502" s="1" t="s">
        <v>753</v>
      </c>
      <c r="K2502" s="542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42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42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42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42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42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42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42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42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42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42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42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42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42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42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42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42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42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42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42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42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31" t="s">
        <v>757</v>
      </c>
      <c r="D2503" s="459">
        <f ca="1">D1314</f>
        <v>0</v>
      </c>
      <c r="E2503" s="459">
        <f ca="1">IF(D2502&gt;10,ROUND(D2503/12,2),D2503)</f>
        <v>0</v>
      </c>
      <c r="F2503" s="529">
        <f>Koniec_Projekt</f>
        <v>0</v>
      </c>
      <c r="G2503" s="330">
        <f>Miesiac_Koniec_Projekt</f>
        <v>0</v>
      </c>
      <c r="H2503" s="543" t="b">
        <f ca="1">SUM(K2503:AE2503)=D2502</f>
        <v>1</v>
      </c>
      <c r="I2503" s="1" t="s">
        <v>716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31" t="s">
        <v>754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426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5" hidden="1" thickBot="1">
      <c r="B2505" s="532" t="s">
        <v>755</v>
      </c>
      <c r="C2505" s="533"/>
      <c r="D2505" s="534">
        <f ca="1">IF(D2502&gt;10,ROUND((D2504-1)*E2503,0),E2503)</f>
        <v>0</v>
      </c>
      <c r="E2505" s="534">
        <f ca="1">D2502-D2505</f>
        <v>0</v>
      </c>
      <c r="F2505" s="533"/>
      <c r="G2505" s="533"/>
      <c r="H2505" s="533"/>
      <c r="I2505" s="533"/>
      <c r="J2505" s="533"/>
      <c r="K2505" s="533"/>
      <c r="L2505" s="533"/>
      <c r="M2505" s="533"/>
      <c r="N2505" s="533"/>
      <c r="O2505" s="533"/>
      <c r="P2505" s="533"/>
      <c r="Q2505" s="533"/>
      <c r="R2505" s="533"/>
      <c r="S2505" s="533"/>
      <c r="T2505" s="533"/>
      <c r="U2505" s="533"/>
      <c r="V2505" s="533"/>
      <c r="W2505" s="533"/>
      <c r="X2505" s="533"/>
      <c r="Y2505" s="533"/>
      <c r="Z2505" s="533"/>
      <c r="AA2505" s="533"/>
      <c r="AB2505" s="533"/>
      <c r="AC2505" s="533"/>
      <c r="AD2505" s="533"/>
      <c r="AE2505" s="533"/>
    </row>
    <row r="2506" spans="2:31" ht="12.5" hidden="1" thickTop="1">
      <c r="C2506" s="251"/>
      <c r="D2506" s="459"/>
      <c r="E2506" s="459"/>
      <c r="F2506" s="459"/>
      <c r="G2506" s="459"/>
    </row>
    <row r="2507" spans="2:31" ht="12.5" hidden="1" thickBot="1">
      <c r="B2507" s="535" t="str">
        <f ca="1">"nazwa ST: "&amp;B1318</f>
        <v>nazwa ST: 0</v>
      </c>
      <c r="C2507" s="535"/>
      <c r="D2507" s="536">
        <f>D1318</f>
        <v>5</v>
      </c>
      <c r="E2507" s="535"/>
      <c r="F2507" s="535"/>
      <c r="G2507" s="535"/>
      <c r="H2507" s="535"/>
      <c r="I2507" s="535"/>
      <c r="J2507" s="535"/>
      <c r="K2507" s="544" t="str">
        <f t="shared" ref="K2507:AE2507" si="3693">LataProjekcji</f>
        <v>Uzupełnij dane</v>
      </c>
      <c r="L2507" s="544" t="str">
        <f t="shared" si="3693"/>
        <v/>
      </c>
      <c r="M2507" s="544" t="str">
        <f t="shared" si="3693"/>
        <v/>
      </c>
      <c r="N2507" s="544" t="str">
        <f t="shared" si="3693"/>
        <v/>
      </c>
      <c r="O2507" s="544" t="str">
        <f t="shared" si="3693"/>
        <v/>
      </c>
      <c r="P2507" s="544" t="str">
        <f t="shared" si="3693"/>
        <v/>
      </c>
      <c r="Q2507" s="544" t="str">
        <f t="shared" si="3693"/>
        <v/>
      </c>
      <c r="R2507" s="544" t="str">
        <f t="shared" si="3693"/>
        <v/>
      </c>
      <c r="S2507" s="544" t="str">
        <f t="shared" si="3693"/>
        <v/>
      </c>
      <c r="T2507" s="544" t="str">
        <f t="shared" si="3693"/>
        <v/>
      </c>
      <c r="U2507" s="544" t="str">
        <f t="shared" si="3693"/>
        <v/>
      </c>
      <c r="V2507" s="544" t="str">
        <f t="shared" si="3693"/>
        <v/>
      </c>
      <c r="W2507" s="544" t="str">
        <f t="shared" si="3693"/>
        <v/>
      </c>
      <c r="X2507" s="544" t="str">
        <f t="shared" si="3693"/>
        <v/>
      </c>
      <c r="Y2507" s="544" t="str">
        <f t="shared" si="3693"/>
        <v/>
      </c>
      <c r="Z2507" s="544" t="str">
        <f t="shared" si="3693"/>
        <v/>
      </c>
      <c r="AA2507" s="544" t="str">
        <f t="shared" si="3693"/>
        <v/>
      </c>
      <c r="AB2507" s="544" t="str">
        <f t="shared" si="3693"/>
        <v/>
      </c>
      <c r="AC2507" s="544" t="str">
        <f t="shared" si="3693"/>
        <v/>
      </c>
      <c r="AD2507" s="544" t="str">
        <f t="shared" si="3693"/>
        <v/>
      </c>
      <c r="AE2507" s="544" t="str">
        <f t="shared" si="3693"/>
        <v/>
      </c>
    </row>
    <row r="2508" spans="2:31" hidden="1">
      <c r="B2508" s="531" t="s">
        <v>756</v>
      </c>
      <c r="D2508" s="1">
        <f ca="1">D1319</f>
        <v>1900</v>
      </c>
      <c r="E2508" s="1">
        <f ca="1">E1319</f>
        <v>1</v>
      </c>
      <c r="F2508" s="1">
        <f ca="1">IF(D2509&gt;10,F1319,1)</f>
        <v>1</v>
      </c>
      <c r="G2508" s="530" t="str">
        <f ca="1">IF(ISBLANK(OFFSET($E$269,$D2507,0)),"brak daty",IF(D2509&gt;10,EDATE(OFFSET($E$269,$D2507,0),D2511),DATE(D2508,E2508,1)))</f>
        <v>brak daty</v>
      </c>
      <c r="H2508" s="543" t="b">
        <f ca="1">SUM(K2508:AE2508)=D2511</f>
        <v>1</v>
      </c>
      <c r="I2508" s="1" t="s">
        <v>752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31" t="s">
        <v>758</v>
      </c>
      <c r="D2509" s="5">
        <f ca="1">D1320</f>
        <v>0</v>
      </c>
      <c r="E2509" s="459">
        <f ca="1">E1320</f>
        <v>0</v>
      </c>
      <c r="F2509" s="459">
        <f ca="1">F1320</f>
        <v>0</v>
      </c>
      <c r="G2509" s="1" t="b">
        <f>NOT(ISBLANK(am_wnip))</f>
        <v>0</v>
      </c>
      <c r="H2509" s="543" t="b">
        <f ca="1">SUM(K2509:AE2509)=E2511</f>
        <v>1</v>
      </c>
      <c r="I2509" s="1" t="s">
        <v>753</v>
      </c>
      <c r="K2509" s="542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42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42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42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42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42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42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42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42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42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42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42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42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42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42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42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42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42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42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42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42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31" t="s">
        <v>757</v>
      </c>
      <c r="D2510" s="459">
        <f ca="1">D1321</f>
        <v>0</v>
      </c>
      <c r="E2510" s="459">
        <f ca="1">IF(D2509&gt;10,ROUND(D2510/12,2),D2510)</f>
        <v>0</v>
      </c>
      <c r="F2510" s="529">
        <f>Koniec_Projekt</f>
        <v>0</v>
      </c>
      <c r="G2510" s="330">
        <f>Miesiac_Koniec_Projekt</f>
        <v>0</v>
      </c>
      <c r="H2510" s="543" t="b">
        <f ca="1">SUM(K2510:AE2510)=D2509</f>
        <v>1</v>
      </c>
      <c r="I2510" s="1" t="s">
        <v>716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31" t="s">
        <v>754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426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5" hidden="1" thickBot="1">
      <c r="B2512" s="532" t="s">
        <v>755</v>
      </c>
      <c r="C2512" s="533"/>
      <c r="D2512" s="534">
        <f ca="1">IF(D2509&gt;10,ROUND((D2511-1)*E2510,0),E2510)</f>
        <v>0</v>
      </c>
      <c r="E2512" s="534">
        <f ca="1">D2509-D2512</f>
        <v>0</v>
      </c>
      <c r="F2512" s="533"/>
      <c r="G2512" s="533"/>
      <c r="H2512" s="533"/>
      <c r="I2512" s="533"/>
      <c r="J2512" s="533"/>
      <c r="K2512" s="533"/>
      <c r="L2512" s="533"/>
      <c r="M2512" s="533"/>
      <c r="N2512" s="533"/>
      <c r="O2512" s="533"/>
      <c r="P2512" s="533"/>
      <c r="Q2512" s="533"/>
      <c r="R2512" s="533"/>
      <c r="S2512" s="533"/>
      <c r="T2512" s="533"/>
      <c r="U2512" s="533"/>
      <c r="V2512" s="533"/>
      <c r="W2512" s="533"/>
      <c r="X2512" s="533"/>
      <c r="Y2512" s="533"/>
      <c r="Z2512" s="533"/>
      <c r="AA2512" s="533"/>
      <c r="AB2512" s="533"/>
      <c r="AC2512" s="533"/>
      <c r="AD2512" s="533"/>
      <c r="AE2512" s="533"/>
    </row>
    <row r="2513" spans="2:31" ht="12.5" hidden="1" thickTop="1">
      <c r="D2513" s="459"/>
      <c r="E2513" s="459"/>
      <c r="F2513" s="459"/>
      <c r="G2513" s="459"/>
    </row>
    <row r="2514" spans="2:31" ht="12.5" hidden="1" thickBot="1">
      <c r="B2514" s="535" t="str">
        <f ca="1">"nazwa ST: "&amp;B1325</f>
        <v>nazwa ST: 0</v>
      </c>
      <c r="C2514" s="535"/>
      <c r="D2514" s="536">
        <f>D1325</f>
        <v>6</v>
      </c>
      <c r="E2514" s="535"/>
      <c r="F2514" s="535"/>
      <c r="G2514" s="535"/>
      <c r="H2514" s="535"/>
      <c r="I2514" s="535"/>
      <c r="J2514" s="535"/>
      <c r="K2514" s="544" t="str">
        <f t="shared" ref="K2514:AE2514" si="3694">LataProjekcji</f>
        <v>Uzupełnij dane</v>
      </c>
      <c r="L2514" s="544" t="str">
        <f t="shared" si="3694"/>
        <v/>
      </c>
      <c r="M2514" s="544" t="str">
        <f t="shared" si="3694"/>
        <v/>
      </c>
      <c r="N2514" s="544" t="str">
        <f t="shared" si="3694"/>
        <v/>
      </c>
      <c r="O2514" s="544" t="str">
        <f t="shared" si="3694"/>
        <v/>
      </c>
      <c r="P2514" s="544" t="str">
        <f t="shared" si="3694"/>
        <v/>
      </c>
      <c r="Q2514" s="544" t="str">
        <f t="shared" si="3694"/>
        <v/>
      </c>
      <c r="R2514" s="544" t="str">
        <f t="shared" si="3694"/>
        <v/>
      </c>
      <c r="S2514" s="544" t="str">
        <f t="shared" si="3694"/>
        <v/>
      </c>
      <c r="T2514" s="544" t="str">
        <f t="shared" si="3694"/>
        <v/>
      </c>
      <c r="U2514" s="544" t="str">
        <f t="shared" si="3694"/>
        <v/>
      </c>
      <c r="V2514" s="544" t="str">
        <f t="shared" si="3694"/>
        <v/>
      </c>
      <c r="W2514" s="544" t="str">
        <f t="shared" si="3694"/>
        <v/>
      </c>
      <c r="X2514" s="544" t="str">
        <f t="shared" si="3694"/>
        <v/>
      </c>
      <c r="Y2514" s="544" t="str">
        <f t="shared" si="3694"/>
        <v/>
      </c>
      <c r="Z2514" s="544" t="str">
        <f t="shared" si="3694"/>
        <v/>
      </c>
      <c r="AA2514" s="544" t="str">
        <f t="shared" si="3694"/>
        <v/>
      </c>
      <c r="AB2514" s="544" t="str">
        <f t="shared" si="3694"/>
        <v/>
      </c>
      <c r="AC2514" s="544" t="str">
        <f t="shared" si="3694"/>
        <v/>
      </c>
      <c r="AD2514" s="544" t="str">
        <f t="shared" si="3694"/>
        <v/>
      </c>
      <c r="AE2514" s="544" t="str">
        <f t="shared" si="3694"/>
        <v/>
      </c>
    </row>
    <row r="2515" spans="2:31" hidden="1">
      <c r="B2515" s="531" t="s">
        <v>756</v>
      </c>
      <c r="D2515" s="1">
        <f ca="1">D1326</f>
        <v>1900</v>
      </c>
      <c r="E2515" s="1">
        <f ca="1">E1326</f>
        <v>1</v>
      </c>
      <c r="F2515" s="1">
        <f ca="1">IF(D2516&gt;10,F1326,1)</f>
        <v>1</v>
      </c>
      <c r="G2515" s="530" t="str">
        <f ca="1">IF(ISBLANK(OFFSET($E$269,$D2514,0)),"brak daty",IF(D2516&gt;10,EDATE(OFFSET($E$269,$D2514,0),D2518),DATE(D2515,E2515,1)))</f>
        <v>brak daty</v>
      </c>
      <c r="H2515" s="543" t="b">
        <f ca="1">SUM(K2515:AE2515)=D2518</f>
        <v>1</v>
      </c>
      <c r="I2515" s="1" t="s">
        <v>752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2:31" hidden="1">
      <c r="B2516" s="531" t="s">
        <v>758</v>
      </c>
      <c r="D2516" s="5">
        <f ca="1">D1327</f>
        <v>0</v>
      </c>
      <c r="E2516" s="459">
        <f ca="1">E1327</f>
        <v>0</v>
      </c>
      <c r="F2516" s="459">
        <f ca="1">F1327</f>
        <v>0</v>
      </c>
      <c r="G2516" s="1" t="b">
        <f>NOT(ISBLANK(am_wnip))</f>
        <v>0</v>
      </c>
      <c r="H2516" s="543" t="b">
        <f ca="1">SUM(K2516:AE2516)=E2518</f>
        <v>1</v>
      </c>
      <c r="I2516" s="1" t="s">
        <v>753</v>
      </c>
      <c r="K2516" s="542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42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42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42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42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42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42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42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42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42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42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42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42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42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42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42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42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42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42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42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42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2:31" hidden="1">
      <c r="B2517" s="531" t="s">
        <v>757</v>
      </c>
      <c r="D2517" s="459">
        <f ca="1">D1328</f>
        <v>0</v>
      </c>
      <c r="E2517" s="459">
        <f ca="1">IF(D2516&gt;10,ROUND(D2517/12,2),D2517)</f>
        <v>0</v>
      </c>
      <c r="F2517" s="529">
        <f>Koniec_Projekt</f>
        <v>0</v>
      </c>
      <c r="G2517" s="330">
        <f>Miesiac_Koniec_Projekt</f>
        <v>0</v>
      </c>
      <c r="H2517" s="543" t="b">
        <f ca="1">SUM(K2517:AE2517)=D2516</f>
        <v>1</v>
      </c>
      <c r="I2517" s="1" t="s">
        <v>716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2:31" hidden="1">
      <c r="B2518" s="531" t="s">
        <v>754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426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2:31" ht="12.5" hidden="1" thickBot="1">
      <c r="B2519" s="532" t="s">
        <v>755</v>
      </c>
      <c r="C2519" s="533"/>
      <c r="D2519" s="534">
        <f ca="1">IF(D2516&gt;10,ROUND((D2518-1)*E2517,0),E2517)</f>
        <v>0</v>
      </c>
      <c r="E2519" s="534">
        <f ca="1">D2516-D2519</f>
        <v>0</v>
      </c>
      <c r="F2519" s="533"/>
      <c r="G2519" s="533"/>
      <c r="H2519" s="533"/>
      <c r="I2519" s="533"/>
      <c r="J2519" s="533"/>
      <c r="K2519" s="533"/>
      <c r="L2519" s="533"/>
      <c r="M2519" s="533"/>
      <c r="N2519" s="533"/>
      <c r="O2519" s="533"/>
      <c r="P2519" s="533"/>
      <c r="Q2519" s="533"/>
      <c r="R2519" s="533"/>
      <c r="S2519" s="533"/>
      <c r="T2519" s="533"/>
      <c r="U2519" s="533"/>
      <c r="V2519" s="533"/>
      <c r="W2519" s="533"/>
      <c r="X2519" s="533"/>
      <c r="Y2519" s="533"/>
      <c r="Z2519" s="533"/>
      <c r="AA2519" s="533"/>
      <c r="AB2519" s="533"/>
      <c r="AC2519" s="533"/>
      <c r="AD2519" s="533"/>
      <c r="AE2519" s="533"/>
    </row>
    <row r="2520" spans="2:31" ht="12.5" hidden="1" thickTop="1">
      <c r="C2520" s="251"/>
      <c r="D2520" s="459"/>
      <c r="E2520" s="459"/>
      <c r="F2520" s="459"/>
      <c r="G2520" s="459"/>
    </row>
    <row r="2521" spans="2:31" ht="12.5" hidden="1" thickBot="1">
      <c r="B2521" s="535" t="str">
        <f ca="1">"nazwa ST: "&amp;B1332</f>
        <v>nazwa ST: 0</v>
      </c>
      <c r="C2521" s="535"/>
      <c r="D2521" s="536">
        <f>D1332</f>
        <v>7</v>
      </c>
      <c r="E2521" s="535"/>
      <c r="F2521" s="535"/>
      <c r="G2521" s="535"/>
      <c r="H2521" s="535"/>
      <c r="I2521" s="535"/>
      <c r="J2521" s="535"/>
      <c r="K2521" s="544" t="str">
        <f t="shared" ref="K2521:AE2521" si="3695">LataProjekcji</f>
        <v>Uzupełnij dane</v>
      </c>
      <c r="L2521" s="544" t="str">
        <f t="shared" si="3695"/>
        <v/>
      </c>
      <c r="M2521" s="544" t="str">
        <f t="shared" si="3695"/>
        <v/>
      </c>
      <c r="N2521" s="544" t="str">
        <f t="shared" si="3695"/>
        <v/>
      </c>
      <c r="O2521" s="544" t="str">
        <f t="shared" si="3695"/>
        <v/>
      </c>
      <c r="P2521" s="544" t="str">
        <f t="shared" si="3695"/>
        <v/>
      </c>
      <c r="Q2521" s="544" t="str">
        <f t="shared" si="3695"/>
        <v/>
      </c>
      <c r="R2521" s="544" t="str">
        <f t="shared" si="3695"/>
        <v/>
      </c>
      <c r="S2521" s="544" t="str">
        <f t="shared" si="3695"/>
        <v/>
      </c>
      <c r="T2521" s="544" t="str">
        <f t="shared" si="3695"/>
        <v/>
      </c>
      <c r="U2521" s="544" t="str">
        <f t="shared" si="3695"/>
        <v/>
      </c>
      <c r="V2521" s="544" t="str">
        <f t="shared" si="3695"/>
        <v/>
      </c>
      <c r="W2521" s="544" t="str">
        <f t="shared" si="3695"/>
        <v/>
      </c>
      <c r="X2521" s="544" t="str">
        <f t="shared" si="3695"/>
        <v/>
      </c>
      <c r="Y2521" s="544" t="str">
        <f t="shared" si="3695"/>
        <v/>
      </c>
      <c r="Z2521" s="544" t="str">
        <f t="shared" si="3695"/>
        <v/>
      </c>
      <c r="AA2521" s="544" t="str">
        <f t="shared" si="3695"/>
        <v/>
      </c>
      <c r="AB2521" s="544" t="str">
        <f t="shared" si="3695"/>
        <v/>
      </c>
      <c r="AC2521" s="544" t="str">
        <f t="shared" si="3695"/>
        <v/>
      </c>
      <c r="AD2521" s="544" t="str">
        <f t="shared" si="3695"/>
        <v/>
      </c>
      <c r="AE2521" s="544" t="str">
        <f t="shared" si="3695"/>
        <v/>
      </c>
    </row>
    <row r="2522" spans="2:31" hidden="1">
      <c r="B2522" s="531" t="s">
        <v>756</v>
      </c>
      <c r="D2522" s="1">
        <f ca="1">D1333</f>
        <v>1900</v>
      </c>
      <c r="E2522" s="1">
        <f ca="1">E1333</f>
        <v>1</v>
      </c>
      <c r="F2522" s="1">
        <f ca="1">IF(D2523&gt;10,F1333,1)</f>
        <v>1</v>
      </c>
      <c r="G2522" s="530" t="str">
        <f ca="1">IF(ISBLANK(OFFSET($E$269,$D2521,0)),"brak daty",IF(D2523&gt;10,EDATE(OFFSET($E$269,$D2521,0),D2525),DATE(D2522,E2522,1)))</f>
        <v>brak daty</v>
      </c>
      <c r="H2522" s="543" t="b">
        <f ca="1">SUM(K2522:AE2522)=D2525</f>
        <v>1</v>
      </c>
      <c r="I2522" s="1" t="s">
        <v>752</v>
      </c>
      <c r="K2522" s="5">
        <f ca="1">IF(AND($G2523,NOT(ISTEXT($G2522)),ISNUMBER(Poczatek),ISNUMBER(Koniec_Projekt)),IFERROR(IF($D2522=LataProjekcji,$F2522,IF($D2522&lt;LataProjekcji,IF((SUM(K2522)+12)&lt;$D2525,12,$D2525-SUM(K2522)),0)),0),0)</f>
        <v>0</v>
      </c>
      <c r="L2522" s="5">
        <f ca="1">IF(AND($G2523,NOT(ISTEXT($G2522)),ISNUMBER(Poczatek),ISNUMBER(Koniec_Projekt)),IFERROR(IF($D2522=LataProjekcji,$F2522,IF($D2522&lt;LataProjekcji,IF((SUM($K2522:K2522)+12)&lt;$D2525,12,$D2525-SUM($K2522:K2522)),0)),0),0)</f>
        <v>0</v>
      </c>
      <c r="M2522" s="5">
        <f ca="1">IF(AND($G2523,NOT(ISTEXT($G2522)),ISNUMBER(Poczatek),ISNUMBER(Koniec_Projekt)),IFERROR(IF($D2522=LataProjekcji,$F2522,IF($D2522&lt;LataProjekcji,IF((SUM($K2522:L2522)+12)&lt;$D2525,12,$D2525-SUM($K2522:L2522)),0)),0),0)</f>
        <v>0</v>
      </c>
      <c r="N2522" s="5">
        <f ca="1">IF(AND($G2523,NOT(ISTEXT($G2522)),ISNUMBER(Poczatek),ISNUMBER(Koniec_Projekt)),IFERROR(IF($D2522=LataProjekcji,$F2522,IF($D2522&lt;LataProjekcji,IF((SUM($K2522:M2522)+12)&lt;$D2525,12,$D2525-SUM($K2522:M2522)),0)),0),0)</f>
        <v>0</v>
      </c>
      <c r="O2522" s="5">
        <f ca="1">IF(AND($G2523,NOT(ISTEXT($G2522)),ISNUMBER(Poczatek),ISNUMBER(Koniec_Projekt)),IFERROR(IF($D2522=LataProjekcji,$F2522,IF($D2522&lt;LataProjekcji,IF((SUM($K2522:N2522)+12)&lt;$D2525,12,$D2525-SUM($K2522:N2522)),0)),0),0)</f>
        <v>0</v>
      </c>
      <c r="P2522" s="5">
        <f ca="1">IF(AND($G2523,NOT(ISTEXT($G2522)),ISNUMBER(Poczatek),ISNUMBER(Koniec_Projekt)),IFERROR(IF($D2522=LataProjekcji,$F2522,IF($D2522&lt;LataProjekcji,IF((SUM($K2522:O2522)+12)&lt;$D2525,12,$D2525-SUM($K2522:O2522)),0)),0),0)</f>
        <v>0</v>
      </c>
      <c r="Q2522" s="5">
        <f ca="1">IF(AND($G2523,NOT(ISTEXT($G2522)),ISNUMBER(Poczatek),ISNUMBER(Koniec_Projekt)),IFERROR(IF($D2522=LataProjekcji,$F2522,IF($D2522&lt;LataProjekcji,IF((SUM($K2522:P2522)+12)&lt;$D2525,12,$D2525-SUM($K2522:P2522)),0)),0),0)</f>
        <v>0</v>
      </c>
      <c r="R2522" s="5">
        <f ca="1">IF(AND($G2523,NOT(ISTEXT($G2522)),ISNUMBER(Poczatek),ISNUMBER(Koniec_Projekt)),IFERROR(IF($D2522=LataProjekcji,$F2522,IF($D2522&lt;LataProjekcji,IF((SUM($K2522:Q2522)+12)&lt;$D2525,12,$D2525-SUM($K2522:Q2522)),0)),0),0)</f>
        <v>0</v>
      </c>
      <c r="S2522" s="5">
        <f ca="1">IF(AND($G2523,NOT(ISTEXT($G2522)),ISNUMBER(Poczatek),ISNUMBER(Koniec_Projekt)),IFERROR(IF($D2522=LataProjekcji,$F2522,IF($D2522&lt;LataProjekcji,IF((SUM($K2522:R2522)+12)&lt;$D2525,12,$D2525-SUM($K2522:R2522)),0)),0),0)</f>
        <v>0</v>
      </c>
      <c r="T2522" s="5">
        <f ca="1">IF(AND($G2523,NOT(ISTEXT($G2522)),ISNUMBER(Poczatek),ISNUMBER(Koniec_Projekt)),IFERROR(IF($D2522=LataProjekcji,$F2522,IF($D2522&lt;LataProjekcji,IF((SUM($K2522:S2522)+12)&lt;$D2525,12,$D2525-SUM($K2522:S2522)),0)),0),0)</f>
        <v>0</v>
      </c>
      <c r="U2522" s="5">
        <f ca="1">IF(AND($G2523,NOT(ISTEXT($G2522)),ISNUMBER(Poczatek),ISNUMBER(Koniec_Projekt)),IFERROR(IF($D2522=LataProjekcji,$F2522,IF($D2522&lt;LataProjekcji,IF((SUM($K2522:T2522)+12)&lt;$D2525,12,$D2525-SUM($K2522:T2522)),0)),0),0)</f>
        <v>0</v>
      </c>
      <c r="V2522" s="5">
        <f ca="1">IF(AND($G2523,NOT(ISTEXT($G2522)),ISNUMBER(Poczatek),ISNUMBER(Koniec_Projekt)),IFERROR(IF($D2522=LataProjekcji,$F2522,IF($D2522&lt;LataProjekcji,IF((SUM($K2522:U2522)+12)&lt;$D2525,12,$D2525-SUM($K2522:U2522)),0)),0),0)</f>
        <v>0</v>
      </c>
      <c r="W2522" s="5">
        <f ca="1">IF(AND($G2523,NOT(ISTEXT($G2522)),ISNUMBER(Poczatek),ISNUMBER(Koniec_Projekt)),IFERROR(IF($D2522=LataProjekcji,$F2522,IF($D2522&lt;LataProjekcji,IF((SUM($K2522:V2522)+12)&lt;$D2525,12,$D2525-SUM($K2522:V2522)),0)),0),0)</f>
        <v>0</v>
      </c>
      <c r="X2522" s="5">
        <f ca="1">IF(AND($G2523,NOT(ISTEXT($G2522)),ISNUMBER(Poczatek),ISNUMBER(Koniec_Projekt)),IFERROR(IF($D2522=LataProjekcji,$F2522,IF($D2522&lt;LataProjekcji,IF((SUM($K2522:W2522)+12)&lt;$D2525,12,$D2525-SUM($K2522:W2522)),0)),0),0)</f>
        <v>0</v>
      </c>
      <c r="Y2522" s="5">
        <f ca="1">IF(AND($G2523,NOT(ISTEXT($G2522)),ISNUMBER(Poczatek),ISNUMBER(Koniec_Projekt)),IFERROR(IF($D2522=LataProjekcji,$F2522,IF($D2522&lt;LataProjekcji,IF((SUM($K2522:X2522)+12)&lt;$D2525,12,$D2525-SUM($K2522:X2522)),0)),0),0)</f>
        <v>0</v>
      </c>
      <c r="Z2522" s="5">
        <f ca="1">IF(AND($G2523,NOT(ISTEXT($G2522)),ISNUMBER(Poczatek),ISNUMBER(Koniec_Projekt)),IFERROR(IF($D2522=LataProjekcji,$F2522,IF($D2522&lt;LataProjekcji,IF((SUM($K2522:Y2522)+12)&lt;$D2525,12,$D2525-SUM($K2522:Y2522)),0)),0),0)</f>
        <v>0</v>
      </c>
      <c r="AA2522" s="5">
        <f ca="1">IF(AND($G2523,NOT(ISTEXT($G2522)),ISNUMBER(Poczatek),ISNUMBER(Koniec_Projekt)),IFERROR(IF($D2522=LataProjekcji,$F2522,IF($D2522&lt;LataProjekcji,IF((SUM($K2522:Z2522)+12)&lt;$D2525,12,$D2525-SUM($K2522:Z2522)),0)),0),0)</f>
        <v>0</v>
      </c>
      <c r="AB2522" s="5">
        <f ca="1">IF(AND($G2523,NOT(ISTEXT($G2522)),ISNUMBER(Poczatek),ISNUMBER(Koniec_Projekt)),IFERROR(IF($D2522=LataProjekcji,$F2522,IF($D2522&lt;LataProjekcji,IF((SUM($K2522:AA2522)+12)&lt;$D2525,12,$D2525-SUM($K2522:AA2522)),0)),0),0)</f>
        <v>0</v>
      </c>
      <c r="AC2522" s="5">
        <f ca="1">IF(AND($G2523,NOT(ISTEXT($G2522)),ISNUMBER(Poczatek),ISNUMBER(Koniec_Projekt)),IFERROR(IF($D2522=LataProjekcji,$F2522,IF($D2522&lt;LataProjekcji,IF((SUM($K2522:AB2522)+12)&lt;$D2525,12,$D2525-SUM($K2522:AB2522)),0)),0),0)</f>
        <v>0</v>
      </c>
      <c r="AD2522" s="5">
        <f ca="1">IF(AND($G2523,NOT(ISTEXT($G2522)),ISNUMBER(Poczatek),ISNUMBER(Koniec_Projekt)),IFERROR(IF($D2522=LataProjekcji,$F2522,IF($D2522&lt;LataProjekcji,IF((SUM($K2522:AC2522)+12)&lt;$D2525,12,$D2525-SUM($K2522:AC2522)),0)),0),0)</f>
        <v>0</v>
      </c>
      <c r="AE2522" s="5">
        <f ca="1">IF(AND($G2523,NOT(ISTEXT($G2522)),ISNUMBER(Poczatek),ISNUMBER(Koniec_Projekt)),IFERROR(IF($D2522=LataProjekcji,$F2522,IF($D2522&lt;LataProjekcji,IF((SUM($K2522:AD2522)+12)&lt;$D2525,12,$D2525-SUM($K2522:AD2522)),0)),0),0)</f>
        <v>0</v>
      </c>
    </row>
    <row r="2523" spans="2:31" hidden="1">
      <c r="B2523" s="531" t="s">
        <v>758</v>
      </c>
      <c r="D2523" s="5">
        <f ca="1">D1334</f>
        <v>0</v>
      </c>
      <c r="E2523" s="459">
        <f ca="1">E1334</f>
        <v>0</v>
      </c>
      <c r="F2523" s="459">
        <f ca="1">F1334</f>
        <v>0</v>
      </c>
      <c r="G2523" s="1" t="b">
        <f>NOT(ISBLANK(am_wnip))</f>
        <v>0</v>
      </c>
      <c r="H2523" s="543" t="b">
        <f ca="1">SUM(K2523:AE2523)=E2525</f>
        <v>1</v>
      </c>
      <c r="I2523" s="1" t="s">
        <v>753</v>
      </c>
      <c r="K2523" s="542">
        <f ca="1">IF(AND($G2523,NOT(ISTEXT($G2522)),ISNUMBER(Poczatek),ISNUMBER(Koniec_Projekt)),IFERROR(IF($D2522=LataProjekcji,IF($F2522&gt;$E2525,$E2525,$F2522),IF($D2525&gt;=$E2525,(IF($D2522&lt;LataProjekcji,IF((SUM(J2523:$K2523)+12)&lt;$E2525,12,$E2525-SUM(J2523:$K2523)),0)),(IF($D2522&lt;LataProjekcji,IF((SUM(J2523:$K2523)+12)&lt;$D2525,12,$D2525-SUM(J2523:$K2523)),0)))),0),0)</f>
        <v>0</v>
      </c>
      <c r="L2523" s="542">
        <f ca="1">IF(AND($G2523,NOT(ISTEXT($G2522)),ISNUMBER(Poczatek),ISNUMBER(Koniec_Projekt)),IFERROR(IF($D2522=LataProjekcji,IF($F2522&gt;$E2525,$E2525,$F2522),IF($D2525&gt;=$E2525,(IF($D2522&lt;LataProjekcji,IF((SUM($K2523:K2523)+12)&lt;$E2525,12,$E2525-SUM($K2523:K2523)),0)),(IF($D2522&lt;LataProjekcji,IF((SUM($K2523:K2523)+12)&lt;$D2525,12,$D2525-SUM($K2523:K2523)),0)))),0),0)</f>
        <v>0</v>
      </c>
      <c r="M2523" s="542">
        <f ca="1">IF(AND($G2523,NOT(ISTEXT($G2522)),ISNUMBER(Poczatek),ISNUMBER(Koniec_Projekt)),IFERROR(IF($D2522=LataProjekcji,IF($F2522&gt;$E2525,$E2525,$F2522),IF($D2525&gt;=$E2525,(IF($D2522&lt;LataProjekcji,IF((SUM($K2523:L2523)+12)&lt;$E2525,12,$E2525-SUM($K2523:L2523)),0)),(IF($D2522&lt;LataProjekcji,IF((SUM($K2523:L2523)+12)&lt;$D2525,12,$D2525-SUM($K2523:L2523)),0)))),0),0)</f>
        <v>0</v>
      </c>
      <c r="N2523" s="542">
        <f ca="1">IF(AND($G2523,NOT(ISTEXT($G2522)),ISNUMBER(Poczatek),ISNUMBER(Koniec_Projekt)),IFERROR(IF($D2522=LataProjekcji,IF($F2522&gt;$E2525,$E2525,$F2522),IF($D2525&gt;=$E2525,(IF($D2522&lt;LataProjekcji,IF((SUM($K2523:M2523)+12)&lt;$E2525,12,$E2525-SUM($K2523:M2523)),0)),(IF($D2522&lt;LataProjekcji,IF((SUM($K2523:M2523)+12)&lt;$D2525,12,$D2525-SUM($K2523:M2523)),0)))),0),0)</f>
        <v>0</v>
      </c>
      <c r="O2523" s="542">
        <f ca="1">IF(AND($G2523,NOT(ISTEXT($G2522)),ISNUMBER(Poczatek),ISNUMBER(Koniec_Projekt)),IFERROR(IF($D2522=LataProjekcji,IF($F2522&gt;$E2525,$E2525,$F2522),IF($D2525&gt;=$E2525,(IF($D2522&lt;LataProjekcji,IF((SUM($K2523:N2523)+12)&lt;$E2525,12,$E2525-SUM($K2523:N2523)),0)),(IF($D2522&lt;LataProjekcji,IF((SUM($K2523:N2523)+12)&lt;$D2525,12,$D2525-SUM($K2523:N2523)),0)))),0),0)</f>
        <v>0</v>
      </c>
      <c r="P2523" s="542">
        <f ca="1">IF(AND($G2523,NOT(ISTEXT($G2522)),ISNUMBER(Poczatek),ISNUMBER(Koniec_Projekt)),IFERROR(IF($D2522=LataProjekcji,IF($F2522&gt;$E2525,$E2525,$F2522),IF($D2525&gt;=$E2525,(IF($D2522&lt;LataProjekcji,IF((SUM($K2523:O2523)+12)&lt;$E2525,12,$E2525-SUM($K2523:O2523)),0)),(IF($D2522&lt;LataProjekcji,IF((SUM($K2523:O2523)+12)&lt;$D2525,12,$D2525-SUM($K2523:O2523)),0)))),0),0)</f>
        <v>0</v>
      </c>
      <c r="Q2523" s="542">
        <f ca="1">IF(AND($G2523,NOT(ISTEXT($G2522)),ISNUMBER(Poczatek),ISNUMBER(Koniec_Projekt)),IFERROR(IF($D2522=LataProjekcji,IF($F2522&gt;$E2525,$E2525,$F2522),IF($D2525&gt;=$E2525,(IF($D2522&lt;LataProjekcji,IF((SUM($K2523:P2523)+12)&lt;$E2525,12,$E2525-SUM($K2523:P2523)),0)),(IF($D2522&lt;LataProjekcji,IF((SUM($K2523:P2523)+12)&lt;$D2525,12,$D2525-SUM($K2523:P2523)),0)))),0),0)</f>
        <v>0</v>
      </c>
      <c r="R2523" s="542">
        <f ca="1">IF(AND($G2523,NOT(ISTEXT($G2522)),ISNUMBER(Poczatek),ISNUMBER(Koniec_Projekt)),IFERROR(IF($D2522=LataProjekcji,IF($F2522&gt;$E2525,$E2525,$F2522),IF($D2525&gt;=$E2525,(IF($D2522&lt;LataProjekcji,IF((SUM($K2523:Q2523)+12)&lt;$E2525,12,$E2525-SUM($K2523:Q2523)),0)),(IF($D2522&lt;LataProjekcji,IF((SUM($K2523:Q2523)+12)&lt;$D2525,12,$D2525-SUM($K2523:Q2523)),0)))),0),0)</f>
        <v>0</v>
      </c>
      <c r="S2523" s="542">
        <f ca="1">IF(AND($G2523,NOT(ISTEXT($G2522)),ISNUMBER(Poczatek),ISNUMBER(Koniec_Projekt)),IFERROR(IF($D2522=LataProjekcji,IF($F2522&gt;$E2525,$E2525,$F2522),IF($D2525&gt;=$E2525,(IF($D2522&lt;LataProjekcji,IF((SUM($K2523:R2523)+12)&lt;$E2525,12,$E2525-SUM($K2523:R2523)),0)),(IF($D2522&lt;LataProjekcji,IF((SUM($K2523:R2523)+12)&lt;$D2525,12,$D2525-SUM($K2523:R2523)),0)))),0),0)</f>
        <v>0</v>
      </c>
      <c r="T2523" s="542">
        <f ca="1">IF(AND($G2523,NOT(ISTEXT($G2522)),ISNUMBER(Poczatek),ISNUMBER(Koniec_Projekt)),IFERROR(IF($D2522=LataProjekcji,IF($F2522&gt;$E2525,$E2525,$F2522),IF($D2525&gt;=$E2525,(IF($D2522&lt;LataProjekcji,IF((SUM($K2523:S2523)+12)&lt;$E2525,12,$E2525-SUM($K2523:S2523)),0)),(IF($D2522&lt;LataProjekcji,IF((SUM($K2523:S2523)+12)&lt;$D2525,12,$D2525-SUM($K2523:S2523)),0)))),0),0)</f>
        <v>0</v>
      </c>
      <c r="U2523" s="542">
        <f ca="1">IF(AND($G2523,NOT(ISTEXT($G2522)),ISNUMBER(Poczatek),ISNUMBER(Koniec_Projekt)),IFERROR(IF($D2522=LataProjekcji,IF($F2522&gt;$E2525,$E2525,$F2522),IF($D2525&gt;=$E2525,(IF($D2522&lt;LataProjekcji,IF((SUM($K2523:T2523)+12)&lt;$E2525,12,$E2525-SUM($K2523:T2523)),0)),(IF($D2522&lt;LataProjekcji,IF((SUM($K2523:T2523)+12)&lt;$D2525,12,$D2525-SUM($K2523:T2523)),0)))),0),0)</f>
        <v>0</v>
      </c>
      <c r="V2523" s="542">
        <f ca="1">IF(AND($G2523,NOT(ISTEXT($G2522)),ISNUMBER(Poczatek),ISNUMBER(Koniec_Projekt)),IFERROR(IF($D2522=LataProjekcji,IF($F2522&gt;$E2525,$E2525,$F2522),IF($D2525&gt;=$E2525,(IF($D2522&lt;LataProjekcji,IF((SUM($K2523:U2523)+12)&lt;$E2525,12,$E2525-SUM($K2523:U2523)),0)),(IF($D2522&lt;LataProjekcji,IF((SUM($K2523:U2523)+12)&lt;$D2525,12,$D2525-SUM($K2523:U2523)),0)))),0),0)</f>
        <v>0</v>
      </c>
      <c r="W2523" s="542">
        <f ca="1">IF(AND($G2523,NOT(ISTEXT($G2522)),ISNUMBER(Poczatek),ISNUMBER(Koniec_Projekt)),IFERROR(IF($D2522=LataProjekcji,IF($F2522&gt;$E2525,$E2525,$F2522),IF($D2525&gt;=$E2525,(IF($D2522&lt;LataProjekcji,IF((SUM($K2523:V2523)+12)&lt;$E2525,12,$E2525-SUM($K2523:V2523)),0)),(IF($D2522&lt;LataProjekcji,IF((SUM($K2523:V2523)+12)&lt;$D2525,12,$D2525-SUM($K2523:V2523)),0)))),0),0)</f>
        <v>0</v>
      </c>
      <c r="X2523" s="542">
        <f ca="1">IF(AND($G2523,NOT(ISTEXT($G2522)),ISNUMBER(Poczatek),ISNUMBER(Koniec_Projekt)),IFERROR(IF($D2522=LataProjekcji,IF($F2522&gt;$E2525,$E2525,$F2522),IF($D2525&gt;=$E2525,(IF($D2522&lt;LataProjekcji,IF((SUM($K2523:W2523)+12)&lt;$E2525,12,$E2525-SUM($K2523:W2523)),0)),(IF($D2522&lt;LataProjekcji,IF((SUM($K2523:W2523)+12)&lt;$D2525,12,$D2525-SUM($K2523:W2523)),0)))),0),0)</f>
        <v>0</v>
      </c>
      <c r="Y2523" s="542">
        <f ca="1">IF(AND($G2523,NOT(ISTEXT($G2522)),ISNUMBER(Poczatek),ISNUMBER(Koniec_Projekt)),IFERROR(IF($D2522=LataProjekcji,IF($F2522&gt;$E2525,$E2525,$F2522),IF($D2525&gt;=$E2525,(IF($D2522&lt;LataProjekcji,IF((SUM($K2523:X2523)+12)&lt;$E2525,12,$E2525-SUM($K2523:X2523)),0)),(IF($D2522&lt;LataProjekcji,IF((SUM($K2523:X2523)+12)&lt;$D2525,12,$D2525-SUM($K2523:X2523)),0)))),0),0)</f>
        <v>0</v>
      </c>
      <c r="Z2523" s="542">
        <f ca="1">IF(AND($G2523,NOT(ISTEXT($G2522)),ISNUMBER(Poczatek),ISNUMBER(Koniec_Projekt)),IFERROR(IF($D2522=LataProjekcji,IF($F2522&gt;$E2525,$E2525,$F2522),IF($D2525&gt;=$E2525,(IF($D2522&lt;LataProjekcji,IF((SUM($K2523:Y2523)+12)&lt;$E2525,12,$E2525-SUM($K2523:Y2523)),0)),(IF($D2522&lt;LataProjekcji,IF((SUM($K2523:Y2523)+12)&lt;$D2525,12,$D2525-SUM($K2523:Y2523)),0)))),0),0)</f>
        <v>0</v>
      </c>
      <c r="AA2523" s="542">
        <f ca="1">IF(AND($G2523,NOT(ISTEXT($G2522)),ISNUMBER(Poczatek),ISNUMBER(Koniec_Projekt)),IFERROR(IF($D2522=LataProjekcji,IF($F2522&gt;$E2525,$E2525,$F2522),IF($D2525&gt;=$E2525,(IF($D2522&lt;LataProjekcji,IF((SUM($K2523:Z2523)+12)&lt;$E2525,12,$E2525-SUM($K2523:Z2523)),0)),(IF($D2522&lt;LataProjekcji,IF((SUM($K2523:Z2523)+12)&lt;$D2525,12,$D2525-SUM($K2523:Z2523)),0)))),0),0)</f>
        <v>0</v>
      </c>
      <c r="AB2523" s="542">
        <f ca="1">IF(AND($G2523,NOT(ISTEXT($G2522)),ISNUMBER(Poczatek),ISNUMBER(Koniec_Projekt)),IFERROR(IF($D2522=LataProjekcji,IF($F2522&gt;$E2525,$E2525,$F2522),IF($D2525&gt;=$E2525,(IF($D2522&lt;LataProjekcji,IF((SUM($K2523:AA2523)+12)&lt;$E2525,12,$E2525-SUM($K2523:AA2523)),0)),(IF($D2522&lt;LataProjekcji,IF((SUM($K2523:AA2523)+12)&lt;$D2525,12,$D2525-SUM($K2523:AA2523)),0)))),0),0)</f>
        <v>0</v>
      </c>
      <c r="AC2523" s="542">
        <f ca="1">IF(AND($G2523,NOT(ISTEXT($G2522)),ISNUMBER(Poczatek),ISNUMBER(Koniec_Projekt)),IFERROR(IF($D2522=LataProjekcji,IF($F2522&gt;$E2525,$E2525,$F2522),IF($D2525&gt;=$E2525,(IF($D2522&lt;LataProjekcji,IF((SUM($K2523:AB2523)+12)&lt;$E2525,12,$E2525-SUM($K2523:AB2523)),0)),(IF($D2522&lt;LataProjekcji,IF((SUM($K2523:AB2523)+12)&lt;$D2525,12,$D2525-SUM($K2523:AB2523)),0)))),0),0)</f>
        <v>0</v>
      </c>
      <c r="AD2523" s="542">
        <f ca="1">IF(AND($G2523,NOT(ISTEXT($G2522)),ISNUMBER(Poczatek),ISNUMBER(Koniec_Projekt)),IFERROR(IF($D2522=LataProjekcji,IF($F2522&gt;$E2525,$E2525,$F2522),IF($D2525&gt;=$E2525,(IF($D2522&lt;LataProjekcji,IF((SUM($K2523:AC2523)+12)&lt;$E2525,12,$E2525-SUM($K2523:AC2523)),0)),(IF($D2522&lt;LataProjekcji,IF((SUM($K2523:AC2523)+12)&lt;$D2525,12,$D2525-SUM($K2523:AC2523)),0)))),0),0)</f>
        <v>0</v>
      </c>
      <c r="AE2523" s="542">
        <f ca="1">IF(AND($G2523,NOT(ISTEXT($G2522)),ISNUMBER(Poczatek),ISNUMBER(Koniec_Projekt)),IFERROR(IF($D2522=LataProjekcji,IF($F2522&gt;$E2525,$E2525,$F2522),IF($D2525&gt;=$E2525,(IF($D2522&lt;LataProjekcji,IF((SUM($K2523:AD2523)+12)&lt;$E2525,12,$E2525-SUM($K2523:AD2523)),0)),(IF($D2522&lt;LataProjekcji,IF((SUM($K2523:AD2523)+12)&lt;$D2525,12,$D2525-SUM($K2523:AD2523)),0)))),0),0)</f>
        <v>0</v>
      </c>
    </row>
    <row r="2524" spans="2:31" hidden="1">
      <c r="B2524" s="531" t="s">
        <v>757</v>
      </c>
      <c r="D2524" s="459">
        <f ca="1">D1335</f>
        <v>0</v>
      </c>
      <c r="E2524" s="459">
        <f ca="1">IF(D2523&gt;10,ROUND(D2524/12,2),D2524)</f>
        <v>0</v>
      </c>
      <c r="F2524" s="529">
        <f>Koniec_Projekt</f>
        <v>0</v>
      </c>
      <c r="G2524" s="330">
        <f>Miesiac_Koniec_Projekt</f>
        <v>0</v>
      </c>
      <c r="H2524" s="543" t="b">
        <f ca="1">SUM(K2524:AE2524)=D2523</f>
        <v>1</v>
      </c>
      <c r="I2524" s="1" t="s">
        <v>716</v>
      </c>
      <c r="K2524" s="256">
        <f ca="1">IF(AND($G2523,NOT(ISTEXT($G2522)),ISNUMBER(Poczatek),ISNUMBER(Koniec_Projekt)),IFERROR(IF(LataProjekcji=$F2525,ROUND($D2523,0),ROUND(K2522*$E2524,0)),0),0)</f>
        <v>0</v>
      </c>
      <c r="L2524" s="5">
        <f ca="1">IF(AND($G2523,NOT(ISTEXT($G2522)),ISNUMBER(Poczatek),ISNUMBER(Koniec_Projekt)),IFERROR(IF(LataProjekcji=$F2525,ROUND($D2523-SUM(K2524:$K2524),0),ROUND(L2522*$E2524,0)),0),0)</f>
        <v>0</v>
      </c>
      <c r="M2524" s="5">
        <f ca="1">IF(AND($G2523,NOT(ISTEXT($G2522)),ISNUMBER(Poczatek),ISNUMBER(Koniec_Projekt)),IFERROR(IF(LataProjekcji=$F2525,ROUND($D2523-SUM($K2524:L2524),0),ROUND(M2522*$E2524,0)),0),0)</f>
        <v>0</v>
      </c>
      <c r="N2524" s="5">
        <f ca="1">IF(AND($G2523,NOT(ISTEXT($G2522)),ISNUMBER(Poczatek),ISNUMBER(Koniec_Projekt)),IFERROR(IF(LataProjekcji=$F2525,ROUND($D2523-SUM($K2524:M2524),0),ROUND(N2522*$E2524,0)),0),0)</f>
        <v>0</v>
      </c>
      <c r="O2524" s="5">
        <f ca="1">IF(AND($G2523,NOT(ISTEXT($G2522)),ISNUMBER(Poczatek),ISNUMBER(Koniec_Projekt)),IFERROR(IF(LataProjekcji=$F2525,ROUND($D2523-SUM($K2524:N2524),0),ROUND(O2522*$E2524,0)),0),0)</f>
        <v>0</v>
      </c>
      <c r="P2524" s="5">
        <f ca="1">IF(AND($G2523,NOT(ISTEXT($G2522)),ISNUMBER(Poczatek),ISNUMBER(Koniec_Projekt)),IFERROR(IF(LataProjekcji=$F2525,ROUND($D2523-SUM($K2524:O2524),0),ROUND(P2522*$E2524,0)),0),0)</f>
        <v>0</v>
      </c>
      <c r="Q2524" s="5">
        <f ca="1">IF(AND($G2523,NOT(ISTEXT($G2522)),ISNUMBER(Poczatek),ISNUMBER(Koniec_Projekt)),IFERROR(IF(LataProjekcji=$F2525,ROUND($D2523-SUM($K2524:P2524),0),ROUND(Q2522*$E2524,0)),0),0)</f>
        <v>0</v>
      </c>
      <c r="R2524" s="5">
        <f ca="1">IF(AND($G2523,NOT(ISTEXT($G2522)),ISNUMBER(Poczatek),ISNUMBER(Koniec_Projekt)),IFERROR(IF(LataProjekcji=$F2525,ROUND($D2523-SUM($K2524:Q2524),0),ROUND(R2522*$E2524,0)),0),0)</f>
        <v>0</v>
      </c>
      <c r="S2524" s="5">
        <f ca="1">IF(AND($G2523,NOT(ISTEXT($G2522)),ISNUMBER(Poczatek),ISNUMBER(Koniec_Projekt)),IFERROR(IF(LataProjekcji=$F2525,ROUND($D2523-SUM($K2524:R2524),0),ROUND(S2522*$E2524,0)),0),0)</f>
        <v>0</v>
      </c>
      <c r="T2524" s="5">
        <f ca="1">IF(AND($G2523,NOT(ISTEXT($G2522)),ISNUMBER(Poczatek),ISNUMBER(Koniec_Projekt)),IFERROR(IF(LataProjekcji=$F2525,ROUND($D2523-SUM($K2524:S2524),0),ROUND(T2522*$E2524,0)),0),0)</f>
        <v>0</v>
      </c>
      <c r="U2524" s="5">
        <f ca="1">IF(AND($G2523,NOT(ISTEXT($G2522)),ISNUMBER(Poczatek),ISNUMBER(Koniec_Projekt)),IFERROR(IF(LataProjekcji=$F2525,ROUND($D2523-SUM($K2524:T2524),0),ROUND(U2522*$E2524,0)),0),0)</f>
        <v>0</v>
      </c>
      <c r="V2524" s="5">
        <f ca="1">IF(AND($G2523,NOT(ISTEXT($G2522)),ISNUMBER(Poczatek),ISNUMBER(Koniec_Projekt)),IFERROR(IF(LataProjekcji=$F2525,ROUND($D2523-SUM($K2524:U2524),0),ROUND(V2522*$E2524,0)),0),0)</f>
        <v>0</v>
      </c>
      <c r="W2524" s="5">
        <f ca="1">IF(AND($G2523,NOT(ISTEXT($G2522)),ISNUMBER(Poczatek),ISNUMBER(Koniec_Projekt)),IFERROR(IF(LataProjekcji=$F2525,ROUND($D2523-SUM($K2524:V2524),0),ROUND(W2522*$E2524,0)),0),0)</f>
        <v>0</v>
      </c>
      <c r="X2524" s="5">
        <f ca="1">IF(AND($G2523,NOT(ISTEXT($G2522)),ISNUMBER(Poczatek),ISNUMBER(Koniec_Projekt)),IFERROR(IF(LataProjekcji=$F2525,ROUND($D2523-SUM($K2524:W2524),0),ROUND(X2522*$E2524,0)),0),0)</f>
        <v>0</v>
      </c>
      <c r="Y2524" s="5">
        <f ca="1">IF(AND($G2523,NOT(ISTEXT($G2522)),ISNUMBER(Poczatek),ISNUMBER(Koniec_Projekt)),IFERROR(IF(LataProjekcji=$F2525,ROUND($D2523-SUM($K2524:X2524),0),ROUND(Y2522*$E2524,0)),0),0)</f>
        <v>0</v>
      </c>
      <c r="Z2524" s="5">
        <f ca="1">IF(AND($G2523,NOT(ISTEXT($G2522)),ISNUMBER(Poczatek),ISNUMBER(Koniec_Projekt)),IFERROR(IF(LataProjekcji=$F2525,ROUND($D2523-SUM($K2524:Y2524),0),ROUND(Z2522*$E2524,0)),0),0)</f>
        <v>0</v>
      </c>
      <c r="AA2524" s="5">
        <f ca="1">IF(AND($G2523,NOT(ISTEXT($G2522)),ISNUMBER(Poczatek),ISNUMBER(Koniec_Projekt)),IFERROR(IF(LataProjekcji=$F2525,ROUND($D2523-SUM($K2524:Z2524),0),ROUND(AA2522*$E2524,0)),0),0)</f>
        <v>0</v>
      </c>
      <c r="AB2524" s="5">
        <f ca="1">IF(AND($G2523,NOT(ISTEXT($G2522)),ISNUMBER(Poczatek),ISNUMBER(Koniec_Projekt)),IFERROR(IF(LataProjekcji=$F2525,ROUND($D2523-SUM($K2524:AA2524),0),ROUND(AB2522*$E2524,0)),0),0)</f>
        <v>0</v>
      </c>
      <c r="AC2524" s="5">
        <f ca="1">IF(AND($G2523,NOT(ISTEXT($G2522)),ISNUMBER(Poczatek),ISNUMBER(Koniec_Projekt)),IFERROR(IF(LataProjekcji=$F2525,ROUND($D2523-SUM($K2524:AB2524),0),ROUND(AC2522*$E2524,0)),0),0)</f>
        <v>0</v>
      </c>
      <c r="AD2524" s="5">
        <f ca="1">IF(AND($G2523,NOT(ISTEXT($G2522)),ISNUMBER(Poczatek),ISNUMBER(Koniec_Projekt)),IFERROR(IF(LataProjekcji=$F2525,ROUND($D2523-SUM($K2524:AC2524),0),ROUND(AD2522*$E2524,0)),0),0)</f>
        <v>0</v>
      </c>
      <c r="AE2524" s="5">
        <f ca="1">IF(AND($G2523,NOT(ISTEXT($G2522)),ISNUMBER(Poczatek),ISNUMBER(Koniec_Projekt)),IFERROR(IF(LataProjekcji=$F2525,ROUND($D2523-SUM($K2524:AD2524),0),ROUND(AE2522*$E2524,0)),0),0)</f>
        <v>0</v>
      </c>
    </row>
    <row r="2525" spans="2:31" hidden="1">
      <c r="B2525" s="531" t="s">
        <v>754</v>
      </c>
      <c r="D2525" s="1">
        <f ca="1">IFERROR(ROUNDUP(D2523/E2524,0),0)</f>
        <v>0</v>
      </c>
      <c r="E2525" s="1">
        <f ca="1">IF(D2525=0,0,DATEDIF(DATE(D2522,E2522,1),DATE(F2524,G2524,1),"m"))</f>
        <v>0</v>
      </c>
      <c r="F2525" s="1" t="str">
        <f ca="1">IFERROR(YEAR(G2522),"brak daty")</f>
        <v>brak daty</v>
      </c>
      <c r="G2525" s="1" t="str">
        <f ca="1">IFERROR(MONTH(G2522),"brak daty")</f>
        <v>brak daty</v>
      </c>
      <c r="H2525" s="5"/>
      <c r="I2525" s="1" t="s">
        <v>426</v>
      </c>
      <c r="K2525" s="5">
        <f ca="1">IF(AND($G2523,NOT(ISTEXT($G2522)),ISNUMBER(Poczatek),ISNUMBER(Koniec_Projekt)),IFERROR(IF(LataProjekcji=$F2524,IF(AND($G2524=$G2525,$F2524=$F2525),ROUND($D2523-SUM($K2525),0),ROUND(K2523*$E2524,0)),IF(LataProjekcji&gt;$F2524,0,ROUND(K2523*$E2524,0))),0),0)</f>
        <v>0</v>
      </c>
      <c r="L2525" s="5">
        <f ca="1">IF(AND($G2523,NOT(ISTEXT($G2522)),ISNUMBER(Poczatek),ISNUMBER(Koniec_Projekt)),IFERROR(IF(LataProjekcji=$F2524,IF(AND($G2524=$G2525,$F2524=$F2525),ROUND($D2523-SUM($K2525:K2525),0),ROUND(L2523*$E2524,0)),IF(LataProjekcji&gt;$F2524,0,ROUND(L2523*$E2524,0))),0),0)</f>
        <v>0</v>
      </c>
      <c r="M2525" s="5">
        <f ca="1">IF(AND($G2523,NOT(ISTEXT($G2522)),ISNUMBER(Poczatek),ISNUMBER(Koniec_Projekt)),IFERROR(IF(LataProjekcji=$F2524,IF(AND($G2524=$G2525,$F2524=$F2525),ROUND($D2523-SUM($K2525:L2525),0),ROUND(M2523*$E2524,0)),IF(LataProjekcji&gt;$F2524,0,ROUND(M2523*$E2524,0))),0),0)</f>
        <v>0</v>
      </c>
      <c r="N2525" s="5">
        <f ca="1">IF(AND($G2523,NOT(ISTEXT($G2522)),ISNUMBER(Poczatek),ISNUMBER(Koniec_Projekt)),IFERROR(IF(LataProjekcji=$F2524,IF(AND($G2524=$G2525,$F2524=$F2525),ROUND($D2523-SUM($K2525:M2525),0),ROUND(N2523*$E2524,0)),IF(LataProjekcji&gt;$F2524,0,ROUND(N2523*$E2524,0))),0),0)</f>
        <v>0</v>
      </c>
      <c r="O2525" s="5">
        <f ca="1">IF(AND($G2523,NOT(ISTEXT($G2522)),ISNUMBER(Poczatek),ISNUMBER(Koniec_Projekt)),IFERROR(IF(LataProjekcji=$F2524,IF(AND($G2524=$G2525,$F2524=$F2525),ROUND($D2523-SUM($K2525:N2525),0),ROUND(O2523*$E2524,0)),IF(LataProjekcji&gt;$F2524,0,ROUND(O2523*$E2524,0))),0),0)</f>
        <v>0</v>
      </c>
      <c r="P2525" s="5">
        <f ca="1">IF(AND($G2523,NOT(ISTEXT($G2522)),ISNUMBER(Poczatek),ISNUMBER(Koniec_Projekt)),IFERROR(IF(LataProjekcji=$F2524,IF(AND($G2524=$G2525,$F2524=$F2525),ROUND($D2523-SUM($K2525:O2525),0),ROUND(P2523*$E2524,0)),IF(LataProjekcji&gt;$F2524,0,ROUND(P2523*$E2524,0))),0),0)</f>
        <v>0</v>
      </c>
      <c r="Q2525" s="5">
        <f ca="1">IF(AND($G2523,NOT(ISTEXT($G2522)),ISNUMBER(Poczatek),ISNUMBER(Koniec_Projekt)),IFERROR(IF(LataProjekcji=$F2524,IF(AND($G2524=$G2525,$F2524=$F2525),ROUND($D2523-SUM($K2525:P2525),0),ROUND(Q2523*$E2524,0)),IF(LataProjekcji&gt;$F2524,0,ROUND(Q2523*$E2524,0))),0),0)</f>
        <v>0</v>
      </c>
      <c r="R2525" s="5">
        <f ca="1">IF(AND($G2523,NOT(ISTEXT($G2522)),ISNUMBER(Poczatek),ISNUMBER(Koniec_Projekt)),IFERROR(IF(LataProjekcji=$F2524,IF(AND($G2524=$G2525,$F2524=$F2525),ROUND($D2523-SUM($K2525:Q2525),0),ROUND(R2523*$E2524,0)),IF(LataProjekcji&gt;$F2524,0,ROUND(R2523*$E2524,0))),0),0)</f>
        <v>0</v>
      </c>
      <c r="S2525" s="5">
        <f ca="1">IF(AND($G2523,NOT(ISTEXT($G2522)),ISNUMBER(Poczatek),ISNUMBER(Koniec_Projekt)),IFERROR(IF(LataProjekcji=$F2524,IF(AND($G2524=$G2525,$F2524=$F2525),ROUND($D2523-SUM($K2525:R2525),0),ROUND(S2523*$E2524,0)),IF(LataProjekcji&gt;$F2524,0,ROUND(S2523*$E2524,0))),0),0)</f>
        <v>0</v>
      </c>
      <c r="T2525" s="5">
        <f ca="1">IF(AND($G2523,NOT(ISTEXT($G2522)),ISNUMBER(Poczatek),ISNUMBER(Koniec_Projekt)),IFERROR(IF(LataProjekcji=$F2524,IF(AND($G2524=$G2525,$F2524=$F2525),ROUND($D2523-SUM($K2525:S2525),0),ROUND(T2523*$E2524,0)),IF(LataProjekcji&gt;$F2524,0,ROUND(T2523*$E2524,0))),0),0)</f>
        <v>0</v>
      </c>
      <c r="U2525" s="5">
        <f ca="1">IF(AND($G2523,NOT(ISTEXT($G2522)),ISNUMBER(Poczatek),ISNUMBER(Koniec_Projekt)),IFERROR(IF(LataProjekcji=$F2524,IF(AND($G2524=$G2525,$F2524=$F2525),ROUND($D2523-SUM($K2525:T2525),0),ROUND(U2523*$E2524,0)),IF(LataProjekcji&gt;$F2524,0,ROUND(U2523*$E2524,0))),0),0)</f>
        <v>0</v>
      </c>
      <c r="V2525" s="5">
        <f ca="1">IF(AND($G2523,NOT(ISTEXT($G2522)),ISNUMBER(Poczatek),ISNUMBER(Koniec_Projekt)),IFERROR(IF(LataProjekcji=$F2524,IF(AND($G2524=$G2525,$F2524=$F2525),ROUND($D2523-SUM($K2525:U2525),0),ROUND(V2523*$E2524,0)),IF(LataProjekcji&gt;$F2524,0,ROUND(V2523*$E2524,0))),0),0)</f>
        <v>0</v>
      </c>
      <c r="W2525" s="5">
        <f ca="1">IF(AND($G2523,NOT(ISTEXT($G2522)),ISNUMBER(Poczatek),ISNUMBER(Koniec_Projekt)),IFERROR(IF(LataProjekcji=$F2524,IF(AND($G2524=$G2525,$F2524=$F2525),ROUND($D2523-SUM($K2525:V2525),0),ROUND(W2523*$E2524,0)),IF(LataProjekcji&gt;$F2524,0,ROUND(W2523*$E2524,0))),0),0)</f>
        <v>0</v>
      </c>
      <c r="X2525" s="5">
        <f ca="1">IF(AND($G2523,NOT(ISTEXT($G2522)),ISNUMBER(Poczatek),ISNUMBER(Koniec_Projekt)),IFERROR(IF(LataProjekcji=$F2524,IF(AND($G2524=$G2525,$F2524=$F2525),ROUND($D2523-SUM($K2525:W2525),0),ROUND(X2523*$E2524,0)),IF(LataProjekcji&gt;$F2524,0,ROUND(X2523*$E2524,0))),0),0)</f>
        <v>0</v>
      </c>
      <c r="Y2525" s="5">
        <f ca="1">IF(AND($G2523,NOT(ISTEXT($G2522)),ISNUMBER(Poczatek),ISNUMBER(Koniec_Projekt)),IFERROR(IF(LataProjekcji=$F2524,IF(AND($G2524=$G2525,$F2524=$F2525),ROUND($D2523-SUM($K2525:X2525),0),ROUND(Y2523*$E2524,0)),IF(LataProjekcji&gt;$F2524,0,ROUND(Y2523*$E2524,0))),0),0)</f>
        <v>0</v>
      </c>
      <c r="Z2525" s="5">
        <f ca="1">IF(AND($G2523,NOT(ISTEXT($G2522)),ISNUMBER(Poczatek),ISNUMBER(Koniec_Projekt)),IFERROR(IF(LataProjekcji=$F2524,IF(AND($G2524=$G2525,$F2524=$F2525),ROUND($D2523-SUM($K2525:Y2525),0),ROUND(Z2523*$E2524,0)),IF(LataProjekcji&gt;$F2524,0,ROUND(Z2523*$E2524,0))),0),0)</f>
        <v>0</v>
      </c>
      <c r="AA2525" s="5">
        <f ca="1">IF(AND($G2523,NOT(ISTEXT($G2522)),ISNUMBER(Poczatek),ISNUMBER(Koniec_Projekt)),IFERROR(IF(LataProjekcji=$F2524,IF(AND($G2524=$G2525,$F2524=$F2525),ROUND($D2523-SUM($K2525:Z2525),0),ROUND(AA2523*$E2524,0)),IF(LataProjekcji&gt;$F2524,0,ROUND(AA2523*$E2524,0))),0),0)</f>
        <v>0</v>
      </c>
      <c r="AB2525" s="5">
        <f ca="1">IF(AND($G2523,NOT(ISTEXT($G2522)),ISNUMBER(Poczatek),ISNUMBER(Koniec_Projekt)),IFERROR(IF(LataProjekcji=$F2524,IF(AND($G2524=$G2525,$F2524=$F2525),ROUND($D2523-SUM($K2525:AA2525),0),ROUND(AB2523*$E2524,0)),IF(LataProjekcji&gt;$F2524,0,ROUND(AB2523*$E2524,0))),0),0)</f>
        <v>0</v>
      </c>
      <c r="AC2525" s="5">
        <f ca="1">IF(AND($G2523,NOT(ISTEXT($G2522)),ISNUMBER(Poczatek),ISNUMBER(Koniec_Projekt)),IFERROR(IF(LataProjekcji=$F2524,IF(AND($G2524=$G2525,$F2524=$F2525),ROUND($D2523-SUM($K2525:AB2525),0),ROUND(AC2523*$E2524,0)),IF(LataProjekcji&gt;$F2524,0,ROUND(AC2523*$E2524,0))),0),0)</f>
        <v>0</v>
      </c>
      <c r="AD2525" s="5">
        <f ca="1">IF(AND($G2523,NOT(ISTEXT($G2522)),ISNUMBER(Poczatek),ISNUMBER(Koniec_Projekt)),IFERROR(IF(LataProjekcji=$F2524,IF(AND($G2524=$G2525,$F2524=$F2525),ROUND($D2523-SUM($K2525:AC2525),0),ROUND(AD2523*$E2524,0)),IF(LataProjekcji&gt;$F2524,0,ROUND(AD2523*$E2524,0))),0),0)</f>
        <v>0</v>
      </c>
      <c r="AE2525" s="5">
        <f ca="1">IF(AND($G2523,NOT(ISTEXT($G2522)),ISNUMBER(Poczatek),ISNUMBER(Koniec_Projekt)),IFERROR(IF(LataProjekcji=$F2524,IF(AND($G2524=$G2525,$F2524=$F2525),ROUND($D2523-SUM($K2525:AD2525),0),ROUND(AE2523*$E2524,0)),IF(LataProjekcji&gt;$F2524,0,ROUND(AE2523*$E2524,0))),0),0)</f>
        <v>0</v>
      </c>
    </row>
    <row r="2526" spans="2:31" ht="12.5" hidden="1" thickBot="1">
      <c r="B2526" s="532" t="s">
        <v>755</v>
      </c>
      <c r="C2526" s="533"/>
      <c r="D2526" s="534">
        <f ca="1">IF(D2523&gt;10,ROUND((D2525-1)*E2524,0),E2524)</f>
        <v>0</v>
      </c>
      <c r="E2526" s="534">
        <f ca="1">D2523-D2526</f>
        <v>0</v>
      </c>
      <c r="F2526" s="533"/>
      <c r="G2526" s="533"/>
      <c r="H2526" s="533"/>
      <c r="I2526" s="533"/>
      <c r="J2526" s="533"/>
      <c r="K2526" s="533"/>
      <c r="L2526" s="533"/>
      <c r="M2526" s="533"/>
      <c r="N2526" s="533"/>
      <c r="O2526" s="533"/>
      <c r="P2526" s="533"/>
      <c r="Q2526" s="533"/>
      <c r="R2526" s="533"/>
      <c r="S2526" s="533"/>
      <c r="T2526" s="533"/>
      <c r="U2526" s="533"/>
      <c r="V2526" s="533"/>
      <c r="W2526" s="533"/>
      <c r="X2526" s="533"/>
      <c r="Y2526" s="533"/>
      <c r="Z2526" s="533"/>
      <c r="AA2526" s="533"/>
      <c r="AB2526" s="533"/>
      <c r="AC2526" s="533"/>
      <c r="AD2526" s="533"/>
      <c r="AE2526" s="533"/>
    </row>
    <row r="2527" spans="2:31" ht="12.5" hidden="1" thickTop="1">
      <c r="C2527" s="251"/>
    </row>
    <row r="2528" spans="2:31" ht="12.5" hidden="1" thickBot="1">
      <c r="B2528" s="535" t="str">
        <f ca="1">"nazwa ST: "&amp;B1339</f>
        <v>nazwa ST: 0</v>
      </c>
      <c r="C2528" s="535"/>
      <c r="D2528" s="536">
        <f>D1339</f>
        <v>8</v>
      </c>
      <c r="E2528" s="535"/>
      <c r="F2528" s="535"/>
      <c r="G2528" s="535"/>
      <c r="H2528" s="535"/>
      <c r="I2528" s="535"/>
      <c r="J2528" s="535"/>
      <c r="K2528" s="544" t="str">
        <f t="shared" ref="K2528:AE2528" si="3696">LataProjekcji</f>
        <v>Uzupełnij dane</v>
      </c>
      <c r="L2528" s="544" t="str">
        <f t="shared" si="3696"/>
        <v/>
      </c>
      <c r="M2528" s="544" t="str">
        <f t="shared" si="3696"/>
        <v/>
      </c>
      <c r="N2528" s="544" t="str">
        <f t="shared" si="3696"/>
        <v/>
      </c>
      <c r="O2528" s="544" t="str">
        <f t="shared" si="3696"/>
        <v/>
      </c>
      <c r="P2528" s="544" t="str">
        <f t="shared" si="3696"/>
        <v/>
      </c>
      <c r="Q2528" s="544" t="str">
        <f t="shared" si="3696"/>
        <v/>
      </c>
      <c r="R2528" s="544" t="str">
        <f t="shared" si="3696"/>
        <v/>
      </c>
      <c r="S2528" s="544" t="str">
        <f t="shared" si="3696"/>
        <v/>
      </c>
      <c r="T2528" s="544" t="str">
        <f t="shared" si="3696"/>
        <v/>
      </c>
      <c r="U2528" s="544" t="str">
        <f t="shared" si="3696"/>
        <v/>
      </c>
      <c r="V2528" s="544" t="str">
        <f t="shared" si="3696"/>
        <v/>
      </c>
      <c r="W2528" s="544" t="str">
        <f t="shared" si="3696"/>
        <v/>
      </c>
      <c r="X2528" s="544" t="str">
        <f t="shared" si="3696"/>
        <v/>
      </c>
      <c r="Y2528" s="544" t="str">
        <f t="shared" si="3696"/>
        <v/>
      </c>
      <c r="Z2528" s="544" t="str">
        <f t="shared" si="3696"/>
        <v/>
      </c>
      <c r="AA2528" s="544" t="str">
        <f t="shared" si="3696"/>
        <v/>
      </c>
      <c r="AB2528" s="544" t="str">
        <f t="shared" si="3696"/>
        <v/>
      </c>
      <c r="AC2528" s="544" t="str">
        <f t="shared" si="3696"/>
        <v/>
      </c>
      <c r="AD2528" s="544" t="str">
        <f t="shared" si="3696"/>
        <v/>
      </c>
      <c r="AE2528" s="544" t="str">
        <f t="shared" si="3696"/>
        <v/>
      </c>
    </row>
    <row r="2529" spans="2:31" hidden="1">
      <c r="B2529" s="531" t="s">
        <v>756</v>
      </c>
      <c r="D2529" s="1">
        <f ca="1">D1340</f>
        <v>1900</v>
      </c>
      <c r="E2529" s="1">
        <f ca="1">E1340</f>
        <v>1</v>
      </c>
      <c r="F2529" s="1">
        <f ca="1">IF(D2530&gt;10,F1340,1)</f>
        <v>1</v>
      </c>
      <c r="G2529" s="530" t="str">
        <f ca="1">IF(ISBLANK(OFFSET($E$269,$D2528,0)),"brak daty",IF(D2530&gt;10,EDATE(OFFSET($E$269,$D2528,0),D2532),DATE(D2529,E2529,1)))</f>
        <v>brak daty</v>
      </c>
      <c r="H2529" s="543" t="b">
        <f ca="1">SUM(K2529:AE2529)=D2532</f>
        <v>1</v>
      </c>
      <c r="I2529" s="1" t="s">
        <v>752</v>
      </c>
      <c r="K2529" s="5">
        <f ca="1">IF(AND($G2530,NOT(ISTEXT($G2529)),ISNUMBER(Poczatek),ISNUMBER(Koniec_Projekt)),IFERROR(IF($D2529=LataProjekcji,$F2529,IF($D2529&lt;LataProjekcji,IF((SUM(K2529)+12)&lt;$D2532,12,$D2532-SUM(K2529)),0)),0),0)</f>
        <v>0</v>
      </c>
      <c r="L2529" s="5">
        <f ca="1">IF(AND($G2530,NOT(ISTEXT($G2529)),ISNUMBER(Poczatek),ISNUMBER(Koniec_Projekt)),IFERROR(IF($D2529=LataProjekcji,$F2529,IF($D2529&lt;LataProjekcji,IF((SUM($K2529:K2529)+12)&lt;$D2532,12,$D2532-SUM($K2529:K2529)),0)),0),0)</f>
        <v>0</v>
      </c>
      <c r="M2529" s="5">
        <f ca="1">IF(AND($G2530,NOT(ISTEXT($G2529)),ISNUMBER(Poczatek),ISNUMBER(Koniec_Projekt)),IFERROR(IF($D2529=LataProjekcji,$F2529,IF($D2529&lt;LataProjekcji,IF((SUM($K2529:L2529)+12)&lt;$D2532,12,$D2532-SUM($K2529:L2529)),0)),0),0)</f>
        <v>0</v>
      </c>
      <c r="N2529" s="5">
        <f ca="1">IF(AND($G2530,NOT(ISTEXT($G2529)),ISNUMBER(Poczatek),ISNUMBER(Koniec_Projekt)),IFERROR(IF($D2529=LataProjekcji,$F2529,IF($D2529&lt;LataProjekcji,IF((SUM($K2529:M2529)+12)&lt;$D2532,12,$D2532-SUM($K2529:M2529)),0)),0),0)</f>
        <v>0</v>
      </c>
      <c r="O2529" s="5">
        <f ca="1">IF(AND($G2530,NOT(ISTEXT($G2529)),ISNUMBER(Poczatek),ISNUMBER(Koniec_Projekt)),IFERROR(IF($D2529=LataProjekcji,$F2529,IF($D2529&lt;LataProjekcji,IF((SUM($K2529:N2529)+12)&lt;$D2532,12,$D2532-SUM($K2529:N2529)),0)),0),0)</f>
        <v>0</v>
      </c>
      <c r="P2529" s="5">
        <f ca="1">IF(AND($G2530,NOT(ISTEXT($G2529)),ISNUMBER(Poczatek),ISNUMBER(Koniec_Projekt)),IFERROR(IF($D2529=LataProjekcji,$F2529,IF($D2529&lt;LataProjekcji,IF((SUM($K2529:O2529)+12)&lt;$D2532,12,$D2532-SUM($K2529:O2529)),0)),0),0)</f>
        <v>0</v>
      </c>
      <c r="Q2529" s="5">
        <f ca="1">IF(AND($G2530,NOT(ISTEXT($G2529)),ISNUMBER(Poczatek),ISNUMBER(Koniec_Projekt)),IFERROR(IF($D2529=LataProjekcji,$F2529,IF($D2529&lt;LataProjekcji,IF((SUM($K2529:P2529)+12)&lt;$D2532,12,$D2532-SUM($K2529:P2529)),0)),0),0)</f>
        <v>0</v>
      </c>
      <c r="R2529" s="5">
        <f ca="1">IF(AND($G2530,NOT(ISTEXT($G2529)),ISNUMBER(Poczatek),ISNUMBER(Koniec_Projekt)),IFERROR(IF($D2529=LataProjekcji,$F2529,IF($D2529&lt;LataProjekcji,IF((SUM($K2529:Q2529)+12)&lt;$D2532,12,$D2532-SUM($K2529:Q2529)),0)),0),0)</f>
        <v>0</v>
      </c>
      <c r="S2529" s="5">
        <f ca="1">IF(AND($G2530,NOT(ISTEXT($G2529)),ISNUMBER(Poczatek),ISNUMBER(Koniec_Projekt)),IFERROR(IF($D2529=LataProjekcji,$F2529,IF($D2529&lt;LataProjekcji,IF((SUM($K2529:R2529)+12)&lt;$D2532,12,$D2532-SUM($K2529:R2529)),0)),0),0)</f>
        <v>0</v>
      </c>
      <c r="T2529" s="5">
        <f ca="1">IF(AND($G2530,NOT(ISTEXT($G2529)),ISNUMBER(Poczatek),ISNUMBER(Koniec_Projekt)),IFERROR(IF($D2529=LataProjekcji,$F2529,IF($D2529&lt;LataProjekcji,IF((SUM($K2529:S2529)+12)&lt;$D2532,12,$D2532-SUM($K2529:S2529)),0)),0),0)</f>
        <v>0</v>
      </c>
      <c r="U2529" s="5">
        <f ca="1">IF(AND($G2530,NOT(ISTEXT($G2529)),ISNUMBER(Poczatek),ISNUMBER(Koniec_Projekt)),IFERROR(IF($D2529=LataProjekcji,$F2529,IF($D2529&lt;LataProjekcji,IF((SUM($K2529:T2529)+12)&lt;$D2532,12,$D2532-SUM($K2529:T2529)),0)),0),0)</f>
        <v>0</v>
      </c>
      <c r="V2529" s="5">
        <f ca="1">IF(AND($G2530,NOT(ISTEXT($G2529)),ISNUMBER(Poczatek),ISNUMBER(Koniec_Projekt)),IFERROR(IF($D2529=LataProjekcji,$F2529,IF($D2529&lt;LataProjekcji,IF((SUM($K2529:U2529)+12)&lt;$D2532,12,$D2532-SUM($K2529:U2529)),0)),0),0)</f>
        <v>0</v>
      </c>
      <c r="W2529" s="5">
        <f ca="1">IF(AND($G2530,NOT(ISTEXT($G2529)),ISNUMBER(Poczatek),ISNUMBER(Koniec_Projekt)),IFERROR(IF($D2529=LataProjekcji,$F2529,IF($D2529&lt;LataProjekcji,IF((SUM($K2529:V2529)+12)&lt;$D2532,12,$D2532-SUM($K2529:V2529)),0)),0),0)</f>
        <v>0</v>
      </c>
      <c r="X2529" s="5">
        <f ca="1">IF(AND($G2530,NOT(ISTEXT($G2529)),ISNUMBER(Poczatek),ISNUMBER(Koniec_Projekt)),IFERROR(IF($D2529=LataProjekcji,$F2529,IF($D2529&lt;LataProjekcji,IF((SUM($K2529:W2529)+12)&lt;$D2532,12,$D2532-SUM($K2529:W2529)),0)),0),0)</f>
        <v>0</v>
      </c>
      <c r="Y2529" s="5">
        <f ca="1">IF(AND($G2530,NOT(ISTEXT($G2529)),ISNUMBER(Poczatek),ISNUMBER(Koniec_Projekt)),IFERROR(IF($D2529=LataProjekcji,$F2529,IF($D2529&lt;LataProjekcji,IF((SUM($K2529:X2529)+12)&lt;$D2532,12,$D2532-SUM($K2529:X2529)),0)),0),0)</f>
        <v>0</v>
      </c>
      <c r="Z2529" s="5">
        <f ca="1">IF(AND($G2530,NOT(ISTEXT($G2529)),ISNUMBER(Poczatek),ISNUMBER(Koniec_Projekt)),IFERROR(IF($D2529=LataProjekcji,$F2529,IF($D2529&lt;LataProjekcji,IF((SUM($K2529:Y2529)+12)&lt;$D2532,12,$D2532-SUM($K2529:Y2529)),0)),0),0)</f>
        <v>0</v>
      </c>
      <c r="AA2529" s="5">
        <f ca="1">IF(AND($G2530,NOT(ISTEXT($G2529)),ISNUMBER(Poczatek),ISNUMBER(Koniec_Projekt)),IFERROR(IF($D2529=LataProjekcji,$F2529,IF($D2529&lt;LataProjekcji,IF((SUM($K2529:Z2529)+12)&lt;$D2532,12,$D2532-SUM($K2529:Z2529)),0)),0),0)</f>
        <v>0</v>
      </c>
      <c r="AB2529" s="5">
        <f ca="1">IF(AND($G2530,NOT(ISTEXT($G2529)),ISNUMBER(Poczatek),ISNUMBER(Koniec_Projekt)),IFERROR(IF($D2529=LataProjekcji,$F2529,IF($D2529&lt;LataProjekcji,IF((SUM($K2529:AA2529)+12)&lt;$D2532,12,$D2532-SUM($K2529:AA2529)),0)),0),0)</f>
        <v>0</v>
      </c>
      <c r="AC2529" s="5">
        <f ca="1">IF(AND($G2530,NOT(ISTEXT($G2529)),ISNUMBER(Poczatek),ISNUMBER(Koniec_Projekt)),IFERROR(IF($D2529=LataProjekcji,$F2529,IF($D2529&lt;LataProjekcji,IF((SUM($K2529:AB2529)+12)&lt;$D2532,12,$D2532-SUM($K2529:AB2529)),0)),0),0)</f>
        <v>0</v>
      </c>
      <c r="AD2529" s="5">
        <f ca="1">IF(AND($G2530,NOT(ISTEXT($G2529)),ISNUMBER(Poczatek),ISNUMBER(Koniec_Projekt)),IFERROR(IF($D2529=LataProjekcji,$F2529,IF($D2529&lt;LataProjekcji,IF((SUM($K2529:AC2529)+12)&lt;$D2532,12,$D2532-SUM($K2529:AC2529)),0)),0),0)</f>
        <v>0</v>
      </c>
      <c r="AE2529" s="5">
        <f ca="1">IF(AND($G2530,NOT(ISTEXT($G2529)),ISNUMBER(Poczatek),ISNUMBER(Koniec_Projekt)),IFERROR(IF($D2529=LataProjekcji,$F2529,IF($D2529&lt;LataProjekcji,IF((SUM($K2529:AD2529)+12)&lt;$D2532,12,$D2532-SUM($K2529:AD2529)),0)),0),0)</f>
        <v>0</v>
      </c>
    </row>
    <row r="2530" spans="2:31" hidden="1">
      <c r="B2530" s="531" t="s">
        <v>758</v>
      </c>
      <c r="D2530" s="5">
        <f ca="1">D1341</f>
        <v>0</v>
      </c>
      <c r="E2530" s="459">
        <f ca="1">E1341</f>
        <v>0</v>
      </c>
      <c r="F2530" s="459">
        <f ca="1">F1341</f>
        <v>0</v>
      </c>
      <c r="G2530" s="1" t="b">
        <f>NOT(ISBLANK(am_wnip))</f>
        <v>0</v>
      </c>
      <c r="H2530" s="543" t="b">
        <f ca="1">SUM(K2530:AE2530)=E2532</f>
        <v>1</v>
      </c>
      <c r="I2530" s="1" t="s">
        <v>753</v>
      </c>
      <c r="K2530" s="542">
        <f ca="1">IF(AND($G2530,NOT(ISTEXT($G2529)),ISNUMBER(Poczatek),ISNUMBER(Koniec_Projekt)),IFERROR(IF($D2529=LataProjekcji,IF($F2529&gt;$E2532,$E2532,$F2529),IF($D2532&gt;=$E2532,(IF($D2529&lt;LataProjekcji,IF((SUM(J2530:$K2530)+12)&lt;$E2532,12,$E2532-SUM(J2530:$K2530)),0)),(IF($D2529&lt;LataProjekcji,IF((SUM(J2530:$K2530)+12)&lt;$D2532,12,$D2532-SUM(J2530:$K2530)),0)))),0),0)</f>
        <v>0</v>
      </c>
      <c r="L2530" s="542">
        <f ca="1">IF(AND($G2530,NOT(ISTEXT($G2529)),ISNUMBER(Poczatek),ISNUMBER(Koniec_Projekt)),IFERROR(IF($D2529=LataProjekcji,IF($F2529&gt;$E2532,$E2532,$F2529),IF($D2532&gt;=$E2532,(IF($D2529&lt;LataProjekcji,IF((SUM($K2530:K2530)+12)&lt;$E2532,12,$E2532-SUM($K2530:K2530)),0)),(IF($D2529&lt;LataProjekcji,IF((SUM($K2530:K2530)+12)&lt;$D2532,12,$D2532-SUM($K2530:K2530)),0)))),0),0)</f>
        <v>0</v>
      </c>
      <c r="M2530" s="542">
        <f ca="1">IF(AND($G2530,NOT(ISTEXT($G2529)),ISNUMBER(Poczatek),ISNUMBER(Koniec_Projekt)),IFERROR(IF($D2529=LataProjekcji,IF($F2529&gt;$E2532,$E2532,$F2529),IF($D2532&gt;=$E2532,(IF($D2529&lt;LataProjekcji,IF((SUM($K2530:L2530)+12)&lt;$E2532,12,$E2532-SUM($K2530:L2530)),0)),(IF($D2529&lt;LataProjekcji,IF((SUM($K2530:L2530)+12)&lt;$D2532,12,$D2532-SUM($K2530:L2530)),0)))),0),0)</f>
        <v>0</v>
      </c>
      <c r="N2530" s="542">
        <f ca="1">IF(AND($G2530,NOT(ISTEXT($G2529)),ISNUMBER(Poczatek),ISNUMBER(Koniec_Projekt)),IFERROR(IF($D2529=LataProjekcji,IF($F2529&gt;$E2532,$E2532,$F2529),IF($D2532&gt;=$E2532,(IF($D2529&lt;LataProjekcji,IF((SUM($K2530:M2530)+12)&lt;$E2532,12,$E2532-SUM($K2530:M2530)),0)),(IF($D2529&lt;LataProjekcji,IF((SUM($K2530:M2530)+12)&lt;$D2532,12,$D2532-SUM($K2530:M2530)),0)))),0),0)</f>
        <v>0</v>
      </c>
      <c r="O2530" s="542">
        <f ca="1">IF(AND($G2530,NOT(ISTEXT($G2529)),ISNUMBER(Poczatek),ISNUMBER(Koniec_Projekt)),IFERROR(IF($D2529=LataProjekcji,IF($F2529&gt;$E2532,$E2532,$F2529),IF($D2532&gt;=$E2532,(IF($D2529&lt;LataProjekcji,IF((SUM($K2530:N2530)+12)&lt;$E2532,12,$E2532-SUM($K2530:N2530)),0)),(IF($D2529&lt;LataProjekcji,IF((SUM($K2530:N2530)+12)&lt;$D2532,12,$D2532-SUM($K2530:N2530)),0)))),0),0)</f>
        <v>0</v>
      </c>
      <c r="P2530" s="542">
        <f ca="1">IF(AND($G2530,NOT(ISTEXT($G2529)),ISNUMBER(Poczatek),ISNUMBER(Koniec_Projekt)),IFERROR(IF($D2529=LataProjekcji,IF($F2529&gt;$E2532,$E2532,$F2529),IF($D2532&gt;=$E2532,(IF($D2529&lt;LataProjekcji,IF((SUM($K2530:O2530)+12)&lt;$E2532,12,$E2532-SUM($K2530:O2530)),0)),(IF($D2529&lt;LataProjekcji,IF((SUM($K2530:O2530)+12)&lt;$D2532,12,$D2532-SUM($K2530:O2530)),0)))),0),0)</f>
        <v>0</v>
      </c>
      <c r="Q2530" s="542">
        <f ca="1">IF(AND($G2530,NOT(ISTEXT($G2529)),ISNUMBER(Poczatek),ISNUMBER(Koniec_Projekt)),IFERROR(IF($D2529=LataProjekcji,IF($F2529&gt;$E2532,$E2532,$F2529),IF($D2532&gt;=$E2532,(IF($D2529&lt;LataProjekcji,IF((SUM($K2530:P2530)+12)&lt;$E2532,12,$E2532-SUM($K2530:P2530)),0)),(IF($D2529&lt;LataProjekcji,IF((SUM($K2530:P2530)+12)&lt;$D2532,12,$D2532-SUM($K2530:P2530)),0)))),0),0)</f>
        <v>0</v>
      </c>
      <c r="R2530" s="542">
        <f ca="1">IF(AND($G2530,NOT(ISTEXT($G2529)),ISNUMBER(Poczatek),ISNUMBER(Koniec_Projekt)),IFERROR(IF($D2529=LataProjekcji,IF($F2529&gt;$E2532,$E2532,$F2529),IF($D2532&gt;=$E2532,(IF($D2529&lt;LataProjekcji,IF((SUM($K2530:Q2530)+12)&lt;$E2532,12,$E2532-SUM($K2530:Q2530)),0)),(IF($D2529&lt;LataProjekcji,IF((SUM($K2530:Q2530)+12)&lt;$D2532,12,$D2532-SUM($K2530:Q2530)),0)))),0),0)</f>
        <v>0</v>
      </c>
      <c r="S2530" s="542">
        <f ca="1">IF(AND($G2530,NOT(ISTEXT($G2529)),ISNUMBER(Poczatek),ISNUMBER(Koniec_Projekt)),IFERROR(IF($D2529=LataProjekcji,IF($F2529&gt;$E2532,$E2532,$F2529),IF($D2532&gt;=$E2532,(IF($D2529&lt;LataProjekcji,IF((SUM($K2530:R2530)+12)&lt;$E2532,12,$E2532-SUM($K2530:R2530)),0)),(IF($D2529&lt;LataProjekcji,IF((SUM($K2530:R2530)+12)&lt;$D2532,12,$D2532-SUM($K2530:R2530)),0)))),0),0)</f>
        <v>0</v>
      </c>
      <c r="T2530" s="542">
        <f ca="1">IF(AND($G2530,NOT(ISTEXT($G2529)),ISNUMBER(Poczatek),ISNUMBER(Koniec_Projekt)),IFERROR(IF($D2529=LataProjekcji,IF($F2529&gt;$E2532,$E2532,$F2529),IF($D2532&gt;=$E2532,(IF($D2529&lt;LataProjekcji,IF((SUM($K2530:S2530)+12)&lt;$E2532,12,$E2532-SUM($K2530:S2530)),0)),(IF($D2529&lt;LataProjekcji,IF((SUM($K2530:S2530)+12)&lt;$D2532,12,$D2532-SUM($K2530:S2530)),0)))),0),0)</f>
        <v>0</v>
      </c>
      <c r="U2530" s="542">
        <f ca="1">IF(AND($G2530,NOT(ISTEXT($G2529)),ISNUMBER(Poczatek),ISNUMBER(Koniec_Projekt)),IFERROR(IF($D2529=LataProjekcji,IF($F2529&gt;$E2532,$E2532,$F2529),IF($D2532&gt;=$E2532,(IF($D2529&lt;LataProjekcji,IF((SUM($K2530:T2530)+12)&lt;$E2532,12,$E2532-SUM($K2530:T2530)),0)),(IF($D2529&lt;LataProjekcji,IF((SUM($K2530:T2530)+12)&lt;$D2532,12,$D2532-SUM($K2530:T2530)),0)))),0),0)</f>
        <v>0</v>
      </c>
      <c r="V2530" s="542">
        <f ca="1">IF(AND($G2530,NOT(ISTEXT($G2529)),ISNUMBER(Poczatek),ISNUMBER(Koniec_Projekt)),IFERROR(IF($D2529=LataProjekcji,IF($F2529&gt;$E2532,$E2532,$F2529),IF($D2532&gt;=$E2532,(IF($D2529&lt;LataProjekcji,IF((SUM($K2530:U2530)+12)&lt;$E2532,12,$E2532-SUM($K2530:U2530)),0)),(IF($D2529&lt;LataProjekcji,IF((SUM($K2530:U2530)+12)&lt;$D2532,12,$D2532-SUM($K2530:U2530)),0)))),0),0)</f>
        <v>0</v>
      </c>
      <c r="W2530" s="542">
        <f ca="1">IF(AND($G2530,NOT(ISTEXT($G2529)),ISNUMBER(Poczatek),ISNUMBER(Koniec_Projekt)),IFERROR(IF($D2529=LataProjekcji,IF($F2529&gt;$E2532,$E2532,$F2529),IF($D2532&gt;=$E2532,(IF($D2529&lt;LataProjekcji,IF((SUM($K2530:V2530)+12)&lt;$E2532,12,$E2532-SUM($K2530:V2530)),0)),(IF($D2529&lt;LataProjekcji,IF((SUM($K2530:V2530)+12)&lt;$D2532,12,$D2532-SUM($K2530:V2530)),0)))),0),0)</f>
        <v>0</v>
      </c>
      <c r="X2530" s="542">
        <f ca="1">IF(AND($G2530,NOT(ISTEXT($G2529)),ISNUMBER(Poczatek),ISNUMBER(Koniec_Projekt)),IFERROR(IF($D2529=LataProjekcji,IF($F2529&gt;$E2532,$E2532,$F2529),IF($D2532&gt;=$E2532,(IF($D2529&lt;LataProjekcji,IF((SUM($K2530:W2530)+12)&lt;$E2532,12,$E2532-SUM($K2530:W2530)),0)),(IF($D2529&lt;LataProjekcji,IF((SUM($K2530:W2530)+12)&lt;$D2532,12,$D2532-SUM($K2530:W2530)),0)))),0),0)</f>
        <v>0</v>
      </c>
      <c r="Y2530" s="542">
        <f ca="1">IF(AND($G2530,NOT(ISTEXT($G2529)),ISNUMBER(Poczatek),ISNUMBER(Koniec_Projekt)),IFERROR(IF($D2529=LataProjekcji,IF($F2529&gt;$E2532,$E2532,$F2529),IF($D2532&gt;=$E2532,(IF($D2529&lt;LataProjekcji,IF((SUM($K2530:X2530)+12)&lt;$E2532,12,$E2532-SUM($K2530:X2530)),0)),(IF($D2529&lt;LataProjekcji,IF((SUM($K2530:X2530)+12)&lt;$D2532,12,$D2532-SUM($K2530:X2530)),0)))),0),0)</f>
        <v>0</v>
      </c>
      <c r="Z2530" s="542">
        <f ca="1">IF(AND($G2530,NOT(ISTEXT($G2529)),ISNUMBER(Poczatek),ISNUMBER(Koniec_Projekt)),IFERROR(IF($D2529=LataProjekcji,IF($F2529&gt;$E2532,$E2532,$F2529),IF($D2532&gt;=$E2532,(IF($D2529&lt;LataProjekcji,IF((SUM($K2530:Y2530)+12)&lt;$E2532,12,$E2532-SUM($K2530:Y2530)),0)),(IF($D2529&lt;LataProjekcji,IF((SUM($K2530:Y2530)+12)&lt;$D2532,12,$D2532-SUM($K2530:Y2530)),0)))),0),0)</f>
        <v>0</v>
      </c>
      <c r="AA2530" s="542">
        <f ca="1">IF(AND($G2530,NOT(ISTEXT($G2529)),ISNUMBER(Poczatek),ISNUMBER(Koniec_Projekt)),IFERROR(IF($D2529=LataProjekcji,IF($F2529&gt;$E2532,$E2532,$F2529),IF($D2532&gt;=$E2532,(IF($D2529&lt;LataProjekcji,IF((SUM($K2530:Z2530)+12)&lt;$E2532,12,$E2532-SUM($K2530:Z2530)),0)),(IF($D2529&lt;LataProjekcji,IF((SUM($K2530:Z2530)+12)&lt;$D2532,12,$D2532-SUM($K2530:Z2530)),0)))),0),0)</f>
        <v>0</v>
      </c>
      <c r="AB2530" s="542">
        <f ca="1">IF(AND($G2530,NOT(ISTEXT($G2529)),ISNUMBER(Poczatek),ISNUMBER(Koniec_Projekt)),IFERROR(IF($D2529=LataProjekcji,IF($F2529&gt;$E2532,$E2532,$F2529),IF($D2532&gt;=$E2532,(IF($D2529&lt;LataProjekcji,IF((SUM($K2530:AA2530)+12)&lt;$E2532,12,$E2532-SUM($K2530:AA2530)),0)),(IF($D2529&lt;LataProjekcji,IF((SUM($K2530:AA2530)+12)&lt;$D2532,12,$D2532-SUM($K2530:AA2530)),0)))),0),0)</f>
        <v>0</v>
      </c>
      <c r="AC2530" s="542">
        <f ca="1">IF(AND($G2530,NOT(ISTEXT($G2529)),ISNUMBER(Poczatek),ISNUMBER(Koniec_Projekt)),IFERROR(IF($D2529=LataProjekcji,IF($F2529&gt;$E2532,$E2532,$F2529),IF($D2532&gt;=$E2532,(IF($D2529&lt;LataProjekcji,IF((SUM($K2530:AB2530)+12)&lt;$E2532,12,$E2532-SUM($K2530:AB2530)),0)),(IF($D2529&lt;LataProjekcji,IF((SUM($K2530:AB2530)+12)&lt;$D2532,12,$D2532-SUM($K2530:AB2530)),0)))),0),0)</f>
        <v>0</v>
      </c>
      <c r="AD2530" s="542">
        <f ca="1">IF(AND($G2530,NOT(ISTEXT($G2529)),ISNUMBER(Poczatek),ISNUMBER(Koniec_Projekt)),IFERROR(IF($D2529=LataProjekcji,IF($F2529&gt;$E2532,$E2532,$F2529),IF($D2532&gt;=$E2532,(IF($D2529&lt;LataProjekcji,IF((SUM($K2530:AC2530)+12)&lt;$E2532,12,$E2532-SUM($K2530:AC2530)),0)),(IF($D2529&lt;LataProjekcji,IF((SUM($K2530:AC2530)+12)&lt;$D2532,12,$D2532-SUM($K2530:AC2530)),0)))),0),0)</f>
        <v>0</v>
      </c>
      <c r="AE2530" s="542">
        <f ca="1">IF(AND($G2530,NOT(ISTEXT($G2529)),ISNUMBER(Poczatek),ISNUMBER(Koniec_Projekt)),IFERROR(IF($D2529=LataProjekcji,IF($F2529&gt;$E2532,$E2532,$F2529),IF($D2532&gt;=$E2532,(IF($D2529&lt;LataProjekcji,IF((SUM($K2530:AD2530)+12)&lt;$E2532,12,$E2532-SUM($K2530:AD2530)),0)),(IF($D2529&lt;LataProjekcji,IF((SUM($K2530:AD2530)+12)&lt;$D2532,12,$D2532-SUM($K2530:AD2530)),0)))),0),0)</f>
        <v>0</v>
      </c>
    </row>
    <row r="2531" spans="2:31" hidden="1">
      <c r="B2531" s="531" t="s">
        <v>757</v>
      </c>
      <c r="D2531" s="459">
        <f ca="1">D1342</f>
        <v>0</v>
      </c>
      <c r="E2531" s="459">
        <f ca="1">IF(D2530&gt;10,ROUND(D2531/12,2),D2531)</f>
        <v>0</v>
      </c>
      <c r="F2531" s="529">
        <f>Koniec_Projekt</f>
        <v>0</v>
      </c>
      <c r="G2531" s="330">
        <f>Miesiac_Koniec_Projekt</f>
        <v>0</v>
      </c>
      <c r="H2531" s="543" t="b">
        <f ca="1">SUM(K2531:AE2531)=D2530</f>
        <v>1</v>
      </c>
      <c r="I2531" s="1" t="s">
        <v>716</v>
      </c>
      <c r="K2531" s="256">
        <f ca="1">IF(AND($G2530,NOT(ISTEXT($G2529)),ISNUMBER(Poczatek),ISNUMBER(Koniec_Projekt)),IFERROR(IF(LataProjekcji=$F2532,ROUND($D2530,0),ROUND(K2529*$E2531,0)),0),0)</f>
        <v>0</v>
      </c>
      <c r="L2531" s="5">
        <f ca="1">IF(AND($G2530,NOT(ISTEXT($G2529)),ISNUMBER(Poczatek),ISNUMBER(Koniec_Projekt)),IFERROR(IF(LataProjekcji=$F2532,ROUND($D2530-SUM(K2531:$K2531),0),ROUND(L2529*$E2531,0)),0),0)</f>
        <v>0</v>
      </c>
      <c r="M2531" s="5">
        <f ca="1">IF(AND($G2530,NOT(ISTEXT($G2529)),ISNUMBER(Poczatek),ISNUMBER(Koniec_Projekt)),IFERROR(IF(LataProjekcji=$F2532,ROUND($D2530-SUM($K2531:L2531),0),ROUND(M2529*$E2531,0)),0),0)</f>
        <v>0</v>
      </c>
      <c r="N2531" s="5">
        <f ca="1">IF(AND($G2530,NOT(ISTEXT($G2529)),ISNUMBER(Poczatek),ISNUMBER(Koniec_Projekt)),IFERROR(IF(LataProjekcji=$F2532,ROUND($D2530-SUM($K2531:M2531),0),ROUND(N2529*$E2531,0)),0),0)</f>
        <v>0</v>
      </c>
      <c r="O2531" s="5">
        <f ca="1">IF(AND($G2530,NOT(ISTEXT($G2529)),ISNUMBER(Poczatek),ISNUMBER(Koniec_Projekt)),IFERROR(IF(LataProjekcji=$F2532,ROUND($D2530-SUM($K2531:N2531),0),ROUND(O2529*$E2531,0)),0),0)</f>
        <v>0</v>
      </c>
      <c r="P2531" s="5">
        <f ca="1">IF(AND($G2530,NOT(ISTEXT($G2529)),ISNUMBER(Poczatek),ISNUMBER(Koniec_Projekt)),IFERROR(IF(LataProjekcji=$F2532,ROUND($D2530-SUM($K2531:O2531),0),ROUND(P2529*$E2531,0)),0),0)</f>
        <v>0</v>
      </c>
      <c r="Q2531" s="5">
        <f ca="1">IF(AND($G2530,NOT(ISTEXT($G2529)),ISNUMBER(Poczatek),ISNUMBER(Koniec_Projekt)),IFERROR(IF(LataProjekcji=$F2532,ROUND($D2530-SUM($K2531:P2531),0),ROUND(Q2529*$E2531,0)),0),0)</f>
        <v>0</v>
      </c>
      <c r="R2531" s="5">
        <f ca="1">IF(AND($G2530,NOT(ISTEXT($G2529)),ISNUMBER(Poczatek),ISNUMBER(Koniec_Projekt)),IFERROR(IF(LataProjekcji=$F2532,ROUND($D2530-SUM($K2531:Q2531),0),ROUND(R2529*$E2531,0)),0),0)</f>
        <v>0</v>
      </c>
      <c r="S2531" s="5">
        <f ca="1">IF(AND($G2530,NOT(ISTEXT($G2529)),ISNUMBER(Poczatek),ISNUMBER(Koniec_Projekt)),IFERROR(IF(LataProjekcji=$F2532,ROUND($D2530-SUM($K2531:R2531),0),ROUND(S2529*$E2531,0)),0),0)</f>
        <v>0</v>
      </c>
      <c r="T2531" s="5">
        <f ca="1">IF(AND($G2530,NOT(ISTEXT($G2529)),ISNUMBER(Poczatek),ISNUMBER(Koniec_Projekt)),IFERROR(IF(LataProjekcji=$F2532,ROUND($D2530-SUM($K2531:S2531),0),ROUND(T2529*$E2531,0)),0),0)</f>
        <v>0</v>
      </c>
      <c r="U2531" s="5">
        <f ca="1">IF(AND($G2530,NOT(ISTEXT($G2529)),ISNUMBER(Poczatek),ISNUMBER(Koniec_Projekt)),IFERROR(IF(LataProjekcji=$F2532,ROUND($D2530-SUM($K2531:T2531),0),ROUND(U2529*$E2531,0)),0),0)</f>
        <v>0</v>
      </c>
      <c r="V2531" s="5">
        <f ca="1">IF(AND($G2530,NOT(ISTEXT($G2529)),ISNUMBER(Poczatek),ISNUMBER(Koniec_Projekt)),IFERROR(IF(LataProjekcji=$F2532,ROUND($D2530-SUM($K2531:U2531),0),ROUND(V2529*$E2531,0)),0),0)</f>
        <v>0</v>
      </c>
      <c r="W2531" s="5">
        <f ca="1">IF(AND($G2530,NOT(ISTEXT($G2529)),ISNUMBER(Poczatek),ISNUMBER(Koniec_Projekt)),IFERROR(IF(LataProjekcji=$F2532,ROUND($D2530-SUM($K2531:V2531),0),ROUND(W2529*$E2531,0)),0),0)</f>
        <v>0</v>
      </c>
      <c r="X2531" s="5">
        <f ca="1">IF(AND($G2530,NOT(ISTEXT($G2529)),ISNUMBER(Poczatek),ISNUMBER(Koniec_Projekt)),IFERROR(IF(LataProjekcji=$F2532,ROUND($D2530-SUM($K2531:W2531),0),ROUND(X2529*$E2531,0)),0),0)</f>
        <v>0</v>
      </c>
      <c r="Y2531" s="5">
        <f ca="1">IF(AND($G2530,NOT(ISTEXT($G2529)),ISNUMBER(Poczatek),ISNUMBER(Koniec_Projekt)),IFERROR(IF(LataProjekcji=$F2532,ROUND($D2530-SUM($K2531:X2531),0),ROUND(Y2529*$E2531,0)),0),0)</f>
        <v>0</v>
      </c>
      <c r="Z2531" s="5">
        <f ca="1">IF(AND($G2530,NOT(ISTEXT($G2529)),ISNUMBER(Poczatek),ISNUMBER(Koniec_Projekt)),IFERROR(IF(LataProjekcji=$F2532,ROUND($D2530-SUM($K2531:Y2531),0),ROUND(Z2529*$E2531,0)),0),0)</f>
        <v>0</v>
      </c>
      <c r="AA2531" s="5">
        <f ca="1">IF(AND($G2530,NOT(ISTEXT($G2529)),ISNUMBER(Poczatek),ISNUMBER(Koniec_Projekt)),IFERROR(IF(LataProjekcji=$F2532,ROUND($D2530-SUM($K2531:Z2531),0),ROUND(AA2529*$E2531,0)),0),0)</f>
        <v>0</v>
      </c>
      <c r="AB2531" s="5">
        <f ca="1">IF(AND($G2530,NOT(ISTEXT($G2529)),ISNUMBER(Poczatek),ISNUMBER(Koniec_Projekt)),IFERROR(IF(LataProjekcji=$F2532,ROUND($D2530-SUM($K2531:AA2531),0),ROUND(AB2529*$E2531,0)),0),0)</f>
        <v>0</v>
      </c>
      <c r="AC2531" s="5">
        <f ca="1">IF(AND($G2530,NOT(ISTEXT($G2529)),ISNUMBER(Poczatek),ISNUMBER(Koniec_Projekt)),IFERROR(IF(LataProjekcji=$F2532,ROUND($D2530-SUM($K2531:AB2531),0),ROUND(AC2529*$E2531,0)),0),0)</f>
        <v>0</v>
      </c>
      <c r="AD2531" s="5">
        <f ca="1">IF(AND($G2530,NOT(ISTEXT($G2529)),ISNUMBER(Poczatek),ISNUMBER(Koniec_Projekt)),IFERROR(IF(LataProjekcji=$F2532,ROUND($D2530-SUM($K2531:AC2531),0),ROUND(AD2529*$E2531,0)),0),0)</f>
        <v>0</v>
      </c>
      <c r="AE2531" s="5">
        <f ca="1">IF(AND($G2530,NOT(ISTEXT($G2529)),ISNUMBER(Poczatek),ISNUMBER(Koniec_Projekt)),IFERROR(IF(LataProjekcji=$F2532,ROUND($D2530-SUM($K2531:AD2531),0),ROUND(AE2529*$E2531,0)),0),0)</f>
        <v>0</v>
      </c>
    </row>
    <row r="2532" spans="2:31" hidden="1">
      <c r="B2532" s="531" t="s">
        <v>754</v>
      </c>
      <c r="D2532" s="1">
        <f ca="1">IFERROR(ROUNDUP(D2530/E2531,0),0)</f>
        <v>0</v>
      </c>
      <c r="E2532" s="1">
        <f ca="1">IF(D2532=0,0,DATEDIF(DATE(D2529,E2529,1),DATE(F2531,G2531,1),"m"))</f>
        <v>0</v>
      </c>
      <c r="F2532" s="1" t="str">
        <f ca="1">IFERROR(YEAR(G2529),"brak daty")</f>
        <v>brak daty</v>
      </c>
      <c r="G2532" s="1" t="str">
        <f ca="1">IFERROR(MONTH(G2529),"brak daty")</f>
        <v>brak daty</v>
      </c>
      <c r="H2532" s="5"/>
      <c r="I2532" s="1" t="s">
        <v>426</v>
      </c>
      <c r="K2532" s="5">
        <f ca="1">IF(AND($G2530,NOT(ISTEXT($G2529)),ISNUMBER(Poczatek),ISNUMBER(Koniec_Projekt)),IFERROR(IF(LataProjekcji=$F2531,IF(AND($G2531=$G2532,$F2531=$F2532),ROUND($D2530-SUM($K2532),0),ROUND(K2530*$E2531,0)),IF(LataProjekcji&gt;$F2531,0,ROUND(K2530*$E2531,0))),0),0)</f>
        <v>0</v>
      </c>
      <c r="L2532" s="5">
        <f ca="1">IF(AND($G2530,NOT(ISTEXT($G2529)),ISNUMBER(Poczatek),ISNUMBER(Koniec_Projekt)),IFERROR(IF(LataProjekcji=$F2531,IF(AND($G2531=$G2532,$F2531=$F2532),ROUND($D2530-SUM($K2532:K2532),0),ROUND(L2530*$E2531,0)),IF(LataProjekcji&gt;$F2531,0,ROUND(L2530*$E2531,0))),0),0)</f>
        <v>0</v>
      </c>
      <c r="M2532" s="5">
        <f ca="1">IF(AND($G2530,NOT(ISTEXT($G2529)),ISNUMBER(Poczatek),ISNUMBER(Koniec_Projekt)),IFERROR(IF(LataProjekcji=$F2531,IF(AND($G2531=$G2532,$F2531=$F2532),ROUND($D2530-SUM($K2532:L2532),0),ROUND(M2530*$E2531,0)),IF(LataProjekcji&gt;$F2531,0,ROUND(M2530*$E2531,0))),0),0)</f>
        <v>0</v>
      </c>
      <c r="N2532" s="5">
        <f ca="1">IF(AND($G2530,NOT(ISTEXT($G2529)),ISNUMBER(Poczatek),ISNUMBER(Koniec_Projekt)),IFERROR(IF(LataProjekcji=$F2531,IF(AND($G2531=$G2532,$F2531=$F2532),ROUND($D2530-SUM($K2532:M2532),0),ROUND(N2530*$E2531,0)),IF(LataProjekcji&gt;$F2531,0,ROUND(N2530*$E2531,0))),0),0)</f>
        <v>0</v>
      </c>
      <c r="O2532" s="5">
        <f ca="1">IF(AND($G2530,NOT(ISTEXT($G2529)),ISNUMBER(Poczatek),ISNUMBER(Koniec_Projekt)),IFERROR(IF(LataProjekcji=$F2531,IF(AND($G2531=$G2532,$F2531=$F2532),ROUND($D2530-SUM($K2532:N2532),0),ROUND(O2530*$E2531,0)),IF(LataProjekcji&gt;$F2531,0,ROUND(O2530*$E2531,0))),0),0)</f>
        <v>0</v>
      </c>
      <c r="P2532" s="5">
        <f ca="1">IF(AND($G2530,NOT(ISTEXT($G2529)),ISNUMBER(Poczatek),ISNUMBER(Koniec_Projekt)),IFERROR(IF(LataProjekcji=$F2531,IF(AND($G2531=$G2532,$F2531=$F2532),ROUND($D2530-SUM($K2532:O2532),0),ROUND(P2530*$E2531,0)),IF(LataProjekcji&gt;$F2531,0,ROUND(P2530*$E2531,0))),0),0)</f>
        <v>0</v>
      </c>
      <c r="Q2532" s="5">
        <f ca="1">IF(AND($G2530,NOT(ISTEXT($G2529)),ISNUMBER(Poczatek),ISNUMBER(Koniec_Projekt)),IFERROR(IF(LataProjekcji=$F2531,IF(AND($G2531=$G2532,$F2531=$F2532),ROUND($D2530-SUM($K2532:P2532),0),ROUND(Q2530*$E2531,0)),IF(LataProjekcji&gt;$F2531,0,ROUND(Q2530*$E2531,0))),0),0)</f>
        <v>0</v>
      </c>
      <c r="R2532" s="5">
        <f ca="1">IF(AND($G2530,NOT(ISTEXT($G2529)),ISNUMBER(Poczatek),ISNUMBER(Koniec_Projekt)),IFERROR(IF(LataProjekcji=$F2531,IF(AND($G2531=$G2532,$F2531=$F2532),ROUND($D2530-SUM($K2532:Q2532),0),ROUND(R2530*$E2531,0)),IF(LataProjekcji&gt;$F2531,0,ROUND(R2530*$E2531,0))),0),0)</f>
        <v>0</v>
      </c>
      <c r="S2532" s="5">
        <f ca="1">IF(AND($G2530,NOT(ISTEXT($G2529)),ISNUMBER(Poczatek),ISNUMBER(Koniec_Projekt)),IFERROR(IF(LataProjekcji=$F2531,IF(AND($G2531=$G2532,$F2531=$F2532),ROUND($D2530-SUM($K2532:R2532),0),ROUND(S2530*$E2531,0)),IF(LataProjekcji&gt;$F2531,0,ROUND(S2530*$E2531,0))),0),0)</f>
        <v>0</v>
      </c>
      <c r="T2532" s="5">
        <f ca="1">IF(AND($G2530,NOT(ISTEXT($G2529)),ISNUMBER(Poczatek),ISNUMBER(Koniec_Projekt)),IFERROR(IF(LataProjekcji=$F2531,IF(AND($G2531=$G2532,$F2531=$F2532),ROUND($D2530-SUM($K2532:S2532),0),ROUND(T2530*$E2531,0)),IF(LataProjekcji&gt;$F2531,0,ROUND(T2530*$E2531,0))),0),0)</f>
        <v>0</v>
      </c>
      <c r="U2532" s="5">
        <f ca="1">IF(AND($G2530,NOT(ISTEXT($G2529)),ISNUMBER(Poczatek),ISNUMBER(Koniec_Projekt)),IFERROR(IF(LataProjekcji=$F2531,IF(AND($G2531=$G2532,$F2531=$F2532),ROUND($D2530-SUM($K2532:T2532),0),ROUND(U2530*$E2531,0)),IF(LataProjekcji&gt;$F2531,0,ROUND(U2530*$E2531,0))),0),0)</f>
        <v>0</v>
      </c>
      <c r="V2532" s="5">
        <f ca="1">IF(AND($G2530,NOT(ISTEXT($G2529)),ISNUMBER(Poczatek),ISNUMBER(Koniec_Projekt)),IFERROR(IF(LataProjekcji=$F2531,IF(AND($G2531=$G2532,$F2531=$F2532),ROUND($D2530-SUM($K2532:U2532),0),ROUND(V2530*$E2531,0)),IF(LataProjekcji&gt;$F2531,0,ROUND(V2530*$E2531,0))),0),0)</f>
        <v>0</v>
      </c>
      <c r="W2532" s="5">
        <f ca="1">IF(AND($G2530,NOT(ISTEXT($G2529)),ISNUMBER(Poczatek),ISNUMBER(Koniec_Projekt)),IFERROR(IF(LataProjekcji=$F2531,IF(AND($G2531=$G2532,$F2531=$F2532),ROUND($D2530-SUM($K2532:V2532),0),ROUND(W2530*$E2531,0)),IF(LataProjekcji&gt;$F2531,0,ROUND(W2530*$E2531,0))),0),0)</f>
        <v>0</v>
      </c>
      <c r="X2532" s="5">
        <f ca="1">IF(AND($G2530,NOT(ISTEXT($G2529)),ISNUMBER(Poczatek),ISNUMBER(Koniec_Projekt)),IFERROR(IF(LataProjekcji=$F2531,IF(AND($G2531=$G2532,$F2531=$F2532),ROUND($D2530-SUM($K2532:W2532),0),ROUND(X2530*$E2531,0)),IF(LataProjekcji&gt;$F2531,0,ROUND(X2530*$E2531,0))),0),0)</f>
        <v>0</v>
      </c>
      <c r="Y2532" s="5">
        <f ca="1">IF(AND($G2530,NOT(ISTEXT($G2529)),ISNUMBER(Poczatek),ISNUMBER(Koniec_Projekt)),IFERROR(IF(LataProjekcji=$F2531,IF(AND($G2531=$G2532,$F2531=$F2532),ROUND($D2530-SUM($K2532:X2532),0),ROUND(Y2530*$E2531,0)),IF(LataProjekcji&gt;$F2531,0,ROUND(Y2530*$E2531,0))),0),0)</f>
        <v>0</v>
      </c>
      <c r="Z2532" s="5">
        <f ca="1">IF(AND($G2530,NOT(ISTEXT($G2529)),ISNUMBER(Poczatek),ISNUMBER(Koniec_Projekt)),IFERROR(IF(LataProjekcji=$F2531,IF(AND($G2531=$G2532,$F2531=$F2532),ROUND($D2530-SUM($K2532:Y2532),0),ROUND(Z2530*$E2531,0)),IF(LataProjekcji&gt;$F2531,0,ROUND(Z2530*$E2531,0))),0),0)</f>
        <v>0</v>
      </c>
      <c r="AA2532" s="5">
        <f ca="1">IF(AND($G2530,NOT(ISTEXT($G2529)),ISNUMBER(Poczatek),ISNUMBER(Koniec_Projekt)),IFERROR(IF(LataProjekcji=$F2531,IF(AND($G2531=$G2532,$F2531=$F2532),ROUND($D2530-SUM($K2532:Z2532),0),ROUND(AA2530*$E2531,0)),IF(LataProjekcji&gt;$F2531,0,ROUND(AA2530*$E2531,0))),0),0)</f>
        <v>0</v>
      </c>
      <c r="AB2532" s="5">
        <f ca="1">IF(AND($G2530,NOT(ISTEXT($G2529)),ISNUMBER(Poczatek),ISNUMBER(Koniec_Projekt)),IFERROR(IF(LataProjekcji=$F2531,IF(AND($G2531=$G2532,$F2531=$F2532),ROUND($D2530-SUM($K2532:AA2532),0),ROUND(AB2530*$E2531,0)),IF(LataProjekcji&gt;$F2531,0,ROUND(AB2530*$E2531,0))),0),0)</f>
        <v>0</v>
      </c>
      <c r="AC2532" s="5">
        <f ca="1">IF(AND($G2530,NOT(ISTEXT($G2529)),ISNUMBER(Poczatek),ISNUMBER(Koniec_Projekt)),IFERROR(IF(LataProjekcji=$F2531,IF(AND($G2531=$G2532,$F2531=$F2532),ROUND($D2530-SUM($K2532:AB2532),0),ROUND(AC2530*$E2531,0)),IF(LataProjekcji&gt;$F2531,0,ROUND(AC2530*$E2531,0))),0),0)</f>
        <v>0</v>
      </c>
      <c r="AD2532" s="5">
        <f ca="1">IF(AND($G2530,NOT(ISTEXT($G2529)),ISNUMBER(Poczatek),ISNUMBER(Koniec_Projekt)),IFERROR(IF(LataProjekcji=$F2531,IF(AND($G2531=$G2532,$F2531=$F2532),ROUND($D2530-SUM($K2532:AC2532),0),ROUND(AD2530*$E2531,0)),IF(LataProjekcji&gt;$F2531,0,ROUND(AD2530*$E2531,0))),0),0)</f>
        <v>0</v>
      </c>
      <c r="AE2532" s="5">
        <f ca="1">IF(AND($G2530,NOT(ISTEXT($G2529)),ISNUMBER(Poczatek),ISNUMBER(Koniec_Projekt)),IFERROR(IF(LataProjekcji=$F2531,IF(AND($G2531=$G2532,$F2531=$F2532),ROUND($D2530-SUM($K2532:AD2532),0),ROUND(AE2530*$E2531,0)),IF(LataProjekcji&gt;$F2531,0,ROUND(AE2530*$E2531,0))),0),0)</f>
        <v>0</v>
      </c>
    </row>
    <row r="2533" spans="2:31" ht="12.5" hidden="1" thickBot="1">
      <c r="B2533" s="532" t="s">
        <v>755</v>
      </c>
      <c r="C2533" s="533"/>
      <c r="D2533" s="534">
        <f ca="1">IF(D2530&gt;10,ROUND((D2532-1)*E2531,0),E2531)</f>
        <v>0</v>
      </c>
      <c r="E2533" s="534">
        <f ca="1">D2530-D2533</f>
        <v>0</v>
      </c>
      <c r="F2533" s="533"/>
      <c r="G2533" s="533"/>
      <c r="H2533" s="533"/>
      <c r="I2533" s="533"/>
      <c r="J2533" s="533"/>
      <c r="K2533" s="533"/>
      <c r="L2533" s="533"/>
      <c r="M2533" s="533"/>
      <c r="N2533" s="533"/>
      <c r="O2533" s="533"/>
      <c r="P2533" s="533"/>
      <c r="Q2533" s="533"/>
      <c r="R2533" s="533"/>
      <c r="S2533" s="533"/>
      <c r="T2533" s="533"/>
      <c r="U2533" s="533"/>
      <c r="V2533" s="533"/>
      <c r="W2533" s="533"/>
      <c r="X2533" s="533"/>
      <c r="Y2533" s="533"/>
      <c r="Z2533" s="533"/>
      <c r="AA2533" s="533"/>
      <c r="AB2533" s="533"/>
      <c r="AC2533" s="533"/>
      <c r="AD2533" s="533"/>
      <c r="AE2533" s="533"/>
    </row>
    <row r="2534" spans="2:31" ht="12.5" hidden="1" thickTop="1">
      <c r="D2534" s="459"/>
      <c r="E2534" s="459"/>
      <c r="F2534" s="459"/>
      <c r="G2534" s="459"/>
    </row>
    <row r="2535" spans="2:31" ht="12.5" hidden="1" thickBot="1">
      <c r="B2535" s="535" t="str">
        <f ca="1">"nazwa ST: "&amp;B1346</f>
        <v>nazwa ST: 0</v>
      </c>
      <c r="C2535" s="535"/>
      <c r="D2535" s="536">
        <f>D1346</f>
        <v>9</v>
      </c>
      <c r="E2535" s="535"/>
      <c r="F2535" s="535"/>
      <c r="G2535" s="535"/>
      <c r="H2535" s="535"/>
      <c r="I2535" s="535"/>
      <c r="J2535" s="535"/>
      <c r="K2535" s="544" t="str">
        <f t="shared" ref="K2535:AE2535" si="3697">LataProjekcji</f>
        <v>Uzupełnij dane</v>
      </c>
      <c r="L2535" s="544" t="str">
        <f t="shared" si="3697"/>
        <v/>
      </c>
      <c r="M2535" s="544" t="str">
        <f t="shared" si="3697"/>
        <v/>
      </c>
      <c r="N2535" s="544" t="str">
        <f t="shared" si="3697"/>
        <v/>
      </c>
      <c r="O2535" s="544" t="str">
        <f t="shared" si="3697"/>
        <v/>
      </c>
      <c r="P2535" s="544" t="str">
        <f t="shared" si="3697"/>
        <v/>
      </c>
      <c r="Q2535" s="544" t="str">
        <f t="shared" si="3697"/>
        <v/>
      </c>
      <c r="R2535" s="544" t="str">
        <f t="shared" si="3697"/>
        <v/>
      </c>
      <c r="S2535" s="544" t="str">
        <f t="shared" si="3697"/>
        <v/>
      </c>
      <c r="T2535" s="544" t="str">
        <f t="shared" si="3697"/>
        <v/>
      </c>
      <c r="U2535" s="544" t="str">
        <f t="shared" si="3697"/>
        <v/>
      </c>
      <c r="V2535" s="544" t="str">
        <f t="shared" si="3697"/>
        <v/>
      </c>
      <c r="W2535" s="544" t="str">
        <f t="shared" si="3697"/>
        <v/>
      </c>
      <c r="X2535" s="544" t="str">
        <f t="shared" si="3697"/>
        <v/>
      </c>
      <c r="Y2535" s="544" t="str">
        <f t="shared" si="3697"/>
        <v/>
      </c>
      <c r="Z2535" s="544" t="str">
        <f t="shared" si="3697"/>
        <v/>
      </c>
      <c r="AA2535" s="544" t="str">
        <f t="shared" si="3697"/>
        <v/>
      </c>
      <c r="AB2535" s="544" t="str">
        <f t="shared" si="3697"/>
        <v/>
      </c>
      <c r="AC2535" s="544" t="str">
        <f t="shared" si="3697"/>
        <v/>
      </c>
      <c r="AD2535" s="544" t="str">
        <f t="shared" si="3697"/>
        <v/>
      </c>
      <c r="AE2535" s="544" t="str">
        <f t="shared" si="3697"/>
        <v/>
      </c>
    </row>
    <row r="2536" spans="2:31" hidden="1">
      <c r="B2536" s="531" t="s">
        <v>756</v>
      </c>
      <c r="D2536" s="1">
        <f ca="1">D1347</f>
        <v>1900</v>
      </c>
      <c r="E2536" s="1">
        <f ca="1">E1347</f>
        <v>1</v>
      </c>
      <c r="F2536" s="1">
        <f ca="1">IF(D2537&gt;10,F1347,1)</f>
        <v>1</v>
      </c>
      <c r="G2536" s="530" t="str">
        <f ca="1">IF(ISBLANK(OFFSET($E$269,$D2535,0)),"brak daty",IF(D2537&gt;10,EDATE(OFFSET($E$269,$D2535,0),D2539),DATE(D2536,E2536,1)))</f>
        <v>brak daty</v>
      </c>
      <c r="H2536" s="543" t="b">
        <f ca="1">SUM(K2536:AE2536)=D2539</f>
        <v>1</v>
      </c>
      <c r="I2536" s="1" t="s">
        <v>752</v>
      </c>
      <c r="K2536" s="5">
        <f ca="1">IF(AND($G2537,NOT(ISTEXT($G2536)),ISNUMBER(Poczatek),ISNUMBER(Koniec_Projekt)),IFERROR(IF($D2536=LataProjekcji,$F2536,IF($D2536&lt;LataProjekcji,IF((SUM(K2536)+12)&lt;$D2539,12,$D2539-SUM(K2536)),0)),0),0)</f>
        <v>0</v>
      </c>
      <c r="L2536" s="5">
        <f ca="1">IF(AND($G2537,NOT(ISTEXT($G2536)),ISNUMBER(Poczatek),ISNUMBER(Koniec_Projekt)),IFERROR(IF($D2536=LataProjekcji,$F2536,IF($D2536&lt;LataProjekcji,IF((SUM($K2536:K2536)+12)&lt;$D2539,12,$D2539-SUM($K2536:K2536)),0)),0),0)</f>
        <v>0</v>
      </c>
      <c r="M2536" s="5">
        <f ca="1">IF(AND($G2537,NOT(ISTEXT($G2536)),ISNUMBER(Poczatek),ISNUMBER(Koniec_Projekt)),IFERROR(IF($D2536=LataProjekcji,$F2536,IF($D2536&lt;LataProjekcji,IF((SUM($K2536:L2536)+12)&lt;$D2539,12,$D2539-SUM($K2536:L2536)),0)),0),0)</f>
        <v>0</v>
      </c>
      <c r="N2536" s="5">
        <f ca="1">IF(AND($G2537,NOT(ISTEXT($G2536)),ISNUMBER(Poczatek),ISNUMBER(Koniec_Projekt)),IFERROR(IF($D2536=LataProjekcji,$F2536,IF($D2536&lt;LataProjekcji,IF((SUM($K2536:M2536)+12)&lt;$D2539,12,$D2539-SUM($K2536:M2536)),0)),0),0)</f>
        <v>0</v>
      </c>
      <c r="O2536" s="5">
        <f ca="1">IF(AND($G2537,NOT(ISTEXT($G2536)),ISNUMBER(Poczatek),ISNUMBER(Koniec_Projekt)),IFERROR(IF($D2536=LataProjekcji,$F2536,IF($D2536&lt;LataProjekcji,IF((SUM($K2536:N2536)+12)&lt;$D2539,12,$D2539-SUM($K2536:N2536)),0)),0),0)</f>
        <v>0</v>
      </c>
      <c r="P2536" s="5">
        <f ca="1">IF(AND($G2537,NOT(ISTEXT($G2536)),ISNUMBER(Poczatek),ISNUMBER(Koniec_Projekt)),IFERROR(IF($D2536=LataProjekcji,$F2536,IF($D2536&lt;LataProjekcji,IF((SUM($K2536:O2536)+12)&lt;$D2539,12,$D2539-SUM($K2536:O2536)),0)),0),0)</f>
        <v>0</v>
      </c>
      <c r="Q2536" s="5">
        <f ca="1">IF(AND($G2537,NOT(ISTEXT($G2536)),ISNUMBER(Poczatek),ISNUMBER(Koniec_Projekt)),IFERROR(IF($D2536=LataProjekcji,$F2536,IF($D2536&lt;LataProjekcji,IF((SUM($K2536:P2536)+12)&lt;$D2539,12,$D2539-SUM($K2536:P2536)),0)),0),0)</f>
        <v>0</v>
      </c>
      <c r="R2536" s="5">
        <f ca="1">IF(AND($G2537,NOT(ISTEXT($G2536)),ISNUMBER(Poczatek),ISNUMBER(Koniec_Projekt)),IFERROR(IF($D2536=LataProjekcji,$F2536,IF($D2536&lt;LataProjekcji,IF((SUM($K2536:Q2536)+12)&lt;$D2539,12,$D2539-SUM($K2536:Q2536)),0)),0),0)</f>
        <v>0</v>
      </c>
      <c r="S2536" s="5">
        <f ca="1">IF(AND($G2537,NOT(ISTEXT($G2536)),ISNUMBER(Poczatek),ISNUMBER(Koniec_Projekt)),IFERROR(IF($D2536=LataProjekcji,$F2536,IF($D2536&lt;LataProjekcji,IF((SUM($K2536:R2536)+12)&lt;$D2539,12,$D2539-SUM($K2536:R2536)),0)),0),0)</f>
        <v>0</v>
      </c>
      <c r="T2536" s="5">
        <f ca="1">IF(AND($G2537,NOT(ISTEXT($G2536)),ISNUMBER(Poczatek),ISNUMBER(Koniec_Projekt)),IFERROR(IF($D2536=LataProjekcji,$F2536,IF($D2536&lt;LataProjekcji,IF((SUM($K2536:S2536)+12)&lt;$D2539,12,$D2539-SUM($K2536:S2536)),0)),0),0)</f>
        <v>0</v>
      </c>
      <c r="U2536" s="5">
        <f ca="1">IF(AND($G2537,NOT(ISTEXT($G2536)),ISNUMBER(Poczatek),ISNUMBER(Koniec_Projekt)),IFERROR(IF($D2536=LataProjekcji,$F2536,IF($D2536&lt;LataProjekcji,IF((SUM($K2536:T2536)+12)&lt;$D2539,12,$D2539-SUM($K2536:T2536)),0)),0),0)</f>
        <v>0</v>
      </c>
      <c r="V2536" s="5">
        <f ca="1">IF(AND($G2537,NOT(ISTEXT($G2536)),ISNUMBER(Poczatek),ISNUMBER(Koniec_Projekt)),IFERROR(IF($D2536=LataProjekcji,$F2536,IF($D2536&lt;LataProjekcji,IF((SUM($K2536:U2536)+12)&lt;$D2539,12,$D2539-SUM($K2536:U2536)),0)),0),0)</f>
        <v>0</v>
      </c>
      <c r="W2536" s="5">
        <f ca="1">IF(AND($G2537,NOT(ISTEXT($G2536)),ISNUMBER(Poczatek),ISNUMBER(Koniec_Projekt)),IFERROR(IF($D2536=LataProjekcji,$F2536,IF($D2536&lt;LataProjekcji,IF((SUM($K2536:V2536)+12)&lt;$D2539,12,$D2539-SUM($K2536:V2536)),0)),0),0)</f>
        <v>0</v>
      </c>
      <c r="X2536" s="5">
        <f ca="1">IF(AND($G2537,NOT(ISTEXT($G2536)),ISNUMBER(Poczatek),ISNUMBER(Koniec_Projekt)),IFERROR(IF($D2536=LataProjekcji,$F2536,IF($D2536&lt;LataProjekcji,IF((SUM($K2536:W2536)+12)&lt;$D2539,12,$D2539-SUM($K2536:W2536)),0)),0),0)</f>
        <v>0</v>
      </c>
      <c r="Y2536" s="5">
        <f ca="1">IF(AND($G2537,NOT(ISTEXT($G2536)),ISNUMBER(Poczatek),ISNUMBER(Koniec_Projekt)),IFERROR(IF($D2536=LataProjekcji,$F2536,IF($D2536&lt;LataProjekcji,IF((SUM($K2536:X2536)+12)&lt;$D2539,12,$D2539-SUM($K2536:X2536)),0)),0),0)</f>
        <v>0</v>
      </c>
      <c r="Z2536" s="5">
        <f ca="1">IF(AND($G2537,NOT(ISTEXT($G2536)),ISNUMBER(Poczatek),ISNUMBER(Koniec_Projekt)),IFERROR(IF($D2536=LataProjekcji,$F2536,IF($D2536&lt;LataProjekcji,IF((SUM($K2536:Y2536)+12)&lt;$D2539,12,$D2539-SUM($K2536:Y2536)),0)),0),0)</f>
        <v>0</v>
      </c>
      <c r="AA2536" s="5">
        <f ca="1">IF(AND($G2537,NOT(ISTEXT($G2536)),ISNUMBER(Poczatek),ISNUMBER(Koniec_Projekt)),IFERROR(IF($D2536=LataProjekcji,$F2536,IF($D2536&lt;LataProjekcji,IF((SUM($K2536:Z2536)+12)&lt;$D2539,12,$D2539-SUM($K2536:Z2536)),0)),0),0)</f>
        <v>0</v>
      </c>
      <c r="AB2536" s="5">
        <f ca="1">IF(AND($G2537,NOT(ISTEXT($G2536)),ISNUMBER(Poczatek),ISNUMBER(Koniec_Projekt)),IFERROR(IF($D2536=LataProjekcji,$F2536,IF($D2536&lt;LataProjekcji,IF((SUM($K2536:AA2536)+12)&lt;$D2539,12,$D2539-SUM($K2536:AA2536)),0)),0),0)</f>
        <v>0</v>
      </c>
      <c r="AC2536" s="5">
        <f ca="1">IF(AND($G2537,NOT(ISTEXT($G2536)),ISNUMBER(Poczatek),ISNUMBER(Koniec_Projekt)),IFERROR(IF($D2536=LataProjekcji,$F2536,IF($D2536&lt;LataProjekcji,IF((SUM($K2536:AB2536)+12)&lt;$D2539,12,$D2539-SUM($K2536:AB2536)),0)),0),0)</f>
        <v>0</v>
      </c>
      <c r="AD2536" s="5">
        <f ca="1">IF(AND($G2537,NOT(ISTEXT($G2536)),ISNUMBER(Poczatek),ISNUMBER(Koniec_Projekt)),IFERROR(IF($D2536=LataProjekcji,$F2536,IF($D2536&lt;LataProjekcji,IF((SUM($K2536:AC2536)+12)&lt;$D2539,12,$D2539-SUM($K2536:AC2536)),0)),0),0)</f>
        <v>0</v>
      </c>
      <c r="AE2536" s="5">
        <f ca="1">IF(AND($G2537,NOT(ISTEXT($G2536)),ISNUMBER(Poczatek),ISNUMBER(Koniec_Projekt)),IFERROR(IF($D2536=LataProjekcji,$F2536,IF($D2536&lt;LataProjekcji,IF((SUM($K2536:AD2536)+12)&lt;$D2539,12,$D2539-SUM($K2536:AD2536)),0)),0),0)</f>
        <v>0</v>
      </c>
    </row>
    <row r="2537" spans="2:31" hidden="1">
      <c r="B2537" s="531" t="s">
        <v>758</v>
      </c>
      <c r="D2537" s="5">
        <f ca="1">D1348</f>
        <v>0</v>
      </c>
      <c r="E2537" s="459">
        <f ca="1">E1348</f>
        <v>0</v>
      </c>
      <c r="F2537" s="459">
        <f ca="1">F1348</f>
        <v>0</v>
      </c>
      <c r="G2537" s="1" t="b">
        <f>NOT(ISBLANK(am_wnip))</f>
        <v>0</v>
      </c>
      <c r="H2537" s="543" t="b">
        <f ca="1">SUM(K2537:AE2537)=E2539</f>
        <v>1</v>
      </c>
      <c r="I2537" s="1" t="s">
        <v>753</v>
      </c>
      <c r="K2537" s="542">
        <f ca="1">IF(AND($G2537,NOT(ISTEXT($G2536)),ISNUMBER(Poczatek),ISNUMBER(Koniec_Projekt)),IFERROR(IF($D2536=LataProjekcji,IF($F2536&gt;$E2539,$E2539,$F2536),IF($D2539&gt;=$E2539,(IF($D2536&lt;LataProjekcji,IF((SUM(J2537:$K2537)+12)&lt;$E2539,12,$E2539-SUM(J2537:$K2537)),0)),(IF($D2536&lt;LataProjekcji,IF((SUM(J2537:$K2537)+12)&lt;$D2539,12,$D2539-SUM(J2537:$K2537)),0)))),0),0)</f>
        <v>0</v>
      </c>
      <c r="L2537" s="542">
        <f ca="1">IF(AND($G2537,NOT(ISTEXT($G2536)),ISNUMBER(Poczatek),ISNUMBER(Koniec_Projekt)),IFERROR(IF($D2536=LataProjekcji,IF($F2536&gt;$E2539,$E2539,$F2536),IF($D2539&gt;=$E2539,(IF($D2536&lt;LataProjekcji,IF((SUM($K2537:K2537)+12)&lt;$E2539,12,$E2539-SUM($K2537:K2537)),0)),(IF($D2536&lt;LataProjekcji,IF((SUM($K2537:K2537)+12)&lt;$D2539,12,$D2539-SUM($K2537:K2537)),0)))),0),0)</f>
        <v>0</v>
      </c>
      <c r="M2537" s="542">
        <f ca="1">IF(AND($G2537,NOT(ISTEXT($G2536)),ISNUMBER(Poczatek),ISNUMBER(Koniec_Projekt)),IFERROR(IF($D2536=LataProjekcji,IF($F2536&gt;$E2539,$E2539,$F2536),IF($D2539&gt;=$E2539,(IF($D2536&lt;LataProjekcji,IF((SUM($K2537:L2537)+12)&lt;$E2539,12,$E2539-SUM($K2537:L2537)),0)),(IF($D2536&lt;LataProjekcji,IF((SUM($K2537:L2537)+12)&lt;$D2539,12,$D2539-SUM($K2537:L2537)),0)))),0),0)</f>
        <v>0</v>
      </c>
      <c r="N2537" s="542">
        <f ca="1">IF(AND($G2537,NOT(ISTEXT($G2536)),ISNUMBER(Poczatek),ISNUMBER(Koniec_Projekt)),IFERROR(IF($D2536=LataProjekcji,IF($F2536&gt;$E2539,$E2539,$F2536),IF($D2539&gt;=$E2539,(IF($D2536&lt;LataProjekcji,IF((SUM($K2537:M2537)+12)&lt;$E2539,12,$E2539-SUM($K2537:M2537)),0)),(IF($D2536&lt;LataProjekcji,IF((SUM($K2537:M2537)+12)&lt;$D2539,12,$D2539-SUM($K2537:M2537)),0)))),0),0)</f>
        <v>0</v>
      </c>
      <c r="O2537" s="542">
        <f ca="1">IF(AND($G2537,NOT(ISTEXT($G2536)),ISNUMBER(Poczatek),ISNUMBER(Koniec_Projekt)),IFERROR(IF($D2536=LataProjekcji,IF($F2536&gt;$E2539,$E2539,$F2536),IF($D2539&gt;=$E2539,(IF($D2536&lt;LataProjekcji,IF((SUM($K2537:N2537)+12)&lt;$E2539,12,$E2539-SUM($K2537:N2537)),0)),(IF($D2536&lt;LataProjekcji,IF((SUM($K2537:N2537)+12)&lt;$D2539,12,$D2539-SUM($K2537:N2537)),0)))),0),0)</f>
        <v>0</v>
      </c>
      <c r="P2537" s="542">
        <f ca="1">IF(AND($G2537,NOT(ISTEXT($G2536)),ISNUMBER(Poczatek),ISNUMBER(Koniec_Projekt)),IFERROR(IF($D2536=LataProjekcji,IF($F2536&gt;$E2539,$E2539,$F2536),IF($D2539&gt;=$E2539,(IF($D2536&lt;LataProjekcji,IF((SUM($K2537:O2537)+12)&lt;$E2539,12,$E2539-SUM($K2537:O2537)),0)),(IF($D2536&lt;LataProjekcji,IF((SUM($K2537:O2537)+12)&lt;$D2539,12,$D2539-SUM($K2537:O2537)),0)))),0),0)</f>
        <v>0</v>
      </c>
      <c r="Q2537" s="542">
        <f ca="1">IF(AND($G2537,NOT(ISTEXT($G2536)),ISNUMBER(Poczatek),ISNUMBER(Koniec_Projekt)),IFERROR(IF($D2536=LataProjekcji,IF($F2536&gt;$E2539,$E2539,$F2536),IF($D2539&gt;=$E2539,(IF($D2536&lt;LataProjekcji,IF((SUM($K2537:P2537)+12)&lt;$E2539,12,$E2539-SUM($K2537:P2537)),0)),(IF($D2536&lt;LataProjekcji,IF((SUM($K2537:P2537)+12)&lt;$D2539,12,$D2539-SUM($K2537:P2537)),0)))),0),0)</f>
        <v>0</v>
      </c>
      <c r="R2537" s="542">
        <f ca="1">IF(AND($G2537,NOT(ISTEXT($G2536)),ISNUMBER(Poczatek),ISNUMBER(Koniec_Projekt)),IFERROR(IF($D2536=LataProjekcji,IF($F2536&gt;$E2539,$E2539,$F2536),IF($D2539&gt;=$E2539,(IF($D2536&lt;LataProjekcji,IF((SUM($K2537:Q2537)+12)&lt;$E2539,12,$E2539-SUM($K2537:Q2537)),0)),(IF($D2536&lt;LataProjekcji,IF((SUM($K2537:Q2537)+12)&lt;$D2539,12,$D2539-SUM($K2537:Q2537)),0)))),0),0)</f>
        <v>0</v>
      </c>
      <c r="S2537" s="542">
        <f ca="1">IF(AND($G2537,NOT(ISTEXT($G2536)),ISNUMBER(Poczatek),ISNUMBER(Koniec_Projekt)),IFERROR(IF($D2536=LataProjekcji,IF($F2536&gt;$E2539,$E2539,$F2536),IF($D2539&gt;=$E2539,(IF($D2536&lt;LataProjekcji,IF((SUM($K2537:R2537)+12)&lt;$E2539,12,$E2539-SUM($K2537:R2537)),0)),(IF($D2536&lt;LataProjekcji,IF((SUM($K2537:R2537)+12)&lt;$D2539,12,$D2539-SUM($K2537:R2537)),0)))),0),0)</f>
        <v>0</v>
      </c>
      <c r="T2537" s="542">
        <f ca="1">IF(AND($G2537,NOT(ISTEXT($G2536)),ISNUMBER(Poczatek),ISNUMBER(Koniec_Projekt)),IFERROR(IF($D2536=LataProjekcji,IF($F2536&gt;$E2539,$E2539,$F2536),IF($D2539&gt;=$E2539,(IF($D2536&lt;LataProjekcji,IF((SUM($K2537:S2537)+12)&lt;$E2539,12,$E2539-SUM($K2537:S2537)),0)),(IF($D2536&lt;LataProjekcji,IF((SUM($K2537:S2537)+12)&lt;$D2539,12,$D2539-SUM($K2537:S2537)),0)))),0),0)</f>
        <v>0</v>
      </c>
      <c r="U2537" s="542">
        <f ca="1">IF(AND($G2537,NOT(ISTEXT($G2536)),ISNUMBER(Poczatek),ISNUMBER(Koniec_Projekt)),IFERROR(IF($D2536=LataProjekcji,IF($F2536&gt;$E2539,$E2539,$F2536),IF($D2539&gt;=$E2539,(IF($D2536&lt;LataProjekcji,IF((SUM($K2537:T2537)+12)&lt;$E2539,12,$E2539-SUM($K2537:T2537)),0)),(IF($D2536&lt;LataProjekcji,IF((SUM($K2537:T2537)+12)&lt;$D2539,12,$D2539-SUM($K2537:T2537)),0)))),0),0)</f>
        <v>0</v>
      </c>
      <c r="V2537" s="542">
        <f ca="1">IF(AND($G2537,NOT(ISTEXT($G2536)),ISNUMBER(Poczatek),ISNUMBER(Koniec_Projekt)),IFERROR(IF($D2536=LataProjekcji,IF($F2536&gt;$E2539,$E2539,$F2536),IF($D2539&gt;=$E2539,(IF($D2536&lt;LataProjekcji,IF((SUM($K2537:U2537)+12)&lt;$E2539,12,$E2539-SUM($K2537:U2537)),0)),(IF($D2536&lt;LataProjekcji,IF((SUM($K2537:U2537)+12)&lt;$D2539,12,$D2539-SUM($K2537:U2537)),0)))),0),0)</f>
        <v>0</v>
      </c>
      <c r="W2537" s="542">
        <f ca="1">IF(AND($G2537,NOT(ISTEXT($G2536)),ISNUMBER(Poczatek),ISNUMBER(Koniec_Projekt)),IFERROR(IF($D2536=LataProjekcji,IF($F2536&gt;$E2539,$E2539,$F2536),IF($D2539&gt;=$E2539,(IF($D2536&lt;LataProjekcji,IF((SUM($K2537:V2537)+12)&lt;$E2539,12,$E2539-SUM($K2537:V2537)),0)),(IF($D2536&lt;LataProjekcji,IF((SUM($K2537:V2537)+12)&lt;$D2539,12,$D2539-SUM($K2537:V2537)),0)))),0),0)</f>
        <v>0</v>
      </c>
      <c r="X2537" s="542">
        <f ca="1">IF(AND($G2537,NOT(ISTEXT($G2536)),ISNUMBER(Poczatek),ISNUMBER(Koniec_Projekt)),IFERROR(IF($D2536=LataProjekcji,IF($F2536&gt;$E2539,$E2539,$F2536),IF($D2539&gt;=$E2539,(IF($D2536&lt;LataProjekcji,IF((SUM($K2537:W2537)+12)&lt;$E2539,12,$E2539-SUM($K2537:W2537)),0)),(IF($D2536&lt;LataProjekcji,IF((SUM($K2537:W2537)+12)&lt;$D2539,12,$D2539-SUM($K2537:W2537)),0)))),0),0)</f>
        <v>0</v>
      </c>
      <c r="Y2537" s="542">
        <f ca="1">IF(AND($G2537,NOT(ISTEXT($G2536)),ISNUMBER(Poczatek),ISNUMBER(Koniec_Projekt)),IFERROR(IF($D2536=LataProjekcji,IF($F2536&gt;$E2539,$E2539,$F2536),IF($D2539&gt;=$E2539,(IF($D2536&lt;LataProjekcji,IF((SUM($K2537:X2537)+12)&lt;$E2539,12,$E2539-SUM($K2537:X2537)),0)),(IF($D2536&lt;LataProjekcji,IF((SUM($K2537:X2537)+12)&lt;$D2539,12,$D2539-SUM($K2537:X2537)),0)))),0),0)</f>
        <v>0</v>
      </c>
      <c r="Z2537" s="542">
        <f ca="1">IF(AND($G2537,NOT(ISTEXT($G2536)),ISNUMBER(Poczatek),ISNUMBER(Koniec_Projekt)),IFERROR(IF($D2536=LataProjekcji,IF($F2536&gt;$E2539,$E2539,$F2536),IF($D2539&gt;=$E2539,(IF($D2536&lt;LataProjekcji,IF((SUM($K2537:Y2537)+12)&lt;$E2539,12,$E2539-SUM($K2537:Y2537)),0)),(IF($D2536&lt;LataProjekcji,IF((SUM($K2537:Y2537)+12)&lt;$D2539,12,$D2539-SUM($K2537:Y2537)),0)))),0),0)</f>
        <v>0</v>
      </c>
      <c r="AA2537" s="542">
        <f ca="1">IF(AND($G2537,NOT(ISTEXT($G2536)),ISNUMBER(Poczatek),ISNUMBER(Koniec_Projekt)),IFERROR(IF($D2536=LataProjekcji,IF($F2536&gt;$E2539,$E2539,$F2536),IF($D2539&gt;=$E2539,(IF($D2536&lt;LataProjekcji,IF((SUM($K2537:Z2537)+12)&lt;$E2539,12,$E2539-SUM($K2537:Z2537)),0)),(IF($D2536&lt;LataProjekcji,IF((SUM($K2537:Z2537)+12)&lt;$D2539,12,$D2539-SUM($K2537:Z2537)),0)))),0),0)</f>
        <v>0</v>
      </c>
      <c r="AB2537" s="542">
        <f ca="1">IF(AND($G2537,NOT(ISTEXT($G2536)),ISNUMBER(Poczatek),ISNUMBER(Koniec_Projekt)),IFERROR(IF($D2536=LataProjekcji,IF($F2536&gt;$E2539,$E2539,$F2536),IF($D2539&gt;=$E2539,(IF($D2536&lt;LataProjekcji,IF((SUM($K2537:AA2537)+12)&lt;$E2539,12,$E2539-SUM($K2537:AA2537)),0)),(IF($D2536&lt;LataProjekcji,IF((SUM($K2537:AA2537)+12)&lt;$D2539,12,$D2539-SUM($K2537:AA2537)),0)))),0),0)</f>
        <v>0</v>
      </c>
      <c r="AC2537" s="542">
        <f ca="1">IF(AND($G2537,NOT(ISTEXT($G2536)),ISNUMBER(Poczatek),ISNUMBER(Koniec_Projekt)),IFERROR(IF($D2536=LataProjekcji,IF($F2536&gt;$E2539,$E2539,$F2536),IF($D2539&gt;=$E2539,(IF($D2536&lt;LataProjekcji,IF((SUM($K2537:AB2537)+12)&lt;$E2539,12,$E2539-SUM($K2537:AB2537)),0)),(IF($D2536&lt;LataProjekcji,IF((SUM($K2537:AB2537)+12)&lt;$D2539,12,$D2539-SUM($K2537:AB2537)),0)))),0),0)</f>
        <v>0</v>
      </c>
      <c r="AD2537" s="542">
        <f ca="1">IF(AND($G2537,NOT(ISTEXT($G2536)),ISNUMBER(Poczatek),ISNUMBER(Koniec_Projekt)),IFERROR(IF($D2536=LataProjekcji,IF($F2536&gt;$E2539,$E2539,$F2536),IF($D2539&gt;=$E2539,(IF($D2536&lt;LataProjekcji,IF((SUM($K2537:AC2537)+12)&lt;$E2539,12,$E2539-SUM($K2537:AC2537)),0)),(IF($D2536&lt;LataProjekcji,IF((SUM($K2537:AC2537)+12)&lt;$D2539,12,$D2539-SUM($K2537:AC2537)),0)))),0),0)</f>
        <v>0</v>
      </c>
      <c r="AE2537" s="542">
        <f ca="1">IF(AND($G2537,NOT(ISTEXT($G2536)),ISNUMBER(Poczatek),ISNUMBER(Koniec_Projekt)),IFERROR(IF($D2536=LataProjekcji,IF($F2536&gt;$E2539,$E2539,$F2536),IF($D2539&gt;=$E2539,(IF($D2536&lt;LataProjekcji,IF((SUM($K2537:AD2537)+12)&lt;$E2539,12,$E2539-SUM($K2537:AD2537)),0)),(IF($D2536&lt;LataProjekcji,IF((SUM($K2537:AD2537)+12)&lt;$D2539,12,$D2539-SUM($K2537:AD2537)),0)))),0),0)</f>
        <v>0</v>
      </c>
    </row>
    <row r="2538" spans="2:31" hidden="1">
      <c r="B2538" s="531" t="s">
        <v>757</v>
      </c>
      <c r="D2538" s="459">
        <f ca="1">D1349</f>
        <v>0</v>
      </c>
      <c r="E2538" s="459">
        <f ca="1">IF(D2537&gt;10,ROUND(D2538/12,2),D2538)</f>
        <v>0</v>
      </c>
      <c r="F2538" s="529">
        <f>Koniec_Projekt</f>
        <v>0</v>
      </c>
      <c r="G2538" s="330">
        <f>Miesiac_Koniec_Projekt</f>
        <v>0</v>
      </c>
      <c r="H2538" s="543" t="b">
        <f ca="1">SUM(K2538:AE2538)=D2537</f>
        <v>1</v>
      </c>
      <c r="I2538" s="1" t="s">
        <v>716</v>
      </c>
      <c r="K2538" s="256">
        <f ca="1">IF(AND($G2537,NOT(ISTEXT($G2536)),ISNUMBER(Poczatek),ISNUMBER(Koniec_Projekt)),IFERROR(IF(LataProjekcji=$F2539,ROUND($D2537,0),ROUND(K2536*$E2538,0)),0),0)</f>
        <v>0</v>
      </c>
      <c r="L2538" s="5">
        <f ca="1">IF(AND($G2537,NOT(ISTEXT($G2536)),ISNUMBER(Poczatek),ISNUMBER(Koniec_Projekt)),IFERROR(IF(LataProjekcji=$F2539,ROUND($D2537-SUM(K2538:$K2538),0),ROUND(L2536*$E2538,0)),0),0)</f>
        <v>0</v>
      </c>
      <c r="M2538" s="5">
        <f ca="1">IF(AND($G2537,NOT(ISTEXT($G2536)),ISNUMBER(Poczatek),ISNUMBER(Koniec_Projekt)),IFERROR(IF(LataProjekcji=$F2539,ROUND($D2537-SUM($K2538:L2538),0),ROUND(M2536*$E2538,0)),0),0)</f>
        <v>0</v>
      </c>
      <c r="N2538" s="5">
        <f ca="1">IF(AND($G2537,NOT(ISTEXT($G2536)),ISNUMBER(Poczatek),ISNUMBER(Koniec_Projekt)),IFERROR(IF(LataProjekcji=$F2539,ROUND($D2537-SUM($K2538:M2538),0),ROUND(N2536*$E2538,0)),0),0)</f>
        <v>0</v>
      </c>
      <c r="O2538" s="5">
        <f ca="1">IF(AND($G2537,NOT(ISTEXT($G2536)),ISNUMBER(Poczatek),ISNUMBER(Koniec_Projekt)),IFERROR(IF(LataProjekcji=$F2539,ROUND($D2537-SUM($K2538:N2538),0),ROUND(O2536*$E2538,0)),0),0)</f>
        <v>0</v>
      </c>
      <c r="P2538" s="5">
        <f ca="1">IF(AND($G2537,NOT(ISTEXT($G2536)),ISNUMBER(Poczatek),ISNUMBER(Koniec_Projekt)),IFERROR(IF(LataProjekcji=$F2539,ROUND($D2537-SUM($K2538:O2538),0),ROUND(P2536*$E2538,0)),0),0)</f>
        <v>0</v>
      </c>
      <c r="Q2538" s="5">
        <f ca="1">IF(AND($G2537,NOT(ISTEXT($G2536)),ISNUMBER(Poczatek),ISNUMBER(Koniec_Projekt)),IFERROR(IF(LataProjekcji=$F2539,ROUND($D2537-SUM($K2538:P2538),0),ROUND(Q2536*$E2538,0)),0),0)</f>
        <v>0</v>
      </c>
      <c r="R2538" s="5">
        <f ca="1">IF(AND($G2537,NOT(ISTEXT($G2536)),ISNUMBER(Poczatek),ISNUMBER(Koniec_Projekt)),IFERROR(IF(LataProjekcji=$F2539,ROUND($D2537-SUM($K2538:Q2538),0),ROUND(R2536*$E2538,0)),0),0)</f>
        <v>0</v>
      </c>
      <c r="S2538" s="5">
        <f ca="1">IF(AND($G2537,NOT(ISTEXT($G2536)),ISNUMBER(Poczatek),ISNUMBER(Koniec_Projekt)),IFERROR(IF(LataProjekcji=$F2539,ROUND($D2537-SUM($K2538:R2538),0),ROUND(S2536*$E2538,0)),0),0)</f>
        <v>0</v>
      </c>
      <c r="T2538" s="5">
        <f ca="1">IF(AND($G2537,NOT(ISTEXT($G2536)),ISNUMBER(Poczatek),ISNUMBER(Koniec_Projekt)),IFERROR(IF(LataProjekcji=$F2539,ROUND($D2537-SUM($K2538:S2538),0),ROUND(T2536*$E2538,0)),0),0)</f>
        <v>0</v>
      </c>
      <c r="U2538" s="5">
        <f ca="1">IF(AND($G2537,NOT(ISTEXT($G2536)),ISNUMBER(Poczatek),ISNUMBER(Koniec_Projekt)),IFERROR(IF(LataProjekcji=$F2539,ROUND($D2537-SUM($K2538:T2538),0),ROUND(U2536*$E2538,0)),0),0)</f>
        <v>0</v>
      </c>
      <c r="V2538" s="5">
        <f ca="1">IF(AND($G2537,NOT(ISTEXT($G2536)),ISNUMBER(Poczatek),ISNUMBER(Koniec_Projekt)),IFERROR(IF(LataProjekcji=$F2539,ROUND($D2537-SUM($K2538:U2538),0),ROUND(V2536*$E2538,0)),0),0)</f>
        <v>0</v>
      </c>
      <c r="W2538" s="5">
        <f ca="1">IF(AND($G2537,NOT(ISTEXT($G2536)),ISNUMBER(Poczatek),ISNUMBER(Koniec_Projekt)),IFERROR(IF(LataProjekcji=$F2539,ROUND($D2537-SUM($K2538:V2538),0),ROUND(W2536*$E2538,0)),0),0)</f>
        <v>0</v>
      </c>
      <c r="X2538" s="5">
        <f ca="1">IF(AND($G2537,NOT(ISTEXT($G2536)),ISNUMBER(Poczatek),ISNUMBER(Koniec_Projekt)),IFERROR(IF(LataProjekcji=$F2539,ROUND($D2537-SUM($K2538:W2538),0),ROUND(X2536*$E2538,0)),0),0)</f>
        <v>0</v>
      </c>
      <c r="Y2538" s="5">
        <f ca="1">IF(AND($G2537,NOT(ISTEXT($G2536)),ISNUMBER(Poczatek),ISNUMBER(Koniec_Projekt)),IFERROR(IF(LataProjekcji=$F2539,ROUND($D2537-SUM($K2538:X2538),0),ROUND(Y2536*$E2538,0)),0),0)</f>
        <v>0</v>
      </c>
      <c r="Z2538" s="5">
        <f ca="1">IF(AND($G2537,NOT(ISTEXT($G2536)),ISNUMBER(Poczatek),ISNUMBER(Koniec_Projekt)),IFERROR(IF(LataProjekcji=$F2539,ROUND($D2537-SUM($K2538:Y2538),0),ROUND(Z2536*$E2538,0)),0),0)</f>
        <v>0</v>
      </c>
      <c r="AA2538" s="5">
        <f ca="1">IF(AND($G2537,NOT(ISTEXT($G2536)),ISNUMBER(Poczatek),ISNUMBER(Koniec_Projekt)),IFERROR(IF(LataProjekcji=$F2539,ROUND($D2537-SUM($K2538:Z2538),0),ROUND(AA2536*$E2538,0)),0),0)</f>
        <v>0</v>
      </c>
      <c r="AB2538" s="5">
        <f ca="1">IF(AND($G2537,NOT(ISTEXT($G2536)),ISNUMBER(Poczatek),ISNUMBER(Koniec_Projekt)),IFERROR(IF(LataProjekcji=$F2539,ROUND($D2537-SUM($K2538:AA2538),0),ROUND(AB2536*$E2538,0)),0),0)</f>
        <v>0</v>
      </c>
      <c r="AC2538" s="5">
        <f ca="1">IF(AND($G2537,NOT(ISTEXT($G2536)),ISNUMBER(Poczatek),ISNUMBER(Koniec_Projekt)),IFERROR(IF(LataProjekcji=$F2539,ROUND($D2537-SUM($K2538:AB2538),0),ROUND(AC2536*$E2538,0)),0),0)</f>
        <v>0</v>
      </c>
      <c r="AD2538" s="5">
        <f ca="1">IF(AND($G2537,NOT(ISTEXT($G2536)),ISNUMBER(Poczatek),ISNUMBER(Koniec_Projekt)),IFERROR(IF(LataProjekcji=$F2539,ROUND($D2537-SUM($K2538:AC2538),0),ROUND(AD2536*$E2538,0)),0),0)</f>
        <v>0</v>
      </c>
      <c r="AE2538" s="5">
        <f ca="1">IF(AND($G2537,NOT(ISTEXT($G2536)),ISNUMBER(Poczatek),ISNUMBER(Koniec_Projekt)),IFERROR(IF(LataProjekcji=$F2539,ROUND($D2537-SUM($K2538:AD2538),0),ROUND(AE2536*$E2538,0)),0),0)</f>
        <v>0</v>
      </c>
    </row>
    <row r="2539" spans="2:31" hidden="1">
      <c r="B2539" s="531" t="s">
        <v>754</v>
      </c>
      <c r="D2539" s="1">
        <f ca="1">IFERROR(ROUNDUP(D2537/E2538,0),0)</f>
        <v>0</v>
      </c>
      <c r="E2539" s="1">
        <f ca="1">IF(D2539=0,0,DATEDIF(DATE(D2536,E2536,1),DATE(F2538,G2538,1),"m"))</f>
        <v>0</v>
      </c>
      <c r="F2539" s="1" t="str">
        <f ca="1">IFERROR(YEAR(G2536),"brak daty")</f>
        <v>brak daty</v>
      </c>
      <c r="G2539" s="1" t="str">
        <f ca="1">IFERROR(MONTH(G2536),"brak daty")</f>
        <v>brak daty</v>
      </c>
      <c r="H2539" s="5"/>
      <c r="I2539" s="1" t="s">
        <v>426</v>
      </c>
      <c r="K2539" s="5">
        <f ca="1">IF(AND($G2537,NOT(ISTEXT($G2536)),ISNUMBER(Poczatek),ISNUMBER(Koniec_Projekt)),IFERROR(IF(LataProjekcji=$F2538,IF(AND($G2538=$G2539,$F2538=$F2539),ROUND($D2537-SUM($K2539),0),ROUND(K2537*$E2538,0)),IF(LataProjekcji&gt;$F2538,0,ROUND(K2537*$E2538,0))),0),0)</f>
        <v>0</v>
      </c>
      <c r="L2539" s="5">
        <f ca="1">IF(AND($G2537,NOT(ISTEXT($G2536)),ISNUMBER(Poczatek),ISNUMBER(Koniec_Projekt)),IFERROR(IF(LataProjekcji=$F2538,IF(AND($G2538=$G2539,$F2538=$F2539),ROUND($D2537-SUM($K2539:K2539),0),ROUND(L2537*$E2538,0)),IF(LataProjekcji&gt;$F2538,0,ROUND(L2537*$E2538,0))),0),0)</f>
        <v>0</v>
      </c>
      <c r="M2539" s="5">
        <f ca="1">IF(AND($G2537,NOT(ISTEXT($G2536)),ISNUMBER(Poczatek),ISNUMBER(Koniec_Projekt)),IFERROR(IF(LataProjekcji=$F2538,IF(AND($G2538=$G2539,$F2538=$F2539),ROUND($D2537-SUM($K2539:L2539),0),ROUND(M2537*$E2538,0)),IF(LataProjekcji&gt;$F2538,0,ROUND(M2537*$E2538,0))),0),0)</f>
        <v>0</v>
      </c>
      <c r="N2539" s="5">
        <f ca="1">IF(AND($G2537,NOT(ISTEXT($G2536)),ISNUMBER(Poczatek),ISNUMBER(Koniec_Projekt)),IFERROR(IF(LataProjekcji=$F2538,IF(AND($G2538=$G2539,$F2538=$F2539),ROUND($D2537-SUM($K2539:M2539),0),ROUND(N2537*$E2538,0)),IF(LataProjekcji&gt;$F2538,0,ROUND(N2537*$E2538,0))),0),0)</f>
        <v>0</v>
      </c>
      <c r="O2539" s="5">
        <f ca="1">IF(AND($G2537,NOT(ISTEXT($G2536)),ISNUMBER(Poczatek),ISNUMBER(Koniec_Projekt)),IFERROR(IF(LataProjekcji=$F2538,IF(AND($G2538=$G2539,$F2538=$F2539),ROUND($D2537-SUM($K2539:N2539),0),ROUND(O2537*$E2538,0)),IF(LataProjekcji&gt;$F2538,0,ROUND(O2537*$E2538,0))),0),0)</f>
        <v>0</v>
      </c>
      <c r="P2539" s="5">
        <f ca="1">IF(AND($G2537,NOT(ISTEXT($G2536)),ISNUMBER(Poczatek),ISNUMBER(Koniec_Projekt)),IFERROR(IF(LataProjekcji=$F2538,IF(AND($G2538=$G2539,$F2538=$F2539),ROUND($D2537-SUM($K2539:O2539),0),ROUND(P2537*$E2538,0)),IF(LataProjekcji&gt;$F2538,0,ROUND(P2537*$E2538,0))),0),0)</f>
        <v>0</v>
      </c>
      <c r="Q2539" s="5">
        <f ca="1">IF(AND($G2537,NOT(ISTEXT($G2536)),ISNUMBER(Poczatek),ISNUMBER(Koniec_Projekt)),IFERROR(IF(LataProjekcji=$F2538,IF(AND($G2538=$G2539,$F2538=$F2539),ROUND($D2537-SUM($K2539:P2539),0),ROUND(Q2537*$E2538,0)),IF(LataProjekcji&gt;$F2538,0,ROUND(Q2537*$E2538,0))),0),0)</f>
        <v>0</v>
      </c>
      <c r="R2539" s="5">
        <f ca="1">IF(AND($G2537,NOT(ISTEXT($G2536)),ISNUMBER(Poczatek),ISNUMBER(Koniec_Projekt)),IFERROR(IF(LataProjekcji=$F2538,IF(AND($G2538=$G2539,$F2538=$F2539),ROUND($D2537-SUM($K2539:Q2539),0),ROUND(R2537*$E2538,0)),IF(LataProjekcji&gt;$F2538,0,ROUND(R2537*$E2538,0))),0),0)</f>
        <v>0</v>
      </c>
      <c r="S2539" s="5">
        <f ca="1">IF(AND($G2537,NOT(ISTEXT($G2536)),ISNUMBER(Poczatek),ISNUMBER(Koniec_Projekt)),IFERROR(IF(LataProjekcji=$F2538,IF(AND($G2538=$G2539,$F2538=$F2539),ROUND($D2537-SUM($K2539:R2539),0),ROUND(S2537*$E2538,0)),IF(LataProjekcji&gt;$F2538,0,ROUND(S2537*$E2538,0))),0),0)</f>
        <v>0</v>
      </c>
      <c r="T2539" s="5">
        <f ca="1">IF(AND($G2537,NOT(ISTEXT($G2536)),ISNUMBER(Poczatek),ISNUMBER(Koniec_Projekt)),IFERROR(IF(LataProjekcji=$F2538,IF(AND($G2538=$G2539,$F2538=$F2539),ROUND($D2537-SUM($K2539:S2539),0),ROUND(T2537*$E2538,0)),IF(LataProjekcji&gt;$F2538,0,ROUND(T2537*$E2538,0))),0),0)</f>
        <v>0</v>
      </c>
      <c r="U2539" s="5">
        <f ca="1">IF(AND($G2537,NOT(ISTEXT($G2536)),ISNUMBER(Poczatek),ISNUMBER(Koniec_Projekt)),IFERROR(IF(LataProjekcji=$F2538,IF(AND($G2538=$G2539,$F2538=$F2539),ROUND($D2537-SUM($K2539:T2539),0),ROUND(U2537*$E2538,0)),IF(LataProjekcji&gt;$F2538,0,ROUND(U2537*$E2538,0))),0),0)</f>
        <v>0</v>
      </c>
      <c r="V2539" s="5">
        <f ca="1">IF(AND($G2537,NOT(ISTEXT($G2536)),ISNUMBER(Poczatek),ISNUMBER(Koniec_Projekt)),IFERROR(IF(LataProjekcji=$F2538,IF(AND($G2538=$G2539,$F2538=$F2539),ROUND($D2537-SUM($K2539:U2539),0),ROUND(V2537*$E2538,0)),IF(LataProjekcji&gt;$F2538,0,ROUND(V2537*$E2538,0))),0),0)</f>
        <v>0</v>
      </c>
      <c r="W2539" s="5">
        <f ca="1">IF(AND($G2537,NOT(ISTEXT($G2536)),ISNUMBER(Poczatek),ISNUMBER(Koniec_Projekt)),IFERROR(IF(LataProjekcji=$F2538,IF(AND($G2538=$G2539,$F2538=$F2539),ROUND($D2537-SUM($K2539:V2539),0),ROUND(W2537*$E2538,0)),IF(LataProjekcji&gt;$F2538,0,ROUND(W2537*$E2538,0))),0),0)</f>
        <v>0</v>
      </c>
      <c r="X2539" s="5">
        <f ca="1">IF(AND($G2537,NOT(ISTEXT($G2536)),ISNUMBER(Poczatek),ISNUMBER(Koniec_Projekt)),IFERROR(IF(LataProjekcji=$F2538,IF(AND($G2538=$G2539,$F2538=$F2539),ROUND($D2537-SUM($K2539:W2539),0),ROUND(X2537*$E2538,0)),IF(LataProjekcji&gt;$F2538,0,ROUND(X2537*$E2538,0))),0),0)</f>
        <v>0</v>
      </c>
      <c r="Y2539" s="5">
        <f ca="1">IF(AND($G2537,NOT(ISTEXT($G2536)),ISNUMBER(Poczatek),ISNUMBER(Koniec_Projekt)),IFERROR(IF(LataProjekcji=$F2538,IF(AND($G2538=$G2539,$F2538=$F2539),ROUND($D2537-SUM($K2539:X2539),0),ROUND(Y2537*$E2538,0)),IF(LataProjekcji&gt;$F2538,0,ROUND(Y2537*$E2538,0))),0),0)</f>
        <v>0</v>
      </c>
      <c r="Z2539" s="5">
        <f ca="1">IF(AND($G2537,NOT(ISTEXT($G2536)),ISNUMBER(Poczatek),ISNUMBER(Koniec_Projekt)),IFERROR(IF(LataProjekcji=$F2538,IF(AND($G2538=$G2539,$F2538=$F2539),ROUND($D2537-SUM($K2539:Y2539),0),ROUND(Z2537*$E2538,0)),IF(LataProjekcji&gt;$F2538,0,ROUND(Z2537*$E2538,0))),0),0)</f>
        <v>0</v>
      </c>
      <c r="AA2539" s="5">
        <f ca="1">IF(AND($G2537,NOT(ISTEXT($G2536)),ISNUMBER(Poczatek),ISNUMBER(Koniec_Projekt)),IFERROR(IF(LataProjekcji=$F2538,IF(AND($G2538=$G2539,$F2538=$F2539),ROUND($D2537-SUM($K2539:Z2539),0),ROUND(AA2537*$E2538,0)),IF(LataProjekcji&gt;$F2538,0,ROUND(AA2537*$E2538,0))),0),0)</f>
        <v>0</v>
      </c>
      <c r="AB2539" s="5">
        <f ca="1">IF(AND($G2537,NOT(ISTEXT($G2536)),ISNUMBER(Poczatek),ISNUMBER(Koniec_Projekt)),IFERROR(IF(LataProjekcji=$F2538,IF(AND($G2538=$G2539,$F2538=$F2539),ROUND($D2537-SUM($K2539:AA2539),0),ROUND(AB2537*$E2538,0)),IF(LataProjekcji&gt;$F2538,0,ROUND(AB2537*$E2538,0))),0),0)</f>
        <v>0</v>
      </c>
      <c r="AC2539" s="5">
        <f ca="1">IF(AND($G2537,NOT(ISTEXT($G2536)),ISNUMBER(Poczatek),ISNUMBER(Koniec_Projekt)),IFERROR(IF(LataProjekcji=$F2538,IF(AND($G2538=$G2539,$F2538=$F2539),ROUND($D2537-SUM($K2539:AB2539),0),ROUND(AC2537*$E2538,0)),IF(LataProjekcji&gt;$F2538,0,ROUND(AC2537*$E2538,0))),0),0)</f>
        <v>0</v>
      </c>
      <c r="AD2539" s="5">
        <f ca="1">IF(AND($G2537,NOT(ISTEXT($G2536)),ISNUMBER(Poczatek),ISNUMBER(Koniec_Projekt)),IFERROR(IF(LataProjekcji=$F2538,IF(AND($G2538=$G2539,$F2538=$F2539),ROUND($D2537-SUM($K2539:AC2539),0),ROUND(AD2537*$E2538,0)),IF(LataProjekcji&gt;$F2538,0,ROUND(AD2537*$E2538,0))),0),0)</f>
        <v>0</v>
      </c>
      <c r="AE2539" s="5">
        <f ca="1">IF(AND($G2537,NOT(ISTEXT($G2536)),ISNUMBER(Poczatek),ISNUMBER(Koniec_Projekt)),IFERROR(IF(LataProjekcji=$F2538,IF(AND($G2538=$G2539,$F2538=$F2539),ROUND($D2537-SUM($K2539:AD2539),0),ROUND(AE2537*$E2538,0)),IF(LataProjekcji&gt;$F2538,0,ROUND(AE2537*$E2538,0))),0),0)</f>
        <v>0</v>
      </c>
    </row>
    <row r="2540" spans="2:31" ht="12.5" hidden="1" thickBot="1">
      <c r="B2540" s="532" t="s">
        <v>755</v>
      </c>
      <c r="C2540" s="533"/>
      <c r="D2540" s="534">
        <f ca="1">IF(D2537&gt;10,ROUND((D2539-1)*E2538,0),E2538)</f>
        <v>0</v>
      </c>
      <c r="E2540" s="534">
        <f ca="1">D2537-D2540</f>
        <v>0</v>
      </c>
      <c r="F2540" s="533"/>
      <c r="G2540" s="533"/>
      <c r="H2540" s="533"/>
      <c r="I2540" s="533"/>
      <c r="J2540" s="533"/>
      <c r="K2540" s="533"/>
      <c r="L2540" s="533"/>
      <c r="M2540" s="533"/>
      <c r="N2540" s="533"/>
      <c r="O2540" s="533"/>
      <c r="P2540" s="533"/>
      <c r="Q2540" s="533"/>
      <c r="R2540" s="533"/>
      <c r="S2540" s="533"/>
      <c r="T2540" s="533"/>
      <c r="U2540" s="533"/>
      <c r="V2540" s="533"/>
      <c r="W2540" s="533"/>
      <c r="X2540" s="533"/>
      <c r="Y2540" s="533"/>
      <c r="Z2540" s="533"/>
      <c r="AA2540" s="533"/>
      <c r="AB2540" s="533"/>
      <c r="AC2540" s="533"/>
      <c r="AD2540" s="533"/>
      <c r="AE2540" s="533"/>
    </row>
    <row r="2541" spans="2:31" ht="12.5" hidden="1" thickTop="1">
      <c r="C2541" s="251"/>
      <c r="D2541" s="459"/>
      <c r="E2541" s="459"/>
      <c r="F2541" s="459"/>
      <c r="G2541" s="459"/>
    </row>
    <row r="2542" spans="2:31" ht="12.5" hidden="1" thickBot="1">
      <c r="B2542" s="535" t="str">
        <f ca="1">"nazwa ST: "&amp;B1353</f>
        <v>nazwa ST: 0</v>
      </c>
      <c r="C2542" s="535"/>
      <c r="D2542" s="536">
        <f>D1353</f>
        <v>10</v>
      </c>
      <c r="E2542" s="535"/>
      <c r="F2542" s="535"/>
      <c r="G2542" s="535"/>
      <c r="H2542" s="535"/>
      <c r="I2542" s="535"/>
      <c r="J2542" s="535"/>
      <c r="K2542" s="544" t="str">
        <f t="shared" ref="K2542:AE2542" si="3698">LataProjekcji</f>
        <v>Uzupełnij dane</v>
      </c>
      <c r="L2542" s="544" t="str">
        <f t="shared" si="3698"/>
        <v/>
      </c>
      <c r="M2542" s="544" t="str">
        <f t="shared" si="3698"/>
        <v/>
      </c>
      <c r="N2542" s="544" t="str">
        <f t="shared" si="3698"/>
        <v/>
      </c>
      <c r="O2542" s="544" t="str">
        <f t="shared" si="3698"/>
        <v/>
      </c>
      <c r="P2542" s="544" t="str">
        <f t="shared" si="3698"/>
        <v/>
      </c>
      <c r="Q2542" s="544" t="str">
        <f t="shared" si="3698"/>
        <v/>
      </c>
      <c r="R2542" s="544" t="str">
        <f t="shared" si="3698"/>
        <v/>
      </c>
      <c r="S2542" s="544" t="str">
        <f t="shared" si="3698"/>
        <v/>
      </c>
      <c r="T2542" s="544" t="str">
        <f t="shared" si="3698"/>
        <v/>
      </c>
      <c r="U2542" s="544" t="str">
        <f t="shared" si="3698"/>
        <v/>
      </c>
      <c r="V2542" s="544" t="str">
        <f t="shared" si="3698"/>
        <v/>
      </c>
      <c r="W2542" s="544" t="str">
        <f t="shared" si="3698"/>
        <v/>
      </c>
      <c r="X2542" s="544" t="str">
        <f t="shared" si="3698"/>
        <v/>
      </c>
      <c r="Y2542" s="544" t="str">
        <f t="shared" si="3698"/>
        <v/>
      </c>
      <c r="Z2542" s="544" t="str">
        <f t="shared" si="3698"/>
        <v/>
      </c>
      <c r="AA2542" s="544" t="str">
        <f t="shared" si="3698"/>
        <v/>
      </c>
      <c r="AB2542" s="544" t="str">
        <f t="shared" si="3698"/>
        <v/>
      </c>
      <c r="AC2542" s="544" t="str">
        <f t="shared" si="3698"/>
        <v/>
      </c>
      <c r="AD2542" s="544" t="str">
        <f t="shared" si="3698"/>
        <v/>
      </c>
      <c r="AE2542" s="544" t="str">
        <f t="shared" si="3698"/>
        <v/>
      </c>
    </row>
    <row r="2543" spans="2:31" hidden="1">
      <c r="B2543" s="531" t="s">
        <v>756</v>
      </c>
      <c r="D2543" s="1">
        <f ca="1">D1354</f>
        <v>1900</v>
      </c>
      <c r="E2543" s="1">
        <f ca="1">E1354</f>
        <v>1</v>
      </c>
      <c r="F2543" s="1">
        <f ca="1">IF(D2544&gt;10,F1354,1)</f>
        <v>1</v>
      </c>
      <c r="G2543" s="530" t="str">
        <f ca="1">IF(ISBLANK(OFFSET($E$269,$D2542,0)),"brak daty",IF(D2544&gt;10,EDATE(OFFSET($E$269,$D2542,0),D2546),DATE(D2543,E2543,1)))</f>
        <v>brak daty</v>
      </c>
      <c r="H2543" s="543" t="b">
        <f ca="1">SUM(K2543:AE2543)=D2546</f>
        <v>1</v>
      </c>
      <c r="I2543" s="1" t="s">
        <v>752</v>
      </c>
      <c r="K2543" s="5">
        <f ca="1">IF(AND($G2544,NOT(ISTEXT($G2543)),ISNUMBER(Poczatek),ISNUMBER(Koniec_Projekt)),IFERROR(IF($D2543=LataProjekcji,$F2543,IF($D2543&lt;LataProjekcji,IF((SUM(K2543)+12)&lt;$D2546,12,$D2546-SUM(K2543)),0)),0),0)</f>
        <v>0</v>
      </c>
      <c r="L2543" s="5">
        <f ca="1">IF(AND($G2544,NOT(ISTEXT($G2543)),ISNUMBER(Poczatek),ISNUMBER(Koniec_Projekt)),IFERROR(IF($D2543=LataProjekcji,$F2543,IF($D2543&lt;LataProjekcji,IF((SUM($K2543:K2543)+12)&lt;$D2546,12,$D2546-SUM($K2543:K2543)),0)),0),0)</f>
        <v>0</v>
      </c>
      <c r="M2543" s="5">
        <f ca="1">IF(AND($G2544,NOT(ISTEXT($G2543)),ISNUMBER(Poczatek),ISNUMBER(Koniec_Projekt)),IFERROR(IF($D2543=LataProjekcji,$F2543,IF($D2543&lt;LataProjekcji,IF((SUM($K2543:L2543)+12)&lt;$D2546,12,$D2546-SUM($K2543:L2543)),0)),0),0)</f>
        <v>0</v>
      </c>
      <c r="N2543" s="5">
        <f ca="1">IF(AND($G2544,NOT(ISTEXT($G2543)),ISNUMBER(Poczatek),ISNUMBER(Koniec_Projekt)),IFERROR(IF($D2543=LataProjekcji,$F2543,IF($D2543&lt;LataProjekcji,IF((SUM($K2543:M2543)+12)&lt;$D2546,12,$D2546-SUM($K2543:M2543)),0)),0),0)</f>
        <v>0</v>
      </c>
      <c r="O2543" s="5">
        <f ca="1">IF(AND($G2544,NOT(ISTEXT($G2543)),ISNUMBER(Poczatek),ISNUMBER(Koniec_Projekt)),IFERROR(IF($D2543=LataProjekcji,$F2543,IF($D2543&lt;LataProjekcji,IF((SUM($K2543:N2543)+12)&lt;$D2546,12,$D2546-SUM($K2543:N2543)),0)),0),0)</f>
        <v>0</v>
      </c>
      <c r="P2543" s="5">
        <f ca="1">IF(AND($G2544,NOT(ISTEXT($G2543)),ISNUMBER(Poczatek),ISNUMBER(Koniec_Projekt)),IFERROR(IF($D2543=LataProjekcji,$F2543,IF($D2543&lt;LataProjekcji,IF((SUM($K2543:O2543)+12)&lt;$D2546,12,$D2546-SUM($K2543:O2543)),0)),0),0)</f>
        <v>0</v>
      </c>
      <c r="Q2543" s="5">
        <f ca="1">IF(AND($G2544,NOT(ISTEXT($G2543)),ISNUMBER(Poczatek),ISNUMBER(Koniec_Projekt)),IFERROR(IF($D2543=LataProjekcji,$F2543,IF($D2543&lt;LataProjekcji,IF((SUM($K2543:P2543)+12)&lt;$D2546,12,$D2546-SUM($K2543:P2543)),0)),0),0)</f>
        <v>0</v>
      </c>
      <c r="R2543" s="5">
        <f ca="1">IF(AND($G2544,NOT(ISTEXT($G2543)),ISNUMBER(Poczatek),ISNUMBER(Koniec_Projekt)),IFERROR(IF($D2543=LataProjekcji,$F2543,IF($D2543&lt;LataProjekcji,IF((SUM($K2543:Q2543)+12)&lt;$D2546,12,$D2546-SUM($K2543:Q2543)),0)),0),0)</f>
        <v>0</v>
      </c>
      <c r="S2543" s="5">
        <f ca="1">IF(AND($G2544,NOT(ISTEXT($G2543)),ISNUMBER(Poczatek),ISNUMBER(Koniec_Projekt)),IFERROR(IF($D2543=LataProjekcji,$F2543,IF($D2543&lt;LataProjekcji,IF((SUM($K2543:R2543)+12)&lt;$D2546,12,$D2546-SUM($K2543:R2543)),0)),0),0)</f>
        <v>0</v>
      </c>
      <c r="T2543" s="5">
        <f ca="1">IF(AND($G2544,NOT(ISTEXT($G2543)),ISNUMBER(Poczatek),ISNUMBER(Koniec_Projekt)),IFERROR(IF($D2543=LataProjekcji,$F2543,IF($D2543&lt;LataProjekcji,IF((SUM($K2543:S2543)+12)&lt;$D2546,12,$D2546-SUM($K2543:S2543)),0)),0),0)</f>
        <v>0</v>
      </c>
      <c r="U2543" s="5">
        <f ca="1">IF(AND($G2544,NOT(ISTEXT($G2543)),ISNUMBER(Poczatek),ISNUMBER(Koniec_Projekt)),IFERROR(IF($D2543=LataProjekcji,$F2543,IF($D2543&lt;LataProjekcji,IF((SUM($K2543:T2543)+12)&lt;$D2546,12,$D2546-SUM($K2543:T2543)),0)),0),0)</f>
        <v>0</v>
      </c>
      <c r="V2543" s="5">
        <f ca="1">IF(AND($G2544,NOT(ISTEXT($G2543)),ISNUMBER(Poczatek),ISNUMBER(Koniec_Projekt)),IFERROR(IF($D2543=LataProjekcji,$F2543,IF($D2543&lt;LataProjekcji,IF((SUM($K2543:U2543)+12)&lt;$D2546,12,$D2546-SUM($K2543:U2543)),0)),0),0)</f>
        <v>0</v>
      </c>
      <c r="W2543" s="5">
        <f ca="1">IF(AND($G2544,NOT(ISTEXT($G2543)),ISNUMBER(Poczatek),ISNUMBER(Koniec_Projekt)),IFERROR(IF($D2543=LataProjekcji,$F2543,IF($D2543&lt;LataProjekcji,IF((SUM($K2543:V2543)+12)&lt;$D2546,12,$D2546-SUM($K2543:V2543)),0)),0),0)</f>
        <v>0</v>
      </c>
      <c r="X2543" s="5">
        <f ca="1">IF(AND($G2544,NOT(ISTEXT($G2543)),ISNUMBER(Poczatek),ISNUMBER(Koniec_Projekt)),IFERROR(IF($D2543=LataProjekcji,$F2543,IF($D2543&lt;LataProjekcji,IF((SUM($K2543:W2543)+12)&lt;$D2546,12,$D2546-SUM($K2543:W2543)),0)),0),0)</f>
        <v>0</v>
      </c>
      <c r="Y2543" s="5">
        <f ca="1">IF(AND($G2544,NOT(ISTEXT($G2543)),ISNUMBER(Poczatek),ISNUMBER(Koniec_Projekt)),IFERROR(IF($D2543=LataProjekcji,$F2543,IF($D2543&lt;LataProjekcji,IF((SUM($K2543:X2543)+12)&lt;$D2546,12,$D2546-SUM($K2543:X2543)),0)),0),0)</f>
        <v>0</v>
      </c>
      <c r="Z2543" s="5">
        <f ca="1">IF(AND($G2544,NOT(ISTEXT($G2543)),ISNUMBER(Poczatek),ISNUMBER(Koniec_Projekt)),IFERROR(IF($D2543=LataProjekcji,$F2543,IF($D2543&lt;LataProjekcji,IF((SUM($K2543:Y2543)+12)&lt;$D2546,12,$D2546-SUM($K2543:Y2543)),0)),0),0)</f>
        <v>0</v>
      </c>
      <c r="AA2543" s="5">
        <f ca="1">IF(AND($G2544,NOT(ISTEXT($G2543)),ISNUMBER(Poczatek),ISNUMBER(Koniec_Projekt)),IFERROR(IF($D2543=LataProjekcji,$F2543,IF($D2543&lt;LataProjekcji,IF((SUM($K2543:Z2543)+12)&lt;$D2546,12,$D2546-SUM($K2543:Z2543)),0)),0),0)</f>
        <v>0</v>
      </c>
      <c r="AB2543" s="5">
        <f ca="1">IF(AND($G2544,NOT(ISTEXT($G2543)),ISNUMBER(Poczatek),ISNUMBER(Koniec_Projekt)),IFERROR(IF($D2543=LataProjekcji,$F2543,IF($D2543&lt;LataProjekcji,IF((SUM($K2543:AA2543)+12)&lt;$D2546,12,$D2546-SUM($K2543:AA2543)),0)),0),0)</f>
        <v>0</v>
      </c>
      <c r="AC2543" s="5">
        <f ca="1">IF(AND($G2544,NOT(ISTEXT($G2543)),ISNUMBER(Poczatek),ISNUMBER(Koniec_Projekt)),IFERROR(IF($D2543=LataProjekcji,$F2543,IF($D2543&lt;LataProjekcji,IF((SUM($K2543:AB2543)+12)&lt;$D2546,12,$D2546-SUM($K2543:AB2543)),0)),0),0)</f>
        <v>0</v>
      </c>
      <c r="AD2543" s="5">
        <f ca="1">IF(AND($G2544,NOT(ISTEXT($G2543)),ISNUMBER(Poczatek),ISNUMBER(Koniec_Projekt)),IFERROR(IF($D2543=LataProjekcji,$F2543,IF($D2543&lt;LataProjekcji,IF((SUM($K2543:AC2543)+12)&lt;$D2546,12,$D2546-SUM($K2543:AC2543)),0)),0),0)</f>
        <v>0</v>
      </c>
      <c r="AE2543" s="5">
        <f ca="1">IF(AND($G2544,NOT(ISTEXT($G2543)),ISNUMBER(Poczatek),ISNUMBER(Koniec_Projekt)),IFERROR(IF($D2543=LataProjekcji,$F2543,IF($D2543&lt;LataProjekcji,IF((SUM($K2543:AD2543)+12)&lt;$D2546,12,$D2546-SUM($K2543:AD2543)),0)),0),0)</f>
        <v>0</v>
      </c>
    </row>
    <row r="2544" spans="2:31" hidden="1">
      <c r="B2544" s="531" t="s">
        <v>758</v>
      </c>
      <c r="D2544" s="5">
        <f ca="1">D1355</f>
        <v>0</v>
      </c>
      <c r="E2544" s="459">
        <f ca="1">E1355</f>
        <v>0</v>
      </c>
      <c r="F2544" s="459">
        <f ca="1">F1355</f>
        <v>0</v>
      </c>
      <c r="G2544" s="1" t="b">
        <f>NOT(ISBLANK(am_wnip))</f>
        <v>0</v>
      </c>
      <c r="H2544" s="543" t="b">
        <f ca="1">SUM(K2544:AE2544)=E2546</f>
        <v>1</v>
      </c>
      <c r="I2544" s="1" t="s">
        <v>753</v>
      </c>
      <c r="K2544" s="542">
        <f ca="1">IF(AND($G2544,NOT(ISTEXT($G2543)),ISNUMBER(Poczatek),ISNUMBER(Koniec_Projekt)),IFERROR(IF($D2543=LataProjekcji,IF($F2543&gt;$E2546,$E2546,$F2543),IF($D2546&gt;=$E2546,(IF($D2543&lt;LataProjekcji,IF((SUM(J2544:$K2544)+12)&lt;$E2546,12,$E2546-SUM(J2544:$K2544)),0)),(IF($D2543&lt;LataProjekcji,IF((SUM(J2544:$K2544)+12)&lt;$D2546,12,$D2546-SUM(J2544:$K2544)),0)))),0),0)</f>
        <v>0</v>
      </c>
      <c r="L2544" s="542">
        <f ca="1">IF(AND($G2544,NOT(ISTEXT($G2543)),ISNUMBER(Poczatek),ISNUMBER(Koniec_Projekt)),IFERROR(IF($D2543=LataProjekcji,IF($F2543&gt;$E2546,$E2546,$F2543),IF($D2546&gt;=$E2546,(IF($D2543&lt;LataProjekcji,IF((SUM($K2544:K2544)+12)&lt;$E2546,12,$E2546-SUM($K2544:K2544)),0)),(IF($D2543&lt;LataProjekcji,IF((SUM($K2544:K2544)+12)&lt;$D2546,12,$D2546-SUM($K2544:K2544)),0)))),0),0)</f>
        <v>0</v>
      </c>
      <c r="M2544" s="542">
        <f ca="1">IF(AND($G2544,NOT(ISTEXT($G2543)),ISNUMBER(Poczatek),ISNUMBER(Koniec_Projekt)),IFERROR(IF($D2543=LataProjekcji,IF($F2543&gt;$E2546,$E2546,$F2543),IF($D2546&gt;=$E2546,(IF($D2543&lt;LataProjekcji,IF((SUM($K2544:L2544)+12)&lt;$E2546,12,$E2546-SUM($K2544:L2544)),0)),(IF($D2543&lt;LataProjekcji,IF((SUM($K2544:L2544)+12)&lt;$D2546,12,$D2546-SUM($K2544:L2544)),0)))),0),0)</f>
        <v>0</v>
      </c>
      <c r="N2544" s="542">
        <f ca="1">IF(AND($G2544,NOT(ISTEXT($G2543)),ISNUMBER(Poczatek),ISNUMBER(Koniec_Projekt)),IFERROR(IF($D2543=LataProjekcji,IF($F2543&gt;$E2546,$E2546,$F2543),IF($D2546&gt;=$E2546,(IF($D2543&lt;LataProjekcji,IF((SUM($K2544:M2544)+12)&lt;$E2546,12,$E2546-SUM($K2544:M2544)),0)),(IF($D2543&lt;LataProjekcji,IF((SUM($K2544:M2544)+12)&lt;$D2546,12,$D2546-SUM($K2544:M2544)),0)))),0),0)</f>
        <v>0</v>
      </c>
      <c r="O2544" s="542">
        <f ca="1">IF(AND($G2544,NOT(ISTEXT($G2543)),ISNUMBER(Poczatek),ISNUMBER(Koniec_Projekt)),IFERROR(IF($D2543=LataProjekcji,IF($F2543&gt;$E2546,$E2546,$F2543),IF($D2546&gt;=$E2546,(IF($D2543&lt;LataProjekcji,IF((SUM($K2544:N2544)+12)&lt;$E2546,12,$E2546-SUM($K2544:N2544)),0)),(IF($D2543&lt;LataProjekcji,IF((SUM($K2544:N2544)+12)&lt;$D2546,12,$D2546-SUM($K2544:N2544)),0)))),0),0)</f>
        <v>0</v>
      </c>
      <c r="P2544" s="542">
        <f ca="1">IF(AND($G2544,NOT(ISTEXT($G2543)),ISNUMBER(Poczatek),ISNUMBER(Koniec_Projekt)),IFERROR(IF($D2543=LataProjekcji,IF($F2543&gt;$E2546,$E2546,$F2543),IF($D2546&gt;=$E2546,(IF($D2543&lt;LataProjekcji,IF((SUM($K2544:O2544)+12)&lt;$E2546,12,$E2546-SUM($K2544:O2544)),0)),(IF($D2543&lt;LataProjekcji,IF((SUM($K2544:O2544)+12)&lt;$D2546,12,$D2546-SUM($K2544:O2544)),0)))),0),0)</f>
        <v>0</v>
      </c>
      <c r="Q2544" s="542">
        <f ca="1">IF(AND($G2544,NOT(ISTEXT($G2543)),ISNUMBER(Poczatek),ISNUMBER(Koniec_Projekt)),IFERROR(IF($D2543=LataProjekcji,IF($F2543&gt;$E2546,$E2546,$F2543),IF($D2546&gt;=$E2546,(IF($D2543&lt;LataProjekcji,IF((SUM($K2544:P2544)+12)&lt;$E2546,12,$E2546-SUM($K2544:P2544)),0)),(IF($D2543&lt;LataProjekcji,IF((SUM($K2544:P2544)+12)&lt;$D2546,12,$D2546-SUM($K2544:P2544)),0)))),0),0)</f>
        <v>0</v>
      </c>
      <c r="R2544" s="542">
        <f ca="1">IF(AND($G2544,NOT(ISTEXT($G2543)),ISNUMBER(Poczatek),ISNUMBER(Koniec_Projekt)),IFERROR(IF($D2543=LataProjekcji,IF($F2543&gt;$E2546,$E2546,$F2543),IF($D2546&gt;=$E2546,(IF($D2543&lt;LataProjekcji,IF((SUM($K2544:Q2544)+12)&lt;$E2546,12,$E2546-SUM($K2544:Q2544)),0)),(IF($D2543&lt;LataProjekcji,IF((SUM($K2544:Q2544)+12)&lt;$D2546,12,$D2546-SUM($K2544:Q2544)),0)))),0),0)</f>
        <v>0</v>
      </c>
      <c r="S2544" s="542">
        <f ca="1">IF(AND($G2544,NOT(ISTEXT($G2543)),ISNUMBER(Poczatek),ISNUMBER(Koniec_Projekt)),IFERROR(IF($D2543=LataProjekcji,IF($F2543&gt;$E2546,$E2546,$F2543),IF($D2546&gt;=$E2546,(IF($D2543&lt;LataProjekcji,IF((SUM($K2544:R2544)+12)&lt;$E2546,12,$E2546-SUM($K2544:R2544)),0)),(IF($D2543&lt;LataProjekcji,IF((SUM($K2544:R2544)+12)&lt;$D2546,12,$D2546-SUM($K2544:R2544)),0)))),0),0)</f>
        <v>0</v>
      </c>
      <c r="T2544" s="542">
        <f ca="1">IF(AND($G2544,NOT(ISTEXT($G2543)),ISNUMBER(Poczatek),ISNUMBER(Koniec_Projekt)),IFERROR(IF($D2543=LataProjekcji,IF($F2543&gt;$E2546,$E2546,$F2543),IF($D2546&gt;=$E2546,(IF($D2543&lt;LataProjekcji,IF((SUM($K2544:S2544)+12)&lt;$E2546,12,$E2546-SUM($K2544:S2544)),0)),(IF($D2543&lt;LataProjekcji,IF((SUM($K2544:S2544)+12)&lt;$D2546,12,$D2546-SUM($K2544:S2544)),0)))),0),0)</f>
        <v>0</v>
      </c>
      <c r="U2544" s="542">
        <f ca="1">IF(AND($G2544,NOT(ISTEXT($G2543)),ISNUMBER(Poczatek),ISNUMBER(Koniec_Projekt)),IFERROR(IF($D2543=LataProjekcji,IF($F2543&gt;$E2546,$E2546,$F2543),IF($D2546&gt;=$E2546,(IF($D2543&lt;LataProjekcji,IF((SUM($K2544:T2544)+12)&lt;$E2546,12,$E2546-SUM($K2544:T2544)),0)),(IF($D2543&lt;LataProjekcji,IF((SUM($K2544:T2544)+12)&lt;$D2546,12,$D2546-SUM($K2544:T2544)),0)))),0),0)</f>
        <v>0</v>
      </c>
      <c r="V2544" s="542">
        <f ca="1">IF(AND($G2544,NOT(ISTEXT($G2543)),ISNUMBER(Poczatek),ISNUMBER(Koniec_Projekt)),IFERROR(IF($D2543=LataProjekcji,IF($F2543&gt;$E2546,$E2546,$F2543),IF($D2546&gt;=$E2546,(IF($D2543&lt;LataProjekcji,IF((SUM($K2544:U2544)+12)&lt;$E2546,12,$E2546-SUM($K2544:U2544)),0)),(IF($D2543&lt;LataProjekcji,IF((SUM($K2544:U2544)+12)&lt;$D2546,12,$D2546-SUM($K2544:U2544)),0)))),0),0)</f>
        <v>0</v>
      </c>
      <c r="W2544" s="542">
        <f ca="1">IF(AND($G2544,NOT(ISTEXT($G2543)),ISNUMBER(Poczatek),ISNUMBER(Koniec_Projekt)),IFERROR(IF($D2543=LataProjekcji,IF($F2543&gt;$E2546,$E2546,$F2543),IF($D2546&gt;=$E2546,(IF($D2543&lt;LataProjekcji,IF((SUM($K2544:V2544)+12)&lt;$E2546,12,$E2546-SUM($K2544:V2544)),0)),(IF($D2543&lt;LataProjekcji,IF((SUM($K2544:V2544)+12)&lt;$D2546,12,$D2546-SUM($K2544:V2544)),0)))),0),0)</f>
        <v>0</v>
      </c>
      <c r="X2544" s="542">
        <f ca="1">IF(AND($G2544,NOT(ISTEXT($G2543)),ISNUMBER(Poczatek),ISNUMBER(Koniec_Projekt)),IFERROR(IF($D2543=LataProjekcji,IF($F2543&gt;$E2546,$E2546,$F2543),IF($D2546&gt;=$E2546,(IF($D2543&lt;LataProjekcji,IF((SUM($K2544:W2544)+12)&lt;$E2546,12,$E2546-SUM($K2544:W2544)),0)),(IF($D2543&lt;LataProjekcji,IF((SUM($K2544:W2544)+12)&lt;$D2546,12,$D2546-SUM($K2544:W2544)),0)))),0),0)</f>
        <v>0</v>
      </c>
      <c r="Y2544" s="542">
        <f ca="1">IF(AND($G2544,NOT(ISTEXT($G2543)),ISNUMBER(Poczatek),ISNUMBER(Koniec_Projekt)),IFERROR(IF($D2543=LataProjekcji,IF($F2543&gt;$E2546,$E2546,$F2543),IF($D2546&gt;=$E2546,(IF($D2543&lt;LataProjekcji,IF((SUM($K2544:X2544)+12)&lt;$E2546,12,$E2546-SUM($K2544:X2544)),0)),(IF($D2543&lt;LataProjekcji,IF((SUM($K2544:X2544)+12)&lt;$D2546,12,$D2546-SUM($K2544:X2544)),0)))),0),0)</f>
        <v>0</v>
      </c>
      <c r="Z2544" s="542">
        <f ca="1">IF(AND($G2544,NOT(ISTEXT($G2543)),ISNUMBER(Poczatek),ISNUMBER(Koniec_Projekt)),IFERROR(IF($D2543=LataProjekcji,IF($F2543&gt;$E2546,$E2546,$F2543),IF($D2546&gt;=$E2546,(IF($D2543&lt;LataProjekcji,IF((SUM($K2544:Y2544)+12)&lt;$E2546,12,$E2546-SUM($K2544:Y2544)),0)),(IF($D2543&lt;LataProjekcji,IF((SUM($K2544:Y2544)+12)&lt;$D2546,12,$D2546-SUM($K2544:Y2544)),0)))),0),0)</f>
        <v>0</v>
      </c>
      <c r="AA2544" s="542">
        <f ca="1">IF(AND($G2544,NOT(ISTEXT($G2543)),ISNUMBER(Poczatek),ISNUMBER(Koniec_Projekt)),IFERROR(IF($D2543=LataProjekcji,IF($F2543&gt;$E2546,$E2546,$F2543),IF($D2546&gt;=$E2546,(IF($D2543&lt;LataProjekcji,IF((SUM($K2544:Z2544)+12)&lt;$E2546,12,$E2546-SUM($K2544:Z2544)),0)),(IF($D2543&lt;LataProjekcji,IF((SUM($K2544:Z2544)+12)&lt;$D2546,12,$D2546-SUM($K2544:Z2544)),0)))),0),0)</f>
        <v>0</v>
      </c>
      <c r="AB2544" s="542">
        <f ca="1">IF(AND($G2544,NOT(ISTEXT($G2543)),ISNUMBER(Poczatek),ISNUMBER(Koniec_Projekt)),IFERROR(IF($D2543=LataProjekcji,IF($F2543&gt;$E2546,$E2546,$F2543),IF($D2546&gt;=$E2546,(IF($D2543&lt;LataProjekcji,IF((SUM($K2544:AA2544)+12)&lt;$E2546,12,$E2546-SUM($K2544:AA2544)),0)),(IF($D2543&lt;LataProjekcji,IF((SUM($K2544:AA2544)+12)&lt;$D2546,12,$D2546-SUM($K2544:AA2544)),0)))),0),0)</f>
        <v>0</v>
      </c>
      <c r="AC2544" s="542">
        <f ca="1">IF(AND($G2544,NOT(ISTEXT($G2543)),ISNUMBER(Poczatek),ISNUMBER(Koniec_Projekt)),IFERROR(IF($D2543=LataProjekcji,IF($F2543&gt;$E2546,$E2546,$F2543),IF($D2546&gt;=$E2546,(IF($D2543&lt;LataProjekcji,IF((SUM($K2544:AB2544)+12)&lt;$E2546,12,$E2546-SUM($K2544:AB2544)),0)),(IF($D2543&lt;LataProjekcji,IF((SUM($K2544:AB2544)+12)&lt;$D2546,12,$D2546-SUM($K2544:AB2544)),0)))),0),0)</f>
        <v>0</v>
      </c>
      <c r="AD2544" s="542">
        <f ca="1">IF(AND($G2544,NOT(ISTEXT($G2543)),ISNUMBER(Poczatek),ISNUMBER(Koniec_Projekt)),IFERROR(IF($D2543=LataProjekcji,IF($F2543&gt;$E2546,$E2546,$F2543),IF($D2546&gt;=$E2546,(IF($D2543&lt;LataProjekcji,IF((SUM($K2544:AC2544)+12)&lt;$E2546,12,$E2546-SUM($K2544:AC2544)),0)),(IF($D2543&lt;LataProjekcji,IF((SUM($K2544:AC2544)+12)&lt;$D2546,12,$D2546-SUM($K2544:AC2544)),0)))),0),0)</f>
        <v>0</v>
      </c>
      <c r="AE2544" s="542">
        <f ca="1">IF(AND($G2544,NOT(ISTEXT($G2543)),ISNUMBER(Poczatek),ISNUMBER(Koniec_Projekt)),IFERROR(IF($D2543=LataProjekcji,IF($F2543&gt;$E2546,$E2546,$F2543),IF($D2546&gt;=$E2546,(IF($D2543&lt;LataProjekcji,IF((SUM($K2544:AD2544)+12)&lt;$E2546,12,$E2546-SUM($K2544:AD2544)),0)),(IF($D2543&lt;LataProjekcji,IF((SUM($K2544:AD2544)+12)&lt;$D2546,12,$D2546-SUM($K2544:AD2544)),0)))),0),0)</f>
        <v>0</v>
      </c>
    </row>
    <row r="2545" spans="2:31" hidden="1">
      <c r="B2545" s="531" t="s">
        <v>757</v>
      </c>
      <c r="D2545" s="459">
        <f ca="1">D1356</f>
        <v>0</v>
      </c>
      <c r="E2545" s="459">
        <f ca="1">IF(D2544&gt;10,ROUND(D2545/12,2),D2545)</f>
        <v>0</v>
      </c>
      <c r="F2545" s="529">
        <f>Koniec_Projekt</f>
        <v>0</v>
      </c>
      <c r="G2545" s="330">
        <f>Miesiac_Koniec_Projekt</f>
        <v>0</v>
      </c>
      <c r="H2545" s="543" t="b">
        <f ca="1">SUM(K2545:AE2545)=D2544</f>
        <v>1</v>
      </c>
      <c r="I2545" s="1" t="s">
        <v>716</v>
      </c>
      <c r="K2545" s="256">
        <f ca="1">IF(AND($G2544,NOT(ISTEXT($G2543)),ISNUMBER(Poczatek),ISNUMBER(Koniec_Projekt)),IFERROR(IF(LataProjekcji=$F2546,ROUND($D2544,0),ROUND(K2543*$E2545,0)),0),0)</f>
        <v>0</v>
      </c>
      <c r="L2545" s="5">
        <f ca="1">IF(AND($G2544,NOT(ISTEXT($G2543)),ISNUMBER(Poczatek),ISNUMBER(Koniec_Projekt)),IFERROR(IF(LataProjekcji=$F2546,ROUND($D2544-SUM(K2545:$K2545),0),ROUND(L2543*$E2545,0)),0),0)</f>
        <v>0</v>
      </c>
      <c r="M2545" s="5">
        <f ca="1">IF(AND($G2544,NOT(ISTEXT($G2543)),ISNUMBER(Poczatek),ISNUMBER(Koniec_Projekt)),IFERROR(IF(LataProjekcji=$F2546,ROUND($D2544-SUM($K2545:L2545),0),ROUND(M2543*$E2545,0)),0),0)</f>
        <v>0</v>
      </c>
      <c r="N2545" s="5">
        <f ca="1">IF(AND($G2544,NOT(ISTEXT($G2543)),ISNUMBER(Poczatek),ISNUMBER(Koniec_Projekt)),IFERROR(IF(LataProjekcji=$F2546,ROUND($D2544-SUM($K2545:M2545),0),ROUND(N2543*$E2545,0)),0),0)</f>
        <v>0</v>
      </c>
      <c r="O2545" s="5">
        <f ca="1">IF(AND($G2544,NOT(ISTEXT($G2543)),ISNUMBER(Poczatek),ISNUMBER(Koniec_Projekt)),IFERROR(IF(LataProjekcji=$F2546,ROUND($D2544-SUM($K2545:N2545),0),ROUND(O2543*$E2545,0)),0),0)</f>
        <v>0</v>
      </c>
      <c r="P2545" s="5">
        <f ca="1">IF(AND($G2544,NOT(ISTEXT($G2543)),ISNUMBER(Poczatek),ISNUMBER(Koniec_Projekt)),IFERROR(IF(LataProjekcji=$F2546,ROUND($D2544-SUM($K2545:O2545),0),ROUND(P2543*$E2545,0)),0),0)</f>
        <v>0</v>
      </c>
      <c r="Q2545" s="5">
        <f ca="1">IF(AND($G2544,NOT(ISTEXT($G2543)),ISNUMBER(Poczatek),ISNUMBER(Koniec_Projekt)),IFERROR(IF(LataProjekcji=$F2546,ROUND($D2544-SUM($K2545:P2545),0),ROUND(Q2543*$E2545,0)),0),0)</f>
        <v>0</v>
      </c>
      <c r="R2545" s="5">
        <f ca="1">IF(AND($G2544,NOT(ISTEXT($G2543)),ISNUMBER(Poczatek),ISNUMBER(Koniec_Projekt)),IFERROR(IF(LataProjekcji=$F2546,ROUND($D2544-SUM($K2545:Q2545),0),ROUND(R2543*$E2545,0)),0),0)</f>
        <v>0</v>
      </c>
      <c r="S2545" s="5">
        <f ca="1">IF(AND($G2544,NOT(ISTEXT($G2543)),ISNUMBER(Poczatek),ISNUMBER(Koniec_Projekt)),IFERROR(IF(LataProjekcji=$F2546,ROUND($D2544-SUM($K2545:R2545),0),ROUND(S2543*$E2545,0)),0),0)</f>
        <v>0</v>
      </c>
      <c r="T2545" s="5">
        <f ca="1">IF(AND($G2544,NOT(ISTEXT($G2543)),ISNUMBER(Poczatek),ISNUMBER(Koniec_Projekt)),IFERROR(IF(LataProjekcji=$F2546,ROUND($D2544-SUM($K2545:S2545),0),ROUND(T2543*$E2545,0)),0),0)</f>
        <v>0</v>
      </c>
      <c r="U2545" s="5">
        <f ca="1">IF(AND($G2544,NOT(ISTEXT($G2543)),ISNUMBER(Poczatek),ISNUMBER(Koniec_Projekt)),IFERROR(IF(LataProjekcji=$F2546,ROUND($D2544-SUM($K2545:T2545),0),ROUND(U2543*$E2545,0)),0),0)</f>
        <v>0</v>
      </c>
      <c r="V2545" s="5">
        <f ca="1">IF(AND($G2544,NOT(ISTEXT($G2543)),ISNUMBER(Poczatek),ISNUMBER(Koniec_Projekt)),IFERROR(IF(LataProjekcji=$F2546,ROUND($D2544-SUM($K2545:U2545),0),ROUND(V2543*$E2545,0)),0),0)</f>
        <v>0</v>
      </c>
      <c r="W2545" s="5">
        <f ca="1">IF(AND($G2544,NOT(ISTEXT($G2543)),ISNUMBER(Poczatek),ISNUMBER(Koniec_Projekt)),IFERROR(IF(LataProjekcji=$F2546,ROUND($D2544-SUM($K2545:V2545),0),ROUND(W2543*$E2545,0)),0),0)</f>
        <v>0</v>
      </c>
      <c r="X2545" s="5">
        <f ca="1">IF(AND($G2544,NOT(ISTEXT($G2543)),ISNUMBER(Poczatek),ISNUMBER(Koniec_Projekt)),IFERROR(IF(LataProjekcji=$F2546,ROUND($D2544-SUM($K2545:W2545),0),ROUND(X2543*$E2545,0)),0),0)</f>
        <v>0</v>
      </c>
      <c r="Y2545" s="5">
        <f ca="1">IF(AND($G2544,NOT(ISTEXT($G2543)),ISNUMBER(Poczatek),ISNUMBER(Koniec_Projekt)),IFERROR(IF(LataProjekcji=$F2546,ROUND($D2544-SUM($K2545:X2545),0),ROUND(Y2543*$E2545,0)),0),0)</f>
        <v>0</v>
      </c>
      <c r="Z2545" s="5">
        <f ca="1">IF(AND($G2544,NOT(ISTEXT($G2543)),ISNUMBER(Poczatek),ISNUMBER(Koniec_Projekt)),IFERROR(IF(LataProjekcji=$F2546,ROUND($D2544-SUM($K2545:Y2545),0),ROUND(Z2543*$E2545,0)),0),0)</f>
        <v>0</v>
      </c>
      <c r="AA2545" s="5">
        <f ca="1">IF(AND($G2544,NOT(ISTEXT($G2543)),ISNUMBER(Poczatek),ISNUMBER(Koniec_Projekt)),IFERROR(IF(LataProjekcji=$F2546,ROUND($D2544-SUM($K2545:Z2545),0),ROUND(AA2543*$E2545,0)),0),0)</f>
        <v>0</v>
      </c>
      <c r="AB2545" s="5">
        <f ca="1">IF(AND($G2544,NOT(ISTEXT($G2543)),ISNUMBER(Poczatek),ISNUMBER(Koniec_Projekt)),IFERROR(IF(LataProjekcji=$F2546,ROUND($D2544-SUM($K2545:AA2545),0),ROUND(AB2543*$E2545,0)),0),0)</f>
        <v>0</v>
      </c>
      <c r="AC2545" s="5">
        <f ca="1">IF(AND($G2544,NOT(ISTEXT($G2543)),ISNUMBER(Poczatek),ISNUMBER(Koniec_Projekt)),IFERROR(IF(LataProjekcji=$F2546,ROUND($D2544-SUM($K2545:AB2545),0),ROUND(AC2543*$E2545,0)),0),0)</f>
        <v>0</v>
      </c>
      <c r="AD2545" s="5">
        <f ca="1">IF(AND($G2544,NOT(ISTEXT($G2543)),ISNUMBER(Poczatek),ISNUMBER(Koniec_Projekt)),IFERROR(IF(LataProjekcji=$F2546,ROUND($D2544-SUM($K2545:AC2545),0),ROUND(AD2543*$E2545,0)),0),0)</f>
        <v>0</v>
      </c>
      <c r="AE2545" s="5">
        <f ca="1">IF(AND($G2544,NOT(ISTEXT($G2543)),ISNUMBER(Poczatek),ISNUMBER(Koniec_Projekt)),IFERROR(IF(LataProjekcji=$F2546,ROUND($D2544-SUM($K2545:AD2545),0),ROUND(AE2543*$E2545,0)),0),0)</f>
        <v>0</v>
      </c>
    </row>
    <row r="2546" spans="2:31" hidden="1">
      <c r="B2546" s="531" t="s">
        <v>754</v>
      </c>
      <c r="D2546" s="1">
        <f ca="1">IFERROR(ROUNDUP(D2544/E2545,0),0)</f>
        <v>0</v>
      </c>
      <c r="E2546" s="1">
        <f ca="1">IF(D2546=0,0,DATEDIF(DATE(D2543,E2543,1),DATE(F2545,G2545,1),"m"))</f>
        <v>0</v>
      </c>
      <c r="F2546" s="1" t="str">
        <f ca="1">IFERROR(YEAR(G2543),"brak daty")</f>
        <v>brak daty</v>
      </c>
      <c r="G2546" s="1" t="str">
        <f ca="1">IFERROR(MONTH(G2543),"brak daty")</f>
        <v>brak daty</v>
      </c>
      <c r="H2546" s="5"/>
      <c r="I2546" s="1" t="s">
        <v>426</v>
      </c>
      <c r="K2546" s="5">
        <f ca="1">IF(AND($G2544,NOT(ISTEXT($G2543)),ISNUMBER(Poczatek),ISNUMBER(Koniec_Projekt)),IFERROR(IF(LataProjekcji=$F2545,IF(AND($G2545=$G2546,$F2545=$F2546),ROUND($D2544-SUM($K2546),0),ROUND(K2544*$E2545,0)),IF(LataProjekcji&gt;$F2545,0,ROUND(K2544*$E2545,0))),0),0)</f>
        <v>0</v>
      </c>
      <c r="L2546" s="5">
        <f ca="1">IF(AND($G2544,NOT(ISTEXT($G2543)),ISNUMBER(Poczatek),ISNUMBER(Koniec_Projekt)),IFERROR(IF(LataProjekcji=$F2545,IF(AND($G2545=$G2546,$F2545=$F2546),ROUND($D2544-SUM($K2546:K2546),0),ROUND(L2544*$E2545,0)),IF(LataProjekcji&gt;$F2545,0,ROUND(L2544*$E2545,0))),0),0)</f>
        <v>0</v>
      </c>
      <c r="M2546" s="5">
        <f ca="1">IF(AND($G2544,NOT(ISTEXT($G2543)),ISNUMBER(Poczatek),ISNUMBER(Koniec_Projekt)),IFERROR(IF(LataProjekcji=$F2545,IF(AND($G2545=$G2546,$F2545=$F2546),ROUND($D2544-SUM($K2546:L2546),0),ROUND(M2544*$E2545,0)),IF(LataProjekcji&gt;$F2545,0,ROUND(M2544*$E2545,0))),0),0)</f>
        <v>0</v>
      </c>
      <c r="N2546" s="5">
        <f ca="1">IF(AND($G2544,NOT(ISTEXT($G2543)),ISNUMBER(Poczatek),ISNUMBER(Koniec_Projekt)),IFERROR(IF(LataProjekcji=$F2545,IF(AND($G2545=$G2546,$F2545=$F2546),ROUND($D2544-SUM($K2546:M2546),0),ROUND(N2544*$E2545,0)),IF(LataProjekcji&gt;$F2545,0,ROUND(N2544*$E2545,0))),0),0)</f>
        <v>0</v>
      </c>
      <c r="O2546" s="5">
        <f ca="1">IF(AND($G2544,NOT(ISTEXT($G2543)),ISNUMBER(Poczatek),ISNUMBER(Koniec_Projekt)),IFERROR(IF(LataProjekcji=$F2545,IF(AND($G2545=$G2546,$F2545=$F2546),ROUND($D2544-SUM($K2546:N2546),0),ROUND(O2544*$E2545,0)),IF(LataProjekcji&gt;$F2545,0,ROUND(O2544*$E2545,0))),0),0)</f>
        <v>0</v>
      </c>
      <c r="P2546" s="5">
        <f ca="1">IF(AND($G2544,NOT(ISTEXT($G2543)),ISNUMBER(Poczatek),ISNUMBER(Koniec_Projekt)),IFERROR(IF(LataProjekcji=$F2545,IF(AND($G2545=$G2546,$F2545=$F2546),ROUND($D2544-SUM($K2546:O2546),0),ROUND(P2544*$E2545,0)),IF(LataProjekcji&gt;$F2545,0,ROUND(P2544*$E2545,0))),0),0)</f>
        <v>0</v>
      </c>
      <c r="Q2546" s="5">
        <f ca="1">IF(AND($G2544,NOT(ISTEXT($G2543)),ISNUMBER(Poczatek),ISNUMBER(Koniec_Projekt)),IFERROR(IF(LataProjekcji=$F2545,IF(AND($G2545=$G2546,$F2545=$F2546),ROUND($D2544-SUM($K2546:P2546),0),ROUND(Q2544*$E2545,0)),IF(LataProjekcji&gt;$F2545,0,ROUND(Q2544*$E2545,0))),0),0)</f>
        <v>0</v>
      </c>
      <c r="R2546" s="5">
        <f ca="1">IF(AND($G2544,NOT(ISTEXT($G2543)),ISNUMBER(Poczatek),ISNUMBER(Koniec_Projekt)),IFERROR(IF(LataProjekcji=$F2545,IF(AND($G2545=$G2546,$F2545=$F2546),ROUND($D2544-SUM($K2546:Q2546),0),ROUND(R2544*$E2545,0)),IF(LataProjekcji&gt;$F2545,0,ROUND(R2544*$E2545,0))),0),0)</f>
        <v>0</v>
      </c>
      <c r="S2546" s="5">
        <f ca="1">IF(AND($G2544,NOT(ISTEXT($G2543)),ISNUMBER(Poczatek),ISNUMBER(Koniec_Projekt)),IFERROR(IF(LataProjekcji=$F2545,IF(AND($G2545=$G2546,$F2545=$F2546),ROUND($D2544-SUM($K2546:R2546),0),ROUND(S2544*$E2545,0)),IF(LataProjekcji&gt;$F2545,0,ROUND(S2544*$E2545,0))),0),0)</f>
        <v>0</v>
      </c>
      <c r="T2546" s="5">
        <f ca="1">IF(AND($G2544,NOT(ISTEXT($G2543)),ISNUMBER(Poczatek),ISNUMBER(Koniec_Projekt)),IFERROR(IF(LataProjekcji=$F2545,IF(AND($G2545=$G2546,$F2545=$F2546),ROUND($D2544-SUM($K2546:S2546),0),ROUND(T2544*$E2545,0)),IF(LataProjekcji&gt;$F2545,0,ROUND(T2544*$E2545,0))),0),0)</f>
        <v>0</v>
      </c>
      <c r="U2546" s="5">
        <f ca="1">IF(AND($G2544,NOT(ISTEXT($G2543)),ISNUMBER(Poczatek),ISNUMBER(Koniec_Projekt)),IFERROR(IF(LataProjekcji=$F2545,IF(AND($G2545=$G2546,$F2545=$F2546),ROUND($D2544-SUM($K2546:T2546),0),ROUND(U2544*$E2545,0)),IF(LataProjekcji&gt;$F2545,0,ROUND(U2544*$E2545,0))),0),0)</f>
        <v>0</v>
      </c>
      <c r="V2546" s="5">
        <f ca="1">IF(AND($G2544,NOT(ISTEXT($G2543)),ISNUMBER(Poczatek),ISNUMBER(Koniec_Projekt)),IFERROR(IF(LataProjekcji=$F2545,IF(AND($G2545=$G2546,$F2545=$F2546),ROUND($D2544-SUM($K2546:U2546),0),ROUND(V2544*$E2545,0)),IF(LataProjekcji&gt;$F2545,0,ROUND(V2544*$E2545,0))),0),0)</f>
        <v>0</v>
      </c>
      <c r="W2546" s="5">
        <f ca="1">IF(AND($G2544,NOT(ISTEXT($G2543)),ISNUMBER(Poczatek),ISNUMBER(Koniec_Projekt)),IFERROR(IF(LataProjekcji=$F2545,IF(AND($G2545=$G2546,$F2545=$F2546),ROUND($D2544-SUM($K2546:V2546),0),ROUND(W2544*$E2545,0)),IF(LataProjekcji&gt;$F2545,0,ROUND(W2544*$E2545,0))),0),0)</f>
        <v>0</v>
      </c>
      <c r="X2546" s="5">
        <f ca="1">IF(AND($G2544,NOT(ISTEXT($G2543)),ISNUMBER(Poczatek),ISNUMBER(Koniec_Projekt)),IFERROR(IF(LataProjekcji=$F2545,IF(AND($G2545=$G2546,$F2545=$F2546),ROUND($D2544-SUM($K2546:W2546),0),ROUND(X2544*$E2545,0)),IF(LataProjekcji&gt;$F2545,0,ROUND(X2544*$E2545,0))),0),0)</f>
        <v>0</v>
      </c>
      <c r="Y2546" s="5">
        <f ca="1">IF(AND($G2544,NOT(ISTEXT($G2543)),ISNUMBER(Poczatek),ISNUMBER(Koniec_Projekt)),IFERROR(IF(LataProjekcji=$F2545,IF(AND($G2545=$G2546,$F2545=$F2546),ROUND($D2544-SUM($K2546:X2546),0),ROUND(Y2544*$E2545,0)),IF(LataProjekcji&gt;$F2545,0,ROUND(Y2544*$E2545,0))),0),0)</f>
        <v>0</v>
      </c>
      <c r="Z2546" s="5">
        <f ca="1">IF(AND($G2544,NOT(ISTEXT($G2543)),ISNUMBER(Poczatek),ISNUMBER(Koniec_Projekt)),IFERROR(IF(LataProjekcji=$F2545,IF(AND($G2545=$G2546,$F2545=$F2546),ROUND($D2544-SUM($K2546:Y2546),0),ROUND(Z2544*$E2545,0)),IF(LataProjekcji&gt;$F2545,0,ROUND(Z2544*$E2545,0))),0),0)</f>
        <v>0</v>
      </c>
      <c r="AA2546" s="5">
        <f ca="1">IF(AND($G2544,NOT(ISTEXT($G2543)),ISNUMBER(Poczatek),ISNUMBER(Koniec_Projekt)),IFERROR(IF(LataProjekcji=$F2545,IF(AND($G2545=$G2546,$F2545=$F2546),ROUND($D2544-SUM($K2546:Z2546),0),ROUND(AA2544*$E2545,0)),IF(LataProjekcji&gt;$F2545,0,ROUND(AA2544*$E2545,0))),0),0)</f>
        <v>0</v>
      </c>
      <c r="AB2546" s="5">
        <f ca="1">IF(AND($G2544,NOT(ISTEXT($G2543)),ISNUMBER(Poczatek),ISNUMBER(Koniec_Projekt)),IFERROR(IF(LataProjekcji=$F2545,IF(AND($G2545=$G2546,$F2545=$F2546),ROUND($D2544-SUM($K2546:AA2546),0),ROUND(AB2544*$E2545,0)),IF(LataProjekcji&gt;$F2545,0,ROUND(AB2544*$E2545,0))),0),0)</f>
        <v>0</v>
      </c>
      <c r="AC2546" s="5">
        <f ca="1">IF(AND($G2544,NOT(ISTEXT($G2543)),ISNUMBER(Poczatek),ISNUMBER(Koniec_Projekt)),IFERROR(IF(LataProjekcji=$F2545,IF(AND($G2545=$G2546,$F2545=$F2546),ROUND($D2544-SUM($K2546:AB2546),0),ROUND(AC2544*$E2545,0)),IF(LataProjekcji&gt;$F2545,0,ROUND(AC2544*$E2545,0))),0),0)</f>
        <v>0</v>
      </c>
      <c r="AD2546" s="5">
        <f ca="1">IF(AND($G2544,NOT(ISTEXT($G2543)),ISNUMBER(Poczatek),ISNUMBER(Koniec_Projekt)),IFERROR(IF(LataProjekcji=$F2545,IF(AND($G2545=$G2546,$F2545=$F2546),ROUND($D2544-SUM($K2546:AC2546),0),ROUND(AD2544*$E2545,0)),IF(LataProjekcji&gt;$F2545,0,ROUND(AD2544*$E2545,0))),0),0)</f>
        <v>0</v>
      </c>
      <c r="AE2546" s="5">
        <f ca="1">IF(AND($G2544,NOT(ISTEXT($G2543)),ISNUMBER(Poczatek),ISNUMBER(Koniec_Projekt)),IFERROR(IF(LataProjekcji=$F2545,IF(AND($G2545=$G2546,$F2545=$F2546),ROUND($D2544-SUM($K2546:AD2546),0),ROUND(AE2544*$E2545,0)),IF(LataProjekcji&gt;$F2545,0,ROUND(AE2544*$E2545,0))),0),0)</f>
        <v>0</v>
      </c>
    </row>
    <row r="2547" spans="2:31" ht="12.5" hidden="1" thickBot="1">
      <c r="B2547" s="532" t="s">
        <v>755</v>
      </c>
      <c r="C2547" s="533"/>
      <c r="D2547" s="534">
        <f ca="1">IF(D2544&gt;10,ROUND((D2546-1)*E2545,0),E2545)</f>
        <v>0</v>
      </c>
      <c r="E2547" s="534">
        <f ca="1">D2544-D2547</f>
        <v>0</v>
      </c>
      <c r="F2547" s="533"/>
      <c r="G2547" s="533"/>
      <c r="H2547" s="533"/>
      <c r="I2547" s="533"/>
      <c r="J2547" s="533"/>
      <c r="K2547" s="533"/>
      <c r="L2547" s="533"/>
      <c r="M2547" s="533"/>
      <c r="N2547" s="533"/>
      <c r="O2547" s="533"/>
      <c r="P2547" s="533"/>
      <c r="Q2547" s="533"/>
      <c r="R2547" s="533"/>
      <c r="S2547" s="533"/>
      <c r="T2547" s="533"/>
      <c r="U2547" s="533"/>
      <c r="V2547" s="533"/>
      <c r="W2547" s="533"/>
      <c r="X2547" s="533"/>
      <c r="Y2547" s="533"/>
      <c r="Z2547" s="533"/>
      <c r="AA2547" s="533"/>
      <c r="AB2547" s="533"/>
      <c r="AC2547" s="533"/>
      <c r="AD2547" s="533"/>
      <c r="AE2547" s="533"/>
    </row>
    <row r="2548" spans="2:31" ht="12.5" hidden="1" thickTop="1">
      <c r="C2548" s="251"/>
      <c r="D2548" s="459"/>
      <c r="E2548" s="459"/>
      <c r="F2548" s="459"/>
      <c r="G2548" s="459"/>
    </row>
    <row r="2549" spans="2:31" ht="12.5" hidden="1" thickBot="1">
      <c r="B2549" s="535" t="str">
        <f ca="1">"nazwa ST: "&amp;B1360</f>
        <v>nazwa ST: 0</v>
      </c>
      <c r="C2549" s="535"/>
      <c r="D2549" s="536">
        <f>D1360</f>
        <v>11</v>
      </c>
      <c r="E2549" s="535"/>
      <c r="F2549" s="535"/>
      <c r="G2549" s="535"/>
      <c r="H2549" s="535"/>
      <c r="I2549" s="535"/>
      <c r="J2549" s="535"/>
      <c r="K2549" s="544" t="str">
        <f t="shared" ref="K2549:AE2549" si="3699">LataProjekcji</f>
        <v>Uzupełnij dane</v>
      </c>
      <c r="L2549" s="544" t="str">
        <f t="shared" si="3699"/>
        <v/>
      </c>
      <c r="M2549" s="544" t="str">
        <f t="shared" si="3699"/>
        <v/>
      </c>
      <c r="N2549" s="544" t="str">
        <f t="shared" si="3699"/>
        <v/>
      </c>
      <c r="O2549" s="544" t="str">
        <f t="shared" si="3699"/>
        <v/>
      </c>
      <c r="P2549" s="544" t="str">
        <f t="shared" si="3699"/>
        <v/>
      </c>
      <c r="Q2549" s="544" t="str">
        <f t="shared" si="3699"/>
        <v/>
      </c>
      <c r="R2549" s="544" t="str">
        <f t="shared" si="3699"/>
        <v/>
      </c>
      <c r="S2549" s="544" t="str">
        <f t="shared" si="3699"/>
        <v/>
      </c>
      <c r="T2549" s="544" t="str">
        <f t="shared" si="3699"/>
        <v/>
      </c>
      <c r="U2549" s="544" t="str">
        <f t="shared" si="3699"/>
        <v/>
      </c>
      <c r="V2549" s="544" t="str">
        <f t="shared" si="3699"/>
        <v/>
      </c>
      <c r="W2549" s="544" t="str">
        <f t="shared" si="3699"/>
        <v/>
      </c>
      <c r="X2549" s="544" t="str">
        <f t="shared" si="3699"/>
        <v/>
      </c>
      <c r="Y2549" s="544" t="str">
        <f t="shared" si="3699"/>
        <v/>
      </c>
      <c r="Z2549" s="544" t="str">
        <f t="shared" si="3699"/>
        <v/>
      </c>
      <c r="AA2549" s="544" t="str">
        <f t="shared" si="3699"/>
        <v/>
      </c>
      <c r="AB2549" s="544" t="str">
        <f t="shared" si="3699"/>
        <v/>
      </c>
      <c r="AC2549" s="544" t="str">
        <f t="shared" si="3699"/>
        <v/>
      </c>
      <c r="AD2549" s="544" t="str">
        <f t="shared" si="3699"/>
        <v/>
      </c>
      <c r="AE2549" s="544" t="str">
        <f t="shared" si="3699"/>
        <v/>
      </c>
    </row>
    <row r="2550" spans="2:31" hidden="1">
      <c r="B2550" s="531" t="s">
        <v>756</v>
      </c>
      <c r="D2550" s="1">
        <f ca="1">D1361</f>
        <v>1900</v>
      </c>
      <c r="E2550" s="1">
        <f ca="1">E1361</f>
        <v>1</v>
      </c>
      <c r="F2550" s="1">
        <f ca="1">IF(D2551&gt;10,F1361,1)</f>
        <v>1</v>
      </c>
      <c r="G2550" s="530" t="str">
        <f ca="1">IF(ISBLANK(OFFSET($E$269,$D2549,0)),"brak daty",IF(D2551&gt;10,EDATE(OFFSET($E$269,$D2549,0),D2553),DATE(D2550,E2550,1)))</f>
        <v>brak daty</v>
      </c>
      <c r="H2550" s="543" t="b">
        <f ca="1">SUM(K2550:AE2550)=D2553</f>
        <v>1</v>
      </c>
      <c r="I2550" s="1" t="s">
        <v>752</v>
      </c>
      <c r="K2550" s="5">
        <f ca="1">IF(AND($G2551,NOT(ISTEXT($G2550)),ISNUMBER(Poczatek),ISNUMBER(Koniec_Projekt)),IFERROR(IF($D2550=LataProjekcji,$F2550,IF($D2550&lt;LataProjekcji,IF((SUM(K2550)+12)&lt;$D2553,12,$D2553-SUM(K2550)),0)),0),0)</f>
        <v>0</v>
      </c>
      <c r="L2550" s="5">
        <f ca="1">IF(AND($G2551,NOT(ISTEXT($G2550)),ISNUMBER(Poczatek),ISNUMBER(Koniec_Projekt)),IFERROR(IF($D2550=LataProjekcji,$F2550,IF($D2550&lt;LataProjekcji,IF((SUM($K2550:K2550)+12)&lt;$D2553,12,$D2553-SUM($K2550:K2550)),0)),0),0)</f>
        <v>0</v>
      </c>
      <c r="M2550" s="5">
        <f ca="1">IF(AND($G2551,NOT(ISTEXT($G2550)),ISNUMBER(Poczatek),ISNUMBER(Koniec_Projekt)),IFERROR(IF($D2550=LataProjekcji,$F2550,IF($D2550&lt;LataProjekcji,IF((SUM($K2550:L2550)+12)&lt;$D2553,12,$D2553-SUM($K2550:L2550)),0)),0),0)</f>
        <v>0</v>
      </c>
      <c r="N2550" s="5">
        <f ca="1">IF(AND($G2551,NOT(ISTEXT($G2550)),ISNUMBER(Poczatek),ISNUMBER(Koniec_Projekt)),IFERROR(IF($D2550=LataProjekcji,$F2550,IF($D2550&lt;LataProjekcji,IF((SUM($K2550:M2550)+12)&lt;$D2553,12,$D2553-SUM($K2550:M2550)),0)),0),0)</f>
        <v>0</v>
      </c>
      <c r="O2550" s="5">
        <f ca="1">IF(AND($G2551,NOT(ISTEXT($G2550)),ISNUMBER(Poczatek),ISNUMBER(Koniec_Projekt)),IFERROR(IF($D2550=LataProjekcji,$F2550,IF($D2550&lt;LataProjekcji,IF((SUM($K2550:N2550)+12)&lt;$D2553,12,$D2553-SUM($K2550:N2550)),0)),0),0)</f>
        <v>0</v>
      </c>
      <c r="P2550" s="5">
        <f ca="1">IF(AND($G2551,NOT(ISTEXT($G2550)),ISNUMBER(Poczatek),ISNUMBER(Koniec_Projekt)),IFERROR(IF($D2550=LataProjekcji,$F2550,IF($D2550&lt;LataProjekcji,IF((SUM($K2550:O2550)+12)&lt;$D2553,12,$D2553-SUM($K2550:O2550)),0)),0),0)</f>
        <v>0</v>
      </c>
      <c r="Q2550" s="5">
        <f ca="1">IF(AND($G2551,NOT(ISTEXT($G2550)),ISNUMBER(Poczatek),ISNUMBER(Koniec_Projekt)),IFERROR(IF($D2550=LataProjekcji,$F2550,IF($D2550&lt;LataProjekcji,IF((SUM($K2550:P2550)+12)&lt;$D2553,12,$D2553-SUM($K2550:P2550)),0)),0),0)</f>
        <v>0</v>
      </c>
      <c r="R2550" s="5">
        <f ca="1">IF(AND($G2551,NOT(ISTEXT($G2550)),ISNUMBER(Poczatek),ISNUMBER(Koniec_Projekt)),IFERROR(IF($D2550=LataProjekcji,$F2550,IF($D2550&lt;LataProjekcji,IF((SUM($K2550:Q2550)+12)&lt;$D2553,12,$D2553-SUM($K2550:Q2550)),0)),0),0)</f>
        <v>0</v>
      </c>
      <c r="S2550" s="5">
        <f ca="1">IF(AND($G2551,NOT(ISTEXT($G2550)),ISNUMBER(Poczatek),ISNUMBER(Koniec_Projekt)),IFERROR(IF($D2550=LataProjekcji,$F2550,IF($D2550&lt;LataProjekcji,IF((SUM($K2550:R2550)+12)&lt;$D2553,12,$D2553-SUM($K2550:R2550)),0)),0),0)</f>
        <v>0</v>
      </c>
      <c r="T2550" s="5">
        <f ca="1">IF(AND($G2551,NOT(ISTEXT($G2550)),ISNUMBER(Poczatek),ISNUMBER(Koniec_Projekt)),IFERROR(IF($D2550=LataProjekcji,$F2550,IF($D2550&lt;LataProjekcji,IF((SUM($K2550:S2550)+12)&lt;$D2553,12,$D2553-SUM($K2550:S2550)),0)),0),0)</f>
        <v>0</v>
      </c>
      <c r="U2550" s="5">
        <f ca="1">IF(AND($G2551,NOT(ISTEXT($G2550)),ISNUMBER(Poczatek),ISNUMBER(Koniec_Projekt)),IFERROR(IF($D2550=LataProjekcji,$F2550,IF($D2550&lt;LataProjekcji,IF((SUM($K2550:T2550)+12)&lt;$D2553,12,$D2553-SUM($K2550:T2550)),0)),0),0)</f>
        <v>0</v>
      </c>
      <c r="V2550" s="5">
        <f ca="1">IF(AND($G2551,NOT(ISTEXT($G2550)),ISNUMBER(Poczatek),ISNUMBER(Koniec_Projekt)),IFERROR(IF($D2550=LataProjekcji,$F2550,IF($D2550&lt;LataProjekcji,IF((SUM($K2550:U2550)+12)&lt;$D2553,12,$D2553-SUM($K2550:U2550)),0)),0),0)</f>
        <v>0</v>
      </c>
      <c r="W2550" s="5">
        <f ca="1">IF(AND($G2551,NOT(ISTEXT($G2550)),ISNUMBER(Poczatek),ISNUMBER(Koniec_Projekt)),IFERROR(IF($D2550=LataProjekcji,$F2550,IF($D2550&lt;LataProjekcji,IF((SUM($K2550:V2550)+12)&lt;$D2553,12,$D2553-SUM($K2550:V2550)),0)),0),0)</f>
        <v>0</v>
      </c>
      <c r="X2550" s="5">
        <f ca="1">IF(AND($G2551,NOT(ISTEXT($G2550)),ISNUMBER(Poczatek),ISNUMBER(Koniec_Projekt)),IFERROR(IF($D2550=LataProjekcji,$F2550,IF($D2550&lt;LataProjekcji,IF((SUM($K2550:W2550)+12)&lt;$D2553,12,$D2553-SUM($K2550:W2550)),0)),0),0)</f>
        <v>0</v>
      </c>
      <c r="Y2550" s="5">
        <f ca="1">IF(AND($G2551,NOT(ISTEXT($G2550)),ISNUMBER(Poczatek),ISNUMBER(Koniec_Projekt)),IFERROR(IF($D2550=LataProjekcji,$F2550,IF($D2550&lt;LataProjekcji,IF((SUM($K2550:X2550)+12)&lt;$D2553,12,$D2553-SUM($K2550:X2550)),0)),0),0)</f>
        <v>0</v>
      </c>
      <c r="Z2550" s="5">
        <f ca="1">IF(AND($G2551,NOT(ISTEXT($G2550)),ISNUMBER(Poczatek),ISNUMBER(Koniec_Projekt)),IFERROR(IF($D2550=LataProjekcji,$F2550,IF($D2550&lt;LataProjekcji,IF((SUM($K2550:Y2550)+12)&lt;$D2553,12,$D2553-SUM($K2550:Y2550)),0)),0),0)</f>
        <v>0</v>
      </c>
      <c r="AA2550" s="5">
        <f ca="1">IF(AND($G2551,NOT(ISTEXT($G2550)),ISNUMBER(Poczatek),ISNUMBER(Koniec_Projekt)),IFERROR(IF($D2550=LataProjekcji,$F2550,IF($D2550&lt;LataProjekcji,IF((SUM($K2550:Z2550)+12)&lt;$D2553,12,$D2553-SUM($K2550:Z2550)),0)),0),0)</f>
        <v>0</v>
      </c>
      <c r="AB2550" s="5">
        <f ca="1">IF(AND($G2551,NOT(ISTEXT($G2550)),ISNUMBER(Poczatek),ISNUMBER(Koniec_Projekt)),IFERROR(IF($D2550=LataProjekcji,$F2550,IF($D2550&lt;LataProjekcji,IF((SUM($K2550:AA2550)+12)&lt;$D2553,12,$D2553-SUM($K2550:AA2550)),0)),0),0)</f>
        <v>0</v>
      </c>
      <c r="AC2550" s="5">
        <f ca="1">IF(AND($G2551,NOT(ISTEXT($G2550)),ISNUMBER(Poczatek),ISNUMBER(Koniec_Projekt)),IFERROR(IF($D2550=LataProjekcji,$F2550,IF($D2550&lt;LataProjekcji,IF((SUM($K2550:AB2550)+12)&lt;$D2553,12,$D2553-SUM($K2550:AB2550)),0)),0),0)</f>
        <v>0</v>
      </c>
      <c r="AD2550" s="5">
        <f ca="1">IF(AND($G2551,NOT(ISTEXT($G2550)),ISNUMBER(Poczatek),ISNUMBER(Koniec_Projekt)),IFERROR(IF($D2550=LataProjekcji,$F2550,IF($D2550&lt;LataProjekcji,IF((SUM($K2550:AC2550)+12)&lt;$D2553,12,$D2553-SUM($K2550:AC2550)),0)),0),0)</f>
        <v>0</v>
      </c>
      <c r="AE2550" s="5">
        <f ca="1">IF(AND($G2551,NOT(ISTEXT($G2550)),ISNUMBER(Poczatek),ISNUMBER(Koniec_Projekt)),IFERROR(IF($D2550=LataProjekcji,$F2550,IF($D2550&lt;LataProjekcji,IF((SUM($K2550:AD2550)+12)&lt;$D2553,12,$D2553-SUM($K2550:AD2550)),0)),0),0)</f>
        <v>0</v>
      </c>
    </row>
    <row r="2551" spans="2:31" hidden="1">
      <c r="B2551" s="531" t="s">
        <v>758</v>
      </c>
      <c r="D2551" s="5">
        <f ca="1">D1362</f>
        <v>0</v>
      </c>
      <c r="E2551" s="459">
        <f ca="1">E1362</f>
        <v>0</v>
      </c>
      <c r="F2551" s="459">
        <f ca="1">F1362</f>
        <v>0</v>
      </c>
      <c r="G2551" s="1" t="b">
        <f>NOT(ISBLANK(am_wnip))</f>
        <v>0</v>
      </c>
      <c r="H2551" s="543" t="b">
        <f ca="1">SUM(K2551:AE2551)=E2553</f>
        <v>1</v>
      </c>
      <c r="I2551" s="1" t="s">
        <v>753</v>
      </c>
      <c r="K2551" s="542">
        <f ca="1">IF(AND($G2551,NOT(ISTEXT($G2550)),ISNUMBER(Poczatek),ISNUMBER(Koniec_Projekt)),IFERROR(IF($D2550=LataProjekcji,IF($F2550&gt;$E2553,$E2553,$F2550),IF($D2553&gt;=$E2553,(IF($D2550&lt;LataProjekcji,IF((SUM(J2551:$K2551)+12)&lt;$E2553,12,$E2553-SUM(J2551:$K2551)),0)),(IF($D2550&lt;LataProjekcji,IF((SUM(J2551:$K2551)+12)&lt;$D2553,12,$D2553-SUM(J2551:$K2551)),0)))),0),0)</f>
        <v>0</v>
      </c>
      <c r="L2551" s="542">
        <f ca="1">IF(AND($G2551,NOT(ISTEXT($G2550)),ISNUMBER(Poczatek),ISNUMBER(Koniec_Projekt)),IFERROR(IF($D2550=LataProjekcji,IF($F2550&gt;$E2553,$E2553,$F2550),IF($D2553&gt;=$E2553,(IF($D2550&lt;LataProjekcji,IF((SUM($K2551:K2551)+12)&lt;$E2553,12,$E2553-SUM($K2551:K2551)),0)),(IF($D2550&lt;LataProjekcji,IF((SUM($K2551:K2551)+12)&lt;$D2553,12,$D2553-SUM($K2551:K2551)),0)))),0),0)</f>
        <v>0</v>
      </c>
      <c r="M2551" s="542">
        <f ca="1">IF(AND($G2551,NOT(ISTEXT($G2550)),ISNUMBER(Poczatek),ISNUMBER(Koniec_Projekt)),IFERROR(IF($D2550=LataProjekcji,IF($F2550&gt;$E2553,$E2553,$F2550),IF($D2553&gt;=$E2553,(IF($D2550&lt;LataProjekcji,IF((SUM($K2551:L2551)+12)&lt;$E2553,12,$E2553-SUM($K2551:L2551)),0)),(IF($D2550&lt;LataProjekcji,IF((SUM($K2551:L2551)+12)&lt;$D2553,12,$D2553-SUM($K2551:L2551)),0)))),0),0)</f>
        <v>0</v>
      </c>
      <c r="N2551" s="542">
        <f ca="1">IF(AND($G2551,NOT(ISTEXT($G2550)),ISNUMBER(Poczatek),ISNUMBER(Koniec_Projekt)),IFERROR(IF($D2550=LataProjekcji,IF($F2550&gt;$E2553,$E2553,$F2550),IF($D2553&gt;=$E2553,(IF($D2550&lt;LataProjekcji,IF((SUM($K2551:M2551)+12)&lt;$E2553,12,$E2553-SUM($K2551:M2551)),0)),(IF($D2550&lt;LataProjekcji,IF((SUM($K2551:M2551)+12)&lt;$D2553,12,$D2553-SUM($K2551:M2551)),0)))),0),0)</f>
        <v>0</v>
      </c>
      <c r="O2551" s="542">
        <f ca="1">IF(AND($G2551,NOT(ISTEXT($G2550)),ISNUMBER(Poczatek),ISNUMBER(Koniec_Projekt)),IFERROR(IF($D2550=LataProjekcji,IF($F2550&gt;$E2553,$E2553,$F2550),IF($D2553&gt;=$E2553,(IF($D2550&lt;LataProjekcji,IF((SUM($K2551:N2551)+12)&lt;$E2553,12,$E2553-SUM($K2551:N2551)),0)),(IF($D2550&lt;LataProjekcji,IF((SUM($K2551:N2551)+12)&lt;$D2553,12,$D2553-SUM($K2551:N2551)),0)))),0),0)</f>
        <v>0</v>
      </c>
      <c r="P2551" s="542">
        <f ca="1">IF(AND($G2551,NOT(ISTEXT($G2550)),ISNUMBER(Poczatek),ISNUMBER(Koniec_Projekt)),IFERROR(IF($D2550=LataProjekcji,IF($F2550&gt;$E2553,$E2553,$F2550),IF($D2553&gt;=$E2553,(IF($D2550&lt;LataProjekcji,IF((SUM($K2551:O2551)+12)&lt;$E2553,12,$E2553-SUM($K2551:O2551)),0)),(IF($D2550&lt;LataProjekcji,IF((SUM($K2551:O2551)+12)&lt;$D2553,12,$D2553-SUM($K2551:O2551)),0)))),0),0)</f>
        <v>0</v>
      </c>
      <c r="Q2551" s="542">
        <f ca="1">IF(AND($G2551,NOT(ISTEXT($G2550)),ISNUMBER(Poczatek),ISNUMBER(Koniec_Projekt)),IFERROR(IF($D2550=LataProjekcji,IF($F2550&gt;$E2553,$E2553,$F2550),IF($D2553&gt;=$E2553,(IF($D2550&lt;LataProjekcji,IF((SUM($K2551:P2551)+12)&lt;$E2553,12,$E2553-SUM($K2551:P2551)),0)),(IF($D2550&lt;LataProjekcji,IF((SUM($K2551:P2551)+12)&lt;$D2553,12,$D2553-SUM($K2551:P2551)),0)))),0),0)</f>
        <v>0</v>
      </c>
      <c r="R2551" s="542">
        <f ca="1">IF(AND($G2551,NOT(ISTEXT($G2550)),ISNUMBER(Poczatek),ISNUMBER(Koniec_Projekt)),IFERROR(IF($D2550=LataProjekcji,IF($F2550&gt;$E2553,$E2553,$F2550),IF($D2553&gt;=$E2553,(IF($D2550&lt;LataProjekcji,IF((SUM($K2551:Q2551)+12)&lt;$E2553,12,$E2553-SUM($K2551:Q2551)),0)),(IF($D2550&lt;LataProjekcji,IF((SUM($K2551:Q2551)+12)&lt;$D2553,12,$D2553-SUM($K2551:Q2551)),0)))),0),0)</f>
        <v>0</v>
      </c>
      <c r="S2551" s="542">
        <f ca="1">IF(AND($G2551,NOT(ISTEXT($G2550)),ISNUMBER(Poczatek),ISNUMBER(Koniec_Projekt)),IFERROR(IF($D2550=LataProjekcji,IF($F2550&gt;$E2553,$E2553,$F2550),IF($D2553&gt;=$E2553,(IF($D2550&lt;LataProjekcji,IF((SUM($K2551:R2551)+12)&lt;$E2553,12,$E2553-SUM($K2551:R2551)),0)),(IF($D2550&lt;LataProjekcji,IF((SUM($K2551:R2551)+12)&lt;$D2553,12,$D2553-SUM($K2551:R2551)),0)))),0),0)</f>
        <v>0</v>
      </c>
      <c r="T2551" s="542">
        <f ca="1">IF(AND($G2551,NOT(ISTEXT($G2550)),ISNUMBER(Poczatek),ISNUMBER(Koniec_Projekt)),IFERROR(IF($D2550=LataProjekcji,IF($F2550&gt;$E2553,$E2553,$F2550),IF($D2553&gt;=$E2553,(IF($D2550&lt;LataProjekcji,IF((SUM($K2551:S2551)+12)&lt;$E2553,12,$E2553-SUM($K2551:S2551)),0)),(IF($D2550&lt;LataProjekcji,IF((SUM($K2551:S2551)+12)&lt;$D2553,12,$D2553-SUM($K2551:S2551)),0)))),0),0)</f>
        <v>0</v>
      </c>
      <c r="U2551" s="542">
        <f ca="1">IF(AND($G2551,NOT(ISTEXT($G2550)),ISNUMBER(Poczatek),ISNUMBER(Koniec_Projekt)),IFERROR(IF($D2550=LataProjekcji,IF($F2550&gt;$E2553,$E2553,$F2550),IF($D2553&gt;=$E2553,(IF($D2550&lt;LataProjekcji,IF((SUM($K2551:T2551)+12)&lt;$E2553,12,$E2553-SUM($K2551:T2551)),0)),(IF($D2550&lt;LataProjekcji,IF((SUM($K2551:T2551)+12)&lt;$D2553,12,$D2553-SUM($K2551:T2551)),0)))),0),0)</f>
        <v>0</v>
      </c>
      <c r="V2551" s="542">
        <f ca="1">IF(AND($G2551,NOT(ISTEXT($G2550)),ISNUMBER(Poczatek),ISNUMBER(Koniec_Projekt)),IFERROR(IF($D2550=LataProjekcji,IF($F2550&gt;$E2553,$E2553,$F2550),IF($D2553&gt;=$E2553,(IF($D2550&lt;LataProjekcji,IF((SUM($K2551:U2551)+12)&lt;$E2553,12,$E2553-SUM($K2551:U2551)),0)),(IF($D2550&lt;LataProjekcji,IF((SUM($K2551:U2551)+12)&lt;$D2553,12,$D2553-SUM($K2551:U2551)),0)))),0),0)</f>
        <v>0</v>
      </c>
      <c r="W2551" s="542">
        <f ca="1">IF(AND($G2551,NOT(ISTEXT($G2550)),ISNUMBER(Poczatek),ISNUMBER(Koniec_Projekt)),IFERROR(IF($D2550=LataProjekcji,IF($F2550&gt;$E2553,$E2553,$F2550),IF($D2553&gt;=$E2553,(IF($D2550&lt;LataProjekcji,IF((SUM($K2551:V2551)+12)&lt;$E2553,12,$E2553-SUM($K2551:V2551)),0)),(IF($D2550&lt;LataProjekcji,IF((SUM($K2551:V2551)+12)&lt;$D2553,12,$D2553-SUM($K2551:V2551)),0)))),0),0)</f>
        <v>0</v>
      </c>
      <c r="X2551" s="542">
        <f ca="1">IF(AND($G2551,NOT(ISTEXT($G2550)),ISNUMBER(Poczatek),ISNUMBER(Koniec_Projekt)),IFERROR(IF($D2550=LataProjekcji,IF($F2550&gt;$E2553,$E2553,$F2550),IF($D2553&gt;=$E2553,(IF($D2550&lt;LataProjekcji,IF((SUM($K2551:W2551)+12)&lt;$E2553,12,$E2553-SUM($K2551:W2551)),0)),(IF($D2550&lt;LataProjekcji,IF((SUM($K2551:W2551)+12)&lt;$D2553,12,$D2553-SUM($K2551:W2551)),0)))),0),0)</f>
        <v>0</v>
      </c>
      <c r="Y2551" s="542">
        <f ca="1">IF(AND($G2551,NOT(ISTEXT($G2550)),ISNUMBER(Poczatek),ISNUMBER(Koniec_Projekt)),IFERROR(IF($D2550=LataProjekcji,IF($F2550&gt;$E2553,$E2553,$F2550),IF($D2553&gt;=$E2553,(IF($D2550&lt;LataProjekcji,IF((SUM($K2551:X2551)+12)&lt;$E2553,12,$E2553-SUM($K2551:X2551)),0)),(IF($D2550&lt;LataProjekcji,IF((SUM($K2551:X2551)+12)&lt;$D2553,12,$D2553-SUM($K2551:X2551)),0)))),0),0)</f>
        <v>0</v>
      </c>
      <c r="Z2551" s="542">
        <f ca="1">IF(AND($G2551,NOT(ISTEXT($G2550)),ISNUMBER(Poczatek),ISNUMBER(Koniec_Projekt)),IFERROR(IF($D2550=LataProjekcji,IF($F2550&gt;$E2553,$E2553,$F2550),IF($D2553&gt;=$E2553,(IF($D2550&lt;LataProjekcji,IF((SUM($K2551:Y2551)+12)&lt;$E2553,12,$E2553-SUM($K2551:Y2551)),0)),(IF($D2550&lt;LataProjekcji,IF((SUM($K2551:Y2551)+12)&lt;$D2553,12,$D2553-SUM($K2551:Y2551)),0)))),0),0)</f>
        <v>0</v>
      </c>
      <c r="AA2551" s="542">
        <f ca="1">IF(AND($G2551,NOT(ISTEXT($G2550)),ISNUMBER(Poczatek),ISNUMBER(Koniec_Projekt)),IFERROR(IF($D2550=LataProjekcji,IF($F2550&gt;$E2553,$E2553,$F2550),IF($D2553&gt;=$E2553,(IF($D2550&lt;LataProjekcji,IF((SUM($K2551:Z2551)+12)&lt;$E2553,12,$E2553-SUM($K2551:Z2551)),0)),(IF($D2550&lt;LataProjekcji,IF((SUM($K2551:Z2551)+12)&lt;$D2553,12,$D2553-SUM($K2551:Z2551)),0)))),0),0)</f>
        <v>0</v>
      </c>
      <c r="AB2551" s="542">
        <f ca="1">IF(AND($G2551,NOT(ISTEXT($G2550)),ISNUMBER(Poczatek),ISNUMBER(Koniec_Projekt)),IFERROR(IF($D2550=LataProjekcji,IF($F2550&gt;$E2553,$E2553,$F2550),IF($D2553&gt;=$E2553,(IF($D2550&lt;LataProjekcji,IF((SUM($K2551:AA2551)+12)&lt;$E2553,12,$E2553-SUM($K2551:AA2551)),0)),(IF($D2550&lt;LataProjekcji,IF((SUM($K2551:AA2551)+12)&lt;$D2553,12,$D2553-SUM($K2551:AA2551)),0)))),0),0)</f>
        <v>0</v>
      </c>
      <c r="AC2551" s="542">
        <f ca="1">IF(AND($G2551,NOT(ISTEXT($G2550)),ISNUMBER(Poczatek),ISNUMBER(Koniec_Projekt)),IFERROR(IF($D2550=LataProjekcji,IF($F2550&gt;$E2553,$E2553,$F2550),IF($D2553&gt;=$E2553,(IF($D2550&lt;LataProjekcji,IF((SUM($K2551:AB2551)+12)&lt;$E2553,12,$E2553-SUM($K2551:AB2551)),0)),(IF($D2550&lt;LataProjekcji,IF((SUM($K2551:AB2551)+12)&lt;$D2553,12,$D2553-SUM($K2551:AB2551)),0)))),0),0)</f>
        <v>0</v>
      </c>
      <c r="AD2551" s="542">
        <f ca="1">IF(AND($G2551,NOT(ISTEXT($G2550)),ISNUMBER(Poczatek),ISNUMBER(Koniec_Projekt)),IFERROR(IF($D2550=LataProjekcji,IF($F2550&gt;$E2553,$E2553,$F2550),IF($D2553&gt;=$E2553,(IF($D2550&lt;LataProjekcji,IF((SUM($K2551:AC2551)+12)&lt;$E2553,12,$E2553-SUM($K2551:AC2551)),0)),(IF($D2550&lt;LataProjekcji,IF((SUM($K2551:AC2551)+12)&lt;$D2553,12,$D2553-SUM($K2551:AC2551)),0)))),0),0)</f>
        <v>0</v>
      </c>
      <c r="AE2551" s="542">
        <f ca="1">IF(AND($G2551,NOT(ISTEXT($G2550)),ISNUMBER(Poczatek),ISNUMBER(Koniec_Projekt)),IFERROR(IF($D2550=LataProjekcji,IF($F2550&gt;$E2553,$E2553,$F2550),IF($D2553&gt;=$E2553,(IF($D2550&lt;LataProjekcji,IF((SUM($K2551:AD2551)+12)&lt;$E2553,12,$E2553-SUM($K2551:AD2551)),0)),(IF($D2550&lt;LataProjekcji,IF((SUM($K2551:AD2551)+12)&lt;$D2553,12,$D2553-SUM($K2551:AD2551)),0)))),0),0)</f>
        <v>0</v>
      </c>
    </row>
    <row r="2552" spans="2:31" hidden="1">
      <c r="B2552" s="531" t="s">
        <v>757</v>
      </c>
      <c r="D2552" s="459">
        <f ca="1">D1363</f>
        <v>0</v>
      </c>
      <c r="E2552" s="459">
        <f ca="1">IF(D2551&gt;10,ROUND(D2552/12,2),D2552)</f>
        <v>0</v>
      </c>
      <c r="F2552" s="529">
        <f>Koniec_Projekt</f>
        <v>0</v>
      </c>
      <c r="G2552" s="330">
        <f>Miesiac_Koniec_Projekt</f>
        <v>0</v>
      </c>
      <c r="H2552" s="543" t="b">
        <f ca="1">SUM(K2552:AE2552)=D2551</f>
        <v>1</v>
      </c>
      <c r="I2552" s="1" t="s">
        <v>716</v>
      </c>
      <c r="K2552" s="256">
        <f ca="1">IF(AND($G2551,NOT(ISTEXT($G2550)),ISNUMBER(Poczatek),ISNUMBER(Koniec_Projekt)),IFERROR(IF(LataProjekcji=$F2553,ROUND($D2551,0),ROUND(K2550*$E2552,0)),0),0)</f>
        <v>0</v>
      </c>
      <c r="L2552" s="5">
        <f ca="1">IF(AND($G2551,NOT(ISTEXT($G2550)),ISNUMBER(Poczatek),ISNUMBER(Koniec_Projekt)),IFERROR(IF(LataProjekcji=$F2553,ROUND($D2551-SUM(K2552:$K2552),0),ROUND(L2550*$E2552,0)),0),0)</f>
        <v>0</v>
      </c>
      <c r="M2552" s="5">
        <f ca="1">IF(AND($G2551,NOT(ISTEXT($G2550)),ISNUMBER(Poczatek),ISNUMBER(Koniec_Projekt)),IFERROR(IF(LataProjekcji=$F2553,ROUND($D2551-SUM($K2552:L2552),0),ROUND(M2550*$E2552,0)),0),0)</f>
        <v>0</v>
      </c>
      <c r="N2552" s="5">
        <f ca="1">IF(AND($G2551,NOT(ISTEXT($G2550)),ISNUMBER(Poczatek),ISNUMBER(Koniec_Projekt)),IFERROR(IF(LataProjekcji=$F2553,ROUND($D2551-SUM($K2552:M2552),0),ROUND(N2550*$E2552,0)),0),0)</f>
        <v>0</v>
      </c>
      <c r="O2552" s="5">
        <f ca="1">IF(AND($G2551,NOT(ISTEXT($G2550)),ISNUMBER(Poczatek),ISNUMBER(Koniec_Projekt)),IFERROR(IF(LataProjekcji=$F2553,ROUND($D2551-SUM($K2552:N2552),0),ROUND(O2550*$E2552,0)),0),0)</f>
        <v>0</v>
      </c>
      <c r="P2552" s="5">
        <f ca="1">IF(AND($G2551,NOT(ISTEXT($G2550)),ISNUMBER(Poczatek),ISNUMBER(Koniec_Projekt)),IFERROR(IF(LataProjekcji=$F2553,ROUND($D2551-SUM($K2552:O2552),0),ROUND(P2550*$E2552,0)),0),0)</f>
        <v>0</v>
      </c>
      <c r="Q2552" s="5">
        <f ca="1">IF(AND($G2551,NOT(ISTEXT($G2550)),ISNUMBER(Poczatek),ISNUMBER(Koniec_Projekt)),IFERROR(IF(LataProjekcji=$F2553,ROUND($D2551-SUM($K2552:P2552),0),ROUND(Q2550*$E2552,0)),0),0)</f>
        <v>0</v>
      </c>
      <c r="R2552" s="5">
        <f ca="1">IF(AND($G2551,NOT(ISTEXT($G2550)),ISNUMBER(Poczatek),ISNUMBER(Koniec_Projekt)),IFERROR(IF(LataProjekcji=$F2553,ROUND($D2551-SUM($K2552:Q2552),0),ROUND(R2550*$E2552,0)),0),0)</f>
        <v>0</v>
      </c>
      <c r="S2552" s="5">
        <f ca="1">IF(AND($G2551,NOT(ISTEXT($G2550)),ISNUMBER(Poczatek),ISNUMBER(Koniec_Projekt)),IFERROR(IF(LataProjekcji=$F2553,ROUND($D2551-SUM($K2552:R2552),0),ROUND(S2550*$E2552,0)),0),0)</f>
        <v>0</v>
      </c>
      <c r="T2552" s="5">
        <f ca="1">IF(AND($G2551,NOT(ISTEXT($G2550)),ISNUMBER(Poczatek),ISNUMBER(Koniec_Projekt)),IFERROR(IF(LataProjekcji=$F2553,ROUND($D2551-SUM($K2552:S2552),0),ROUND(T2550*$E2552,0)),0),0)</f>
        <v>0</v>
      </c>
      <c r="U2552" s="5">
        <f ca="1">IF(AND($G2551,NOT(ISTEXT($G2550)),ISNUMBER(Poczatek),ISNUMBER(Koniec_Projekt)),IFERROR(IF(LataProjekcji=$F2553,ROUND($D2551-SUM($K2552:T2552),0),ROUND(U2550*$E2552,0)),0),0)</f>
        <v>0</v>
      </c>
      <c r="V2552" s="5">
        <f ca="1">IF(AND($G2551,NOT(ISTEXT($G2550)),ISNUMBER(Poczatek),ISNUMBER(Koniec_Projekt)),IFERROR(IF(LataProjekcji=$F2553,ROUND($D2551-SUM($K2552:U2552),0),ROUND(V2550*$E2552,0)),0),0)</f>
        <v>0</v>
      </c>
      <c r="W2552" s="5">
        <f ca="1">IF(AND($G2551,NOT(ISTEXT($G2550)),ISNUMBER(Poczatek),ISNUMBER(Koniec_Projekt)),IFERROR(IF(LataProjekcji=$F2553,ROUND($D2551-SUM($K2552:V2552),0),ROUND(W2550*$E2552,0)),0),0)</f>
        <v>0</v>
      </c>
      <c r="X2552" s="5">
        <f ca="1">IF(AND($G2551,NOT(ISTEXT($G2550)),ISNUMBER(Poczatek),ISNUMBER(Koniec_Projekt)),IFERROR(IF(LataProjekcji=$F2553,ROUND($D2551-SUM($K2552:W2552),0),ROUND(X2550*$E2552,0)),0),0)</f>
        <v>0</v>
      </c>
      <c r="Y2552" s="5">
        <f ca="1">IF(AND($G2551,NOT(ISTEXT($G2550)),ISNUMBER(Poczatek),ISNUMBER(Koniec_Projekt)),IFERROR(IF(LataProjekcji=$F2553,ROUND($D2551-SUM($K2552:X2552),0),ROUND(Y2550*$E2552,0)),0),0)</f>
        <v>0</v>
      </c>
      <c r="Z2552" s="5">
        <f ca="1">IF(AND($G2551,NOT(ISTEXT($G2550)),ISNUMBER(Poczatek),ISNUMBER(Koniec_Projekt)),IFERROR(IF(LataProjekcji=$F2553,ROUND($D2551-SUM($K2552:Y2552),0),ROUND(Z2550*$E2552,0)),0),0)</f>
        <v>0</v>
      </c>
      <c r="AA2552" s="5">
        <f ca="1">IF(AND($G2551,NOT(ISTEXT($G2550)),ISNUMBER(Poczatek),ISNUMBER(Koniec_Projekt)),IFERROR(IF(LataProjekcji=$F2553,ROUND($D2551-SUM($K2552:Z2552),0),ROUND(AA2550*$E2552,0)),0),0)</f>
        <v>0</v>
      </c>
      <c r="AB2552" s="5">
        <f ca="1">IF(AND($G2551,NOT(ISTEXT($G2550)),ISNUMBER(Poczatek),ISNUMBER(Koniec_Projekt)),IFERROR(IF(LataProjekcji=$F2553,ROUND($D2551-SUM($K2552:AA2552),0),ROUND(AB2550*$E2552,0)),0),0)</f>
        <v>0</v>
      </c>
      <c r="AC2552" s="5">
        <f ca="1">IF(AND($G2551,NOT(ISTEXT($G2550)),ISNUMBER(Poczatek),ISNUMBER(Koniec_Projekt)),IFERROR(IF(LataProjekcji=$F2553,ROUND($D2551-SUM($K2552:AB2552),0),ROUND(AC2550*$E2552,0)),0),0)</f>
        <v>0</v>
      </c>
      <c r="AD2552" s="5">
        <f ca="1">IF(AND($G2551,NOT(ISTEXT($G2550)),ISNUMBER(Poczatek),ISNUMBER(Koniec_Projekt)),IFERROR(IF(LataProjekcji=$F2553,ROUND($D2551-SUM($K2552:AC2552),0),ROUND(AD2550*$E2552,0)),0),0)</f>
        <v>0</v>
      </c>
      <c r="AE2552" s="5">
        <f ca="1">IF(AND($G2551,NOT(ISTEXT($G2550)),ISNUMBER(Poczatek),ISNUMBER(Koniec_Projekt)),IFERROR(IF(LataProjekcji=$F2553,ROUND($D2551-SUM($K2552:AD2552),0),ROUND(AE2550*$E2552,0)),0),0)</f>
        <v>0</v>
      </c>
    </row>
    <row r="2553" spans="2:31" hidden="1">
      <c r="B2553" s="531" t="s">
        <v>754</v>
      </c>
      <c r="D2553" s="1">
        <f ca="1">IFERROR(ROUNDUP(D2551/E2552,0),0)</f>
        <v>0</v>
      </c>
      <c r="E2553" s="1">
        <f ca="1">IF(D2553=0,0,DATEDIF(DATE(D2550,E2550,1),DATE(F2552,G2552,1),"m"))</f>
        <v>0</v>
      </c>
      <c r="F2553" s="1" t="str">
        <f ca="1">IFERROR(YEAR(G2550),"brak daty")</f>
        <v>brak daty</v>
      </c>
      <c r="G2553" s="1" t="str">
        <f ca="1">IFERROR(MONTH(G2550),"brak daty")</f>
        <v>brak daty</v>
      </c>
      <c r="H2553" s="5"/>
      <c r="I2553" s="1" t="s">
        <v>426</v>
      </c>
      <c r="K2553" s="5">
        <f ca="1">IF(AND($G2551,NOT(ISTEXT($G2550)),ISNUMBER(Poczatek),ISNUMBER(Koniec_Projekt)),IFERROR(IF(LataProjekcji=$F2552,IF(AND($G2552=$G2553,$F2552=$F2553),ROUND($D2551-SUM($K2553),0),ROUND(K2551*$E2552,0)),IF(LataProjekcji&gt;$F2552,0,ROUND(K2551*$E2552,0))),0),0)</f>
        <v>0</v>
      </c>
      <c r="L2553" s="5">
        <f ca="1">IF(AND($G2551,NOT(ISTEXT($G2550)),ISNUMBER(Poczatek),ISNUMBER(Koniec_Projekt)),IFERROR(IF(LataProjekcji=$F2552,IF(AND($G2552=$G2553,$F2552=$F2553),ROUND($D2551-SUM($K2553:K2553),0),ROUND(L2551*$E2552,0)),IF(LataProjekcji&gt;$F2552,0,ROUND(L2551*$E2552,0))),0),0)</f>
        <v>0</v>
      </c>
      <c r="M2553" s="5">
        <f ca="1">IF(AND($G2551,NOT(ISTEXT($G2550)),ISNUMBER(Poczatek),ISNUMBER(Koniec_Projekt)),IFERROR(IF(LataProjekcji=$F2552,IF(AND($G2552=$G2553,$F2552=$F2553),ROUND($D2551-SUM($K2553:L2553),0),ROUND(M2551*$E2552,0)),IF(LataProjekcji&gt;$F2552,0,ROUND(M2551*$E2552,0))),0),0)</f>
        <v>0</v>
      </c>
      <c r="N2553" s="5">
        <f ca="1">IF(AND($G2551,NOT(ISTEXT($G2550)),ISNUMBER(Poczatek),ISNUMBER(Koniec_Projekt)),IFERROR(IF(LataProjekcji=$F2552,IF(AND($G2552=$G2553,$F2552=$F2553),ROUND($D2551-SUM($K2553:M2553),0),ROUND(N2551*$E2552,0)),IF(LataProjekcji&gt;$F2552,0,ROUND(N2551*$E2552,0))),0),0)</f>
        <v>0</v>
      </c>
      <c r="O2553" s="5">
        <f ca="1">IF(AND($G2551,NOT(ISTEXT($G2550)),ISNUMBER(Poczatek),ISNUMBER(Koniec_Projekt)),IFERROR(IF(LataProjekcji=$F2552,IF(AND($G2552=$G2553,$F2552=$F2553),ROUND($D2551-SUM($K2553:N2553),0),ROUND(O2551*$E2552,0)),IF(LataProjekcji&gt;$F2552,0,ROUND(O2551*$E2552,0))),0),0)</f>
        <v>0</v>
      </c>
      <c r="P2553" s="5">
        <f ca="1">IF(AND($G2551,NOT(ISTEXT($G2550)),ISNUMBER(Poczatek),ISNUMBER(Koniec_Projekt)),IFERROR(IF(LataProjekcji=$F2552,IF(AND($G2552=$G2553,$F2552=$F2553),ROUND($D2551-SUM($K2553:O2553),0),ROUND(P2551*$E2552,0)),IF(LataProjekcji&gt;$F2552,0,ROUND(P2551*$E2552,0))),0),0)</f>
        <v>0</v>
      </c>
      <c r="Q2553" s="5">
        <f ca="1">IF(AND($G2551,NOT(ISTEXT($G2550)),ISNUMBER(Poczatek),ISNUMBER(Koniec_Projekt)),IFERROR(IF(LataProjekcji=$F2552,IF(AND($G2552=$G2553,$F2552=$F2553),ROUND($D2551-SUM($K2553:P2553),0),ROUND(Q2551*$E2552,0)),IF(LataProjekcji&gt;$F2552,0,ROUND(Q2551*$E2552,0))),0),0)</f>
        <v>0</v>
      </c>
      <c r="R2553" s="5">
        <f ca="1">IF(AND($G2551,NOT(ISTEXT($G2550)),ISNUMBER(Poczatek),ISNUMBER(Koniec_Projekt)),IFERROR(IF(LataProjekcji=$F2552,IF(AND($G2552=$G2553,$F2552=$F2553),ROUND($D2551-SUM($K2553:Q2553),0),ROUND(R2551*$E2552,0)),IF(LataProjekcji&gt;$F2552,0,ROUND(R2551*$E2552,0))),0),0)</f>
        <v>0</v>
      </c>
      <c r="S2553" s="5">
        <f ca="1">IF(AND($G2551,NOT(ISTEXT($G2550)),ISNUMBER(Poczatek),ISNUMBER(Koniec_Projekt)),IFERROR(IF(LataProjekcji=$F2552,IF(AND($G2552=$G2553,$F2552=$F2553),ROUND($D2551-SUM($K2553:R2553),0),ROUND(S2551*$E2552,0)),IF(LataProjekcji&gt;$F2552,0,ROUND(S2551*$E2552,0))),0),0)</f>
        <v>0</v>
      </c>
      <c r="T2553" s="5">
        <f ca="1">IF(AND($G2551,NOT(ISTEXT($G2550)),ISNUMBER(Poczatek),ISNUMBER(Koniec_Projekt)),IFERROR(IF(LataProjekcji=$F2552,IF(AND($G2552=$G2553,$F2552=$F2553),ROUND($D2551-SUM($K2553:S2553),0),ROUND(T2551*$E2552,0)),IF(LataProjekcji&gt;$F2552,0,ROUND(T2551*$E2552,0))),0),0)</f>
        <v>0</v>
      </c>
      <c r="U2553" s="5">
        <f ca="1">IF(AND($G2551,NOT(ISTEXT($G2550)),ISNUMBER(Poczatek),ISNUMBER(Koniec_Projekt)),IFERROR(IF(LataProjekcji=$F2552,IF(AND($G2552=$G2553,$F2552=$F2553),ROUND($D2551-SUM($K2553:T2553),0),ROUND(U2551*$E2552,0)),IF(LataProjekcji&gt;$F2552,0,ROUND(U2551*$E2552,0))),0),0)</f>
        <v>0</v>
      </c>
      <c r="V2553" s="5">
        <f ca="1">IF(AND($G2551,NOT(ISTEXT($G2550)),ISNUMBER(Poczatek),ISNUMBER(Koniec_Projekt)),IFERROR(IF(LataProjekcji=$F2552,IF(AND($G2552=$G2553,$F2552=$F2553),ROUND($D2551-SUM($K2553:U2553),0),ROUND(V2551*$E2552,0)),IF(LataProjekcji&gt;$F2552,0,ROUND(V2551*$E2552,0))),0),0)</f>
        <v>0</v>
      </c>
      <c r="W2553" s="5">
        <f ca="1">IF(AND($G2551,NOT(ISTEXT($G2550)),ISNUMBER(Poczatek),ISNUMBER(Koniec_Projekt)),IFERROR(IF(LataProjekcji=$F2552,IF(AND($G2552=$G2553,$F2552=$F2553),ROUND($D2551-SUM($K2553:V2553),0),ROUND(W2551*$E2552,0)),IF(LataProjekcji&gt;$F2552,0,ROUND(W2551*$E2552,0))),0),0)</f>
        <v>0</v>
      </c>
      <c r="X2553" s="5">
        <f ca="1">IF(AND($G2551,NOT(ISTEXT($G2550)),ISNUMBER(Poczatek),ISNUMBER(Koniec_Projekt)),IFERROR(IF(LataProjekcji=$F2552,IF(AND($G2552=$G2553,$F2552=$F2553),ROUND($D2551-SUM($K2553:W2553),0),ROUND(X2551*$E2552,0)),IF(LataProjekcji&gt;$F2552,0,ROUND(X2551*$E2552,0))),0),0)</f>
        <v>0</v>
      </c>
      <c r="Y2553" s="5">
        <f ca="1">IF(AND($G2551,NOT(ISTEXT($G2550)),ISNUMBER(Poczatek),ISNUMBER(Koniec_Projekt)),IFERROR(IF(LataProjekcji=$F2552,IF(AND($G2552=$G2553,$F2552=$F2553),ROUND($D2551-SUM($K2553:X2553),0),ROUND(Y2551*$E2552,0)),IF(LataProjekcji&gt;$F2552,0,ROUND(Y2551*$E2552,0))),0),0)</f>
        <v>0</v>
      </c>
      <c r="Z2553" s="5">
        <f ca="1">IF(AND($G2551,NOT(ISTEXT($G2550)),ISNUMBER(Poczatek),ISNUMBER(Koniec_Projekt)),IFERROR(IF(LataProjekcji=$F2552,IF(AND($G2552=$G2553,$F2552=$F2553),ROUND($D2551-SUM($K2553:Y2553),0),ROUND(Z2551*$E2552,0)),IF(LataProjekcji&gt;$F2552,0,ROUND(Z2551*$E2552,0))),0),0)</f>
        <v>0</v>
      </c>
      <c r="AA2553" s="5">
        <f ca="1">IF(AND($G2551,NOT(ISTEXT($G2550)),ISNUMBER(Poczatek),ISNUMBER(Koniec_Projekt)),IFERROR(IF(LataProjekcji=$F2552,IF(AND($G2552=$G2553,$F2552=$F2553),ROUND($D2551-SUM($K2553:Z2553),0),ROUND(AA2551*$E2552,0)),IF(LataProjekcji&gt;$F2552,0,ROUND(AA2551*$E2552,0))),0),0)</f>
        <v>0</v>
      </c>
      <c r="AB2553" s="5">
        <f ca="1">IF(AND($G2551,NOT(ISTEXT($G2550)),ISNUMBER(Poczatek),ISNUMBER(Koniec_Projekt)),IFERROR(IF(LataProjekcji=$F2552,IF(AND($G2552=$G2553,$F2552=$F2553),ROUND($D2551-SUM($K2553:AA2553),0),ROUND(AB2551*$E2552,0)),IF(LataProjekcji&gt;$F2552,0,ROUND(AB2551*$E2552,0))),0),0)</f>
        <v>0</v>
      </c>
      <c r="AC2553" s="5">
        <f ca="1">IF(AND($G2551,NOT(ISTEXT($G2550)),ISNUMBER(Poczatek),ISNUMBER(Koniec_Projekt)),IFERROR(IF(LataProjekcji=$F2552,IF(AND($G2552=$G2553,$F2552=$F2553),ROUND($D2551-SUM($K2553:AB2553),0),ROUND(AC2551*$E2552,0)),IF(LataProjekcji&gt;$F2552,0,ROUND(AC2551*$E2552,0))),0),0)</f>
        <v>0</v>
      </c>
      <c r="AD2553" s="5">
        <f ca="1">IF(AND($G2551,NOT(ISTEXT($G2550)),ISNUMBER(Poczatek),ISNUMBER(Koniec_Projekt)),IFERROR(IF(LataProjekcji=$F2552,IF(AND($G2552=$G2553,$F2552=$F2553),ROUND($D2551-SUM($K2553:AC2553),0),ROUND(AD2551*$E2552,0)),IF(LataProjekcji&gt;$F2552,0,ROUND(AD2551*$E2552,0))),0),0)</f>
        <v>0</v>
      </c>
      <c r="AE2553" s="5">
        <f ca="1">IF(AND($G2551,NOT(ISTEXT($G2550)),ISNUMBER(Poczatek),ISNUMBER(Koniec_Projekt)),IFERROR(IF(LataProjekcji=$F2552,IF(AND($G2552=$G2553,$F2552=$F2553),ROUND($D2551-SUM($K2553:AD2553),0),ROUND(AE2551*$E2552,0)),IF(LataProjekcji&gt;$F2552,0,ROUND(AE2551*$E2552,0))),0),0)</f>
        <v>0</v>
      </c>
    </row>
    <row r="2554" spans="2:31" ht="12.5" hidden="1" thickBot="1">
      <c r="B2554" s="532" t="s">
        <v>755</v>
      </c>
      <c r="C2554" s="533"/>
      <c r="D2554" s="534">
        <f ca="1">IF(D2551&gt;10,ROUND((D2553-1)*E2552,0),E2552)</f>
        <v>0</v>
      </c>
      <c r="E2554" s="534">
        <f ca="1">D2551-D2554</f>
        <v>0</v>
      </c>
      <c r="F2554" s="533"/>
      <c r="G2554" s="533"/>
      <c r="H2554" s="533"/>
      <c r="I2554" s="533"/>
      <c r="J2554" s="533"/>
      <c r="K2554" s="533"/>
      <c r="L2554" s="533"/>
      <c r="M2554" s="533"/>
      <c r="N2554" s="533"/>
      <c r="O2554" s="533"/>
      <c r="P2554" s="533"/>
      <c r="Q2554" s="533"/>
      <c r="R2554" s="533"/>
      <c r="S2554" s="533"/>
      <c r="T2554" s="533"/>
      <c r="U2554" s="533"/>
      <c r="V2554" s="533"/>
      <c r="W2554" s="533"/>
      <c r="X2554" s="533"/>
      <c r="Y2554" s="533"/>
      <c r="Z2554" s="533"/>
      <c r="AA2554" s="533"/>
      <c r="AB2554" s="533"/>
      <c r="AC2554" s="533"/>
      <c r="AD2554" s="533"/>
      <c r="AE2554" s="533"/>
    </row>
    <row r="2555" spans="2:31" ht="12.5" hidden="1" thickTop="1">
      <c r="D2555" s="459"/>
      <c r="E2555" s="459"/>
      <c r="F2555" s="459"/>
      <c r="G2555" s="459"/>
    </row>
    <row r="2556" spans="2:31" ht="12.5" hidden="1" thickBot="1">
      <c r="B2556" s="535" t="str">
        <f ca="1">"nazwa ST: "&amp;B1367</f>
        <v>nazwa ST: 0</v>
      </c>
      <c r="C2556" s="535"/>
      <c r="D2556" s="536">
        <f>D1367</f>
        <v>12</v>
      </c>
      <c r="E2556" s="535"/>
      <c r="F2556" s="535"/>
      <c r="G2556" s="535"/>
      <c r="H2556" s="535"/>
      <c r="I2556" s="535"/>
      <c r="J2556" s="535"/>
      <c r="K2556" s="544" t="str">
        <f t="shared" ref="K2556:AE2556" si="3700">LataProjekcji</f>
        <v>Uzupełnij dane</v>
      </c>
      <c r="L2556" s="544" t="str">
        <f t="shared" si="3700"/>
        <v/>
      </c>
      <c r="M2556" s="544" t="str">
        <f t="shared" si="3700"/>
        <v/>
      </c>
      <c r="N2556" s="544" t="str">
        <f t="shared" si="3700"/>
        <v/>
      </c>
      <c r="O2556" s="544" t="str">
        <f t="shared" si="3700"/>
        <v/>
      </c>
      <c r="P2556" s="544" t="str">
        <f t="shared" si="3700"/>
        <v/>
      </c>
      <c r="Q2556" s="544" t="str">
        <f t="shared" si="3700"/>
        <v/>
      </c>
      <c r="R2556" s="544" t="str">
        <f t="shared" si="3700"/>
        <v/>
      </c>
      <c r="S2556" s="544" t="str">
        <f t="shared" si="3700"/>
        <v/>
      </c>
      <c r="T2556" s="544" t="str">
        <f t="shared" si="3700"/>
        <v/>
      </c>
      <c r="U2556" s="544" t="str">
        <f t="shared" si="3700"/>
        <v/>
      </c>
      <c r="V2556" s="544" t="str">
        <f t="shared" si="3700"/>
        <v/>
      </c>
      <c r="W2556" s="544" t="str">
        <f t="shared" si="3700"/>
        <v/>
      </c>
      <c r="X2556" s="544" t="str">
        <f t="shared" si="3700"/>
        <v/>
      </c>
      <c r="Y2556" s="544" t="str">
        <f t="shared" si="3700"/>
        <v/>
      </c>
      <c r="Z2556" s="544" t="str">
        <f t="shared" si="3700"/>
        <v/>
      </c>
      <c r="AA2556" s="544" t="str">
        <f t="shared" si="3700"/>
        <v/>
      </c>
      <c r="AB2556" s="544" t="str">
        <f t="shared" si="3700"/>
        <v/>
      </c>
      <c r="AC2556" s="544" t="str">
        <f t="shared" si="3700"/>
        <v/>
      </c>
      <c r="AD2556" s="544" t="str">
        <f t="shared" si="3700"/>
        <v/>
      </c>
      <c r="AE2556" s="544" t="str">
        <f t="shared" si="3700"/>
        <v/>
      </c>
    </row>
    <row r="2557" spans="2:31" hidden="1">
      <c r="B2557" s="531" t="s">
        <v>756</v>
      </c>
      <c r="D2557" s="1">
        <f ca="1">D1368</f>
        <v>1900</v>
      </c>
      <c r="E2557" s="1">
        <f ca="1">E1368</f>
        <v>1</v>
      </c>
      <c r="F2557" s="1">
        <f ca="1">IF(D2558&gt;10,F1368,1)</f>
        <v>1</v>
      </c>
      <c r="G2557" s="530" t="str">
        <f ca="1">IF(ISBLANK(OFFSET($E$269,$D2556,0)),"brak daty",IF(D2558&gt;10,EDATE(OFFSET($E$269,$D2556,0),D2560),DATE(D2557,E2557,1)))</f>
        <v>brak daty</v>
      </c>
      <c r="H2557" s="543" t="b">
        <f ca="1">SUM(K2557:AE2557)=D2560</f>
        <v>1</v>
      </c>
      <c r="I2557" s="1" t="s">
        <v>752</v>
      </c>
      <c r="K2557" s="5">
        <f ca="1">IF(AND($G2558,NOT(ISTEXT($G2557)),ISNUMBER(Poczatek),ISNUMBER(Koniec_Projekt)),IFERROR(IF($D2557=LataProjekcji,$F2557,IF($D2557&lt;LataProjekcji,IF((SUM(K2557)+12)&lt;$D2560,12,$D2560-SUM(K2557)),0)),0),0)</f>
        <v>0</v>
      </c>
      <c r="L2557" s="5">
        <f ca="1">IF(AND($G2558,NOT(ISTEXT($G2557)),ISNUMBER(Poczatek),ISNUMBER(Koniec_Projekt)),IFERROR(IF($D2557=LataProjekcji,$F2557,IF($D2557&lt;LataProjekcji,IF((SUM($K2557:K2557)+12)&lt;$D2560,12,$D2560-SUM($K2557:K2557)),0)),0),0)</f>
        <v>0</v>
      </c>
      <c r="M2557" s="5">
        <f ca="1">IF(AND($G2558,NOT(ISTEXT($G2557)),ISNUMBER(Poczatek),ISNUMBER(Koniec_Projekt)),IFERROR(IF($D2557=LataProjekcji,$F2557,IF($D2557&lt;LataProjekcji,IF((SUM($K2557:L2557)+12)&lt;$D2560,12,$D2560-SUM($K2557:L2557)),0)),0),0)</f>
        <v>0</v>
      </c>
      <c r="N2557" s="5">
        <f ca="1">IF(AND($G2558,NOT(ISTEXT($G2557)),ISNUMBER(Poczatek),ISNUMBER(Koniec_Projekt)),IFERROR(IF($D2557=LataProjekcji,$F2557,IF($D2557&lt;LataProjekcji,IF((SUM($K2557:M2557)+12)&lt;$D2560,12,$D2560-SUM($K2557:M2557)),0)),0),0)</f>
        <v>0</v>
      </c>
      <c r="O2557" s="5">
        <f ca="1">IF(AND($G2558,NOT(ISTEXT($G2557)),ISNUMBER(Poczatek),ISNUMBER(Koniec_Projekt)),IFERROR(IF($D2557=LataProjekcji,$F2557,IF($D2557&lt;LataProjekcji,IF((SUM($K2557:N2557)+12)&lt;$D2560,12,$D2560-SUM($K2557:N2557)),0)),0),0)</f>
        <v>0</v>
      </c>
      <c r="P2557" s="5">
        <f ca="1">IF(AND($G2558,NOT(ISTEXT($G2557)),ISNUMBER(Poczatek),ISNUMBER(Koniec_Projekt)),IFERROR(IF($D2557=LataProjekcji,$F2557,IF($D2557&lt;LataProjekcji,IF((SUM($K2557:O2557)+12)&lt;$D2560,12,$D2560-SUM($K2557:O2557)),0)),0),0)</f>
        <v>0</v>
      </c>
      <c r="Q2557" s="5">
        <f ca="1">IF(AND($G2558,NOT(ISTEXT($G2557)),ISNUMBER(Poczatek),ISNUMBER(Koniec_Projekt)),IFERROR(IF($D2557=LataProjekcji,$F2557,IF($D2557&lt;LataProjekcji,IF((SUM($K2557:P2557)+12)&lt;$D2560,12,$D2560-SUM($K2557:P2557)),0)),0),0)</f>
        <v>0</v>
      </c>
      <c r="R2557" s="5">
        <f ca="1">IF(AND($G2558,NOT(ISTEXT($G2557)),ISNUMBER(Poczatek),ISNUMBER(Koniec_Projekt)),IFERROR(IF($D2557=LataProjekcji,$F2557,IF($D2557&lt;LataProjekcji,IF((SUM($K2557:Q2557)+12)&lt;$D2560,12,$D2560-SUM($K2557:Q2557)),0)),0),0)</f>
        <v>0</v>
      </c>
      <c r="S2557" s="5">
        <f ca="1">IF(AND($G2558,NOT(ISTEXT($G2557)),ISNUMBER(Poczatek),ISNUMBER(Koniec_Projekt)),IFERROR(IF($D2557=LataProjekcji,$F2557,IF($D2557&lt;LataProjekcji,IF((SUM($K2557:R2557)+12)&lt;$D2560,12,$D2560-SUM($K2557:R2557)),0)),0),0)</f>
        <v>0</v>
      </c>
      <c r="T2557" s="5">
        <f ca="1">IF(AND($G2558,NOT(ISTEXT($G2557)),ISNUMBER(Poczatek),ISNUMBER(Koniec_Projekt)),IFERROR(IF($D2557=LataProjekcji,$F2557,IF($D2557&lt;LataProjekcji,IF((SUM($K2557:S2557)+12)&lt;$D2560,12,$D2560-SUM($K2557:S2557)),0)),0),0)</f>
        <v>0</v>
      </c>
      <c r="U2557" s="5">
        <f ca="1">IF(AND($G2558,NOT(ISTEXT($G2557)),ISNUMBER(Poczatek),ISNUMBER(Koniec_Projekt)),IFERROR(IF($D2557=LataProjekcji,$F2557,IF($D2557&lt;LataProjekcji,IF((SUM($K2557:T2557)+12)&lt;$D2560,12,$D2560-SUM($K2557:T2557)),0)),0),0)</f>
        <v>0</v>
      </c>
      <c r="V2557" s="5">
        <f ca="1">IF(AND($G2558,NOT(ISTEXT($G2557)),ISNUMBER(Poczatek),ISNUMBER(Koniec_Projekt)),IFERROR(IF($D2557=LataProjekcji,$F2557,IF($D2557&lt;LataProjekcji,IF((SUM($K2557:U2557)+12)&lt;$D2560,12,$D2560-SUM($K2557:U2557)),0)),0),0)</f>
        <v>0</v>
      </c>
      <c r="W2557" s="5">
        <f ca="1">IF(AND($G2558,NOT(ISTEXT($G2557)),ISNUMBER(Poczatek),ISNUMBER(Koniec_Projekt)),IFERROR(IF($D2557=LataProjekcji,$F2557,IF($D2557&lt;LataProjekcji,IF((SUM($K2557:V2557)+12)&lt;$D2560,12,$D2560-SUM($K2557:V2557)),0)),0),0)</f>
        <v>0</v>
      </c>
      <c r="X2557" s="5">
        <f ca="1">IF(AND($G2558,NOT(ISTEXT($G2557)),ISNUMBER(Poczatek),ISNUMBER(Koniec_Projekt)),IFERROR(IF($D2557=LataProjekcji,$F2557,IF($D2557&lt;LataProjekcji,IF((SUM($K2557:W2557)+12)&lt;$D2560,12,$D2560-SUM($K2557:W2557)),0)),0),0)</f>
        <v>0</v>
      </c>
      <c r="Y2557" s="5">
        <f ca="1">IF(AND($G2558,NOT(ISTEXT($G2557)),ISNUMBER(Poczatek),ISNUMBER(Koniec_Projekt)),IFERROR(IF($D2557=LataProjekcji,$F2557,IF($D2557&lt;LataProjekcji,IF((SUM($K2557:X2557)+12)&lt;$D2560,12,$D2560-SUM($K2557:X2557)),0)),0),0)</f>
        <v>0</v>
      </c>
      <c r="Z2557" s="5">
        <f ca="1">IF(AND($G2558,NOT(ISTEXT($G2557)),ISNUMBER(Poczatek),ISNUMBER(Koniec_Projekt)),IFERROR(IF($D2557=LataProjekcji,$F2557,IF($D2557&lt;LataProjekcji,IF((SUM($K2557:Y2557)+12)&lt;$D2560,12,$D2560-SUM($K2557:Y2557)),0)),0),0)</f>
        <v>0</v>
      </c>
      <c r="AA2557" s="5">
        <f ca="1">IF(AND($G2558,NOT(ISTEXT($G2557)),ISNUMBER(Poczatek),ISNUMBER(Koniec_Projekt)),IFERROR(IF($D2557=LataProjekcji,$F2557,IF($D2557&lt;LataProjekcji,IF((SUM($K2557:Z2557)+12)&lt;$D2560,12,$D2560-SUM($K2557:Z2557)),0)),0),0)</f>
        <v>0</v>
      </c>
      <c r="AB2557" s="5">
        <f ca="1">IF(AND($G2558,NOT(ISTEXT($G2557)),ISNUMBER(Poczatek),ISNUMBER(Koniec_Projekt)),IFERROR(IF($D2557=LataProjekcji,$F2557,IF($D2557&lt;LataProjekcji,IF((SUM($K2557:AA2557)+12)&lt;$D2560,12,$D2560-SUM($K2557:AA2557)),0)),0),0)</f>
        <v>0</v>
      </c>
      <c r="AC2557" s="5">
        <f ca="1">IF(AND($G2558,NOT(ISTEXT($G2557)),ISNUMBER(Poczatek),ISNUMBER(Koniec_Projekt)),IFERROR(IF($D2557=LataProjekcji,$F2557,IF($D2557&lt;LataProjekcji,IF((SUM($K2557:AB2557)+12)&lt;$D2560,12,$D2560-SUM($K2557:AB2557)),0)),0),0)</f>
        <v>0</v>
      </c>
      <c r="AD2557" s="5">
        <f ca="1">IF(AND($G2558,NOT(ISTEXT($G2557)),ISNUMBER(Poczatek),ISNUMBER(Koniec_Projekt)),IFERROR(IF($D2557=LataProjekcji,$F2557,IF($D2557&lt;LataProjekcji,IF((SUM($K2557:AC2557)+12)&lt;$D2560,12,$D2560-SUM($K2557:AC2557)),0)),0),0)</f>
        <v>0</v>
      </c>
      <c r="AE2557" s="5">
        <f ca="1">IF(AND($G2558,NOT(ISTEXT($G2557)),ISNUMBER(Poczatek),ISNUMBER(Koniec_Projekt)),IFERROR(IF($D2557=LataProjekcji,$F2557,IF($D2557&lt;LataProjekcji,IF((SUM($K2557:AD2557)+12)&lt;$D2560,12,$D2560-SUM($K2557:AD2557)),0)),0),0)</f>
        <v>0</v>
      </c>
    </row>
    <row r="2558" spans="2:31" hidden="1">
      <c r="B2558" s="531" t="s">
        <v>758</v>
      </c>
      <c r="D2558" s="5">
        <f ca="1">D1369</f>
        <v>0</v>
      </c>
      <c r="E2558" s="459">
        <f ca="1">E1369</f>
        <v>0</v>
      </c>
      <c r="F2558" s="459">
        <f ca="1">F1369</f>
        <v>0</v>
      </c>
      <c r="G2558" s="1" t="b">
        <f>NOT(ISBLANK(am_wnip))</f>
        <v>0</v>
      </c>
      <c r="H2558" s="543" t="b">
        <f ca="1">SUM(K2558:AE2558)=E2560</f>
        <v>1</v>
      </c>
      <c r="I2558" s="1" t="s">
        <v>753</v>
      </c>
      <c r="K2558" s="542">
        <f ca="1">IF(AND($G2558,NOT(ISTEXT($G2557)),ISNUMBER(Poczatek),ISNUMBER(Koniec_Projekt)),IFERROR(IF($D2557=LataProjekcji,IF($F2557&gt;$E2560,$E2560,$F2557),IF($D2560&gt;=$E2560,(IF($D2557&lt;LataProjekcji,IF((SUM(J2558:$K2558)+12)&lt;$E2560,12,$E2560-SUM(J2558:$K2558)),0)),(IF($D2557&lt;LataProjekcji,IF((SUM(J2558:$K2558)+12)&lt;$D2560,12,$D2560-SUM(J2558:$K2558)),0)))),0),0)</f>
        <v>0</v>
      </c>
      <c r="L2558" s="542">
        <f ca="1">IF(AND($G2558,NOT(ISTEXT($G2557)),ISNUMBER(Poczatek),ISNUMBER(Koniec_Projekt)),IFERROR(IF($D2557=LataProjekcji,IF($F2557&gt;$E2560,$E2560,$F2557),IF($D2560&gt;=$E2560,(IF($D2557&lt;LataProjekcji,IF((SUM($K2558:K2558)+12)&lt;$E2560,12,$E2560-SUM($K2558:K2558)),0)),(IF($D2557&lt;LataProjekcji,IF((SUM($K2558:K2558)+12)&lt;$D2560,12,$D2560-SUM($K2558:K2558)),0)))),0),0)</f>
        <v>0</v>
      </c>
      <c r="M2558" s="542">
        <f ca="1">IF(AND($G2558,NOT(ISTEXT($G2557)),ISNUMBER(Poczatek),ISNUMBER(Koniec_Projekt)),IFERROR(IF($D2557=LataProjekcji,IF($F2557&gt;$E2560,$E2560,$F2557),IF($D2560&gt;=$E2560,(IF($D2557&lt;LataProjekcji,IF((SUM($K2558:L2558)+12)&lt;$E2560,12,$E2560-SUM($K2558:L2558)),0)),(IF($D2557&lt;LataProjekcji,IF((SUM($K2558:L2558)+12)&lt;$D2560,12,$D2560-SUM($K2558:L2558)),0)))),0),0)</f>
        <v>0</v>
      </c>
      <c r="N2558" s="542">
        <f ca="1">IF(AND($G2558,NOT(ISTEXT($G2557)),ISNUMBER(Poczatek),ISNUMBER(Koniec_Projekt)),IFERROR(IF($D2557=LataProjekcji,IF($F2557&gt;$E2560,$E2560,$F2557),IF($D2560&gt;=$E2560,(IF($D2557&lt;LataProjekcji,IF((SUM($K2558:M2558)+12)&lt;$E2560,12,$E2560-SUM($K2558:M2558)),0)),(IF($D2557&lt;LataProjekcji,IF((SUM($K2558:M2558)+12)&lt;$D2560,12,$D2560-SUM($K2558:M2558)),0)))),0),0)</f>
        <v>0</v>
      </c>
      <c r="O2558" s="542">
        <f ca="1">IF(AND($G2558,NOT(ISTEXT($G2557)),ISNUMBER(Poczatek),ISNUMBER(Koniec_Projekt)),IFERROR(IF($D2557=LataProjekcji,IF($F2557&gt;$E2560,$E2560,$F2557),IF($D2560&gt;=$E2560,(IF($D2557&lt;LataProjekcji,IF((SUM($K2558:N2558)+12)&lt;$E2560,12,$E2560-SUM($K2558:N2558)),0)),(IF($D2557&lt;LataProjekcji,IF((SUM($K2558:N2558)+12)&lt;$D2560,12,$D2560-SUM($K2558:N2558)),0)))),0),0)</f>
        <v>0</v>
      </c>
      <c r="P2558" s="542">
        <f ca="1">IF(AND($G2558,NOT(ISTEXT($G2557)),ISNUMBER(Poczatek),ISNUMBER(Koniec_Projekt)),IFERROR(IF($D2557=LataProjekcji,IF($F2557&gt;$E2560,$E2560,$F2557),IF($D2560&gt;=$E2560,(IF($D2557&lt;LataProjekcji,IF((SUM($K2558:O2558)+12)&lt;$E2560,12,$E2560-SUM($K2558:O2558)),0)),(IF($D2557&lt;LataProjekcji,IF((SUM($K2558:O2558)+12)&lt;$D2560,12,$D2560-SUM($K2558:O2558)),0)))),0),0)</f>
        <v>0</v>
      </c>
      <c r="Q2558" s="542">
        <f ca="1">IF(AND($G2558,NOT(ISTEXT($G2557)),ISNUMBER(Poczatek),ISNUMBER(Koniec_Projekt)),IFERROR(IF($D2557=LataProjekcji,IF($F2557&gt;$E2560,$E2560,$F2557),IF($D2560&gt;=$E2560,(IF($D2557&lt;LataProjekcji,IF((SUM($K2558:P2558)+12)&lt;$E2560,12,$E2560-SUM($K2558:P2558)),0)),(IF($D2557&lt;LataProjekcji,IF((SUM($K2558:P2558)+12)&lt;$D2560,12,$D2560-SUM($K2558:P2558)),0)))),0),0)</f>
        <v>0</v>
      </c>
      <c r="R2558" s="542">
        <f ca="1">IF(AND($G2558,NOT(ISTEXT($G2557)),ISNUMBER(Poczatek),ISNUMBER(Koniec_Projekt)),IFERROR(IF($D2557=LataProjekcji,IF($F2557&gt;$E2560,$E2560,$F2557),IF($D2560&gt;=$E2560,(IF($D2557&lt;LataProjekcji,IF((SUM($K2558:Q2558)+12)&lt;$E2560,12,$E2560-SUM($K2558:Q2558)),0)),(IF($D2557&lt;LataProjekcji,IF((SUM($K2558:Q2558)+12)&lt;$D2560,12,$D2560-SUM($K2558:Q2558)),0)))),0),0)</f>
        <v>0</v>
      </c>
      <c r="S2558" s="542">
        <f ca="1">IF(AND($G2558,NOT(ISTEXT($G2557)),ISNUMBER(Poczatek),ISNUMBER(Koniec_Projekt)),IFERROR(IF($D2557=LataProjekcji,IF($F2557&gt;$E2560,$E2560,$F2557),IF($D2560&gt;=$E2560,(IF($D2557&lt;LataProjekcji,IF((SUM($K2558:R2558)+12)&lt;$E2560,12,$E2560-SUM($K2558:R2558)),0)),(IF($D2557&lt;LataProjekcji,IF((SUM($K2558:R2558)+12)&lt;$D2560,12,$D2560-SUM($K2558:R2558)),0)))),0),0)</f>
        <v>0</v>
      </c>
      <c r="T2558" s="542">
        <f ca="1">IF(AND($G2558,NOT(ISTEXT($G2557)),ISNUMBER(Poczatek),ISNUMBER(Koniec_Projekt)),IFERROR(IF($D2557=LataProjekcji,IF($F2557&gt;$E2560,$E2560,$F2557),IF($D2560&gt;=$E2560,(IF($D2557&lt;LataProjekcji,IF((SUM($K2558:S2558)+12)&lt;$E2560,12,$E2560-SUM($K2558:S2558)),0)),(IF($D2557&lt;LataProjekcji,IF((SUM($K2558:S2558)+12)&lt;$D2560,12,$D2560-SUM($K2558:S2558)),0)))),0),0)</f>
        <v>0</v>
      </c>
      <c r="U2558" s="542">
        <f ca="1">IF(AND($G2558,NOT(ISTEXT($G2557)),ISNUMBER(Poczatek),ISNUMBER(Koniec_Projekt)),IFERROR(IF($D2557=LataProjekcji,IF($F2557&gt;$E2560,$E2560,$F2557),IF($D2560&gt;=$E2560,(IF($D2557&lt;LataProjekcji,IF((SUM($K2558:T2558)+12)&lt;$E2560,12,$E2560-SUM($K2558:T2558)),0)),(IF($D2557&lt;LataProjekcji,IF((SUM($K2558:T2558)+12)&lt;$D2560,12,$D2560-SUM($K2558:T2558)),0)))),0),0)</f>
        <v>0</v>
      </c>
      <c r="V2558" s="542">
        <f ca="1">IF(AND($G2558,NOT(ISTEXT($G2557)),ISNUMBER(Poczatek),ISNUMBER(Koniec_Projekt)),IFERROR(IF($D2557=LataProjekcji,IF($F2557&gt;$E2560,$E2560,$F2557),IF($D2560&gt;=$E2560,(IF($D2557&lt;LataProjekcji,IF((SUM($K2558:U2558)+12)&lt;$E2560,12,$E2560-SUM($K2558:U2558)),0)),(IF($D2557&lt;LataProjekcji,IF((SUM($K2558:U2558)+12)&lt;$D2560,12,$D2560-SUM($K2558:U2558)),0)))),0),0)</f>
        <v>0</v>
      </c>
      <c r="W2558" s="542">
        <f ca="1">IF(AND($G2558,NOT(ISTEXT($G2557)),ISNUMBER(Poczatek),ISNUMBER(Koniec_Projekt)),IFERROR(IF($D2557=LataProjekcji,IF($F2557&gt;$E2560,$E2560,$F2557),IF($D2560&gt;=$E2560,(IF($D2557&lt;LataProjekcji,IF((SUM($K2558:V2558)+12)&lt;$E2560,12,$E2560-SUM($K2558:V2558)),0)),(IF($D2557&lt;LataProjekcji,IF((SUM($K2558:V2558)+12)&lt;$D2560,12,$D2560-SUM($K2558:V2558)),0)))),0),0)</f>
        <v>0</v>
      </c>
      <c r="X2558" s="542">
        <f ca="1">IF(AND($G2558,NOT(ISTEXT($G2557)),ISNUMBER(Poczatek),ISNUMBER(Koniec_Projekt)),IFERROR(IF($D2557=LataProjekcji,IF($F2557&gt;$E2560,$E2560,$F2557),IF($D2560&gt;=$E2560,(IF($D2557&lt;LataProjekcji,IF((SUM($K2558:W2558)+12)&lt;$E2560,12,$E2560-SUM($K2558:W2558)),0)),(IF($D2557&lt;LataProjekcji,IF((SUM($K2558:W2558)+12)&lt;$D2560,12,$D2560-SUM($K2558:W2558)),0)))),0),0)</f>
        <v>0</v>
      </c>
      <c r="Y2558" s="542">
        <f ca="1">IF(AND($G2558,NOT(ISTEXT($G2557)),ISNUMBER(Poczatek),ISNUMBER(Koniec_Projekt)),IFERROR(IF($D2557=LataProjekcji,IF($F2557&gt;$E2560,$E2560,$F2557),IF($D2560&gt;=$E2560,(IF($D2557&lt;LataProjekcji,IF((SUM($K2558:X2558)+12)&lt;$E2560,12,$E2560-SUM($K2558:X2558)),0)),(IF($D2557&lt;LataProjekcji,IF((SUM($K2558:X2558)+12)&lt;$D2560,12,$D2560-SUM($K2558:X2558)),0)))),0),0)</f>
        <v>0</v>
      </c>
      <c r="Z2558" s="542">
        <f ca="1">IF(AND($G2558,NOT(ISTEXT($G2557)),ISNUMBER(Poczatek),ISNUMBER(Koniec_Projekt)),IFERROR(IF($D2557=LataProjekcji,IF($F2557&gt;$E2560,$E2560,$F2557),IF($D2560&gt;=$E2560,(IF($D2557&lt;LataProjekcji,IF((SUM($K2558:Y2558)+12)&lt;$E2560,12,$E2560-SUM($K2558:Y2558)),0)),(IF($D2557&lt;LataProjekcji,IF((SUM($K2558:Y2558)+12)&lt;$D2560,12,$D2560-SUM($K2558:Y2558)),0)))),0),0)</f>
        <v>0</v>
      </c>
      <c r="AA2558" s="542">
        <f ca="1">IF(AND($G2558,NOT(ISTEXT($G2557)),ISNUMBER(Poczatek),ISNUMBER(Koniec_Projekt)),IFERROR(IF($D2557=LataProjekcji,IF($F2557&gt;$E2560,$E2560,$F2557),IF($D2560&gt;=$E2560,(IF($D2557&lt;LataProjekcji,IF((SUM($K2558:Z2558)+12)&lt;$E2560,12,$E2560-SUM($K2558:Z2558)),0)),(IF($D2557&lt;LataProjekcji,IF((SUM($K2558:Z2558)+12)&lt;$D2560,12,$D2560-SUM($K2558:Z2558)),0)))),0),0)</f>
        <v>0</v>
      </c>
      <c r="AB2558" s="542">
        <f ca="1">IF(AND($G2558,NOT(ISTEXT($G2557)),ISNUMBER(Poczatek),ISNUMBER(Koniec_Projekt)),IFERROR(IF($D2557=LataProjekcji,IF($F2557&gt;$E2560,$E2560,$F2557),IF($D2560&gt;=$E2560,(IF($D2557&lt;LataProjekcji,IF((SUM($K2558:AA2558)+12)&lt;$E2560,12,$E2560-SUM($K2558:AA2558)),0)),(IF($D2557&lt;LataProjekcji,IF((SUM($K2558:AA2558)+12)&lt;$D2560,12,$D2560-SUM($K2558:AA2558)),0)))),0),0)</f>
        <v>0</v>
      </c>
      <c r="AC2558" s="542">
        <f ca="1">IF(AND($G2558,NOT(ISTEXT($G2557)),ISNUMBER(Poczatek),ISNUMBER(Koniec_Projekt)),IFERROR(IF($D2557=LataProjekcji,IF($F2557&gt;$E2560,$E2560,$F2557),IF($D2560&gt;=$E2560,(IF($D2557&lt;LataProjekcji,IF((SUM($K2558:AB2558)+12)&lt;$E2560,12,$E2560-SUM($K2558:AB2558)),0)),(IF($D2557&lt;LataProjekcji,IF((SUM($K2558:AB2558)+12)&lt;$D2560,12,$D2560-SUM($K2558:AB2558)),0)))),0),0)</f>
        <v>0</v>
      </c>
      <c r="AD2558" s="542">
        <f ca="1">IF(AND($G2558,NOT(ISTEXT($G2557)),ISNUMBER(Poczatek),ISNUMBER(Koniec_Projekt)),IFERROR(IF($D2557=LataProjekcji,IF($F2557&gt;$E2560,$E2560,$F2557),IF($D2560&gt;=$E2560,(IF($D2557&lt;LataProjekcji,IF((SUM($K2558:AC2558)+12)&lt;$E2560,12,$E2560-SUM($K2558:AC2558)),0)),(IF($D2557&lt;LataProjekcji,IF((SUM($K2558:AC2558)+12)&lt;$D2560,12,$D2560-SUM($K2558:AC2558)),0)))),0),0)</f>
        <v>0</v>
      </c>
      <c r="AE2558" s="542">
        <f ca="1">IF(AND($G2558,NOT(ISTEXT($G2557)),ISNUMBER(Poczatek),ISNUMBER(Koniec_Projekt)),IFERROR(IF($D2557=LataProjekcji,IF($F2557&gt;$E2560,$E2560,$F2557),IF($D2560&gt;=$E2560,(IF($D2557&lt;LataProjekcji,IF((SUM($K2558:AD2558)+12)&lt;$E2560,12,$E2560-SUM($K2558:AD2558)),0)),(IF($D2557&lt;LataProjekcji,IF((SUM($K2558:AD2558)+12)&lt;$D2560,12,$D2560-SUM($K2558:AD2558)),0)))),0),0)</f>
        <v>0</v>
      </c>
    </row>
    <row r="2559" spans="2:31" hidden="1">
      <c r="B2559" s="531" t="s">
        <v>757</v>
      </c>
      <c r="D2559" s="459">
        <f ca="1">D1370</f>
        <v>0</v>
      </c>
      <c r="E2559" s="459">
        <f ca="1">IF(D2558&gt;10,ROUND(D2559/12,2),D2559)</f>
        <v>0</v>
      </c>
      <c r="F2559" s="529">
        <f>Koniec_Projekt</f>
        <v>0</v>
      </c>
      <c r="G2559" s="330">
        <f>Miesiac_Koniec_Projekt</f>
        <v>0</v>
      </c>
      <c r="H2559" s="543" t="b">
        <f ca="1">SUM(K2559:AE2559)=D2558</f>
        <v>1</v>
      </c>
      <c r="I2559" s="1" t="s">
        <v>716</v>
      </c>
      <c r="K2559" s="256">
        <f ca="1">IF(AND($G2558,NOT(ISTEXT($G2557)),ISNUMBER(Poczatek),ISNUMBER(Koniec_Projekt)),IFERROR(IF(LataProjekcji=$F2560,ROUND($D2558,0),ROUND(K2557*$E2559,0)),0),0)</f>
        <v>0</v>
      </c>
      <c r="L2559" s="5">
        <f ca="1">IF(AND($G2558,NOT(ISTEXT($G2557)),ISNUMBER(Poczatek),ISNUMBER(Koniec_Projekt)),IFERROR(IF(LataProjekcji=$F2560,ROUND($D2558-SUM(K2559:$K2559),0),ROUND(L2557*$E2559,0)),0),0)</f>
        <v>0</v>
      </c>
      <c r="M2559" s="5">
        <f ca="1">IF(AND($G2558,NOT(ISTEXT($G2557)),ISNUMBER(Poczatek),ISNUMBER(Koniec_Projekt)),IFERROR(IF(LataProjekcji=$F2560,ROUND($D2558-SUM($K2559:L2559),0),ROUND(M2557*$E2559,0)),0),0)</f>
        <v>0</v>
      </c>
      <c r="N2559" s="5">
        <f ca="1">IF(AND($G2558,NOT(ISTEXT($G2557)),ISNUMBER(Poczatek),ISNUMBER(Koniec_Projekt)),IFERROR(IF(LataProjekcji=$F2560,ROUND($D2558-SUM($K2559:M2559),0),ROUND(N2557*$E2559,0)),0),0)</f>
        <v>0</v>
      </c>
      <c r="O2559" s="5">
        <f ca="1">IF(AND($G2558,NOT(ISTEXT($G2557)),ISNUMBER(Poczatek),ISNUMBER(Koniec_Projekt)),IFERROR(IF(LataProjekcji=$F2560,ROUND($D2558-SUM($K2559:N2559),0),ROUND(O2557*$E2559,0)),0),0)</f>
        <v>0</v>
      </c>
      <c r="P2559" s="5">
        <f ca="1">IF(AND($G2558,NOT(ISTEXT($G2557)),ISNUMBER(Poczatek),ISNUMBER(Koniec_Projekt)),IFERROR(IF(LataProjekcji=$F2560,ROUND($D2558-SUM($K2559:O2559),0),ROUND(P2557*$E2559,0)),0),0)</f>
        <v>0</v>
      </c>
      <c r="Q2559" s="5">
        <f ca="1">IF(AND($G2558,NOT(ISTEXT($G2557)),ISNUMBER(Poczatek),ISNUMBER(Koniec_Projekt)),IFERROR(IF(LataProjekcji=$F2560,ROUND($D2558-SUM($K2559:P2559),0),ROUND(Q2557*$E2559,0)),0),0)</f>
        <v>0</v>
      </c>
      <c r="R2559" s="5">
        <f ca="1">IF(AND($G2558,NOT(ISTEXT($G2557)),ISNUMBER(Poczatek),ISNUMBER(Koniec_Projekt)),IFERROR(IF(LataProjekcji=$F2560,ROUND($D2558-SUM($K2559:Q2559),0),ROUND(R2557*$E2559,0)),0),0)</f>
        <v>0</v>
      </c>
      <c r="S2559" s="5">
        <f ca="1">IF(AND($G2558,NOT(ISTEXT($G2557)),ISNUMBER(Poczatek),ISNUMBER(Koniec_Projekt)),IFERROR(IF(LataProjekcji=$F2560,ROUND($D2558-SUM($K2559:R2559),0),ROUND(S2557*$E2559,0)),0),0)</f>
        <v>0</v>
      </c>
      <c r="T2559" s="5">
        <f ca="1">IF(AND($G2558,NOT(ISTEXT($G2557)),ISNUMBER(Poczatek),ISNUMBER(Koniec_Projekt)),IFERROR(IF(LataProjekcji=$F2560,ROUND($D2558-SUM($K2559:S2559),0),ROUND(T2557*$E2559,0)),0),0)</f>
        <v>0</v>
      </c>
      <c r="U2559" s="5">
        <f ca="1">IF(AND($G2558,NOT(ISTEXT($G2557)),ISNUMBER(Poczatek),ISNUMBER(Koniec_Projekt)),IFERROR(IF(LataProjekcji=$F2560,ROUND($D2558-SUM($K2559:T2559),0),ROUND(U2557*$E2559,0)),0),0)</f>
        <v>0</v>
      </c>
      <c r="V2559" s="5">
        <f ca="1">IF(AND($G2558,NOT(ISTEXT($G2557)),ISNUMBER(Poczatek),ISNUMBER(Koniec_Projekt)),IFERROR(IF(LataProjekcji=$F2560,ROUND($D2558-SUM($K2559:U2559),0),ROUND(V2557*$E2559,0)),0),0)</f>
        <v>0</v>
      </c>
      <c r="W2559" s="5">
        <f ca="1">IF(AND($G2558,NOT(ISTEXT($G2557)),ISNUMBER(Poczatek),ISNUMBER(Koniec_Projekt)),IFERROR(IF(LataProjekcji=$F2560,ROUND($D2558-SUM($K2559:V2559),0),ROUND(W2557*$E2559,0)),0),0)</f>
        <v>0</v>
      </c>
      <c r="X2559" s="5">
        <f ca="1">IF(AND($G2558,NOT(ISTEXT($G2557)),ISNUMBER(Poczatek),ISNUMBER(Koniec_Projekt)),IFERROR(IF(LataProjekcji=$F2560,ROUND($D2558-SUM($K2559:W2559),0),ROUND(X2557*$E2559,0)),0),0)</f>
        <v>0</v>
      </c>
      <c r="Y2559" s="5">
        <f ca="1">IF(AND($G2558,NOT(ISTEXT($G2557)),ISNUMBER(Poczatek),ISNUMBER(Koniec_Projekt)),IFERROR(IF(LataProjekcji=$F2560,ROUND($D2558-SUM($K2559:X2559),0),ROUND(Y2557*$E2559,0)),0),0)</f>
        <v>0</v>
      </c>
      <c r="Z2559" s="5">
        <f ca="1">IF(AND($G2558,NOT(ISTEXT($G2557)),ISNUMBER(Poczatek),ISNUMBER(Koniec_Projekt)),IFERROR(IF(LataProjekcji=$F2560,ROUND($D2558-SUM($K2559:Y2559),0),ROUND(Z2557*$E2559,0)),0),0)</f>
        <v>0</v>
      </c>
      <c r="AA2559" s="5">
        <f ca="1">IF(AND($G2558,NOT(ISTEXT($G2557)),ISNUMBER(Poczatek),ISNUMBER(Koniec_Projekt)),IFERROR(IF(LataProjekcji=$F2560,ROUND($D2558-SUM($K2559:Z2559),0),ROUND(AA2557*$E2559,0)),0),0)</f>
        <v>0</v>
      </c>
      <c r="AB2559" s="5">
        <f ca="1">IF(AND($G2558,NOT(ISTEXT($G2557)),ISNUMBER(Poczatek),ISNUMBER(Koniec_Projekt)),IFERROR(IF(LataProjekcji=$F2560,ROUND($D2558-SUM($K2559:AA2559),0),ROUND(AB2557*$E2559,0)),0),0)</f>
        <v>0</v>
      </c>
      <c r="AC2559" s="5">
        <f ca="1">IF(AND($G2558,NOT(ISTEXT($G2557)),ISNUMBER(Poczatek),ISNUMBER(Koniec_Projekt)),IFERROR(IF(LataProjekcji=$F2560,ROUND($D2558-SUM($K2559:AB2559),0),ROUND(AC2557*$E2559,0)),0),0)</f>
        <v>0</v>
      </c>
      <c r="AD2559" s="5">
        <f ca="1">IF(AND($G2558,NOT(ISTEXT($G2557)),ISNUMBER(Poczatek),ISNUMBER(Koniec_Projekt)),IFERROR(IF(LataProjekcji=$F2560,ROUND($D2558-SUM($K2559:AC2559),0),ROUND(AD2557*$E2559,0)),0),0)</f>
        <v>0</v>
      </c>
      <c r="AE2559" s="5">
        <f ca="1">IF(AND($G2558,NOT(ISTEXT($G2557)),ISNUMBER(Poczatek),ISNUMBER(Koniec_Projekt)),IFERROR(IF(LataProjekcji=$F2560,ROUND($D2558-SUM($K2559:AD2559),0),ROUND(AE2557*$E2559,0)),0),0)</f>
        <v>0</v>
      </c>
    </row>
    <row r="2560" spans="2:31" hidden="1">
      <c r="B2560" s="531" t="s">
        <v>754</v>
      </c>
      <c r="D2560" s="1">
        <f ca="1">IFERROR(ROUNDUP(D2558/E2559,0),0)</f>
        <v>0</v>
      </c>
      <c r="E2560" s="1">
        <f ca="1">IF(D2560=0,0,DATEDIF(DATE(D2557,E2557,1),DATE(F2559,G2559,1),"m"))</f>
        <v>0</v>
      </c>
      <c r="F2560" s="1" t="str">
        <f ca="1">IFERROR(YEAR(G2557),"brak daty")</f>
        <v>brak daty</v>
      </c>
      <c r="G2560" s="1" t="str">
        <f ca="1">IFERROR(MONTH(G2557),"brak daty")</f>
        <v>brak daty</v>
      </c>
      <c r="H2560" s="5"/>
      <c r="I2560" s="1" t="s">
        <v>426</v>
      </c>
      <c r="K2560" s="5">
        <f ca="1">IF(AND($G2558,NOT(ISTEXT($G2557)),ISNUMBER(Poczatek),ISNUMBER(Koniec_Projekt)),IFERROR(IF(LataProjekcji=$F2559,IF(AND($G2559=$G2560,$F2559=$F2560),ROUND($D2558-SUM($K2560),0),ROUND(K2558*$E2559,0)),IF(LataProjekcji&gt;$F2559,0,ROUND(K2558*$E2559,0))),0),0)</f>
        <v>0</v>
      </c>
      <c r="L2560" s="5">
        <f ca="1">IF(AND($G2558,NOT(ISTEXT($G2557)),ISNUMBER(Poczatek),ISNUMBER(Koniec_Projekt)),IFERROR(IF(LataProjekcji=$F2559,IF(AND($G2559=$G2560,$F2559=$F2560),ROUND($D2558-SUM($K2560:K2560),0),ROUND(L2558*$E2559,0)),IF(LataProjekcji&gt;$F2559,0,ROUND(L2558*$E2559,0))),0),0)</f>
        <v>0</v>
      </c>
      <c r="M2560" s="5">
        <f ca="1">IF(AND($G2558,NOT(ISTEXT($G2557)),ISNUMBER(Poczatek),ISNUMBER(Koniec_Projekt)),IFERROR(IF(LataProjekcji=$F2559,IF(AND($G2559=$G2560,$F2559=$F2560),ROUND($D2558-SUM($K2560:L2560),0),ROUND(M2558*$E2559,0)),IF(LataProjekcji&gt;$F2559,0,ROUND(M2558*$E2559,0))),0),0)</f>
        <v>0</v>
      </c>
      <c r="N2560" s="5">
        <f ca="1">IF(AND($G2558,NOT(ISTEXT($G2557)),ISNUMBER(Poczatek),ISNUMBER(Koniec_Projekt)),IFERROR(IF(LataProjekcji=$F2559,IF(AND($G2559=$G2560,$F2559=$F2560),ROUND($D2558-SUM($K2560:M2560),0),ROUND(N2558*$E2559,0)),IF(LataProjekcji&gt;$F2559,0,ROUND(N2558*$E2559,0))),0),0)</f>
        <v>0</v>
      </c>
      <c r="O2560" s="5">
        <f ca="1">IF(AND($G2558,NOT(ISTEXT($G2557)),ISNUMBER(Poczatek),ISNUMBER(Koniec_Projekt)),IFERROR(IF(LataProjekcji=$F2559,IF(AND($G2559=$G2560,$F2559=$F2560),ROUND($D2558-SUM($K2560:N2560),0),ROUND(O2558*$E2559,0)),IF(LataProjekcji&gt;$F2559,0,ROUND(O2558*$E2559,0))),0),0)</f>
        <v>0</v>
      </c>
      <c r="P2560" s="5">
        <f ca="1">IF(AND($G2558,NOT(ISTEXT($G2557)),ISNUMBER(Poczatek),ISNUMBER(Koniec_Projekt)),IFERROR(IF(LataProjekcji=$F2559,IF(AND($G2559=$G2560,$F2559=$F2560),ROUND($D2558-SUM($K2560:O2560),0),ROUND(P2558*$E2559,0)),IF(LataProjekcji&gt;$F2559,0,ROUND(P2558*$E2559,0))),0),0)</f>
        <v>0</v>
      </c>
      <c r="Q2560" s="5">
        <f ca="1">IF(AND($G2558,NOT(ISTEXT($G2557)),ISNUMBER(Poczatek),ISNUMBER(Koniec_Projekt)),IFERROR(IF(LataProjekcji=$F2559,IF(AND($G2559=$G2560,$F2559=$F2560),ROUND($D2558-SUM($K2560:P2560),0),ROUND(Q2558*$E2559,0)),IF(LataProjekcji&gt;$F2559,0,ROUND(Q2558*$E2559,0))),0),0)</f>
        <v>0</v>
      </c>
      <c r="R2560" s="5">
        <f ca="1">IF(AND($G2558,NOT(ISTEXT($G2557)),ISNUMBER(Poczatek),ISNUMBER(Koniec_Projekt)),IFERROR(IF(LataProjekcji=$F2559,IF(AND($G2559=$G2560,$F2559=$F2560),ROUND($D2558-SUM($K2560:Q2560),0),ROUND(R2558*$E2559,0)),IF(LataProjekcji&gt;$F2559,0,ROUND(R2558*$E2559,0))),0),0)</f>
        <v>0</v>
      </c>
      <c r="S2560" s="5">
        <f ca="1">IF(AND($G2558,NOT(ISTEXT($G2557)),ISNUMBER(Poczatek),ISNUMBER(Koniec_Projekt)),IFERROR(IF(LataProjekcji=$F2559,IF(AND($G2559=$G2560,$F2559=$F2560),ROUND($D2558-SUM($K2560:R2560),0),ROUND(S2558*$E2559,0)),IF(LataProjekcji&gt;$F2559,0,ROUND(S2558*$E2559,0))),0),0)</f>
        <v>0</v>
      </c>
      <c r="T2560" s="5">
        <f ca="1">IF(AND($G2558,NOT(ISTEXT($G2557)),ISNUMBER(Poczatek),ISNUMBER(Koniec_Projekt)),IFERROR(IF(LataProjekcji=$F2559,IF(AND($G2559=$G2560,$F2559=$F2560),ROUND($D2558-SUM($K2560:S2560),0),ROUND(T2558*$E2559,0)),IF(LataProjekcji&gt;$F2559,0,ROUND(T2558*$E2559,0))),0),0)</f>
        <v>0</v>
      </c>
      <c r="U2560" s="5">
        <f ca="1">IF(AND($G2558,NOT(ISTEXT($G2557)),ISNUMBER(Poczatek),ISNUMBER(Koniec_Projekt)),IFERROR(IF(LataProjekcji=$F2559,IF(AND($G2559=$G2560,$F2559=$F2560),ROUND($D2558-SUM($K2560:T2560),0),ROUND(U2558*$E2559,0)),IF(LataProjekcji&gt;$F2559,0,ROUND(U2558*$E2559,0))),0),0)</f>
        <v>0</v>
      </c>
      <c r="V2560" s="5">
        <f ca="1">IF(AND($G2558,NOT(ISTEXT($G2557)),ISNUMBER(Poczatek),ISNUMBER(Koniec_Projekt)),IFERROR(IF(LataProjekcji=$F2559,IF(AND($G2559=$G2560,$F2559=$F2560),ROUND($D2558-SUM($K2560:U2560),0),ROUND(V2558*$E2559,0)),IF(LataProjekcji&gt;$F2559,0,ROUND(V2558*$E2559,0))),0),0)</f>
        <v>0</v>
      </c>
      <c r="W2560" s="5">
        <f ca="1">IF(AND($G2558,NOT(ISTEXT($G2557)),ISNUMBER(Poczatek),ISNUMBER(Koniec_Projekt)),IFERROR(IF(LataProjekcji=$F2559,IF(AND($G2559=$G2560,$F2559=$F2560),ROUND($D2558-SUM($K2560:V2560),0),ROUND(W2558*$E2559,0)),IF(LataProjekcji&gt;$F2559,0,ROUND(W2558*$E2559,0))),0),0)</f>
        <v>0</v>
      </c>
      <c r="X2560" s="5">
        <f ca="1">IF(AND($G2558,NOT(ISTEXT($G2557)),ISNUMBER(Poczatek),ISNUMBER(Koniec_Projekt)),IFERROR(IF(LataProjekcji=$F2559,IF(AND($G2559=$G2560,$F2559=$F2560),ROUND($D2558-SUM($K2560:W2560),0),ROUND(X2558*$E2559,0)),IF(LataProjekcji&gt;$F2559,0,ROUND(X2558*$E2559,0))),0),0)</f>
        <v>0</v>
      </c>
      <c r="Y2560" s="5">
        <f ca="1">IF(AND($G2558,NOT(ISTEXT($G2557)),ISNUMBER(Poczatek),ISNUMBER(Koniec_Projekt)),IFERROR(IF(LataProjekcji=$F2559,IF(AND($G2559=$G2560,$F2559=$F2560),ROUND($D2558-SUM($K2560:X2560),0),ROUND(Y2558*$E2559,0)),IF(LataProjekcji&gt;$F2559,0,ROUND(Y2558*$E2559,0))),0),0)</f>
        <v>0</v>
      </c>
      <c r="Z2560" s="5">
        <f ca="1">IF(AND($G2558,NOT(ISTEXT($G2557)),ISNUMBER(Poczatek),ISNUMBER(Koniec_Projekt)),IFERROR(IF(LataProjekcji=$F2559,IF(AND($G2559=$G2560,$F2559=$F2560),ROUND($D2558-SUM($K2560:Y2560),0),ROUND(Z2558*$E2559,0)),IF(LataProjekcji&gt;$F2559,0,ROUND(Z2558*$E2559,0))),0),0)</f>
        <v>0</v>
      </c>
      <c r="AA2560" s="5">
        <f ca="1">IF(AND($G2558,NOT(ISTEXT($G2557)),ISNUMBER(Poczatek),ISNUMBER(Koniec_Projekt)),IFERROR(IF(LataProjekcji=$F2559,IF(AND($G2559=$G2560,$F2559=$F2560),ROUND($D2558-SUM($K2560:Z2560),0),ROUND(AA2558*$E2559,0)),IF(LataProjekcji&gt;$F2559,0,ROUND(AA2558*$E2559,0))),0),0)</f>
        <v>0</v>
      </c>
      <c r="AB2560" s="5">
        <f ca="1">IF(AND($G2558,NOT(ISTEXT($G2557)),ISNUMBER(Poczatek),ISNUMBER(Koniec_Projekt)),IFERROR(IF(LataProjekcji=$F2559,IF(AND($G2559=$G2560,$F2559=$F2560),ROUND($D2558-SUM($K2560:AA2560),0),ROUND(AB2558*$E2559,0)),IF(LataProjekcji&gt;$F2559,0,ROUND(AB2558*$E2559,0))),0),0)</f>
        <v>0</v>
      </c>
      <c r="AC2560" s="5">
        <f ca="1">IF(AND($G2558,NOT(ISTEXT($G2557)),ISNUMBER(Poczatek),ISNUMBER(Koniec_Projekt)),IFERROR(IF(LataProjekcji=$F2559,IF(AND($G2559=$G2560,$F2559=$F2560),ROUND($D2558-SUM($K2560:AB2560),0),ROUND(AC2558*$E2559,0)),IF(LataProjekcji&gt;$F2559,0,ROUND(AC2558*$E2559,0))),0),0)</f>
        <v>0</v>
      </c>
      <c r="AD2560" s="5">
        <f ca="1">IF(AND($G2558,NOT(ISTEXT($G2557)),ISNUMBER(Poczatek),ISNUMBER(Koniec_Projekt)),IFERROR(IF(LataProjekcji=$F2559,IF(AND($G2559=$G2560,$F2559=$F2560),ROUND($D2558-SUM($K2560:AC2560),0),ROUND(AD2558*$E2559,0)),IF(LataProjekcji&gt;$F2559,0,ROUND(AD2558*$E2559,0))),0),0)</f>
        <v>0</v>
      </c>
      <c r="AE2560" s="5">
        <f ca="1">IF(AND($G2558,NOT(ISTEXT($G2557)),ISNUMBER(Poczatek),ISNUMBER(Koniec_Projekt)),IFERROR(IF(LataProjekcji=$F2559,IF(AND($G2559=$G2560,$F2559=$F2560),ROUND($D2558-SUM($K2560:AD2560),0),ROUND(AE2558*$E2559,0)),IF(LataProjekcji&gt;$F2559,0,ROUND(AE2558*$E2559,0))),0),0)</f>
        <v>0</v>
      </c>
    </row>
    <row r="2561" spans="2:31" ht="12.5" hidden="1" thickBot="1">
      <c r="B2561" s="532" t="s">
        <v>755</v>
      </c>
      <c r="C2561" s="533"/>
      <c r="D2561" s="534">
        <f ca="1">IF(D2558&gt;10,ROUND((D2560-1)*E2559,0),E2559)</f>
        <v>0</v>
      </c>
      <c r="E2561" s="534">
        <f ca="1">D2558-D2561</f>
        <v>0</v>
      </c>
      <c r="F2561" s="533"/>
      <c r="G2561" s="533"/>
      <c r="H2561" s="533"/>
      <c r="I2561" s="533"/>
      <c r="J2561" s="533"/>
      <c r="K2561" s="533"/>
      <c r="L2561" s="533"/>
      <c r="M2561" s="533"/>
      <c r="N2561" s="533"/>
      <c r="O2561" s="533"/>
      <c r="P2561" s="533"/>
      <c r="Q2561" s="533"/>
      <c r="R2561" s="533"/>
      <c r="S2561" s="533"/>
      <c r="T2561" s="533"/>
      <c r="U2561" s="533"/>
      <c r="V2561" s="533"/>
      <c r="W2561" s="533"/>
      <c r="X2561" s="533"/>
      <c r="Y2561" s="533"/>
      <c r="Z2561" s="533"/>
      <c r="AA2561" s="533"/>
      <c r="AB2561" s="533"/>
      <c r="AC2561" s="533"/>
      <c r="AD2561" s="533"/>
      <c r="AE2561" s="533"/>
    </row>
    <row r="2562" spans="2:31" ht="12.5" hidden="1" thickTop="1">
      <c r="C2562" s="251"/>
    </row>
    <row r="2563" spans="2:31" ht="12.5" hidden="1" thickBot="1">
      <c r="B2563" s="535" t="str">
        <f ca="1">"nazwa ST: "&amp;B1374</f>
        <v>nazwa ST: 0</v>
      </c>
      <c r="C2563" s="535"/>
      <c r="D2563" s="536">
        <f>D1374</f>
        <v>13</v>
      </c>
      <c r="E2563" s="535"/>
      <c r="F2563" s="535"/>
      <c r="G2563" s="535"/>
      <c r="H2563" s="535"/>
      <c r="I2563" s="535"/>
      <c r="J2563" s="535"/>
      <c r="K2563" s="544" t="str">
        <f t="shared" ref="K2563:AE2563" si="3701">LataProjekcji</f>
        <v>Uzupełnij dane</v>
      </c>
      <c r="L2563" s="544" t="str">
        <f t="shared" si="3701"/>
        <v/>
      </c>
      <c r="M2563" s="544" t="str">
        <f t="shared" si="3701"/>
        <v/>
      </c>
      <c r="N2563" s="544" t="str">
        <f t="shared" si="3701"/>
        <v/>
      </c>
      <c r="O2563" s="544" t="str">
        <f t="shared" si="3701"/>
        <v/>
      </c>
      <c r="P2563" s="544" t="str">
        <f t="shared" si="3701"/>
        <v/>
      </c>
      <c r="Q2563" s="544" t="str">
        <f t="shared" si="3701"/>
        <v/>
      </c>
      <c r="R2563" s="544" t="str">
        <f t="shared" si="3701"/>
        <v/>
      </c>
      <c r="S2563" s="544" t="str">
        <f t="shared" si="3701"/>
        <v/>
      </c>
      <c r="T2563" s="544" t="str">
        <f t="shared" si="3701"/>
        <v/>
      </c>
      <c r="U2563" s="544" t="str">
        <f t="shared" si="3701"/>
        <v/>
      </c>
      <c r="V2563" s="544" t="str">
        <f t="shared" si="3701"/>
        <v/>
      </c>
      <c r="W2563" s="544" t="str">
        <f t="shared" si="3701"/>
        <v/>
      </c>
      <c r="X2563" s="544" t="str">
        <f t="shared" si="3701"/>
        <v/>
      </c>
      <c r="Y2563" s="544" t="str">
        <f t="shared" si="3701"/>
        <v/>
      </c>
      <c r="Z2563" s="544" t="str">
        <f t="shared" si="3701"/>
        <v/>
      </c>
      <c r="AA2563" s="544" t="str">
        <f t="shared" si="3701"/>
        <v/>
      </c>
      <c r="AB2563" s="544" t="str">
        <f t="shared" si="3701"/>
        <v/>
      </c>
      <c r="AC2563" s="544" t="str">
        <f t="shared" si="3701"/>
        <v/>
      </c>
      <c r="AD2563" s="544" t="str">
        <f t="shared" si="3701"/>
        <v/>
      </c>
      <c r="AE2563" s="544" t="str">
        <f t="shared" si="3701"/>
        <v/>
      </c>
    </row>
    <row r="2564" spans="2:31" hidden="1">
      <c r="B2564" s="531" t="s">
        <v>756</v>
      </c>
      <c r="D2564" s="1">
        <f ca="1">D1375</f>
        <v>1900</v>
      </c>
      <c r="E2564" s="1">
        <f ca="1">E1375</f>
        <v>1</v>
      </c>
      <c r="F2564" s="1">
        <f ca="1">IF(D2565&gt;10,F1375,1)</f>
        <v>1</v>
      </c>
      <c r="G2564" s="530" t="str">
        <f ca="1">IF(ISBLANK(OFFSET($E$269,$D2563,0)),"brak daty",IF(D2565&gt;10,EDATE(OFFSET($E$269,$D2563,0),D2567),DATE(D2564,E2564,1)))</f>
        <v>brak daty</v>
      </c>
      <c r="H2564" s="543" t="b">
        <f ca="1">SUM(K2564:AE2564)=D2567</f>
        <v>1</v>
      </c>
      <c r="I2564" s="1" t="s">
        <v>752</v>
      </c>
      <c r="K2564" s="5">
        <f ca="1">IF(AND($G2565,NOT(ISTEXT($G2564)),ISNUMBER(Poczatek),ISNUMBER(Koniec_Projekt)),IFERROR(IF($D2564=LataProjekcji,$F2564,IF($D2564&lt;LataProjekcji,IF((SUM(K2564)+12)&lt;$D2567,12,$D2567-SUM(K2564)),0)),0),0)</f>
        <v>0</v>
      </c>
      <c r="L2564" s="5">
        <f ca="1">IF(AND($G2565,NOT(ISTEXT($G2564)),ISNUMBER(Poczatek),ISNUMBER(Koniec_Projekt)),IFERROR(IF($D2564=LataProjekcji,$F2564,IF($D2564&lt;LataProjekcji,IF((SUM($K2564:K2564)+12)&lt;$D2567,12,$D2567-SUM($K2564:K2564)),0)),0),0)</f>
        <v>0</v>
      </c>
      <c r="M2564" s="5">
        <f ca="1">IF(AND($G2565,NOT(ISTEXT($G2564)),ISNUMBER(Poczatek),ISNUMBER(Koniec_Projekt)),IFERROR(IF($D2564=LataProjekcji,$F2564,IF($D2564&lt;LataProjekcji,IF((SUM($K2564:L2564)+12)&lt;$D2567,12,$D2567-SUM($K2564:L2564)),0)),0),0)</f>
        <v>0</v>
      </c>
      <c r="N2564" s="5">
        <f ca="1">IF(AND($G2565,NOT(ISTEXT($G2564)),ISNUMBER(Poczatek),ISNUMBER(Koniec_Projekt)),IFERROR(IF($D2564=LataProjekcji,$F2564,IF($D2564&lt;LataProjekcji,IF((SUM($K2564:M2564)+12)&lt;$D2567,12,$D2567-SUM($K2564:M2564)),0)),0),0)</f>
        <v>0</v>
      </c>
      <c r="O2564" s="5">
        <f ca="1">IF(AND($G2565,NOT(ISTEXT($G2564)),ISNUMBER(Poczatek),ISNUMBER(Koniec_Projekt)),IFERROR(IF($D2564=LataProjekcji,$F2564,IF($D2564&lt;LataProjekcji,IF((SUM($K2564:N2564)+12)&lt;$D2567,12,$D2567-SUM($K2564:N2564)),0)),0),0)</f>
        <v>0</v>
      </c>
      <c r="P2564" s="5">
        <f ca="1">IF(AND($G2565,NOT(ISTEXT($G2564)),ISNUMBER(Poczatek),ISNUMBER(Koniec_Projekt)),IFERROR(IF($D2564=LataProjekcji,$F2564,IF($D2564&lt;LataProjekcji,IF((SUM($K2564:O2564)+12)&lt;$D2567,12,$D2567-SUM($K2564:O2564)),0)),0),0)</f>
        <v>0</v>
      </c>
      <c r="Q2564" s="5">
        <f ca="1">IF(AND($G2565,NOT(ISTEXT($G2564)),ISNUMBER(Poczatek),ISNUMBER(Koniec_Projekt)),IFERROR(IF($D2564=LataProjekcji,$F2564,IF($D2564&lt;LataProjekcji,IF((SUM($K2564:P2564)+12)&lt;$D2567,12,$D2567-SUM($K2564:P2564)),0)),0),0)</f>
        <v>0</v>
      </c>
      <c r="R2564" s="5">
        <f ca="1">IF(AND($G2565,NOT(ISTEXT($G2564)),ISNUMBER(Poczatek),ISNUMBER(Koniec_Projekt)),IFERROR(IF($D2564=LataProjekcji,$F2564,IF($D2564&lt;LataProjekcji,IF((SUM($K2564:Q2564)+12)&lt;$D2567,12,$D2567-SUM($K2564:Q2564)),0)),0),0)</f>
        <v>0</v>
      </c>
      <c r="S2564" s="5">
        <f ca="1">IF(AND($G2565,NOT(ISTEXT($G2564)),ISNUMBER(Poczatek),ISNUMBER(Koniec_Projekt)),IFERROR(IF($D2564=LataProjekcji,$F2564,IF($D2564&lt;LataProjekcji,IF((SUM($K2564:R2564)+12)&lt;$D2567,12,$D2567-SUM($K2564:R2564)),0)),0),0)</f>
        <v>0</v>
      </c>
      <c r="T2564" s="5">
        <f ca="1">IF(AND($G2565,NOT(ISTEXT($G2564)),ISNUMBER(Poczatek),ISNUMBER(Koniec_Projekt)),IFERROR(IF($D2564=LataProjekcji,$F2564,IF($D2564&lt;LataProjekcji,IF((SUM($K2564:S2564)+12)&lt;$D2567,12,$D2567-SUM($K2564:S2564)),0)),0),0)</f>
        <v>0</v>
      </c>
      <c r="U2564" s="5">
        <f ca="1">IF(AND($G2565,NOT(ISTEXT($G2564)),ISNUMBER(Poczatek),ISNUMBER(Koniec_Projekt)),IFERROR(IF($D2564=LataProjekcji,$F2564,IF($D2564&lt;LataProjekcji,IF((SUM($K2564:T2564)+12)&lt;$D2567,12,$D2567-SUM($K2564:T2564)),0)),0),0)</f>
        <v>0</v>
      </c>
      <c r="V2564" s="5">
        <f ca="1">IF(AND($G2565,NOT(ISTEXT($G2564)),ISNUMBER(Poczatek),ISNUMBER(Koniec_Projekt)),IFERROR(IF($D2564=LataProjekcji,$F2564,IF($D2564&lt;LataProjekcji,IF((SUM($K2564:U2564)+12)&lt;$D2567,12,$D2567-SUM($K2564:U2564)),0)),0),0)</f>
        <v>0</v>
      </c>
      <c r="W2564" s="5">
        <f ca="1">IF(AND($G2565,NOT(ISTEXT($G2564)),ISNUMBER(Poczatek),ISNUMBER(Koniec_Projekt)),IFERROR(IF($D2564=LataProjekcji,$F2564,IF($D2564&lt;LataProjekcji,IF((SUM($K2564:V2564)+12)&lt;$D2567,12,$D2567-SUM($K2564:V2564)),0)),0),0)</f>
        <v>0</v>
      </c>
      <c r="X2564" s="5">
        <f ca="1">IF(AND($G2565,NOT(ISTEXT($G2564)),ISNUMBER(Poczatek),ISNUMBER(Koniec_Projekt)),IFERROR(IF($D2564=LataProjekcji,$F2564,IF($D2564&lt;LataProjekcji,IF((SUM($K2564:W2564)+12)&lt;$D2567,12,$D2567-SUM($K2564:W2564)),0)),0),0)</f>
        <v>0</v>
      </c>
      <c r="Y2564" s="5">
        <f ca="1">IF(AND($G2565,NOT(ISTEXT($G2564)),ISNUMBER(Poczatek),ISNUMBER(Koniec_Projekt)),IFERROR(IF($D2564=LataProjekcji,$F2564,IF($D2564&lt;LataProjekcji,IF((SUM($K2564:X2564)+12)&lt;$D2567,12,$D2567-SUM($K2564:X2564)),0)),0),0)</f>
        <v>0</v>
      </c>
      <c r="Z2564" s="5">
        <f ca="1">IF(AND($G2565,NOT(ISTEXT($G2564)),ISNUMBER(Poczatek),ISNUMBER(Koniec_Projekt)),IFERROR(IF($D2564=LataProjekcji,$F2564,IF($D2564&lt;LataProjekcji,IF((SUM($K2564:Y2564)+12)&lt;$D2567,12,$D2567-SUM($K2564:Y2564)),0)),0),0)</f>
        <v>0</v>
      </c>
      <c r="AA2564" s="5">
        <f ca="1">IF(AND($G2565,NOT(ISTEXT($G2564)),ISNUMBER(Poczatek),ISNUMBER(Koniec_Projekt)),IFERROR(IF($D2564=LataProjekcji,$F2564,IF($D2564&lt;LataProjekcji,IF((SUM($K2564:Z2564)+12)&lt;$D2567,12,$D2567-SUM($K2564:Z2564)),0)),0),0)</f>
        <v>0</v>
      </c>
      <c r="AB2564" s="5">
        <f ca="1">IF(AND($G2565,NOT(ISTEXT($G2564)),ISNUMBER(Poczatek),ISNUMBER(Koniec_Projekt)),IFERROR(IF($D2564=LataProjekcji,$F2564,IF($D2564&lt;LataProjekcji,IF((SUM($K2564:AA2564)+12)&lt;$D2567,12,$D2567-SUM($K2564:AA2564)),0)),0),0)</f>
        <v>0</v>
      </c>
      <c r="AC2564" s="5">
        <f ca="1">IF(AND($G2565,NOT(ISTEXT($G2564)),ISNUMBER(Poczatek),ISNUMBER(Koniec_Projekt)),IFERROR(IF($D2564=LataProjekcji,$F2564,IF($D2564&lt;LataProjekcji,IF((SUM($K2564:AB2564)+12)&lt;$D2567,12,$D2567-SUM($K2564:AB2564)),0)),0),0)</f>
        <v>0</v>
      </c>
      <c r="AD2564" s="5">
        <f ca="1">IF(AND($G2565,NOT(ISTEXT($G2564)),ISNUMBER(Poczatek),ISNUMBER(Koniec_Projekt)),IFERROR(IF($D2564=LataProjekcji,$F2564,IF($D2564&lt;LataProjekcji,IF((SUM($K2564:AC2564)+12)&lt;$D2567,12,$D2567-SUM($K2564:AC2564)),0)),0),0)</f>
        <v>0</v>
      </c>
      <c r="AE2564" s="5">
        <f ca="1">IF(AND($G2565,NOT(ISTEXT($G2564)),ISNUMBER(Poczatek),ISNUMBER(Koniec_Projekt)),IFERROR(IF($D2564=LataProjekcji,$F2564,IF($D2564&lt;LataProjekcji,IF((SUM($K2564:AD2564)+12)&lt;$D2567,12,$D2567-SUM($K2564:AD2564)),0)),0),0)</f>
        <v>0</v>
      </c>
    </row>
    <row r="2565" spans="2:31" hidden="1">
      <c r="B2565" s="531" t="s">
        <v>758</v>
      </c>
      <c r="D2565" s="5">
        <f ca="1">D1376</f>
        <v>0</v>
      </c>
      <c r="E2565" s="459">
        <f ca="1">E1376</f>
        <v>0</v>
      </c>
      <c r="F2565" s="459">
        <f ca="1">F1376</f>
        <v>0</v>
      </c>
      <c r="G2565" s="1" t="b">
        <f>NOT(ISBLANK(am_wnip))</f>
        <v>0</v>
      </c>
      <c r="H2565" s="543" t="b">
        <f ca="1">SUM(K2565:AE2565)=E2567</f>
        <v>1</v>
      </c>
      <c r="I2565" s="1" t="s">
        <v>753</v>
      </c>
      <c r="K2565" s="542">
        <f ca="1">IF(AND($G2565,NOT(ISTEXT($G2564)),ISNUMBER(Poczatek),ISNUMBER(Koniec_Projekt)),IFERROR(IF($D2564=LataProjekcji,IF($F2564&gt;$E2567,$E2567,$F2564),IF($D2567&gt;=$E2567,(IF($D2564&lt;LataProjekcji,IF((SUM(J2565:$K2565)+12)&lt;$E2567,12,$E2567-SUM(J2565:$K2565)),0)),(IF($D2564&lt;LataProjekcji,IF((SUM(J2565:$K2565)+12)&lt;$D2567,12,$D2567-SUM(J2565:$K2565)),0)))),0),0)</f>
        <v>0</v>
      </c>
      <c r="L2565" s="542">
        <f ca="1">IF(AND($G2565,NOT(ISTEXT($G2564)),ISNUMBER(Poczatek),ISNUMBER(Koniec_Projekt)),IFERROR(IF($D2564=LataProjekcji,IF($F2564&gt;$E2567,$E2567,$F2564),IF($D2567&gt;=$E2567,(IF($D2564&lt;LataProjekcji,IF((SUM($K2565:K2565)+12)&lt;$E2567,12,$E2567-SUM($K2565:K2565)),0)),(IF($D2564&lt;LataProjekcji,IF((SUM($K2565:K2565)+12)&lt;$D2567,12,$D2567-SUM($K2565:K2565)),0)))),0),0)</f>
        <v>0</v>
      </c>
      <c r="M2565" s="542">
        <f ca="1">IF(AND($G2565,NOT(ISTEXT($G2564)),ISNUMBER(Poczatek),ISNUMBER(Koniec_Projekt)),IFERROR(IF($D2564=LataProjekcji,IF($F2564&gt;$E2567,$E2567,$F2564),IF($D2567&gt;=$E2567,(IF($D2564&lt;LataProjekcji,IF((SUM($K2565:L2565)+12)&lt;$E2567,12,$E2567-SUM($K2565:L2565)),0)),(IF($D2564&lt;LataProjekcji,IF((SUM($K2565:L2565)+12)&lt;$D2567,12,$D2567-SUM($K2565:L2565)),0)))),0),0)</f>
        <v>0</v>
      </c>
      <c r="N2565" s="542">
        <f ca="1">IF(AND($G2565,NOT(ISTEXT($G2564)),ISNUMBER(Poczatek),ISNUMBER(Koniec_Projekt)),IFERROR(IF($D2564=LataProjekcji,IF($F2564&gt;$E2567,$E2567,$F2564),IF($D2567&gt;=$E2567,(IF($D2564&lt;LataProjekcji,IF((SUM($K2565:M2565)+12)&lt;$E2567,12,$E2567-SUM($K2565:M2565)),0)),(IF($D2564&lt;LataProjekcji,IF((SUM($K2565:M2565)+12)&lt;$D2567,12,$D2567-SUM($K2565:M2565)),0)))),0),0)</f>
        <v>0</v>
      </c>
      <c r="O2565" s="542">
        <f ca="1">IF(AND($G2565,NOT(ISTEXT($G2564)),ISNUMBER(Poczatek),ISNUMBER(Koniec_Projekt)),IFERROR(IF($D2564=LataProjekcji,IF($F2564&gt;$E2567,$E2567,$F2564),IF($D2567&gt;=$E2567,(IF($D2564&lt;LataProjekcji,IF((SUM($K2565:N2565)+12)&lt;$E2567,12,$E2567-SUM($K2565:N2565)),0)),(IF($D2564&lt;LataProjekcji,IF((SUM($K2565:N2565)+12)&lt;$D2567,12,$D2567-SUM($K2565:N2565)),0)))),0),0)</f>
        <v>0</v>
      </c>
      <c r="P2565" s="542">
        <f ca="1">IF(AND($G2565,NOT(ISTEXT($G2564)),ISNUMBER(Poczatek),ISNUMBER(Koniec_Projekt)),IFERROR(IF($D2564=LataProjekcji,IF($F2564&gt;$E2567,$E2567,$F2564),IF($D2567&gt;=$E2567,(IF($D2564&lt;LataProjekcji,IF((SUM($K2565:O2565)+12)&lt;$E2567,12,$E2567-SUM($K2565:O2565)),0)),(IF($D2564&lt;LataProjekcji,IF((SUM($K2565:O2565)+12)&lt;$D2567,12,$D2567-SUM($K2565:O2565)),0)))),0),0)</f>
        <v>0</v>
      </c>
      <c r="Q2565" s="542">
        <f ca="1">IF(AND($G2565,NOT(ISTEXT($G2564)),ISNUMBER(Poczatek),ISNUMBER(Koniec_Projekt)),IFERROR(IF($D2564=LataProjekcji,IF($F2564&gt;$E2567,$E2567,$F2564),IF($D2567&gt;=$E2567,(IF($D2564&lt;LataProjekcji,IF((SUM($K2565:P2565)+12)&lt;$E2567,12,$E2567-SUM($K2565:P2565)),0)),(IF($D2564&lt;LataProjekcji,IF((SUM($K2565:P2565)+12)&lt;$D2567,12,$D2567-SUM($K2565:P2565)),0)))),0),0)</f>
        <v>0</v>
      </c>
      <c r="R2565" s="542">
        <f ca="1">IF(AND($G2565,NOT(ISTEXT($G2564)),ISNUMBER(Poczatek),ISNUMBER(Koniec_Projekt)),IFERROR(IF($D2564=LataProjekcji,IF($F2564&gt;$E2567,$E2567,$F2564),IF($D2567&gt;=$E2567,(IF($D2564&lt;LataProjekcji,IF((SUM($K2565:Q2565)+12)&lt;$E2567,12,$E2567-SUM($K2565:Q2565)),0)),(IF($D2564&lt;LataProjekcji,IF((SUM($K2565:Q2565)+12)&lt;$D2567,12,$D2567-SUM($K2565:Q2565)),0)))),0),0)</f>
        <v>0</v>
      </c>
      <c r="S2565" s="542">
        <f ca="1">IF(AND($G2565,NOT(ISTEXT($G2564)),ISNUMBER(Poczatek),ISNUMBER(Koniec_Projekt)),IFERROR(IF($D2564=LataProjekcji,IF($F2564&gt;$E2567,$E2567,$F2564),IF($D2567&gt;=$E2567,(IF($D2564&lt;LataProjekcji,IF((SUM($K2565:R2565)+12)&lt;$E2567,12,$E2567-SUM($K2565:R2565)),0)),(IF($D2564&lt;LataProjekcji,IF((SUM($K2565:R2565)+12)&lt;$D2567,12,$D2567-SUM($K2565:R2565)),0)))),0),0)</f>
        <v>0</v>
      </c>
      <c r="T2565" s="542">
        <f ca="1">IF(AND($G2565,NOT(ISTEXT($G2564)),ISNUMBER(Poczatek),ISNUMBER(Koniec_Projekt)),IFERROR(IF($D2564=LataProjekcji,IF($F2564&gt;$E2567,$E2567,$F2564),IF($D2567&gt;=$E2567,(IF($D2564&lt;LataProjekcji,IF((SUM($K2565:S2565)+12)&lt;$E2567,12,$E2567-SUM($K2565:S2565)),0)),(IF($D2564&lt;LataProjekcji,IF((SUM($K2565:S2565)+12)&lt;$D2567,12,$D2567-SUM($K2565:S2565)),0)))),0),0)</f>
        <v>0</v>
      </c>
      <c r="U2565" s="542">
        <f ca="1">IF(AND($G2565,NOT(ISTEXT($G2564)),ISNUMBER(Poczatek),ISNUMBER(Koniec_Projekt)),IFERROR(IF($D2564=LataProjekcji,IF($F2564&gt;$E2567,$E2567,$F2564),IF($D2567&gt;=$E2567,(IF($D2564&lt;LataProjekcji,IF((SUM($K2565:T2565)+12)&lt;$E2567,12,$E2567-SUM($K2565:T2565)),0)),(IF($D2564&lt;LataProjekcji,IF((SUM($K2565:T2565)+12)&lt;$D2567,12,$D2567-SUM($K2565:T2565)),0)))),0),0)</f>
        <v>0</v>
      </c>
      <c r="V2565" s="542">
        <f ca="1">IF(AND($G2565,NOT(ISTEXT($G2564)),ISNUMBER(Poczatek),ISNUMBER(Koniec_Projekt)),IFERROR(IF($D2564=LataProjekcji,IF($F2564&gt;$E2567,$E2567,$F2564),IF($D2567&gt;=$E2567,(IF($D2564&lt;LataProjekcji,IF((SUM($K2565:U2565)+12)&lt;$E2567,12,$E2567-SUM($K2565:U2565)),0)),(IF($D2564&lt;LataProjekcji,IF((SUM($K2565:U2565)+12)&lt;$D2567,12,$D2567-SUM($K2565:U2565)),0)))),0),0)</f>
        <v>0</v>
      </c>
      <c r="W2565" s="542">
        <f ca="1">IF(AND($G2565,NOT(ISTEXT($G2564)),ISNUMBER(Poczatek),ISNUMBER(Koniec_Projekt)),IFERROR(IF($D2564=LataProjekcji,IF($F2564&gt;$E2567,$E2567,$F2564),IF($D2567&gt;=$E2567,(IF($D2564&lt;LataProjekcji,IF((SUM($K2565:V2565)+12)&lt;$E2567,12,$E2567-SUM($K2565:V2565)),0)),(IF($D2564&lt;LataProjekcji,IF((SUM($K2565:V2565)+12)&lt;$D2567,12,$D2567-SUM($K2565:V2565)),0)))),0),0)</f>
        <v>0</v>
      </c>
      <c r="X2565" s="542">
        <f ca="1">IF(AND($G2565,NOT(ISTEXT($G2564)),ISNUMBER(Poczatek),ISNUMBER(Koniec_Projekt)),IFERROR(IF($D2564=LataProjekcji,IF($F2564&gt;$E2567,$E2567,$F2564),IF($D2567&gt;=$E2567,(IF($D2564&lt;LataProjekcji,IF((SUM($K2565:W2565)+12)&lt;$E2567,12,$E2567-SUM($K2565:W2565)),0)),(IF($D2564&lt;LataProjekcji,IF((SUM($K2565:W2565)+12)&lt;$D2567,12,$D2567-SUM($K2565:W2565)),0)))),0),0)</f>
        <v>0</v>
      </c>
      <c r="Y2565" s="542">
        <f ca="1">IF(AND($G2565,NOT(ISTEXT($G2564)),ISNUMBER(Poczatek),ISNUMBER(Koniec_Projekt)),IFERROR(IF($D2564=LataProjekcji,IF($F2564&gt;$E2567,$E2567,$F2564),IF($D2567&gt;=$E2567,(IF($D2564&lt;LataProjekcji,IF((SUM($K2565:X2565)+12)&lt;$E2567,12,$E2567-SUM($K2565:X2565)),0)),(IF($D2564&lt;LataProjekcji,IF((SUM($K2565:X2565)+12)&lt;$D2567,12,$D2567-SUM($K2565:X2565)),0)))),0),0)</f>
        <v>0</v>
      </c>
      <c r="Z2565" s="542">
        <f ca="1">IF(AND($G2565,NOT(ISTEXT($G2564)),ISNUMBER(Poczatek),ISNUMBER(Koniec_Projekt)),IFERROR(IF($D2564=LataProjekcji,IF($F2564&gt;$E2567,$E2567,$F2564),IF($D2567&gt;=$E2567,(IF($D2564&lt;LataProjekcji,IF((SUM($K2565:Y2565)+12)&lt;$E2567,12,$E2567-SUM($K2565:Y2565)),0)),(IF($D2564&lt;LataProjekcji,IF((SUM($K2565:Y2565)+12)&lt;$D2567,12,$D2567-SUM($K2565:Y2565)),0)))),0),0)</f>
        <v>0</v>
      </c>
      <c r="AA2565" s="542">
        <f ca="1">IF(AND($G2565,NOT(ISTEXT($G2564)),ISNUMBER(Poczatek),ISNUMBER(Koniec_Projekt)),IFERROR(IF($D2564=LataProjekcji,IF($F2564&gt;$E2567,$E2567,$F2564),IF($D2567&gt;=$E2567,(IF($D2564&lt;LataProjekcji,IF((SUM($K2565:Z2565)+12)&lt;$E2567,12,$E2567-SUM($K2565:Z2565)),0)),(IF($D2564&lt;LataProjekcji,IF((SUM($K2565:Z2565)+12)&lt;$D2567,12,$D2567-SUM($K2565:Z2565)),0)))),0),0)</f>
        <v>0</v>
      </c>
      <c r="AB2565" s="542">
        <f ca="1">IF(AND($G2565,NOT(ISTEXT($G2564)),ISNUMBER(Poczatek),ISNUMBER(Koniec_Projekt)),IFERROR(IF($D2564=LataProjekcji,IF($F2564&gt;$E2567,$E2567,$F2564),IF($D2567&gt;=$E2567,(IF($D2564&lt;LataProjekcji,IF((SUM($K2565:AA2565)+12)&lt;$E2567,12,$E2567-SUM($K2565:AA2565)),0)),(IF($D2564&lt;LataProjekcji,IF((SUM($K2565:AA2565)+12)&lt;$D2567,12,$D2567-SUM($K2565:AA2565)),0)))),0),0)</f>
        <v>0</v>
      </c>
      <c r="AC2565" s="542">
        <f ca="1">IF(AND($G2565,NOT(ISTEXT($G2564)),ISNUMBER(Poczatek),ISNUMBER(Koniec_Projekt)),IFERROR(IF($D2564=LataProjekcji,IF($F2564&gt;$E2567,$E2567,$F2564),IF($D2567&gt;=$E2567,(IF($D2564&lt;LataProjekcji,IF((SUM($K2565:AB2565)+12)&lt;$E2567,12,$E2567-SUM($K2565:AB2565)),0)),(IF($D2564&lt;LataProjekcji,IF((SUM($K2565:AB2565)+12)&lt;$D2567,12,$D2567-SUM($K2565:AB2565)),0)))),0),0)</f>
        <v>0</v>
      </c>
      <c r="AD2565" s="542">
        <f ca="1">IF(AND($G2565,NOT(ISTEXT($G2564)),ISNUMBER(Poczatek),ISNUMBER(Koniec_Projekt)),IFERROR(IF($D2564=LataProjekcji,IF($F2564&gt;$E2567,$E2567,$F2564),IF($D2567&gt;=$E2567,(IF($D2564&lt;LataProjekcji,IF((SUM($K2565:AC2565)+12)&lt;$E2567,12,$E2567-SUM($K2565:AC2565)),0)),(IF($D2564&lt;LataProjekcji,IF((SUM($K2565:AC2565)+12)&lt;$D2567,12,$D2567-SUM($K2565:AC2565)),0)))),0),0)</f>
        <v>0</v>
      </c>
      <c r="AE2565" s="542">
        <f ca="1">IF(AND($G2565,NOT(ISTEXT($G2564)),ISNUMBER(Poczatek),ISNUMBER(Koniec_Projekt)),IFERROR(IF($D2564=LataProjekcji,IF($F2564&gt;$E2567,$E2567,$F2564),IF($D2567&gt;=$E2567,(IF($D2564&lt;LataProjekcji,IF((SUM($K2565:AD2565)+12)&lt;$E2567,12,$E2567-SUM($K2565:AD2565)),0)),(IF($D2564&lt;LataProjekcji,IF((SUM($K2565:AD2565)+12)&lt;$D2567,12,$D2567-SUM($K2565:AD2565)),0)))),0),0)</f>
        <v>0</v>
      </c>
    </row>
    <row r="2566" spans="2:31" hidden="1">
      <c r="B2566" s="531" t="s">
        <v>757</v>
      </c>
      <c r="D2566" s="459">
        <f ca="1">D1377</f>
        <v>0</v>
      </c>
      <c r="E2566" s="459">
        <f ca="1">IF(D2565&gt;10,ROUND(D2566/12,2),D2566)</f>
        <v>0</v>
      </c>
      <c r="F2566" s="529">
        <f>Koniec_Projekt</f>
        <v>0</v>
      </c>
      <c r="G2566" s="330">
        <f>Miesiac_Koniec_Projekt</f>
        <v>0</v>
      </c>
      <c r="H2566" s="543" t="b">
        <f ca="1">SUM(K2566:AE2566)=D2565</f>
        <v>1</v>
      </c>
      <c r="I2566" s="1" t="s">
        <v>716</v>
      </c>
      <c r="K2566" s="256">
        <f ca="1">IF(AND($G2565,NOT(ISTEXT($G2564)),ISNUMBER(Poczatek),ISNUMBER(Koniec_Projekt)),IFERROR(IF(LataProjekcji=$F2567,ROUND($D2565,0),ROUND(K2564*$E2566,0)),0),0)</f>
        <v>0</v>
      </c>
      <c r="L2566" s="5">
        <f ca="1">IF(AND($G2565,NOT(ISTEXT($G2564)),ISNUMBER(Poczatek),ISNUMBER(Koniec_Projekt)),IFERROR(IF(LataProjekcji=$F2567,ROUND($D2565-SUM(K2566:$K2566),0),ROUND(L2564*$E2566,0)),0),0)</f>
        <v>0</v>
      </c>
      <c r="M2566" s="5">
        <f ca="1">IF(AND($G2565,NOT(ISTEXT($G2564)),ISNUMBER(Poczatek),ISNUMBER(Koniec_Projekt)),IFERROR(IF(LataProjekcji=$F2567,ROUND($D2565-SUM($K2566:L2566),0),ROUND(M2564*$E2566,0)),0),0)</f>
        <v>0</v>
      </c>
      <c r="N2566" s="5">
        <f ca="1">IF(AND($G2565,NOT(ISTEXT($G2564)),ISNUMBER(Poczatek),ISNUMBER(Koniec_Projekt)),IFERROR(IF(LataProjekcji=$F2567,ROUND($D2565-SUM($K2566:M2566),0),ROUND(N2564*$E2566,0)),0),0)</f>
        <v>0</v>
      </c>
      <c r="O2566" s="5">
        <f ca="1">IF(AND($G2565,NOT(ISTEXT($G2564)),ISNUMBER(Poczatek),ISNUMBER(Koniec_Projekt)),IFERROR(IF(LataProjekcji=$F2567,ROUND($D2565-SUM($K2566:N2566),0),ROUND(O2564*$E2566,0)),0),0)</f>
        <v>0</v>
      </c>
      <c r="P2566" s="5">
        <f ca="1">IF(AND($G2565,NOT(ISTEXT($G2564)),ISNUMBER(Poczatek),ISNUMBER(Koniec_Projekt)),IFERROR(IF(LataProjekcji=$F2567,ROUND($D2565-SUM($K2566:O2566),0),ROUND(P2564*$E2566,0)),0),0)</f>
        <v>0</v>
      </c>
      <c r="Q2566" s="5">
        <f ca="1">IF(AND($G2565,NOT(ISTEXT($G2564)),ISNUMBER(Poczatek),ISNUMBER(Koniec_Projekt)),IFERROR(IF(LataProjekcji=$F2567,ROUND($D2565-SUM($K2566:P2566),0),ROUND(Q2564*$E2566,0)),0),0)</f>
        <v>0</v>
      </c>
      <c r="R2566" s="5">
        <f ca="1">IF(AND($G2565,NOT(ISTEXT($G2564)),ISNUMBER(Poczatek),ISNUMBER(Koniec_Projekt)),IFERROR(IF(LataProjekcji=$F2567,ROUND($D2565-SUM($K2566:Q2566),0),ROUND(R2564*$E2566,0)),0),0)</f>
        <v>0</v>
      </c>
      <c r="S2566" s="5">
        <f ca="1">IF(AND($G2565,NOT(ISTEXT($G2564)),ISNUMBER(Poczatek),ISNUMBER(Koniec_Projekt)),IFERROR(IF(LataProjekcji=$F2567,ROUND($D2565-SUM($K2566:R2566),0),ROUND(S2564*$E2566,0)),0),0)</f>
        <v>0</v>
      </c>
      <c r="T2566" s="5">
        <f ca="1">IF(AND($G2565,NOT(ISTEXT($G2564)),ISNUMBER(Poczatek),ISNUMBER(Koniec_Projekt)),IFERROR(IF(LataProjekcji=$F2567,ROUND($D2565-SUM($K2566:S2566),0),ROUND(T2564*$E2566,0)),0),0)</f>
        <v>0</v>
      </c>
      <c r="U2566" s="5">
        <f ca="1">IF(AND($G2565,NOT(ISTEXT($G2564)),ISNUMBER(Poczatek),ISNUMBER(Koniec_Projekt)),IFERROR(IF(LataProjekcji=$F2567,ROUND($D2565-SUM($K2566:T2566),0),ROUND(U2564*$E2566,0)),0),0)</f>
        <v>0</v>
      </c>
      <c r="V2566" s="5">
        <f ca="1">IF(AND($G2565,NOT(ISTEXT($G2564)),ISNUMBER(Poczatek),ISNUMBER(Koniec_Projekt)),IFERROR(IF(LataProjekcji=$F2567,ROUND($D2565-SUM($K2566:U2566),0),ROUND(V2564*$E2566,0)),0),0)</f>
        <v>0</v>
      </c>
      <c r="W2566" s="5">
        <f ca="1">IF(AND($G2565,NOT(ISTEXT($G2564)),ISNUMBER(Poczatek),ISNUMBER(Koniec_Projekt)),IFERROR(IF(LataProjekcji=$F2567,ROUND($D2565-SUM($K2566:V2566),0),ROUND(W2564*$E2566,0)),0),0)</f>
        <v>0</v>
      </c>
      <c r="X2566" s="5">
        <f ca="1">IF(AND($G2565,NOT(ISTEXT($G2564)),ISNUMBER(Poczatek),ISNUMBER(Koniec_Projekt)),IFERROR(IF(LataProjekcji=$F2567,ROUND($D2565-SUM($K2566:W2566),0),ROUND(X2564*$E2566,0)),0),0)</f>
        <v>0</v>
      </c>
      <c r="Y2566" s="5">
        <f ca="1">IF(AND($G2565,NOT(ISTEXT($G2564)),ISNUMBER(Poczatek),ISNUMBER(Koniec_Projekt)),IFERROR(IF(LataProjekcji=$F2567,ROUND($D2565-SUM($K2566:X2566),0),ROUND(Y2564*$E2566,0)),0),0)</f>
        <v>0</v>
      </c>
      <c r="Z2566" s="5">
        <f ca="1">IF(AND($G2565,NOT(ISTEXT($G2564)),ISNUMBER(Poczatek),ISNUMBER(Koniec_Projekt)),IFERROR(IF(LataProjekcji=$F2567,ROUND($D2565-SUM($K2566:Y2566),0),ROUND(Z2564*$E2566,0)),0),0)</f>
        <v>0</v>
      </c>
      <c r="AA2566" s="5">
        <f ca="1">IF(AND($G2565,NOT(ISTEXT($G2564)),ISNUMBER(Poczatek),ISNUMBER(Koniec_Projekt)),IFERROR(IF(LataProjekcji=$F2567,ROUND($D2565-SUM($K2566:Z2566),0),ROUND(AA2564*$E2566,0)),0),0)</f>
        <v>0</v>
      </c>
      <c r="AB2566" s="5">
        <f ca="1">IF(AND($G2565,NOT(ISTEXT($G2564)),ISNUMBER(Poczatek),ISNUMBER(Koniec_Projekt)),IFERROR(IF(LataProjekcji=$F2567,ROUND($D2565-SUM($K2566:AA2566),0),ROUND(AB2564*$E2566,0)),0),0)</f>
        <v>0</v>
      </c>
      <c r="AC2566" s="5">
        <f ca="1">IF(AND($G2565,NOT(ISTEXT($G2564)),ISNUMBER(Poczatek),ISNUMBER(Koniec_Projekt)),IFERROR(IF(LataProjekcji=$F2567,ROUND($D2565-SUM($K2566:AB2566),0),ROUND(AC2564*$E2566,0)),0),0)</f>
        <v>0</v>
      </c>
      <c r="AD2566" s="5">
        <f ca="1">IF(AND($G2565,NOT(ISTEXT($G2564)),ISNUMBER(Poczatek),ISNUMBER(Koniec_Projekt)),IFERROR(IF(LataProjekcji=$F2567,ROUND($D2565-SUM($K2566:AC2566),0),ROUND(AD2564*$E2566,0)),0),0)</f>
        <v>0</v>
      </c>
      <c r="AE2566" s="5">
        <f ca="1">IF(AND($G2565,NOT(ISTEXT($G2564)),ISNUMBER(Poczatek),ISNUMBER(Koniec_Projekt)),IFERROR(IF(LataProjekcji=$F2567,ROUND($D2565-SUM($K2566:AD2566),0),ROUND(AE2564*$E2566,0)),0),0)</f>
        <v>0</v>
      </c>
    </row>
    <row r="2567" spans="2:31" hidden="1">
      <c r="B2567" s="531" t="s">
        <v>754</v>
      </c>
      <c r="D2567" s="1">
        <f ca="1">IFERROR(ROUNDUP(D2565/E2566,0),0)</f>
        <v>0</v>
      </c>
      <c r="E2567" s="1">
        <f ca="1">IF(D2567=0,0,DATEDIF(DATE(D2564,E2564,1),DATE(F2566,G2566,1),"m"))</f>
        <v>0</v>
      </c>
      <c r="F2567" s="1" t="str">
        <f ca="1">IFERROR(YEAR(G2564),"brak daty")</f>
        <v>brak daty</v>
      </c>
      <c r="G2567" s="1" t="str">
        <f ca="1">IFERROR(MONTH(G2564),"brak daty")</f>
        <v>brak daty</v>
      </c>
      <c r="H2567" s="5"/>
      <c r="I2567" s="1" t="s">
        <v>426</v>
      </c>
      <c r="K2567" s="5">
        <f ca="1">IF(AND($G2565,NOT(ISTEXT($G2564)),ISNUMBER(Poczatek),ISNUMBER(Koniec_Projekt)),IFERROR(IF(LataProjekcji=$F2566,IF(AND($G2566=$G2567,$F2566=$F2567),ROUND($D2565-SUM($K2567),0),ROUND(K2565*$E2566,0)),IF(LataProjekcji&gt;$F2566,0,ROUND(K2565*$E2566,0))),0),0)</f>
        <v>0</v>
      </c>
      <c r="L2567" s="5">
        <f ca="1">IF(AND($G2565,NOT(ISTEXT($G2564)),ISNUMBER(Poczatek),ISNUMBER(Koniec_Projekt)),IFERROR(IF(LataProjekcji=$F2566,IF(AND($G2566=$G2567,$F2566=$F2567),ROUND($D2565-SUM($K2567:K2567),0),ROUND(L2565*$E2566,0)),IF(LataProjekcji&gt;$F2566,0,ROUND(L2565*$E2566,0))),0),0)</f>
        <v>0</v>
      </c>
      <c r="M2567" s="5">
        <f ca="1">IF(AND($G2565,NOT(ISTEXT($G2564)),ISNUMBER(Poczatek),ISNUMBER(Koniec_Projekt)),IFERROR(IF(LataProjekcji=$F2566,IF(AND($G2566=$G2567,$F2566=$F2567),ROUND($D2565-SUM($K2567:L2567),0),ROUND(M2565*$E2566,0)),IF(LataProjekcji&gt;$F2566,0,ROUND(M2565*$E2566,0))),0),0)</f>
        <v>0</v>
      </c>
      <c r="N2567" s="5">
        <f ca="1">IF(AND($G2565,NOT(ISTEXT($G2564)),ISNUMBER(Poczatek),ISNUMBER(Koniec_Projekt)),IFERROR(IF(LataProjekcji=$F2566,IF(AND($G2566=$G2567,$F2566=$F2567),ROUND($D2565-SUM($K2567:M2567),0),ROUND(N2565*$E2566,0)),IF(LataProjekcji&gt;$F2566,0,ROUND(N2565*$E2566,0))),0),0)</f>
        <v>0</v>
      </c>
      <c r="O2567" s="5">
        <f ca="1">IF(AND($G2565,NOT(ISTEXT($G2564)),ISNUMBER(Poczatek),ISNUMBER(Koniec_Projekt)),IFERROR(IF(LataProjekcji=$F2566,IF(AND($G2566=$G2567,$F2566=$F2567),ROUND($D2565-SUM($K2567:N2567),0),ROUND(O2565*$E2566,0)),IF(LataProjekcji&gt;$F2566,0,ROUND(O2565*$E2566,0))),0),0)</f>
        <v>0</v>
      </c>
      <c r="P2567" s="5">
        <f ca="1">IF(AND($G2565,NOT(ISTEXT($G2564)),ISNUMBER(Poczatek),ISNUMBER(Koniec_Projekt)),IFERROR(IF(LataProjekcji=$F2566,IF(AND($G2566=$G2567,$F2566=$F2567),ROUND($D2565-SUM($K2567:O2567),0),ROUND(P2565*$E2566,0)),IF(LataProjekcji&gt;$F2566,0,ROUND(P2565*$E2566,0))),0),0)</f>
        <v>0</v>
      </c>
      <c r="Q2567" s="5">
        <f ca="1">IF(AND($G2565,NOT(ISTEXT($G2564)),ISNUMBER(Poczatek),ISNUMBER(Koniec_Projekt)),IFERROR(IF(LataProjekcji=$F2566,IF(AND($G2566=$G2567,$F2566=$F2567),ROUND($D2565-SUM($K2567:P2567),0),ROUND(Q2565*$E2566,0)),IF(LataProjekcji&gt;$F2566,0,ROUND(Q2565*$E2566,0))),0),0)</f>
        <v>0</v>
      </c>
      <c r="R2567" s="5">
        <f ca="1">IF(AND($G2565,NOT(ISTEXT($G2564)),ISNUMBER(Poczatek),ISNUMBER(Koniec_Projekt)),IFERROR(IF(LataProjekcji=$F2566,IF(AND($G2566=$G2567,$F2566=$F2567),ROUND($D2565-SUM($K2567:Q2567),0),ROUND(R2565*$E2566,0)),IF(LataProjekcji&gt;$F2566,0,ROUND(R2565*$E2566,0))),0),0)</f>
        <v>0</v>
      </c>
      <c r="S2567" s="5">
        <f ca="1">IF(AND($G2565,NOT(ISTEXT($G2564)),ISNUMBER(Poczatek),ISNUMBER(Koniec_Projekt)),IFERROR(IF(LataProjekcji=$F2566,IF(AND($G2566=$G2567,$F2566=$F2567),ROUND($D2565-SUM($K2567:R2567),0),ROUND(S2565*$E2566,0)),IF(LataProjekcji&gt;$F2566,0,ROUND(S2565*$E2566,0))),0),0)</f>
        <v>0</v>
      </c>
      <c r="T2567" s="5">
        <f ca="1">IF(AND($G2565,NOT(ISTEXT($G2564)),ISNUMBER(Poczatek),ISNUMBER(Koniec_Projekt)),IFERROR(IF(LataProjekcji=$F2566,IF(AND($G2566=$G2567,$F2566=$F2567),ROUND($D2565-SUM($K2567:S2567),0),ROUND(T2565*$E2566,0)),IF(LataProjekcji&gt;$F2566,0,ROUND(T2565*$E2566,0))),0),0)</f>
        <v>0</v>
      </c>
      <c r="U2567" s="5">
        <f ca="1">IF(AND($G2565,NOT(ISTEXT($G2564)),ISNUMBER(Poczatek),ISNUMBER(Koniec_Projekt)),IFERROR(IF(LataProjekcji=$F2566,IF(AND($G2566=$G2567,$F2566=$F2567),ROUND($D2565-SUM($K2567:T2567),0),ROUND(U2565*$E2566,0)),IF(LataProjekcji&gt;$F2566,0,ROUND(U2565*$E2566,0))),0),0)</f>
        <v>0</v>
      </c>
      <c r="V2567" s="5">
        <f ca="1">IF(AND($G2565,NOT(ISTEXT($G2564)),ISNUMBER(Poczatek),ISNUMBER(Koniec_Projekt)),IFERROR(IF(LataProjekcji=$F2566,IF(AND($G2566=$G2567,$F2566=$F2567),ROUND($D2565-SUM($K2567:U2567),0),ROUND(V2565*$E2566,0)),IF(LataProjekcji&gt;$F2566,0,ROUND(V2565*$E2566,0))),0),0)</f>
        <v>0</v>
      </c>
      <c r="W2567" s="5">
        <f ca="1">IF(AND($G2565,NOT(ISTEXT($G2564)),ISNUMBER(Poczatek),ISNUMBER(Koniec_Projekt)),IFERROR(IF(LataProjekcji=$F2566,IF(AND($G2566=$G2567,$F2566=$F2567),ROUND($D2565-SUM($K2567:V2567),0),ROUND(W2565*$E2566,0)),IF(LataProjekcji&gt;$F2566,0,ROUND(W2565*$E2566,0))),0),0)</f>
        <v>0</v>
      </c>
      <c r="X2567" s="5">
        <f ca="1">IF(AND($G2565,NOT(ISTEXT($G2564)),ISNUMBER(Poczatek),ISNUMBER(Koniec_Projekt)),IFERROR(IF(LataProjekcji=$F2566,IF(AND($G2566=$G2567,$F2566=$F2567),ROUND($D2565-SUM($K2567:W2567),0),ROUND(X2565*$E2566,0)),IF(LataProjekcji&gt;$F2566,0,ROUND(X2565*$E2566,0))),0),0)</f>
        <v>0</v>
      </c>
      <c r="Y2567" s="5">
        <f ca="1">IF(AND($G2565,NOT(ISTEXT($G2564)),ISNUMBER(Poczatek),ISNUMBER(Koniec_Projekt)),IFERROR(IF(LataProjekcji=$F2566,IF(AND($G2566=$G2567,$F2566=$F2567),ROUND($D2565-SUM($K2567:X2567),0),ROUND(Y2565*$E2566,0)),IF(LataProjekcji&gt;$F2566,0,ROUND(Y2565*$E2566,0))),0),0)</f>
        <v>0</v>
      </c>
      <c r="Z2567" s="5">
        <f ca="1">IF(AND($G2565,NOT(ISTEXT($G2564)),ISNUMBER(Poczatek),ISNUMBER(Koniec_Projekt)),IFERROR(IF(LataProjekcji=$F2566,IF(AND($G2566=$G2567,$F2566=$F2567),ROUND($D2565-SUM($K2567:Y2567),0),ROUND(Z2565*$E2566,0)),IF(LataProjekcji&gt;$F2566,0,ROUND(Z2565*$E2566,0))),0),0)</f>
        <v>0</v>
      </c>
      <c r="AA2567" s="5">
        <f ca="1">IF(AND($G2565,NOT(ISTEXT($G2564)),ISNUMBER(Poczatek),ISNUMBER(Koniec_Projekt)),IFERROR(IF(LataProjekcji=$F2566,IF(AND($G2566=$G2567,$F2566=$F2567),ROUND($D2565-SUM($K2567:Z2567),0),ROUND(AA2565*$E2566,0)),IF(LataProjekcji&gt;$F2566,0,ROUND(AA2565*$E2566,0))),0),0)</f>
        <v>0</v>
      </c>
      <c r="AB2567" s="5">
        <f ca="1">IF(AND($G2565,NOT(ISTEXT($G2564)),ISNUMBER(Poczatek),ISNUMBER(Koniec_Projekt)),IFERROR(IF(LataProjekcji=$F2566,IF(AND($G2566=$G2567,$F2566=$F2567),ROUND($D2565-SUM($K2567:AA2567),0),ROUND(AB2565*$E2566,0)),IF(LataProjekcji&gt;$F2566,0,ROUND(AB2565*$E2566,0))),0),0)</f>
        <v>0</v>
      </c>
      <c r="AC2567" s="5">
        <f ca="1">IF(AND($G2565,NOT(ISTEXT($G2564)),ISNUMBER(Poczatek),ISNUMBER(Koniec_Projekt)),IFERROR(IF(LataProjekcji=$F2566,IF(AND($G2566=$G2567,$F2566=$F2567),ROUND($D2565-SUM($K2567:AB2567),0),ROUND(AC2565*$E2566,0)),IF(LataProjekcji&gt;$F2566,0,ROUND(AC2565*$E2566,0))),0),0)</f>
        <v>0</v>
      </c>
      <c r="AD2567" s="5">
        <f ca="1">IF(AND($G2565,NOT(ISTEXT($G2564)),ISNUMBER(Poczatek),ISNUMBER(Koniec_Projekt)),IFERROR(IF(LataProjekcji=$F2566,IF(AND($G2566=$G2567,$F2566=$F2567),ROUND($D2565-SUM($K2567:AC2567),0),ROUND(AD2565*$E2566,0)),IF(LataProjekcji&gt;$F2566,0,ROUND(AD2565*$E2566,0))),0),0)</f>
        <v>0</v>
      </c>
      <c r="AE2567" s="5">
        <f ca="1">IF(AND($G2565,NOT(ISTEXT($G2564)),ISNUMBER(Poczatek),ISNUMBER(Koniec_Projekt)),IFERROR(IF(LataProjekcji=$F2566,IF(AND($G2566=$G2567,$F2566=$F2567),ROUND($D2565-SUM($K2567:AD2567),0),ROUND(AE2565*$E2566,0)),IF(LataProjekcji&gt;$F2566,0,ROUND(AE2565*$E2566,0))),0),0)</f>
        <v>0</v>
      </c>
    </row>
    <row r="2568" spans="2:31" ht="12.5" hidden="1" thickBot="1">
      <c r="B2568" s="532" t="s">
        <v>755</v>
      </c>
      <c r="C2568" s="533"/>
      <c r="D2568" s="534">
        <f ca="1">IF(D2565&gt;10,ROUND((D2567-1)*E2566,0),E2566)</f>
        <v>0</v>
      </c>
      <c r="E2568" s="534">
        <f ca="1">D2565-D2568</f>
        <v>0</v>
      </c>
      <c r="F2568" s="533"/>
      <c r="G2568" s="533"/>
      <c r="H2568" s="533"/>
      <c r="I2568" s="533"/>
      <c r="J2568" s="533"/>
      <c r="K2568" s="533"/>
      <c r="L2568" s="533"/>
      <c r="M2568" s="533"/>
      <c r="N2568" s="533"/>
      <c r="O2568" s="533"/>
      <c r="P2568" s="533"/>
      <c r="Q2568" s="533"/>
      <c r="R2568" s="533"/>
      <c r="S2568" s="533"/>
      <c r="T2568" s="533"/>
      <c r="U2568" s="533"/>
      <c r="V2568" s="533"/>
      <c r="W2568" s="533"/>
      <c r="X2568" s="533"/>
      <c r="Y2568" s="533"/>
      <c r="Z2568" s="533"/>
      <c r="AA2568" s="533"/>
      <c r="AB2568" s="533"/>
      <c r="AC2568" s="533"/>
      <c r="AD2568" s="533"/>
      <c r="AE2568" s="533"/>
    </row>
    <row r="2569" spans="2:31" ht="12.5" hidden="1" thickTop="1">
      <c r="C2569" s="251"/>
      <c r="D2569" s="459"/>
      <c r="E2569" s="459"/>
      <c r="F2569" s="459"/>
      <c r="G2569" s="459"/>
    </row>
    <row r="2570" spans="2:31" ht="12.5" hidden="1" thickBot="1">
      <c r="B2570" s="535" t="str">
        <f ca="1">"nazwa ST: "&amp;B1381</f>
        <v>nazwa ST: 0</v>
      </c>
      <c r="C2570" s="535"/>
      <c r="D2570" s="536">
        <f>D1381</f>
        <v>14</v>
      </c>
      <c r="E2570" s="535"/>
      <c r="F2570" s="535"/>
      <c r="G2570" s="535"/>
      <c r="H2570" s="535"/>
      <c r="I2570" s="535"/>
      <c r="J2570" s="535"/>
      <c r="K2570" s="544" t="str">
        <f t="shared" ref="K2570:AE2570" si="3702">LataProjekcji</f>
        <v>Uzupełnij dane</v>
      </c>
      <c r="L2570" s="544" t="str">
        <f t="shared" si="3702"/>
        <v/>
      </c>
      <c r="M2570" s="544" t="str">
        <f t="shared" si="3702"/>
        <v/>
      </c>
      <c r="N2570" s="544" t="str">
        <f t="shared" si="3702"/>
        <v/>
      </c>
      <c r="O2570" s="544" t="str">
        <f t="shared" si="3702"/>
        <v/>
      </c>
      <c r="P2570" s="544" t="str">
        <f t="shared" si="3702"/>
        <v/>
      </c>
      <c r="Q2570" s="544" t="str">
        <f t="shared" si="3702"/>
        <v/>
      </c>
      <c r="R2570" s="544" t="str">
        <f t="shared" si="3702"/>
        <v/>
      </c>
      <c r="S2570" s="544" t="str">
        <f t="shared" si="3702"/>
        <v/>
      </c>
      <c r="T2570" s="544" t="str">
        <f t="shared" si="3702"/>
        <v/>
      </c>
      <c r="U2570" s="544" t="str">
        <f t="shared" si="3702"/>
        <v/>
      </c>
      <c r="V2570" s="544" t="str">
        <f t="shared" si="3702"/>
        <v/>
      </c>
      <c r="W2570" s="544" t="str">
        <f t="shared" si="3702"/>
        <v/>
      </c>
      <c r="X2570" s="544" t="str">
        <f t="shared" si="3702"/>
        <v/>
      </c>
      <c r="Y2570" s="544" t="str">
        <f t="shared" si="3702"/>
        <v/>
      </c>
      <c r="Z2570" s="544" t="str">
        <f t="shared" si="3702"/>
        <v/>
      </c>
      <c r="AA2570" s="544" t="str">
        <f t="shared" si="3702"/>
        <v/>
      </c>
      <c r="AB2570" s="544" t="str">
        <f t="shared" si="3702"/>
        <v/>
      </c>
      <c r="AC2570" s="544" t="str">
        <f t="shared" si="3702"/>
        <v/>
      </c>
      <c r="AD2570" s="544" t="str">
        <f t="shared" si="3702"/>
        <v/>
      </c>
      <c r="AE2570" s="544" t="str">
        <f t="shared" si="3702"/>
        <v/>
      </c>
    </row>
    <row r="2571" spans="2:31" hidden="1">
      <c r="B2571" s="531" t="s">
        <v>756</v>
      </c>
      <c r="D2571" s="1">
        <f ca="1">D1382</f>
        <v>1900</v>
      </c>
      <c r="E2571" s="1">
        <f ca="1">E1382</f>
        <v>1</v>
      </c>
      <c r="F2571" s="1">
        <f ca="1">IF(D2572&gt;10,F1382,1)</f>
        <v>1</v>
      </c>
      <c r="G2571" s="530" t="str">
        <f ca="1">IF(ISBLANK(OFFSET($E$269,$D2570,0)),"brak daty",IF(D2572&gt;10,EDATE(OFFSET($E$269,$D2570,0),D2574),DATE(D2571,E2571,1)))</f>
        <v>brak daty</v>
      </c>
      <c r="H2571" s="543" t="b">
        <f ca="1">SUM(K2571:AE2571)=D2574</f>
        <v>1</v>
      </c>
      <c r="I2571" s="1" t="s">
        <v>752</v>
      </c>
      <c r="K2571" s="5">
        <f ca="1">IF(AND($G2572,NOT(ISTEXT($G2571)),ISNUMBER(Poczatek),ISNUMBER(Koniec_Projekt)),IFERROR(IF($D2571=LataProjekcji,$F2571,IF($D2571&lt;LataProjekcji,IF((SUM(K2571)+12)&lt;$D2574,12,$D2574-SUM(K2571)),0)),0),0)</f>
        <v>0</v>
      </c>
      <c r="L2571" s="5">
        <f ca="1">IF(AND($G2572,NOT(ISTEXT($G2571)),ISNUMBER(Poczatek),ISNUMBER(Koniec_Projekt)),IFERROR(IF($D2571=LataProjekcji,$F2571,IF($D2571&lt;LataProjekcji,IF((SUM($K2571:K2571)+12)&lt;$D2574,12,$D2574-SUM($K2571:K2571)),0)),0),0)</f>
        <v>0</v>
      </c>
      <c r="M2571" s="5">
        <f ca="1">IF(AND($G2572,NOT(ISTEXT($G2571)),ISNUMBER(Poczatek),ISNUMBER(Koniec_Projekt)),IFERROR(IF($D2571=LataProjekcji,$F2571,IF($D2571&lt;LataProjekcji,IF((SUM($K2571:L2571)+12)&lt;$D2574,12,$D2574-SUM($K2571:L2571)),0)),0),0)</f>
        <v>0</v>
      </c>
      <c r="N2571" s="5">
        <f ca="1">IF(AND($G2572,NOT(ISTEXT($G2571)),ISNUMBER(Poczatek),ISNUMBER(Koniec_Projekt)),IFERROR(IF($D2571=LataProjekcji,$F2571,IF($D2571&lt;LataProjekcji,IF((SUM($K2571:M2571)+12)&lt;$D2574,12,$D2574-SUM($K2571:M2571)),0)),0),0)</f>
        <v>0</v>
      </c>
      <c r="O2571" s="5">
        <f ca="1">IF(AND($G2572,NOT(ISTEXT($G2571)),ISNUMBER(Poczatek),ISNUMBER(Koniec_Projekt)),IFERROR(IF($D2571=LataProjekcji,$F2571,IF($D2571&lt;LataProjekcji,IF((SUM($K2571:N2571)+12)&lt;$D2574,12,$D2574-SUM($K2571:N2571)),0)),0),0)</f>
        <v>0</v>
      </c>
      <c r="P2571" s="5">
        <f ca="1">IF(AND($G2572,NOT(ISTEXT($G2571)),ISNUMBER(Poczatek),ISNUMBER(Koniec_Projekt)),IFERROR(IF($D2571=LataProjekcji,$F2571,IF($D2571&lt;LataProjekcji,IF((SUM($K2571:O2571)+12)&lt;$D2574,12,$D2574-SUM($K2571:O2571)),0)),0),0)</f>
        <v>0</v>
      </c>
      <c r="Q2571" s="5">
        <f ca="1">IF(AND($G2572,NOT(ISTEXT($G2571)),ISNUMBER(Poczatek),ISNUMBER(Koniec_Projekt)),IFERROR(IF($D2571=LataProjekcji,$F2571,IF($D2571&lt;LataProjekcji,IF((SUM($K2571:P2571)+12)&lt;$D2574,12,$D2574-SUM($K2571:P2571)),0)),0),0)</f>
        <v>0</v>
      </c>
      <c r="R2571" s="5">
        <f ca="1">IF(AND($G2572,NOT(ISTEXT($G2571)),ISNUMBER(Poczatek),ISNUMBER(Koniec_Projekt)),IFERROR(IF($D2571=LataProjekcji,$F2571,IF($D2571&lt;LataProjekcji,IF((SUM($K2571:Q2571)+12)&lt;$D2574,12,$D2574-SUM($K2571:Q2571)),0)),0),0)</f>
        <v>0</v>
      </c>
      <c r="S2571" s="5">
        <f ca="1">IF(AND($G2572,NOT(ISTEXT($G2571)),ISNUMBER(Poczatek),ISNUMBER(Koniec_Projekt)),IFERROR(IF($D2571=LataProjekcji,$F2571,IF($D2571&lt;LataProjekcji,IF((SUM($K2571:R2571)+12)&lt;$D2574,12,$D2574-SUM($K2571:R2571)),0)),0),0)</f>
        <v>0</v>
      </c>
      <c r="T2571" s="5">
        <f ca="1">IF(AND($G2572,NOT(ISTEXT($G2571)),ISNUMBER(Poczatek),ISNUMBER(Koniec_Projekt)),IFERROR(IF($D2571=LataProjekcji,$F2571,IF($D2571&lt;LataProjekcji,IF((SUM($K2571:S2571)+12)&lt;$D2574,12,$D2574-SUM($K2571:S2571)),0)),0),0)</f>
        <v>0</v>
      </c>
      <c r="U2571" s="5">
        <f ca="1">IF(AND($G2572,NOT(ISTEXT($G2571)),ISNUMBER(Poczatek),ISNUMBER(Koniec_Projekt)),IFERROR(IF($D2571=LataProjekcji,$F2571,IF($D2571&lt;LataProjekcji,IF((SUM($K2571:T2571)+12)&lt;$D2574,12,$D2574-SUM($K2571:T2571)),0)),0),0)</f>
        <v>0</v>
      </c>
      <c r="V2571" s="5">
        <f ca="1">IF(AND($G2572,NOT(ISTEXT($G2571)),ISNUMBER(Poczatek),ISNUMBER(Koniec_Projekt)),IFERROR(IF($D2571=LataProjekcji,$F2571,IF($D2571&lt;LataProjekcji,IF((SUM($K2571:U2571)+12)&lt;$D2574,12,$D2574-SUM($K2571:U2571)),0)),0),0)</f>
        <v>0</v>
      </c>
      <c r="W2571" s="5">
        <f ca="1">IF(AND($G2572,NOT(ISTEXT($G2571)),ISNUMBER(Poczatek),ISNUMBER(Koniec_Projekt)),IFERROR(IF($D2571=LataProjekcji,$F2571,IF($D2571&lt;LataProjekcji,IF((SUM($K2571:V2571)+12)&lt;$D2574,12,$D2574-SUM($K2571:V2571)),0)),0),0)</f>
        <v>0</v>
      </c>
      <c r="X2571" s="5">
        <f ca="1">IF(AND($G2572,NOT(ISTEXT($G2571)),ISNUMBER(Poczatek),ISNUMBER(Koniec_Projekt)),IFERROR(IF($D2571=LataProjekcji,$F2571,IF($D2571&lt;LataProjekcji,IF((SUM($K2571:W2571)+12)&lt;$D2574,12,$D2574-SUM($K2571:W2571)),0)),0),0)</f>
        <v>0</v>
      </c>
      <c r="Y2571" s="5">
        <f ca="1">IF(AND($G2572,NOT(ISTEXT($G2571)),ISNUMBER(Poczatek),ISNUMBER(Koniec_Projekt)),IFERROR(IF($D2571=LataProjekcji,$F2571,IF($D2571&lt;LataProjekcji,IF((SUM($K2571:X2571)+12)&lt;$D2574,12,$D2574-SUM($K2571:X2571)),0)),0),0)</f>
        <v>0</v>
      </c>
      <c r="Z2571" s="5">
        <f ca="1">IF(AND($G2572,NOT(ISTEXT($G2571)),ISNUMBER(Poczatek),ISNUMBER(Koniec_Projekt)),IFERROR(IF($D2571=LataProjekcji,$F2571,IF($D2571&lt;LataProjekcji,IF((SUM($K2571:Y2571)+12)&lt;$D2574,12,$D2574-SUM($K2571:Y2571)),0)),0),0)</f>
        <v>0</v>
      </c>
      <c r="AA2571" s="5">
        <f ca="1">IF(AND($G2572,NOT(ISTEXT($G2571)),ISNUMBER(Poczatek),ISNUMBER(Koniec_Projekt)),IFERROR(IF($D2571=LataProjekcji,$F2571,IF($D2571&lt;LataProjekcji,IF((SUM($K2571:Z2571)+12)&lt;$D2574,12,$D2574-SUM($K2571:Z2571)),0)),0),0)</f>
        <v>0</v>
      </c>
      <c r="AB2571" s="5">
        <f ca="1">IF(AND($G2572,NOT(ISTEXT($G2571)),ISNUMBER(Poczatek),ISNUMBER(Koniec_Projekt)),IFERROR(IF($D2571=LataProjekcji,$F2571,IF($D2571&lt;LataProjekcji,IF((SUM($K2571:AA2571)+12)&lt;$D2574,12,$D2574-SUM($K2571:AA2571)),0)),0),0)</f>
        <v>0</v>
      </c>
      <c r="AC2571" s="5">
        <f ca="1">IF(AND($G2572,NOT(ISTEXT($G2571)),ISNUMBER(Poczatek),ISNUMBER(Koniec_Projekt)),IFERROR(IF($D2571=LataProjekcji,$F2571,IF($D2571&lt;LataProjekcji,IF((SUM($K2571:AB2571)+12)&lt;$D2574,12,$D2574-SUM($K2571:AB2571)),0)),0),0)</f>
        <v>0</v>
      </c>
      <c r="AD2571" s="5">
        <f ca="1">IF(AND($G2572,NOT(ISTEXT($G2571)),ISNUMBER(Poczatek),ISNUMBER(Koniec_Projekt)),IFERROR(IF($D2571=LataProjekcji,$F2571,IF($D2571&lt;LataProjekcji,IF((SUM($K2571:AC2571)+12)&lt;$D2574,12,$D2574-SUM($K2571:AC2571)),0)),0),0)</f>
        <v>0</v>
      </c>
      <c r="AE2571" s="5">
        <f ca="1">IF(AND($G2572,NOT(ISTEXT($G2571)),ISNUMBER(Poczatek),ISNUMBER(Koniec_Projekt)),IFERROR(IF($D2571=LataProjekcji,$F2571,IF($D2571&lt;LataProjekcji,IF((SUM($K2571:AD2571)+12)&lt;$D2574,12,$D2574-SUM($K2571:AD2571)),0)),0),0)</f>
        <v>0</v>
      </c>
    </row>
    <row r="2572" spans="2:31" hidden="1">
      <c r="B2572" s="531" t="s">
        <v>758</v>
      </c>
      <c r="D2572" s="5">
        <f ca="1">D1383</f>
        <v>0</v>
      </c>
      <c r="E2572" s="459">
        <f ca="1">E1383</f>
        <v>0</v>
      </c>
      <c r="F2572" s="459">
        <f ca="1">F1383</f>
        <v>0</v>
      </c>
      <c r="G2572" s="1" t="b">
        <f>NOT(ISBLANK(am_wnip))</f>
        <v>0</v>
      </c>
      <c r="H2572" s="543" t="b">
        <f ca="1">SUM(K2572:AE2572)=E2574</f>
        <v>1</v>
      </c>
      <c r="I2572" s="1" t="s">
        <v>753</v>
      </c>
      <c r="K2572" s="542">
        <f ca="1">IF(AND($G2572,NOT(ISTEXT($G2571)),ISNUMBER(Poczatek),ISNUMBER(Koniec_Projekt)),IFERROR(IF($D2571=LataProjekcji,IF($F2571&gt;$E2574,$E2574,$F2571),IF($D2574&gt;=$E2574,(IF($D2571&lt;LataProjekcji,IF((SUM(J2572:$K2572)+12)&lt;$E2574,12,$E2574-SUM(J2572:$K2572)),0)),(IF($D2571&lt;LataProjekcji,IF((SUM(J2572:$K2572)+12)&lt;$D2574,12,$D2574-SUM(J2572:$K2572)),0)))),0),0)</f>
        <v>0</v>
      </c>
      <c r="L2572" s="542">
        <f ca="1">IF(AND($G2572,NOT(ISTEXT($G2571)),ISNUMBER(Poczatek),ISNUMBER(Koniec_Projekt)),IFERROR(IF($D2571=LataProjekcji,IF($F2571&gt;$E2574,$E2574,$F2571),IF($D2574&gt;=$E2574,(IF($D2571&lt;LataProjekcji,IF((SUM($K2572:K2572)+12)&lt;$E2574,12,$E2574-SUM($K2572:K2572)),0)),(IF($D2571&lt;LataProjekcji,IF((SUM($K2572:K2572)+12)&lt;$D2574,12,$D2574-SUM($K2572:K2572)),0)))),0),0)</f>
        <v>0</v>
      </c>
      <c r="M2572" s="542">
        <f ca="1">IF(AND($G2572,NOT(ISTEXT($G2571)),ISNUMBER(Poczatek),ISNUMBER(Koniec_Projekt)),IFERROR(IF($D2571=LataProjekcji,IF($F2571&gt;$E2574,$E2574,$F2571),IF($D2574&gt;=$E2574,(IF($D2571&lt;LataProjekcji,IF((SUM($K2572:L2572)+12)&lt;$E2574,12,$E2574-SUM($K2572:L2572)),0)),(IF($D2571&lt;LataProjekcji,IF((SUM($K2572:L2572)+12)&lt;$D2574,12,$D2574-SUM($K2572:L2572)),0)))),0),0)</f>
        <v>0</v>
      </c>
      <c r="N2572" s="542">
        <f ca="1">IF(AND($G2572,NOT(ISTEXT($G2571)),ISNUMBER(Poczatek),ISNUMBER(Koniec_Projekt)),IFERROR(IF($D2571=LataProjekcji,IF($F2571&gt;$E2574,$E2574,$F2571),IF($D2574&gt;=$E2574,(IF($D2571&lt;LataProjekcji,IF((SUM($K2572:M2572)+12)&lt;$E2574,12,$E2574-SUM($K2572:M2572)),0)),(IF($D2571&lt;LataProjekcji,IF((SUM($K2572:M2572)+12)&lt;$D2574,12,$D2574-SUM($K2572:M2572)),0)))),0),0)</f>
        <v>0</v>
      </c>
      <c r="O2572" s="542">
        <f ca="1">IF(AND($G2572,NOT(ISTEXT($G2571)),ISNUMBER(Poczatek),ISNUMBER(Koniec_Projekt)),IFERROR(IF($D2571=LataProjekcji,IF($F2571&gt;$E2574,$E2574,$F2571),IF($D2574&gt;=$E2574,(IF($D2571&lt;LataProjekcji,IF((SUM($K2572:N2572)+12)&lt;$E2574,12,$E2574-SUM($K2572:N2572)),0)),(IF($D2571&lt;LataProjekcji,IF((SUM($K2572:N2572)+12)&lt;$D2574,12,$D2574-SUM($K2572:N2572)),0)))),0),0)</f>
        <v>0</v>
      </c>
      <c r="P2572" s="542">
        <f ca="1">IF(AND($G2572,NOT(ISTEXT($G2571)),ISNUMBER(Poczatek),ISNUMBER(Koniec_Projekt)),IFERROR(IF($D2571=LataProjekcji,IF($F2571&gt;$E2574,$E2574,$F2571),IF($D2574&gt;=$E2574,(IF($D2571&lt;LataProjekcji,IF((SUM($K2572:O2572)+12)&lt;$E2574,12,$E2574-SUM($K2572:O2572)),0)),(IF($D2571&lt;LataProjekcji,IF((SUM($K2572:O2572)+12)&lt;$D2574,12,$D2574-SUM($K2572:O2572)),0)))),0),0)</f>
        <v>0</v>
      </c>
      <c r="Q2572" s="542">
        <f ca="1">IF(AND($G2572,NOT(ISTEXT($G2571)),ISNUMBER(Poczatek),ISNUMBER(Koniec_Projekt)),IFERROR(IF($D2571=LataProjekcji,IF($F2571&gt;$E2574,$E2574,$F2571),IF($D2574&gt;=$E2574,(IF($D2571&lt;LataProjekcji,IF((SUM($K2572:P2572)+12)&lt;$E2574,12,$E2574-SUM($K2572:P2572)),0)),(IF($D2571&lt;LataProjekcji,IF((SUM($K2572:P2572)+12)&lt;$D2574,12,$D2574-SUM($K2572:P2572)),0)))),0),0)</f>
        <v>0</v>
      </c>
      <c r="R2572" s="542">
        <f ca="1">IF(AND($G2572,NOT(ISTEXT($G2571)),ISNUMBER(Poczatek),ISNUMBER(Koniec_Projekt)),IFERROR(IF($D2571=LataProjekcji,IF($F2571&gt;$E2574,$E2574,$F2571),IF($D2574&gt;=$E2574,(IF($D2571&lt;LataProjekcji,IF((SUM($K2572:Q2572)+12)&lt;$E2574,12,$E2574-SUM($K2572:Q2572)),0)),(IF($D2571&lt;LataProjekcji,IF((SUM($K2572:Q2572)+12)&lt;$D2574,12,$D2574-SUM($K2572:Q2572)),0)))),0),0)</f>
        <v>0</v>
      </c>
      <c r="S2572" s="542">
        <f ca="1">IF(AND($G2572,NOT(ISTEXT($G2571)),ISNUMBER(Poczatek),ISNUMBER(Koniec_Projekt)),IFERROR(IF($D2571=LataProjekcji,IF($F2571&gt;$E2574,$E2574,$F2571),IF($D2574&gt;=$E2574,(IF($D2571&lt;LataProjekcji,IF((SUM($K2572:R2572)+12)&lt;$E2574,12,$E2574-SUM($K2572:R2572)),0)),(IF($D2571&lt;LataProjekcji,IF((SUM($K2572:R2572)+12)&lt;$D2574,12,$D2574-SUM($K2572:R2572)),0)))),0),0)</f>
        <v>0</v>
      </c>
      <c r="T2572" s="542">
        <f ca="1">IF(AND($G2572,NOT(ISTEXT($G2571)),ISNUMBER(Poczatek),ISNUMBER(Koniec_Projekt)),IFERROR(IF($D2571=LataProjekcji,IF($F2571&gt;$E2574,$E2574,$F2571),IF($D2574&gt;=$E2574,(IF($D2571&lt;LataProjekcji,IF((SUM($K2572:S2572)+12)&lt;$E2574,12,$E2574-SUM($K2572:S2572)),0)),(IF($D2571&lt;LataProjekcji,IF((SUM($K2572:S2572)+12)&lt;$D2574,12,$D2574-SUM($K2572:S2572)),0)))),0),0)</f>
        <v>0</v>
      </c>
      <c r="U2572" s="542">
        <f ca="1">IF(AND($G2572,NOT(ISTEXT($G2571)),ISNUMBER(Poczatek),ISNUMBER(Koniec_Projekt)),IFERROR(IF($D2571=LataProjekcji,IF($F2571&gt;$E2574,$E2574,$F2571),IF($D2574&gt;=$E2574,(IF($D2571&lt;LataProjekcji,IF((SUM($K2572:T2572)+12)&lt;$E2574,12,$E2574-SUM($K2572:T2572)),0)),(IF($D2571&lt;LataProjekcji,IF((SUM($K2572:T2572)+12)&lt;$D2574,12,$D2574-SUM($K2572:T2572)),0)))),0),0)</f>
        <v>0</v>
      </c>
      <c r="V2572" s="542">
        <f ca="1">IF(AND($G2572,NOT(ISTEXT($G2571)),ISNUMBER(Poczatek),ISNUMBER(Koniec_Projekt)),IFERROR(IF($D2571=LataProjekcji,IF($F2571&gt;$E2574,$E2574,$F2571),IF($D2574&gt;=$E2574,(IF($D2571&lt;LataProjekcji,IF((SUM($K2572:U2572)+12)&lt;$E2574,12,$E2574-SUM($K2572:U2572)),0)),(IF($D2571&lt;LataProjekcji,IF((SUM($K2572:U2572)+12)&lt;$D2574,12,$D2574-SUM($K2572:U2572)),0)))),0),0)</f>
        <v>0</v>
      </c>
      <c r="W2572" s="542">
        <f ca="1">IF(AND($G2572,NOT(ISTEXT($G2571)),ISNUMBER(Poczatek),ISNUMBER(Koniec_Projekt)),IFERROR(IF($D2571=LataProjekcji,IF($F2571&gt;$E2574,$E2574,$F2571),IF($D2574&gt;=$E2574,(IF($D2571&lt;LataProjekcji,IF((SUM($K2572:V2572)+12)&lt;$E2574,12,$E2574-SUM($K2572:V2572)),0)),(IF($D2571&lt;LataProjekcji,IF((SUM($K2572:V2572)+12)&lt;$D2574,12,$D2574-SUM($K2572:V2572)),0)))),0),0)</f>
        <v>0</v>
      </c>
      <c r="X2572" s="542">
        <f ca="1">IF(AND($G2572,NOT(ISTEXT($G2571)),ISNUMBER(Poczatek),ISNUMBER(Koniec_Projekt)),IFERROR(IF($D2571=LataProjekcji,IF($F2571&gt;$E2574,$E2574,$F2571),IF($D2574&gt;=$E2574,(IF($D2571&lt;LataProjekcji,IF((SUM($K2572:W2572)+12)&lt;$E2574,12,$E2574-SUM($K2572:W2572)),0)),(IF($D2571&lt;LataProjekcji,IF((SUM($K2572:W2572)+12)&lt;$D2574,12,$D2574-SUM($K2572:W2572)),0)))),0),0)</f>
        <v>0</v>
      </c>
      <c r="Y2572" s="542">
        <f ca="1">IF(AND($G2572,NOT(ISTEXT($G2571)),ISNUMBER(Poczatek),ISNUMBER(Koniec_Projekt)),IFERROR(IF($D2571=LataProjekcji,IF($F2571&gt;$E2574,$E2574,$F2571),IF($D2574&gt;=$E2574,(IF($D2571&lt;LataProjekcji,IF((SUM($K2572:X2572)+12)&lt;$E2574,12,$E2574-SUM($K2572:X2572)),0)),(IF($D2571&lt;LataProjekcji,IF((SUM($K2572:X2572)+12)&lt;$D2574,12,$D2574-SUM($K2572:X2572)),0)))),0),0)</f>
        <v>0</v>
      </c>
      <c r="Z2572" s="542">
        <f ca="1">IF(AND($G2572,NOT(ISTEXT($G2571)),ISNUMBER(Poczatek),ISNUMBER(Koniec_Projekt)),IFERROR(IF($D2571=LataProjekcji,IF($F2571&gt;$E2574,$E2574,$F2571),IF($D2574&gt;=$E2574,(IF($D2571&lt;LataProjekcji,IF((SUM($K2572:Y2572)+12)&lt;$E2574,12,$E2574-SUM($K2572:Y2572)),0)),(IF($D2571&lt;LataProjekcji,IF((SUM($K2572:Y2572)+12)&lt;$D2574,12,$D2574-SUM($K2572:Y2572)),0)))),0),0)</f>
        <v>0</v>
      </c>
      <c r="AA2572" s="542">
        <f ca="1">IF(AND($G2572,NOT(ISTEXT($G2571)),ISNUMBER(Poczatek),ISNUMBER(Koniec_Projekt)),IFERROR(IF($D2571=LataProjekcji,IF($F2571&gt;$E2574,$E2574,$F2571),IF($D2574&gt;=$E2574,(IF($D2571&lt;LataProjekcji,IF((SUM($K2572:Z2572)+12)&lt;$E2574,12,$E2574-SUM($K2572:Z2572)),0)),(IF($D2571&lt;LataProjekcji,IF((SUM($K2572:Z2572)+12)&lt;$D2574,12,$D2574-SUM($K2572:Z2572)),0)))),0),0)</f>
        <v>0</v>
      </c>
      <c r="AB2572" s="542">
        <f ca="1">IF(AND($G2572,NOT(ISTEXT($G2571)),ISNUMBER(Poczatek),ISNUMBER(Koniec_Projekt)),IFERROR(IF($D2571=LataProjekcji,IF($F2571&gt;$E2574,$E2574,$F2571),IF($D2574&gt;=$E2574,(IF($D2571&lt;LataProjekcji,IF((SUM($K2572:AA2572)+12)&lt;$E2574,12,$E2574-SUM($K2572:AA2572)),0)),(IF($D2571&lt;LataProjekcji,IF((SUM($K2572:AA2572)+12)&lt;$D2574,12,$D2574-SUM($K2572:AA2572)),0)))),0),0)</f>
        <v>0</v>
      </c>
      <c r="AC2572" s="542">
        <f ca="1">IF(AND($G2572,NOT(ISTEXT($G2571)),ISNUMBER(Poczatek),ISNUMBER(Koniec_Projekt)),IFERROR(IF($D2571=LataProjekcji,IF($F2571&gt;$E2574,$E2574,$F2571),IF($D2574&gt;=$E2574,(IF($D2571&lt;LataProjekcji,IF((SUM($K2572:AB2572)+12)&lt;$E2574,12,$E2574-SUM($K2572:AB2572)),0)),(IF($D2571&lt;LataProjekcji,IF((SUM($K2572:AB2572)+12)&lt;$D2574,12,$D2574-SUM($K2572:AB2572)),0)))),0),0)</f>
        <v>0</v>
      </c>
      <c r="AD2572" s="542">
        <f ca="1">IF(AND($G2572,NOT(ISTEXT($G2571)),ISNUMBER(Poczatek),ISNUMBER(Koniec_Projekt)),IFERROR(IF($D2571=LataProjekcji,IF($F2571&gt;$E2574,$E2574,$F2571),IF($D2574&gt;=$E2574,(IF($D2571&lt;LataProjekcji,IF((SUM($K2572:AC2572)+12)&lt;$E2574,12,$E2574-SUM($K2572:AC2572)),0)),(IF($D2571&lt;LataProjekcji,IF((SUM($K2572:AC2572)+12)&lt;$D2574,12,$D2574-SUM($K2572:AC2572)),0)))),0),0)</f>
        <v>0</v>
      </c>
      <c r="AE2572" s="542">
        <f ca="1">IF(AND($G2572,NOT(ISTEXT($G2571)),ISNUMBER(Poczatek),ISNUMBER(Koniec_Projekt)),IFERROR(IF($D2571=LataProjekcji,IF($F2571&gt;$E2574,$E2574,$F2571),IF($D2574&gt;=$E2574,(IF($D2571&lt;LataProjekcji,IF((SUM($K2572:AD2572)+12)&lt;$E2574,12,$E2574-SUM($K2572:AD2572)),0)),(IF($D2571&lt;LataProjekcji,IF((SUM($K2572:AD2572)+12)&lt;$D2574,12,$D2574-SUM($K2572:AD2572)),0)))),0),0)</f>
        <v>0</v>
      </c>
    </row>
    <row r="2573" spans="2:31" hidden="1">
      <c r="B2573" s="531" t="s">
        <v>757</v>
      </c>
      <c r="D2573" s="459">
        <f ca="1">D1384</f>
        <v>0</v>
      </c>
      <c r="E2573" s="459">
        <f ca="1">IF(D2572&gt;10,ROUND(D2573/12,2),D2573)</f>
        <v>0</v>
      </c>
      <c r="F2573" s="529">
        <f>Koniec_Projekt</f>
        <v>0</v>
      </c>
      <c r="G2573" s="330">
        <f>Miesiac_Koniec_Projekt</f>
        <v>0</v>
      </c>
      <c r="H2573" s="543" t="b">
        <f ca="1">SUM(K2573:AE2573)=D2572</f>
        <v>1</v>
      </c>
      <c r="I2573" s="1" t="s">
        <v>716</v>
      </c>
      <c r="K2573" s="256">
        <f ca="1">IF(AND($G2572,NOT(ISTEXT($G2571)),ISNUMBER(Poczatek),ISNUMBER(Koniec_Projekt)),IFERROR(IF(LataProjekcji=$F2574,ROUND($D2572,0),ROUND(K2571*$E2573,0)),0),0)</f>
        <v>0</v>
      </c>
      <c r="L2573" s="5">
        <f ca="1">IF(AND($G2572,NOT(ISTEXT($G2571)),ISNUMBER(Poczatek),ISNUMBER(Koniec_Projekt)),IFERROR(IF(LataProjekcji=$F2574,ROUND($D2572-SUM(K2573:$K2573),0),ROUND(L2571*$E2573,0)),0),0)</f>
        <v>0</v>
      </c>
      <c r="M2573" s="5">
        <f ca="1">IF(AND($G2572,NOT(ISTEXT($G2571)),ISNUMBER(Poczatek),ISNUMBER(Koniec_Projekt)),IFERROR(IF(LataProjekcji=$F2574,ROUND($D2572-SUM($K2573:L2573),0),ROUND(M2571*$E2573,0)),0),0)</f>
        <v>0</v>
      </c>
      <c r="N2573" s="5">
        <f ca="1">IF(AND($G2572,NOT(ISTEXT($G2571)),ISNUMBER(Poczatek),ISNUMBER(Koniec_Projekt)),IFERROR(IF(LataProjekcji=$F2574,ROUND($D2572-SUM($K2573:M2573),0),ROUND(N2571*$E2573,0)),0),0)</f>
        <v>0</v>
      </c>
      <c r="O2573" s="5">
        <f ca="1">IF(AND($G2572,NOT(ISTEXT($G2571)),ISNUMBER(Poczatek),ISNUMBER(Koniec_Projekt)),IFERROR(IF(LataProjekcji=$F2574,ROUND($D2572-SUM($K2573:N2573),0),ROUND(O2571*$E2573,0)),0),0)</f>
        <v>0</v>
      </c>
      <c r="P2573" s="5">
        <f ca="1">IF(AND($G2572,NOT(ISTEXT($G2571)),ISNUMBER(Poczatek),ISNUMBER(Koniec_Projekt)),IFERROR(IF(LataProjekcji=$F2574,ROUND($D2572-SUM($K2573:O2573),0),ROUND(P2571*$E2573,0)),0),0)</f>
        <v>0</v>
      </c>
      <c r="Q2573" s="5">
        <f ca="1">IF(AND($G2572,NOT(ISTEXT($G2571)),ISNUMBER(Poczatek),ISNUMBER(Koniec_Projekt)),IFERROR(IF(LataProjekcji=$F2574,ROUND($D2572-SUM($K2573:P2573),0),ROUND(Q2571*$E2573,0)),0),0)</f>
        <v>0</v>
      </c>
      <c r="R2573" s="5">
        <f ca="1">IF(AND($G2572,NOT(ISTEXT($G2571)),ISNUMBER(Poczatek),ISNUMBER(Koniec_Projekt)),IFERROR(IF(LataProjekcji=$F2574,ROUND($D2572-SUM($K2573:Q2573),0),ROUND(R2571*$E2573,0)),0),0)</f>
        <v>0</v>
      </c>
      <c r="S2573" s="5">
        <f ca="1">IF(AND($G2572,NOT(ISTEXT($G2571)),ISNUMBER(Poczatek),ISNUMBER(Koniec_Projekt)),IFERROR(IF(LataProjekcji=$F2574,ROUND($D2572-SUM($K2573:R2573),0),ROUND(S2571*$E2573,0)),0),0)</f>
        <v>0</v>
      </c>
      <c r="T2573" s="5">
        <f ca="1">IF(AND($G2572,NOT(ISTEXT($G2571)),ISNUMBER(Poczatek),ISNUMBER(Koniec_Projekt)),IFERROR(IF(LataProjekcji=$F2574,ROUND($D2572-SUM($K2573:S2573),0),ROUND(T2571*$E2573,0)),0),0)</f>
        <v>0</v>
      </c>
      <c r="U2573" s="5">
        <f ca="1">IF(AND($G2572,NOT(ISTEXT($G2571)),ISNUMBER(Poczatek),ISNUMBER(Koniec_Projekt)),IFERROR(IF(LataProjekcji=$F2574,ROUND($D2572-SUM($K2573:T2573),0),ROUND(U2571*$E2573,0)),0),0)</f>
        <v>0</v>
      </c>
      <c r="V2573" s="5">
        <f ca="1">IF(AND($G2572,NOT(ISTEXT($G2571)),ISNUMBER(Poczatek),ISNUMBER(Koniec_Projekt)),IFERROR(IF(LataProjekcji=$F2574,ROUND($D2572-SUM($K2573:U2573),0),ROUND(V2571*$E2573,0)),0),0)</f>
        <v>0</v>
      </c>
      <c r="W2573" s="5">
        <f ca="1">IF(AND($G2572,NOT(ISTEXT($G2571)),ISNUMBER(Poczatek),ISNUMBER(Koniec_Projekt)),IFERROR(IF(LataProjekcji=$F2574,ROUND($D2572-SUM($K2573:V2573),0),ROUND(W2571*$E2573,0)),0),0)</f>
        <v>0</v>
      </c>
      <c r="X2573" s="5">
        <f ca="1">IF(AND($G2572,NOT(ISTEXT($G2571)),ISNUMBER(Poczatek),ISNUMBER(Koniec_Projekt)),IFERROR(IF(LataProjekcji=$F2574,ROUND($D2572-SUM($K2573:W2573),0),ROUND(X2571*$E2573,0)),0),0)</f>
        <v>0</v>
      </c>
      <c r="Y2573" s="5">
        <f ca="1">IF(AND($G2572,NOT(ISTEXT($G2571)),ISNUMBER(Poczatek),ISNUMBER(Koniec_Projekt)),IFERROR(IF(LataProjekcji=$F2574,ROUND($D2572-SUM($K2573:X2573),0),ROUND(Y2571*$E2573,0)),0),0)</f>
        <v>0</v>
      </c>
      <c r="Z2573" s="5">
        <f ca="1">IF(AND($G2572,NOT(ISTEXT($G2571)),ISNUMBER(Poczatek),ISNUMBER(Koniec_Projekt)),IFERROR(IF(LataProjekcji=$F2574,ROUND($D2572-SUM($K2573:Y2573),0),ROUND(Z2571*$E2573,0)),0),0)</f>
        <v>0</v>
      </c>
      <c r="AA2573" s="5">
        <f ca="1">IF(AND($G2572,NOT(ISTEXT($G2571)),ISNUMBER(Poczatek),ISNUMBER(Koniec_Projekt)),IFERROR(IF(LataProjekcji=$F2574,ROUND($D2572-SUM($K2573:Z2573),0),ROUND(AA2571*$E2573,0)),0),0)</f>
        <v>0</v>
      </c>
      <c r="AB2573" s="5">
        <f ca="1">IF(AND($G2572,NOT(ISTEXT($G2571)),ISNUMBER(Poczatek),ISNUMBER(Koniec_Projekt)),IFERROR(IF(LataProjekcji=$F2574,ROUND($D2572-SUM($K2573:AA2573),0),ROUND(AB2571*$E2573,0)),0),0)</f>
        <v>0</v>
      </c>
      <c r="AC2573" s="5">
        <f ca="1">IF(AND($G2572,NOT(ISTEXT($G2571)),ISNUMBER(Poczatek),ISNUMBER(Koniec_Projekt)),IFERROR(IF(LataProjekcji=$F2574,ROUND($D2572-SUM($K2573:AB2573),0),ROUND(AC2571*$E2573,0)),0),0)</f>
        <v>0</v>
      </c>
      <c r="AD2573" s="5">
        <f ca="1">IF(AND($G2572,NOT(ISTEXT($G2571)),ISNUMBER(Poczatek),ISNUMBER(Koniec_Projekt)),IFERROR(IF(LataProjekcji=$F2574,ROUND($D2572-SUM($K2573:AC2573),0),ROUND(AD2571*$E2573,0)),0),0)</f>
        <v>0</v>
      </c>
      <c r="AE2573" s="5">
        <f ca="1">IF(AND($G2572,NOT(ISTEXT($G2571)),ISNUMBER(Poczatek),ISNUMBER(Koniec_Projekt)),IFERROR(IF(LataProjekcji=$F2574,ROUND($D2572-SUM($K2573:AD2573),0),ROUND(AE2571*$E2573,0)),0),0)</f>
        <v>0</v>
      </c>
    </row>
    <row r="2574" spans="2:31" hidden="1">
      <c r="B2574" s="531" t="s">
        <v>754</v>
      </c>
      <c r="D2574" s="1">
        <f ca="1">IFERROR(ROUNDUP(D2572/E2573,0),0)</f>
        <v>0</v>
      </c>
      <c r="E2574" s="1">
        <f ca="1">IF(D2574=0,0,DATEDIF(DATE(D2571,E2571,1),DATE(F2573,G2573,1),"m"))</f>
        <v>0</v>
      </c>
      <c r="F2574" s="1" t="str">
        <f ca="1">IFERROR(YEAR(G2571),"brak daty")</f>
        <v>brak daty</v>
      </c>
      <c r="G2574" s="1" t="str">
        <f ca="1">IFERROR(MONTH(G2571),"brak daty")</f>
        <v>brak daty</v>
      </c>
      <c r="H2574" s="5"/>
      <c r="I2574" s="1" t="s">
        <v>426</v>
      </c>
      <c r="K2574" s="5">
        <f ca="1">IF(AND($G2572,NOT(ISTEXT($G2571)),ISNUMBER(Poczatek),ISNUMBER(Koniec_Projekt)),IFERROR(IF(LataProjekcji=$F2573,IF(AND($G2573=$G2574,$F2573=$F2574),ROUND($D2572-SUM($K2574),0),ROUND(K2572*$E2573,0)),IF(LataProjekcji&gt;$F2573,0,ROUND(K2572*$E2573,0))),0),0)</f>
        <v>0</v>
      </c>
      <c r="L2574" s="5">
        <f ca="1">IF(AND($G2572,NOT(ISTEXT($G2571)),ISNUMBER(Poczatek),ISNUMBER(Koniec_Projekt)),IFERROR(IF(LataProjekcji=$F2573,IF(AND($G2573=$G2574,$F2573=$F2574),ROUND($D2572-SUM($K2574:K2574),0),ROUND(L2572*$E2573,0)),IF(LataProjekcji&gt;$F2573,0,ROUND(L2572*$E2573,0))),0),0)</f>
        <v>0</v>
      </c>
      <c r="M2574" s="5">
        <f ca="1">IF(AND($G2572,NOT(ISTEXT($G2571)),ISNUMBER(Poczatek),ISNUMBER(Koniec_Projekt)),IFERROR(IF(LataProjekcji=$F2573,IF(AND($G2573=$G2574,$F2573=$F2574),ROUND($D2572-SUM($K2574:L2574),0),ROUND(M2572*$E2573,0)),IF(LataProjekcji&gt;$F2573,0,ROUND(M2572*$E2573,0))),0),0)</f>
        <v>0</v>
      </c>
      <c r="N2574" s="5">
        <f ca="1">IF(AND($G2572,NOT(ISTEXT($G2571)),ISNUMBER(Poczatek),ISNUMBER(Koniec_Projekt)),IFERROR(IF(LataProjekcji=$F2573,IF(AND($G2573=$G2574,$F2573=$F2574),ROUND($D2572-SUM($K2574:M2574),0),ROUND(N2572*$E2573,0)),IF(LataProjekcji&gt;$F2573,0,ROUND(N2572*$E2573,0))),0),0)</f>
        <v>0</v>
      </c>
      <c r="O2574" s="5">
        <f ca="1">IF(AND($G2572,NOT(ISTEXT($G2571)),ISNUMBER(Poczatek),ISNUMBER(Koniec_Projekt)),IFERROR(IF(LataProjekcji=$F2573,IF(AND($G2573=$G2574,$F2573=$F2574),ROUND($D2572-SUM($K2574:N2574),0),ROUND(O2572*$E2573,0)),IF(LataProjekcji&gt;$F2573,0,ROUND(O2572*$E2573,0))),0),0)</f>
        <v>0</v>
      </c>
      <c r="P2574" s="5">
        <f ca="1">IF(AND($G2572,NOT(ISTEXT($G2571)),ISNUMBER(Poczatek),ISNUMBER(Koniec_Projekt)),IFERROR(IF(LataProjekcji=$F2573,IF(AND($G2573=$G2574,$F2573=$F2574),ROUND($D2572-SUM($K2574:O2574),0),ROUND(P2572*$E2573,0)),IF(LataProjekcji&gt;$F2573,0,ROUND(P2572*$E2573,0))),0),0)</f>
        <v>0</v>
      </c>
      <c r="Q2574" s="5">
        <f ca="1">IF(AND($G2572,NOT(ISTEXT($G2571)),ISNUMBER(Poczatek),ISNUMBER(Koniec_Projekt)),IFERROR(IF(LataProjekcji=$F2573,IF(AND($G2573=$G2574,$F2573=$F2574),ROUND($D2572-SUM($K2574:P2574),0),ROUND(Q2572*$E2573,0)),IF(LataProjekcji&gt;$F2573,0,ROUND(Q2572*$E2573,0))),0),0)</f>
        <v>0</v>
      </c>
      <c r="R2574" s="5">
        <f ca="1">IF(AND($G2572,NOT(ISTEXT($G2571)),ISNUMBER(Poczatek),ISNUMBER(Koniec_Projekt)),IFERROR(IF(LataProjekcji=$F2573,IF(AND($G2573=$G2574,$F2573=$F2574),ROUND($D2572-SUM($K2574:Q2574),0),ROUND(R2572*$E2573,0)),IF(LataProjekcji&gt;$F2573,0,ROUND(R2572*$E2573,0))),0),0)</f>
        <v>0</v>
      </c>
      <c r="S2574" s="5">
        <f ca="1">IF(AND($G2572,NOT(ISTEXT($G2571)),ISNUMBER(Poczatek),ISNUMBER(Koniec_Projekt)),IFERROR(IF(LataProjekcji=$F2573,IF(AND($G2573=$G2574,$F2573=$F2574),ROUND($D2572-SUM($K2574:R2574),0),ROUND(S2572*$E2573,0)),IF(LataProjekcji&gt;$F2573,0,ROUND(S2572*$E2573,0))),0),0)</f>
        <v>0</v>
      </c>
      <c r="T2574" s="5">
        <f ca="1">IF(AND($G2572,NOT(ISTEXT($G2571)),ISNUMBER(Poczatek),ISNUMBER(Koniec_Projekt)),IFERROR(IF(LataProjekcji=$F2573,IF(AND($G2573=$G2574,$F2573=$F2574),ROUND($D2572-SUM($K2574:S2574),0),ROUND(T2572*$E2573,0)),IF(LataProjekcji&gt;$F2573,0,ROUND(T2572*$E2573,0))),0),0)</f>
        <v>0</v>
      </c>
      <c r="U2574" s="5">
        <f ca="1">IF(AND($G2572,NOT(ISTEXT($G2571)),ISNUMBER(Poczatek),ISNUMBER(Koniec_Projekt)),IFERROR(IF(LataProjekcji=$F2573,IF(AND($G2573=$G2574,$F2573=$F2574),ROUND($D2572-SUM($K2574:T2574),0),ROUND(U2572*$E2573,0)),IF(LataProjekcji&gt;$F2573,0,ROUND(U2572*$E2573,0))),0),0)</f>
        <v>0</v>
      </c>
      <c r="V2574" s="5">
        <f ca="1">IF(AND($G2572,NOT(ISTEXT($G2571)),ISNUMBER(Poczatek),ISNUMBER(Koniec_Projekt)),IFERROR(IF(LataProjekcji=$F2573,IF(AND($G2573=$G2574,$F2573=$F2574),ROUND($D2572-SUM($K2574:U2574),0),ROUND(V2572*$E2573,0)),IF(LataProjekcji&gt;$F2573,0,ROUND(V2572*$E2573,0))),0),0)</f>
        <v>0</v>
      </c>
      <c r="W2574" s="5">
        <f ca="1">IF(AND($G2572,NOT(ISTEXT($G2571)),ISNUMBER(Poczatek),ISNUMBER(Koniec_Projekt)),IFERROR(IF(LataProjekcji=$F2573,IF(AND($G2573=$G2574,$F2573=$F2574),ROUND($D2572-SUM($K2574:V2574),0),ROUND(W2572*$E2573,0)),IF(LataProjekcji&gt;$F2573,0,ROUND(W2572*$E2573,0))),0),0)</f>
        <v>0</v>
      </c>
      <c r="X2574" s="5">
        <f ca="1">IF(AND($G2572,NOT(ISTEXT($G2571)),ISNUMBER(Poczatek),ISNUMBER(Koniec_Projekt)),IFERROR(IF(LataProjekcji=$F2573,IF(AND($G2573=$G2574,$F2573=$F2574),ROUND($D2572-SUM($K2574:W2574),0),ROUND(X2572*$E2573,0)),IF(LataProjekcji&gt;$F2573,0,ROUND(X2572*$E2573,0))),0),0)</f>
        <v>0</v>
      </c>
      <c r="Y2574" s="5">
        <f ca="1">IF(AND($G2572,NOT(ISTEXT($G2571)),ISNUMBER(Poczatek),ISNUMBER(Koniec_Projekt)),IFERROR(IF(LataProjekcji=$F2573,IF(AND($G2573=$G2574,$F2573=$F2574),ROUND($D2572-SUM($K2574:X2574),0),ROUND(Y2572*$E2573,0)),IF(LataProjekcji&gt;$F2573,0,ROUND(Y2572*$E2573,0))),0),0)</f>
        <v>0</v>
      </c>
      <c r="Z2574" s="5">
        <f ca="1">IF(AND($G2572,NOT(ISTEXT($G2571)),ISNUMBER(Poczatek),ISNUMBER(Koniec_Projekt)),IFERROR(IF(LataProjekcji=$F2573,IF(AND($G2573=$G2574,$F2573=$F2574),ROUND($D2572-SUM($K2574:Y2574),0),ROUND(Z2572*$E2573,0)),IF(LataProjekcji&gt;$F2573,0,ROUND(Z2572*$E2573,0))),0),0)</f>
        <v>0</v>
      </c>
      <c r="AA2574" s="5">
        <f ca="1">IF(AND($G2572,NOT(ISTEXT($G2571)),ISNUMBER(Poczatek),ISNUMBER(Koniec_Projekt)),IFERROR(IF(LataProjekcji=$F2573,IF(AND($G2573=$G2574,$F2573=$F2574),ROUND($D2572-SUM($K2574:Z2574),0),ROUND(AA2572*$E2573,0)),IF(LataProjekcji&gt;$F2573,0,ROUND(AA2572*$E2573,0))),0),0)</f>
        <v>0</v>
      </c>
      <c r="AB2574" s="5">
        <f ca="1">IF(AND($G2572,NOT(ISTEXT($G2571)),ISNUMBER(Poczatek),ISNUMBER(Koniec_Projekt)),IFERROR(IF(LataProjekcji=$F2573,IF(AND($G2573=$G2574,$F2573=$F2574),ROUND($D2572-SUM($K2574:AA2574),0),ROUND(AB2572*$E2573,0)),IF(LataProjekcji&gt;$F2573,0,ROUND(AB2572*$E2573,0))),0),0)</f>
        <v>0</v>
      </c>
      <c r="AC2574" s="5">
        <f ca="1">IF(AND($G2572,NOT(ISTEXT($G2571)),ISNUMBER(Poczatek),ISNUMBER(Koniec_Projekt)),IFERROR(IF(LataProjekcji=$F2573,IF(AND($G2573=$G2574,$F2573=$F2574),ROUND($D2572-SUM($K2574:AB2574),0),ROUND(AC2572*$E2573,0)),IF(LataProjekcji&gt;$F2573,0,ROUND(AC2572*$E2573,0))),0),0)</f>
        <v>0</v>
      </c>
      <c r="AD2574" s="5">
        <f ca="1">IF(AND($G2572,NOT(ISTEXT($G2571)),ISNUMBER(Poczatek),ISNUMBER(Koniec_Projekt)),IFERROR(IF(LataProjekcji=$F2573,IF(AND($G2573=$G2574,$F2573=$F2574),ROUND($D2572-SUM($K2574:AC2574),0),ROUND(AD2572*$E2573,0)),IF(LataProjekcji&gt;$F2573,0,ROUND(AD2572*$E2573,0))),0),0)</f>
        <v>0</v>
      </c>
      <c r="AE2574" s="5">
        <f ca="1">IF(AND($G2572,NOT(ISTEXT($G2571)),ISNUMBER(Poczatek),ISNUMBER(Koniec_Projekt)),IFERROR(IF(LataProjekcji=$F2573,IF(AND($G2573=$G2574,$F2573=$F2574),ROUND($D2572-SUM($K2574:AD2574),0),ROUND(AE2572*$E2573,0)),IF(LataProjekcji&gt;$F2573,0,ROUND(AE2572*$E2573,0))),0),0)</f>
        <v>0</v>
      </c>
    </row>
    <row r="2575" spans="2:31" ht="12.5" hidden="1" thickBot="1">
      <c r="B2575" s="532" t="s">
        <v>755</v>
      </c>
      <c r="C2575" s="533"/>
      <c r="D2575" s="534">
        <f ca="1">IF(D2572&gt;10,ROUND((D2574-1)*E2573,0),E2573)</f>
        <v>0</v>
      </c>
      <c r="E2575" s="534">
        <f ca="1">D2572-D2575</f>
        <v>0</v>
      </c>
      <c r="F2575" s="533"/>
      <c r="G2575" s="533"/>
      <c r="H2575" s="533"/>
      <c r="I2575" s="533"/>
      <c r="J2575" s="533"/>
      <c r="K2575" s="533"/>
      <c r="L2575" s="533"/>
      <c r="M2575" s="533"/>
      <c r="N2575" s="533"/>
      <c r="O2575" s="533"/>
      <c r="P2575" s="533"/>
      <c r="Q2575" s="533"/>
      <c r="R2575" s="533"/>
      <c r="S2575" s="533"/>
      <c r="T2575" s="533"/>
      <c r="U2575" s="533"/>
      <c r="V2575" s="533"/>
      <c r="W2575" s="533"/>
      <c r="X2575" s="533"/>
      <c r="Y2575" s="533"/>
      <c r="Z2575" s="533"/>
      <c r="AA2575" s="533"/>
      <c r="AB2575" s="533"/>
      <c r="AC2575" s="533"/>
      <c r="AD2575" s="533"/>
      <c r="AE2575" s="533"/>
    </row>
    <row r="2576" spans="2:31" ht="12.5" hidden="1" thickTop="1"/>
    <row r="2578" spans="1:31" hidden="1">
      <c r="A2578" s="537"/>
      <c r="B2578" s="7" t="str">
        <f>"Grupa ST: "&amp;B1393</f>
        <v>Grupa ST: GRUNTY</v>
      </c>
    </row>
    <row r="2579" spans="1:31" ht="12.5" hidden="1" thickBot="1">
      <c r="B2579" s="535" t="str">
        <f ca="1">"nazwa ST: "&amp;B1394</f>
        <v>nazwa ST: 0</v>
      </c>
      <c r="C2579" s="535"/>
      <c r="D2579" s="536">
        <f>D1394</f>
        <v>57</v>
      </c>
      <c r="E2579" s="535"/>
      <c r="F2579" s="535"/>
      <c r="G2579" s="535"/>
      <c r="H2579" s="535"/>
      <c r="I2579" s="535"/>
      <c r="J2579" s="535"/>
      <c r="K2579" s="544" t="str">
        <f t="shared" ref="K2579:AE2579" si="3703">LataProjekcji</f>
        <v>Uzupełnij dane</v>
      </c>
      <c r="L2579" s="544" t="str">
        <f t="shared" si="3703"/>
        <v/>
      </c>
      <c r="M2579" s="544" t="str">
        <f t="shared" si="3703"/>
        <v/>
      </c>
      <c r="N2579" s="544" t="str">
        <f t="shared" si="3703"/>
        <v/>
      </c>
      <c r="O2579" s="544" t="str">
        <f t="shared" si="3703"/>
        <v/>
      </c>
      <c r="P2579" s="544" t="str">
        <f t="shared" si="3703"/>
        <v/>
      </c>
      <c r="Q2579" s="544" t="str">
        <f t="shared" si="3703"/>
        <v/>
      </c>
      <c r="R2579" s="544" t="str">
        <f t="shared" si="3703"/>
        <v/>
      </c>
      <c r="S2579" s="544" t="str">
        <f t="shared" si="3703"/>
        <v/>
      </c>
      <c r="T2579" s="544" t="str">
        <f t="shared" si="3703"/>
        <v/>
      </c>
      <c r="U2579" s="544" t="str">
        <f t="shared" si="3703"/>
        <v/>
      </c>
      <c r="V2579" s="544" t="str">
        <f t="shared" si="3703"/>
        <v/>
      </c>
      <c r="W2579" s="544" t="str">
        <f t="shared" si="3703"/>
        <v/>
      </c>
      <c r="X2579" s="544" t="str">
        <f t="shared" si="3703"/>
        <v/>
      </c>
      <c r="Y2579" s="544" t="str">
        <f t="shared" si="3703"/>
        <v/>
      </c>
      <c r="Z2579" s="544" t="str">
        <f t="shared" si="3703"/>
        <v/>
      </c>
      <c r="AA2579" s="544" t="str">
        <f t="shared" si="3703"/>
        <v/>
      </c>
      <c r="AB2579" s="544" t="str">
        <f t="shared" si="3703"/>
        <v/>
      </c>
      <c r="AC2579" s="544" t="str">
        <f t="shared" si="3703"/>
        <v/>
      </c>
      <c r="AD2579" s="544" t="str">
        <f t="shared" si="3703"/>
        <v/>
      </c>
      <c r="AE2579" s="544" t="str">
        <f t="shared" si="3703"/>
        <v/>
      </c>
    </row>
    <row r="2580" spans="1:31" hidden="1">
      <c r="B2580" s="531" t="s">
        <v>756</v>
      </c>
      <c r="D2580" s="1">
        <f ca="1">D1395</f>
        <v>1900</v>
      </c>
      <c r="E2580" s="1">
        <f ca="1">E1395</f>
        <v>1</v>
      </c>
      <c r="F2580" s="1">
        <f ca="1">IF(D2581&gt;10,F1395,1)</f>
        <v>1</v>
      </c>
      <c r="G2580" s="530" t="str">
        <f ca="1">IF(ISBLANK(OFFSET($E$269,$D2579,0)),"brak daty",IF(D2581&gt;10,EDATE(OFFSET($E$269,$D2579,0),D2583),DATE(D2580,E2580,1)))</f>
        <v>brak daty</v>
      </c>
      <c r="H2580" s="543" t="b">
        <f ca="1">SUM(K2580:AE2580)=D2583</f>
        <v>1</v>
      </c>
      <c r="I2580" s="1" t="s">
        <v>752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1:31" hidden="1">
      <c r="B2581" s="531" t="s">
        <v>758</v>
      </c>
      <c r="D2581" s="5">
        <f ca="1">D1396</f>
        <v>0</v>
      </c>
      <c r="E2581" s="459">
        <f ca="1">E1396</f>
        <v>0</v>
      </c>
      <c r="F2581" s="459">
        <f ca="1">F1396</f>
        <v>0</v>
      </c>
      <c r="G2581" s="1" t="b">
        <f>NOT(ISBLANK(am_grunty))</f>
        <v>0</v>
      </c>
      <c r="H2581" s="543" t="b">
        <f ca="1">SUM(K2581:AE2581)=E2583</f>
        <v>1</v>
      </c>
      <c r="I2581" s="1" t="s">
        <v>753</v>
      </c>
      <c r="K2581" s="542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42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42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42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42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42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42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42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42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42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42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42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42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42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42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42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42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42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42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42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42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1:31" hidden="1">
      <c r="B2582" s="531" t="s">
        <v>757</v>
      </c>
      <c r="D2582" s="459">
        <f ca="1">D1397</f>
        <v>0</v>
      </c>
      <c r="E2582" s="459">
        <f ca="1">IF(D2581&gt;10,ROUND(D2582/12,2),D2582)</f>
        <v>0</v>
      </c>
      <c r="F2582" s="529">
        <f>Koniec_Projekt</f>
        <v>0</v>
      </c>
      <c r="G2582" s="330">
        <f>Miesiac_Koniec_Projekt</f>
        <v>0</v>
      </c>
      <c r="H2582" s="543" t="b">
        <f ca="1">SUM(K2582:AE2582)=D2581</f>
        <v>1</v>
      </c>
      <c r="I2582" s="1" t="s">
        <v>716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1:31" hidden="1">
      <c r="B2583" s="531" t="s">
        <v>754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426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1:31" ht="12.5" hidden="1" thickBot="1">
      <c r="B2584" s="532" t="s">
        <v>755</v>
      </c>
      <c r="C2584" s="533"/>
      <c r="D2584" s="534">
        <f ca="1">IF(D2581&gt;10,ROUND((D2583-1)*E2582,0),E2582)</f>
        <v>0</v>
      </c>
      <c r="E2584" s="534">
        <f ca="1">D2581-D2584</f>
        <v>0</v>
      </c>
      <c r="F2584" s="533"/>
      <c r="G2584" s="533"/>
      <c r="H2584" s="533"/>
      <c r="I2584" s="533"/>
      <c r="J2584" s="533"/>
      <c r="K2584" s="533"/>
      <c r="L2584" s="533"/>
      <c r="M2584" s="533"/>
      <c r="N2584" s="533"/>
      <c r="O2584" s="533"/>
      <c r="P2584" s="533"/>
      <c r="Q2584" s="533"/>
      <c r="R2584" s="533"/>
      <c r="S2584" s="533"/>
      <c r="T2584" s="533"/>
      <c r="U2584" s="533"/>
      <c r="V2584" s="533"/>
      <c r="W2584" s="533"/>
      <c r="X2584" s="533"/>
      <c r="Y2584" s="533"/>
      <c r="Z2584" s="533"/>
      <c r="AA2584" s="533"/>
      <c r="AB2584" s="533"/>
      <c r="AC2584" s="533"/>
      <c r="AD2584" s="533"/>
      <c r="AE2584" s="533"/>
    </row>
    <row r="2585" spans="1:31" ht="12.5" hidden="1" thickTop="1">
      <c r="C2585" s="251"/>
      <c r="D2585" s="459"/>
      <c r="E2585" s="459"/>
      <c r="F2585" s="459"/>
      <c r="G2585" s="459"/>
    </row>
    <row r="2586" spans="1:31" ht="12.5" hidden="1" thickBot="1">
      <c r="B2586" s="535" t="str">
        <f ca="1">"nazwa ST: "&amp;B1401</f>
        <v>nazwa ST: 0</v>
      </c>
      <c r="C2586" s="535"/>
      <c r="D2586" s="536">
        <f>D1401</f>
        <v>58</v>
      </c>
      <c r="E2586" s="535"/>
      <c r="F2586" s="535"/>
      <c r="G2586" s="535"/>
      <c r="H2586" s="535"/>
      <c r="I2586" s="535"/>
      <c r="J2586" s="535"/>
      <c r="K2586" s="544" t="str">
        <f t="shared" ref="K2586:AE2586" si="3704">LataProjekcji</f>
        <v>Uzupełnij dane</v>
      </c>
      <c r="L2586" s="544" t="str">
        <f t="shared" si="3704"/>
        <v/>
      </c>
      <c r="M2586" s="544" t="str">
        <f t="shared" si="3704"/>
        <v/>
      </c>
      <c r="N2586" s="544" t="str">
        <f t="shared" si="3704"/>
        <v/>
      </c>
      <c r="O2586" s="544" t="str">
        <f t="shared" si="3704"/>
        <v/>
      </c>
      <c r="P2586" s="544" t="str">
        <f t="shared" si="3704"/>
        <v/>
      </c>
      <c r="Q2586" s="544" t="str">
        <f t="shared" si="3704"/>
        <v/>
      </c>
      <c r="R2586" s="544" t="str">
        <f t="shared" si="3704"/>
        <v/>
      </c>
      <c r="S2586" s="544" t="str">
        <f t="shared" si="3704"/>
        <v/>
      </c>
      <c r="T2586" s="544" t="str">
        <f t="shared" si="3704"/>
        <v/>
      </c>
      <c r="U2586" s="544" t="str">
        <f t="shared" si="3704"/>
        <v/>
      </c>
      <c r="V2586" s="544" t="str">
        <f t="shared" si="3704"/>
        <v/>
      </c>
      <c r="W2586" s="544" t="str">
        <f t="shared" si="3704"/>
        <v/>
      </c>
      <c r="X2586" s="544" t="str">
        <f t="shared" si="3704"/>
        <v/>
      </c>
      <c r="Y2586" s="544" t="str">
        <f t="shared" si="3704"/>
        <v/>
      </c>
      <c r="Z2586" s="544" t="str">
        <f t="shared" si="3704"/>
        <v/>
      </c>
      <c r="AA2586" s="544" t="str">
        <f t="shared" si="3704"/>
        <v/>
      </c>
      <c r="AB2586" s="544" t="str">
        <f t="shared" si="3704"/>
        <v/>
      </c>
      <c r="AC2586" s="544" t="str">
        <f t="shared" si="3704"/>
        <v/>
      </c>
      <c r="AD2586" s="544" t="str">
        <f t="shared" si="3704"/>
        <v/>
      </c>
      <c r="AE2586" s="544" t="str">
        <f t="shared" si="3704"/>
        <v/>
      </c>
    </row>
    <row r="2587" spans="1:31" hidden="1">
      <c r="B2587" s="531" t="s">
        <v>756</v>
      </c>
      <c r="D2587" s="1">
        <f ca="1">D1402</f>
        <v>1900</v>
      </c>
      <c r="E2587" s="1">
        <f ca="1">E1402</f>
        <v>1</v>
      </c>
      <c r="F2587" s="1">
        <f ca="1">IF(D2588&gt;10,F1402,1)</f>
        <v>1</v>
      </c>
      <c r="G2587" s="530" t="str">
        <f ca="1">IF(ISBLANK(OFFSET($E$269,$D2586,0)),"brak daty",IF(D2588&gt;10,EDATE(OFFSET($E$269,$D2586,0),D2590),DATE(D2587,E2587,1)))</f>
        <v>brak daty</v>
      </c>
      <c r="H2587" s="543" t="b">
        <f ca="1">SUM(K2587:AE2587)=D2590</f>
        <v>1</v>
      </c>
      <c r="I2587" s="1" t="s">
        <v>752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1:31" hidden="1">
      <c r="B2588" s="531" t="s">
        <v>758</v>
      </c>
      <c r="D2588" s="5">
        <f ca="1">D1403</f>
        <v>0</v>
      </c>
      <c r="E2588" s="459">
        <f ca="1">E1403</f>
        <v>0</v>
      </c>
      <c r="F2588" s="459">
        <f ca="1">F1403</f>
        <v>0</v>
      </c>
      <c r="G2588" s="1" t="b">
        <f>NOT(ISBLANK(am_grunty))</f>
        <v>0</v>
      </c>
      <c r="H2588" s="543" t="b">
        <f ca="1">SUM(K2588:AE2588)=E2590</f>
        <v>1</v>
      </c>
      <c r="I2588" s="1" t="s">
        <v>753</v>
      </c>
      <c r="K2588" s="542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42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42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42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42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42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42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42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42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42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42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42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42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42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42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42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42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42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42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42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42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1:31" hidden="1">
      <c r="B2589" s="531" t="s">
        <v>757</v>
      </c>
      <c r="D2589" s="459">
        <f ca="1">D1404</f>
        <v>0</v>
      </c>
      <c r="E2589" s="459">
        <f ca="1">IF(D2588&gt;10,ROUND(D2589/12,2),D2589)</f>
        <v>0</v>
      </c>
      <c r="F2589" s="529">
        <f>Koniec_Projekt</f>
        <v>0</v>
      </c>
      <c r="G2589" s="330">
        <f>Miesiac_Koniec_Projekt</f>
        <v>0</v>
      </c>
      <c r="H2589" s="543" t="b">
        <f ca="1">SUM(K2589:AE2589)=D2588</f>
        <v>1</v>
      </c>
      <c r="I2589" s="1" t="s">
        <v>716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1:31" hidden="1">
      <c r="B2590" s="531" t="s">
        <v>754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I2590" s="1" t="s">
        <v>426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1:31" ht="12.5" hidden="1" thickBot="1">
      <c r="B2591" s="532" t="s">
        <v>755</v>
      </c>
      <c r="C2591" s="533"/>
      <c r="D2591" s="534">
        <f ca="1">IF(D2588&gt;10,ROUND((D2590-1)*E2589,0),E2589)</f>
        <v>0</v>
      </c>
      <c r="E2591" s="534">
        <f ca="1">D2588-D2591</f>
        <v>0</v>
      </c>
      <c r="F2591" s="533"/>
      <c r="G2591" s="533"/>
      <c r="H2591" s="533"/>
      <c r="I2591" s="533"/>
      <c r="J2591" s="533"/>
      <c r="K2591" s="533"/>
      <c r="L2591" s="533"/>
      <c r="M2591" s="533"/>
      <c r="N2591" s="533"/>
      <c r="O2591" s="533"/>
      <c r="P2591" s="533"/>
      <c r="Q2591" s="533"/>
      <c r="R2591" s="533"/>
      <c r="S2591" s="533"/>
      <c r="T2591" s="533"/>
      <c r="U2591" s="533"/>
      <c r="V2591" s="533"/>
      <c r="W2591" s="533"/>
      <c r="X2591" s="533"/>
      <c r="Y2591" s="533"/>
      <c r="Z2591" s="533"/>
      <c r="AA2591" s="533"/>
      <c r="AB2591" s="533"/>
      <c r="AC2591" s="533"/>
      <c r="AD2591" s="533"/>
      <c r="AE2591" s="533"/>
    </row>
    <row r="2592" spans="1:31" ht="12.5" hidden="1" thickTop="1">
      <c r="C2592" s="251"/>
      <c r="D2592" s="459"/>
      <c r="E2592" s="459"/>
      <c r="F2592" s="459"/>
      <c r="G2592" s="459"/>
    </row>
    <row r="2593" spans="2:31" ht="12.5" hidden="1" thickBot="1">
      <c r="B2593" s="535" t="str">
        <f ca="1">"nazwa ST: "&amp;B1408</f>
        <v>nazwa ST: 0</v>
      </c>
      <c r="C2593" s="535"/>
      <c r="D2593" s="536">
        <f>D1408</f>
        <v>59</v>
      </c>
      <c r="E2593" s="535"/>
      <c r="F2593" s="535"/>
      <c r="G2593" s="535"/>
      <c r="H2593" s="535"/>
      <c r="I2593" s="535"/>
      <c r="J2593" s="535"/>
      <c r="K2593" s="544" t="str">
        <f t="shared" ref="K2593:AE2593" si="3705">LataProjekcji</f>
        <v>Uzupełnij dane</v>
      </c>
      <c r="L2593" s="544" t="str">
        <f t="shared" si="3705"/>
        <v/>
      </c>
      <c r="M2593" s="544" t="str">
        <f t="shared" si="3705"/>
        <v/>
      </c>
      <c r="N2593" s="544" t="str">
        <f t="shared" si="3705"/>
        <v/>
      </c>
      <c r="O2593" s="544" t="str">
        <f t="shared" si="3705"/>
        <v/>
      </c>
      <c r="P2593" s="544" t="str">
        <f t="shared" si="3705"/>
        <v/>
      </c>
      <c r="Q2593" s="544" t="str">
        <f t="shared" si="3705"/>
        <v/>
      </c>
      <c r="R2593" s="544" t="str">
        <f t="shared" si="3705"/>
        <v/>
      </c>
      <c r="S2593" s="544" t="str">
        <f t="shared" si="3705"/>
        <v/>
      </c>
      <c r="T2593" s="544" t="str">
        <f t="shared" si="3705"/>
        <v/>
      </c>
      <c r="U2593" s="544" t="str">
        <f t="shared" si="3705"/>
        <v/>
      </c>
      <c r="V2593" s="544" t="str">
        <f t="shared" si="3705"/>
        <v/>
      </c>
      <c r="W2593" s="544" t="str">
        <f t="shared" si="3705"/>
        <v/>
      </c>
      <c r="X2593" s="544" t="str">
        <f t="shared" si="3705"/>
        <v/>
      </c>
      <c r="Y2593" s="544" t="str">
        <f t="shared" si="3705"/>
        <v/>
      </c>
      <c r="Z2593" s="544" t="str">
        <f t="shared" si="3705"/>
        <v/>
      </c>
      <c r="AA2593" s="544" t="str">
        <f t="shared" si="3705"/>
        <v/>
      </c>
      <c r="AB2593" s="544" t="str">
        <f t="shared" si="3705"/>
        <v/>
      </c>
      <c r="AC2593" s="544" t="str">
        <f t="shared" si="3705"/>
        <v/>
      </c>
      <c r="AD2593" s="544" t="str">
        <f t="shared" si="3705"/>
        <v/>
      </c>
      <c r="AE2593" s="544" t="str">
        <f t="shared" si="3705"/>
        <v/>
      </c>
    </row>
    <row r="2594" spans="2:31" hidden="1">
      <c r="B2594" s="531" t="s">
        <v>756</v>
      </c>
      <c r="D2594" s="1">
        <f ca="1">D1409</f>
        <v>1900</v>
      </c>
      <c r="E2594" s="1">
        <f ca="1">E1409</f>
        <v>1</v>
      </c>
      <c r="F2594" s="1">
        <f ca="1">IF(D2595&gt;10,F1409,1)</f>
        <v>1</v>
      </c>
      <c r="G2594" s="530" t="str">
        <f ca="1">IF(ISBLANK(OFFSET($E$269,$D2593,0)),"brak daty",IF(D2595&gt;10,EDATE(OFFSET($E$269,$D2593,0),D2597),DATE(D2594,E2594,1)))</f>
        <v>brak daty</v>
      </c>
      <c r="H2594" s="543" t="b">
        <f ca="1">SUM(K2594:AE2594)=D2597</f>
        <v>1</v>
      </c>
      <c r="I2594" s="1" t="s">
        <v>752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31" t="s">
        <v>758</v>
      </c>
      <c r="D2595" s="5">
        <f ca="1">D1410</f>
        <v>0</v>
      </c>
      <c r="E2595" s="459">
        <f ca="1">E1410</f>
        <v>0</v>
      </c>
      <c r="F2595" s="459">
        <f ca="1">F1410</f>
        <v>0</v>
      </c>
      <c r="G2595" s="1" t="b">
        <f>NOT(ISBLANK(am_grunty))</f>
        <v>0</v>
      </c>
      <c r="H2595" s="543" t="b">
        <f ca="1">SUM(K2595:AE2595)=E2597</f>
        <v>1</v>
      </c>
      <c r="I2595" s="1" t="s">
        <v>753</v>
      </c>
      <c r="K2595" s="542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42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42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42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42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42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42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42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42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42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42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42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42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42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42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42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42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42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42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42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42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31" t="s">
        <v>757</v>
      </c>
      <c r="D2596" s="459">
        <f ca="1">D1411</f>
        <v>0</v>
      </c>
      <c r="E2596" s="459">
        <f ca="1">IF(D2595&gt;10,ROUND(D2596/12,2),D2596)</f>
        <v>0</v>
      </c>
      <c r="F2596" s="529">
        <f>Koniec_Projekt</f>
        <v>0</v>
      </c>
      <c r="G2596" s="330">
        <f>Miesiac_Koniec_Projekt</f>
        <v>0</v>
      </c>
      <c r="H2596" s="543" t="b">
        <f ca="1">SUM(K2596:AE2596)=D2595</f>
        <v>1</v>
      </c>
      <c r="I2596" s="1" t="s">
        <v>716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31" t="s">
        <v>754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I2597" s="1" t="s">
        <v>426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5" hidden="1" thickBot="1">
      <c r="B2598" s="532" t="s">
        <v>755</v>
      </c>
      <c r="C2598" s="533"/>
      <c r="D2598" s="534">
        <f ca="1">IF(D2595&gt;10,ROUND((D2597-1)*E2596,0),E2596)</f>
        <v>0</v>
      </c>
      <c r="E2598" s="534">
        <f ca="1">D2595-D2598</f>
        <v>0</v>
      </c>
      <c r="F2598" s="533"/>
      <c r="G2598" s="533"/>
      <c r="H2598" s="533"/>
      <c r="I2598" s="533"/>
      <c r="J2598" s="533"/>
      <c r="K2598" s="533"/>
      <c r="L2598" s="533"/>
      <c r="M2598" s="533"/>
      <c r="N2598" s="533"/>
      <c r="O2598" s="533"/>
      <c r="P2598" s="533"/>
      <c r="Q2598" s="533"/>
      <c r="R2598" s="533"/>
      <c r="S2598" s="533"/>
      <c r="T2598" s="533"/>
      <c r="U2598" s="533"/>
      <c r="V2598" s="533"/>
      <c r="W2598" s="533"/>
      <c r="X2598" s="533"/>
      <c r="Y2598" s="533"/>
      <c r="Z2598" s="533"/>
      <c r="AA2598" s="533"/>
      <c r="AB2598" s="533"/>
      <c r="AC2598" s="533"/>
      <c r="AD2598" s="533"/>
      <c r="AE2598" s="533"/>
    </row>
    <row r="2599" spans="2:31" ht="12.5" hidden="1" thickTop="1"/>
    <row r="2600" spans="2:31" ht="12.5" hidden="1" thickBot="1">
      <c r="B2600" s="535" t="str">
        <f ca="1">"nazwa ST: "&amp;B1415</f>
        <v>nazwa ST: 0</v>
      </c>
      <c r="C2600" s="535"/>
      <c r="D2600" s="536">
        <f>D1415</f>
        <v>60</v>
      </c>
      <c r="E2600" s="535"/>
      <c r="F2600" s="535"/>
      <c r="G2600" s="535"/>
      <c r="H2600" s="535"/>
      <c r="I2600" s="535"/>
      <c r="J2600" s="535"/>
      <c r="K2600" s="544" t="str">
        <f t="shared" ref="K2600:AE2600" si="3706">LataProjekcji</f>
        <v>Uzupełnij dane</v>
      </c>
      <c r="L2600" s="544" t="str">
        <f t="shared" si="3706"/>
        <v/>
      </c>
      <c r="M2600" s="544" t="str">
        <f t="shared" si="3706"/>
        <v/>
      </c>
      <c r="N2600" s="544" t="str">
        <f t="shared" si="3706"/>
        <v/>
      </c>
      <c r="O2600" s="544" t="str">
        <f t="shared" si="3706"/>
        <v/>
      </c>
      <c r="P2600" s="544" t="str">
        <f t="shared" si="3706"/>
        <v/>
      </c>
      <c r="Q2600" s="544" t="str">
        <f t="shared" si="3706"/>
        <v/>
      </c>
      <c r="R2600" s="544" t="str">
        <f t="shared" si="3706"/>
        <v/>
      </c>
      <c r="S2600" s="544" t="str">
        <f t="shared" si="3706"/>
        <v/>
      </c>
      <c r="T2600" s="544" t="str">
        <f t="shared" si="3706"/>
        <v/>
      </c>
      <c r="U2600" s="544" t="str">
        <f t="shared" si="3706"/>
        <v/>
      </c>
      <c r="V2600" s="544" t="str">
        <f t="shared" si="3706"/>
        <v/>
      </c>
      <c r="W2600" s="544" t="str">
        <f t="shared" si="3706"/>
        <v/>
      </c>
      <c r="X2600" s="544" t="str">
        <f t="shared" si="3706"/>
        <v/>
      </c>
      <c r="Y2600" s="544" t="str">
        <f t="shared" si="3706"/>
        <v/>
      </c>
      <c r="Z2600" s="544" t="str">
        <f t="shared" si="3706"/>
        <v/>
      </c>
      <c r="AA2600" s="544" t="str">
        <f t="shared" si="3706"/>
        <v/>
      </c>
      <c r="AB2600" s="544" t="str">
        <f t="shared" si="3706"/>
        <v/>
      </c>
      <c r="AC2600" s="544" t="str">
        <f t="shared" si="3706"/>
        <v/>
      </c>
      <c r="AD2600" s="544" t="str">
        <f t="shared" si="3706"/>
        <v/>
      </c>
      <c r="AE2600" s="544" t="str">
        <f t="shared" si="3706"/>
        <v/>
      </c>
    </row>
    <row r="2601" spans="2:31" hidden="1">
      <c r="B2601" s="531" t="s">
        <v>756</v>
      </c>
      <c r="D2601" s="1">
        <f ca="1">D1416</f>
        <v>1900</v>
      </c>
      <c r="E2601" s="1">
        <f ca="1">E1416</f>
        <v>1</v>
      </c>
      <c r="F2601" s="1">
        <f ca="1">IF(D2602&gt;10,F1416,1)</f>
        <v>1</v>
      </c>
      <c r="G2601" s="530" t="str">
        <f ca="1">IF(ISBLANK(OFFSET($E$269,$D2600,0)),"brak daty",IF(D2602&gt;10,EDATE(OFFSET($E$269,$D2600,0),D2604),DATE(D2601,E2601,1)))</f>
        <v>brak daty</v>
      </c>
      <c r="H2601" s="543" t="b">
        <f ca="1">SUM(K2601:AE2601)=D2604</f>
        <v>1</v>
      </c>
      <c r="I2601" s="1" t="s">
        <v>752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31" t="s">
        <v>758</v>
      </c>
      <c r="D2602" s="5">
        <f ca="1">D1417</f>
        <v>0</v>
      </c>
      <c r="E2602" s="459">
        <f ca="1">E1417</f>
        <v>0</v>
      </c>
      <c r="F2602" s="459">
        <f ca="1">F1417</f>
        <v>0</v>
      </c>
      <c r="G2602" s="1" t="b">
        <f>NOT(ISBLANK(am_grunty))</f>
        <v>0</v>
      </c>
      <c r="H2602" s="543" t="b">
        <f ca="1">SUM(K2602:AE2602)=E2604</f>
        <v>1</v>
      </c>
      <c r="I2602" s="1" t="s">
        <v>753</v>
      </c>
      <c r="K2602" s="542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42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42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42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42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42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42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42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42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42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42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42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42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42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42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42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42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42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42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42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42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31" t="s">
        <v>757</v>
      </c>
      <c r="D2603" s="459">
        <f ca="1">D1418</f>
        <v>0</v>
      </c>
      <c r="E2603" s="459">
        <f ca="1">IF(D2602&gt;10,ROUND(D2603/12,2),D2603)</f>
        <v>0</v>
      </c>
      <c r="F2603" s="529">
        <f>Koniec_Projekt</f>
        <v>0</v>
      </c>
      <c r="G2603" s="330">
        <f>Miesiac_Koniec_Projekt</f>
        <v>0</v>
      </c>
      <c r="H2603" s="543" t="b">
        <f ca="1">SUM(K2603:AE2603)=D2602</f>
        <v>1</v>
      </c>
      <c r="I2603" s="1" t="s">
        <v>716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31" t="s">
        <v>754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I2604" s="1" t="s">
        <v>426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5" hidden="1" thickBot="1">
      <c r="B2605" s="532" t="s">
        <v>755</v>
      </c>
      <c r="C2605" s="533"/>
      <c r="D2605" s="534">
        <f ca="1">IF(D2602&gt;10,ROUND((D2604-1)*E2603,0),E2603)</f>
        <v>0</v>
      </c>
      <c r="E2605" s="534">
        <f ca="1">D2602-D2605</f>
        <v>0</v>
      </c>
      <c r="F2605" s="533"/>
      <c r="G2605" s="533"/>
      <c r="H2605" s="533"/>
      <c r="I2605" s="533"/>
      <c r="J2605" s="533"/>
      <c r="K2605" s="533"/>
      <c r="L2605" s="533"/>
      <c r="M2605" s="533"/>
      <c r="N2605" s="533"/>
      <c r="O2605" s="533"/>
      <c r="P2605" s="533"/>
      <c r="Q2605" s="533"/>
      <c r="R2605" s="533"/>
      <c r="S2605" s="533"/>
      <c r="T2605" s="533"/>
      <c r="U2605" s="533"/>
      <c r="V2605" s="533"/>
      <c r="W2605" s="533"/>
      <c r="X2605" s="533"/>
      <c r="Y2605" s="533"/>
      <c r="Z2605" s="533"/>
      <c r="AA2605" s="533"/>
      <c r="AB2605" s="533"/>
      <c r="AC2605" s="533"/>
      <c r="AD2605" s="533"/>
      <c r="AE2605" s="533"/>
    </row>
    <row r="2606" spans="2:31" ht="12.5" hidden="1" thickTop="1">
      <c r="C2606" s="251"/>
      <c r="D2606" s="459"/>
      <c r="E2606" s="459"/>
      <c r="F2606" s="459"/>
      <c r="G2606" s="459"/>
    </row>
    <row r="2607" spans="2:31" ht="12.5" hidden="1" thickBot="1">
      <c r="B2607" s="535" t="str">
        <f ca="1">"nazwa ST: "&amp;B1422</f>
        <v>nazwa ST: 0</v>
      </c>
      <c r="C2607" s="535"/>
      <c r="D2607" s="536">
        <f>D1422</f>
        <v>61</v>
      </c>
      <c r="E2607" s="535"/>
      <c r="F2607" s="535"/>
      <c r="G2607" s="535"/>
      <c r="H2607" s="535"/>
      <c r="I2607" s="535"/>
      <c r="J2607" s="535"/>
      <c r="K2607" s="544" t="str">
        <f t="shared" ref="K2607:AE2607" si="3707">LataProjekcji</f>
        <v>Uzupełnij dane</v>
      </c>
      <c r="L2607" s="544" t="str">
        <f t="shared" si="3707"/>
        <v/>
      </c>
      <c r="M2607" s="544" t="str">
        <f t="shared" si="3707"/>
        <v/>
      </c>
      <c r="N2607" s="544" t="str">
        <f t="shared" si="3707"/>
        <v/>
      </c>
      <c r="O2607" s="544" t="str">
        <f t="shared" si="3707"/>
        <v/>
      </c>
      <c r="P2607" s="544" t="str">
        <f t="shared" si="3707"/>
        <v/>
      </c>
      <c r="Q2607" s="544" t="str">
        <f t="shared" si="3707"/>
        <v/>
      </c>
      <c r="R2607" s="544" t="str">
        <f t="shared" si="3707"/>
        <v/>
      </c>
      <c r="S2607" s="544" t="str">
        <f t="shared" si="3707"/>
        <v/>
      </c>
      <c r="T2607" s="544" t="str">
        <f t="shared" si="3707"/>
        <v/>
      </c>
      <c r="U2607" s="544" t="str">
        <f t="shared" si="3707"/>
        <v/>
      </c>
      <c r="V2607" s="544" t="str">
        <f t="shared" si="3707"/>
        <v/>
      </c>
      <c r="W2607" s="544" t="str">
        <f t="shared" si="3707"/>
        <v/>
      </c>
      <c r="X2607" s="544" t="str">
        <f t="shared" si="3707"/>
        <v/>
      </c>
      <c r="Y2607" s="544" t="str">
        <f t="shared" si="3707"/>
        <v/>
      </c>
      <c r="Z2607" s="544" t="str">
        <f t="shared" si="3707"/>
        <v/>
      </c>
      <c r="AA2607" s="544" t="str">
        <f t="shared" si="3707"/>
        <v/>
      </c>
      <c r="AB2607" s="544" t="str">
        <f t="shared" si="3707"/>
        <v/>
      </c>
      <c r="AC2607" s="544" t="str">
        <f t="shared" si="3707"/>
        <v/>
      </c>
      <c r="AD2607" s="544" t="str">
        <f t="shared" si="3707"/>
        <v/>
      </c>
      <c r="AE2607" s="544" t="str">
        <f t="shared" si="3707"/>
        <v/>
      </c>
    </row>
    <row r="2608" spans="2:31" hidden="1">
      <c r="B2608" s="531" t="s">
        <v>756</v>
      </c>
      <c r="D2608" s="1">
        <f ca="1">D1423</f>
        <v>1900</v>
      </c>
      <c r="E2608" s="1">
        <f ca="1">E1423</f>
        <v>1</v>
      </c>
      <c r="F2608" s="1">
        <f ca="1">IF(D2609&gt;10,F1423,1)</f>
        <v>1</v>
      </c>
      <c r="G2608" s="530" t="str">
        <f ca="1">IF(ISBLANK(OFFSET($E$269,$D2607,0)),"brak daty",IF(D2609&gt;10,EDATE(OFFSET($E$269,$D2607,0),D2611),DATE(D2608,E2608,1)))</f>
        <v>brak daty</v>
      </c>
      <c r="H2608" s="543" t="b">
        <f ca="1">SUM(K2608:AE2608)=D2611</f>
        <v>1</v>
      </c>
      <c r="I2608" s="1" t="s">
        <v>752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1:31" hidden="1">
      <c r="B2609" s="531" t="s">
        <v>758</v>
      </c>
      <c r="D2609" s="5">
        <f ca="1">D1424</f>
        <v>0</v>
      </c>
      <c r="E2609" s="459">
        <f ca="1">E1424</f>
        <v>0</v>
      </c>
      <c r="F2609" s="459">
        <f ca="1">F1424</f>
        <v>0</v>
      </c>
      <c r="G2609" s="1" t="b">
        <f>NOT(ISBLANK(am_grunty))</f>
        <v>0</v>
      </c>
      <c r="H2609" s="543" t="b">
        <f ca="1">SUM(K2609:AE2609)=E2611</f>
        <v>1</v>
      </c>
      <c r="I2609" s="1" t="s">
        <v>753</v>
      </c>
      <c r="K2609" s="542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42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42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42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42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42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42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42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42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42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42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42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42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42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42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42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42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42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42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42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42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1:31" hidden="1">
      <c r="B2610" s="531" t="s">
        <v>757</v>
      </c>
      <c r="D2610" s="459">
        <f ca="1">D1425</f>
        <v>0</v>
      </c>
      <c r="E2610" s="459">
        <f ca="1">IF(D2609&gt;10,ROUND(D2610/12,2),D2610)</f>
        <v>0</v>
      </c>
      <c r="F2610" s="529">
        <f>Koniec_Projekt</f>
        <v>0</v>
      </c>
      <c r="G2610" s="330">
        <f>Miesiac_Koniec_Projekt</f>
        <v>0</v>
      </c>
      <c r="H2610" s="543" t="b">
        <f ca="1">SUM(K2610:AE2610)=D2609</f>
        <v>1</v>
      </c>
      <c r="I2610" s="1" t="s">
        <v>716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1:31" hidden="1">
      <c r="B2611" s="531" t="s">
        <v>754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I2611" s="1" t="s">
        <v>426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1:31" ht="12.5" hidden="1" thickBot="1">
      <c r="B2612" s="532" t="s">
        <v>755</v>
      </c>
      <c r="C2612" s="533"/>
      <c r="D2612" s="534">
        <f ca="1">IF(D2609&gt;10,ROUND((D2611-1)*E2610,0),E2610)</f>
        <v>0</v>
      </c>
      <c r="E2612" s="534">
        <f ca="1">D2609-D2612</f>
        <v>0</v>
      </c>
      <c r="F2612" s="533"/>
      <c r="G2612" s="533"/>
      <c r="H2612" s="533"/>
      <c r="I2612" s="533"/>
      <c r="J2612" s="533"/>
      <c r="K2612" s="533"/>
      <c r="L2612" s="533"/>
      <c r="M2612" s="533"/>
      <c r="N2612" s="533"/>
      <c r="O2612" s="533"/>
      <c r="P2612" s="533"/>
      <c r="Q2612" s="533"/>
      <c r="R2612" s="533"/>
      <c r="S2612" s="533"/>
      <c r="T2612" s="533"/>
      <c r="U2612" s="533"/>
      <c r="V2612" s="533"/>
      <c r="W2612" s="533"/>
      <c r="X2612" s="533"/>
      <c r="Y2612" s="533"/>
      <c r="Z2612" s="533"/>
      <c r="AA2612" s="533"/>
      <c r="AB2612" s="533"/>
      <c r="AC2612" s="533"/>
      <c r="AD2612" s="533"/>
      <c r="AE2612" s="533"/>
    </row>
    <row r="2613" spans="1:31" ht="12.5" hidden="1" thickTop="1"/>
    <row r="2615" spans="1:31" hidden="1">
      <c r="A2615" s="537"/>
      <c r="B2615" s="7" t="str">
        <f>"Grupa ST: "&amp;B1433</f>
        <v>Grupa ST: BUDYNKI I BUDOWLE (+ ŚRODKI TRWAŁE W BUDOWIE)</v>
      </c>
    </row>
    <row r="2616" spans="1:31" ht="12.5" hidden="1" thickBot="1">
      <c r="B2616" s="535" t="str">
        <f ca="1">"nazwa ST: "&amp;B1434</f>
        <v>nazwa ST: 0</v>
      </c>
      <c r="C2616" s="535"/>
      <c r="D2616" s="536">
        <f>D1434</f>
        <v>84</v>
      </c>
      <c r="E2616" s="535"/>
      <c r="F2616" s="535"/>
      <c r="G2616" s="535"/>
      <c r="H2616" s="535"/>
      <c r="I2616" s="535"/>
      <c r="J2616" s="535"/>
      <c r="K2616" s="544" t="str">
        <f t="shared" ref="K2616:AE2616" si="3708">LataProjekcji</f>
        <v>Uzupełnij dane</v>
      </c>
      <c r="L2616" s="544" t="str">
        <f t="shared" si="3708"/>
        <v/>
      </c>
      <c r="M2616" s="544" t="str">
        <f t="shared" si="3708"/>
        <v/>
      </c>
      <c r="N2616" s="544" t="str">
        <f t="shared" si="3708"/>
        <v/>
      </c>
      <c r="O2616" s="544" t="str">
        <f t="shared" si="3708"/>
        <v/>
      </c>
      <c r="P2616" s="544" t="str">
        <f t="shared" si="3708"/>
        <v/>
      </c>
      <c r="Q2616" s="544" t="str">
        <f t="shared" si="3708"/>
        <v/>
      </c>
      <c r="R2616" s="544" t="str">
        <f t="shared" si="3708"/>
        <v/>
      </c>
      <c r="S2616" s="544" t="str">
        <f t="shared" si="3708"/>
        <v/>
      </c>
      <c r="T2616" s="544" t="str">
        <f t="shared" si="3708"/>
        <v/>
      </c>
      <c r="U2616" s="544" t="str">
        <f t="shared" si="3708"/>
        <v/>
      </c>
      <c r="V2616" s="544" t="str">
        <f t="shared" si="3708"/>
        <v/>
      </c>
      <c r="W2616" s="544" t="str">
        <f t="shared" si="3708"/>
        <v/>
      </c>
      <c r="X2616" s="544" t="str">
        <f t="shared" si="3708"/>
        <v/>
      </c>
      <c r="Y2616" s="544" t="str">
        <f t="shared" si="3708"/>
        <v/>
      </c>
      <c r="Z2616" s="544" t="str">
        <f t="shared" si="3708"/>
        <v/>
      </c>
      <c r="AA2616" s="544" t="str">
        <f t="shared" si="3708"/>
        <v/>
      </c>
      <c r="AB2616" s="544" t="str">
        <f t="shared" si="3708"/>
        <v/>
      </c>
      <c r="AC2616" s="544" t="str">
        <f t="shared" si="3708"/>
        <v/>
      </c>
      <c r="AD2616" s="544" t="str">
        <f t="shared" si="3708"/>
        <v/>
      </c>
      <c r="AE2616" s="544" t="str">
        <f t="shared" si="3708"/>
        <v/>
      </c>
    </row>
    <row r="2617" spans="1:31" hidden="1">
      <c r="B2617" s="531" t="s">
        <v>756</v>
      </c>
      <c r="D2617" s="1">
        <f ca="1">D1435</f>
        <v>1900</v>
      </c>
      <c r="E2617" s="1">
        <f ca="1">E1435</f>
        <v>1</v>
      </c>
      <c r="F2617" s="1">
        <f ca="1">IF(D2618&gt;10,F1435,1)</f>
        <v>1</v>
      </c>
      <c r="G2617" s="530" t="str">
        <f ca="1">IF(ISBLANK(OFFSET($E$269,$D2616,0)),"brak daty",IF(D2618&gt;10,EDATE(OFFSET($E$269,$D2616,0),D2620),DATE(D2617,E2617,1)))</f>
        <v>brak daty</v>
      </c>
      <c r="H2617" s="543" t="b">
        <f ca="1">SUM(K2617:AE2617)=D2620</f>
        <v>1</v>
      </c>
      <c r="I2617" s="1" t="s">
        <v>752</v>
      </c>
      <c r="K2617" s="5">
        <f ca="1">IF(AND($G2618,NOT(ISTEXT($G2617)),ISNUMBER(Poczatek),ISNUMBER(Koniec_Projekt)),IFERROR(IF($D2617=LataProjekcji,$F2617,IF($D2617&lt;LataProjekcji,IF((SUM(K2617)+12)&lt;$D2620,12,$D2620-SUM(K2617)),0)),0),0)</f>
        <v>0</v>
      </c>
      <c r="L2617" s="5">
        <f ca="1">IF(AND($G2618,NOT(ISTEXT($G2617)),ISNUMBER(Poczatek),ISNUMBER(Koniec_Projekt)),IFERROR(IF($D2617=LataProjekcji,$F2617,IF($D2617&lt;LataProjekcji,IF((SUM($K2617:K2617)+12)&lt;$D2620,12,$D2620-SUM($K2617:K2617)),0)),0),0)</f>
        <v>0</v>
      </c>
      <c r="M2617" s="5">
        <f ca="1">IF(AND($G2618,NOT(ISTEXT($G2617)),ISNUMBER(Poczatek),ISNUMBER(Koniec_Projekt)),IFERROR(IF($D2617=LataProjekcji,$F2617,IF($D2617&lt;LataProjekcji,IF((SUM($K2617:L2617)+12)&lt;$D2620,12,$D2620-SUM($K2617:L2617)),0)),0),0)</f>
        <v>0</v>
      </c>
      <c r="N2617" s="5">
        <f ca="1">IF(AND($G2618,NOT(ISTEXT($G2617)),ISNUMBER(Poczatek),ISNUMBER(Koniec_Projekt)),IFERROR(IF($D2617=LataProjekcji,$F2617,IF($D2617&lt;LataProjekcji,IF((SUM($K2617:M2617)+12)&lt;$D2620,12,$D2620-SUM($K2617:M2617)),0)),0),0)</f>
        <v>0</v>
      </c>
      <c r="O2617" s="5">
        <f ca="1">IF(AND($G2618,NOT(ISTEXT($G2617)),ISNUMBER(Poczatek),ISNUMBER(Koniec_Projekt)),IFERROR(IF($D2617=LataProjekcji,$F2617,IF($D2617&lt;LataProjekcji,IF((SUM($K2617:N2617)+12)&lt;$D2620,12,$D2620-SUM($K2617:N2617)),0)),0),0)</f>
        <v>0</v>
      </c>
      <c r="P2617" s="5">
        <f ca="1">IF(AND($G2618,NOT(ISTEXT($G2617)),ISNUMBER(Poczatek),ISNUMBER(Koniec_Projekt)),IFERROR(IF($D2617=LataProjekcji,$F2617,IF($D2617&lt;LataProjekcji,IF((SUM($K2617:O2617)+12)&lt;$D2620,12,$D2620-SUM($K2617:O2617)),0)),0),0)</f>
        <v>0</v>
      </c>
      <c r="Q2617" s="5">
        <f ca="1">IF(AND($G2618,NOT(ISTEXT($G2617)),ISNUMBER(Poczatek),ISNUMBER(Koniec_Projekt)),IFERROR(IF($D2617=LataProjekcji,$F2617,IF($D2617&lt;LataProjekcji,IF((SUM($K2617:P2617)+12)&lt;$D2620,12,$D2620-SUM($K2617:P2617)),0)),0),0)</f>
        <v>0</v>
      </c>
      <c r="R2617" s="5">
        <f ca="1">IF(AND($G2618,NOT(ISTEXT($G2617)),ISNUMBER(Poczatek),ISNUMBER(Koniec_Projekt)),IFERROR(IF($D2617=LataProjekcji,$F2617,IF($D2617&lt;LataProjekcji,IF((SUM($K2617:Q2617)+12)&lt;$D2620,12,$D2620-SUM($K2617:Q2617)),0)),0),0)</f>
        <v>0</v>
      </c>
      <c r="S2617" s="5">
        <f ca="1">IF(AND($G2618,NOT(ISTEXT($G2617)),ISNUMBER(Poczatek),ISNUMBER(Koniec_Projekt)),IFERROR(IF($D2617=LataProjekcji,$F2617,IF($D2617&lt;LataProjekcji,IF((SUM($K2617:R2617)+12)&lt;$D2620,12,$D2620-SUM($K2617:R2617)),0)),0),0)</f>
        <v>0</v>
      </c>
      <c r="T2617" s="5">
        <f ca="1">IF(AND($G2618,NOT(ISTEXT($G2617)),ISNUMBER(Poczatek),ISNUMBER(Koniec_Projekt)),IFERROR(IF($D2617=LataProjekcji,$F2617,IF($D2617&lt;LataProjekcji,IF((SUM($K2617:S2617)+12)&lt;$D2620,12,$D2620-SUM($K2617:S2617)),0)),0),0)</f>
        <v>0</v>
      </c>
      <c r="U2617" s="5">
        <f ca="1">IF(AND($G2618,NOT(ISTEXT($G2617)),ISNUMBER(Poczatek),ISNUMBER(Koniec_Projekt)),IFERROR(IF($D2617=LataProjekcji,$F2617,IF($D2617&lt;LataProjekcji,IF((SUM($K2617:T2617)+12)&lt;$D2620,12,$D2620-SUM($K2617:T2617)),0)),0),0)</f>
        <v>0</v>
      </c>
      <c r="V2617" s="5">
        <f ca="1">IF(AND($G2618,NOT(ISTEXT($G2617)),ISNUMBER(Poczatek),ISNUMBER(Koniec_Projekt)),IFERROR(IF($D2617=LataProjekcji,$F2617,IF($D2617&lt;LataProjekcji,IF((SUM($K2617:U2617)+12)&lt;$D2620,12,$D2620-SUM($K2617:U2617)),0)),0),0)</f>
        <v>0</v>
      </c>
      <c r="W2617" s="5">
        <f ca="1">IF(AND($G2618,NOT(ISTEXT($G2617)),ISNUMBER(Poczatek),ISNUMBER(Koniec_Projekt)),IFERROR(IF($D2617=LataProjekcji,$F2617,IF($D2617&lt;LataProjekcji,IF((SUM($K2617:V2617)+12)&lt;$D2620,12,$D2620-SUM($K2617:V2617)),0)),0),0)</f>
        <v>0</v>
      </c>
      <c r="X2617" s="5">
        <f ca="1">IF(AND($G2618,NOT(ISTEXT($G2617)),ISNUMBER(Poczatek),ISNUMBER(Koniec_Projekt)),IFERROR(IF($D2617=LataProjekcji,$F2617,IF($D2617&lt;LataProjekcji,IF((SUM($K2617:W2617)+12)&lt;$D2620,12,$D2620-SUM($K2617:W2617)),0)),0),0)</f>
        <v>0</v>
      </c>
      <c r="Y2617" s="5">
        <f ca="1">IF(AND($G2618,NOT(ISTEXT($G2617)),ISNUMBER(Poczatek),ISNUMBER(Koniec_Projekt)),IFERROR(IF($D2617=LataProjekcji,$F2617,IF($D2617&lt;LataProjekcji,IF((SUM($K2617:X2617)+12)&lt;$D2620,12,$D2620-SUM($K2617:X2617)),0)),0),0)</f>
        <v>0</v>
      </c>
      <c r="Z2617" s="5">
        <f ca="1">IF(AND($G2618,NOT(ISTEXT($G2617)),ISNUMBER(Poczatek),ISNUMBER(Koniec_Projekt)),IFERROR(IF($D2617=LataProjekcji,$F2617,IF($D2617&lt;LataProjekcji,IF((SUM($K2617:Y2617)+12)&lt;$D2620,12,$D2620-SUM($K2617:Y2617)),0)),0),0)</f>
        <v>0</v>
      </c>
      <c r="AA2617" s="5">
        <f ca="1">IF(AND($G2618,NOT(ISTEXT($G2617)),ISNUMBER(Poczatek),ISNUMBER(Koniec_Projekt)),IFERROR(IF($D2617=LataProjekcji,$F2617,IF($D2617&lt;LataProjekcji,IF((SUM($K2617:Z2617)+12)&lt;$D2620,12,$D2620-SUM($K2617:Z2617)),0)),0),0)</f>
        <v>0</v>
      </c>
      <c r="AB2617" s="5">
        <f ca="1">IF(AND($G2618,NOT(ISTEXT($G2617)),ISNUMBER(Poczatek),ISNUMBER(Koniec_Projekt)),IFERROR(IF($D2617=LataProjekcji,$F2617,IF($D2617&lt;LataProjekcji,IF((SUM($K2617:AA2617)+12)&lt;$D2620,12,$D2620-SUM($K2617:AA2617)),0)),0),0)</f>
        <v>0</v>
      </c>
      <c r="AC2617" s="5">
        <f ca="1">IF(AND($G2618,NOT(ISTEXT($G2617)),ISNUMBER(Poczatek),ISNUMBER(Koniec_Projekt)),IFERROR(IF($D2617=LataProjekcji,$F2617,IF($D2617&lt;LataProjekcji,IF((SUM($K2617:AB2617)+12)&lt;$D2620,12,$D2620-SUM($K2617:AB2617)),0)),0),0)</f>
        <v>0</v>
      </c>
      <c r="AD2617" s="5">
        <f ca="1">IF(AND($G2618,NOT(ISTEXT($G2617)),ISNUMBER(Poczatek),ISNUMBER(Koniec_Projekt)),IFERROR(IF($D2617=LataProjekcji,$F2617,IF($D2617&lt;LataProjekcji,IF((SUM($K2617:AC2617)+12)&lt;$D2620,12,$D2620-SUM($K2617:AC2617)),0)),0),0)</f>
        <v>0</v>
      </c>
      <c r="AE2617" s="5">
        <f ca="1">IF(AND($G2618,NOT(ISTEXT($G2617)),ISNUMBER(Poczatek),ISNUMBER(Koniec_Projekt)),IFERROR(IF($D2617=LataProjekcji,$F2617,IF($D2617&lt;LataProjekcji,IF((SUM($K2617:AD2617)+12)&lt;$D2620,12,$D2620-SUM($K2617:AD2617)),0)),0),0)</f>
        <v>0</v>
      </c>
    </row>
    <row r="2618" spans="1:31" hidden="1">
      <c r="B2618" s="531" t="s">
        <v>758</v>
      </c>
      <c r="D2618" s="5">
        <f ca="1">D1436</f>
        <v>0</v>
      </c>
      <c r="E2618" s="459">
        <f ca="1">E1436</f>
        <v>0</v>
      </c>
      <c r="F2618" s="459">
        <f ca="1">F1436</f>
        <v>0</v>
      </c>
      <c r="G2618" s="1" t="b">
        <f>NOT(ISBLANK(am_budynki))</f>
        <v>0</v>
      </c>
      <c r="H2618" s="543" t="b">
        <f ca="1">SUM(K2618:AE2618)=E2620</f>
        <v>1</v>
      </c>
      <c r="I2618" s="1" t="s">
        <v>753</v>
      </c>
      <c r="K2618" s="542">
        <f ca="1">IF(AND($G2618,NOT(ISTEXT($G2617)),ISNUMBER(Poczatek),ISNUMBER(Koniec_Projekt)),IFERROR(IF($D2617=LataProjekcji,IF($F2617&gt;$E2620,$E2620,$F2617),IF($D2620&gt;=$E2620,(IF($D2617&lt;LataProjekcji,IF((SUM(J2618:$K2618)+12)&lt;$E2620,12,$E2620-SUM(J2618:$K2618)),0)),(IF($D2617&lt;LataProjekcji,IF((SUM(J2618:$K2618)+12)&lt;$D2620,12,$D2620-SUM(J2618:$K2618)),0)))),0),0)</f>
        <v>0</v>
      </c>
      <c r="L2618" s="542">
        <f ca="1">IF(AND($G2618,NOT(ISTEXT($G2617)),ISNUMBER(Poczatek),ISNUMBER(Koniec_Projekt)),IFERROR(IF($D2617=LataProjekcji,IF($F2617&gt;$E2620,$E2620,$F2617),IF($D2620&gt;=$E2620,(IF($D2617&lt;LataProjekcji,IF((SUM($K2618:K2618)+12)&lt;$E2620,12,$E2620-SUM($K2618:K2618)),0)),(IF($D2617&lt;LataProjekcji,IF((SUM($K2618:K2618)+12)&lt;$D2620,12,$D2620-SUM($K2618:K2618)),0)))),0),0)</f>
        <v>0</v>
      </c>
      <c r="M2618" s="542">
        <f ca="1">IF(AND($G2618,NOT(ISTEXT($G2617)),ISNUMBER(Poczatek),ISNUMBER(Koniec_Projekt)),IFERROR(IF($D2617=LataProjekcji,IF($F2617&gt;$E2620,$E2620,$F2617),IF($D2620&gt;=$E2620,(IF($D2617&lt;LataProjekcji,IF((SUM($K2618:L2618)+12)&lt;$E2620,12,$E2620-SUM($K2618:L2618)),0)),(IF($D2617&lt;LataProjekcji,IF((SUM($K2618:L2618)+12)&lt;$D2620,12,$D2620-SUM($K2618:L2618)),0)))),0),0)</f>
        <v>0</v>
      </c>
      <c r="N2618" s="542">
        <f ca="1">IF(AND($G2618,NOT(ISTEXT($G2617)),ISNUMBER(Poczatek),ISNUMBER(Koniec_Projekt)),IFERROR(IF($D2617=LataProjekcji,IF($F2617&gt;$E2620,$E2620,$F2617),IF($D2620&gt;=$E2620,(IF($D2617&lt;LataProjekcji,IF((SUM($K2618:M2618)+12)&lt;$E2620,12,$E2620-SUM($K2618:M2618)),0)),(IF($D2617&lt;LataProjekcji,IF((SUM($K2618:M2618)+12)&lt;$D2620,12,$D2620-SUM($K2618:M2618)),0)))),0),0)</f>
        <v>0</v>
      </c>
      <c r="O2618" s="542">
        <f ca="1">IF(AND($G2618,NOT(ISTEXT($G2617)),ISNUMBER(Poczatek),ISNUMBER(Koniec_Projekt)),IFERROR(IF($D2617=LataProjekcji,IF($F2617&gt;$E2620,$E2620,$F2617),IF($D2620&gt;=$E2620,(IF($D2617&lt;LataProjekcji,IF((SUM($K2618:N2618)+12)&lt;$E2620,12,$E2620-SUM($K2618:N2618)),0)),(IF($D2617&lt;LataProjekcji,IF((SUM($K2618:N2618)+12)&lt;$D2620,12,$D2620-SUM($K2618:N2618)),0)))),0),0)</f>
        <v>0</v>
      </c>
      <c r="P2618" s="542">
        <f ca="1">IF(AND($G2618,NOT(ISTEXT($G2617)),ISNUMBER(Poczatek),ISNUMBER(Koniec_Projekt)),IFERROR(IF($D2617=LataProjekcji,IF($F2617&gt;$E2620,$E2620,$F2617),IF($D2620&gt;=$E2620,(IF($D2617&lt;LataProjekcji,IF((SUM($K2618:O2618)+12)&lt;$E2620,12,$E2620-SUM($K2618:O2618)),0)),(IF($D2617&lt;LataProjekcji,IF((SUM($K2618:O2618)+12)&lt;$D2620,12,$D2620-SUM($K2618:O2618)),0)))),0),0)</f>
        <v>0</v>
      </c>
      <c r="Q2618" s="542">
        <f ca="1">IF(AND($G2618,NOT(ISTEXT($G2617)),ISNUMBER(Poczatek),ISNUMBER(Koniec_Projekt)),IFERROR(IF($D2617=LataProjekcji,IF($F2617&gt;$E2620,$E2620,$F2617),IF($D2620&gt;=$E2620,(IF($D2617&lt;LataProjekcji,IF((SUM($K2618:P2618)+12)&lt;$E2620,12,$E2620-SUM($K2618:P2618)),0)),(IF($D2617&lt;LataProjekcji,IF((SUM($K2618:P2618)+12)&lt;$D2620,12,$D2620-SUM($K2618:P2618)),0)))),0),0)</f>
        <v>0</v>
      </c>
      <c r="R2618" s="542">
        <f ca="1">IF(AND($G2618,NOT(ISTEXT($G2617)),ISNUMBER(Poczatek),ISNUMBER(Koniec_Projekt)),IFERROR(IF($D2617=LataProjekcji,IF($F2617&gt;$E2620,$E2620,$F2617),IF($D2620&gt;=$E2620,(IF($D2617&lt;LataProjekcji,IF((SUM($K2618:Q2618)+12)&lt;$E2620,12,$E2620-SUM($K2618:Q2618)),0)),(IF($D2617&lt;LataProjekcji,IF((SUM($K2618:Q2618)+12)&lt;$D2620,12,$D2620-SUM($K2618:Q2618)),0)))),0),0)</f>
        <v>0</v>
      </c>
      <c r="S2618" s="542">
        <f ca="1">IF(AND($G2618,NOT(ISTEXT($G2617)),ISNUMBER(Poczatek),ISNUMBER(Koniec_Projekt)),IFERROR(IF($D2617=LataProjekcji,IF($F2617&gt;$E2620,$E2620,$F2617),IF($D2620&gt;=$E2620,(IF($D2617&lt;LataProjekcji,IF((SUM($K2618:R2618)+12)&lt;$E2620,12,$E2620-SUM($K2618:R2618)),0)),(IF($D2617&lt;LataProjekcji,IF((SUM($K2618:R2618)+12)&lt;$D2620,12,$D2620-SUM($K2618:R2618)),0)))),0),0)</f>
        <v>0</v>
      </c>
      <c r="T2618" s="542">
        <f ca="1">IF(AND($G2618,NOT(ISTEXT($G2617)),ISNUMBER(Poczatek),ISNUMBER(Koniec_Projekt)),IFERROR(IF($D2617=LataProjekcji,IF($F2617&gt;$E2620,$E2620,$F2617),IF($D2620&gt;=$E2620,(IF($D2617&lt;LataProjekcji,IF((SUM($K2618:S2618)+12)&lt;$E2620,12,$E2620-SUM($K2618:S2618)),0)),(IF($D2617&lt;LataProjekcji,IF((SUM($K2618:S2618)+12)&lt;$D2620,12,$D2620-SUM($K2618:S2618)),0)))),0),0)</f>
        <v>0</v>
      </c>
      <c r="U2618" s="542">
        <f ca="1">IF(AND($G2618,NOT(ISTEXT($G2617)),ISNUMBER(Poczatek),ISNUMBER(Koniec_Projekt)),IFERROR(IF($D2617=LataProjekcji,IF($F2617&gt;$E2620,$E2620,$F2617),IF($D2620&gt;=$E2620,(IF($D2617&lt;LataProjekcji,IF((SUM($K2618:T2618)+12)&lt;$E2620,12,$E2620-SUM($K2618:T2618)),0)),(IF($D2617&lt;LataProjekcji,IF((SUM($K2618:T2618)+12)&lt;$D2620,12,$D2620-SUM($K2618:T2618)),0)))),0),0)</f>
        <v>0</v>
      </c>
      <c r="V2618" s="542">
        <f ca="1">IF(AND($G2618,NOT(ISTEXT($G2617)),ISNUMBER(Poczatek),ISNUMBER(Koniec_Projekt)),IFERROR(IF($D2617=LataProjekcji,IF($F2617&gt;$E2620,$E2620,$F2617),IF($D2620&gt;=$E2620,(IF($D2617&lt;LataProjekcji,IF((SUM($K2618:U2618)+12)&lt;$E2620,12,$E2620-SUM($K2618:U2618)),0)),(IF($D2617&lt;LataProjekcji,IF((SUM($K2618:U2618)+12)&lt;$D2620,12,$D2620-SUM($K2618:U2618)),0)))),0),0)</f>
        <v>0</v>
      </c>
      <c r="W2618" s="542">
        <f ca="1">IF(AND($G2618,NOT(ISTEXT($G2617)),ISNUMBER(Poczatek),ISNUMBER(Koniec_Projekt)),IFERROR(IF($D2617=LataProjekcji,IF($F2617&gt;$E2620,$E2620,$F2617),IF($D2620&gt;=$E2620,(IF($D2617&lt;LataProjekcji,IF((SUM($K2618:V2618)+12)&lt;$E2620,12,$E2620-SUM($K2618:V2618)),0)),(IF($D2617&lt;LataProjekcji,IF((SUM($K2618:V2618)+12)&lt;$D2620,12,$D2620-SUM($K2618:V2618)),0)))),0),0)</f>
        <v>0</v>
      </c>
      <c r="X2618" s="542">
        <f ca="1">IF(AND($G2618,NOT(ISTEXT($G2617)),ISNUMBER(Poczatek),ISNUMBER(Koniec_Projekt)),IFERROR(IF($D2617=LataProjekcji,IF($F2617&gt;$E2620,$E2620,$F2617),IF($D2620&gt;=$E2620,(IF($D2617&lt;LataProjekcji,IF((SUM($K2618:W2618)+12)&lt;$E2620,12,$E2620-SUM($K2618:W2618)),0)),(IF($D2617&lt;LataProjekcji,IF((SUM($K2618:W2618)+12)&lt;$D2620,12,$D2620-SUM($K2618:W2618)),0)))),0),0)</f>
        <v>0</v>
      </c>
      <c r="Y2618" s="542">
        <f ca="1">IF(AND($G2618,NOT(ISTEXT($G2617)),ISNUMBER(Poczatek),ISNUMBER(Koniec_Projekt)),IFERROR(IF($D2617=LataProjekcji,IF($F2617&gt;$E2620,$E2620,$F2617),IF($D2620&gt;=$E2620,(IF($D2617&lt;LataProjekcji,IF((SUM($K2618:X2618)+12)&lt;$E2620,12,$E2620-SUM($K2618:X2618)),0)),(IF($D2617&lt;LataProjekcji,IF((SUM($K2618:X2618)+12)&lt;$D2620,12,$D2620-SUM($K2618:X2618)),0)))),0),0)</f>
        <v>0</v>
      </c>
      <c r="Z2618" s="542">
        <f ca="1">IF(AND($G2618,NOT(ISTEXT($G2617)),ISNUMBER(Poczatek),ISNUMBER(Koniec_Projekt)),IFERROR(IF($D2617=LataProjekcji,IF($F2617&gt;$E2620,$E2620,$F2617),IF($D2620&gt;=$E2620,(IF($D2617&lt;LataProjekcji,IF((SUM($K2618:Y2618)+12)&lt;$E2620,12,$E2620-SUM($K2618:Y2618)),0)),(IF($D2617&lt;LataProjekcji,IF((SUM($K2618:Y2618)+12)&lt;$D2620,12,$D2620-SUM($K2618:Y2618)),0)))),0),0)</f>
        <v>0</v>
      </c>
      <c r="AA2618" s="542">
        <f ca="1">IF(AND($G2618,NOT(ISTEXT($G2617)),ISNUMBER(Poczatek),ISNUMBER(Koniec_Projekt)),IFERROR(IF($D2617=LataProjekcji,IF($F2617&gt;$E2620,$E2620,$F2617),IF($D2620&gt;=$E2620,(IF($D2617&lt;LataProjekcji,IF((SUM($K2618:Z2618)+12)&lt;$E2620,12,$E2620-SUM($K2618:Z2618)),0)),(IF($D2617&lt;LataProjekcji,IF((SUM($K2618:Z2618)+12)&lt;$D2620,12,$D2620-SUM($K2618:Z2618)),0)))),0),0)</f>
        <v>0</v>
      </c>
      <c r="AB2618" s="542">
        <f ca="1">IF(AND($G2618,NOT(ISTEXT($G2617)),ISNUMBER(Poczatek),ISNUMBER(Koniec_Projekt)),IFERROR(IF($D2617=LataProjekcji,IF($F2617&gt;$E2620,$E2620,$F2617),IF($D2620&gt;=$E2620,(IF($D2617&lt;LataProjekcji,IF((SUM($K2618:AA2618)+12)&lt;$E2620,12,$E2620-SUM($K2618:AA2618)),0)),(IF($D2617&lt;LataProjekcji,IF((SUM($K2618:AA2618)+12)&lt;$D2620,12,$D2620-SUM($K2618:AA2618)),0)))),0),0)</f>
        <v>0</v>
      </c>
      <c r="AC2618" s="542">
        <f ca="1">IF(AND($G2618,NOT(ISTEXT($G2617)),ISNUMBER(Poczatek),ISNUMBER(Koniec_Projekt)),IFERROR(IF($D2617=LataProjekcji,IF($F2617&gt;$E2620,$E2620,$F2617),IF($D2620&gt;=$E2620,(IF($D2617&lt;LataProjekcji,IF((SUM($K2618:AB2618)+12)&lt;$E2620,12,$E2620-SUM($K2618:AB2618)),0)),(IF($D2617&lt;LataProjekcji,IF((SUM($K2618:AB2618)+12)&lt;$D2620,12,$D2620-SUM($K2618:AB2618)),0)))),0),0)</f>
        <v>0</v>
      </c>
      <c r="AD2618" s="542">
        <f ca="1">IF(AND($G2618,NOT(ISTEXT($G2617)),ISNUMBER(Poczatek),ISNUMBER(Koniec_Projekt)),IFERROR(IF($D2617=LataProjekcji,IF($F2617&gt;$E2620,$E2620,$F2617),IF($D2620&gt;=$E2620,(IF($D2617&lt;LataProjekcji,IF((SUM($K2618:AC2618)+12)&lt;$E2620,12,$E2620-SUM($K2618:AC2618)),0)),(IF($D2617&lt;LataProjekcji,IF((SUM($K2618:AC2618)+12)&lt;$D2620,12,$D2620-SUM($K2618:AC2618)),0)))),0),0)</f>
        <v>0</v>
      </c>
      <c r="AE2618" s="542">
        <f ca="1">IF(AND($G2618,NOT(ISTEXT($G2617)),ISNUMBER(Poczatek),ISNUMBER(Koniec_Projekt)),IFERROR(IF($D2617=LataProjekcji,IF($F2617&gt;$E2620,$E2620,$F2617),IF($D2620&gt;=$E2620,(IF($D2617&lt;LataProjekcji,IF((SUM($K2618:AD2618)+12)&lt;$E2620,12,$E2620-SUM($K2618:AD2618)),0)),(IF($D2617&lt;LataProjekcji,IF((SUM($K2618:AD2618)+12)&lt;$D2620,12,$D2620-SUM($K2618:AD2618)),0)))),0),0)</f>
        <v>0</v>
      </c>
    </row>
    <row r="2619" spans="1:31" hidden="1">
      <c r="B2619" s="531" t="s">
        <v>757</v>
      </c>
      <c r="D2619" s="459">
        <f ca="1">D1437</f>
        <v>0</v>
      </c>
      <c r="E2619" s="459">
        <f ca="1">IF(D2618&gt;10,ROUND(D2619/12,2),D2619)</f>
        <v>0</v>
      </c>
      <c r="F2619" s="529">
        <f>Koniec_Projekt</f>
        <v>0</v>
      </c>
      <c r="G2619" s="330">
        <f>Miesiac_Koniec_Projekt</f>
        <v>0</v>
      </c>
      <c r="H2619" s="543" t="b">
        <f ca="1">SUM(K2619:AE2619)=D2618</f>
        <v>1</v>
      </c>
      <c r="I2619" s="1" t="s">
        <v>716</v>
      </c>
      <c r="K2619" s="256">
        <f ca="1">IF(AND($G2618,NOT(ISTEXT($G2617)),ISNUMBER(Poczatek),ISNUMBER(Koniec_Projekt)),IFERROR(IF(LataProjekcji=$F2620,ROUND($D2618,0),ROUND(K2617*$E2619,0)),0),0)</f>
        <v>0</v>
      </c>
      <c r="L2619" s="5">
        <f ca="1">IF(AND($G2618,NOT(ISTEXT($G2617)),ISNUMBER(Poczatek),ISNUMBER(Koniec_Projekt)),IFERROR(IF(LataProjekcji=$F2620,ROUND($D2618-SUM(K2619:$K2619),0),ROUND(L2617*$E2619,0)),0),0)</f>
        <v>0</v>
      </c>
      <c r="M2619" s="5">
        <f ca="1">IF(AND($G2618,NOT(ISTEXT($G2617)),ISNUMBER(Poczatek),ISNUMBER(Koniec_Projekt)),IFERROR(IF(LataProjekcji=$F2620,ROUND($D2618-SUM($K2619:L2619),0),ROUND(M2617*$E2619,0)),0),0)</f>
        <v>0</v>
      </c>
      <c r="N2619" s="5">
        <f ca="1">IF(AND($G2618,NOT(ISTEXT($G2617)),ISNUMBER(Poczatek),ISNUMBER(Koniec_Projekt)),IFERROR(IF(LataProjekcji=$F2620,ROUND($D2618-SUM($K2619:M2619),0),ROUND(N2617*$E2619,0)),0),0)</f>
        <v>0</v>
      </c>
      <c r="O2619" s="5">
        <f ca="1">IF(AND($G2618,NOT(ISTEXT($G2617)),ISNUMBER(Poczatek),ISNUMBER(Koniec_Projekt)),IFERROR(IF(LataProjekcji=$F2620,ROUND($D2618-SUM($K2619:N2619),0),ROUND(O2617*$E2619,0)),0),0)</f>
        <v>0</v>
      </c>
      <c r="P2619" s="5">
        <f ca="1">IF(AND($G2618,NOT(ISTEXT($G2617)),ISNUMBER(Poczatek),ISNUMBER(Koniec_Projekt)),IFERROR(IF(LataProjekcji=$F2620,ROUND($D2618-SUM($K2619:O2619),0),ROUND(P2617*$E2619,0)),0),0)</f>
        <v>0</v>
      </c>
      <c r="Q2619" s="5">
        <f ca="1">IF(AND($G2618,NOT(ISTEXT($G2617)),ISNUMBER(Poczatek),ISNUMBER(Koniec_Projekt)),IFERROR(IF(LataProjekcji=$F2620,ROUND($D2618-SUM($K2619:P2619),0),ROUND(Q2617*$E2619,0)),0),0)</f>
        <v>0</v>
      </c>
      <c r="R2619" s="5">
        <f ca="1">IF(AND($G2618,NOT(ISTEXT($G2617)),ISNUMBER(Poczatek),ISNUMBER(Koniec_Projekt)),IFERROR(IF(LataProjekcji=$F2620,ROUND($D2618-SUM($K2619:Q2619),0),ROUND(R2617*$E2619,0)),0),0)</f>
        <v>0</v>
      </c>
      <c r="S2619" s="5">
        <f ca="1">IF(AND($G2618,NOT(ISTEXT($G2617)),ISNUMBER(Poczatek),ISNUMBER(Koniec_Projekt)),IFERROR(IF(LataProjekcji=$F2620,ROUND($D2618-SUM($K2619:R2619),0),ROUND(S2617*$E2619,0)),0),0)</f>
        <v>0</v>
      </c>
      <c r="T2619" s="5">
        <f ca="1">IF(AND($G2618,NOT(ISTEXT($G2617)),ISNUMBER(Poczatek),ISNUMBER(Koniec_Projekt)),IFERROR(IF(LataProjekcji=$F2620,ROUND($D2618-SUM($K2619:S2619),0),ROUND(T2617*$E2619,0)),0),0)</f>
        <v>0</v>
      </c>
      <c r="U2619" s="5">
        <f ca="1">IF(AND($G2618,NOT(ISTEXT($G2617)),ISNUMBER(Poczatek),ISNUMBER(Koniec_Projekt)),IFERROR(IF(LataProjekcji=$F2620,ROUND($D2618-SUM($K2619:T2619),0),ROUND(U2617*$E2619,0)),0),0)</f>
        <v>0</v>
      </c>
      <c r="V2619" s="5">
        <f ca="1">IF(AND($G2618,NOT(ISTEXT($G2617)),ISNUMBER(Poczatek),ISNUMBER(Koniec_Projekt)),IFERROR(IF(LataProjekcji=$F2620,ROUND($D2618-SUM($K2619:U2619),0),ROUND(V2617*$E2619,0)),0),0)</f>
        <v>0</v>
      </c>
      <c r="W2619" s="5">
        <f ca="1">IF(AND($G2618,NOT(ISTEXT($G2617)),ISNUMBER(Poczatek),ISNUMBER(Koniec_Projekt)),IFERROR(IF(LataProjekcji=$F2620,ROUND($D2618-SUM($K2619:V2619),0),ROUND(W2617*$E2619,0)),0),0)</f>
        <v>0</v>
      </c>
      <c r="X2619" s="5">
        <f ca="1">IF(AND($G2618,NOT(ISTEXT($G2617)),ISNUMBER(Poczatek),ISNUMBER(Koniec_Projekt)),IFERROR(IF(LataProjekcji=$F2620,ROUND($D2618-SUM($K2619:W2619),0),ROUND(X2617*$E2619,0)),0),0)</f>
        <v>0</v>
      </c>
      <c r="Y2619" s="5">
        <f ca="1">IF(AND($G2618,NOT(ISTEXT($G2617)),ISNUMBER(Poczatek),ISNUMBER(Koniec_Projekt)),IFERROR(IF(LataProjekcji=$F2620,ROUND($D2618-SUM($K2619:X2619),0),ROUND(Y2617*$E2619,0)),0),0)</f>
        <v>0</v>
      </c>
      <c r="Z2619" s="5">
        <f ca="1">IF(AND($G2618,NOT(ISTEXT($G2617)),ISNUMBER(Poczatek),ISNUMBER(Koniec_Projekt)),IFERROR(IF(LataProjekcji=$F2620,ROUND($D2618-SUM($K2619:Y2619),0),ROUND(Z2617*$E2619,0)),0),0)</f>
        <v>0</v>
      </c>
      <c r="AA2619" s="5">
        <f ca="1">IF(AND($G2618,NOT(ISTEXT($G2617)),ISNUMBER(Poczatek),ISNUMBER(Koniec_Projekt)),IFERROR(IF(LataProjekcji=$F2620,ROUND($D2618-SUM($K2619:Z2619),0),ROUND(AA2617*$E2619,0)),0),0)</f>
        <v>0</v>
      </c>
      <c r="AB2619" s="5">
        <f ca="1">IF(AND($G2618,NOT(ISTEXT($G2617)),ISNUMBER(Poczatek),ISNUMBER(Koniec_Projekt)),IFERROR(IF(LataProjekcji=$F2620,ROUND($D2618-SUM($K2619:AA2619),0),ROUND(AB2617*$E2619,0)),0),0)</f>
        <v>0</v>
      </c>
      <c r="AC2619" s="5">
        <f ca="1">IF(AND($G2618,NOT(ISTEXT($G2617)),ISNUMBER(Poczatek),ISNUMBER(Koniec_Projekt)),IFERROR(IF(LataProjekcji=$F2620,ROUND($D2618-SUM($K2619:AB2619),0),ROUND(AC2617*$E2619,0)),0),0)</f>
        <v>0</v>
      </c>
      <c r="AD2619" s="5">
        <f ca="1">IF(AND($G2618,NOT(ISTEXT($G2617)),ISNUMBER(Poczatek),ISNUMBER(Koniec_Projekt)),IFERROR(IF(LataProjekcji=$F2620,ROUND($D2618-SUM($K2619:AC2619),0),ROUND(AD2617*$E2619,0)),0),0)</f>
        <v>0</v>
      </c>
      <c r="AE2619" s="5">
        <f ca="1">IF(AND($G2618,NOT(ISTEXT($G2617)),ISNUMBER(Poczatek),ISNUMBER(Koniec_Projekt)),IFERROR(IF(LataProjekcji=$F2620,ROUND($D2618-SUM($K2619:AD2619),0),ROUND(AE2617*$E2619,0)),0),0)</f>
        <v>0</v>
      </c>
    </row>
    <row r="2620" spans="1:31" hidden="1">
      <c r="B2620" s="531" t="s">
        <v>754</v>
      </c>
      <c r="D2620" s="1">
        <f ca="1">IFERROR(ROUNDUP(D2618/E2619,0),0)</f>
        <v>0</v>
      </c>
      <c r="E2620" s="1">
        <f ca="1">IF(D2620=0,0,DATEDIF(DATE(D2617,E2617,1),DATE(F2619,G2619,1),"m"))</f>
        <v>0</v>
      </c>
      <c r="F2620" s="1" t="str">
        <f ca="1">IFERROR(YEAR(G2617),"brak daty")</f>
        <v>brak daty</v>
      </c>
      <c r="G2620" s="1" t="str">
        <f ca="1">IFERROR(MONTH(G2617),"brak daty")</f>
        <v>brak daty</v>
      </c>
      <c r="I2620" s="1" t="s">
        <v>426</v>
      </c>
      <c r="K2620" s="5">
        <f ca="1">IF(AND($G2618,NOT(ISTEXT($G2617)),ISNUMBER(Poczatek),ISNUMBER(Koniec_Projekt)),IFERROR(IF(LataProjekcji=$F2619,IF(AND($G2619=$G2620,$F2619=$F2620),ROUND($D2618-SUM($K2620),0),ROUND(K2618*$E2619,0)),IF(LataProjekcji&gt;$F2619,0,ROUND(K2618*$E2619,0))),0),0)</f>
        <v>0</v>
      </c>
      <c r="L2620" s="5">
        <f ca="1">IF(AND($G2618,NOT(ISTEXT($G2617)),ISNUMBER(Poczatek),ISNUMBER(Koniec_Projekt)),IFERROR(IF(LataProjekcji=$F2619,IF(AND($G2619=$G2620,$F2619=$F2620),ROUND($D2618-SUM($K2620:K2620),0),ROUND(L2618*$E2619,0)),IF(LataProjekcji&gt;$F2619,0,ROUND(L2618*$E2619,0))),0),0)</f>
        <v>0</v>
      </c>
      <c r="M2620" s="5">
        <f ca="1">IF(AND($G2618,NOT(ISTEXT($G2617)),ISNUMBER(Poczatek),ISNUMBER(Koniec_Projekt)),IFERROR(IF(LataProjekcji=$F2619,IF(AND($G2619=$G2620,$F2619=$F2620),ROUND($D2618-SUM($K2620:L2620),0),ROUND(M2618*$E2619,0)),IF(LataProjekcji&gt;$F2619,0,ROUND(M2618*$E2619,0))),0),0)</f>
        <v>0</v>
      </c>
      <c r="N2620" s="5">
        <f ca="1">IF(AND($G2618,NOT(ISTEXT($G2617)),ISNUMBER(Poczatek),ISNUMBER(Koniec_Projekt)),IFERROR(IF(LataProjekcji=$F2619,IF(AND($G2619=$G2620,$F2619=$F2620),ROUND($D2618-SUM($K2620:M2620),0),ROUND(N2618*$E2619,0)),IF(LataProjekcji&gt;$F2619,0,ROUND(N2618*$E2619,0))),0),0)</f>
        <v>0</v>
      </c>
      <c r="O2620" s="5">
        <f ca="1">IF(AND($G2618,NOT(ISTEXT($G2617)),ISNUMBER(Poczatek),ISNUMBER(Koniec_Projekt)),IFERROR(IF(LataProjekcji=$F2619,IF(AND($G2619=$G2620,$F2619=$F2620),ROUND($D2618-SUM($K2620:N2620),0),ROUND(O2618*$E2619,0)),IF(LataProjekcji&gt;$F2619,0,ROUND(O2618*$E2619,0))),0),0)</f>
        <v>0</v>
      </c>
      <c r="P2620" s="5">
        <f ca="1">IF(AND($G2618,NOT(ISTEXT($G2617)),ISNUMBER(Poczatek),ISNUMBER(Koniec_Projekt)),IFERROR(IF(LataProjekcji=$F2619,IF(AND($G2619=$G2620,$F2619=$F2620),ROUND($D2618-SUM($K2620:O2620),0),ROUND(P2618*$E2619,0)),IF(LataProjekcji&gt;$F2619,0,ROUND(P2618*$E2619,0))),0),0)</f>
        <v>0</v>
      </c>
      <c r="Q2620" s="5">
        <f ca="1">IF(AND($G2618,NOT(ISTEXT($G2617)),ISNUMBER(Poczatek),ISNUMBER(Koniec_Projekt)),IFERROR(IF(LataProjekcji=$F2619,IF(AND($G2619=$G2620,$F2619=$F2620),ROUND($D2618-SUM($K2620:P2620),0),ROUND(Q2618*$E2619,0)),IF(LataProjekcji&gt;$F2619,0,ROUND(Q2618*$E2619,0))),0),0)</f>
        <v>0</v>
      </c>
      <c r="R2620" s="5">
        <f ca="1">IF(AND($G2618,NOT(ISTEXT($G2617)),ISNUMBER(Poczatek),ISNUMBER(Koniec_Projekt)),IFERROR(IF(LataProjekcji=$F2619,IF(AND($G2619=$G2620,$F2619=$F2620),ROUND($D2618-SUM($K2620:Q2620),0),ROUND(R2618*$E2619,0)),IF(LataProjekcji&gt;$F2619,0,ROUND(R2618*$E2619,0))),0),0)</f>
        <v>0</v>
      </c>
      <c r="S2620" s="5">
        <f ca="1">IF(AND($G2618,NOT(ISTEXT($G2617)),ISNUMBER(Poczatek),ISNUMBER(Koniec_Projekt)),IFERROR(IF(LataProjekcji=$F2619,IF(AND($G2619=$G2620,$F2619=$F2620),ROUND($D2618-SUM($K2620:R2620),0),ROUND(S2618*$E2619,0)),IF(LataProjekcji&gt;$F2619,0,ROUND(S2618*$E2619,0))),0),0)</f>
        <v>0</v>
      </c>
      <c r="T2620" s="5">
        <f ca="1">IF(AND($G2618,NOT(ISTEXT($G2617)),ISNUMBER(Poczatek),ISNUMBER(Koniec_Projekt)),IFERROR(IF(LataProjekcji=$F2619,IF(AND($G2619=$G2620,$F2619=$F2620),ROUND($D2618-SUM($K2620:S2620),0),ROUND(T2618*$E2619,0)),IF(LataProjekcji&gt;$F2619,0,ROUND(T2618*$E2619,0))),0),0)</f>
        <v>0</v>
      </c>
      <c r="U2620" s="5">
        <f ca="1">IF(AND($G2618,NOT(ISTEXT($G2617)),ISNUMBER(Poczatek),ISNUMBER(Koniec_Projekt)),IFERROR(IF(LataProjekcji=$F2619,IF(AND($G2619=$G2620,$F2619=$F2620),ROUND($D2618-SUM($K2620:T2620),0),ROUND(U2618*$E2619,0)),IF(LataProjekcji&gt;$F2619,0,ROUND(U2618*$E2619,0))),0),0)</f>
        <v>0</v>
      </c>
      <c r="V2620" s="5">
        <f ca="1">IF(AND($G2618,NOT(ISTEXT($G2617)),ISNUMBER(Poczatek),ISNUMBER(Koniec_Projekt)),IFERROR(IF(LataProjekcji=$F2619,IF(AND($G2619=$G2620,$F2619=$F2620),ROUND($D2618-SUM($K2620:U2620),0),ROUND(V2618*$E2619,0)),IF(LataProjekcji&gt;$F2619,0,ROUND(V2618*$E2619,0))),0),0)</f>
        <v>0</v>
      </c>
      <c r="W2620" s="5">
        <f ca="1">IF(AND($G2618,NOT(ISTEXT($G2617)),ISNUMBER(Poczatek),ISNUMBER(Koniec_Projekt)),IFERROR(IF(LataProjekcji=$F2619,IF(AND($G2619=$G2620,$F2619=$F2620),ROUND($D2618-SUM($K2620:V2620),0),ROUND(W2618*$E2619,0)),IF(LataProjekcji&gt;$F2619,0,ROUND(W2618*$E2619,0))),0),0)</f>
        <v>0</v>
      </c>
      <c r="X2620" s="5">
        <f ca="1">IF(AND($G2618,NOT(ISTEXT($G2617)),ISNUMBER(Poczatek),ISNUMBER(Koniec_Projekt)),IFERROR(IF(LataProjekcji=$F2619,IF(AND($G2619=$G2620,$F2619=$F2620),ROUND($D2618-SUM($K2620:W2620),0),ROUND(X2618*$E2619,0)),IF(LataProjekcji&gt;$F2619,0,ROUND(X2618*$E2619,0))),0),0)</f>
        <v>0</v>
      </c>
      <c r="Y2620" s="5">
        <f ca="1">IF(AND($G2618,NOT(ISTEXT($G2617)),ISNUMBER(Poczatek),ISNUMBER(Koniec_Projekt)),IFERROR(IF(LataProjekcji=$F2619,IF(AND($G2619=$G2620,$F2619=$F2620),ROUND($D2618-SUM($K2620:X2620),0),ROUND(Y2618*$E2619,0)),IF(LataProjekcji&gt;$F2619,0,ROUND(Y2618*$E2619,0))),0),0)</f>
        <v>0</v>
      </c>
      <c r="Z2620" s="5">
        <f ca="1">IF(AND($G2618,NOT(ISTEXT($G2617)),ISNUMBER(Poczatek),ISNUMBER(Koniec_Projekt)),IFERROR(IF(LataProjekcji=$F2619,IF(AND($G2619=$G2620,$F2619=$F2620),ROUND($D2618-SUM($K2620:Y2620),0),ROUND(Z2618*$E2619,0)),IF(LataProjekcji&gt;$F2619,0,ROUND(Z2618*$E2619,0))),0),0)</f>
        <v>0</v>
      </c>
      <c r="AA2620" s="5">
        <f ca="1">IF(AND($G2618,NOT(ISTEXT($G2617)),ISNUMBER(Poczatek),ISNUMBER(Koniec_Projekt)),IFERROR(IF(LataProjekcji=$F2619,IF(AND($G2619=$G2620,$F2619=$F2620),ROUND($D2618-SUM($K2620:Z2620),0),ROUND(AA2618*$E2619,0)),IF(LataProjekcji&gt;$F2619,0,ROUND(AA2618*$E2619,0))),0),0)</f>
        <v>0</v>
      </c>
      <c r="AB2620" s="5">
        <f ca="1">IF(AND($G2618,NOT(ISTEXT($G2617)),ISNUMBER(Poczatek),ISNUMBER(Koniec_Projekt)),IFERROR(IF(LataProjekcji=$F2619,IF(AND($G2619=$G2620,$F2619=$F2620),ROUND($D2618-SUM($K2620:AA2620),0),ROUND(AB2618*$E2619,0)),IF(LataProjekcji&gt;$F2619,0,ROUND(AB2618*$E2619,0))),0),0)</f>
        <v>0</v>
      </c>
      <c r="AC2620" s="5">
        <f ca="1">IF(AND($G2618,NOT(ISTEXT($G2617)),ISNUMBER(Poczatek),ISNUMBER(Koniec_Projekt)),IFERROR(IF(LataProjekcji=$F2619,IF(AND($G2619=$G2620,$F2619=$F2620),ROUND($D2618-SUM($K2620:AB2620),0),ROUND(AC2618*$E2619,0)),IF(LataProjekcji&gt;$F2619,0,ROUND(AC2618*$E2619,0))),0),0)</f>
        <v>0</v>
      </c>
      <c r="AD2620" s="5">
        <f ca="1">IF(AND($G2618,NOT(ISTEXT($G2617)),ISNUMBER(Poczatek),ISNUMBER(Koniec_Projekt)),IFERROR(IF(LataProjekcji=$F2619,IF(AND($G2619=$G2620,$F2619=$F2620),ROUND($D2618-SUM($K2620:AC2620),0),ROUND(AD2618*$E2619,0)),IF(LataProjekcji&gt;$F2619,0,ROUND(AD2618*$E2619,0))),0),0)</f>
        <v>0</v>
      </c>
      <c r="AE2620" s="5">
        <f ca="1">IF(AND($G2618,NOT(ISTEXT($G2617)),ISNUMBER(Poczatek),ISNUMBER(Koniec_Projekt)),IFERROR(IF(LataProjekcji=$F2619,IF(AND($G2619=$G2620,$F2619=$F2620),ROUND($D2618-SUM($K2620:AD2620),0),ROUND(AE2618*$E2619,0)),IF(LataProjekcji&gt;$F2619,0,ROUND(AE2618*$E2619,0))),0),0)</f>
        <v>0</v>
      </c>
    </row>
    <row r="2621" spans="1:31" ht="12.5" hidden="1" thickBot="1">
      <c r="B2621" s="532" t="s">
        <v>755</v>
      </c>
      <c r="C2621" s="533"/>
      <c r="D2621" s="534">
        <f ca="1">IF(D2618&gt;10,ROUND((D2620-1)*E2619,0),E2619)</f>
        <v>0</v>
      </c>
      <c r="E2621" s="534">
        <f ca="1">D2618-D2621</f>
        <v>0</v>
      </c>
      <c r="F2621" s="533"/>
      <c r="G2621" s="533"/>
      <c r="H2621" s="533"/>
      <c r="I2621" s="533"/>
      <c r="J2621" s="533"/>
      <c r="K2621" s="533"/>
      <c r="L2621" s="533"/>
      <c r="M2621" s="533"/>
      <c r="N2621" s="533"/>
      <c r="O2621" s="533"/>
      <c r="P2621" s="533"/>
      <c r="Q2621" s="533"/>
      <c r="R2621" s="533"/>
      <c r="S2621" s="533"/>
      <c r="T2621" s="533"/>
      <c r="U2621" s="533"/>
      <c r="V2621" s="533"/>
      <c r="W2621" s="533"/>
      <c r="X2621" s="533"/>
      <c r="Y2621" s="533"/>
      <c r="Z2621" s="533"/>
      <c r="AA2621" s="533"/>
      <c r="AB2621" s="533"/>
      <c r="AC2621" s="533"/>
      <c r="AD2621" s="533"/>
      <c r="AE2621" s="533"/>
    </row>
    <row r="2622" spans="1:31" ht="12.5" hidden="1" thickTop="1">
      <c r="C2622" s="251"/>
      <c r="D2622" s="459"/>
      <c r="E2622" s="459"/>
      <c r="F2622" s="459"/>
      <c r="G2622" s="459"/>
    </row>
    <row r="2623" spans="1:31" ht="12.5" hidden="1" thickBot="1">
      <c r="B2623" s="535" t="str">
        <f ca="1">"nazwa ST: "&amp;B1441</f>
        <v>nazwa ST: 0</v>
      </c>
      <c r="C2623" s="535"/>
      <c r="D2623" s="536">
        <f>D1441</f>
        <v>85</v>
      </c>
      <c r="E2623" s="535"/>
      <c r="F2623" s="535"/>
      <c r="G2623" s="535"/>
      <c r="H2623" s="535"/>
      <c r="I2623" s="535"/>
      <c r="J2623" s="535"/>
      <c r="K2623" s="544" t="str">
        <f t="shared" ref="K2623:AE2623" si="3709">LataProjekcji</f>
        <v>Uzupełnij dane</v>
      </c>
      <c r="L2623" s="544" t="str">
        <f t="shared" si="3709"/>
        <v/>
      </c>
      <c r="M2623" s="544" t="str">
        <f t="shared" si="3709"/>
        <v/>
      </c>
      <c r="N2623" s="544" t="str">
        <f t="shared" si="3709"/>
        <v/>
      </c>
      <c r="O2623" s="544" t="str">
        <f t="shared" si="3709"/>
        <v/>
      </c>
      <c r="P2623" s="544" t="str">
        <f t="shared" si="3709"/>
        <v/>
      </c>
      <c r="Q2623" s="544" t="str">
        <f t="shared" si="3709"/>
        <v/>
      </c>
      <c r="R2623" s="544" t="str">
        <f t="shared" si="3709"/>
        <v/>
      </c>
      <c r="S2623" s="544" t="str">
        <f t="shared" si="3709"/>
        <v/>
      </c>
      <c r="T2623" s="544" t="str">
        <f t="shared" si="3709"/>
        <v/>
      </c>
      <c r="U2623" s="544" t="str">
        <f t="shared" si="3709"/>
        <v/>
      </c>
      <c r="V2623" s="544" t="str">
        <f t="shared" si="3709"/>
        <v/>
      </c>
      <c r="W2623" s="544" t="str">
        <f t="shared" si="3709"/>
        <v/>
      </c>
      <c r="X2623" s="544" t="str">
        <f t="shared" si="3709"/>
        <v/>
      </c>
      <c r="Y2623" s="544" t="str">
        <f t="shared" si="3709"/>
        <v/>
      </c>
      <c r="Z2623" s="544" t="str">
        <f t="shared" si="3709"/>
        <v/>
      </c>
      <c r="AA2623" s="544" t="str">
        <f t="shared" si="3709"/>
        <v/>
      </c>
      <c r="AB2623" s="544" t="str">
        <f t="shared" si="3709"/>
        <v/>
      </c>
      <c r="AC2623" s="544" t="str">
        <f t="shared" si="3709"/>
        <v/>
      </c>
      <c r="AD2623" s="544" t="str">
        <f t="shared" si="3709"/>
        <v/>
      </c>
      <c r="AE2623" s="544" t="str">
        <f t="shared" si="3709"/>
        <v/>
      </c>
    </row>
    <row r="2624" spans="1:31" hidden="1">
      <c r="B2624" s="531" t="s">
        <v>756</v>
      </c>
      <c r="D2624" s="1">
        <f ca="1">D1442</f>
        <v>1900</v>
      </c>
      <c r="E2624" s="1">
        <f ca="1">E1442</f>
        <v>1</v>
      </c>
      <c r="F2624" s="1">
        <f ca="1">IF(D2625&gt;10,F1442,1)</f>
        <v>1</v>
      </c>
      <c r="G2624" s="530" t="str">
        <f ca="1">IF(ISBLANK(OFFSET($E$269,$D2623,0)),"brak daty",IF(D2625&gt;10,EDATE(OFFSET($E$269,$D2623,0),D2627),DATE(D2624,E2624,1)))</f>
        <v>brak daty</v>
      </c>
      <c r="H2624" s="543" t="b">
        <f ca="1">SUM(K2624:AE2624)=D2627</f>
        <v>1</v>
      </c>
      <c r="I2624" s="1" t="s">
        <v>752</v>
      </c>
      <c r="K2624" s="5">
        <f ca="1">IF(AND($G2625,NOT(ISTEXT($G2624)),ISNUMBER(Poczatek),ISNUMBER(Koniec_Projekt)),IFERROR(IF($D2624=LataProjekcji,$F2624,IF($D2624&lt;LataProjekcji,IF((SUM(K2624)+12)&lt;$D2627,12,$D2627-SUM(K2624)),0)),0),0)</f>
        <v>0</v>
      </c>
      <c r="L2624" s="5">
        <f ca="1">IF(AND($G2625,NOT(ISTEXT($G2624)),ISNUMBER(Poczatek),ISNUMBER(Koniec_Projekt)),IFERROR(IF($D2624=LataProjekcji,$F2624,IF($D2624&lt;LataProjekcji,IF((SUM($K2624:K2624)+12)&lt;$D2627,12,$D2627-SUM($K2624:K2624)),0)),0),0)</f>
        <v>0</v>
      </c>
      <c r="M2624" s="5">
        <f ca="1">IF(AND($G2625,NOT(ISTEXT($G2624)),ISNUMBER(Poczatek),ISNUMBER(Koniec_Projekt)),IFERROR(IF($D2624=LataProjekcji,$F2624,IF($D2624&lt;LataProjekcji,IF((SUM($K2624:L2624)+12)&lt;$D2627,12,$D2627-SUM($K2624:L2624)),0)),0),0)</f>
        <v>0</v>
      </c>
      <c r="N2624" s="5">
        <f ca="1">IF(AND($G2625,NOT(ISTEXT($G2624)),ISNUMBER(Poczatek),ISNUMBER(Koniec_Projekt)),IFERROR(IF($D2624=LataProjekcji,$F2624,IF($D2624&lt;LataProjekcji,IF((SUM($K2624:M2624)+12)&lt;$D2627,12,$D2627-SUM($K2624:M2624)),0)),0),0)</f>
        <v>0</v>
      </c>
      <c r="O2624" s="5">
        <f ca="1">IF(AND($G2625,NOT(ISTEXT($G2624)),ISNUMBER(Poczatek),ISNUMBER(Koniec_Projekt)),IFERROR(IF($D2624=LataProjekcji,$F2624,IF($D2624&lt;LataProjekcji,IF((SUM($K2624:N2624)+12)&lt;$D2627,12,$D2627-SUM($K2624:N2624)),0)),0),0)</f>
        <v>0</v>
      </c>
      <c r="P2624" s="5">
        <f ca="1">IF(AND($G2625,NOT(ISTEXT($G2624)),ISNUMBER(Poczatek),ISNUMBER(Koniec_Projekt)),IFERROR(IF($D2624=LataProjekcji,$F2624,IF($D2624&lt;LataProjekcji,IF((SUM($K2624:O2624)+12)&lt;$D2627,12,$D2627-SUM($K2624:O2624)),0)),0),0)</f>
        <v>0</v>
      </c>
      <c r="Q2624" s="5">
        <f ca="1">IF(AND($G2625,NOT(ISTEXT($G2624)),ISNUMBER(Poczatek),ISNUMBER(Koniec_Projekt)),IFERROR(IF($D2624=LataProjekcji,$F2624,IF($D2624&lt;LataProjekcji,IF((SUM($K2624:P2624)+12)&lt;$D2627,12,$D2627-SUM($K2624:P2624)),0)),0),0)</f>
        <v>0</v>
      </c>
      <c r="R2624" s="5">
        <f ca="1">IF(AND($G2625,NOT(ISTEXT($G2624)),ISNUMBER(Poczatek),ISNUMBER(Koniec_Projekt)),IFERROR(IF($D2624=LataProjekcji,$F2624,IF($D2624&lt;LataProjekcji,IF((SUM($K2624:Q2624)+12)&lt;$D2627,12,$D2627-SUM($K2624:Q2624)),0)),0),0)</f>
        <v>0</v>
      </c>
      <c r="S2624" s="5">
        <f ca="1">IF(AND($G2625,NOT(ISTEXT($G2624)),ISNUMBER(Poczatek),ISNUMBER(Koniec_Projekt)),IFERROR(IF($D2624=LataProjekcji,$F2624,IF($D2624&lt;LataProjekcji,IF((SUM($K2624:R2624)+12)&lt;$D2627,12,$D2627-SUM($K2624:R2624)),0)),0),0)</f>
        <v>0</v>
      </c>
      <c r="T2624" s="5">
        <f ca="1">IF(AND($G2625,NOT(ISTEXT($G2624)),ISNUMBER(Poczatek),ISNUMBER(Koniec_Projekt)),IFERROR(IF($D2624=LataProjekcji,$F2624,IF($D2624&lt;LataProjekcji,IF((SUM($K2624:S2624)+12)&lt;$D2627,12,$D2627-SUM($K2624:S2624)),0)),0),0)</f>
        <v>0</v>
      </c>
      <c r="U2624" s="5">
        <f ca="1">IF(AND($G2625,NOT(ISTEXT($G2624)),ISNUMBER(Poczatek),ISNUMBER(Koniec_Projekt)),IFERROR(IF($D2624=LataProjekcji,$F2624,IF($D2624&lt;LataProjekcji,IF((SUM($K2624:T2624)+12)&lt;$D2627,12,$D2627-SUM($K2624:T2624)),0)),0),0)</f>
        <v>0</v>
      </c>
      <c r="V2624" s="5">
        <f ca="1">IF(AND($G2625,NOT(ISTEXT($G2624)),ISNUMBER(Poczatek),ISNUMBER(Koniec_Projekt)),IFERROR(IF($D2624=LataProjekcji,$F2624,IF($D2624&lt;LataProjekcji,IF((SUM($K2624:U2624)+12)&lt;$D2627,12,$D2627-SUM($K2624:U2624)),0)),0),0)</f>
        <v>0</v>
      </c>
      <c r="W2624" s="5">
        <f ca="1">IF(AND($G2625,NOT(ISTEXT($G2624)),ISNUMBER(Poczatek),ISNUMBER(Koniec_Projekt)),IFERROR(IF($D2624=LataProjekcji,$F2624,IF($D2624&lt;LataProjekcji,IF((SUM($K2624:V2624)+12)&lt;$D2627,12,$D2627-SUM($K2624:V2624)),0)),0),0)</f>
        <v>0</v>
      </c>
      <c r="X2624" s="5">
        <f ca="1">IF(AND($G2625,NOT(ISTEXT($G2624)),ISNUMBER(Poczatek),ISNUMBER(Koniec_Projekt)),IFERROR(IF($D2624=LataProjekcji,$F2624,IF($D2624&lt;LataProjekcji,IF((SUM($K2624:W2624)+12)&lt;$D2627,12,$D2627-SUM($K2624:W2624)),0)),0),0)</f>
        <v>0</v>
      </c>
      <c r="Y2624" s="5">
        <f ca="1">IF(AND($G2625,NOT(ISTEXT($G2624)),ISNUMBER(Poczatek),ISNUMBER(Koniec_Projekt)),IFERROR(IF($D2624=LataProjekcji,$F2624,IF($D2624&lt;LataProjekcji,IF((SUM($K2624:X2624)+12)&lt;$D2627,12,$D2627-SUM($K2624:X2624)),0)),0),0)</f>
        <v>0</v>
      </c>
      <c r="Z2624" s="5">
        <f ca="1">IF(AND($G2625,NOT(ISTEXT($G2624)),ISNUMBER(Poczatek),ISNUMBER(Koniec_Projekt)),IFERROR(IF($D2624=LataProjekcji,$F2624,IF($D2624&lt;LataProjekcji,IF((SUM($K2624:Y2624)+12)&lt;$D2627,12,$D2627-SUM($K2624:Y2624)),0)),0),0)</f>
        <v>0</v>
      </c>
      <c r="AA2624" s="5">
        <f ca="1">IF(AND($G2625,NOT(ISTEXT($G2624)),ISNUMBER(Poczatek),ISNUMBER(Koniec_Projekt)),IFERROR(IF($D2624=LataProjekcji,$F2624,IF($D2624&lt;LataProjekcji,IF((SUM($K2624:Z2624)+12)&lt;$D2627,12,$D2627-SUM($K2624:Z2624)),0)),0),0)</f>
        <v>0</v>
      </c>
      <c r="AB2624" s="5">
        <f ca="1">IF(AND($G2625,NOT(ISTEXT($G2624)),ISNUMBER(Poczatek),ISNUMBER(Koniec_Projekt)),IFERROR(IF($D2624=LataProjekcji,$F2624,IF($D2624&lt;LataProjekcji,IF((SUM($K2624:AA2624)+12)&lt;$D2627,12,$D2627-SUM($K2624:AA2624)),0)),0),0)</f>
        <v>0</v>
      </c>
      <c r="AC2624" s="5">
        <f ca="1">IF(AND($G2625,NOT(ISTEXT($G2624)),ISNUMBER(Poczatek),ISNUMBER(Koniec_Projekt)),IFERROR(IF($D2624=LataProjekcji,$F2624,IF($D2624&lt;LataProjekcji,IF((SUM($K2624:AB2624)+12)&lt;$D2627,12,$D2627-SUM($K2624:AB2624)),0)),0),0)</f>
        <v>0</v>
      </c>
      <c r="AD2624" s="5">
        <f ca="1">IF(AND($G2625,NOT(ISTEXT($G2624)),ISNUMBER(Poczatek),ISNUMBER(Koniec_Projekt)),IFERROR(IF($D2624=LataProjekcji,$F2624,IF($D2624&lt;LataProjekcji,IF((SUM($K2624:AC2624)+12)&lt;$D2627,12,$D2627-SUM($K2624:AC2624)),0)),0),0)</f>
        <v>0</v>
      </c>
      <c r="AE2624" s="5">
        <f ca="1">IF(AND($G2625,NOT(ISTEXT($G2624)),ISNUMBER(Poczatek),ISNUMBER(Koniec_Projekt)),IFERROR(IF($D2624=LataProjekcji,$F2624,IF($D2624&lt;LataProjekcji,IF((SUM($K2624:AD2624)+12)&lt;$D2627,12,$D2627-SUM($K2624:AD2624)),0)),0),0)</f>
        <v>0</v>
      </c>
    </row>
    <row r="2625" spans="2:31" hidden="1">
      <c r="B2625" s="531" t="s">
        <v>758</v>
      </c>
      <c r="D2625" s="5">
        <f ca="1">D1443</f>
        <v>0</v>
      </c>
      <c r="E2625" s="459">
        <f ca="1">E1443</f>
        <v>0</v>
      </c>
      <c r="F2625" s="459">
        <f ca="1">F1443</f>
        <v>0</v>
      </c>
      <c r="G2625" s="1" t="b">
        <f>NOT(ISBLANK(am_budynki))</f>
        <v>0</v>
      </c>
      <c r="H2625" s="543" t="b">
        <f ca="1">SUM(K2625:AE2625)=E2627</f>
        <v>1</v>
      </c>
      <c r="I2625" s="1" t="s">
        <v>753</v>
      </c>
      <c r="K2625" s="542">
        <f ca="1">IF(AND($G2625,NOT(ISTEXT($G2624)),ISNUMBER(Poczatek),ISNUMBER(Koniec_Projekt)),IFERROR(IF($D2624=LataProjekcji,IF($F2624&gt;$E2627,$E2627,$F2624),IF($D2627&gt;=$E2627,(IF($D2624&lt;LataProjekcji,IF((SUM(J2625:$K2625)+12)&lt;$E2627,12,$E2627-SUM(J2625:$K2625)),0)),(IF($D2624&lt;LataProjekcji,IF((SUM(J2625:$K2625)+12)&lt;$D2627,12,$D2627-SUM(J2625:$K2625)),0)))),0),0)</f>
        <v>0</v>
      </c>
      <c r="L2625" s="542">
        <f ca="1">IF(AND($G2625,NOT(ISTEXT($G2624)),ISNUMBER(Poczatek),ISNUMBER(Koniec_Projekt)),IFERROR(IF($D2624=LataProjekcji,IF($F2624&gt;$E2627,$E2627,$F2624),IF($D2627&gt;=$E2627,(IF($D2624&lt;LataProjekcji,IF((SUM($K2625:K2625)+12)&lt;$E2627,12,$E2627-SUM($K2625:K2625)),0)),(IF($D2624&lt;LataProjekcji,IF((SUM($K2625:K2625)+12)&lt;$D2627,12,$D2627-SUM($K2625:K2625)),0)))),0),0)</f>
        <v>0</v>
      </c>
      <c r="M2625" s="542">
        <f ca="1">IF(AND($G2625,NOT(ISTEXT($G2624)),ISNUMBER(Poczatek),ISNUMBER(Koniec_Projekt)),IFERROR(IF($D2624=LataProjekcji,IF($F2624&gt;$E2627,$E2627,$F2624),IF($D2627&gt;=$E2627,(IF($D2624&lt;LataProjekcji,IF((SUM($K2625:L2625)+12)&lt;$E2627,12,$E2627-SUM($K2625:L2625)),0)),(IF($D2624&lt;LataProjekcji,IF((SUM($K2625:L2625)+12)&lt;$D2627,12,$D2627-SUM($K2625:L2625)),0)))),0),0)</f>
        <v>0</v>
      </c>
      <c r="N2625" s="542">
        <f ca="1">IF(AND($G2625,NOT(ISTEXT($G2624)),ISNUMBER(Poczatek),ISNUMBER(Koniec_Projekt)),IFERROR(IF($D2624=LataProjekcji,IF($F2624&gt;$E2627,$E2627,$F2624),IF($D2627&gt;=$E2627,(IF($D2624&lt;LataProjekcji,IF((SUM($K2625:M2625)+12)&lt;$E2627,12,$E2627-SUM($K2625:M2625)),0)),(IF($D2624&lt;LataProjekcji,IF((SUM($K2625:M2625)+12)&lt;$D2627,12,$D2627-SUM($K2625:M2625)),0)))),0),0)</f>
        <v>0</v>
      </c>
      <c r="O2625" s="542">
        <f ca="1">IF(AND($G2625,NOT(ISTEXT($G2624)),ISNUMBER(Poczatek),ISNUMBER(Koniec_Projekt)),IFERROR(IF($D2624=LataProjekcji,IF($F2624&gt;$E2627,$E2627,$F2624),IF($D2627&gt;=$E2627,(IF($D2624&lt;LataProjekcji,IF((SUM($K2625:N2625)+12)&lt;$E2627,12,$E2627-SUM($K2625:N2625)),0)),(IF($D2624&lt;LataProjekcji,IF((SUM($K2625:N2625)+12)&lt;$D2627,12,$D2627-SUM($K2625:N2625)),0)))),0),0)</f>
        <v>0</v>
      </c>
      <c r="P2625" s="542">
        <f ca="1">IF(AND($G2625,NOT(ISTEXT($G2624)),ISNUMBER(Poczatek),ISNUMBER(Koniec_Projekt)),IFERROR(IF($D2624=LataProjekcji,IF($F2624&gt;$E2627,$E2627,$F2624),IF($D2627&gt;=$E2627,(IF($D2624&lt;LataProjekcji,IF((SUM($K2625:O2625)+12)&lt;$E2627,12,$E2627-SUM($K2625:O2625)),0)),(IF($D2624&lt;LataProjekcji,IF((SUM($K2625:O2625)+12)&lt;$D2627,12,$D2627-SUM($K2625:O2625)),0)))),0),0)</f>
        <v>0</v>
      </c>
      <c r="Q2625" s="542">
        <f ca="1">IF(AND($G2625,NOT(ISTEXT($G2624)),ISNUMBER(Poczatek),ISNUMBER(Koniec_Projekt)),IFERROR(IF($D2624=LataProjekcji,IF($F2624&gt;$E2627,$E2627,$F2624),IF($D2627&gt;=$E2627,(IF($D2624&lt;LataProjekcji,IF((SUM($K2625:P2625)+12)&lt;$E2627,12,$E2627-SUM($K2625:P2625)),0)),(IF($D2624&lt;LataProjekcji,IF((SUM($K2625:P2625)+12)&lt;$D2627,12,$D2627-SUM($K2625:P2625)),0)))),0),0)</f>
        <v>0</v>
      </c>
      <c r="R2625" s="542">
        <f ca="1">IF(AND($G2625,NOT(ISTEXT($G2624)),ISNUMBER(Poczatek),ISNUMBER(Koniec_Projekt)),IFERROR(IF($D2624=LataProjekcji,IF($F2624&gt;$E2627,$E2627,$F2624),IF($D2627&gt;=$E2627,(IF($D2624&lt;LataProjekcji,IF((SUM($K2625:Q2625)+12)&lt;$E2627,12,$E2627-SUM($K2625:Q2625)),0)),(IF($D2624&lt;LataProjekcji,IF((SUM($K2625:Q2625)+12)&lt;$D2627,12,$D2627-SUM($K2625:Q2625)),0)))),0),0)</f>
        <v>0</v>
      </c>
      <c r="S2625" s="542">
        <f ca="1">IF(AND($G2625,NOT(ISTEXT($G2624)),ISNUMBER(Poczatek),ISNUMBER(Koniec_Projekt)),IFERROR(IF($D2624=LataProjekcji,IF($F2624&gt;$E2627,$E2627,$F2624),IF($D2627&gt;=$E2627,(IF($D2624&lt;LataProjekcji,IF((SUM($K2625:R2625)+12)&lt;$E2627,12,$E2627-SUM($K2625:R2625)),0)),(IF($D2624&lt;LataProjekcji,IF((SUM($K2625:R2625)+12)&lt;$D2627,12,$D2627-SUM($K2625:R2625)),0)))),0),0)</f>
        <v>0</v>
      </c>
      <c r="T2625" s="542">
        <f ca="1">IF(AND($G2625,NOT(ISTEXT($G2624)),ISNUMBER(Poczatek),ISNUMBER(Koniec_Projekt)),IFERROR(IF($D2624=LataProjekcji,IF($F2624&gt;$E2627,$E2627,$F2624),IF($D2627&gt;=$E2627,(IF($D2624&lt;LataProjekcji,IF((SUM($K2625:S2625)+12)&lt;$E2627,12,$E2627-SUM($K2625:S2625)),0)),(IF($D2624&lt;LataProjekcji,IF((SUM($K2625:S2625)+12)&lt;$D2627,12,$D2627-SUM($K2625:S2625)),0)))),0),0)</f>
        <v>0</v>
      </c>
      <c r="U2625" s="542">
        <f ca="1">IF(AND($G2625,NOT(ISTEXT($G2624)),ISNUMBER(Poczatek),ISNUMBER(Koniec_Projekt)),IFERROR(IF($D2624=LataProjekcji,IF($F2624&gt;$E2627,$E2627,$F2624),IF($D2627&gt;=$E2627,(IF($D2624&lt;LataProjekcji,IF((SUM($K2625:T2625)+12)&lt;$E2627,12,$E2627-SUM($K2625:T2625)),0)),(IF($D2624&lt;LataProjekcji,IF((SUM($K2625:T2625)+12)&lt;$D2627,12,$D2627-SUM($K2625:T2625)),0)))),0),0)</f>
        <v>0</v>
      </c>
      <c r="V2625" s="542">
        <f ca="1">IF(AND($G2625,NOT(ISTEXT($G2624)),ISNUMBER(Poczatek),ISNUMBER(Koniec_Projekt)),IFERROR(IF($D2624=LataProjekcji,IF($F2624&gt;$E2627,$E2627,$F2624),IF($D2627&gt;=$E2627,(IF($D2624&lt;LataProjekcji,IF((SUM($K2625:U2625)+12)&lt;$E2627,12,$E2627-SUM($K2625:U2625)),0)),(IF($D2624&lt;LataProjekcji,IF((SUM($K2625:U2625)+12)&lt;$D2627,12,$D2627-SUM($K2625:U2625)),0)))),0),0)</f>
        <v>0</v>
      </c>
      <c r="W2625" s="542">
        <f ca="1">IF(AND($G2625,NOT(ISTEXT($G2624)),ISNUMBER(Poczatek),ISNUMBER(Koniec_Projekt)),IFERROR(IF($D2624=LataProjekcji,IF($F2624&gt;$E2627,$E2627,$F2624),IF($D2627&gt;=$E2627,(IF($D2624&lt;LataProjekcji,IF((SUM($K2625:V2625)+12)&lt;$E2627,12,$E2627-SUM($K2625:V2625)),0)),(IF($D2624&lt;LataProjekcji,IF((SUM($K2625:V2625)+12)&lt;$D2627,12,$D2627-SUM($K2625:V2625)),0)))),0),0)</f>
        <v>0</v>
      </c>
      <c r="X2625" s="542">
        <f ca="1">IF(AND($G2625,NOT(ISTEXT($G2624)),ISNUMBER(Poczatek),ISNUMBER(Koniec_Projekt)),IFERROR(IF($D2624=LataProjekcji,IF($F2624&gt;$E2627,$E2627,$F2624),IF($D2627&gt;=$E2627,(IF($D2624&lt;LataProjekcji,IF((SUM($K2625:W2625)+12)&lt;$E2627,12,$E2627-SUM($K2625:W2625)),0)),(IF($D2624&lt;LataProjekcji,IF((SUM($K2625:W2625)+12)&lt;$D2627,12,$D2627-SUM($K2625:W2625)),0)))),0),0)</f>
        <v>0</v>
      </c>
      <c r="Y2625" s="542">
        <f ca="1">IF(AND($G2625,NOT(ISTEXT($G2624)),ISNUMBER(Poczatek),ISNUMBER(Koniec_Projekt)),IFERROR(IF($D2624=LataProjekcji,IF($F2624&gt;$E2627,$E2627,$F2624),IF($D2627&gt;=$E2627,(IF($D2624&lt;LataProjekcji,IF((SUM($K2625:X2625)+12)&lt;$E2627,12,$E2627-SUM($K2625:X2625)),0)),(IF($D2624&lt;LataProjekcji,IF((SUM($K2625:X2625)+12)&lt;$D2627,12,$D2627-SUM($K2625:X2625)),0)))),0),0)</f>
        <v>0</v>
      </c>
      <c r="Z2625" s="542">
        <f ca="1">IF(AND($G2625,NOT(ISTEXT($G2624)),ISNUMBER(Poczatek),ISNUMBER(Koniec_Projekt)),IFERROR(IF($D2624=LataProjekcji,IF($F2624&gt;$E2627,$E2627,$F2624),IF($D2627&gt;=$E2627,(IF($D2624&lt;LataProjekcji,IF((SUM($K2625:Y2625)+12)&lt;$E2627,12,$E2627-SUM($K2625:Y2625)),0)),(IF($D2624&lt;LataProjekcji,IF((SUM($K2625:Y2625)+12)&lt;$D2627,12,$D2627-SUM($K2625:Y2625)),0)))),0),0)</f>
        <v>0</v>
      </c>
      <c r="AA2625" s="542">
        <f ca="1">IF(AND($G2625,NOT(ISTEXT($G2624)),ISNUMBER(Poczatek),ISNUMBER(Koniec_Projekt)),IFERROR(IF($D2624=LataProjekcji,IF($F2624&gt;$E2627,$E2627,$F2624),IF($D2627&gt;=$E2627,(IF($D2624&lt;LataProjekcji,IF((SUM($K2625:Z2625)+12)&lt;$E2627,12,$E2627-SUM($K2625:Z2625)),0)),(IF($D2624&lt;LataProjekcji,IF((SUM($K2625:Z2625)+12)&lt;$D2627,12,$D2627-SUM($K2625:Z2625)),0)))),0),0)</f>
        <v>0</v>
      </c>
      <c r="AB2625" s="542">
        <f ca="1">IF(AND($G2625,NOT(ISTEXT($G2624)),ISNUMBER(Poczatek),ISNUMBER(Koniec_Projekt)),IFERROR(IF($D2624=LataProjekcji,IF($F2624&gt;$E2627,$E2627,$F2624),IF($D2627&gt;=$E2627,(IF($D2624&lt;LataProjekcji,IF((SUM($K2625:AA2625)+12)&lt;$E2627,12,$E2627-SUM($K2625:AA2625)),0)),(IF($D2624&lt;LataProjekcji,IF((SUM($K2625:AA2625)+12)&lt;$D2627,12,$D2627-SUM($K2625:AA2625)),0)))),0),0)</f>
        <v>0</v>
      </c>
      <c r="AC2625" s="542">
        <f ca="1">IF(AND($G2625,NOT(ISTEXT($G2624)),ISNUMBER(Poczatek),ISNUMBER(Koniec_Projekt)),IFERROR(IF($D2624=LataProjekcji,IF($F2624&gt;$E2627,$E2627,$F2624),IF($D2627&gt;=$E2627,(IF($D2624&lt;LataProjekcji,IF((SUM($K2625:AB2625)+12)&lt;$E2627,12,$E2627-SUM($K2625:AB2625)),0)),(IF($D2624&lt;LataProjekcji,IF((SUM($K2625:AB2625)+12)&lt;$D2627,12,$D2627-SUM($K2625:AB2625)),0)))),0),0)</f>
        <v>0</v>
      </c>
      <c r="AD2625" s="542">
        <f ca="1">IF(AND($G2625,NOT(ISTEXT($G2624)),ISNUMBER(Poczatek),ISNUMBER(Koniec_Projekt)),IFERROR(IF($D2624=LataProjekcji,IF($F2624&gt;$E2627,$E2627,$F2624),IF($D2627&gt;=$E2627,(IF($D2624&lt;LataProjekcji,IF((SUM($K2625:AC2625)+12)&lt;$E2627,12,$E2627-SUM($K2625:AC2625)),0)),(IF($D2624&lt;LataProjekcji,IF((SUM($K2625:AC2625)+12)&lt;$D2627,12,$D2627-SUM($K2625:AC2625)),0)))),0),0)</f>
        <v>0</v>
      </c>
      <c r="AE2625" s="542">
        <f ca="1">IF(AND($G2625,NOT(ISTEXT($G2624)),ISNUMBER(Poczatek),ISNUMBER(Koniec_Projekt)),IFERROR(IF($D2624=LataProjekcji,IF($F2624&gt;$E2627,$E2627,$F2624),IF($D2627&gt;=$E2627,(IF($D2624&lt;LataProjekcji,IF((SUM($K2625:AD2625)+12)&lt;$E2627,12,$E2627-SUM($K2625:AD2625)),0)),(IF($D2624&lt;LataProjekcji,IF((SUM($K2625:AD2625)+12)&lt;$D2627,12,$D2627-SUM($K2625:AD2625)),0)))),0),0)</f>
        <v>0</v>
      </c>
    </row>
    <row r="2626" spans="2:31" hidden="1">
      <c r="B2626" s="531" t="s">
        <v>757</v>
      </c>
      <c r="D2626" s="459">
        <f ca="1">D1444</f>
        <v>0</v>
      </c>
      <c r="E2626" s="459">
        <f ca="1">IF(D2625&gt;10,ROUND(D2626/12,2),D2626)</f>
        <v>0</v>
      </c>
      <c r="F2626" s="529">
        <f>Koniec_Projekt</f>
        <v>0</v>
      </c>
      <c r="G2626" s="330">
        <f>Miesiac_Koniec_Projekt</f>
        <v>0</v>
      </c>
      <c r="H2626" s="543" t="b">
        <f ca="1">SUM(K2626:AE2626)=D2625</f>
        <v>1</v>
      </c>
      <c r="I2626" s="1" t="s">
        <v>716</v>
      </c>
      <c r="K2626" s="256">
        <f ca="1">IF(AND($G2625,NOT(ISTEXT($G2624)),ISNUMBER(Poczatek),ISNUMBER(Koniec_Projekt)),IFERROR(IF(LataProjekcji=$F2627,ROUND($D2625,0),ROUND(K2624*$E2626,0)),0),0)</f>
        <v>0</v>
      </c>
      <c r="L2626" s="5">
        <f ca="1">IF(AND($G2625,NOT(ISTEXT($G2624)),ISNUMBER(Poczatek),ISNUMBER(Koniec_Projekt)),IFERROR(IF(LataProjekcji=$F2627,ROUND($D2625-SUM(K2626:$K2626),0),ROUND(L2624*$E2626,0)),0),0)</f>
        <v>0</v>
      </c>
      <c r="M2626" s="5">
        <f ca="1">IF(AND($G2625,NOT(ISTEXT($G2624)),ISNUMBER(Poczatek),ISNUMBER(Koniec_Projekt)),IFERROR(IF(LataProjekcji=$F2627,ROUND($D2625-SUM($K2626:L2626),0),ROUND(M2624*$E2626,0)),0),0)</f>
        <v>0</v>
      </c>
      <c r="N2626" s="5">
        <f ca="1">IF(AND($G2625,NOT(ISTEXT($G2624)),ISNUMBER(Poczatek),ISNUMBER(Koniec_Projekt)),IFERROR(IF(LataProjekcji=$F2627,ROUND($D2625-SUM($K2626:M2626),0),ROUND(N2624*$E2626,0)),0),0)</f>
        <v>0</v>
      </c>
      <c r="O2626" s="5">
        <f ca="1">IF(AND($G2625,NOT(ISTEXT($G2624)),ISNUMBER(Poczatek),ISNUMBER(Koniec_Projekt)),IFERROR(IF(LataProjekcji=$F2627,ROUND($D2625-SUM($K2626:N2626),0),ROUND(O2624*$E2626,0)),0),0)</f>
        <v>0</v>
      </c>
      <c r="P2626" s="5">
        <f ca="1">IF(AND($G2625,NOT(ISTEXT($G2624)),ISNUMBER(Poczatek),ISNUMBER(Koniec_Projekt)),IFERROR(IF(LataProjekcji=$F2627,ROUND($D2625-SUM($K2626:O2626),0),ROUND(P2624*$E2626,0)),0),0)</f>
        <v>0</v>
      </c>
      <c r="Q2626" s="5">
        <f ca="1">IF(AND($G2625,NOT(ISTEXT($G2624)),ISNUMBER(Poczatek),ISNUMBER(Koniec_Projekt)),IFERROR(IF(LataProjekcji=$F2627,ROUND($D2625-SUM($K2626:P2626),0),ROUND(Q2624*$E2626,0)),0),0)</f>
        <v>0</v>
      </c>
      <c r="R2626" s="5">
        <f ca="1">IF(AND($G2625,NOT(ISTEXT($G2624)),ISNUMBER(Poczatek),ISNUMBER(Koniec_Projekt)),IFERROR(IF(LataProjekcji=$F2627,ROUND($D2625-SUM($K2626:Q2626),0),ROUND(R2624*$E2626,0)),0),0)</f>
        <v>0</v>
      </c>
      <c r="S2626" s="5">
        <f ca="1">IF(AND($G2625,NOT(ISTEXT($G2624)),ISNUMBER(Poczatek),ISNUMBER(Koniec_Projekt)),IFERROR(IF(LataProjekcji=$F2627,ROUND($D2625-SUM($K2626:R2626),0),ROUND(S2624*$E2626,0)),0),0)</f>
        <v>0</v>
      </c>
      <c r="T2626" s="5">
        <f ca="1">IF(AND($G2625,NOT(ISTEXT($G2624)),ISNUMBER(Poczatek),ISNUMBER(Koniec_Projekt)),IFERROR(IF(LataProjekcji=$F2627,ROUND($D2625-SUM($K2626:S2626),0),ROUND(T2624*$E2626,0)),0),0)</f>
        <v>0</v>
      </c>
      <c r="U2626" s="5">
        <f ca="1">IF(AND($G2625,NOT(ISTEXT($G2624)),ISNUMBER(Poczatek),ISNUMBER(Koniec_Projekt)),IFERROR(IF(LataProjekcji=$F2627,ROUND($D2625-SUM($K2626:T2626),0),ROUND(U2624*$E2626,0)),0),0)</f>
        <v>0</v>
      </c>
      <c r="V2626" s="5">
        <f ca="1">IF(AND($G2625,NOT(ISTEXT($G2624)),ISNUMBER(Poczatek),ISNUMBER(Koniec_Projekt)),IFERROR(IF(LataProjekcji=$F2627,ROUND($D2625-SUM($K2626:U2626),0),ROUND(V2624*$E2626,0)),0),0)</f>
        <v>0</v>
      </c>
      <c r="W2626" s="5">
        <f ca="1">IF(AND($G2625,NOT(ISTEXT($G2624)),ISNUMBER(Poczatek),ISNUMBER(Koniec_Projekt)),IFERROR(IF(LataProjekcji=$F2627,ROUND($D2625-SUM($K2626:V2626),0),ROUND(W2624*$E2626,0)),0),0)</f>
        <v>0</v>
      </c>
      <c r="X2626" s="5">
        <f ca="1">IF(AND($G2625,NOT(ISTEXT($G2624)),ISNUMBER(Poczatek),ISNUMBER(Koniec_Projekt)),IFERROR(IF(LataProjekcji=$F2627,ROUND($D2625-SUM($K2626:W2626),0),ROUND(X2624*$E2626,0)),0),0)</f>
        <v>0</v>
      </c>
      <c r="Y2626" s="5">
        <f ca="1">IF(AND($G2625,NOT(ISTEXT($G2624)),ISNUMBER(Poczatek),ISNUMBER(Koniec_Projekt)),IFERROR(IF(LataProjekcji=$F2627,ROUND($D2625-SUM($K2626:X2626),0),ROUND(Y2624*$E2626,0)),0),0)</f>
        <v>0</v>
      </c>
      <c r="Z2626" s="5">
        <f ca="1">IF(AND($G2625,NOT(ISTEXT($G2624)),ISNUMBER(Poczatek),ISNUMBER(Koniec_Projekt)),IFERROR(IF(LataProjekcji=$F2627,ROUND($D2625-SUM($K2626:Y2626),0),ROUND(Z2624*$E2626,0)),0),0)</f>
        <v>0</v>
      </c>
      <c r="AA2626" s="5">
        <f ca="1">IF(AND($G2625,NOT(ISTEXT($G2624)),ISNUMBER(Poczatek),ISNUMBER(Koniec_Projekt)),IFERROR(IF(LataProjekcji=$F2627,ROUND($D2625-SUM($K2626:Z2626),0),ROUND(AA2624*$E2626,0)),0),0)</f>
        <v>0</v>
      </c>
      <c r="AB2626" s="5">
        <f ca="1">IF(AND($G2625,NOT(ISTEXT($G2624)),ISNUMBER(Poczatek),ISNUMBER(Koniec_Projekt)),IFERROR(IF(LataProjekcji=$F2627,ROUND($D2625-SUM($K2626:AA2626),0),ROUND(AB2624*$E2626,0)),0),0)</f>
        <v>0</v>
      </c>
      <c r="AC2626" s="5">
        <f ca="1">IF(AND($G2625,NOT(ISTEXT($G2624)),ISNUMBER(Poczatek),ISNUMBER(Koniec_Projekt)),IFERROR(IF(LataProjekcji=$F2627,ROUND($D2625-SUM($K2626:AB2626),0),ROUND(AC2624*$E2626,0)),0),0)</f>
        <v>0</v>
      </c>
      <c r="AD2626" s="5">
        <f ca="1">IF(AND($G2625,NOT(ISTEXT($G2624)),ISNUMBER(Poczatek),ISNUMBER(Koniec_Projekt)),IFERROR(IF(LataProjekcji=$F2627,ROUND($D2625-SUM($K2626:AC2626),0),ROUND(AD2624*$E2626,0)),0),0)</f>
        <v>0</v>
      </c>
      <c r="AE2626" s="5">
        <f ca="1">IF(AND($G2625,NOT(ISTEXT($G2624)),ISNUMBER(Poczatek),ISNUMBER(Koniec_Projekt)),IFERROR(IF(LataProjekcji=$F2627,ROUND($D2625-SUM($K2626:AD2626),0),ROUND(AE2624*$E2626,0)),0),0)</f>
        <v>0</v>
      </c>
    </row>
    <row r="2627" spans="2:31" hidden="1">
      <c r="B2627" s="531" t="s">
        <v>754</v>
      </c>
      <c r="D2627" s="1">
        <f ca="1">IFERROR(ROUNDUP(D2625/E2626,0),0)</f>
        <v>0</v>
      </c>
      <c r="E2627" s="1">
        <f ca="1">IF(D2627=0,0,DATEDIF(DATE(D2624,E2624,1),DATE(F2626,G2626,1),"m"))</f>
        <v>0</v>
      </c>
      <c r="F2627" s="1" t="str">
        <f ca="1">IFERROR(YEAR(G2624),"brak daty")</f>
        <v>brak daty</v>
      </c>
      <c r="G2627" s="1" t="str">
        <f ca="1">IFERROR(MONTH(G2624),"brak daty")</f>
        <v>brak daty</v>
      </c>
      <c r="I2627" s="1" t="s">
        <v>426</v>
      </c>
      <c r="K2627" s="5">
        <f ca="1">IF(AND($G2625,NOT(ISTEXT($G2624)),ISNUMBER(Poczatek),ISNUMBER(Koniec_Projekt)),IFERROR(IF(LataProjekcji=$F2626,IF(AND($G2626=$G2627,$F2626=$F2627),ROUND($D2625-SUM($K2627),0),ROUND(K2625*$E2626,0)),IF(LataProjekcji&gt;$F2626,0,ROUND(K2625*$E2626,0))),0),0)</f>
        <v>0</v>
      </c>
      <c r="L2627" s="5">
        <f ca="1">IF(AND($G2625,NOT(ISTEXT($G2624)),ISNUMBER(Poczatek),ISNUMBER(Koniec_Projekt)),IFERROR(IF(LataProjekcji=$F2626,IF(AND($G2626=$G2627,$F2626=$F2627),ROUND($D2625-SUM($K2627:K2627),0),ROUND(L2625*$E2626,0)),IF(LataProjekcji&gt;$F2626,0,ROUND(L2625*$E2626,0))),0),0)</f>
        <v>0</v>
      </c>
      <c r="M2627" s="5">
        <f ca="1">IF(AND($G2625,NOT(ISTEXT($G2624)),ISNUMBER(Poczatek),ISNUMBER(Koniec_Projekt)),IFERROR(IF(LataProjekcji=$F2626,IF(AND($G2626=$G2627,$F2626=$F2627),ROUND($D2625-SUM($K2627:L2627),0),ROUND(M2625*$E2626,0)),IF(LataProjekcji&gt;$F2626,0,ROUND(M2625*$E2626,0))),0),0)</f>
        <v>0</v>
      </c>
      <c r="N2627" s="5">
        <f ca="1">IF(AND($G2625,NOT(ISTEXT($G2624)),ISNUMBER(Poczatek),ISNUMBER(Koniec_Projekt)),IFERROR(IF(LataProjekcji=$F2626,IF(AND($G2626=$G2627,$F2626=$F2627),ROUND($D2625-SUM($K2627:M2627),0),ROUND(N2625*$E2626,0)),IF(LataProjekcji&gt;$F2626,0,ROUND(N2625*$E2626,0))),0),0)</f>
        <v>0</v>
      </c>
      <c r="O2627" s="5">
        <f ca="1">IF(AND($G2625,NOT(ISTEXT($G2624)),ISNUMBER(Poczatek),ISNUMBER(Koniec_Projekt)),IFERROR(IF(LataProjekcji=$F2626,IF(AND($G2626=$G2627,$F2626=$F2627),ROUND($D2625-SUM($K2627:N2627),0),ROUND(O2625*$E2626,0)),IF(LataProjekcji&gt;$F2626,0,ROUND(O2625*$E2626,0))),0),0)</f>
        <v>0</v>
      </c>
      <c r="P2627" s="5">
        <f ca="1">IF(AND($G2625,NOT(ISTEXT($G2624)),ISNUMBER(Poczatek),ISNUMBER(Koniec_Projekt)),IFERROR(IF(LataProjekcji=$F2626,IF(AND($G2626=$G2627,$F2626=$F2627),ROUND($D2625-SUM($K2627:O2627),0),ROUND(P2625*$E2626,0)),IF(LataProjekcji&gt;$F2626,0,ROUND(P2625*$E2626,0))),0),0)</f>
        <v>0</v>
      </c>
      <c r="Q2627" s="5">
        <f ca="1">IF(AND($G2625,NOT(ISTEXT($G2624)),ISNUMBER(Poczatek),ISNUMBER(Koniec_Projekt)),IFERROR(IF(LataProjekcji=$F2626,IF(AND($G2626=$G2627,$F2626=$F2627),ROUND($D2625-SUM($K2627:P2627),0),ROUND(Q2625*$E2626,0)),IF(LataProjekcji&gt;$F2626,0,ROUND(Q2625*$E2626,0))),0),0)</f>
        <v>0</v>
      </c>
      <c r="R2627" s="5">
        <f ca="1">IF(AND($G2625,NOT(ISTEXT($G2624)),ISNUMBER(Poczatek),ISNUMBER(Koniec_Projekt)),IFERROR(IF(LataProjekcji=$F2626,IF(AND($G2626=$G2627,$F2626=$F2627),ROUND($D2625-SUM($K2627:Q2627),0),ROUND(R2625*$E2626,0)),IF(LataProjekcji&gt;$F2626,0,ROUND(R2625*$E2626,0))),0),0)</f>
        <v>0</v>
      </c>
      <c r="S2627" s="5">
        <f ca="1">IF(AND($G2625,NOT(ISTEXT($G2624)),ISNUMBER(Poczatek),ISNUMBER(Koniec_Projekt)),IFERROR(IF(LataProjekcji=$F2626,IF(AND($G2626=$G2627,$F2626=$F2627),ROUND($D2625-SUM($K2627:R2627),0),ROUND(S2625*$E2626,0)),IF(LataProjekcji&gt;$F2626,0,ROUND(S2625*$E2626,0))),0),0)</f>
        <v>0</v>
      </c>
      <c r="T2627" s="5">
        <f ca="1">IF(AND($G2625,NOT(ISTEXT($G2624)),ISNUMBER(Poczatek),ISNUMBER(Koniec_Projekt)),IFERROR(IF(LataProjekcji=$F2626,IF(AND($G2626=$G2627,$F2626=$F2627),ROUND($D2625-SUM($K2627:S2627),0),ROUND(T2625*$E2626,0)),IF(LataProjekcji&gt;$F2626,0,ROUND(T2625*$E2626,0))),0),0)</f>
        <v>0</v>
      </c>
      <c r="U2627" s="5">
        <f ca="1">IF(AND($G2625,NOT(ISTEXT($G2624)),ISNUMBER(Poczatek),ISNUMBER(Koniec_Projekt)),IFERROR(IF(LataProjekcji=$F2626,IF(AND($G2626=$G2627,$F2626=$F2627),ROUND($D2625-SUM($K2627:T2627),0),ROUND(U2625*$E2626,0)),IF(LataProjekcji&gt;$F2626,0,ROUND(U2625*$E2626,0))),0),0)</f>
        <v>0</v>
      </c>
      <c r="V2627" s="5">
        <f ca="1">IF(AND($G2625,NOT(ISTEXT($G2624)),ISNUMBER(Poczatek),ISNUMBER(Koniec_Projekt)),IFERROR(IF(LataProjekcji=$F2626,IF(AND($G2626=$G2627,$F2626=$F2627),ROUND($D2625-SUM($K2627:U2627),0),ROUND(V2625*$E2626,0)),IF(LataProjekcji&gt;$F2626,0,ROUND(V2625*$E2626,0))),0),0)</f>
        <v>0</v>
      </c>
      <c r="W2627" s="5">
        <f ca="1">IF(AND($G2625,NOT(ISTEXT($G2624)),ISNUMBER(Poczatek),ISNUMBER(Koniec_Projekt)),IFERROR(IF(LataProjekcji=$F2626,IF(AND($G2626=$G2627,$F2626=$F2627),ROUND($D2625-SUM($K2627:V2627),0),ROUND(W2625*$E2626,0)),IF(LataProjekcji&gt;$F2626,0,ROUND(W2625*$E2626,0))),0),0)</f>
        <v>0</v>
      </c>
      <c r="X2627" s="5">
        <f ca="1">IF(AND($G2625,NOT(ISTEXT($G2624)),ISNUMBER(Poczatek),ISNUMBER(Koniec_Projekt)),IFERROR(IF(LataProjekcji=$F2626,IF(AND($G2626=$G2627,$F2626=$F2627),ROUND($D2625-SUM($K2627:W2627),0),ROUND(X2625*$E2626,0)),IF(LataProjekcji&gt;$F2626,0,ROUND(X2625*$E2626,0))),0),0)</f>
        <v>0</v>
      </c>
      <c r="Y2627" s="5">
        <f ca="1">IF(AND($G2625,NOT(ISTEXT($G2624)),ISNUMBER(Poczatek),ISNUMBER(Koniec_Projekt)),IFERROR(IF(LataProjekcji=$F2626,IF(AND($G2626=$G2627,$F2626=$F2627),ROUND($D2625-SUM($K2627:X2627),0),ROUND(Y2625*$E2626,0)),IF(LataProjekcji&gt;$F2626,0,ROUND(Y2625*$E2626,0))),0),0)</f>
        <v>0</v>
      </c>
      <c r="Z2627" s="5">
        <f ca="1">IF(AND($G2625,NOT(ISTEXT($G2624)),ISNUMBER(Poczatek),ISNUMBER(Koniec_Projekt)),IFERROR(IF(LataProjekcji=$F2626,IF(AND($G2626=$G2627,$F2626=$F2627),ROUND($D2625-SUM($K2627:Y2627),0),ROUND(Z2625*$E2626,0)),IF(LataProjekcji&gt;$F2626,0,ROUND(Z2625*$E2626,0))),0),0)</f>
        <v>0</v>
      </c>
      <c r="AA2627" s="5">
        <f ca="1">IF(AND($G2625,NOT(ISTEXT($G2624)),ISNUMBER(Poczatek),ISNUMBER(Koniec_Projekt)),IFERROR(IF(LataProjekcji=$F2626,IF(AND($G2626=$G2627,$F2626=$F2627),ROUND($D2625-SUM($K2627:Z2627),0),ROUND(AA2625*$E2626,0)),IF(LataProjekcji&gt;$F2626,0,ROUND(AA2625*$E2626,0))),0),0)</f>
        <v>0</v>
      </c>
      <c r="AB2627" s="5">
        <f ca="1">IF(AND($G2625,NOT(ISTEXT($G2624)),ISNUMBER(Poczatek),ISNUMBER(Koniec_Projekt)),IFERROR(IF(LataProjekcji=$F2626,IF(AND($G2626=$G2627,$F2626=$F2627),ROUND($D2625-SUM($K2627:AA2627),0),ROUND(AB2625*$E2626,0)),IF(LataProjekcji&gt;$F2626,0,ROUND(AB2625*$E2626,0))),0),0)</f>
        <v>0</v>
      </c>
      <c r="AC2627" s="5">
        <f ca="1">IF(AND($G2625,NOT(ISTEXT($G2624)),ISNUMBER(Poczatek),ISNUMBER(Koniec_Projekt)),IFERROR(IF(LataProjekcji=$F2626,IF(AND($G2626=$G2627,$F2626=$F2627),ROUND($D2625-SUM($K2627:AB2627),0),ROUND(AC2625*$E2626,0)),IF(LataProjekcji&gt;$F2626,0,ROUND(AC2625*$E2626,0))),0),0)</f>
        <v>0</v>
      </c>
      <c r="AD2627" s="5">
        <f ca="1">IF(AND($G2625,NOT(ISTEXT($G2624)),ISNUMBER(Poczatek),ISNUMBER(Koniec_Projekt)),IFERROR(IF(LataProjekcji=$F2626,IF(AND($G2626=$G2627,$F2626=$F2627),ROUND($D2625-SUM($K2627:AC2627),0),ROUND(AD2625*$E2626,0)),IF(LataProjekcji&gt;$F2626,0,ROUND(AD2625*$E2626,0))),0),0)</f>
        <v>0</v>
      </c>
      <c r="AE2627" s="5">
        <f ca="1">IF(AND($G2625,NOT(ISTEXT($G2624)),ISNUMBER(Poczatek),ISNUMBER(Koniec_Projekt)),IFERROR(IF(LataProjekcji=$F2626,IF(AND($G2626=$G2627,$F2626=$F2627),ROUND($D2625-SUM($K2627:AD2627),0),ROUND(AE2625*$E2626,0)),IF(LataProjekcji&gt;$F2626,0,ROUND(AE2625*$E2626,0))),0),0)</f>
        <v>0</v>
      </c>
    </row>
    <row r="2628" spans="2:31" ht="12.5" hidden="1" thickBot="1">
      <c r="B2628" s="532" t="s">
        <v>755</v>
      </c>
      <c r="C2628" s="533"/>
      <c r="D2628" s="534">
        <f ca="1">IF(D2625&gt;10,ROUND((D2627-1)*E2626,0),E2626)</f>
        <v>0</v>
      </c>
      <c r="E2628" s="534">
        <f ca="1">D2625-D2628</f>
        <v>0</v>
      </c>
      <c r="F2628" s="533"/>
      <c r="G2628" s="533"/>
      <c r="H2628" s="533"/>
      <c r="I2628" s="533"/>
      <c r="J2628" s="533"/>
      <c r="K2628" s="533"/>
      <c r="L2628" s="533"/>
      <c r="M2628" s="533"/>
      <c r="N2628" s="533"/>
      <c r="O2628" s="533"/>
      <c r="P2628" s="533"/>
      <c r="Q2628" s="533"/>
      <c r="R2628" s="533"/>
      <c r="S2628" s="533"/>
      <c r="T2628" s="533"/>
      <c r="U2628" s="533"/>
      <c r="V2628" s="533"/>
      <c r="W2628" s="533"/>
      <c r="X2628" s="533"/>
      <c r="Y2628" s="533"/>
      <c r="Z2628" s="533"/>
      <c r="AA2628" s="533"/>
      <c r="AB2628" s="533"/>
      <c r="AC2628" s="533"/>
      <c r="AD2628" s="533"/>
      <c r="AE2628" s="533"/>
    </row>
    <row r="2629" spans="2:31" ht="12.5" hidden="1" thickTop="1">
      <c r="C2629" s="251"/>
      <c r="D2629" s="459"/>
      <c r="E2629" s="459"/>
      <c r="F2629" s="459"/>
      <c r="G2629" s="459"/>
    </row>
    <row r="2630" spans="2:31" ht="12.5" hidden="1" thickBot="1">
      <c r="B2630" s="535" t="str">
        <f ca="1">"nazwa ST: "&amp;B1448</f>
        <v>nazwa ST: 0</v>
      </c>
      <c r="C2630" s="535"/>
      <c r="D2630" s="536">
        <f>D1448</f>
        <v>86</v>
      </c>
      <c r="E2630" s="535"/>
      <c r="F2630" s="535"/>
      <c r="G2630" s="535"/>
      <c r="H2630" s="535"/>
      <c r="I2630" s="535"/>
      <c r="J2630" s="535"/>
      <c r="K2630" s="544" t="str">
        <f t="shared" ref="K2630:AE2630" si="3710">LataProjekcji</f>
        <v>Uzupełnij dane</v>
      </c>
      <c r="L2630" s="544" t="str">
        <f t="shared" si="3710"/>
        <v/>
      </c>
      <c r="M2630" s="544" t="str">
        <f t="shared" si="3710"/>
        <v/>
      </c>
      <c r="N2630" s="544" t="str">
        <f t="shared" si="3710"/>
        <v/>
      </c>
      <c r="O2630" s="544" t="str">
        <f t="shared" si="3710"/>
        <v/>
      </c>
      <c r="P2630" s="544" t="str">
        <f t="shared" si="3710"/>
        <v/>
      </c>
      <c r="Q2630" s="544" t="str">
        <f t="shared" si="3710"/>
        <v/>
      </c>
      <c r="R2630" s="544" t="str">
        <f t="shared" si="3710"/>
        <v/>
      </c>
      <c r="S2630" s="544" t="str">
        <f t="shared" si="3710"/>
        <v/>
      </c>
      <c r="T2630" s="544" t="str">
        <f t="shared" si="3710"/>
        <v/>
      </c>
      <c r="U2630" s="544" t="str">
        <f t="shared" si="3710"/>
        <v/>
      </c>
      <c r="V2630" s="544" t="str">
        <f t="shared" si="3710"/>
        <v/>
      </c>
      <c r="W2630" s="544" t="str">
        <f t="shared" si="3710"/>
        <v/>
      </c>
      <c r="X2630" s="544" t="str">
        <f t="shared" si="3710"/>
        <v/>
      </c>
      <c r="Y2630" s="544" t="str">
        <f t="shared" si="3710"/>
        <v/>
      </c>
      <c r="Z2630" s="544" t="str">
        <f t="shared" si="3710"/>
        <v/>
      </c>
      <c r="AA2630" s="544" t="str">
        <f t="shared" si="3710"/>
        <v/>
      </c>
      <c r="AB2630" s="544" t="str">
        <f t="shared" si="3710"/>
        <v/>
      </c>
      <c r="AC2630" s="544" t="str">
        <f t="shared" si="3710"/>
        <v/>
      </c>
      <c r="AD2630" s="544" t="str">
        <f t="shared" si="3710"/>
        <v/>
      </c>
      <c r="AE2630" s="544" t="str">
        <f t="shared" si="3710"/>
        <v/>
      </c>
    </row>
    <row r="2631" spans="2:31" hidden="1">
      <c r="B2631" s="531" t="s">
        <v>756</v>
      </c>
      <c r="D2631" s="1">
        <f ca="1">D1449</f>
        <v>1900</v>
      </c>
      <c r="E2631" s="1">
        <f ca="1">E1449</f>
        <v>1</v>
      </c>
      <c r="F2631" s="1">
        <f ca="1">IF(D2632&gt;10,F1449,1)</f>
        <v>1</v>
      </c>
      <c r="G2631" s="530" t="str">
        <f ca="1">IF(ISBLANK(OFFSET($E$269,$D2630,0)),"brak daty",IF(D2632&gt;10,EDATE(OFFSET($E$269,$D2630,0),D2634),DATE(D2631,E2631,1)))</f>
        <v>brak daty</v>
      </c>
      <c r="H2631" s="543" t="b">
        <f ca="1">SUM(K2631:AE2631)=D2634</f>
        <v>1</v>
      </c>
      <c r="I2631" s="1" t="s">
        <v>752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2:31" hidden="1">
      <c r="B2632" s="531" t="s">
        <v>758</v>
      </c>
      <c r="D2632" s="5">
        <f ca="1">D1450</f>
        <v>0</v>
      </c>
      <c r="E2632" s="459">
        <f ca="1">E1450</f>
        <v>0</v>
      </c>
      <c r="F2632" s="459">
        <f ca="1">F1450</f>
        <v>0</v>
      </c>
      <c r="G2632" s="1" t="b">
        <f>NOT(ISBLANK(am_budynki))</f>
        <v>0</v>
      </c>
      <c r="H2632" s="543" t="b">
        <f ca="1">SUM(K2632:AE2632)=E2634</f>
        <v>1</v>
      </c>
      <c r="I2632" s="1" t="s">
        <v>753</v>
      </c>
      <c r="K2632" s="542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42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42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42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42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42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42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42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42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42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42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42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42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42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42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42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42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42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42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42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42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2:31" hidden="1">
      <c r="B2633" s="531" t="s">
        <v>757</v>
      </c>
      <c r="D2633" s="459">
        <f ca="1">D1451</f>
        <v>0</v>
      </c>
      <c r="E2633" s="459">
        <f ca="1">IF(D2632&gt;10,ROUND(D2633/12,2),D2633)</f>
        <v>0</v>
      </c>
      <c r="F2633" s="529">
        <f>Koniec_Projekt</f>
        <v>0</v>
      </c>
      <c r="G2633" s="330">
        <f>Miesiac_Koniec_Projekt</f>
        <v>0</v>
      </c>
      <c r="H2633" s="543" t="b">
        <f ca="1">SUM(K2633:AE2633)=D2632</f>
        <v>1</v>
      </c>
      <c r="I2633" s="1" t="s">
        <v>716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2:31" hidden="1">
      <c r="B2634" s="531" t="s">
        <v>754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I2634" s="1" t="s">
        <v>426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2:31" ht="12.5" hidden="1" thickBot="1">
      <c r="B2635" s="532" t="s">
        <v>755</v>
      </c>
      <c r="C2635" s="533"/>
      <c r="D2635" s="534">
        <f ca="1">IF(D2632&gt;10,ROUND((D2634-1)*E2633,0),E2633)</f>
        <v>0</v>
      </c>
      <c r="E2635" s="534">
        <f ca="1">D2632-D2635</f>
        <v>0</v>
      </c>
      <c r="F2635" s="533"/>
      <c r="G2635" s="533"/>
      <c r="H2635" s="533"/>
      <c r="I2635" s="533"/>
      <c r="J2635" s="533"/>
      <c r="K2635" s="533"/>
      <c r="L2635" s="533"/>
      <c r="M2635" s="533"/>
      <c r="N2635" s="533"/>
      <c r="O2635" s="533"/>
      <c r="P2635" s="533"/>
      <c r="Q2635" s="533"/>
      <c r="R2635" s="533"/>
      <c r="S2635" s="533"/>
      <c r="T2635" s="533"/>
      <c r="U2635" s="533"/>
      <c r="V2635" s="533"/>
      <c r="W2635" s="533"/>
      <c r="X2635" s="533"/>
      <c r="Y2635" s="533"/>
      <c r="Z2635" s="533"/>
      <c r="AA2635" s="533"/>
      <c r="AB2635" s="533"/>
      <c r="AC2635" s="533"/>
      <c r="AD2635" s="533"/>
      <c r="AE2635" s="533"/>
    </row>
    <row r="2636" spans="2:31" ht="12.5" hidden="1" thickTop="1"/>
    <row r="2637" spans="2:31" ht="12.5" hidden="1" thickBot="1">
      <c r="B2637" s="535" t="str">
        <f ca="1">"nazwa ST: "&amp;B1455</f>
        <v>nazwa ST: 0</v>
      </c>
      <c r="C2637" s="535"/>
      <c r="D2637" s="536">
        <f>D1455</f>
        <v>87</v>
      </c>
      <c r="E2637" s="535"/>
      <c r="F2637" s="535"/>
      <c r="G2637" s="535"/>
      <c r="H2637" s="535"/>
      <c r="I2637" s="535"/>
      <c r="J2637" s="535"/>
      <c r="K2637" s="544" t="str">
        <f t="shared" ref="K2637:AE2637" si="3711">LataProjekcji</f>
        <v>Uzupełnij dane</v>
      </c>
      <c r="L2637" s="544" t="str">
        <f t="shared" si="3711"/>
        <v/>
      </c>
      <c r="M2637" s="544" t="str">
        <f t="shared" si="3711"/>
        <v/>
      </c>
      <c r="N2637" s="544" t="str">
        <f t="shared" si="3711"/>
        <v/>
      </c>
      <c r="O2637" s="544" t="str">
        <f t="shared" si="3711"/>
        <v/>
      </c>
      <c r="P2637" s="544" t="str">
        <f t="shared" si="3711"/>
        <v/>
      </c>
      <c r="Q2637" s="544" t="str">
        <f t="shared" si="3711"/>
        <v/>
      </c>
      <c r="R2637" s="544" t="str">
        <f t="shared" si="3711"/>
        <v/>
      </c>
      <c r="S2637" s="544" t="str">
        <f t="shared" si="3711"/>
        <v/>
      </c>
      <c r="T2637" s="544" t="str">
        <f t="shared" si="3711"/>
        <v/>
      </c>
      <c r="U2637" s="544" t="str">
        <f t="shared" si="3711"/>
        <v/>
      </c>
      <c r="V2637" s="544" t="str">
        <f t="shared" si="3711"/>
        <v/>
      </c>
      <c r="W2637" s="544" t="str">
        <f t="shared" si="3711"/>
        <v/>
      </c>
      <c r="X2637" s="544" t="str">
        <f t="shared" si="3711"/>
        <v/>
      </c>
      <c r="Y2637" s="544" t="str">
        <f t="shared" si="3711"/>
        <v/>
      </c>
      <c r="Z2637" s="544" t="str">
        <f t="shared" si="3711"/>
        <v/>
      </c>
      <c r="AA2637" s="544" t="str">
        <f t="shared" si="3711"/>
        <v/>
      </c>
      <c r="AB2637" s="544" t="str">
        <f t="shared" si="3711"/>
        <v/>
      </c>
      <c r="AC2637" s="544" t="str">
        <f t="shared" si="3711"/>
        <v/>
      </c>
      <c r="AD2637" s="544" t="str">
        <f t="shared" si="3711"/>
        <v/>
      </c>
      <c r="AE2637" s="544" t="str">
        <f t="shared" si="3711"/>
        <v/>
      </c>
    </row>
    <row r="2638" spans="2:31" hidden="1">
      <c r="B2638" s="531" t="s">
        <v>756</v>
      </c>
      <c r="D2638" s="1">
        <f ca="1">D1456</f>
        <v>1900</v>
      </c>
      <c r="E2638" s="1">
        <f ca="1">E1456</f>
        <v>1</v>
      </c>
      <c r="F2638" s="1">
        <f ca="1">IF(D2639&gt;10,F1456,1)</f>
        <v>1</v>
      </c>
      <c r="G2638" s="530" t="str">
        <f ca="1">IF(ISBLANK(OFFSET($E$269,$D2637,0)),"brak daty",IF(D2639&gt;10,EDATE(OFFSET($E$269,$D2637,0),D2641),DATE(D2638,E2638,1)))</f>
        <v>brak daty</v>
      </c>
      <c r="H2638" s="543" t="b">
        <f ca="1">SUM(K2638:AE2638)=D2641</f>
        <v>1</v>
      </c>
      <c r="I2638" s="1" t="s">
        <v>752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2:31" hidden="1">
      <c r="B2639" s="531" t="s">
        <v>758</v>
      </c>
      <c r="D2639" s="5">
        <f ca="1">D1457</f>
        <v>0</v>
      </c>
      <c r="E2639" s="459">
        <f ca="1">E1457</f>
        <v>0</v>
      </c>
      <c r="F2639" s="459">
        <f ca="1">F1457</f>
        <v>0</v>
      </c>
      <c r="G2639" s="1" t="b">
        <f>NOT(ISBLANK(am_budynki))</f>
        <v>0</v>
      </c>
      <c r="H2639" s="543" t="b">
        <f ca="1">SUM(K2639:AE2639)=E2641</f>
        <v>1</v>
      </c>
      <c r="I2639" s="1" t="s">
        <v>753</v>
      </c>
      <c r="K2639" s="542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42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42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42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42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42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42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42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42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42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42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42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42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42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42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42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42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42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42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42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42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2:31" hidden="1">
      <c r="B2640" s="531" t="s">
        <v>757</v>
      </c>
      <c r="D2640" s="459">
        <f ca="1">D1458</f>
        <v>0</v>
      </c>
      <c r="E2640" s="459">
        <f ca="1">IF(D2639&gt;10,ROUND(D2640/12,2),D2640)</f>
        <v>0</v>
      </c>
      <c r="F2640" s="529">
        <f>Koniec_Projekt</f>
        <v>0</v>
      </c>
      <c r="G2640" s="330">
        <f>Miesiac_Koniec_Projekt</f>
        <v>0</v>
      </c>
      <c r="H2640" s="543" t="b">
        <f ca="1">SUM(K2640:AE2640)=D2639</f>
        <v>1</v>
      </c>
      <c r="I2640" s="1" t="s">
        <v>716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31" t="s">
        <v>754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426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5" hidden="1" thickBot="1">
      <c r="B2642" s="532" t="s">
        <v>755</v>
      </c>
      <c r="C2642" s="533"/>
      <c r="D2642" s="534">
        <f ca="1">IF(D2639&gt;10,ROUND((D2641-1)*E2640,0),E2640)</f>
        <v>0</v>
      </c>
      <c r="E2642" s="534">
        <f ca="1">D2639-D2642</f>
        <v>0</v>
      </c>
      <c r="F2642" s="533"/>
      <c r="G2642" s="533"/>
      <c r="H2642" s="533"/>
      <c r="I2642" s="533"/>
      <c r="J2642" s="533"/>
      <c r="K2642" s="533"/>
      <c r="L2642" s="533"/>
      <c r="M2642" s="533"/>
      <c r="N2642" s="533"/>
      <c r="O2642" s="533"/>
      <c r="P2642" s="533"/>
      <c r="Q2642" s="533"/>
      <c r="R2642" s="533"/>
      <c r="S2642" s="533"/>
      <c r="T2642" s="533"/>
      <c r="U2642" s="533"/>
      <c r="V2642" s="533"/>
      <c r="W2642" s="533"/>
      <c r="X2642" s="533"/>
      <c r="Y2642" s="533"/>
      <c r="Z2642" s="533"/>
      <c r="AA2642" s="533"/>
      <c r="AB2642" s="533"/>
      <c r="AC2642" s="533"/>
      <c r="AD2642" s="533"/>
      <c r="AE2642" s="533"/>
    </row>
    <row r="2643" spans="2:31" ht="12.5" hidden="1" thickTop="1">
      <c r="C2643" s="251"/>
      <c r="D2643" s="459"/>
      <c r="E2643" s="459"/>
      <c r="F2643" s="459"/>
      <c r="G2643" s="459"/>
    </row>
    <row r="2644" spans="2:31" ht="12.5" hidden="1" thickBot="1">
      <c r="B2644" s="535" t="str">
        <f ca="1">"nazwa ST: "&amp;B1462</f>
        <v>nazwa ST: 0</v>
      </c>
      <c r="C2644" s="535"/>
      <c r="D2644" s="536">
        <f>D1462</f>
        <v>88</v>
      </c>
      <c r="E2644" s="535"/>
      <c r="F2644" s="535"/>
      <c r="G2644" s="535"/>
      <c r="H2644" s="535"/>
      <c r="I2644" s="535"/>
      <c r="J2644" s="535"/>
      <c r="K2644" s="544" t="str">
        <f t="shared" ref="K2644:AE2644" si="3712">LataProjekcji</f>
        <v>Uzupełnij dane</v>
      </c>
      <c r="L2644" s="544" t="str">
        <f t="shared" si="3712"/>
        <v/>
      </c>
      <c r="M2644" s="544" t="str">
        <f t="shared" si="3712"/>
        <v/>
      </c>
      <c r="N2644" s="544" t="str">
        <f t="shared" si="3712"/>
        <v/>
      </c>
      <c r="O2644" s="544" t="str">
        <f t="shared" si="3712"/>
        <v/>
      </c>
      <c r="P2644" s="544" t="str">
        <f t="shared" si="3712"/>
        <v/>
      </c>
      <c r="Q2644" s="544" t="str">
        <f t="shared" si="3712"/>
        <v/>
      </c>
      <c r="R2644" s="544" t="str">
        <f t="shared" si="3712"/>
        <v/>
      </c>
      <c r="S2644" s="544" t="str">
        <f t="shared" si="3712"/>
        <v/>
      </c>
      <c r="T2644" s="544" t="str">
        <f t="shared" si="3712"/>
        <v/>
      </c>
      <c r="U2644" s="544" t="str">
        <f t="shared" si="3712"/>
        <v/>
      </c>
      <c r="V2644" s="544" t="str">
        <f t="shared" si="3712"/>
        <v/>
      </c>
      <c r="W2644" s="544" t="str">
        <f t="shared" si="3712"/>
        <v/>
      </c>
      <c r="X2644" s="544" t="str">
        <f t="shared" si="3712"/>
        <v/>
      </c>
      <c r="Y2644" s="544" t="str">
        <f t="shared" si="3712"/>
        <v/>
      </c>
      <c r="Z2644" s="544" t="str">
        <f t="shared" si="3712"/>
        <v/>
      </c>
      <c r="AA2644" s="544" t="str">
        <f t="shared" si="3712"/>
        <v/>
      </c>
      <c r="AB2644" s="544" t="str">
        <f t="shared" si="3712"/>
        <v/>
      </c>
      <c r="AC2644" s="544" t="str">
        <f t="shared" si="3712"/>
        <v/>
      </c>
      <c r="AD2644" s="544" t="str">
        <f t="shared" si="3712"/>
        <v/>
      </c>
      <c r="AE2644" s="544" t="str">
        <f t="shared" si="3712"/>
        <v/>
      </c>
    </row>
    <row r="2645" spans="2:31" hidden="1">
      <c r="B2645" s="531" t="s">
        <v>756</v>
      </c>
      <c r="D2645" s="1">
        <f ca="1">D1463</f>
        <v>1900</v>
      </c>
      <c r="E2645" s="1">
        <f ca="1">E1463</f>
        <v>1</v>
      </c>
      <c r="F2645" s="1">
        <f ca="1">IF(D2646&gt;10,F1463,1)</f>
        <v>1</v>
      </c>
      <c r="G2645" s="530" t="str">
        <f ca="1">IF(ISBLANK(OFFSET($E$269,$D2644,0)),"brak daty",IF(D2646&gt;10,EDATE(OFFSET($E$269,$D2644,0),D2648),DATE(D2645,E2645,1)))</f>
        <v>brak daty</v>
      </c>
      <c r="H2645" s="543" t="b">
        <f ca="1">SUM(K2645:AE2645)=D2648</f>
        <v>1</v>
      </c>
      <c r="I2645" s="1" t="s">
        <v>752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31" t="s">
        <v>758</v>
      </c>
      <c r="D2646" s="5">
        <f ca="1">D1464</f>
        <v>0</v>
      </c>
      <c r="E2646" s="459">
        <f ca="1">E1464</f>
        <v>0</v>
      </c>
      <c r="F2646" s="459">
        <f ca="1">F1464</f>
        <v>0</v>
      </c>
      <c r="G2646" s="1" t="b">
        <f>NOT(ISBLANK(am_budynki))</f>
        <v>0</v>
      </c>
      <c r="H2646" s="543" t="b">
        <f ca="1">SUM(K2646:AE2646)=E2648</f>
        <v>1</v>
      </c>
      <c r="I2646" s="1" t="s">
        <v>753</v>
      </c>
      <c r="K2646" s="542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42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42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42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42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42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42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42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42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42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42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42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42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42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42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42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42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42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42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42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42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31" t="s">
        <v>757</v>
      </c>
      <c r="D2647" s="459">
        <f ca="1">D1465</f>
        <v>0</v>
      </c>
      <c r="E2647" s="459">
        <f ca="1">IF(D2646&gt;10,ROUND(D2647/12,2),D2647)</f>
        <v>0</v>
      </c>
      <c r="F2647" s="529">
        <f>Koniec_Projekt</f>
        <v>0</v>
      </c>
      <c r="G2647" s="330">
        <f>Miesiac_Koniec_Projekt</f>
        <v>0</v>
      </c>
      <c r="H2647" s="543" t="b">
        <f ca="1">SUM(K2647:AE2647)=D2646</f>
        <v>1</v>
      </c>
      <c r="I2647" s="1" t="s">
        <v>716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31" t="s">
        <v>754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426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5" hidden="1" thickBot="1">
      <c r="B2649" s="532" t="s">
        <v>755</v>
      </c>
      <c r="C2649" s="533"/>
      <c r="D2649" s="534">
        <f ca="1">IF(D2646&gt;10,ROUND((D2648-1)*E2647,0),E2647)</f>
        <v>0</v>
      </c>
      <c r="E2649" s="534">
        <f ca="1">D2646-D2649</f>
        <v>0</v>
      </c>
      <c r="F2649" s="533"/>
      <c r="G2649" s="533"/>
      <c r="H2649" s="533"/>
      <c r="I2649" s="533"/>
      <c r="J2649" s="533"/>
      <c r="K2649" s="533"/>
      <c r="L2649" s="533"/>
      <c r="M2649" s="533"/>
      <c r="N2649" s="533"/>
      <c r="O2649" s="533"/>
      <c r="P2649" s="533"/>
      <c r="Q2649" s="533"/>
      <c r="R2649" s="533"/>
      <c r="S2649" s="533"/>
      <c r="T2649" s="533"/>
      <c r="U2649" s="533"/>
      <c r="V2649" s="533"/>
      <c r="W2649" s="533"/>
      <c r="X2649" s="533"/>
      <c r="Y2649" s="533"/>
      <c r="Z2649" s="533"/>
      <c r="AA2649" s="533"/>
      <c r="AB2649" s="533"/>
      <c r="AC2649" s="533"/>
      <c r="AD2649" s="533"/>
      <c r="AE2649" s="533"/>
    </row>
    <row r="2650" spans="2:31" ht="12.5" hidden="1" thickTop="1"/>
    <row r="2651" spans="2:31" ht="12.5" hidden="1" thickBot="1">
      <c r="B2651" s="535" t="str">
        <f ca="1">"nazwa ST: "&amp;B1469</f>
        <v>nazwa ST: 0</v>
      </c>
      <c r="C2651" s="535"/>
      <c r="D2651" s="536">
        <f>D1469</f>
        <v>89</v>
      </c>
      <c r="E2651" s="535"/>
      <c r="F2651" s="535"/>
      <c r="G2651" s="535"/>
      <c r="H2651" s="535"/>
      <c r="I2651" s="535"/>
      <c r="J2651" s="535"/>
      <c r="K2651" s="544" t="str">
        <f t="shared" ref="K2651:AE2651" si="3713">LataProjekcji</f>
        <v>Uzupełnij dane</v>
      </c>
      <c r="L2651" s="544" t="str">
        <f t="shared" si="3713"/>
        <v/>
      </c>
      <c r="M2651" s="544" t="str">
        <f t="shared" si="3713"/>
        <v/>
      </c>
      <c r="N2651" s="544" t="str">
        <f t="shared" si="3713"/>
        <v/>
      </c>
      <c r="O2651" s="544" t="str">
        <f t="shared" si="3713"/>
        <v/>
      </c>
      <c r="P2651" s="544" t="str">
        <f t="shared" si="3713"/>
        <v/>
      </c>
      <c r="Q2651" s="544" t="str">
        <f t="shared" si="3713"/>
        <v/>
      </c>
      <c r="R2651" s="544" t="str">
        <f t="shared" si="3713"/>
        <v/>
      </c>
      <c r="S2651" s="544" t="str">
        <f t="shared" si="3713"/>
        <v/>
      </c>
      <c r="T2651" s="544" t="str">
        <f t="shared" si="3713"/>
        <v/>
      </c>
      <c r="U2651" s="544" t="str">
        <f t="shared" si="3713"/>
        <v/>
      </c>
      <c r="V2651" s="544" t="str">
        <f t="shared" si="3713"/>
        <v/>
      </c>
      <c r="W2651" s="544" t="str">
        <f t="shared" si="3713"/>
        <v/>
      </c>
      <c r="X2651" s="544" t="str">
        <f t="shared" si="3713"/>
        <v/>
      </c>
      <c r="Y2651" s="544" t="str">
        <f t="shared" si="3713"/>
        <v/>
      </c>
      <c r="Z2651" s="544" t="str">
        <f t="shared" si="3713"/>
        <v/>
      </c>
      <c r="AA2651" s="544" t="str">
        <f t="shared" si="3713"/>
        <v/>
      </c>
      <c r="AB2651" s="544" t="str">
        <f t="shared" si="3713"/>
        <v/>
      </c>
      <c r="AC2651" s="544" t="str">
        <f t="shared" si="3713"/>
        <v/>
      </c>
      <c r="AD2651" s="544" t="str">
        <f t="shared" si="3713"/>
        <v/>
      </c>
      <c r="AE2651" s="544" t="str">
        <f t="shared" si="3713"/>
        <v/>
      </c>
    </row>
    <row r="2652" spans="2:31" hidden="1">
      <c r="B2652" s="531" t="s">
        <v>756</v>
      </c>
      <c r="D2652" s="1">
        <f ca="1">D1470</f>
        <v>1900</v>
      </c>
      <c r="E2652" s="1">
        <f ca="1">E1470</f>
        <v>1</v>
      </c>
      <c r="F2652" s="1">
        <f ca="1">IF(D2653&gt;10,F1470,1)</f>
        <v>1</v>
      </c>
      <c r="G2652" s="530" t="str">
        <f ca="1">IF(ISBLANK(OFFSET($E$269,$D2651,0)),"brak daty",IF(D2653&gt;10,EDATE(OFFSET($E$269,$D2651,0),D2655),DATE(D2652,E2652,1)))</f>
        <v>brak daty</v>
      </c>
      <c r="H2652" s="543" t="b">
        <f ca="1">SUM(K2652:AE2652)=D2655</f>
        <v>1</v>
      </c>
      <c r="I2652" s="1" t="s">
        <v>752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31" t="s">
        <v>758</v>
      </c>
      <c r="D2653" s="5">
        <f ca="1">D1471</f>
        <v>0</v>
      </c>
      <c r="E2653" s="459">
        <f ca="1">E1471</f>
        <v>0</v>
      </c>
      <c r="F2653" s="459">
        <f ca="1">F1471</f>
        <v>0</v>
      </c>
      <c r="G2653" s="1" t="b">
        <f>NOT(ISBLANK(am_budynki))</f>
        <v>0</v>
      </c>
      <c r="H2653" s="543" t="b">
        <f ca="1">SUM(K2653:AE2653)=E2655</f>
        <v>1</v>
      </c>
      <c r="I2653" s="1" t="s">
        <v>753</v>
      </c>
      <c r="K2653" s="542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42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42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42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42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42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42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42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42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42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42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42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42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42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42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42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42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42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42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42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42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31" t="s">
        <v>757</v>
      </c>
      <c r="D2654" s="459">
        <f ca="1">D1472</f>
        <v>0</v>
      </c>
      <c r="E2654" s="459">
        <f ca="1">IF(D2653&gt;10,ROUND(D2654/12,2),D2654)</f>
        <v>0</v>
      </c>
      <c r="F2654" s="529">
        <f>Koniec_Projekt</f>
        <v>0</v>
      </c>
      <c r="G2654" s="330">
        <f>Miesiac_Koniec_Projekt</f>
        <v>0</v>
      </c>
      <c r="H2654" s="543" t="b">
        <f ca="1">SUM(K2654:AE2654)=D2653</f>
        <v>1</v>
      </c>
      <c r="I2654" s="1" t="s">
        <v>716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31" t="s">
        <v>754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426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5" hidden="1" thickBot="1">
      <c r="B2656" s="532" t="s">
        <v>755</v>
      </c>
      <c r="C2656" s="533"/>
      <c r="D2656" s="534">
        <f ca="1">IF(D2653&gt;10,ROUND((D2655-1)*E2654,0),E2654)</f>
        <v>0</v>
      </c>
      <c r="E2656" s="534">
        <f ca="1">D2653-D2656</f>
        <v>0</v>
      </c>
      <c r="F2656" s="533"/>
      <c r="G2656" s="533"/>
      <c r="H2656" s="533"/>
      <c r="I2656" s="533"/>
      <c r="J2656" s="533"/>
      <c r="K2656" s="533"/>
      <c r="L2656" s="533"/>
      <c r="M2656" s="533"/>
      <c r="N2656" s="533"/>
      <c r="O2656" s="533"/>
      <c r="P2656" s="533"/>
      <c r="Q2656" s="533"/>
      <c r="R2656" s="533"/>
      <c r="S2656" s="533"/>
      <c r="T2656" s="533"/>
      <c r="U2656" s="533"/>
      <c r="V2656" s="533"/>
      <c r="W2656" s="533"/>
      <c r="X2656" s="533"/>
      <c r="Y2656" s="533"/>
      <c r="Z2656" s="533"/>
      <c r="AA2656" s="533"/>
      <c r="AB2656" s="533"/>
      <c r="AC2656" s="533"/>
      <c r="AD2656" s="533"/>
      <c r="AE2656" s="533"/>
    </row>
    <row r="2657" spans="2:31" ht="12.5" hidden="1" thickTop="1">
      <c r="C2657" s="251"/>
      <c r="D2657" s="459"/>
      <c r="E2657" s="459"/>
      <c r="F2657" s="459"/>
      <c r="G2657" s="459"/>
    </row>
    <row r="2658" spans="2:31" ht="12.5" hidden="1" thickBot="1">
      <c r="B2658" s="535" t="str">
        <f ca="1">"nazwa ST: "&amp;B1476</f>
        <v>nazwa ST: 0</v>
      </c>
      <c r="C2658" s="535"/>
      <c r="D2658" s="536">
        <f>D1476</f>
        <v>90</v>
      </c>
      <c r="E2658" s="535"/>
      <c r="F2658" s="535"/>
      <c r="G2658" s="535"/>
      <c r="H2658" s="535"/>
      <c r="I2658" s="535"/>
      <c r="J2658" s="535"/>
      <c r="K2658" s="544" t="str">
        <f t="shared" ref="K2658:AE2658" si="3714">LataProjekcji</f>
        <v>Uzupełnij dane</v>
      </c>
      <c r="L2658" s="544" t="str">
        <f t="shared" si="3714"/>
        <v/>
      </c>
      <c r="M2658" s="544" t="str">
        <f t="shared" si="3714"/>
        <v/>
      </c>
      <c r="N2658" s="544" t="str">
        <f t="shared" si="3714"/>
        <v/>
      </c>
      <c r="O2658" s="544" t="str">
        <f t="shared" si="3714"/>
        <v/>
      </c>
      <c r="P2658" s="544" t="str">
        <f t="shared" si="3714"/>
        <v/>
      </c>
      <c r="Q2658" s="544" t="str">
        <f t="shared" si="3714"/>
        <v/>
      </c>
      <c r="R2658" s="544" t="str">
        <f t="shared" si="3714"/>
        <v/>
      </c>
      <c r="S2658" s="544" t="str">
        <f t="shared" si="3714"/>
        <v/>
      </c>
      <c r="T2658" s="544" t="str">
        <f t="shared" si="3714"/>
        <v/>
      </c>
      <c r="U2658" s="544" t="str">
        <f t="shared" si="3714"/>
        <v/>
      </c>
      <c r="V2658" s="544" t="str">
        <f t="shared" si="3714"/>
        <v/>
      </c>
      <c r="W2658" s="544" t="str">
        <f t="shared" si="3714"/>
        <v/>
      </c>
      <c r="X2658" s="544" t="str">
        <f t="shared" si="3714"/>
        <v/>
      </c>
      <c r="Y2658" s="544" t="str">
        <f t="shared" si="3714"/>
        <v/>
      </c>
      <c r="Z2658" s="544" t="str">
        <f t="shared" si="3714"/>
        <v/>
      </c>
      <c r="AA2658" s="544" t="str">
        <f t="shared" si="3714"/>
        <v/>
      </c>
      <c r="AB2658" s="544" t="str">
        <f t="shared" si="3714"/>
        <v/>
      </c>
      <c r="AC2658" s="544" t="str">
        <f t="shared" si="3714"/>
        <v/>
      </c>
      <c r="AD2658" s="544" t="str">
        <f t="shared" si="3714"/>
        <v/>
      </c>
      <c r="AE2658" s="544" t="str">
        <f t="shared" si="3714"/>
        <v/>
      </c>
    </row>
    <row r="2659" spans="2:31" hidden="1">
      <c r="B2659" s="531" t="s">
        <v>756</v>
      </c>
      <c r="D2659" s="1">
        <f ca="1">D1477</f>
        <v>1900</v>
      </c>
      <c r="E2659" s="1">
        <f ca="1">E1477</f>
        <v>1</v>
      </c>
      <c r="F2659" s="1">
        <f ca="1">IF(D2660&gt;10,F1477,1)</f>
        <v>1</v>
      </c>
      <c r="G2659" s="530" t="str">
        <f ca="1">IF(ISBLANK(OFFSET($E$269,$D2658,0)),"brak daty",IF(D2660&gt;10,EDATE(OFFSET($E$269,$D2658,0),D2662),DATE(D2659,E2659,1)))</f>
        <v>brak daty</v>
      </c>
      <c r="H2659" s="543" t="b">
        <f ca="1">SUM(K2659:AE2659)=D2662</f>
        <v>1</v>
      </c>
      <c r="I2659" s="1" t="s">
        <v>752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2:31" hidden="1">
      <c r="B2660" s="531" t="s">
        <v>758</v>
      </c>
      <c r="D2660" s="5">
        <f ca="1">D1478</f>
        <v>0</v>
      </c>
      <c r="E2660" s="459">
        <f ca="1">E1478</f>
        <v>0</v>
      </c>
      <c r="F2660" s="459">
        <f ca="1">F1478</f>
        <v>0</v>
      </c>
      <c r="G2660" s="1" t="b">
        <f>NOT(ISBLANK(am_budynki))</f>
        <v>0</v>
      </c>
      <c r="H2660" s="543" t="b">
        <f ca="1">SUM(K2660:AE2660)=E2662</f>
        <v>1</v>
      </c>
      <c r="I2660" s="1" t="s">
        <v>753</v>
      </c>
      <c r="K2660" s="542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42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42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42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42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42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42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42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42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42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42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42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42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42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42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42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42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42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42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42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42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2:31" hidden="1">
      <c r="B2661" s="531" t="s">
        <v>757</v>
      </c>
      <c r="D2661" s="459">
        <f ca="1">D1479</f>
        <v>0</v>
      </c>
      <c r="E2661" s="459">
        <f ca="1">IF(D2660&gt;10,ROUND(D2661/12,2),D2661)</f>
        <v>0</v>
      </c>
      <c r="F2661" s="529">
        <f>Koniec_Projekt</f>
        <v>0</v>
      </c>
      <c r="G2661" s="330">
        <f>Miesiac_Koniec_Projekt</f>
        <v>0</v>
      </c>
      <c r="H2661" s="543" t="b">
        <f ca="1">SUM(K2661:AE2661)=D2660</f>
        <v>1</v>
      </c>
      <c r="I2661" s="1" t="s">
        <v>716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2:31" hidden="1">
      <c r="B2662" s="531" t="s">
        <v>754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426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2:31" ht="12.5" hidden="1" thickBot="1">
      <c r="B2663" s="532" t="s">
        <v>755</v>
      </c>
      <c r="C2663" s="533"/>
      <c r="D2663" s="534">
        <f ca="1">IF(D2660&gt;10,ROUND((D2662-1)*E2661,0),E2661)</f>
        <v>0</v>
      </c>
      <c r="E2663" s="534">
        <f ca="1">D2660-D2663</f>
        <v>0</v>
      </c>
      <c r="F2663" s="533"/>
      <c r="G2663" s="533"/>
      <c r="H2663" s="533"/>
      <c r="I2663" s="533"/>
      <c r="J2663" s="533"/>
      <c r="K2663" s="533"/>
      <c r="L2663" s="533"/>
      <c r="M2663" s="533"/>
      <c r="N2663" s="533"/>
      <c r="O2663" s="533"/>
      <c r="P2663" s="533"/>
      <c r="Q2663" s="533"/>
      <c r="R2663" s="533"/>
      <c r="S2663" s="533"/>
      <c r="T2663" s="533"/>
      <c r="U2663" s="533"/>
      <c r="V2663" s="533"/>
      <c r="W2663" s="533"/>
      <c r="X2663" s="533"/>
      <c r="Y2663" s="533"/>
      <c r="Z2663" s="533"/>
      <c r="AA2663" s="533"/>
      <c r="AB2663" s="533"/>
      <c r="AC2663" s="533"/>
      <c r="AD2663" s="533"/>
      <c r="AE2663" s="533"/>
    </row>
    <row r="2664" spans="2:31" ht="12.5" hidden="1" thickTop="1">
      <c r="C2664" s="251"/>
      <c r="D2664" s="459"/>
      <c r="E2664" s="459"/>
      <c r="F2664" s="459"/>
      <c r="G2664" s="459"/>
    </row>
    <row r="2665" spans="2:31" ht="12.5" hidden="1" thickBot="1">
      <c r="B2665" s="535" t="str">
        <f ca="1">"nazwa ST: "&amp;B1483</f>
        <v>nazwa ST: 0</v>
      </c>
      <c r="C2665" s="535"/>
      <c r="D2665" s="536">
        <f>D1483</f>
        <v>91</v>
      </c>
      <c r="E2665" s="535"/>
      <c r="F2665" s="535"/>
      <c r="G2665" s="535"/>
      <c r="H2665" s="535"/>
      <c r="I2665" s="535"/>
      <c r="J2665" s="535"/>
      <c r="K2665" s="544" t="str">
        <f t="shared" ref="K2665:AE2665" si="3715">LataProjekcji</f>
        <v>Uzupełnij dane</v>
      </c>
      <c r="L2665" s="544" t="str">
        <f t="shared" si="3715"/>
        <v/>
      </c>
      <c r="M2665" s="544" t="str">
        <f t="shared" si="3715"/>
        <v/>
      </c>
      <c r="N2665" s="544" t="str">
        <f t="shared" si="3715"/>
        <v/>
      </c>
      <c r="O2665" s="544" t="str">
        <f t="shared" si="3715"/>
        <v/>
      </c>
      <c r="P2665" s="544" t="str">
        <f t="shared" si="3715"/>
        <v/>
      </c>
      <c r="Q2665" s="544" t="str">
        <f t="shared" si="3715"/>
        <v/>
      </c>
      <c r="R2665" s="544" t="str">
        <f t="shared" si="3715"/>
        <v/>
      </c>
      <c r="S2665" s="544" t="str">
        <f t="shared" si="3715"/>
        <v/>
      </c>
      <c r="T2665" s="544" t="str">
        <f t="shared" si="3715"/>
        <v/>
      </c>
      <c r="U2665" s="544" t="str">
        <f t="shared" si="3715"/>
        <v/>
      </c>
      <c r="V2665" s="544" t="str">
        <f t="shared" si="3715"/>
        <v/>
      </c>
      <c r="W2665" s="544" t="str">
        <f t="shared" si="3715"/>
        <v/>
      </c>
      <c r="X2665" s="544" t="str">
        <f t="shared" si="3715"/>
        <v/>
      </c>
      <c r="Y2665" s="544" t="str">
        <f t="shared" si="3715"/>
        <v/>
      </c>
      <c r="Z2665" s="544" t="str">
        <f t="shared" si="3715"/>
        <v/>
      </c>
      <c r="AA2665" s="544" t="str">
        <f t="shared" si="3715"/>
        <v/>
      </c>
      <c r="AB2665" s="544" t="str">
        <f t="shared" si="3715"/>
        <v/>
      </c>
      <c r="AC2665" s="544" t="str">
        <f t="shared" si="3715"/>
        <v/>
      </c>
      <c r="AD2665" s="544" t="str">
        <f t="shared" si="3715"/>
        <v/>
      </c>
      <c r="AE2665" s="544" t="str">
        <f t="shared" si="3715"/>
        <v/>
      </c>
    </row>
    <row r="2666" spans="2:31" hidden="1">
      <c r="B2666" s="531" t="s">
        <v>756</v>
      </c>
      <c r="D2666" s="1">
        <f ca="1">D1484</f>
        <v>1900</v>
      </c>
      <c r="E2666" s="1">
        <f ca="1">E1484</f>
        <v>1</v>
      </c>
      <c r="F2666" s="1">
        <f ca="1">IF(D2667&gt;10,F1484,1)</f>
        <v>1</v>
      </c>
      <c r="G2666" s="530" t="str">
        <f ca="1">IF(ISBLANK(OFFSET($E$269,$D2665,0)),"brak daty",IF(D2667&gt;10,EDATE(OFFSET($E$269,$D2665,0),D2669),DATE(D2666,E2666,1)))</f>
        <v>brak daty</v>
      </c>
      <c r="H2666" s="543" t="b">
        <f ca="1">SUM(K2666:AE2666)=D2669</f>
        <v>1</v>
      </c>
      <c r="I2666" s="1" t="s">
        <v>752</v>
      </c>
      <c r="K2666" s="5">
        <f ca="1">IF(AND($G2667,NOT(ISTEXT($G2666)),ISNUMBER(Poczatek),ISNUMBER(Koniec_Projekt)),IFERROR(IF($D2666=LataProjekcji,$F2666,IF($D2666&lt;LataProjekcji,IF((SUM(K2666)+12)&lt;$D2669,12,$D2669-SUM(K2666)),0)),0),0)</f>
        <v>0</v>
      </c>
      <c r="L2666" s="5">
        <f ca="1">IF(AND($G2667,NOT(ISTEXT($G2666)),ISNUMBER(Poczatek),ISNUMBER(Koniec_Projekt)),IFERROR(IF($D2666=LataProjekcji,$F2666,IF($D2666&lt;LataProjekcji,IF((SUM($K2666:K2666)+12)&lt;$D2669,12,$D2669-SUM($K2666:K2666)),0)),0),0)</f>
        <v>0</v>
      </c>
      <c r="M2666" s="5">
        <f ca="1">IF(AND($G2667,NOT(ISTEXT($G2666)),ISNUMBER(Poczatek),ISNUMBER(Koniec_Projekt)),IFERROR(IF($D2666=LataProjekcji,$F2666,IF($D2666&lt;LataProjekcji,IF((SUM($K2666:L2666)+12)&lt;$D2669,12,$D2669-SUM($K2666:L2666)),0)),0),0)</f>
        <v>0</v>
      </c>
      <c r="N2666" s="5">
        <f ca="1">IF(AND($G2667,NOT(ISTEXT($G2666)),ISNUMBER(Poczatek),ISNUMBER(Koniec_Projekt)),IFERROR(IF($D2666=LataProjekcji,$F2666,IF($D2666&lt;LataProjekcji,IF((SUM($K2666:M2666)+12)&lt;$D2669,12,$D2669-SUM($K2666:M2666)),0)),0),0)</f>
        <v>0</v>
      </c>
      <c r="O2666" s="5">
        <f ca="1">IF(AND($G2667,NOT(ISTEXT($G2666)),ISNUMBER(Poczatek),ISNUMBER(Koniec_Projekt)),IFERROR(IF($D2666=LataProjekcji,$F2666,IF($D2666&lt;LataProjekcji,IF((SUM($K2666:N2666)+12)&lt;$D2669,12,$D2669-SUM($K2666:N2666)),0)),0),0)</f>
        <v>0</v>
      </c>
      <c r="P2666" s="5">
        <f ca="1">IF(AND($G2667,NOT(ISTEXT($G2666)),ISNUMBER(Poczatek),ISNUMBER(Koniec_Projekt)),IFERROR(IF($D2666=LataProjekcji,$F2666,IF($D2666&lt;LataProjekcji,IF((SUM($K2666:O2666)+12)&lt;$D2669,12,$D2669-SUM($K2666:O2666)),0)),0),0)</f>
        <v>0</v>
      </c>
      <c r="Q2666" s="5">
        <f ca="1">IF(AND($G2667,NOT(ISTEXT($G2666)),ISNUMBER(Poczatek),ISNUMBER(Koniec_Projekt)),IFERROR(IF($D2666=LataProjekcji,$F2666,IF($D2666&lt;LataProjekcji,IF((SUM($K2666:P2666)+12)&lt;$D2669,12,$D2669-SUM($K2666:P2666)),0)),0),0)</f>
        <v>0</v>
      </c>
      <c r="R2666" s="5">
        <f ca="1">IF(AND($G2667,NOT(ISTEXT($G2666)),ISNUMBER(Poczatek),ISNUMBER(Koniec_Projekt)),IFERROR(IF($D2666=LataProjekcji,$F2666,IF($D2666&lt;LataProjekcji,IF((SUM($K2666:Q2666)+12)&lt;$D2669,12,$D2669-SUM($K2666:Q2666)),0)),0),0)</f>
        <v>0</v>
      </c>
      <c r="S2666" s="5">
        <f ca="1">IF(AND($G2667,NOT(ISTEXT($G2666)),ISNUMBER(Poczatek),ISNUMBER(Koniec_Projekt)),IFERROR(IF($D2666=LataProjekcji,$F2666,IF($D2666&lt;LataProjekcji,IF((SUM($K2666:R2666)+12)&lt;$D2669,12,$D2669-SUM($K2666:R2666)),0)),0),0)</f>
        <v>0</v>
      </c>
      <c r="T2666" s="5">
        <f ca="1">IF(AND($G2667,NOT(ISTEXT($G2666)),ISNUMBER(Poczatek),ISNUMBER(Koniec_Projekt)),IFERROR(IF($D2666=LataProjekcji,$F2666,IF($D2666&lt;LataProjekcji,IF((SUM($K2666:S2666)+12)&lt;$D2669,12,$D2669-SUM($K2666:S2666)),0)),0),0)</f>
        <v>0</v>
      </c>
      <c r="U2666" s="5">
        <f ca="1">IF(AND($G2667,NOT(ISTEXT($G2666)),ISNUMBER(Poczatek),ISNUMBER(Koniec_Projekt)),IFERROR(IF($D2666=LataProjekcji,$F2666,IF($D2666&lt;LataProjekcji,IF((SUM($K2666:T2666)+12)&lt;$D2669,12,$D2669-SUM($K2666:T2666)),0)),0),0)</f>
        <v>0</v>
      </c>
      <c r="V2666" s="5">
        <f ca="1">IF(AND($G2667,NOT(ISTEXT($G2666)),ISNUMBER(Poczatek),ISNUMBER(Koniec_Projekt)),IFERROR(IF($D2666=LataProjekcji,$F2666,IF($D2666&lt;LataProjekcji,IF((SUM($K2666:U2666)+12)&lt;$D2669,12,$D2669-SUM($K2666:U2666)),0)),0),0)</f>
        <v>0</v>
      </c>
      <c r="W2666" s="5">
        <f ca="1">IF(AND($G2667,NOT(ISTEXT($G2666)),ISNUMBER(Poczatek),ISNUMBER(Koniec_Projekt)),IFERROR(IF($D2666=LataProjekcji,$F2666,IF($D2666&lt;LataProjekcji,IF((SUM($K2666:V2666)+12)&lt;$D2669,12,$D2669-SUM($K2666:V2666)),0)),0),0)</f>
        <v>0</v>
      </c>
      <c r="X2666" s="5">
        <f ca="1">IF(AND($G2667,NOT(ISTEXT($G2666)),ISNUMBER(Poczatek),ISNUMBER(Koniec_Projekt)),IFERROR(IF($D2666=LataProjekcji,$F2666,IF($D2666&lt;LataProjekcji,IF((SUM($K2666:W2666)+12)&lt;$D2669,12,$D2669-SUM($K2666:W2666)),0)),0),0)</f>
        <v>0</v>
      </c>
      <c r="Y2666" s="5">
        <f ca="1">IF(AND($G2667,NOT(ISTEXT($G2666)),ISNUMBER(Poczatek),ISNUMBER(Koniec_Projekt)),IFERROR(IF($D2666=LataProjekcji,$F2666,IF($D2666&lt;LataProjekcji,IF((SUM($K2666:X2666)+12)&lt;$D2669,12,$D2669-SUM($K2666:X2666)),0)),0),0)</f>
        <v>0</v>
      </c>
      <c r="Z2666" s="5">
        <f ca="1">IF(AND($G2667,NOT(ISTEXT($G2666)),ISNUMBER(Poczatek),ISNUMBER(Koniec_Projekt)),IFERROR(IF($D2666=LataProjekcji,$F2666,IF($D2666&lt;LataProjekcji,IF((SUM($K2666:Y2666)+12)&lt;$D2669,12,$D2669-SUM($K2666:Y2666)),0)),0),0)</f>
        <v>0</v>
      </c>
      <c r="AA2666" s="5">
        <f ca="1">IF(AND($G2667,NOT(ISTEXT($G2666)),ISNUMBER(Poczatek),ISNUMBER(Koniec_Projekt)),IFERROR(IF($D2666=LataProjekcji,$F2666,IF($D2666&lt;LataProjekcji,IF((SUM($K2666:Z2666)+12)&lt;$D2669,12,$D2669-SUM($K2666:Z2666)),0)),0),0)</f>
        <v>0</v>
      </c>
      <c r="AB2666" s="5">
        <f ca="1">IF(AND($G2667,NOT(ISTEXT($G2666)),ISNUMBER(Poczatek),ISNUMBER(Koniec_Projekt)),IFERROR(IF($D2666=LataProjekcji,$F2666,IF($D2666&lt;LataProjekcji,IF((SUM($K2666:AA2666)+12)&lt;$D2669,12,$D2669-SUM($K2666:AA2666)),0)),0),0)</f>
        <v>0</v>
      </c>
      <c r="AC2666" s="5">
        <f ca="1">IF(AND($G2667,NOT(ISTEXT($G2666)),ISNUMBER(Poczatek),ISNUMBER(Koniec_Projekt)),IFERROR(IF($D2666=LataProjekcji,$F2666,IF($D2666&lt;LataProjekcji,IF((SUM($K2666:AB2666)+12)&lt;$D2669,12,$D2669-SUM($K2666:AB2666)),0)),0),0)</f>
        <v>0</v>
      </c>
      <c r="AD2666" s="5">
        <f ca="1">IF(AND($G2667,NOT(ISTEXT($G2666)),ISNUMBER(Poczatek),ISNUMBER(Koniec_Projekt)),IFERROR(IF($D2666=LataProjekcji,$F2666,IF($D2666&lt;LataProjekcji,IF((SUM($K2666:AC2666)+12)&lt;$D2669,12,$D2669-SUM($K2666:AC2666)),0)),0),0)</f>
        <v>0</v>
      </c>
      <c r="AE2666" s="5">
        <f ca="1">IF(AND($G2667,NOT(ISTEXT($G2666)),ISNUMBER(Poczatek),ISNUMBER(Koniec_Projekt)),IFERROR(IF($D2666=LataProjekcji,$F2666,IF($D2666&lt;LataProjekcji,IF((SUM($K2666:AD2666)+12)&lt;$D2669,12,$D2669-SUM($K2666:AD2666)),0)),0),0)</f>
        <v>0</v>
      </c>
    </row>
    <row r="2667" spans="2:31" hidden="1">
      <c r="B2667" s="531" t="s">
        <v>758</v>
      </c>
      <c r="D2667" s="5">
        <f ca="1">D1485</f>
        <v>0</v>
      </c>
      <c r="E2667" s="459">
        <f ca="1">E1485</f>
        <v>0</v>
      </c>
      <c r="F2667" s="459">
        <f ca="1">F1485</f>
        <v>0</v>
      </c>
      <c r="G2667" s="1" t="b">
        <f>NOT(ISBLANK(am_budynki))</f>
        <v>0</v>
      </c>
      <c r="H2667" s="543" t="b">
        <f ca="1">SUM(K2667:AE2667)=E2669</f>
        <v>1</v>
      </c>
      <c r="I2667" s="1" t="s">
        <v>753</v>
      </c>
      <c r="K2667" s="542">
        <f ca="1">IF(AND($G2667,NOT(ISTEXT($G2666)),ISNUMBER(Poczatek),ISNUMBER(Koniec_Projekt)),IFERROR(IF($D2666=LataProjekcji,IF($F2666&gt;$E2669,$E2669,$F2666),IF($D2669&gt;=$E2669,(IF($D2666&lt;LataProjekcji,IF((SUM(J2667:$K2667)+12)&lt;$E2669,12,$E2669-SUM(J2667:$K2667)),0)),(IF($D2666&lt;LataProjekcji,IF((SUM(J2667:$K2667)+12)&lt;$D2669,12,$D2669-SUM(J2667:$K2667)),0)))),0),0)</f>
        <v>0</v>
      </c>
      <c r="L2667" s="542">
        <f ca="1">IF(AND($G2667,NOT(ISTEXT($G2666)),ISNUMBER(Poczatek),ISNUMBER(Koniec_Projekt)),IFERROR(IF($D2666=LataProjekcji,IF($F2666&gt;$E2669,$E2669,$F2666),IF($D2669&gt;=$E2669,(IF($D2666&lt;LataProjekcji,IF((SUM($K2667:K2667)+12)&lt;$E2669,12,$E2669-SUM($K2667:K2667)),0)),(IF($D2666&lt;LataProjekcji,IF((SUM($K2667:K2667)+12)&lt;$D2669,12,$D2669-SUM($K2667:K2667)),0)))),0),0)</f>
        <v>0</v>
      </c>
      <c r="M2667" s="542">
        <f ca="1">IF(AND($G2667,NOT(ISTEXT($G2666)),ISNUMBER(Poczatek),ISNUMBER(Koniec_Projekt)),IFERROR(IF($D2666=LataProjekcji,IF($F2666&gt;$E2669,$E2669,$F2666),IF($D2669&gt;=$E2669,(IF($D2666&lt;LataProjekcji,IF((SUM($K2667:L2667)+12)&lt;$E2669,12,$E2669-SUM($K2667:L2667)),0)),(IF($D2666&lt;LataProjekcji,IF((SUM($K2667:L2667)+12)&lt;$D2669,12,$D2669-SUM($K2667:L2667)),0)))),0),0)</f>
        <v>0</v>
      </c>
      <c r="N2667" s="542">
        <f ca="1">IF(AND($G2667,NOT(ISTEXT($G2666)),ISNUMBER(Poczatek),ISNUMBER(Koniec_Projekt)),IFERROR(IF($D2666=LataProjekcji,IF($F2666&gt;$E2669,$E2669,$F2666),IF($D2669&gt;=$E2669,(IF($D2666&lt;LataProjekcji,IF((SUM($K2667:M2667)+12)&lt;$E2669,12,$E2669-SUM($K2667:M2667)),0)),(IF($D2666&lt;LataProjekcji,IF((SUM($K2667:M2667)+12)&lt;$D2669,12,$D2669-SUM($K2667:M2667)),0)))),0),0)</f>
        <v>0</v>
      </c>
      <c r="O2667" s="542">
        <f ca="1">IF(AND($G2667,NOT(ISTEXT($G2666)),ISNUMBER(Poczatek),ISNUMBER(Koniec_Projekt)),IFERROR(IF($D2666=LataProjekcji,IF($F2666&gt;$E2669,$E2669,$F2666),IF($D2669&gt;=$E2669,(IF($D2666&lt;LataProjekcji,IF((SUM($K2667:N2667)+12)&lt;$E2669,12,$E2669-SUM($K2667:N2667)),0)),(IF($D2666&lt;LataProjekcji,IF((SUM($K2667:N2667)+12)&lt;$D2669,12,$D2669-SUM($K2667:N2667)),0)))),0),0)</f>
        <v>0</v>
      </c>
      <c r="P2667" s="542">
        <f ca="1">IF(AND($G2667,NOT(ISTEXT($G2666)),ISNUMBER(Poczatek),ISNUMBER(Koniec_Projekt)),IFERROR(IF($D2666=LataProjekcji,IF($F2666&gt;$E2669,$E2669,$F2666),IF($D2669&gt;=$E2669,(IF($D2666&lt;LataProjekcji,IF((SUM($K2667:O2667)+12)&lt;$E2669,12,$E2669-SUM($K2667:O2667)),0)),(IF($D2666&lt;LataProjekcji,IF((SUM($K2667:O2667)+12)&lt;$D2669,12,$D2669-SUM($K2667:O2667)),0)))),0),0)</f>
        <v>0</v>
      </c>
      <c r="Q2667" s="542">
        <f ca="1">IF(AND($G2667,NOT(ISTEXT($G2666)),ISNUMBER(Poczatek),ISNUMBER(Koniec_Projekt)),IFERROR(IF($D2666=LataProjekcji,IF($F2666&gt;$E2669,$E2669,$F2666),IF($D2669&gt;=$E2669,(IF($D2666&lt;LataProjekcji,IF((SUM($K2667:P2667)+12)&lt;$E2669,12,$E2669-SUM($K2667:P2667)),0)),(IF($D2666&lt;LataProjekcji,IF((SUM($K2667:P2667)+12)&lt;$D2669,12,$D2669-SUM($K2667:P2667)),0)))),0),0)</f>
        <v>0</v>
      </c>
      <c r="R2667" s="542">
        <f ca="1">IF(AND($G2667,NOT(ISTEXT($G2666)),ISNUMBER(Poczatek),ISNUMBER(Koniec_Projekt)),IFERROR(IF($D2666=LataProjekcji,IF($F2666&gt;$E2669,$E2669,$F2666),IF($D2669&gt;=$E2669,(IF($D2666&lt;LataProjekcji,IF((SUM($K2667:Q2667)+12)&lt;$E2669,12,$E2669-SUM($K2667:Q2667)),0)),(IF($D2666&lt;LataProjekcji,IF((SUM($K2667:Q2667)+12)&lt;$D2669,12,$D2669-SUM($K2667:Q2667)),0)))),0),0)</f>
        <v>0</v>
      </c>
      <c r="S2667" s="542">
        <f ca="1">IF(AND($G2667,NOT(ISTEXT($G2666)),ISNUMBER(Poczatek),ISNUMBER(Koniec_Projekt)),IFERROR(IF($D2666=LataProjekcji,IF($F2666&gt;$E2669,$E2669,$F2666),IF($D2669&gt;=$E2669,(IF($D2666&lt;LataProjekcji,IF((SUM($K2667:R2667)+12)&lt;$E2669,12,$E2669-SUM($K2667:R2667)),0)),(IF($D2666&lt;LataProjekcji,IF((SUM($K2667:R2667)+12)&lt;$D2669,12,$D2669-SUM($K2667:R2667)),0)))),0),0)</f>
        <v>0</v>
      </c>
      <c r="T2667" s="542">
        <f ca="1">IF(AND($G2667,NOT(ISTEXT($G2666)),ISNUMBER(Poczatek),ISNUMBER(Koniec_Projekt)),IFERROR(IF($D2666=LataProjekcji,IF($F2666&gt;$E2669,$E2669,$F2666),IF($D2669&gt;=$E2669,(IF($D2666&lt;LataProjekcji,IF((SUM($K2667:S2667)+12)&lt;$E2669,12,$E2669-SUM($K2667:S2667)),0)),(IF($D2666&lt;LataProjekcji,IF((SUM($K2667:S2667)+12)&lt;$D2669,12,$D2669-SUM($K2667:S2667)),0)))),0),0)</f>
        <v>0</v>
      </c>
      <c r="U2667" s="542">
        <f ca="1">IF(AND($G2667,NOT(ISTEXT($G2666)),ISNUMBER(Poczatek),ISNUMBER(Koniec_Projekt)),IFERROR(IF($D2666=LataProjekcji,IF($F2666&gt;$E2669,$E2669,$F2666),IF($D2669&gt;=$E2669,(IF($D2666&lt;LataProjekcji,IF((SUM($K2667:T2667)+12)&lt;$E2669,12,$E2669-SUM($K2667:T2667)),0)),(IF($D2666&lt;LataProjekcji,IF((SUM($K2667:T2667)+12)&lt;$D2669,12,$D2669-SUM($K2667:T2667)),0)))),0),0)</f>
        <v>0</v>
      </c>
      <c r="V2667" s="542">
        <f ca="1">IF(AND($G2667,NOT(ISTEXT($G2666)),ISNUMBER(Poczatek),ISNUMBER(Koniec_Projekt)),IFERROR(IF($D2666=LataProjekcji,IF($F2666&gt;$E2669,$E2669,$F2666),IF($D2669&gt;=$E2669,(IF($D2666&lt;LataProjekcji,IF((SUM($K2667:U2667)+12)&lt;$E2669,12,$E2669-SUM($K2667:U2667)),0)),(IF($D2666&lt;LataProjekcji,IF((SUM($K2667:U2667)+12)&lt;$D2669,12,$D2669-SUM($K2667:U2667)),0)))),0),0)</f>
        <v>0</v>
      </c>
      <c r="W2667" s="542">
        <f ca="1">IF(AND($G2667,NOT(ISTEXT($G2666)),ISNUMBER(Poczatek),ISNUMBER(Koniec_Projekt)),IFERROR(IF($D2666=LataProjekcji,IF($F2666&gt;$E2669,$E2669,$F2666),IF($D2669&gt;=$E2669,(IF($D2666&lt;LataProjekcji,IF((SUM($K2667:V2667)+12)&lt;$E2669,12,$E2669-SUM($K2667:V2667)),0)),(IF($D2666&lt;LataProjekcji,IF((SUM($K2667:V2667)+12)&lt;$D2669,12,$D2669-SUM($K2667:V2667)),0)))),0),0)</f>
        <v>0</v>
      </c>
      <c r="X2667" s="542">
        <f ca="1">IF(AND($G2667,NOT(ISTEXT($G2666)),ISNUMBER(Poczatek),ISNUMBER(Koniec_Projekt)),IFERROR(IF($D2666=LataProjekcji,IF($F2666&gt;$E2669,$E2669,$F2666),IF($D2669&gt;=$E2669,(IF($D2666&lt;LataProjekcji,IF((SUM($K2667:W2667)+12)&lt;$E2669,12,$E2669-SUM($K2667:W2667)),0)),(IF($D2666&lt;LataProjekcji,IF((SUM($K2667:W2667)+12)&lt;$D2669,12,$D2669-SUM($K2667:W2667)),0)))),0),0)</f>
        <v>0</v>
      </c>
      <c r="Y2667" s="542">
        <f ca="1">IF(AND($G2667,NOT(ISTEXT($G2666)),ISNUMBER(Poczatek),ISNUMBER(Koniec_Projekt)),IFERROR(IF($D2666=LataProjekcji,IF($F2666&gt;$E2669,$E2669,$F2666),IF($D2669&gt;=$E2669,(IF($D2666&lt;LataProjekcji,IF((SUM($K2667:X2667)+12)&lt;$E2669,12,$E2669-SUM($K2667:X2667)),0)),(IF($D2666&lt;LataProjekcji,IF((SUM($K2667:X2667)+12)&lt;$D2669,12,$D2669-SUM($K2667:X2667)),0)))),0),0)</f>
        <v>0</v>
      </c>
      <c r="Z2667" s="542">
        <f ca="1">IF(AND($G2667,NOT(ISTEXT($G2666)),ISNUMBER(Poczatek),ISNUMBER(Koniec_Projekt)),IFERROR(IF($D2666=LataProjekcji,IF($F2666&gt;$E2669,$E2669,$F2666),IF($D2669&gt;=$E2669,(IF($D2666&lt;LataProjekcji,IF((SUM($K2667:Y2667)+12)&lt;$E2669,12,$E2669-SUM($K2667:Y2667)),0)),(IF($D2666&lt;LataProjekcji,IF((SUM($K2667:Y2667)+12)&lt;$D2669,12,$D2669-SUM($K2667:Y2667)),0)))),0),0)</f>
        <v>0</v>
      </c>
      <c r="AA2667" s="542">
        <f ca="1">IF(AND($G2667,NOT(ISTEXT($G2666)),ISNUMBER(Poczatek),ISNUMBER(Koniec_Projekt)),IFERROR(IF($D2666=LataProjekcji,IF($F2666&gt;$E2669,$E2669,$F2666),IF($D2669&gt;=$E2669,(IF($D2666&lt;LataProjekcji,IF((SUM($K2667:Z2667)+12)&lt;$E2669,12,$E2669-SUM($K2667:Z2667)),0)),(IF($D2666&lt;LataProjekcji,IF((SUM($K2667:Z2667)+12)&lt;$D2669,12,$D2669-SUM($K2667:Z2667)),0)))),0),0)</f>
        <v>0</v>
      </c>
      <c r="AB2667" s="542">
        <f ca="1">IF(AND($G2667,NOT(ISTEXT($G2666)),ISNUMBER(Poczatek),ISNUMBER(Koniec_Projekt)),IFERROR(IF($D2666=LataProjekcji,IF($F2666&gt;$E2669,$E2669,$F2666),IF($D2669&gt;=$E2669,(IF($D2666&lt;LataProjekcji,IF((SUM($K2667:AA2667)+12)&lt;$E2669,12,$E2669-SUM($K2667:AA2667)),0)),(IF($D2666&lt;LataProjekcji,IF((SUM($K2667:AA2667)+12)&lt;$D2669,12,$D2669-SUM($K2667:AA2667)),0)))),0),0)</f>
        <v>0</v>
      </c>
      <c r="AC2667" s="542">
        <f ca="1">IF(AND($G2667,NOT(ISTEXT($G2666)),ISNUMBER(Poczatek),ISNUMBER(Koniec_Projekt)),IFERROR(IF($D2666=LataProjekcji,IF($F2666&gt;$E2669,$E2669,$F2666),IF($D2669&gt;=$E2669,(IF($D2666&lt;LataProjekcji,IF((SUM($K2667:AB2667)+12)&lt;$E2669,12,$E2669-SUM($K2667:AB2667)),0)),(IF($D2666&lt;LataProjekcji,IF((SUM($K2667:AB2667)+12)&lt;$D2669,12,$D2669-SUM($K2667:AB2667)),0)))),0),0)</f>
        <v>0</v>
      </c>
      <c r="AD2667" s="542">
        <f ca="1">IF(AND($G2667,NOT(ISTEXT($G2666)),ISNUMBER(Poczatek),ISNUMBER(Koniec_Projekt)),IFERROR(IF($D2666=LataProjekcji,IF($F2666&gt;$E2669,$E2669,$F2666),IF($D2669&gt;=$E2669,(IF($D2666&lt;LataProjekcji,IF((SUM($K2667:AC2667)+12)&lt;$E2669,12,$E2669-SUM($K2667:AC2667)),0)),(IF($D2666&lt;LataProjekcji,IF((SUM($K2667:AC2667)+12)&lt;$D2669,12,$D2669-SUM($K2667:AC2667)),0)))),0),0)</f>
        <v>0</v>
      </c>
      <c r="AE2667" s="542">
        <f ca="1">IF(AND($G2667,NOT(ISTEXT($G2666)),ISNUMBER(Poczatek),ISNUMBER(Koniec_Projekt)),IFERROR(IF($D2666=LataProjekcji,IF($F2666&gt;$E2669,$E2669,$F2666),IF($D2669&gt;=$E2669,(IF($D2666&lt;LataProjekcji,IF((SUM($K2667:AD2667)+12)&lt;$E2669,12,$E2669-SUM($K2667:AD2667)),0)),(IF($D2666&lt;LataProjekcji,IF((SUM($K2667:AD2667)+12)&lt;$D2669,12,$D2669-SUM($K2667:AD2667)),0)))),0),0)</f>
        <v>0</v>
      </c>
    </row>
    <row r="2668" spans="2:31" hidden="1">
      <c r="B2668" s="531" t="s">
        <v>757</v>
      </c>
      <c r="D2668" s="459">
        <f ca="1">D1486</f>
        <v>0</v>
      </c>
      <c r="E2668" s="459">
        <f ca="1">IF(D2667&gt;10,ROUND(D2668/12,2),D2668)</f>
        <v>0</v>
      </c>
      <c r="F2668" s="529">
        <f>Koniec_Projekt</f>
        <v>0</v>
      </c>
      <c r="G2668" s="330">
        <f>Miesiac_Koniec_Projekt</f>
        <v>0</v>
      </c>
      <c r="H2668" s="543" t="b">
        <f ca="1">SUM(K2668:AE2668)=D2667</f>
        <v>1</v>
      </c>
      <c r="I2668" s="1" t="s">
        <v>716</v>
      </c>
      <c r="K2668" s="256">
        <f ca="1">IF(AND($G2667,NOT(ISTEXT($G2666)),ISNUMBER(Poczatek),ISNUMBER(Koniec_Projekt)),IFERROR(IF(LataProjekcji=$F2669,ROUND($D2667,0),ROUND(K2666*$E2668,0)),0),0)</f>
        <v>0</v>
      </c>
      <c r="L2668" s="5">
        <f ca="1">IF(AND($G2667,NOT(ISTEXT($G2666)),ISNUMBER(Poczatek),ISNUMBER(Koniec_Projekt)),IFERROR(IF(LataProjekcji=$F2669,ROUND($D2667-SUM(K2668:$K2668),0),ROUND(L2666*$E2668,0)),0),0)</f>
        <v>0</v>
      </c>
      <c r="M2668" s="5">
        <f ca="1">IF(AND($G2667,NOT(ISTEXT($G2666)),ISNUMBER(Poczatek),ISNUMBER(Koniec_Projekt)),IFERROR(IF(LataProjekcji=$F2669,ROUND($D2667-SUM($K2668:L2668),0),ROUND(M2666*$E2668,0)),0),0)</f>
        <v>0</v>
      </c>
      <c r="N2668" s="5">
        <f ca="1">IF(AND($G2667,NOT(ISTEXT($G2666)),ISNUMBER(Poczatek),ISNUMBER(Koniec_Projekt)),IFERROR(IF(LataProjekcji=$F2669,ROUND($D2667-SUM($K2668:M2668),0),ROUND(N2666*$E2668,0)),0),0)</f>
        <v>0</v>
      </c>
      <c r="O2668" s="5">
        <f ca="1">IF(AND($G2667,NOT(ISTEXT($G2666)),ISNUMBER(Poczatek),ISNUMBER(Koniec_Projekt)),IFERROR(IF(LataProjekcji=$F2669,ROUND($D2667-SUM($K2668:N2668),0),ROUND(O2666*$E2668,0)),0),0)</f>
        <v>0</v>
      </c>
      <c r="P2668" s="5">
        <f ca="1">IF(AND($G2667,NOT(ISTEXT($G2666)),ISNUMBER(Poczatek),ISNUMBER(Koniec_Projekt)),IFERROR(IF(LataProjekcji=$F2669,ROUND($D2667-SUM($K2668:O2668),0),ROUND(P2666*$E2668,0)),0),0)</f>
        <v>0</v>
      </c>
      <c r="Q2668" s="5">
        <f ca="1">IF(AND($G2667,NOT(ISTEXT($G2666)),ISNUMBER(Poczatek),ISNUMBER(Koniec_Projekt)),IFERROR(IF(LataProjekcji=$F2669,ROUND($D2667-SUM($K2668:P2668),0),ROUND(Q2666*$E2668,0)),0),0)</f>
        <v>0</v>
      </c>
      <c r="R2668" s="5">
        <f ca="1">IF(AND($G2667,NOT(ISTEXT($G2666)),ISNUMBER(Poczatek),ISNUMBER(Koniec_Projekt)),IFERROR(IF(LataProjekcji=$F2669,ROUND($D2667-SUM($K2668:Q2668),0),ROUND(R2666*$E2668,0)),0),0)</f>
        <v>0</v>
      </c>
      <c r="S2668" s="5">
        <f ca="1">IF(AND($G2667,NOT(ISTEXT($G2666)),ISNUMBER(Poczatek),ISNUMBER(Koniec_Projekt)),IFERROR(IF(LataProjekcji=$F2669,ROUND($D2667-SUM($K2668:R2668),0),ROUND(S2666*$E2668,0)),0),0)</f>
        <v>0</v>
      </c>
      <c r="T2668" s="5">
        <f ca="1">IF(AND($G2667,NOT(ISTEXT($G2666)),ISNUMBER(Poczatek),ISNUMBER(Koniec_Projekt)),IFERROR(IF(LataProjekcji=$F2669,ROUND($D2667-SUM($K2668:S2668),0),ROUND(T2666*$E2668,0)),0),0)</f>
        <v>0</v>
      </c>
      <c r="U2668" s="5">
        <f ca="1">IF(AND($G2667,NOT(ISTEXT($G2666)),ISNUMBER(Poczatek),ISNUMBER(Koniec_Projekt)),IFERROR(IF(LataProjekcji=$F2669,ROUND($D2667-SUM($K2668:T2668),0),ROUND(U2666*$E2668,0)),0),0)</f>
        <v>0</v>
      </c>
      <c r="V2668" s="5">
        <f ca="1">IF(AND($G2667,NOT(ISTEXT($G2666)),ISNUMBER(Poczatek),ISNUMBER(Koniec_Projekt)),IFERROR(IF(LataProjekcji=$F2669,ROUND($D2667-SUM($K2668:U2668),0),ROUND(V2666*$E2668,0)),0),0)</f>
        <v>0</v>
      </c>
      <c r="W2668" s="5">
        <f ca="1">IF(AND($G2667,NOT(ISTEXT($G2666)),ISNUMBER(Poczatek),ISNUMBER(Koniec_Projekt)),IFERROR(IF(LataProjekcji=$F2669,ROUND($D2667-SUM($K2668:V2668),0),ROUND(W2666*$E2668,0)),0),0)</f>
        <v>0</v>
      </c>
      <c r="X2668" s="5">
        <f ca="1">IF(AND($G2667,NOT(ISTEXT($G2666)),ISNUMBER(Poczatek),ISNUMBER(Koniec_Projekt)),IFERROR(IF(LataProjekcji=$F2669,ROUND($D2667-SUM($K2668:W2668),0),ROUND(X2666*$E2668,0)),0),0)</f>
        <v>0</v>
      </c>
      <c r="Y2668" s="5">
        <f ca="1">IF(AND($G2667,NOT(ISTEXT($G2666)),ISNUMBER(Poczatek),ISNUMBER(Koniec_Projekt)),IFERROR(IF(LataProjekcji=$F2669,ROUND($D2667-SUM($K2668:X2668),0),ROUND(Y2666*$E2668,0)),0),0)</f>
        <v>0</v>
      </c>
      <c r="Z2668" s="5">
        <f ca="1">IF(AND($G2667,NOT(ISTEXT($G2666)),ISNUMBER(Poczatek),ISNUMBER(Koniec_Projekt)),IFERROR(IF(LataProjekcji=$F2669,ROUND($D2667-SUM($K2668:Y2668),0),ROUND(Z2666*$E2668,0)),0),0)</f>
        <v>0</v>
      </c>
      <c r="AA2668" s="5">
        <f ca="1">IF(AND($G2667,NOT(ISTEXT($G2666)),ISNUMBER(Poczatek),ISNUMBER(Koniec_Projekt)),IFERROR(IF(LataProjekcji=$F2669,ROUND($D2667-SUM($K2668:Z2668),0),ROUND(AA2666*$E2668,0)),0),0)</f>
        <v>0</v>
      </c>
      <c r="AB2668" s="5">
        <f ca="1">IF(AND($G2667,NOT(ISTEXT($G2666)),ISNUMBER(Poczatek),ISNUMBER(Koniec_Projekt)),IFERROR(IF(LataProjekcji=$F2669,ROUND($D2667-SUM($K2668:AA2668),0),ROUND(AB2666*$E2668,0)),0),0)</f>
        <v>0</v>
      </c>
      <c r="AC2668" s="5">
        <f ca="1">IF(AND($G2667,NOT(ISTEXT($G2666)),ISNUMBER(Poczatek),ISNUMBER(Koniec_Projekt)),IFERROR(IF(LataProjekcji=$F2669,ROUND($D2667-SUM($K2668:AB2668),0),ROUND(AC2666*$E2668,0)),0),0)</f>
        <v>0</v>
      </c>
      <c r="AD2668" s="5">
        <f ca="1">IF(AND($G2667,NOT(ISTEXT($G2666)),ISNUMBER(Poczatek),ISNUMBER(Koniec_Projekt)),IFERROR(IF(LataProjekcji=$F2669,ROUND($D2667-SUM($K2668:AC2668),0),ROUND(AD2666*$E2668,0)),0),0)</f>
        <v>0</v>
      </c>
      <c r="AE2668" s="5">
        <f ca="1">IF(AND($G2667,NOT(ISTEXT($G2666)),ISNUMBER(Poczatek),ISNUMBER(Koniec_Projekt)),IFERROR(IF(LataProjekcji=$F2669,ROUND($D2667-SUM($K2668:AD2668),0),ROUND(AE2666*$E2668,0)),0),0)</f>
        <v>0</v>
      </c>
    </row>
    <row r="2669" spans="2:31" hidden="1">
      <c r="B2669" s="531" t="s">
        <v>754</v>
      </c>
      <c r="D2669" s="1">
        <f ca="1">IFERROR(ROUNDUP(D2667/E2668,0),0)</f>
        <v>0</v>
      </c>
      <c r="E2669" s="1">
        <f ca="1">IF(D2669=0,0,DATEDIF(DATE(D2666,E2666,1),DATE(F2668,G2668,1),"m"))</f>
        <v>0</v>
      </c>
      <c r="F2669" s="1" t="str">
        <f ca="1">IFERROR(YEAR(G2666),"brak daty")</f>
        <v>brak daty</v>
      </c>
      <c r="G2669" s="1" t="str">
        <f ca="1">IFERROR(MONTH(G2666),"brak daty")</f>
        <v>brak daty</v>
      </c>
      <c r="I2669" s="1" t="s">
        <v>426</v>
      </c>
      <c r="K2669" s="5">
        <f ca="1">IF(AND($G2667,NOT(ISTEXT($G2666)),ISNUMBER(Poczatek),ISNUMBER(Koniec_Projekt)),IFERROR(IF(LataProjekcji=$F2668,IF(AND($G2668=$G2669,$F2668=$F2669),ROUND($D2667-SUM($K2669),0),ROUND(K2667*$E2668,0)),IF(LataProjekcji&gt;$F2668,0,ROUND(K2667*$E2668,0))),0),0)</f>
        <v>0</v>
      </c>
      <c r="L2669" s="5">
        <f ca="1">IF(AND($G2667,NOT(ISTEXT($G2666)),ISNUMBER(Poczatek),ISNUMBER(Koniec_Projekt)),IFERROR(IF(LataProjekcji=$F2668,IF(AND($G2668=$G2669,$F2668=$F2669),ROUND($D2667-SUM($K2669:K2669),0),ROUND(L2667*$E2668,0)),IF(LataProjekcji&gt;$F2668,0,ROUND(L2667*$E2668,0))),0),0)</f>
        <v>0</v>
      </c>
      <c r="M2669" s="5">
        <f ca="1">IF(AND($G2667,NOT(ISTEXT($G2666)),ISNUMBER(Poczatek),ISNUMBER(Koniec_Projekt)),IFERROR(IF(LataProjekcji=$F2668,IF(AND($G2668=$G2669,$F2668=$F2669),ROUND($D2667-SUM($K2669:L2669),0),ROUND(M2667*$E2668,0)),IF(LataProjekcji&gt;$F2668,0,ROUND(M2667*$E2668,0))),0),0)</f>
        <v>0</v>
      </c>
      <c r="N2669" s="5">
        <f ca="1">IF(AND($G2667,NOT(ISTEXT($G2666)),ISNUMBER(Poczatek),ISNUMBER(Koniec_Projekt)),IFERROR(IF(LataProjekcji=$F2668,IF(AND($G2668=$G2669,$F2668=$F2669),ROUND($D2667-SUM($K2669:M2669),0),ROUND(N2667*$E2668,0)),IF(LataProjekcji&gt;$F2668,0,ROUND(N2667*$E2668,0))),0),0)</f>
        <v>0</v>
      </c>
      <c r="O2669" s="5">
        <f ca="1">IF(AND($G2667,NOT(ISTEXT($G2666)),ISNUMBER(Poczatek),ISNUMBER(Koniec_Projekt)),IFERROR(IF(LataProjekcji=$F2668,IF(AND($G2668=$G2669,$F2668=$F2669),ROUND($D2667-SUM($K2669:N2669),0),ROUND(O2667*$E2668,0)),IF(LataProjekcji&gt;$F2668,0,ROUND(O2667*$E2668,0))),0),0)</f>
        <v>0</v>
      </c>
      <c r="P2669" s="5">
        <f ca="1">IF(AND($G2667,NOT(ISTEXT($G2666)),ISNUMBER(Poczatek),ISNUMBER(Koniec_Projekt)),IFERROR(IF(LataProjekcji=$F2668,IF(AND($G2668=$G2669,$F2668=$F2669),ROUND($D2667-SUM($K2669:O2669),0),ROUND(P2667*$E2668,0)),IF(LataProjekcji&gt;$F2668,0,ROUND(P2667*$E2668,0))),0),0)</f>
        <v>0</v>
      </c>
      <c r="Q2669" s="5">
        <f ca="1">IF(AND($G2667,NOT(ISTEXT($G2666)),ISNUMBER(Poczatek),ISNUMBER(Koniec_Projekt)),IFERROR(IF(LataProjekcji=$F2668,IF(AND($G2668=$G2669,$F2668=$F2669),ROUND($D2667-SUM($K2669:P2669),0),ROUND(Q2667*$E2668,0)),IF(LataProjekcji&gt;$F2668,0,ROUND(Q2667*$E2668,0))),0),0)</f>
        <v>0</v>
      </c>
      <c r="R2669" s="5">
        <f ca="1">IF(AND($G2667,NOT(ISTEXT($G2666)),ISNUMBER(Poczatek),ISNUMBER(Koniec_Projekt)),IFERROR(IF(LataProjekcji=$F2668,IF(AND($G2668=$G2669,$F2668=$F2669),ROUND($D2667-SUM($K2669:Q2669),0),ROUND(R2667*$E2668,0)),IF(LataProjekcji&gt;$F2668,0,ROUND(R2667*$E2668,0))),0),0)</f>
        <v>0</v>
      </c>
      <c r="S2669" s="5">
        <f ca="1">IF(AND($G2667,NOT(ISTEXT($G2666)),ISNUMBER(Poczatek),ISNUMBER(Koniec_Projekt)),IFERROR(IF(LataProjekcji=$F2668,IF(AND($G2668=$G2669,$F2668=$F2669),ROUND($D2667-SUM($K2669:R2669),0),ROUND(S2667*$E2668,0)),IF(LataProjekcji&gt;$F2668,0,ROUND(S2667*$E2668,0))),0),0)</f>
        <v>0</v>
      </c>
      <c r="T2669" s="5">
        <f ca="1">IF(AND($G2667,NOT(ISTEXT($G2666)),ISNUMBER(Poczatek),ISNUMBER(Koniec_Projekt)),IFERROR(IF(LataProjekcji=$F2668,IF(AND($G2668=$G2669,$F2668=$F2669),ROUND($D2667-SUM($K2669:S2669),0),ROUND(T2667*$E2668,0)),IF(LataProjekcji&gt;$F2668,0,ROUND(T2667*$E2668,0))),0),0)</f>
        <v>0</v>
      </c>
      <c r="U2669" s="5">
        <f ca="1">IF(AND($G2667,NOT(ISTEXT($G2666)),ISNUMBER(Poczatek),ISNUMBER(Koniec_Projekt)),IFERROR(IF(LataProjekcji=$F2668,IF(AND($G2668=$G2669,$F2668=$F2669),ROUND($D2667-SUM($K2669:T2669),0),ROUND(U2667*$E2668,0)),IF(LataProjekcji&gt;$F2668,0,ROUND(U2667*$E2668,0))),0),0)</f>
        <v>0</v>
      </c>
      <c r="V2669" s="5">
        <f ca="1">IF(AND($G2667,NOT(ISTEXT($G2666)),ISNUMBER(Poczatek),ISNUMBER(Koniec_Projekt)),IFERROR(IF(LataProjekcji=$F2668,IF(AND($G2668=$G2669,$F2668=$F2669),ROUND($D2667-SUM($K2669:U2669),0),ROUND(V2667*$E2668,0)),IF(LataProjekcji&gt;$F2668,0,ROUND(V2667*$E2668,0))),0),0)</f>
        <v>0</v>
      </c>
      <c r="W2669" s="5">
        <f ca="1">IF(AND($G2667,NOT(ISTEXT($G2666)),ISNUMBER(Poczatek),ISNUMBER(Koniec_Projekt)),IFERROR(IF(LataProjekcji=$F2668,IF(AND($G2668=$G2669,$F2668=$F2669),ROUND($D2667-SUM($K2669:V2669),0),ROUND(W2667*$E2668,0)),IF(LataProjekcji&gt;$F2668,0,ROUND(W2667*$E2668,0))),0),0)</f>
        <v>0</v>
      </c>
      <c r="X2669" s="5">
        <f ca="1">IF(AND($G2667,NOT(ISTEXT($G2666)),ISNUMBER(Poczatek),ISNUMBER(Koniec_Projekt)),IFERROR(IF(LataProjekcji=$F2668,IF(AND($G2668=$G2669,$F2668=$F2669),ROUND($D2667-SUM($K2669:W2669),0),ROUND(X2667*$E2668,0)),IF(LataProjekcji&gt;$F2668,0,ROUND(X2667*$E2668,0))),0),0)</f>
        <v>0</v>
      </c>
      <c r="Y2669" s="5">
        <f ca="1">IF(AND($G2667,NOT(ISTEXT($G2666)),ISNUMBER(Poczatek),ISNUMBER(Koniec_Projekt)),IFERROR(IF(LataProjekcji=$F2668,IF(AND($G2668=$G2669,$F2668=$F2669),ROUND($D2667-SUM($K2669:X2669),0),ROUND(Y2667*$E2668,0)),IF(LataProjekcji&gt;$F2668,0,ROUND(Y2667*$E2668,0))),0),0)</f>
        <v>0</v>
      </c>
      <c r="Z2669" s="5">
        <f ca="1">IF(AND($G2667,NOT(ISTEXT($G2666)),ISNUMBER(Poczatek),ISNUMBER(Koniec_Projekt)),IFERROR(IF(LataProjekcji=$F2668,IF(AND($G2668=$G2669,$F2668=$F2669),ROUND($D2667-SUM($K2669:Y2669),0),ROUND(Z2667*$E2668,0)),IF(LataProjekcji&gt;$F2668,0,ROUND(Z2667*$E2668,0))),0),0)</f>
        <v>0</v>
      </c>
      <c r="AA2669" s="5">
        <f ca="1">IF(AND($G2667,NOT(ISTEXT($G2666)),ISNUMBER(Poczatek),ISNUMBER(Koniec_Projekt)),IFERROR(IF(LataProjekcji=$F2668,IF(AND($G2668=$G2669,$F2668=$F2669),ROUND($D2667-SUM($K2669:Z2669),0),ROUND(AA2667*$E2668,0)),IF(LataProjekcji&gt;$F2668,0,ROUND(AA2667*$E2668,0))),0),0)</f>
        <v>0</v>
      </c>
      <c r="AB2669" s="5">
        <f ca="1">IF(AND($G2667,NOT(ISTEXT($G2666)),ISNUMBER(Poczatek),ISNUMBER(Koniec_Projekt)),IFERROR(IF(LataProjekcji=$F2668,IF(AND($G2668=$G2669,$F2668=$F2669),ROUND($D2667-SUM($K2669:AA2669),0),ROUND(AB2667*$E2668,0)),IF(LataProjekcji&gt;$F2668,0,ROUND(AB2667*$E2668,0))),0),0)</f>
        <v>0</v>
      </c>
      <c r="AC2669" s="5">
        <f ca="1">IF(AND($G2667,NOT(ISTEXT($G2666)),ISNUMBER(Poczatek),ISNUMBER(Koniec_Projekt)),IFERROR(IF(LataProjekcji=$F2668,IF(AND($G2668=$G2669,$F2668=$F2669),ROUND($D2667-SUM($K2669:AB2669),0),ROUND(AC2667*$E2668,0)),IF(LataProjekcji&gt;$F2668,0,ROUND(AC2667*$E2668,0))),0),0)</f>
        <v>0</v>
      </c>
      <c r="AD2669" s="5">
        <f ca="1">IF(AND($G2667,NOT(ISTEXT($G2666)),ISNUMBER(Poczatek),ISNUMBER(Koniec_Projekt)),IFERROR(IF(LataProjekcji=$F2668,IF(AND($G2668=$G2669,$F2668=$F2669),ROUND($D2667-SUM($K2669:AC2669),0),ROUND(AD2667*$E2668,0)),IF(LataProjekcji&gt;$F2668,0,ROUND(AD2667*$E2668,0))),0),0)</f>
        <v>0</v>
      </c>
      <c r="AE2669" s="5">
        <f ca="1">IF(AND($G2667,NOT(ISTEXT($G2666)),ISNUMBER(Poczatek),ISNUMBER(Koniec_Projekt)),IFERROR(IF(LataProjekcji=$F2668,IF(AND($G2668=$G2669,$F2668=$F2669),ROUND($D2667-SUM($K2669:AD2669),0),ROUND(AE2667*$E2668,0)),IF(LataProjekcji&gt;$F2668,0,ROUND(AE2667*$E2668,0))),0),0)</f>
        <v>0</v>
      </c>
    </row>
    <row r="2670" spans="2:31" ht="12.5" hidden="1" thickBot="1">
      <c r="B2670" s="532" t="s">
        <v>755</v>
      </c>
      <c r="C2670" s="533"/>
      <c r="D2670" s="534">
        <f ca="1">IF(D2667&gt;10,ROUND((D2669-1)*E2668,0),E2668)</f>
        <v>0</v>
      </c>
      <c r="E2670" s="534">
        <f ca="1">D2667-D2670</f>
        <v>0</v>
      </c>
      <c r="F2670" s="533"/>
      <c r="G2670" s="533"/>
      <c r="H2670" s="533"/>
      <c r="I2670" s="533"/>
      <c r="J2670" s="533"/>
      <c r="K2670" s="533"/>
      <c r="L2670" s="533"/>
      <c r="M2670" s="533"/>
      <c r="N2670" s="533"/>
      <c r="O2670" s="533"/>
      <c r="P2670" s="533"/>
      <c r="Q2670" s="533"/>
      <c r="R2670" s="533"/>
      <c r="S2670" s="533"/>
      <c r="T2670" s="533"/>
      <c r="U2670" s="533"/>
      <c r="V2670" s="533"/>
      <c r="W2670" s="533"/>
      <c r="X2670" s="533"/>
      <c r="Y2670" s="533"/>
      <c r="Z2670" s="533"/>
      <c r="AA2670" s="533"/>
      <c r="AB2670" s="533"/>
      <c r="AC2670" s="533"/>
      <c r="AD2670" s="533"/>
      <c r="AE2670" s="533"/>
    </row>
    <row r="2671" spans="2:31" ht="12.5" hidden="1" thickTop="1"/>
    <row r="2672" spans="2:31" ht="12.5" hidden="1" thickBot="1">
      <c r="B2672" s="535" t="str">
        <f ca="1">"nazwa ST: "&amp;B1490</f>
        <v>nazwa ST: 0</v>
      </c>
      <c r="C2672" s="535"/>
      <c r="D2672" s="536">
        <f>D1490</f>
        <v>92</v>
      </c>
      <c r="E2672" s="535"/>
      <c r="F2672" s="535"/>
      <c r="G2672" s="535"/>
      <c r="H2672" s="535"/>
      <c r="I2672" s="535"/>
      <c r="J2672" s="535"/>
      <c r="K2672" s="544" t="str">
        <f t="shared" ref="K2672:AE2672" si="3716">LataProjekcji</f>
        <v>Uzupełnij dane</v>
      </c>
      <c r="L2672" s="544" t="str">
        <f t="shared" si="3716"/>
        <v/>
      </c>
      <c r="M2672" s="544" t="str">
        <f t="shared" si="3716"/>
        <v/>
      </c>
      <c r="N2672" s="544" t="str">
        <f t="shared" si="3716"/>
        <v/>
      </c>
      <c r="O2672" s="544" t="str">
        <f t="shared" si="3716"/>
        <v/>
      </c>
      <c r="P2672" s="544" t="str">
        <f t="shared" si="3716"/>
        <v/>
      </c>
      <c r="Q2672" s="544" t="str">
        <f t="shared" si="3716"/>
        <v/>
      </c>
      <c r="R2672" s="544" t="str">
        <f t="shared" si="3716"/>
        <v/>
      </c>
      <c r="S2672" s="544" t="str">
        <f t="shared" si="3716"/>
        <v/>
      </c>
      <c r="T2672" s="544" t="str">
        <f t="shared" si="3716"/>
        <v/>
      </c>
      <c r="U2672" s="544" t="str">
        <f t="shared" si="3716"/>
        <v/>
      </c>
      <c r="V2672" s="544" t="str">
        <f t="shared" si="3716"/>
        <v/>
      </c>
      <c r="W2672" s="544" t="str">
        <f t="shared" si="3716"/>
        <v/>
      </c>
      <c r="X2672" s="544" t="str">
        <f t="shared" si="3716"/>
        <v/>
      </c>
      <c r="Y2672" s="544" t="str">
        <f t="shared" si="3716"/>
        <v/>
      </c>
      <c r="Z2672" s="544" t="str">
        <f t="shared" si="3716"/>
        <v/>
      </c>
      <c r="AA2672" s="544" t="str">
        <f t="shared" si="3716"/>
        <v/>
      </c>
      <c r="AB2672" s="544" t="str">
        <f t="shared" si="3716"/>
        <v/>
      </c>
      <c r="AC2672" s="544" t="str">
        <f t="shared" si="3716"/>
        <v/>
      </c>
      <c r="AD2672" s="544" t="str">
        <f t="shared" si="3716"/>
        <v/>
      </c>
      <c r="AE2672" s="544" t="str">
        <f t="shared" si="3716"/>
        <v/>
      </c>
    </row>
    <row r="2673" spans="1:31" hidden="1">
      <c r="B2673" s="531" t="s">
        <v>756</v>
      </c>
      <c r="D2673" s="1">
        <f ca="1">D1491</f>
        <v>1900</v>
      </c>
      <c r="E2673" s="1">
        <f ca="1">E1491</f>
        <v>1</v>
      </c>
      <c r="F2673" s="1">
        <f ca="1">IF(D2674&gt;10,F1491,1)</f>
        <v>1</v>
      </c>
      <c r="G2673" s="530" t="str">
        <f ca="1">IF(ISBLANK(OFFSET($E$269,$D2672,0)),"brak daty",IF(D2674&gt;10,EDATE(OFFSET($E$269,$D2672,0),D2676),DATE(D2673,E2673,1)))</f>
        <v>brak daty</v>
      </c>
      <c r="H2673" s="543" t="b">
        <f ca="1">SUM(K2673:AE2673)=D2676</f>
        <v>1</v>
      </c>
      <c r="I2673" s="1" t="s">
        <v>752</v>
      </c>
      <c r="K2673" s="5">
        <f ca="1">IF(AND($G2674,NOT(ISTEXT($G2673)),ISNUMBER(Poczatek),ISNUMBER(Koniec_Projekt)),IFERROR(IF($D2673=LataProjekcji,$F2673,IF($D2673&lt;LataProjekcji,IF((SUM(K2673)+12)&lt;$D2676,12,$D2676-SUM(K2673)),0)),0),0)</f>
        <v>0</v>
      </c>
      <c r="L2673" s="5">
        <f ca="1">IF(AND($G2674,NOT(ISTEXT($G2673)),ISNUMBER(Poczatek),ISNUMBER(Koniec_Projekt)),IFERROR(IF($D2673=LataProjekcji,$F2673,IF($D2673&lt;LataProjekcji,IF((SUM($K2673:K2673)+12)&lt;$D2676,12,$D2676-SUM($K2673:K2673)),0)),0),0)</f>
        <v>0</v>
      </c>
      <c r="M2673" s="5">
        <f ca="1">IF(AND($G2674,NOT(ISTEXT($G2673)),ISNUMBER(Poczatek),ISNUMBER(Koniec_Projekt)),IFERROR(IF($D2673=LataProjekcji,$F2673,IF($D2673&lt;LataProjekcji,IF((SUM($K2673:L2673)+12)&lt;$D2676,12,$D2676-SUM($K2673:L2673)),0)),0),0)</f>
        <v>0</v>
      </c>
      <c r="N2673" s="5">
        <f ca="1">IF(AND($G2674,NOT(ISTEXT($G2673)),ISNUMBER(Poczatek),ISNUMBER(Koniec_Projekt)),IFERROR(IF($D2673=LataProjekcji,$F2673,IF($D2673&lt;LataProjekcji,IF((SUM($K2673:M2673)+12)&lt;$D2676,12,$D2676-SUM($K2673:M2673)),0)),0),0)</f>
        <v>0</v>
      </c>
      <c r="O2673" s="5">
        <f ca="1">IF(AND($G2674,NOT(ISTEXT($G2673)),ISNUMBER(Poczatek),ISNUMBER(Koniec_Projekt)),IFERROR(IF($D2673=LataProjekcji,$F2673,IF($D2673&lt;LataProjekcji,IF((SUM($K2673:N2673)+12)&lt;$D2676,12,$D2676-SUM($K2673:N2673)),0)),0),0)</f>
        <v>0</v>
      </c>
      <c r="P2673" s="5">
        <f ca="1">IF(AND($G2674,NOT(ISTEXT($G2673)),ISNUMBER(Poczatek),ISNUMBER(Koniec_Projekt)),IFERROR(IF($D2673=LataProjekcji,$F2673,IF($D2673&lt;LataProjekcji,IF((SUM($K2673:O2673)+12)&lt;$D2676,12,$D2676-SUM($K2673:O2673)),0)),0),0)</f>
        <v>0</v>
      </c>
      <c r="Q2673" s="5">
        <f ca="1">IF(AND($G2674,NOT(ISTEXT($G2673)),ISNUMBER(Poczatek),ISNUMBER(Koniec_Projekt)),IFERROR(IF($D2673=LataProjekcji,$F2673,IF($D2673&lt;LataProjekcji,IF((SUM($K2673:P2673)+12)&lt;$D2676,12,$D2676-SUM($K2673:P2673)),0)),0),0)</f>
        <v>0</v>
      </c>
      <c r="R2673" s="5">
        <f ca="1">IF(AND($G2674,NOT(ISTEXT($G2673)),ISNUMBER(Poczatek),ISNUMBER(Koniec_Projekt)),IFERROR(IF($D2673=LataProjekcji,$F2673,IF($D2673&lt;LataProjekcji,IF((SUM($K2673:Q2673)+12)&lt;$D2676,12,$D2676-SUM($K2673:Q2673)),0)),0),0)</f>
        <v>0</v>
      </c>
      <c r="S2673" s="5">
        <f ca="1">IF(AND($G2674,NOT(ISTEXT($G2673)),ISNUMBER(Poczatek),ISNUMBER(Koniec_Projekt)),IFERROR(IF($D2673=LataProjekcji,$F2673,IF($D2673&lt;LataProjekcji,IF((SUM($K2673:R2673)+12)&lt;$D2676,12,$D2676-SUM($K2673:R2673)),0)),0),0)</f>
        <v>0</v>
      </c>
      <c r="T2673" s="5">
        <f ca="1">IF(AND($G2674,NOT(ISTEXT($G2673)),ISNUMBER(Poczatek),ISNUMBER(Koniec_Projekt)),IFERROR(IF($D2673=LataProjekcji,$F2673,IF($D2673&lt;LataProjekcji,IF((SUM($K2673:S2673)+12)&lt;$D2676,12,$D2676-SUM($K2673:S2673)),0)),0),0)</f>
        <v>0</v>
      </c>
      <c r="U2673" s="5">
        <f ca="1">IF(AND($G2674,NOT(ISTEXT($G2673)),ISNUMBER(Poczatek),ISNUMBER(Koniec_Projekt)),IFERROR(IF($D2673=LataProjekcji,$F2673,IF($D2673&lt;LataProjekcji,IF((SUM($K2673:T2673)+12)&lt;$D2676,12,$D2676-SUM($K2673:T2673)),0)),0),0)</f>
        <v>0</v>
      </c>
      <c r="V2673" s="5">
        <f ca="1">IF(AND($G2674,NOT(ISTEXT($G2673)),ISNUMBER(Poczatek),ISNUMBER(Koniec_Projekt)),IFERROR(IF($D2673=LataProjekcji,$F2673,IF($D2673&lt;LataProjekcji,IF((SUM($K2673:U2673)+12)&lt;$D2676,12,$D2676-SUM($K2673:U2673)),0)),0),0)</f>
        <v>0</v>
      </c>
      <c r="W2673" s="5">
        <f ca="1">IF(AND($G2674,NOT(ISTEXT($G2673)),ISNUMBER(Poczatek),ISNUMBER(Koniec_Projekt)),IFERROR(IF($D2673=LataProjekcji,$F2673,IF($D2673&lt;LataProjekcji,IF((SUM($K2673:V2673)+12)&lt;$D2676,12,$D2676-SUM($K2673:V2673)),0)),0),0)</f>
        <v>0</v>
      </c>
      <c r="X2673" s="5">
        <f ca="1">IF(AND($G2674,NOT(ISTEXT($G2673)),ISNUMBER(Poczatek),ISNUMBER(Koniec_Projekt)),IFERROR(IF($D2673=LataProjekcji,$F2673,IF($D2673&lt;LataProjekcji,IF((SUM($K2673:W2673)+12)&lt;$D2676,12,$D2676-SUM($K2673:W2673)),0)),0),0)</f>
        <v>0</v>
      </c>
      <c r="Y2673" s="5">
        <f ca="1">IF(AND($G2674,NOT(ISTEXT($G2673)),ISNUMBER(Poczatek),ISNUMBER(Koniec_Projekt)),IFERROR(IF($D2673=LataProjekcji,$F2673,IF($D2673&lt;LataProjekcji,IF((SUM($K2673:X2673)+12)&lt;$D2676,12,$D2676-SUM($K2673:X2673)),0)),0),0)</f>
        <v>0</v>
      </c>
      <c r="Z2673" s="5">
        <f ca="1">IF(AND($G2674,NOT(ISTEXT($G2673)),ISNUMBER(Poczatek),ISNUMBER(Koniec_Projekt)),IFERROR(IF($D2673=LataProjekcji,$F2673,IF($D2673&lt;LataProjekcji,IF((SUM($K2673:Y2673)+12)&lt;$D2676,12,$D2676-SUM($K2673:Y2673)),0)),0),0)</f>
        <v>0</v>
      </c>
      <c r="AA2673" s="5">
        <f ca="1">IF(AND($G2674,NOT(ISTEXT($G2673)),ISNUMBER(Poczatek),ISNUMBER(Koniec_Projekt)),IFERROR(IF($D2673=LataProjekcji,$F2673,IF($D2673&lt;LataProjekcji,IF((SUM($K2673:Z2673)+12)&lt;$D2676,12,$D2676-SUM($K2673:Z2673)),0)),0),0)</f>
        <v>0</v>
      </c>
      <c r="AB2673" s="5">
        <f ca="1">IF(AND($G2674,NOT(ISTEXT($G2673)),ISNUMBER(Poczatek),ISNUMBER(Koniec_Projekt)),IFERROR(IF($D2673=LataProjekcji,$F2673,IF($D2673&lt;LataProjekcji,IF((SUM($K2673:AA2673)+12)&lt;$D2676,12,$D2676-SUM($K2673:AA2673)),0)),0),0)</f>
        <v>0</v>
      </c>
      <c r="AC2673" s="5">
        <f ca="1">IF(AND($G2674,NOT(ISTEXT($G2673)),ISNUMBER(Poczatek),ISNUMBER(Koniec_Projekt)),IFERROR(IF($D2673=LataProjekcji,$F2673,IF($D2673&lt;LataProjekcji,IF((SUM($K2673:AB2673)+12)&lt;$D2676,12,$D2676-SUM($K2673:AB2673)),0)),0),0)</f>
        <v>0</v>
      </c>
      <c r="AD2673" s="5">
        <f ca="1">IF(AND($G2674,NOT(ISTEXT($G2673)),ISNUMBER(Poczatek),ISNUMBER(Koniec_Projekt)),IFERROR(IF($D2673=LataProjekcji,$F2673,IF($D2673&lt;LataProjekcji,IF((SUM($K2673:AC2673)+12)&lt;$D2676,12,$D2676-SUM($K2673:AC2673)),0)),0),0)</f>
        <v>0</v>
      </c>
      <c r="AE2673" s="5">
        <f ca="1">IF(AND($G2674,NOT(ISTEXT($G2673)),ISNUMBER(Poczatek),ISNUMBER(Koniec_Projekt)),IFERROR(IF($D2673=LataProjekcji,$F2673,IF($D2673&lt;LataProjekcji,IF((SUM($K2673:AD2673)+12)&lt;$D2676,12,$D2676-SUM($K2673:AD2673)),0)),0),0)</f>
        <v>0</v>
      </c>
    </row>
    <row r="2674" spans="1:31" hidden="1">
      <c r="B2674" s="531" t="s">
        <v>758</v>
      </c>
      <c r="D2674" s="5">
        <f ca="1">D1492</f>
        <v>0</v>
      </c>
      <c r="E2674" s="459">
        <f ca="1">E1492</f>
        <v>0</v>
      </c>
      <c r="F2674" s="459">
        <f ca="1">F1492</f>
        <v>0</v>
      </c>
      <c r="G2674" s="1" t="b">
        <f>NOT(ISBLANK(am_budynki))</f>
        <v>0</v>
      </c>
      <c r="H2674" s="543" t="b">
        <f ca="1">SUM(K2674:AE2674)=E2676</f>
        <v>1</v>
      </c>
      <c r="I2674" s="1" t="s">
        <v>753</v>
      </c>
      <c r="K2674" s="542">
        <f ca="1">IF(AND($G2674,NOT(ISTEXT($G2673)),ISNUMBER(Poczatek),ISNUMBER(Koniec_Projekt)),IFERROR(IF($D2673=LataProjekcji,IF($F2673&gt;$E2676,$E2676,$F2673),IF($D2676&gt;=$E2676,(IF($D2673&lt;LataProjekcji,IF((SUM(J2674:$K2674)+12)&lt;$E2676,12,$E2676-SUM(J2674:$K2674)),0)),(IF($D2673&lt;LataProjekcji,IF((SUM(J2674:$K2674)+12)&lt;$D2676,12,$D2676-SUM(J2674:$K2674)),0)))),0),0)</f>
        <v>0</v>
      </c>
      <c r="L2674" s="542">
        <f ca="1">IF(AND($G2674,NOT(ISTEXT($G2673)),ISNUMBER(Poczatek),ISNUMBER(Koniec_Projekt)),IFERROR(IF($D2673=LataProjekcji,IF($F2673&gt;$E2676,$E2676,$F2673),IF($D2676&gt;=$E2676,(IF($D2673&lt;LataProjekcji,IF((SUM($K2674:K2674)+12)&lt;$E2676,12,$E2676-SUM($K2674:K2674)),0)),(IF($D2673&lt;LataProjekcji,IF((SUM($K2674:K2674)+12)&lt;$D2676,12,$D2676-SUM($K2674:K2674)),0)))),0),0)</f>
        <v>0</v>
      </c>
      <c r="M2674" s="542">
        <f ca="1">IF(AND($G2674,NOT(ISTEXT($G2673)),ISNUMBER(Poczatek),ISNUMBER(Koniec_Projekt)),IFERROR(IF($D2673=LataProjekcji,IF($F2673&gt;$E2676,$E2676,$F2673),IF($D2676&gt;=$E2676,(IF($D2673&lt;LataProjekcji,IF((SUM($K2674:L2674)+12)&lt;$E2676,12,$E2676-SUM($K2674:L2674)),0)),(IF($D2673&lt;LataProjekcji,IF((SUM($K2674:L2674)+12)&lt;$D2676,12,$D2676-SUM($K2674:L2674)),0)))),0),0)</f>
        <v>0</v>
      </c>
      <c r="N2674" s="542">
        <f ca="1">IF(AND($G2674,NOT(ISTEXT($G2673)),ISNUMBER(Poczatek),ISNUMBER(Koniec_Projekt)),IFERROR(IF($D2673=LataProjekcji,IF($F2673&gt;$E2676,$E2676,$F2673),IF($D2676&gt;=$E2676,(IF($D2673&lt;LataProjekcji,IF((SUM($K2674:M2674)+12)&lt;$E2676,12,$E2676-SUM($K2674:M2674)),0)),(IF($D2673&lt;LataProjekcji,IF((SUM($K2674:M2674)+12)&lt;$D2676,12,$D2676-SUM($K2674:M2674)),0)))),0),0)</f>
        <v>0</v>
      </c>
      <c r="O2674" s="542">
        <f ca="1">IF(AND($G2674,NOT(ISTEXT($G2673)),ISNUMBER(Poczatek),ISNUMBER(Koniec_Projekt)),IFERROR(IF($D2673=LataProjekcji,IF($F2673&gt;$E2676,$E2676,$F2673),IF($D2676&gt;=$E2676,(IF($D2673&lt;LataProjekcji,IF((SUM($K2674:N2674)+12)&lt;$E2676,12,$E2676-SUM($K2674:N2674)),0)),(IF($D2673&lt;LataProjekcji,IF((SUM($K2674:N2674)+12)&lt;$D2676,12,$D2676-SUM($K2674:N2674)),0)))),0),0)</f>
        <v>0</v>
      </c>
      <c r="P2674" s="542">
        <f ca="1">IF(AND($G2674,NOT(ISTEXT($G2673)),ISNUMBER(Poczatek),ISNUMBER(Koniec_Projekt)),IFERROR(IF($D2673=LataProjekcji,IF($F2673&gt;$E2676,$E2676,$F2673),IF($D2676&gt;=$E2676,(IF($D2673&lt;LataProjekcji,IF((SUM($K2674:O2674)+12)&lt;$E2676,12,$E2676-SUM($K2674:O2674)),0)),(IF($D2673&lt;LataProjekcji,IF((SUM($K2674:O2674)+12)&lt;$D2676,12,$D2676-SUM($K2674:O2674)),0)))),0),0)</f>
        <v>0</v>
      </c>
      <c r="Q2674" s="542">
        <f ca="1">IF(AND($G2674,NOT(ISTEXT($G2673)),ISNUMBER(Poczatek),ISNUMBER(Koniec_Projekt)),IFERROR(IF($D2673=LataProjekcji,IF($F2673&gt;$E2676,$E2676,$F2673),IF($D2676&gt;=$E2676,(IF($D2673&lt;LataProjekcji,IF((SUM($K2674:P2674)+12)&lt;$E2676,12,$E2676-SUM($K2674:P2674)),0)),(IF($D2673&lt;LataProjekcji,IF((SUM($K2674:P2674)+12)&lt;$D2676,12,$D2676-SUM($K2674:P2674)),0)))),0),0)</f>
        <v>0</v>
      </c>
      <c r="R2674" s="542">
        <f ca="1">IF(AND($G2674,NOT(ISTEXT($G2673)),ISNUMBER(Poczatek),ISNUMBER(Koniec_Projekt)),IFERROR(IF($D2673=LataProjekcji,IF($F2673&gt;$E2676,$E2676,$F2673),IF($D2676&gt;=$E2676,(IF($D2673&lt;LataProjekcji,IF((SUM($K2674:Q2674)+12)&lt;$E2676,12,$E2676-SUM($K2674:Q2674)),0)),(IF($D2673&lt;LataProjekcji,IF((SUM($K2674:Q2674)+12)&lt;$D2676,12,$D2676-SUM($K2674:Q2674)),0)))),0),0)</f>
        <v>0</v>
      </c>
      <c r="S2674" s="542">
        <f ca="1">IF(AND($G2674,NOT(ISTEXT($G2673)),ISNUMBER(Poczatek),ISNUMBER(Koniec_Projekt)),IFERROR(IF($D2673=LataProjekcji,IF($F2673&gt;$E2676,$E2676,$F2673),IF($D2676&gt;=$E2676,(IF($D2673&lt;LataProjekcji,IF((SUM($K2674:R2674)+12)&lt;$E2676,12,$E2676-SUM($K2674:R2674)),0)),(IF($D2673&lt;LataProjekcji,IF((SUM($K2674:R2674)+12)&lt;$D2676,12,$D2676-SUM($K2674:R2674)),0)))),0),0)</f>
        <v>0</v>
      </c>
      <c r="T2674" s="542">
        <f ca="1">IF(AND($G2674,NOT(ISTEXT($G2673)),ISNUMBER(Poczatek),ISNUMBER(Koniec_Projekt)),IFERROR(IF($D2673=LataProjekcji,IF($F2673&gt;$E2676,$E2676,$F2673),IF($D2676&gt;=$E2676,(IF($D2673&lt;LataProjekcji,IF((SUM($K2674:S2674)+12)&lt;$E2676,12,$E2676-SUM($K2674:S2674)),0)),(IF($D2673&lt;LataProjekcji,IF((SUM($K2674:S2674)+12)&lt;$D2676,12,$D2676-SUM($K2674:S2674)),0)))),0),0)</f>
        <v>0</v>
      </c>
      <c r="U2674" s="542">
        <f ca="1">IF(AND($G2674,NOT(ISTEXT($G2673)),ISNUMBER(Poczatek),ISNUMBER(Koniec_Projekt)),IFERROR(IF($D2673=LataProjekcji,IF($F2673&gt;$E2676,$E2676,$F2673),IF($D2676&gt;=$E2676,(IF($D2673&lt;LataProjekcji,IF((SUM($K2674:T2674)+12)&lt;$E2676,12,$E2676-SUM($K2674:T2674)),0)),(IF($D2673&lt;LataProjekcji,IF((SUM($K2674:T2674)+12)&lt;$D2676,12,$D2676-SUM($K2674:T2674)),0)))),0),0)</f>
        <v>0</v>
      </c>
      <c r="V2674" s="542">
        <f ca="1">IF(AND($G2674,NOT(ISTEXT($G2673)),ISNUMBER(Poczatek),ISNUMBER(Koniec_Projekt)),IFERROR(IF($D2673=LataProjekcji,IF($F2673&gt;$E2676,$E2676,$F2673),IF($D2676&gt;=$E2676,(IF($D2673&lt;LataProjekcji,IF((SUM($K2674:U2674)+12)&lt;$E2676,12,$E2676-SUM($K2674:U2674)),0)),(IF($D2673&lt;LataProjekcji,IF((SUM($K2674:U2674)+12)&lt;$D2676,12,$D2676-SUM($K2674:U2674)),0)))),0),0)</f>
        <v>0</v>
      </c>
      <c r="W2674" s="542">
        <f ca="1">IF(AND($G2674,NOT(ISTEXT($G2673)),ISNUMBER(Poczatek),ISNUMBER(Koniec_Projekt)),IFERROR(IF($D2673=LataProjekcji,IF($F2673&gt;$E2676,$E2676,$F2673),IF($D2676&gt;=$E2676,(IF($D2673&lt;LataProjekcji,IF((SUM($K2674:V2674)+12)&lt;$E2676,12,$E2676-SUM($K2674:V2674)),0)),(IF($D2673&lt;LataProjekcji,IF((SUM($K2674:V2674)+12)&lt;$D2676,12,$D2676-SUM($K2674:V2674)),0)))),0),0)</f>
        <v>0</v>
      </c>
      <c r="X2674" s="542">
        <f ca="1">IF(AND($G2674,NOT(ISTEXT($G2673)),ISNUMBER(Poczatek),ISNUMBER(Koniec_Projekt)),IFERROR(IF($D2673=LataProjekcji,IF($F2673&gt;$E2676,$E2676,$F2673),IF($D2676&gt;=$E2676,(IF($D2673&lt;LataProjekcji,IF((SUM($K2674:W2674)+12)&lt;$E2676,12,$E2676-SUM($K2674:W2674)),0)),(IF($D2673&lt;LataProjekcji,IF((SUM($K2674:W2674)+12)&lt;$D2676,12,$D2676-SUM($K2674:W2674)),0)))),0),0)</f>
        <v>0</v>
      </c>
      <c r="Y2674" s="542">
        <f ca="1">IF(AND($G2674,NOT(ISTEXT($G2673)),ISNUMBER(Poczatek),ISNUMBER(Koniec_Projekt)),IFERROR(IF($D2673=LataProjekcji,IF($F2673&gt;$E2676,$E2676,$F2673),IF($D2676&gt;=$E2676,(IF($D2673&lt;LataProjekcji,IF((SUM($K2674:X2674)+12)&lt;$E2676,12,$E2676-SUM($K2674:X2674)),0)),(IF($D2673&lt;LataProjekcji,IF((SUM($K2674:X2674)+12)&lt;$D2676,12,$D2676-SUM($K2674:X2674)),0)))),0),0)</f>
        <v>0</v>
      </c>
      <c r="Z2674" s="542">
        <f ca="1">IF(AND($G2674,NOT(ISTEXT($G2673)),ISNUMBER(Poczatek),ISNUMBER(Koniec_Projekt)),IFERROR(IF($D2673=LataProjekcji,IF($F2673&gt;$E2676,$E2676,$F2673),IF($D2676&gt;=$E2676,(IF($D2673&lt;LataProjekcji,IF((SUM($K2674:Y2674)+12)&lt;$E2676,12,$E2676-SUM($K2674:Y2674)),0)),(IF($D2673&lt;LataProjekcji,IF((SUM($K2674:Y2674)+12)&lt;$D2676,12,$D2676-SUM($K2674:Y2674)),0)))),0),0)</f>
        <v>0</v>
      </c>
      <c r="AA2674" s="542">
        <f ca="1">IF(AND($G2674,NOT(ISTEXT($G2673)),ISNUMBER(Poczatek),ISNUMBER(Koniec_Projekt)),IFERROR(IF($D2673=LataProjekcji,IF($F2673&gt;$E2676,$E2676,$F2673),IF($D2676&gt;=$E2676,(IF($D2673&lt;LataProjekcji,IF((SUM($K2674:Z2674)+12)&lt;$E2676,12,$E2676-SUM($K2674:Z2674)),0)),(IF($D2673&lt;LataProjekcji,IF((SUM($K2674:Z2674)+12)&lt;$D2676,12,$D2676-SUM($K2674:Z2674)),0)))),0),0)</f>
        <v>0</v>
      </c>
      <c r="AB2674" s="542">
        <f ca="1">IF(AND($G2674,NOT(ISTEXT($G2673)),ISNUMBER(Poczatek),ISNUMBER(Koniec_Projekt)),IFERROR(IF($D2673=LataProjekcji,IF($F2673&gt;$E2676,$E2676,$F2673),IF($D2676&gt;=$E2676,(IF($D2673&lt;LataProjekcji,IF((SUM($K2674:AA2674)+12)&lt;$E2676,12,$E2676-SUM($K2674:AA2674)),0)),(IF($D2673&lt;LataProjekcji,IF((SUM($K2674:AA2674)+12)&lt;$D2676,12,$D2676-SUM($K2674:AA2674)),0)))),0),0)</f>
        <v>0</v>
      </c>
      <c r="AC2674" s="542">
        <f ca="1">IF(AND($G2674,NOT(ISTEXT($G2673)),ISNUMBER(Poczatek),ISNUMBER(Koniec_Projekt)),IFERROR(IF($D2673=LataProjekcji,IF($F2673&gt;$E2676,$E2676,$F2673),IF($D2676&gt;=$E2676,(IF($D2673&lt;LataProjekcji,IF((SUM($K2674:AB2674)+12)&lt;$E2676,12,$E2676-SUM($K2674:AB2674)),0)),(IF($D2673&lt;LataProjekcji,IF((SUM($K2674:AB2674)+12)&lt;$D2676,12,$D2676-SUM($K2674:AB2674)),0)))),0),0)</f>
        <v>0</v>
      </c>
      <c r="AD2674" s="542">
        <f ca="1">IF(AND($G2674,NOT(ISTEXT($G2673)),ISNUMBER(Poczatek),ISNUMBER(Koniec_Projekt)),IFERROR(IF($D2673=LataProjekcji,IF($F2673&gt;$E2676,$E2676,$F2673),IF($D2676&gt;=$E2676,(IF($D2673&lt;LataProjekcji,IF((SUM($K2674:AC2674)+12)&lt;$E2676,12,$E2676-SUM($K2674:AC2674)),0)),(IF($D2673&lt;LataProjekcji,IF((SUM($K2674:AC2674)+12)&lt;$D2676,12,$D2676-SUM($K2674:AC2674)),0)))),0),0)</f>
        <v>0</v>
      </c>
      <c r="AE2674" s="542">
        <f ca="1">IF(AND($G2674,NOT(ISTEXT($G2673)),ISNUMBER(Poczatek),ISNUMBER(Koniec_Projekt)),IFERROR(IF($D2673=LataProjekcji,IF($F2673&gt;$E2676,$E2676,$F2673),IF($D2676&gt;=$E2676,(IF($D2673&lt;LataProjekcji,IF((SUM($K2674:AD2674)+12)&lt;$E2676,12,$E2676-SUM($K2674:AD2674)),0)),(IF($D2673&lt;LataProjekcji,IF((SUM($K2674:AD2674)+12)&lt;$D2676,12,$D2676-SUM($K2674:AD2674)),0)))),0),0)</f>
        <v>0</v>
      </c>
    </row>
    <row r="2675" spans="1:31" hidden="1">
      <c r="B2675" s="531" t="s">
        <v>757</v>
      </c>
      <c r="D2675" s="459">
        <f ca="1">D1493</f>
        <v>0</v>
      </c>
      <c r="E2675" s="459">
        <f ca="1">IF(D2674&gt;10,ROUND(D2675/12,2),D2675)</f>
        <v>0</v>
      </c>
      <c r="F2675" s="529">
        <f>Koniec_Projekt</f>
        <v>0</v>
      </c>
      <c r="G2675" s="330">
        <f>Miesiac_Koniec_Projekt</f>
        <v>0</v>
      </c>
      <c r="H2675" s="543" t="b">
        <f ca="1">SUM(K2675:AE2675)=D2674</f>
        <v>1</v>
      </c>
      <c r="I2675" s="1" t="s">
        <v>716</v>
      </c>
      <c r="K2675" s="256">
        <f ca="1">IF(AND($G2674,NOT(ISTEXT($G2673)),ISNUMBER(Poczatek),ISNUMBER(Koniec_Projekt)),IFERROR(IF(LataProjekcji=$F2676,ROUND($D2674,0),ROUND(K2673*$E2675,0)),0),0)</f>
        <v>0</v>
      </c>
      <c r="L2675" s="5">
        <f ca="1">IF(AND($G2674,NOT(ISTEXT($G2673)),ISNUMBER(Poczatek),ISNUMBER(Koniec_Projekt)),IFERROR(IF(LataProjekcji=$F2676,ROUND($D2674-SUM(K2675:$K2675),0),ROUND(L2673*$E2675,0)),0),0)</f>
        <v>0</v>
      </c>
      <c r="M2675" s="5">
        <f ca="1">IF(AND($G2674,NOT(ISTEXT($G2673)),ISNUMBER(Poczatek),ISNUMBER(Koniec_Projekt)),IFERROR(IF(LataProjekcji=$F2676,ROUND($D2674-SUM($K2675:L2675),0),ROUND(M2673*$E2675,0)),0),0)</f>
        <v>0</v>
      </c>
      <c r="N2675" s="5">
        <f ca="1">IF(AND($G2674,NOT(ISTEXT($G2673)),ISNUMBER(Poczatek),ISNUMBER(Koniec_Projekt)),IFERROR(IF(LataProjekcji=$F2676,ROUND($D2674-SUM($K2675:M2675),0),ROUND(N2673*$E2675,0)),0),0)</f>
        <v>0</v>
      </c>
      <c r="O2675" s="5">
        <f ca="1">IF(AND($G2674,NOT(ISTEXT($G2673)),ISNUMBER(Poczatek),ISNUMBER(Koniec_Projekt)),IFERROR(IF(LataProjekcji=$F2676,ROUND($D2674-SUM($K2675:N2675),0),ROUND(O2673*$E2675,0)),0),0)</f>
        <v>0</v>
      </c>
      <c r="P2675" s="5">
        <f ca="1">IF(AND($G2674,NOT(ISTEXT($G2673)),ISNUMBER(Poczatek),ISNUMBER(Koniec_Projekt)),IFERROR(IF(LataProjekcji=$F2676,ROUND($D2674-SUM($K2675:O2675),0),ROUND(P2673*$E2675,0)),0),0)</f>
        <v>0</v>
      </c>
      <c r="Q2675" s="5">
        <f ca="1">IF(AND($G2674,NOT(ISTEXT($G2673)),ISNUMBER(Poczatek),ISNUMBER(Koniec_Projekt)),IFERROR(IF(LataProjekcji=$F2676,ROUND($D2674-SUM($K2675:P2675),0),ROUND(Q2673*$E2675,0)),0),0)</f>
        <v>0</v>
      </c>
      <c r="R2675" s="5">
        <f ca="1">IF(AND($G2674,NOT(ISTEXT($G2673)),ISNUMBER(Poczatek),ISNUMBER(Koniec_Projekt)),IFERROR(IF(LataProjekcji=$F2676,ROUND($D2674-SUM($K2675:Q2675),0),ROUND(R2673*$E2675,0)),0),0)</f>
        <v>0</v>
      </c>
      <c r="S2675" s="5">
        <f ca="1">IF(AND($G2674,NOT(ISTEXT($G2673)),ISNUMBER(Poczatek),ISNUMBER(Koniec_Projekt)),IFERROR(IF(LataProjekcji=$F2676,ROUND($D2674-SUM($K2675:R2675),0),ROUND(S2673*$E2675,0)),0),0)</f>
        <v>0</v>
      </c>
      <c r="T2675" s="5">
        <f ca="1">IF(AND($G2674,NOT(ISTEXT($G2673)),ISNUMBER(Poczatek),ISNUMBER(Koniec_Projekt)),IFERROR(IF(LataProjekcji=$F2676,ROUND($D2674-SUM($K2675:S2675),0),ROUND(T2673*$E2675,0)),0),0)</f>
        <v>0</v>
      </c>
      <c r="U2675" s="5">
        <f ca="1">IF(AND($G2674,NOT(ISTEXT($G2673)),ISNUMBER(Poczatek),ISNUMBER(Koniec_Projekt)),IFERROR(IF(LataProjekcji=$F2676,ROUND($D2674-SUM($K2675:T2675),0),ROUND(U2673*$E2675,0)),0),0)</f>
        <v>0</v>
      </c>
      <c r="V2675" s="5">
        <f ca="1">IF(AND($G2674,NOT(ISTEXT($G2673)),ISNUMBER(Poczatek),ISNUMBER(Koniec_Projekt)),IFERROR(IF(LataProjekcji=$F2676,ROUND($D2674-SUM($K2675:U2675),0),ROUND(V2673*$E2675,0)),0),0)</f>
        <v>0</v>
      </c>
      <c r="W2675" s="5">
        <f ca="1">IF(AND($G2674,NOT(ISTEXT($G2673)),ISNUMBER(Poczatek),ISNUMBER(Koniec_Projekt)),IFERROR(IF(LataProjekcji=$F2676,ROUND($D2674-SUM($K2675:V2675),0),ROUND(W2673*$E2675,0)),0),0)</f>
        <v>0</v>
      </c>
      <c r="X2675" s="5">
        <f ca="1">IF(AND($G2674,NOT(ISTEXT($G2673)),ISNUMBER(Poczatek),ISNUMBER(Koniec_Projekt)),IFERROR(IF(LataProjekcji=$F2676,ROUND($D2674-SUM($K2675:W2675),0),ROUND(X2673*$E2675,0)),0),0)</f>
        <v>0</v>
      </c>
      <c r="Y2675" s="5">
        <f ca="1">IF(AND($G2674,NOT(ISTEXT($G2673)),ISNUMBER(Poczatek),ISNUMBER(Koniec_Projekt)),IFERROR(IF(LataProjekcji=$F2676,ROUND($D2674-SUM($K2675:X2675),0),ROUND(Y2673*$E2675,0)),0),0)</f>
        <v>0</v>
      </c>
      <c r="Z2675" s="5">
        <f ca="1">IF(AND($G2674,NOT(ISTEXT($G2673)),ISNUMBER(Poczatek),ISNUMBER(Koniec_Projekt)),IFERROR(IF(LataProjekcji=$F2676,ROUND($D2674-SUM($K2675:Y2675),0),ROUND(Z2673*$E2675,0)),0),0)</f>
        <v>0</v>
      </c>
      <c r="AA2675" s="5">
        <f ca="1">IF(AND($G2674,NOT(ISTEXT($G2673)),ISNUMBER(Poczatek),ISNUMBER(Koniec_Projekt)),IFERROR(IF(LataProjekcji=$F2676,ROUND($D2674-SUM($K2675:Z2675),0),ROUND(AA2673*$E2675,0)),0),0)</f>
        <v>0</v>
      </c>
      <c r="AB2675" s="5">
        <f ca="1">IF(AND($G2674,NOT(ISTEXT($G2673)),ISNUMBER(Poczatek),ISNUMBER(Koniec_Projekt)),IFERROR(IF(LataProjekcji=$F2676,ROUND($D2674-SUM($K2675:AA2675),0),ROUND(AB2673*$E2675,0)),0),0)</f>
        <v>0</v>
      </c>
      <c r="AC2675" s="5">
        <f ca="1">IF(AND($G2674,NOT(ISTEXT($G2673)),ISNUMBER(Poczatek),ISNUMBER(Koniec_Projekt)),IFERROR(IF(LataProjekcji=$F2676,ROUND($D2674-SUM($K2675:AB2675),0),ROUND(AC2673*$E2675,0)),0),0)</f>
        <v>0</v>
      </c>
      <c r="AD2675" s="5">
        <f ca="1">IF(AND($G2674,NOT(ISTEXT($G2673)),ISNUMBER(Poczatek),ISNUMBER(Koniec_Projekt)),IFERROR(IF(LataProjekcji=$F2676,ROUND($D2674-SUM($K2675:AC2675),0),ROUND(AD2673*$E2675,0)),0),0)</f>
        <v>0</v>
      </c>
      <c r="AE2675" s="5">
        <f ca="1">IF(AND($G2674,NOT(ISTEXT($G2673)),ISNUMBER(Poczatek),ISNUMBER(Koniec_Projekt)),IFERROR(IF(LataProjekcji=$F2676,ROUND($D2674-SUM($K2675:AD2675),0),ROUND(AE2673*$E2675,0)),0),0)</f>
        <v>0</v>
      </c>
    </row>
    <row r="2676" spans="1:31" hidden="1">
      <c r="B2676" s="531" t="s">
        <v>754</v>
      </c>
      <c r="D2676" s="1">
        <f ca="1">IFERROR(ROUNDUP(D2674/E2675,0),0)</f>
        <v>0</v>
      </c>
      <c r="E2676" s="1">
        <f ca="1">IF(D2676=0,0,DATEDIF(DATE(D2673,E2673,1),DATE(F2675,G2675,1),"m"))</f>
        <v>0</v>
      </c>
      <c r="F2676" s="1" t="str">
        <f ca="1">IFERROR(YEAR(G2673),"brak daty")</f>
        <v>brak daty</v>
      </c>
      <c r="G2676" s="1" t="str">
        <f ca="1">IFERROR(MONTH(G2673),"brak daty")</f>
        <v>brak daty</v>
      </c>
      <c r="I2676" s="1" t="s">
        <v>426</v>
      </c>
      <c r="K2676" s="5">
        <f ca="1">IF(AND($G2674,NOT(ISTEXT($G2673)),ISNUMBER(Poczatek),ISNUMBER(Koniec_Projekt)),IFERROR(IF(LataProjekcji=$F2675,IF(AND($G2675=$G2676,$F2675=$F2676),ROUND($D2674-SUM($K2676),0),ROUND(K2674*$E2675,0)),IF(LataProjekcji&gt;$F2675,0,ROUND(K2674*$E2675,0))),0),0)</f>
        <v>0</v>
      </c>
      <c r="L2676" s="5">
        <f ca="1">IF(AND($G2674,NOT(ISTEXT($G2673)),ISNUMBER(Poczatek),ISNUMBER(Koniec_Projekt)),IFERROR(IF(LataProjekcji=$F2675,IF(AND($G2675=$G2676,$F2675=$F2676),ROUND($D2674-SUM($K2676:K2676),0),ROUND(L2674*$E2675,0)),IF(LataProjekcji&gt;$F2675,0,ROUND(L2674*$E2675,0))),0),0)</f>
        <v>0</v>
      </c>
      <c r="M2676" s="5">
        <f ca="1">IF(AND($G2674,NOT(ISTEXT($G2673)),ISNUMBER(Poczatek),ISNUMBER(Koniec_Projekt)),IFERROR(IF(LataProjekcji=$F2675,IF(AND($G2675=$G2676,$F2675=$F2676),ROUND($D2674-SUM($K2676:L2676),0),ROUND(M2674*$E2675,0)),IF(LataProjekcji&gt;$F2675,0,ROUND(M2674*$E2675,0))),0),0)</f>
        <v>0</v>
      </c>
      <c r="N2676" s="5">
        <f ca="1">IF(AND($G2674,NOT(ISTEXT($G2673)),ISNUMBER(Poczatek),ISNUMBER(Koniec_Projekt)),IFERROR(IF(LataProjekcji=$F2675,IF(AND($G2675=$G2676,$F2675=$F2676),ROUND($D2674-SUM($K2676:M2676),0),ROUND(N2674*$E2675,0)),IF(LataProjekcji&gt;$F2675,0,ROUND(N2674*$E2675,0))),0),0)</f>
        <v>0</v>
      </c>
      <c r="O2676" s="5">
        <f ca="1">IF(AND($G2674,NOT(ISTEXT($G2673)),ISNUMBER(Poczatek),ISNUMBER(Koniec_Projekt)),IFERROR(IF(LataProjekcji=$F2675,IF(AND($G2675=$G2676,$F2675=$F2676),ROUND($D2674-SUM($K2676:N2676),0),ROUND(O2674*$E2675,0)),IF(LataProjekcji&gt;$F2675,0,ROUND(O2674*$E2675,0))),0),0)</f>
        <v>0</v>
      </c>
      <c r="P2676" s="5">
        <f ca="1">IF(AND($G2674,NOT(ISTEXT($G2673)),ISNUMBER(Poczatek),ISNUMBER(Koniec_Projekt)),IFERROR(IF(LataProjekcji=$F2675,IF(AND($G2675=$G2676,$F2675=$F2676),ROUND($D2674-SUM($K2676:O2676),0),ROUND(P2674*$E2675,0)),IF(LataProjekcji&gt;$F2675,0,ROUND(P2674*$E2675,0))),0),0)</f>
        <v>0</v>
      </c>
      <c r="Q2676" s="5">
        <f ca="1">IF(AND($G2674,NOT(ISTEXT($G2673)),ISNUMBER(Poczatek),ISNUMBER(Koniec_Projekt)),IFERROR(IF(LataProjekcji=$F2675,IF(AND($G2675=$G2676,$F2675=$F2676),ROUND($D2674-SUM($K2676:P2676),0),ROUND(Q2674*$E2675,0)),IF(LataProjekcji&gt;$F2675,0,ROUND(Q2674*$E2675,0))),0),0)</f>
        <v>0</v>
      </c>
      <c r="R2676" s="5">
        <f ca="1">IF(AND($G2674,NOT(ISTEXT($G2673)),ISNUMBER(Poczatek),ISNUMBER(Koniec_Projekt)),IFERROR(IF(LataProjekcji=$F2675,IF(AND($G2675=$G2676,$F2675=$F2676),ROUND($D2674-SUM($K2676:Q2676),0),ROUND(R2674*$E2675,0)),IF(LataProjekcji&gt;$F2675,0,ROUND(R2674*$E2675,0))),0),0)</f>
        <v>0</v>
      </c>
      <c r="S2676" s="5">
        <f ca="1">IF(AND($G2674,NOT(ISTEXT($G2673)),ISNUMBER(Poczatek),ISNUMBER(Koniec_Projekt)),IFERROR(IF(LataProjekcji=$F2675,IF(AND($G2675=$G2676,$F2675=$F2676),ROUND($D2674-SUM($K2676:R2676),0),ROUND(S2674*$E2675,0)),IF(LataProjekcji&gt;$F2675,0,ROUND(S2674*$E2675,0))),0),0)</f>
        <v>0</v>
      </c>
      <c r="T2676" s="5">
        <f ca="1">IF(AND($G2674,NOT(ISTEXT($G2673)),ISNUMBER(Poczatek),ISNUMBER(Koniec_Projekt)),IFERROR(IF(LataProjekcji=$F2675,IF(AND($G2675=$G2676,$F2675=$F2676),ROUND($D2674-SUM($K2676:S2676),0),ROUND(T2674*$E2675,0)),IF(LataProjekcji&gt;$F2675,0,ROUND(T2674*$E2675,0))),0),0)</f>
        <v>0</v>
      </c>
      <c r="U2676" s="5">
        <f ca="1">IF(AND($G2674,NOT(ISTEXT($G2673)),ISNUMBER(Poczatek),ISNUMBER(Koniec_Projekt)),IFERROR(IF(LataProjekcji=$F2675,IF(AND($G2675=$G2676,$F2675=$F2676),ROUND($D2674-SUM($K2676:T2676),0),ROUND(U2674*$E2675,0)),IF(LataProjekcji&gt;$F2675,0,ROUND(U2674*$E2675,0))),0),0)</f>
        <v>0</v>
      </c>
      <c r="V2676" s="5">
        <f ca="1">IF(AND($G2674,NOT(ISTEXT($G2673)),ISNUMBER(Poczatek),ISNUMBER(Koniec_Projekt)),IFERROR(IF(LataProjekcji=$F2675,IF(AND($G2675=$G2676,$F2675=$F2676),ROUND($D2674-SUM($K2676:U2676),0),ROUND(V2674*$E2675,0)),IF(LataProjekcji&gt;$F2675,0,ROUND(V2674*$E2675,0))),0),0)</f>
        <v>0</v>
      </c>
      <c r="W2676" s="5">
        <f ca="1">IF(AND($G2674,NOT(ISTEXT($G2673)),ISNUMBER(Poczatek),ISNUMBER(Koniec_Projekt)),IFERROR(IF(LataProjekcji=$F2675,IF(AND($G2675=$G2676,$F2675=$F2676),ROUND($D2674-SUM($K2676:V2676),0),ROUND(W2674*$E2675,0)),IF(LataProjekcji&gt;$F2675,0,ROUND(W2674*$E2675,0))),0),0)</f>
        <v>0</v>
      </c>
      <c r="X2676" s="5">
        <f ca="1">IF(AND($G2674,NOT(ISTEXT($G2673)),ISNUMBER(Poczatek),ISNUMBER(Koniec_Projekt)),IFERROR(IF(LataProjekcji=$F2675,IF(AND($G2675=$G2676,$F2675=$F2676),ROUND($D2674-SUM($K2676:W2676),0),ROUND(X2674*$E2675,0)),IF(LataProjekcji&gt;$F2675,0,ROUND(X2674*$E2675,0))),0),0)</f>
        <v>0</v>
      </c>
      <c r="Y2676" s="5">
        <f ca="1">IF(AND($G2674,NOT(ISTEXT($G2673)),ISNUMBER(Poczatek),ISNUMBER(Koniec_Projekt)),IFERROR(IF(LataProjekcji=$F2675,IF(AND($G2675=$G2676,$F2675=$F2676),ROUND($D2674-SUM($K2676:X2676),0),ROUND(Y2674*$E2675,0)),IF(LataProjekcji&gt;$F2675,0,ROUND(Y2674*$E2675,0))),0),0)</f>
        <v>0</v>
      </c>
      <c r="Z2676" s="5">
        <f ca="1">IF(AND($G2674,NOT(ISTEXT($G2673)),ISNUMBER(Poczatek),ISNUMBER(Koniec_Projekt)),IFERROR(IF(LataProjekcji=$F2675,IF(AND($G2675=$G2676,$F2675=$F2676),ROUND($D2674-SUM($K2676:Y2676),0),ROUND(Z2674*$E2675,0)),IF(LataProjekcji&gt;$F2675,0,ROUND(Z2674*$E2675,0))),0),0)</f>
        <v>0</v>
      </c>
      <c r="AA2676" s="5">
        <f ca="1">IF(AND($G2674,NOT(ISTEXT($G2673)),ISNUMBER(Poczatek),ISNUMBER(Koniec_Projekt)),IFERROR(IF(LataProjekcji=$F2675,IF(AND($G2675=$G2676,$F2675=$F2676),ROUND($D2674-SUM($K2676:Z2676),0),ROUND(AA2674*$E2675,0)),IF(LataProjekcji&gt;$F2675,0,ROUND(AA2674*$E2675,0))),0),0)</f>
        <v>0</v>
      </c>
      <c r="AB2676" s="5">
        <f ca="1">IF(AND($G2674,NOT(ISTEXT($G2673)),ISNUMBER(Poczatek),ISNUMBER(Koniec_Projekt)),IFERROR(IF(LataProjekcji=$F2675,IF(AND($G2675=$G2676,$F2675=$F2676),ROUND($D2674-SUM($K2676:AA2676),0),ROUND(AB2674*$E2675,0)),IF(LataProjekcji&gt;$F2675,0,ROUND(AB2674*$E2675,0))),0),0)</f>
        <v>0</v>
      </c>
      <c r="AC2676" s="5">
        <f ca="1">IF(AND($G2674,NOT(ISTEXT($G2673)),ISNUMBER(Poczatek),ISNUMBER(Koniec_Projekt)),IFERROR(IF(LataProjekcji=$F2675,IF(AND($G2675=$G2676,$F2675=$F2676),ROUND($D2674-SUM($K2676:AB2676),0),ROUND(AC2674*$E2675,0)),IF(LataProjekcji&gt;$F2675,0,ROUND(AC2674*$E2675,0))),0),0)</f>
        <v>0</v>
      </c>
      <c r="AD2676" s="5">
        <f ca="1">IF(AND($G2674,NOT(ISTEXT($G2673)),ISNUMBER(Poczatek),ISNUMBER(Koniec_Projekt)),IFERROR(IF(LataProjekcji=$F2675,IF(AND($G2675=$G2676,$F2675=$F2676),ROUND($D2674-SUM($K2676:AC2676),0),ROUND(AD2674*$E2675,0)),IF(LataProjekcji&gt;$F2675,0,ROUND(AD2674*$E2675,0))),0),0)</f>
        <v>0</v>
      </c>
      <c r="AE2676" s="5">
        <f ca="1">IF(AND($G2674,NOT(ISTEXT($G2673)),ISNUMBER(Poczatek),ISNUMBER(Koniec_Projekt)),IFERROR(IF(LataProjekcji=$F2675,IF(AND($G2675=$G2676,$F2675=$F2676),ROUND($D2674-SUM($K2676:AD2676),0),ROUND(AE2674*$E2675,0)),IF(LataProjekcji&gt;$F2675,0,ROUND(AE2674*$E2675,0))),0),0)</f>
        <v>0</v>
      </c>
    </row>
    <row r="2677" spans="1:31" ht="12.5" hidden="1" thickBot="1">
      <c r="B2677" s="532" t="s">
        <v>755</v>
      </c>
      <c r="C2677" s="533"/>
      <c r="D2677" s="534">
        <f ca="1">IF(D2674&gt;10,ROUND((D2676-1)*E2675,0),E2675)</f>
        <v>0</v>
      </c>
      <c r="E2677" s="534">
        <f ca="1">D2674-D2677</f>
        <v>0</v>
      </c>
      <c r="F2677" s="533"/>
      <c r="G2677" s="533"/>
      <c r="H2677" s="533"/>
      <c r="I2677" s="533"/>
      <c r="J2677" s="533"/>
      <c r="K2677" s="533"/>
      <c r="L2677" s="533"/>
      <c r="M2677" s="533"/>
      <c r="N2677" s="533"/>
      <c r="O2677" s="533"/>
      <c r="P2677" s="533"/>
      <c r="Q2677" s="533"/>
      <c r="R2677" s="533"/>
      <c r="S2677" s="533"/>
      <c r="T2677" s="533"/>
      <c r="U2677" s="533"/>
      <c r="V2677" s="533"/>
      <c r="W2677" s="533"/>
      <c r="X2677" s="533"/>
      <c r="Y2677" s="533"/>
      <c r="Z2677" s="533"/>
      <c r="AA2677" s="533"/>
      <c r="AB2677" s="533"/>
      <c r="AC2677" s="533"/>
      <c r="AD2677" s="533"/>
      <c r="AE2677" s="533"/>
    </row>
    <row r="2678" spans="1:31" ht="12.5" hidden="1" thickTop="1">
      <c r="C2678" s="251"/>
      <c r="D2678" s="459"/>
      <c r="E2678" s="459"/>
      <c r="F2678" s="459"/>
      <c r="G2678" s="459"/>
    </row>
    <row r="2679" spans="1:31" ht="12.5" hidden="1" thickBot="1">
      <c r="B2679" s="535" t="str">
        <f ca="1">"nazwa ST: "&amp;B1497</f>
        <v>nazwa ST: 0</v>
      </c>
      <c r="C2679" s="535"/>
      <c r="D2679" s="536">
        <f>D1497</f>
        <v>93</v>
      </c>
      <c r="E2679" s="535"/>
      <c r="F2679" s="535"/>
      <c r="G2679" s="535"/>
      <c r="H2679" s="535"/>
      <c r="I2679" s="535"/>
      <c r="J2679" s="535"/>
      <c r="K2679" s="544" t="str">
        <f t="shared" ref="K2679:AE2679" si="3717">LataProjekcji</f>
        <v>Uzupełnij dane</v>
      </c>
      <c r="L2679" s="544" t="str">
        <f t="shared" si="3717"/>
        <v/>
      </c>
      <c r="M2679" s="544" t="str">
        <f t="shared" si="3717"/>
        <v/>
      </c>
      <c r="N2679" s="544" t="str">
        <f t="shared" si="3717"/>
        <v/>
      </c>
      <c r="O2679" s="544" t="str">
        <f t="shared" si="3717"/>
        <v/>
      </c>
      <c r="P2679" s="544" t="str">
        <f t="shared" si="3717"/>
        <v/>
      </c>
      <c r="Q2679" s="544" t="str">
        <f t="shared" si="3717"/>
        <v/>
      </c>
      <c r="R2679" s="544" t="str">
        <f t="shared" si="3717"/>
        <v/>
      </c>
      <c r="S2679" s="544" t="str">
        <f t="shared" si="3717"/>
        <v/>
      </c>
      <c r="T2679" s="544" t="str">
        <f t="shared" si="3717"/>
        <v/>
      </c>
      <c r="U2679" s="544" t="str">
        <f t="shared" si="3717"/>
        <v/>
      </c>
      <c r="V2679" s="544" t="str">
        <f t="shared" si="3717"/>
        <v/>
      </c>
      <c r="W2679" s="544" t="str">
        <f t="shared" si="3717"/>
        <v/>
      </c>
      <c r="X2679" s="544" t="str">
        <f t="shared" si="3717"/>
        <v/>
      </c>
      <c r="Y2679" s="544" t="str">
        <f t="shared" si="3717"/>
        <v/>
      </c>
      <c r="Z2679" s="544" t="str">
        <f t="shared" si="3717"/>
        <v/>
      </c>
      <c r="AA2679" s="544" t="str">
        <f t="shared" si="3717"/>
        <v/>
      </c>
      <c r="AB2679" s="544" t="str">
        <f t="shared" si="3717"/>
        <v/>
      </c>
      <c r="AC2679" s="544" t="str">
        <f t="shared" si="3717"/>
        <v/>
      </c>
      <c r="AD2679" s="544" t="str">
        <f t="shared" si="3717"/>
        <v/>
      </c>
      <c r="AE2679" s="544" t="str">
        <f t="shared" si="3717"/>
        <v/>
      </c>
    </row>
    <row r="2680" spans="1:31" hidden="1">
      <c r="B2680" s="531" t="s">
        <v>756</v>
      </c>
      <c r="D2680" s="1">
        <f ca="1">D1498</f>
        <v>1900</v>
      </c>
      <c r="E2680" s="1">
        <f ca="1">E1498</f>
        <v>1</v>
      </c>
      <c r="F2680" s="1">
        <f ca="1">IF(D2681&gt;10,F1498,1)</f>
        <v>1</v>
      </c>
      <c r="G2680" s="530" t="str">
        <f ca="1">IF(ISBLANK(OFFSET($E$269,$D2679,0)),"brak daty",IF(D2681&gt;10,EDATE(OFFSET($E$269,$D2679,0),D2683),DATE(D2680,E2680,1)))</f>
        <v>brak daty</v>
      </c>
      <c r="H2680" s="543" t="b">
        <f ca="1">SUM(K2680:AE2680)=D2683</f>
        <v>1</v>
      </c>
      <c r="I2680" s="1" t="s">
        <v>752</v>
      </c>
      <c r="K2680" s="5">
        <f ca="1">IF(AND($G2681,NOT(ISTEXT($G2680)),ISNUMBER(Poczatek),ISNUMBER(Koniec_Projekt)),IFERROR(IF($D2680=LataProjekcji,$F2680,IF($D2680&lt;LataProjekcji,IF((SUM(K2680)+12)&lt;$D2683,12,$D2683-SUM(K2680)),0)),0),0)</f>
        <v>0</v>
      </c>
      <c r="L2680" s="5">
        <f ca="1">IF(AND($G2681,NOT(ISTEXT($G2680)),ISNUMBER(Poczatek),ISNUMBER(Koniec_Projekt)),IFERROR(IF($D2680=LataProjekcji,$F2680,IF($D2680&lt;LataProjekcji,IF((SUM($K2680:K2680)+12)&lt;$D2683,12,$D2683-SUM($K2680:K2680)),0)),0),0)</f>
        <v>0</v>
      </c>
      <c r="M2680" s="5">
        <f ca="1">IF(AND($G2681,NOT(ISTEXT($G2680)),ISNUMBER(Poczatek),ISNUMBER(Koniec_Projekt)),IFERROR(IF($D2680=LataProjekcji,$F2680,IF($D2680&lt;LataProjekcji,IF((SUM($K2680:L2680)+12)&lt;$D2683,12,$D2683-SUM($K2680:L2680)),0)),0),0)</f>
        <v>0</v>
      </c>
      <c r="N2680" s="5">
        <f ca="1">IF(AND($G2681,NOT(ISTEXT($G2680)),ISNUMBER(Poczatek),ISNUMBER(Koniec_Projekt)),IFERROR(IF($D2680=LataProjekcji,$F2680,IF($D2680&lt;LataProjekcji,IF((SUM($K2680:M2680)+12)&lt;$D2683,12,$D2683-SUM($K2680:M2680)),0)),0),0)</f>
        <v>0</v>
      </c>
      <c r="O2680" s="5">
        <f ca="1">IF(AND($G2681,NOT(ISTEXT($G2680)),ISNUMBER(Poczatek),ISNUMBER(Koniec_Projekt)),IFERROR(IF($D2680=LataProjekcji,$F2680,IF($D2680&lt;LataProjekcji,IF((SUM($K2680:N2680)+12)&lt;$D2683,12,$D2683-SUM($K2680:N2680)),0)),0),0)</f>
        <v>0</v>
      </c>
      <c r="P2680" s="5">
        <f ca="1">IF(AND($G2681,NOT(ISTEXT($G2680)),ISNUMBER(Poczatek),ISNUMBER(Koniec_Projekt)),IFERROR(IF($D2680=LataProjekcji,$F2680,IF($D2680&lt;LataProjekcji,IF((SUM($K2680:O2680)+12)&lt;$D2683,12,$D2683-SUM($K2680:O2680)),0)),0),0)</f>
        <v>0</v>
      </c>
      <c r="Q2680" s="5">
        <f ca="1">IF(AND($G2681,NOT(ISTEXT($G2680)),ISNUMBER(Poczatek),ISNUMBER(Koniec_Projekt)),IFERROR(IF($D2680=LataProjekcji,$F2680,IF($D2680&lt;LataProjekcji,IF((SUM($K2680:P2680)+12)&lt;$D2683,12,$D2683-SUM($K2680:P2680)),0)),0),0)</f>
        <v>0</v>
      </c>
      <c r="R2680" s="5">
        <f ca="1">IF(AND($G2681,NOT(ISTEXT($G2680)),ISNUMBER(Poczatek),ISNUMBER(Koniec_Projekt)),IFERROR(IF($D2680=LataProjekcji,$F2680,IF($D2680&lt;LataProjekcji,IF((SUM($K2680:Q2680)+12)&lt;$D2683,12,$D2683-SUM($K2680:Q2680)),0)),0),0)</f>
        <v>0</v>
      </c>
      <c r="S2680" s="5">
        <f ca="1">IF(AND($G2681,NOT(ISTEXT($G2680)),ISNUMBER(Poczatek),ISNUMBER(Koniec_Projekt)),IFERROR(IF($D2680=LataProjekcji,$F2680,IF($D2680&lt;LataProjekcji,IF((SUM($K2680:R2680)+12)&lt;$D2683,12,$D2683-SUM($K2680:R2680)),0)),0),0)</f>
        <v>0</v>
      </c>
      <c r="T2680" s="5">
        <f ca="1">IF(AND($G2681,NOT(ISTEXT($G2680)),ISNUMBER(Poczatek),ISNUMBER(Koniec_Projekt)),IFERROR(IF($D2680=LataProjekcji,$F2680,IF($D2680&lt;LataProjekcji,IF((SUM($K2680:S2680)+12)&lt;$D2683,12,$D2683-SUM($K2680:S2680)),0)),0),0)</f>
        <v>0</v>
      </c>
      <c r="U2680" s="5">
        <f ca="1">IF(AND($G2681,NOT(ISTEXT($G2680)),ISNUMBER(Poczatek),ISNUMBER(Koniec_Projekt)),IFERROR(IF($D2680=LataProjekcji,$F2680,IF($D2680&lt;LataProjekcji,IF((SUM($K2680:T2680)+12)&lt;$D2683,12,$D2683-SUM($K2680:T2680)),0)),0),0)</f>
        <v>0</v>
      </c>
      <c r="V2680" s="5">
        <f ca="1">IF(AND($G2681,NOT(ISTEXT($G2680)),ISNUMBER(Poczatek),ISNUMBER(Koniec_Projekt)),IFERROR(IF($D2680=LataProjekcji,$F2680,IF($D2680&lt;LataProjekcji,IF((SUM($K2680:U2680)+12)&lt;$D2683,12,$D2683-SUM($K2680:U2680)),0)),0),0)</f>
        <v>0</v>
      </c>
      <c r="W2680" s="5">
        <f ca="1">IF(AND($G2681,NOT(ISTEXT($G2680)),ISNUMBER(Poczatek),ISNUMBER(Koniec_Projekt)),IFERROR(IF($D2680=LataProjekcji,$F2680,IF($D2680&lt;LataProjekcji,IF((SUM($K2680:V2680)+12)&lt;$D2683,12,$D2683-SUM($K2680:V2680)),0)),0),0)</f>
        <v>0</v>
      </c>
      <c r="X2680" s="5">
        <f ca="1">IF(AND($G2681,NOT(ISTEXT($G2680)),ISNUMBER(Poczatek),ISNUMBER(Koniec_Projekt)),IFERROR(IF($D2680=LataProjekcji,$F2680,IF($D2680&lt;LataProjekcji,IF((SUM($K2680:W2680)+12)&lt;$D2683,12,$D2683-SUM($K2680:W2680)),0)),0),0)</f>
        <v>0</v>
      </c>
      <c r="Y2680" s="5">
        <f ca="1">IF(AND($G2681,NOT(ISTEXT($G2680)),ISNUMBER(Poczatek),ISNUMBER(Koniec_Projekt)),IFERROR(IF($D2680=LataProjekcji,$F2680,IF($D2680&lt;LataProjekcji,IF((SUM($K2680:X2680)+12)&lt;$D2683,12,$D2683-SUM($K2680:X2680)),0)),0),0)</f>
        <v>0</v>
      </c>
      <c r="Z2680" s="5">
        <f ca="1">IF(AND($G2681,NOT(ISTEXT($G2680)),ISNUMBER(Poczatek),ISNUMBER(Koniec_Projekt)),IFERROR(IF($D2680=LataProjekcji,$F2680,IF($D2680&lt;LataProjekcji,IF((SUM($K2680:Y2680)+12)&lt;$D2683,12,$D2683-SUM($K2680:Y2680)),0)),0),0)</f>
        <v>0</v>
      </c>
      <c r="AA2680" s="5">
        <f ca="1">IF(AND($G2681,NOT(ISTEXT($G2680)),ISNUMBER(Poczatek),ISNUMBER(Koniec_Projekt)),IFERROR(IF($D2680=LataProjekcji,$F2680,IF($D2680&lt;LataProjekcji,IF((SUM($K2680:Z2680)+12)&lt;$D2683,12,$D2683-SUM($K2680:Z2680)),0)),0),0)</f>
        <v>0</v>
      </c>
      <c r="AB2680" s="5">
        <f ca="1">IF(AND($G2681,NOT(ISTEXT($G2680)),ISNUMBER(Poczatek),ISNUMBER(Koniec_Projekt)),IFERROR(IF($D2680=LataProjekcji,$F2680,IF($D2680&lt;LataProjekcji,IF((SUM($K2680:AA2680)+12)&lt;$D2683,12,$D2683-SUM($K2680:AA2680)),0)),0),0)</f>
        <v>0</v>
      </c>
      <c r="AC2680" s="5">
        <f ca="1">IF(AND($G2681,NOT(ISTEXT($G2680)),ISNUMBER(Poczatek),ISNUMBER(Koniec_Projekt)),IFERROR(IF($D2680=LataProjekcji,$F2680,IF($D2680&lt;LataProjekcji,IF((SUM($K2680:AB2680)+12)&lt;$D2683,12,$D2683-SUM($K2680:AB2680)),0)),0),0)</f>
        <v>0</v>
      </c>
      <c r="AD2680" s="5">
        <f ca="1">IF(AND($G2681,NOT(ISTEXT($G2680)),ISNUMBER(Poczatek),ISNUMBER(Koniec_Projekt)),IFERROR(IF($D2680=LataProjekcji,$F2680,IF($D2680&lt;LataProjekcji,IF((SUM($K2680:AC2680)+12)&lt;$D2683,12,$D2683-SUM($K2680:AC2680)),0)),0),0)</f>
        <v>0</v>
      </c>
      <c r="AE2680" s="5">
        <f ca="1">IF(AND($G2681,NOT(ISTEXT($G2680)),ISNUMBER(Poczatek),ISNUMBER(Koniec_Projekt)),IFERROR(IF($D2680=LataProjekcji,$F2680,IF($D2680&lt;LataProjekcji,IF((SUM($K2680:AD2680)+12)&lt;$D2683,12,$D2683-SUM($K2680:AD2680)),0)),0),0)</f>
        <v>0</v>
      </c>
    </row>
    <row r="2681" spans="1:31" hidden="1">
      <c r="B2681" s="531" t="s">
        <v>758</v>
      </c>
      <c r="D2681" s="5">
        <f ca="1">D1499</f>
        <v>0</v>
      </c>
      <c r="E2681" s="459">
        <f ca="1">E1499</f>
        <v>0</v>
      </c>
      <c r="F2681" s="459">
        <f ca="1">F1499</f>
        <v>0</v>
      </c>
      <c r="G2681" s="1" t="b">
        <f>NOT(ISBLANK(am_budynki))</f>
        <v>0</v>
      </c>
      <c r="H2681" s="543" t="b">
        <f ca="1">SUM(K2681:AE2681)=E2683</f>
        <v>1</v>
      </c>
      <c r="I2681" s="1" t="s">
        <v>753</v>
      </c>
      <c r="K2681" s="542">
        <f ca="1">IF(AND($G2681,NOT(ISTEXT($G2680)),ISNUMBER(Poczatek),ISNUMBER(Koniec_Projekt)),IFERROR(IF($D2680=LataProjekcji,IF($F2680&gt;$E2683,$E2683,$F2680),IF($D2683&gt;=$E2683,(IF($D2680&lt;LataProjekcji,IF((SUM(J2681:$K2681)+12)&lt;$E2683,12,$E2683-SUM(J2681:$K2681)),0)),(IF($D2680&lt;LataProjekcji,IF((SUM(J2681:$K2681)+12)&lt;$D2683,12,$D2683-SUM(J2681:$K2681)),0)))),0),0)</f>
        <v>0</v>
      </c>
      <c r="L2681" s="542">
        <f ca="1">IF(AND($G2681,NOT(ISTEXT($G2680)),ISNUMBER(Poczatek),ISNUMBER(Koniec_Projekt)),IFERROR(IF($D2680=LataProjekcji,IF($F2680&gt;$E2683,$E2683,$F2680),IF($D2683&gt;=$E2683,(IF($D2680&lt;LataProjekcji,IF((SUM($K2681:K2681)+12)&lt;$E2683,12,$E2683-SUM($K2681:K2681)),0)),(IF($D2680&lt;LataProjekcji,IF((SUM($K2681:K2681)+12)&lt;$D2683,12,$D2683-SUM($K2681:K2681)),0)))),0),0)</f>
        <v>0</v>
      </c>
      <c r="M2681" s="542">
        <f ca="1">IF(AND($G2681,NOT(ISTEXT($G2680)),ISNUMBER(Poczatek),ISNUMBER(Koniec_Projekt)),IFERROR(IF($D2680=LataProjekcji,IF($F2680&gt;$E2683,$E2683,$F2680),IF($D2683&gt;=$E2683,(IF($D2680&lt;LataProjekcji,IF((SUM($K2681:L2681)+12)&lt;$E2683,12,$E2683-SUM($K2681:L2681)),0)),(IF($D2680&lt;LataProjekcji,IF((SUM($K2681:L2681)+12)&lt;$D2683,12,$D2683-SUM($K2681:L2681)),0)))),0),0)</f>
        <v>0</v>
      </c>
      <c r="N2681" s="542">
        <f ca="1">IF(AND($G2681,NOT(ISTEXT($G2680)),ISNUMBER(Poczatek),ISNUMBER(Koniec_Projekt)),IFERROR(IF($D2680=LataProjekcji,IF($F2680&gt;$E2683,$E2683,$F2680),IF($D2683&gt;=$E2683,(IF($D2680&lt;LataProjekcji,IF((SUM($K2681:M2681)+12)&lt;$E2683,12,$E2683-SUM($K2681:M2681)),0)),(IF($D2680&lt;LataProjekcji,IF((SUM($K2681:M2681)+12)&lt;$D2683,12,$D2683-SUM($K2681:M2681)),0)))),0),0)</f>
        <v>0</v>
      </c>
      <c r="O2681" s="542">
        <f ca="1">IF(AND($G2681,NOT(ISTEXT($G2680)),ISNUMBER(Poczatek),ISNUMBER(Koniec_Projekt)),IFERROR(IF($D2680=LataProjekcji,IF($F2680&gt;$E2683,$E2683,$F2680),IF($D2683&gt;=$E2683,(IF($D2680&lt;LataProjekcji,IF((SUM($K2681:N2681)+12)&lt;$E2683,12,$E2683-SUM($K2681:N2681)),0)),(IF($D2680&lt;LataProjekcji,IF((SUM($K2681:N2681)+12)&lt;$D2683,12,$D2683-SUM($K2681:N2681)),0)))),0),0)</f>
        <v>0</v>
      </c>
      <c r="P2681" s="542">
        <f ca="1">IF(AND($G2681,NOT(ISTEXT($G2680)),ISNUMBER(Poczatek),ISNUMBER(Koniec_Projekt)),IFERROR(IF($D2680=LataProjekcji,IF($F2680&gt;$E2683,$E2683,$F2680),IF($D2683&gt;=$E2683,(IF($D2680&lt;LataProjekcji,IF((SUM($K2681:O2681)+12)&lt;$E2683,12,$E2683-SUM($K2681:O2681)),0)),(IF($D2680&lt;LataProjekcji,IF((SUM($K2681:O2681)+12)&lt;$D2683,12,$D2683-SUM($K2681:O2681)),0)))),0),0)</f>
        <v>0</v>
      </c>
      <c r="Q2681" s="542">
        <f ca="1">IF(AND($G2681,NOT(ISTEXT($G2680)),ISNUMBER(Poczatek),ISNUMBER(Koniec_Projekt)),IFERROR(IF($D2680=LataProjekcji,IF($F2680&gt;$E2683,$E2683,$F2680),IF($D2683&gt;=$E2683,(IF($D2680&lt;LataProjekcji,IF((SUM($K2681:P2681)+12)&lt;$E2683,12,$E2683-SUM($K2681:P2681)),0)),(IF($D2680&lt;LataProjekcji,IF((SUM($K2681:P2681)+12)&lt;$D2683,12,$D2683-SUM($K2681:P2681)),0)))),0),0)</f>
        <v>0</v>
      </c>
      <c r="R2681" s="542">
        <f ca="1">IF(AND($G2681,NOT(ISTEXT($G2680)),ISNUMBER(Poczatek),ISNUMBER(Koniec_Projekt)),IFERROR(IF($D2680=LataProjekcji,IF($F2680&gt;$E2683,$E2683,$F2680),IF($D2683&gt;=$E2683,(IF($D2680&lt;LataProjekcji,IF((SUM($K2681:Q2681)+12)&lt;$E2683,12,$E2683-SUM($K2681:Q2681)),0)),(IF($D2680&lt;LataProjekcji,IF((SUM($K2681:Q2681)+12)&lt;$D2683,12,$D2683-SUM($K2681:Q2681)),0)))),0),0)</f>
        <v>0</v>
      </c>
      <c r="S2681" s="542">
        <f ca="1">IF(AND($G2681,NOT(ISTEXT($G2680)),ISNUMBER(Poczatek),ISNUMBER(Koniec_Projekt)),IFERROR(IF($D2680=LataProjekcji,IF($F2680&gt;$E2683,$E2683,$F2680),IF($D2683&gt;=$E2683,(IF($D2680&lt;LataProjekcji,IF((SUM($K2681:R2681)+12)&lt;$E2683,12,$E2683-SUM($K2681:R2681)),0)),(IF($D2680&lt;LataProjekcji,IF((SUM($K2681:R2681)+12)&lt;$D2683,12,$D2683-SUM($K2681:R2681)),0)))),0),0)</f>
        <v>0</v>
      </c>
      <c r="T2681" s="542">
        <f ca="1">IF(AND($G2681,NOT(ISTEXT($G2680)),ISNUMBER(Poczatek),ISNUMBER(Koniec_Projekt)),IFERROR(IF($D2680=LataProjekcji,IF($F2680&gt;$E2683,$E2683,$F2680),IF($D2683&gt;=$E2683,(IF($D2680&lt;LataProjekcji,IF((SUM($K2681:S2681)+12)&lt;$E2683,12,$E2683-SUM($K2681:S2681)),0)),(IF($D2680&lt;LataProjekcji,IF((SUM($K2681:S2681)+12)&lt;$D2683,12,$D2683-SUM($K2681:S2681)),0)))),0),0)</f>
        <v>0</v>
      </c>
      <c r="U2681" s="542">
        <f ca="1">IF(AND($G2681,NOT(ISTEXT($G2680)),ISNUMBER(Poczatek),ISNUMBER(Koniec_Projekt)),IFERROR(IF($D2680=LataProjekcji,IF($F2680&gt;$E2683,$E2683,$F2680),IF($D2683&gt;=$E2683,(IF($D2680&lt;LataProjekcji,IF((SUM($K2681:T2681)+12)&lt;$E2683,12,$E2683-SUM($K2681:T2681)),0)),(IF($D2680&lt;LataProjekcji,IF((SUM($K2681:T2681)+12)&lt;$D2683,12,$D2683-SUM($K2681:T2681)),0)))),0),0)</f>
        <v>0</v>
      </c>
      <c r="V2681" s="542">
        <f ca="1">IF(AND($G2681,NOT(ISTEXT($G2680)),ISNUMBER(Poczatek),ISNUMBER(Koniec_Projekt)),IFERROR(IF($D2680=LataProjekcji,IF($F2680&gt;$E2683,$E2683,$F2680),IF($D2683&gt;=$E2683,(IF($D2680&lt;LataProjekcji,IF((SUM($K2681:U2681)+12)&lt;$E2683,12,$E2683-SUM($K2681:U2681)),0)),(IF($D2680&lt;LataProjekcji,IF((SUM($K2681:U2681)+12)&lt;$D2683,12,$D2683-SUM($K2681:U2681)),0)))),0),0)</f>
        <v>0</v>
      </c>
      <c r="W2681" s="542">
        <f ca="1">IF(AND($G2681,NOT(ISTEXT($G2680)),ISNUMBER(Poczatek),ISNUMBER(Koniec_Projekt)),IFERROR(IF($D2680=LataProjekcji,IF($F2680&gt;$E2683,$E2683,$F2680),IF($D2683&gt;=$E2683,(IF($D2680&lt;LataProjekcji,IF((SUM($K2681:V2681)+12)&lt;$E2683,12,$E2683-SUM($K2681:V2681)),0)),(IF($D2680&lt;LataProjekcji,IF((SUM($K2681:V2681)+12)&lt;$D2683,12,$D2683-SUM($K2681:V2681)),0)))),0),0)</f>
        <v>0</v>
      </c>
      <c r="X2681" s="542">
        <f ca="1">IF(AND($G2681,NOT(ISTEXT($G2680)),ISNUMBER(Poczatek),ISNUMBER(Koniec_Projekt)),IFERROR(IF($D2680=LataProjekcji,IF($F2680&gt;$E2683,$E2683,$F2680),IF($D2683&gt;=$E2683,(IF($D2680&lt;LataProjekcji,IF((SUM($K2681:W2681)+12)&lt;$E2683,12,$E2683-SUM($K2681:W2681)),0)),(IF($D2680&lt;LataProjekcji,IF((SUM($K2681:W2681)+12)&lt;$D2683,12,$D2683-SUM($K2681:W2681)),0)))),0),0)</f>
        <v>0</v>
      </c>
      <c r="Y2681" s="542">
        <f ca="1">IF(AND($G2681,NOT(ISTEXT($G2680)),ISNUMBER(Poczatek),ISNUMBER(Koniec_Projekt)),IFERROR(IF($D2680=LataProjekcji,IF($F2680&gt;$E2683,$E2683,$F2680),IF($D2683&gt;=$E2683,(IF($D2680&lt;LataProjekcji,IF((SUM($K2681:X2681)+12)&lt;$E2683,12,$E2683-SUM($K2681:X2681)),0)),(IF($D2680&lt;LataProjekcji,IF((SUM($K2681:X2681)+12)&lt;$D2683,12,$D2683-SUM($K2681:X2681)),0)))),0),0)</f>
        <v>0</v>
      </c>
      <c r="Z2681" s="542">
        <f ca="1">IF(AND($G2681,NOT(ISTEXT($G2680)),ISNUMBER(Poczatek),ISNUMBER(Koniec_Projekt)),IFERROR(IF($D2680=LataProjekcji,IF($F2680&gt;$E2683,$E2683,$F2680),IF($D2683&gt;=$E2683,(IF($D2680&lt;LataProjekcji,IF((SUM($K2681:Y2681)+12)&lt;$E2683,12,$E2683-SUM($K2681:Y2681)),0)),(IF($D2680&lt;LataProjekcji,IF((SUM($K2681:Y2681)+12)&lt;$D2683,12,$D2683-SUM($K2681:Y2681)),0)))),0),0)</f>
        <v>0</v>
      </c>
      <c r="AA2681" s="542">
        <f ca="1">IF(AND($G2681,NOT(ISTEXT($G2680)),ISNUMBER(Poczatek),ISNUMBER(Koniec_Projekt)),IFERROR(IF($D2680=LataProjekcji,IF($F2680&gt;$E2683,$E2683,$F2680),IF($D2683&gt;=$E2683,(IF($D2680&lt;LataProjekcji,IF((SUM($K2681:Z2681)+12)&lt;$E2683,12,$E2683-SUM($K2681:Z2681)),0)),(IF($D2680&lt;LataProjekcji,IF((SUM($K2681:Z2681)+12)&lt;$D2683,12,$D2683-SUM($K2681:Z2681)),0)))),0),0)</f>
        <v>0</v>
      </c>
      <c r="AB2681" s="542">
        <f ca="1">IF(AND($G2681,NOT(ISTEXT($G2680)),ISNUMBER(Poczatek),ISNUMBER(Koniec_Projekt)),IFERROR(IF($D2680=LataProjekcji,IF($F2680&gt;$E2683,$E2683,$F2680),IF($D2683&gt;=$E2683,(IF($D2680&lt;LataProjekcji,IF((SUM($K2681:AA2681)+12)&lt;$E2683,12,$E2683-SUM($K2681:AA2681)),0)),(IF($D2680&lt;LataProjekcji,IF((SUM($K2681:AA2681)+12)&lt;$D2683,12,$D2683-SUM($K2681:AA2681)),0)))),0),0)</f>
        <v>0</v>
      </c>
      <c r="AC2681" s="542">
        <f ca="1">IF(AND($G2681,NOT(ISTEXT($G2680)),ISNUMBER(Poczatek),ISNUMBER(Koniec_Projekt)),IFERROR(IF($D2680=LataProjekcji,IF($F2680&gt;$E2683,$E2683,$F2680),IF($D2683&gt;=$E2683,(IF($D2680&lt;LataProjekcji,IF((SUM($K2681:AB2681)+12)&lt;$E2683,12,$E2683-SUM($K2681:AB2681)),0)),(IF($D2680&lt;LataProjekcji,IF((SUM($K2681:AB2681)+12)&lt;$D2683,12,$D2683-SUM($K2681:AB2681)),0)))),0),0)</f>
        <v>0</v>
      </c>
      <c r="AD2681" s="542">
        <f ca="1">IF(AND($G2681,NOT(ISTEXT($G2680)),ISNUMBER(Poczatek),ISNUMBER(Koniec_Projekt)),IFERROR(IF($D2680=LataProjekcji,IF($F2680&gt;$E2683,$E2683,$F2680),IF($D2683&gt;=$E2683,(IF($D2680&lt;LataProjekcji,IF((SUM($K2681:AC2681)+12)&lt;$E2683,12,$E2683-SUM($K2681:AC2681)),0)),(IF($D2680&lt;LataProjekcji,IF((SUM($K2681:AC2681)+12)&lt;$D2683,12,$D2683-SUM($K2681:AC2681)),0)))),0),0)</f>
        <v>0</v>
      </c>
      <c r="AE2681" s="542">
        <f ca="1">IF(AND($G2681,NOT(ISTEXT($G2680)),ISNUMBER(Poczatek),ISNUMBER(Koniec_Projekt)),IFERROR(IF($D2680=LataProjekcji,IF($F2680&gt;$E2683,$E2683,$F2680),IF($D2683&gt;=$E2683,(IF($D2680&lt;LataProjekcji,IF((SUM($K2681:AD2681)+12)&lt;$E2683,12,$E2683-SUM($K2681:AD2681)),0)),(IF($D2680&lt;LataProjekcji,IF((SUM($K2681:AD2681)+12)&lt;$D2683,12,$D2683-SUM($K2681:AD2681)),0)))),0),0)</f>
        <v>0</v>
      </c>
    </row>
    <row r="2682" spans="1:31" hidden="1">
      <c r="B2682" s="531" t="s">
        <v>757</v>
      </c>
      <c r="D2682" s="459">
        <f ca="1">D1500</f>
        <v>0</v>
      </c>
      <c r="E2682" s="459">
        <f ca="1">IF(D2681&gt;10,ROUND(D2682/12,2),D2682)</f>
        <v>0</v>
      </c>
      <c r="F2682" s="529">
        <f>Koniec_Projekt</f>
        <v>0</v>
      </c>
      <c r="G2682" s="330">
        <f>Miesiac_Koniec_Projekt</f>
        <v>0</v>
      </c>
      <c r="H2682" s="543" t="b">
        <f ca="1">SUM(K2682:AE2682)=D2681</f>
        <v>1</v>
      </c>
      <c r="I2682" s="1" t="s">
        <v>716</v>
      </c>
      <c r="K2682" s="256">
        <f ca="1">IF(AND($G2681,NOT(ISTEXT($G2680)),ISNUMBER(Poczatek),ISNUMBER(Koniec_Projekt)),IFERROR(IF(LataProjekcji=$F2683,ROUND($D2681,0),ROUND(K2680*$E2682,0)),0),0)</f>
        <v>0</v>
      </c>
      <c r="L2682" s="5">
        <f ca="1">IF(AND($G2681,NOT(ISTEXT($G2680)),ISNUMBER(Poczatek),ISNUMBER(Koniec_Projekt)),IFERROR(IF(LataProjekcji=$F2683,ROUND($D2681-SUM(K2682:$K2682),0),ROUND(L2680*$E2682,0)),0),0)</f>
        <v>0</v>
      </c>
      <c r="M2682" s="5">
        <f ca="1">IF(AND($G2681,NOT(ISTEXT($G2680)),ISNUMBER(Poczatek),ISNUMBER(Koniec_Projekt)),IFERROR(IF(LataProjekcji=$F2683,ROUND($D2681-SUM($K2682:L2682),0),ROUND(M2680*$E2682,0)),0),0)</f>
        <v>0</v>
      </c>
      <c r="N2682" s="5">
        <f ca="1">IF(AND($G2681,NOT(ISTEXT($G2680)),ISNUMBER(Poczatek),ISNUMBER(Koniec_Projekt)),IFERROR(IF(LataProjekcji=$F2683,ROUND($D2681-SUM($K2682:M2682),0),ROUND(N2680*$E2682,0)),0),0)</f>
        <v>0</v>
      </c>
      <c r="O2682" s="5">
        <f ca="1">IF(AND($G2681,NOT(ISTEXT($G2680)),ISNUMBER(Poczatek),ISNUMBER(Koniec_Projekt)),IFERROR(IF(LataProjekcji=$F2683,ROUND($D2681-SUM($K2682:N2682),0),ROUND(O2680*$E2682,0)),0),0)</f>
        <v>0</v>
      </c>
      <c r="P2682" s="5">
        <f ca="1">IF(AND($G2681,NOT(ISTEXT($G2680)),ISNUMBER(Poczatek),ISNUMBER(Koniec_Projekt)),IFERROR(IF(LataProjekcji=$F2683,ROUND($D2681-SUM($K2682:O2682),0),ROUND(P2680*$E2682,0)),0),0)</f>
        <v>0</v>
      </c>
      <c r="Q2682" s="5">
        <f ca="1">IF(AND($G2681,NOT(ISTEXT($G2680)),ISNUMBER(Poczatek),ISNUMBER(Koniec_Projekt)),IFERROR(IF(LataProjekcji=$F2683,ROUND($D2681-SUM($K2682:P2682),0),ROUND(Q2680*$E2682,0)),0),0)</f>
        <v>0</v>
      </c>
      <c r="R2682" s="5">
        <f ca="1">IF(AND($G2681,NOT(ISTEXT($G2680)),ISNUMBER(Poczatek),ISNUMBER(Koniec_Projekt)),IFERROR(IF(LataProjekcji=$F2683,ROUND($D2681-SUM($K2682:Q2682),0),ROUND(R2680*$E2682,0)),0),0)</f>
        <v>0</v>
      </c>
      <c r="S2682" s="5">
        <f ca="1">IF(AND($G2681,NOT(ISTEXT($G2680)),ISNUMBER(Poczatek),ISNUMBER(Koniec_Projekt)),IFERROR(IF(LataProjekcji=$F2683,ROUND($D2681-SUM($K2682:R2682),0),ROUND(S2680*$E2682,0)),0),0)</f>
        <v>0</v>
      </c>
      <c r="T2682" s="5">
        <f ca="1">IF(AND($G2681,NOT(ISTEXT($G2680)),ISNUMBER(Poczatek),ISNUMBER(Koniec_Projekt)),IFERROR(IF(LataProjekcji=$F2683,ROUND($D2681-SUM($K2682:S2682),0),ROUND(T2680*$E2682,0)),0),0)</f>
        <v>0</v>
      </c>
      <c r="U2682" s="5">
        <f ca="1">IF(AND($G2681,NOT(ISTEXT($G2680)),ISNUMBER(Poczatek),ISNUMBER(Koniec_Projekt)),IFERROR(IF(LataProjekcji=$F2683,ROUND($D2681-SUM($K2682:T2682),0),ROUND(U2680*$E2682,0)),0),0)</f>
        <v>0</v>
      </c>
      <c r="V2682" s="5">
        <f ca="1">IF(AND($G2681,NOT(ISTEXT($G2680)),ISNUMBER(Poczatek),ISNUMBER(Koniec_Projekt)),IFERROR(IF(LataProjekcji=$F2683,ROUND($D2681-SUM($K2682:U2682),0),ROUND(V2680*$E2682,0)),0),0)</f>
        <v>0</v>
      </c>
      <c r="W2682" s="5">
        <f ca="1">IF(AND($G2681,NOT(ISTEXT($G2680)),ISNUMBER(Poczatek),ISNUMBER(Koniec_Projekt)),IFERROR(IF(LataProjekcji=$F2683,ROUND($D2681-SUM($K2682:V2682),0),ROUND(W2680*$E2682,0)),0),0)</f>
        <v>0</v>
      </c>
      <c r="X2682" s="5">
        <f ca="1">IF(AND($G2681,NOT(ISTEXT($G2680)),ISNUMBER(Poczatek),ISNUMBER(Koniec_Projekt)),IFERROR(IF(LataProjekcji=$F2683,ROUND($D2681-SUM($K2682:W2682),0),ROUND(X2680*$E2682,0)),0),0)</f>
        <v>0</v>
      </c>
      <c r="Y2682" s="5">
        <f ca="1">IF(AND($G2681,NOT(ISTEXT($G2680)),ISNUMBER(Poczatek),ISNUMBER(Koniec_Projekt)),IFERROR(IF(LataProjekcji=$F2683,ROUND($D2681-SUM($K2682:X2682),0),ROUND(Y2680*$E2682,0)),0),0)</f>
        <v>0</v>
      </c>
      <c r="Z2682" s="5">
        <f ca="1">IF(AND($G2681,NOT(ISTEXT($G2680)),ISNUMBER(Poczatek),ISNUMBER(Koniec_Projekt)),IFERROR(IF(LataProjekcji=$F2683,ROUND($D2681-SUM($K2682:Y2682),0),ROUND(Z2680*$E2682,0)),0),0)</f>
        <v>0</v>
      </c>
      <c r="AA2682" s="5">
        <f ca="1">IF(AND($G2681,NOT(ISTEXT($G2680)),ISNUMBER(Poczatek),ISNUMBER(Koniec_Projekt)),IFERROR(IF(LataProjekcji=$F2683,ROUND($D2681-SUM($K2682:Z2682),0),ROUND(AA2680*$E2682,0)),0),0)</f>
        <v>0</v>
      </c>
      <c r="AB2682" s="5">
        <f ca="1">IF(AND($G2681,NOT(ISTEXT($G2680)),ISNUMBER(Poczatek),ISNUMBER(Koniec_Projekt)),IFERROR(IF(LataProjekcji=$F2683,ROUND($D2681-SUM($K2682:AA2682),0),ROUND(AB2680*$E2682,0)),0),0)</f>
        <v>0</v>
      </c>
      <c r="AC2682" s="5">
        <f ca="1">IF(AND($G2681,NOT(ISTEXT($G2680)),ISNUMBER(Poczatek),ISNUMBER(Koniec_Projekt)),IFERROR(IF(LataProjekcji=$F2683,ROUND($D2681-SUM($K2682:AB2682),0),ROUND(AC2680*$E2682,0)),0),0)</f>
        <v>0</v>
      </c>
      <c r="AD2682" s="5">
        <f ca="1">IF(AND($G2681,NOT(ISTEXT($G2680)),ISNUMBER(Poczatek),ISNUMBER(Koniec_Projekt)),IFERROR(IF(LataProjekcji=$F2683,ROUND($D2681-SUM($K2682:AC2682),0),ROUND(AD2680*$E2682,0)),0),0)</f>
        <v>0</v>
      </c>
      <c r="AE2682" s="5">
        <f ca="1">IF(AND($G2681,NOT(ISTEXT($G2680)),ISNUMBER(Poczatek),ISNUMBER(Koniec_Projekt)),IFERROR(IF(LataProjekcji=$F2683,ROUND($D2681-SUM($K2682:AD2682),0),ROUND(AE2680*$E2682,0)),0),0)</f>
        <v>0</v>
      </c>
    </row>
    <row r="2683" spans="1:31" hidden="1">
      <c r="B2683" s="531" t="s">
        <v>754</v>
      </c>
      <c r="D2683" s="1">
        <f ca="1">IFERROR(ROUNDUP(D2681/E2682,0),0)</f>
        <v>0</v>
      </c>
      <c r="E2683" s="1">
        <f ca="1">IF(D2683=0,0,DATEDIF(DATE(D2680,E2680,1),DATE(F2682,G2682,1),"m"))</f>
        <v>0</v>
      </c>
      <c r="F2683" s="1" t="str">
        <f ca="1">IFERROR(YEAR(G2680),"brak daty")</f>
        <v>brak daty</v>
      </c>
      <c r="G2683" s="1" t="str">
        <f ca="1">IFERROR(MONTH(G2680),"brak daty")</f>
        <v>brak daty</v>
      </c>
      <c r="I2683" s="1" t="s">
        <v>426</v>
      </c>
      <c r="K2683" s="5">
        <f ca="1">IF(AND($G2681,NOT(ISTEXT($G2680)),ISNUMBER(Poczatek),ISNUMBER(Koniec_Projekt)),IFERROR(IF(LataProjekcji=$F2682,IF(AND($G2682=$G2683,$F2682=$F2683),ROUND($D2681-SUM($K2683),0),ROUND(K2681*$E2682,0)),IF(LataProjekcji&gt;$F2682,0,ROUND(K2681*$E2682,0))),0),0)</f>
        <v>0</v>
      </c>
      <c r="L2683" s="5">
        <f ca="1">IF(AND($G2681,NOT(ISTEXT($G2680)),ISNUMBER(Poczatek),ISNUMBER(Koniec_Projekt)),IFERROR(IF(LataProjekcji=$F2682,IF(AND($G2682=$G2683,$F2682=$F2683),ROUND($D2681-SUM($K2683:K2683),0),ROUND(L2681*$E2682,0)),IF(LataProjekcji&gt;$F2682,0,ROUND(L2681*$E2682,0))),0),0)</f>
        <v>0</v>
      </c>
      <c r="M2683" s="5">
        <f ca="1">IF(AND($G2681,NOT(ISTEXT($G2680)),ISNUMBER(Poczatek),ISNUMBER(Koniec_Projekt)),IFERROR(IF(LataProjekcji=$F2682,IF(AND($G2682=$G2683,$F2682=$F2683),ROUND($D2681-SUM($K2683:L2683),0),ROUND(M2681*$E2682,0)),IF(LataProjekcji&gt;$F2682,0,ROUND(M2681*$E2682,0))),0),0)</f>
        <v>0</v>
      </c>
      <c r="N2683" s="5">
        <f ca="1">IF(AND($G2681,NOT(ISTEXT($G2680)),ISNUMBER(Poczatek),ISNUMBER(Koniec_Projekt)),IFERROR(IF(LataProjekcji=$F2682,IF(AND($G2682=$G2683,$F2682=$F2683),ROUND($D2681-SUM($K2683:M2683),0),ROUND(N2681*$E2682,0)),IF(LataProjekcji&gt;$F2682,0,ROUND(N2681*$E2682,0))),0),0)</f>
        <v>0</v>
      </c>
      <c r="O2683" s="5">
        <f ca="1">IF(AND($G2681,NOT(ISTEXT($G2680)),ISNUMBER(Poczatek),ISNUMBER(Koniec_Projekt)),IFERROR(IF(LataProjekcji=$F2682,IF(AND($G2682=$G2683,$F2682=$F2683),ROUND($D2681-SUM($K2683:N2683),0),ROUND(O2681*$E2682,0)),IF(LataProjekcji&gt;$F2682,0,ROUND(O2681*$E2682,0))),0),0)</f>
        <v>0</v>
      </c>
      <c r="P2683" s="5">
        <f ca="1">IF(AND($G2681,NOT(ISTEXT($G2680)),ISNUMBER(Poczatek),ISNUMBER(Koniec_Projekt)),IFERROR(IF(LataProjekcji=$F2682,IF(AND($G2682=$G2683,$F2682=$F2683),ROUND($D2681-SUM($K2683:O2683),0),ROUND(P2681*$E2682,0)),IF(LataProjekcji&gt;$F2682,0,ROUND(P2681*$E2682,0))),0),0)</f>
        <v>0</v>
      </c>
      <c r="Q2683" s="5">
        <f ca="1">IF(AND($G2681,NOT(ISTEXT($G2680)),ISNUMBER(Poczatek),ISNUMBER(Koniec_Projekt)),IFERROR(IF(LataProjekcji=$F2682,IF(AND($G2682=$G2683,$F2682=$F2683),ROUND($D2681-SUM($K2683:P2683),0),ROUND(Q2681*$E2682,0)),IF(LataProjekcji&gt;$F2682,0,ROUND(Q2681*$E2682,0))),0),0)</f>
        <v>0</v>
      </c>
      <c r="R2683" s="5">
        <f ca="1">IF(AND($G2681,NOT(ISTEXT($G2680)),ISNUMBER(Poczatek),ISNUMBER(Koniec_Projekt)),IFERROR(IF(LataProjekcji=$F2682,IF(AND($G2682=$G2683,$F2682=$F2683),ROUND($D2681-SUM($K2683:Q2683),0),ROUND(R2681*$E2682,0)),IF(LataProjekcji&gt;$F2682,0,ROUND(R2681*$E2682,0))),0),0)</f>
        <v>0</v>
      </c>
      <c r="S2683" s="5">
        <f ca="1">IF(AND($G2681,NOT(ISTEXT($G2680)),ISNUMBER(Poczatek),ISNUMBER(Koniec_Projekt)),IFERROR(IF(LataProjekcji=$F2682,IF(AND($G2682=$G2683,$F2682=$F2683),ROUND($D2681-SUM($K2683:R2683),0),ROUND(S2681*$E2682,0)),IF(LataProjekcji&gt;$F2682,0,ROUND(S2681*$E2682,0))),0),0)</f>
        <v>0</v>
      </c>
      <c r="T2683" s="5">
        <f ca="1">IF(AND($G2681,NOT(ISTEXT($G2680)),ISNUMBER(Poczatek),ISNUMBER(Koniec_Projekt)),IFERROR(IF(LataProjekcji=$F2682,IF(AND($G2682=$G2683,$F2682=$F2683),ROUND($D2681-SUM($K2683:S2683),0),ROUND(T2681*$E2682,0)),IF(LataProjekcji&gt;$F2682,0,ROUND(T2681*$E2682,0))),0),0)</f>
        <v>0</v>
      </c>
      <c r="U2683" s="5">
        <f ca="1">IF(AND($G2681,NOT(ISTEXT($G2680)),ISNUMBER(Poczatek),ISNUMBER(Koniec_Projekt)),IFERROR(IF(LataProjekcji=$F2682,IF(AND($G2682=$G2683,$F2682=$F2683),ROUND($D2681-SUM($K2683:T2683),0),ROUND(U2681*$E2682,0)),IF(LataProjekcji&gt;$F2682,0,ROUND(U2681*$E2682,0))),0),0)</f>
        <v>0</v>
      </c>
      <c r="V2683" s="5">
        <f ca="1">IF(AND($G2681,NOT(ISTEXT($G2680)),ISNUMBER(Poczatek),ISNUMBER(Koniec_Projekt)),IFERROR(IF(LataProjekcji=$F2682,IF(AND($G2682=$G2683,$F2682=$F2683),ROUND($D2681-SUM($K2683:U2683),0),ROUND(V2681*$E2682,0)),IF(LataProjekcji&gt;$F2682,0,ROUND(V2681*$E2682,0))),0),0)</f>
        <v>0</v>
      </c>
      <c r="W2683" s="5">
        <f ca="1">IF(AND($G2681,NOT(ISTEXT($G2680)),ISNUMBER(Poczatek),ISNUMBER(Koniec_Projekt)),IFERROR(IF(LataProjekcji=$F2682,IF(AND($G2682=$G2683,$F2682=$F2683),ROUND($D2681-SUM($K2683:V2683),0),ROUND(W2681*$E2682,0)),IF(LataProjekcji&gt;$F2682,0,ROUND(W2681*$E2682,0))),0),0)</f>
        <v>0</v>
      </c>
      <c r="X2683" s="5">
        <f ca="1">IF(AND($G2681,NOT(ISTEXT($G2680)),ISNUMBER(Poczatek),ISNUMBER(Koniec_Projekt)),IFERROR(IF(LataProjekcji=$F2682,IF(AND($G2682=$G2683,$F2682=$F2683),ROUND($D2681-SUM($K2683:W2683),0),ROUND(X2681*$E2682,0)),IF(LataProjekcji&gt;$F2682,0,ROUND(X2681*$E2682,0))),0),0)</f>
        <v>0</v>
      </c>
      <c r="Y2683" s="5">
        <f ca="1">IF(AND($G2681,NOT(ISTEXT($G2680)),ISNUMBER(Poczatek),ISNUMBER(Koniec_Projekt)),IFERROR(IF(LataProjekcji=$F2682,IF(AND($G2682=$G2683,$F2682=$F2683),ROUND($D2681-SUM($K2683:X2683),0),ROUND(Y2681*$E2682,0)),IF(LataProjekcji&gt;$F2682,0,ROUND(Y2681*$E2682,0))),0),0)</f>
        <v>0</v>
      </c>
      <c r="Z2683" s="5">
        <f ca="1">IF(AND($G2681,NOT(ISTEXT($G2680)),ISNUMBER(Poczatek),ISNUMBER(Koniec_Projekt)),IFERROR(IF(LataProjekcji=$F2682,IF(AND($G2682=$G2683,$F2682=$F2683),ROUND($D2681-SUM($K2683:Y2683),0),ROUND(Z2681*$E2682,0)),IF(LataProjekcji&gt;$F2682,0,ROUND(Z2681*$E2682,0))),0),0)</f>
        <v>0</v>
      </c>
      <c r="AA2683" s="5">
        <f ca="1">IF(AND($G2681,NOT(ISTEXT($G2680)),ISNUMBER(Poczatek),ISNUMBER(Koniec_Projekt)),IFERROR(IF(LataProjekcji=$F2682,IF(AND($G2682=$G2683,$F2682=$F2683),ROUND($D2681-SUM($K2683:Z2683),0),ROUND(AA2681*$E2682,0)),IF(LataProjekcji&gt;$F2682,0,ROUND(AA2681*$E2682,0))),0),0)</f>
        <v>0</v>
      </c>
      <c r="AB2683" s="5">
        <f ca="1">IF(AND($G2681,NOT(ISTEXT($G2680)),ISNUMBER(Poczatek),ISNUMBER(Koniec_Projekt)),IFERROR(IF(LataProjekcji=$F2682,IF(AND($G2682=$G2683,$F2682=$F2683),ROUND($D2681-SUM($K2683:AA2683),0),ROUND(AB2681*$E2682,0)),IF(LataProjekcji&gt;$F2682,0,ROUND(AB2681*$E2682,0))),0),0)</f>
        <v>0</v>
      </c>
      <c r="AC2683" s="5">
        <f ca="1">IF(AND($G2681,NOT(ISTEXT($G2680)),ISNUMBER(Poczatek),ISNUMBER(Koniec_Projekt)),IFERROR(IF(LataProjekcji=$F2682,IF(AND($G2682=$G2683,$F2682=$F2683),ROUND($D2681-SUM($K2683:AB2683),0),ROUND(AC2681*$E2682,0)),IF(LataProjekcji&gt;$F2682,0,ROUND(AC2681*$E2682,0))),0),0)</f>
        <v>0</v>
      </c>
      <c r="AD2683" s="5">
        <f ca="1">IF(AND($G2681,NOT(ISTEXT($G2680)),ISNUMBER(Poczatek),ISNUMBER(Koniec_Projekt)),IFERROR(IF(LataProjekcji=$F2682,IF(AND($G2682=$G2683,$F2682=$F2683),ROUND($D2681-SUM($K2683:AC2683),0),ROUND(AD2681*$E2682,0)),IF(LataProjekcji&gt;$F2682,0,ROUND(AD2681*$E2682,0))),0),0)</f>
        <v>0</v>
      </c>
      <c r="AE2683" s="5">
        <f ca="1">IF(AND($G2681,NOT(ISTEXT($G2680)),ISNUMBER(Poczatek),ISNUMBER(Koniec_Projekt)),IFERROR(IF(LataProjekcji=$F2682,IF(AND($G2682=$G2683,$F2682=$F2683),ROUND($D2681-SUM($K2683:AD2683),0),ROUND(AE2681*$E2682,0)),IF(LataProjekcji&gt;$F2682,0,ROUND(AE2681*$E2682,0))),0),0)</f>
        <v>0</v>
      </c>
    </row>
    <row r="2684" spans="1:31" ht="12.5" hidden="1" thickBot="1">
      <c r="B2684" s="532" t="s">
        <v>755</v>
      </c>
      <c r="C2684" s="533"/>
      <c r="D2684" s="534">
        <f ca="1">IF(D2681&gt;10,ROUND((D2683-1)*E2682,0),E2682)</f>
        <v>0</v>
      </c>
      <c r="E2684" s="534">
        <f ca="1">D2681-D2684</f>
        <v>0</v>
      </c>
      <c r="F2684" s="533"/>
      <c r="G2684" s="533"/>
      <c r="H2684" s="533"/>
      <c r="I2684" s="533"/>
      <c r="J2684" s="533"/>
      <c r="K2684" s="533"/>
      <c r="L2684" s="533"/>
      <c r="M2684" s="533"/>
      <c r="N2684" s="533"/>
      <c r="O2684" s="533"/>
      <c r="P2684" s="533"/>
      <c r="Q2684" s="533"/>
      <c r="R2684" s="533"/>
      <c r="S2684" s="533"/>
      <c r="T2684" s="533"/>
      <c r="U2684" s="533"/>
      <c r="V2684" s="533"/>
      <c r="W2684" s="533"/>
      <c r="X2684" s="533"/>
      <c r="Y2684" s="533"/>
      <c r="Z2684" s="533"/>
      <c r="AA2684" s="533"/>
      <c r="AB2684" s="533"/>
      <c r="AC2684" s="533"/>
      <c r="AD2684" s="533"/>
      <c r="AE2684" s="533"/>
    </row>
    <row r="2685" spans="1:31" ht="12.5" hidden="1" thickTop="1"/>
    <row r="2686" spans="1:31" ht="12.5" hidden="1" thickBot="1">
      <c r="A2686" s="538"/>
      <c r="B2686" s="535" t="str">
        <f ca="1">"nazwa ST: "&amp;B1516</f>
        <v xml:space="preserve">nazwa ST: </v>
      </c>
      <c r="C2686" s="535"/>
      <c r="D2686" s="536">
        <f>D1516</f>
        <v>1237</v>
      </c>
      <c r="E2686" s="535"/>
      <c r="F2686" s="535"/>
      <c r="G2686" s="535"/>
      <c r="H2686" s="535"/>
      <c r="I2686" s="535"/>
      <c r="J2686" s="535"/>
      <c r="K2686" s="544" t="str">
        <f t="shared" ref="K2686:AE2686" si="3718">LataProjekcji</f>
        <v>Uzupełnij dane</v>
      </c>
      <c r="L2686" s="544" t="str">
        <f t="shared" si="3718"/>
        <v/>
      </c>
      <c r="M2686" s="544" t="str">
        <f t="shared" si="3718"/>
        <v/>
      </c>
      <c r="N2686" s="544" t="str">
        <f t="shared" si="3718"/>
        <v/>
      </c>
      <c r="O2686" s="544" t="str">
        <f t="shared" si="3718"/>
        <v/>
      </c>
      <c r="P2686" s="544" t="str">
        <f t="shared" si="3718"/>
        <v/>
      </c>
      <c r="Q2686" s="544" t="str">
        <f t="shared" si="3718"/>
        <v/>
      </c>
      <c r="R2686" s="544" t="str">
        <f t="shared" si="3718"/>
        <v/>
      </c>
      <c r="S2686" s="544" t="str">
        <f t="shared" si="3718"/>
        <v/>
      </c>
      <c r="T2686" s="544" t="str">
        <f t="shared" si="3718"/>
        <v/>
      </c>
      <c r="U2686" s="544" t="str">
        <f t="shared" si="3718"/>
        <v/>
      </c>
      <c r="V2686" s="544" t="str">
        <f t="shared" si="3718"/>
        <v/>
      </c>
      <c r="W2686" s="544" t="str">
        <f t="shared" si="3718"/>
        <v/>
      </c>
      <c r="X2686" s="544" t="str">
        <f t="shared" si="3718"/>
        <v/>
      </c>
      <c r="Y2686" s="544" t="str">
        <f t="shared" si="3718"/>
        <v/>
      </c>
      <c r="Z2686" s="544" t="str">
        <f t="shared" si="3718"/>
        <v/>
      </c>
      <c r="AA2686" s="544" t="str">
        <f t="shared" si="3718"/>
        <v/>
      </c>
      <c r="AB2686" s="544" t="str">
        <f t="shared" si="3718"/>
        <v/>
      </c>
      <c r="AC2686" s="544" t="str">
        <f t="shared" si="3718"/>
        <v/>
      </c>
      <c r="AD2686" s="544" t="str">
        <f t="shared" si="3718"/>
        <v/>
      </c>
      <c r="AE2686" s="544" t="str">
        <f t="shared" si="3718"/>
        <v/>
      </c>
    </row>
    <row r="2687" spans="1:31" hidden="1">
      <c r="B2687" s="531" t="s">
        <v>756</v>
      </c>
      <c r="D2687" s="1">
        <f ca="1">D1517</f>
        <v>0</v>
      </c>
      <c r="E2687" s="1">
        <f ca="1">E1517</f>
        <v>0</v>
      </c>
      <c r="F2687" s="1">
        <f ca="1">IF(D2688&gt;10,F1517,1)</f>
        <v>1</v>
      </c>
      <c r="G2687" s="530" t="str">
        <f ca="1">IF(OR(ISBLANK(OFFSET($E$269,$D2686,0)),ISTEXT(OFFSET($E$269,$D2686,0))),"brak daty",IF(D2688&gt;10,EDATE(OFFSET($E$269,$D2686,0),D2690),DATE(D2687,E2687,1)))</f>
        <v>brak daty</v>
      </c>
      <c r="H2687" s="543" t="b">
        <f ca="1">SUM(K2687:AE2687)=D2690</f>
        <v>1</v>
      </c>
      <c r="I2687" s="1" t="s">
        <v>752</v>
      </c>
      <c r="K2687" s="5">
        <f ca="1">IF(AND($G2688,NOT(ISTEXT($G2687)),ISNUMBER(Poczatek),ISNUMBER(Koniec_Projekt)),IFERROR(IF($D2687=LataProjekcji,$F2687,IF($D2687&lt;LataProjekcji,IF((SUM(K2687)+12)&lt;$D2690,12,$D2690-SUM(K2687)),0)),0),0)</f>
        <v>0</v>
      </c>
      <c r="L2687" s="5">
        <f ca="1">IF(AND($G2688,NOT(ISTEXT($G2687)),ISNUMBER(Poczatek),ISNUMBER(Koniec_Projekt)),IFERROR(IF($D2687=LataProjekcji,$F2687,IF($D2687&lt;LataProjekcji,IF((SUM($K2687:K2687)+12)&lt;$D2690,12,$D2690-SUM($K2687:K2687)),0)),0),0)</f>
        <v>0</v>
      </c>
      <c r="M2687" s="5">
        <f ca="1">IF(AND($G2688,NOT(ISTEXT($G2687)),ISNUMBER(Poczatek),ISNUMBER(Koniec_Projekt)),IFERROR(IF($D2687=LataProjekcji,$F2687,IF($D2687&lt;LataProjekcji,IF((SUM($K2687:L2687)+12)&lt;$D2690,12,$D2690-SUM($K2687:L2687)),0)),0),0)</f>
        <v>0</v>
      </c>
      <c r="N2687" s="5">
        <f ca="1">IF(AND($G2688,NOT(ISTEXT($G2687)),ISNUMBER(Poczatek),ISNUMBER(Koniec_Projekt)),IFERROR(IF($D2687=LataProjekcji,$F2687,IF($D2687&lt;LataProjekcji,IF((SUM($K2687:M2687)+12)&lt;$D2690,12,$D2690-SUM($K2687:M2687)),0)),0),0)</f>
        <v>0</v>
      </c>
      <c r="O2687" s="5">
        <f ca="1">IF(AND($G2688,NOT(ISTEXT($G2687)),ISNUMBER(Poczatek),ISNUMBER(Koniec_Projekt)),IFERROR(IF($D2687=LataProjekcji,$F2687,IF($D2687&lt;LataProjekcji,IF((SUM($K2687:N2687)+12)&lt;$D2690,12,$D2690-SUM($K2687:N2687)),0)),0),0)</f>
        <v>0</v>
      </c>
      <c r="P2687" s="5">
        <f ca="1">IF(AND($G2688,NOT(ISTEXT($G2687)),ISNUMBER(Poczatek),ISNUMBER(Koniec_Projekt)),IFERROR(IF($D2687=LataProjekcji,$F2687,IF($D2687&lt;LataProjekcji,IF((SUM($K2687:O2687)+12)&lt;$D2690,12,$D2690-SUM($K2687:O2687)),0)),0),0)</f>
        <v>0</v>
      </c>
      <c r="Q2687" s="5">
        <f ca="1">IF(AND($G2688,NOT(ISTEXT($G2687)),ISNUMBER(Poczatek),ISNUMBER(Koniec_Projekt)),IFERROR(IF($D2687=LataProjekcji,$F2687,IF($D2687&lt;LataProjekcji,IF((SUM($K2687:P2687)+12)&lt;$D2690,12,$D2690-SUM($K2687:P2687)),0)),0),0)</f>
        <v>0</v>
      </c>
      <c r="R2687" s="5">
        <f ca="1">IF(AND($G2688,NOT(ISTEXT($G2687)),ISNUMBER(Poczatek),ISNUMBER(Koniec_Projekt)),IFERROR(IF($D2687=LataProjekcji,$F2687,IF($D2687&lt;LataProjekcji,IF((SUM($K2687:Q2687)+12)&lt;$D2690,12,$D2690-SUM($K2687:Q2687)),0)),0),0)</f>
        <v>0</v>
      </c>
      <c r="S2687" s="5">
        <f ca="1">IF(AND($G2688,NOT(ISTEXT($G2687)),ISNUMBER(Poczatek),ISNUMBER(Koniec_Projekt)),IFERROR(IF($D2687=LataProjekcji,$F2687,IF($D2687&lt;LataProjekcji,IF((SUM($K2687:R2687)+12)&lt;$D2690,12,$D2690-SUM($K2687:R2687)),0)),0),0)</f>
        <v>0</v>
      </c>
      <c r="T2687" s="5">
        <f ca="1">IF(AND($G2688,NOT(ISTEXT($G2687)),ISNUMBER(Poczatek),ISNUMBER(Koniec_Projekt)),IFERROR(IF($D2687=LataProjekcji,$F2687,IF($D2687&lt;LataProjekcji,IF((SUM($K2687:S2687)+12)&lt;$D2690,12,$D2690-SUM($K2687:S2687)),0)),0),0)</f>
        <v>0</v>
      </c>
      <c r="U2687" s="5">
        <f ca="1">IF(AND($G2688,NOT(ISTEXT($G2687)),ISNUMBER(Poczatek),ISNUMBER(Koniec_Projekt)),IFERROR(IF($D2687=LataProjekcji,$F2687,IF($D2687&lt;LataProjekcji,IF((SUM($K2687:T2687)+12)&lt;$D2690,12,$D2690-SUM($K2687:T2687)),0)),0),0)</f>
        <v>0</v>
      </c>
      <c r="V2687" s="5">
        <f ca="1">IF(AND($G2688,NOT(ISTEXT($G2687)),ISNUMBER(Poczatek),ISNUMBER(Koniec_Projekt)),IFERROR(IF($D2687=LataProjekcji,$F2687,IF($D2687&lt;LataProjekcji,IF((SUM($K2687:U2687)+12)&lt;$D2690,12,$D2690-SUM($K2687:U2687)),0)),0),0)</f>
        <v>0</v>
      </c>
      <c r="W2687" s="5">
        <f ca="1">IF(AND($G2688,NOT(ISTEXT($G2687)),ISNUMBER(Poczatek),ISNUMBER(Koniec_Projekt)),IFERROR(IF($D2687=LataProjekcji,$F2687,IF($D2687&lt;LataProjekcji,IF((SUM($K2687:V2687)+12)&lt;$D2690,12,$D2690-SUM($K2687:V2687)),0)),0),0)</f>
        <v>0</v>
      </c>
      <c r="X2687" s="5">
        <f ca="1">IF(AND($G2688,NOT(ISTEXT($G2687)),ISNUMBER(Poczatek),ISNUMBER(Koniec_Projekt)),IFERROR(IF($D2687=LataProjekcji,$F2687,IF($D2687&lt;LataProjekcji,IF((SUM($K2687:W2687)+12)&lt;$D2690,12,$D2690-SUM($K2687:W2687)),0)),0),0)</f>
        <v>0</v>
      </c>
      <c r="Y2687" s="5">
        <f ca="1">IF(AND($G2688,NOT(ISTEXT($G2687)),ISNUMBER(Poczatek),ISNUMBER(Koniec_Projekt)),IFERROR(IF($D2687=LataProjekcji,$F2687,IF($D2687&lt;LataProjekcji,IF((SUM($K2687:X2687)+12)&lt;$D2690,12,$D2690-SUM($K2687:X2687)),0)),0),0)</f>
        <v>0</v>
      </c>
      <c r="Z2687" s="5">
        <f ca="1">IF(AND($G2688,NOT(ISTEXT($G2687)),ISNUMBER(Poczatek),ISNUMBER(Koniec_Projekt)),IFERROR(IF($D2687=LataProjekcji,$F2687,IF($D2687&lt;LataProjekcji,IF((SUM($K2687:Y2687)+12)&lt;$D2690,12,$D2690-SUM($K2687:Y2687)),0)),0),0)</f>
        <v>0</v>
      </c>
      <c r="AA2687" s="5">
        <f ca="1">IF(AND($G2688,NOT(ISTEXT($G2687)),ISNUMBER(Poczatek),ISNUMBER(Koniec_Projekt)),IFERROR(IF($D2687=LataProjekcji,$F2687,IF($D2687&lt;LataProjekcji,IF((SUM($K2687:Z2687)+12)&lt;$D2690,12,$D2690-SUM($K2687:Z2687)),0)),0),0)</f>
        <v>0</v>
      </c>
      <c r="AB2687" s="5">
        <f ca="1">IF(AND($G2688,NOT(ISTEXT($G2687)),ISNUMBER(Poczatek),ISNUMBER(Koniec_Projekt)),IFERROR(IF($D2687=LataProjekcji,$F2687,IF($D2687&lt;LataProjekcji,IF((SUM($K2687:AA2687)+12)&lt;$D2690,12,$D2690-SUM($K2687:AA2687)),0)),0),0)</f>
        <v>0</v>
      </c>
      <c r="AC2687" s="5">
        <f ca="1">IF(AND($G2688,NOT(ISTEXT($G2687)),ISNUMBER(Poczatek),ISNUMBER(Koniec_Projekt)),IFERROR(IF($D2687=LataProjekcji,$F2687,IF($D2687&lt;LataProjekcji,IF((SUM($K2687:AB2687)+12)&lt;$D2690,12,$D2690-SUM($K2687:AB2687)),0)),0),0)</f>
        <v>0</v>
      </c>
      <c r="AD2687" s="5">
        <f ca="1">IF(AND($G2688,NOT(ISTEXT($G2687)),ISNUMBER(Poczatek),ISNUMBER(Koniec_Projekt)),IFERROR(IF($D2687=LataProjekcji,$F2687,IF($D2687&lt;LataProjekcji,IF((SUM($K2687:AC2687)+12)&lt;$D2690,12,$D2690-SUM($K2687:AC2687)),0)),0),0)</f>
        <v>0</v>
      </c>
      <c r="AE2687" s="5">
        <f ca="1">IF(AND($G2688,NOT(ISTEXT($G2687)),ISNUMBER(Poczatek),ISNUMBER(Koniec_Projekt)),IFERROR(IF($D2687=LataProjekcji,$F2687,IF($D2687&lt;LataProjekcji,IF((SUM($K2687:AD2687)+12)&lt;$D2690,12,$D2690-SUM($K2687:AD2687)),0)),0),0)</f>
        <v>0</v>
      </c>
    </row>
    <row r="2688" spans="1:31" hidden="1">
      <c r="B2688" s="531" t="s">
        <v>758</v>
      </c>
      <c r="D2688" s="5">
        <f ca="1">D1518</f>
        <v>0</v>
      </c>
      <c r="E2688" s="459">
        <f ca="1">E1518</f>
        <v>0</v>
      </c>
      <c r="F2688" s="459">
        <f ca="1">F1518</f>
        <v>0</v>
      </c>
      <c r="G2688" s="1" t="b">
        <f>NOT(ISBLANK(am_budynki))</f>
        <v>0</v>
      </c>
      <c r="H2688" s="543" t="b">
        <f ca="1">SUM(K2688:AE2688)=E2690</f>
        <v>1</v>
      </c>
      <c r="I2688" s="1" t="s">
        <v>753</v>
      </c>
      <c r="K2688" s="542">
        <f ca="1">IF(AND($G2688,NOT(ISTEXT($G2687)),ISNUMBER(Poczatek),ISNUMBER(Koniec_Projekt)),IFERROR(IF($D2687=LataProjekcji,IF($F2687&gt;$E2690,$E2690,$F2687),IF($D2690&gt;=$E2690,(IF($D2687&lt;LataProjekcji,IF((SUM(J2688:$K2688)+12)&lt;$E2690,12,$E2690-SUM(J2688:$K2688)),0)),(IF($D2687&lt;LataProjekcji,IF((SUM(J2688:$K2688)+12)&lt;$D2690,12,$D2690-SUM(J2688:$K2688)),0)))),0),0)</f>
        <v>0</v>
      </c>
      <c r="L2688" s="542">
        <f ca="1">IF(AND($G2688,NOT(ISTEXT($G2687)),ISNUMBER(Poczatek),ISNUMBER(Koniec_Projekt)),IFERROR(IF($D2687=LataProjekcji,IF($F2687&gt;$E2690,$E2690,$F2687),IF($D2690&gt;=$E2690,(IF($D2687&lt;LataProjekcji,IF((SUM($K2688:K2688)+12)&lt;$E2690,12,$E2690-SUM($K2688:K2688)),0)),(IF($D2687&lt;LataProjekcji,IF((SUM($K2688:K2688)+12)&lt;$D2690,12,$D2690-SUM($K2688:K2688)),0)))),0),0)</f>
        <v>0</v>
      </c>
      <c r="M2688" s="542">
        <f ca="1">IF(AND($G2688,NOT(ISTEXT($G2687)),ISNUMBER(Poczatek),ISNUMBER(Koniec_Projekt)),IFERROR(IF($D2687=LataProjekcji,IF($F2687&gt;$E2690,$E2690,$F2687),IF($D2690&gt;=$E2690,(IF($D2687&lt;LataProjekcji,IF((SUM($K2688:L2688)+12)&lt;$E2690,12,$E2690-SUM($K2688:L2688)),0)),(IF($D2687&lt;LataProjekcji,IF((SUM($K2688:L2688)+12)&lt;$D2690,12,$D2690-SUM($K2688:L2688)),0)))),0),0)</f>
        <v>0</v>
      </c>
      <c r="N2688" s="542">
        <f ca="1">IF(AND($G2688,NOT(ISTEXT($G2687)),ISNUMBER(Poczatek),ISNUMBER(Koniec_Projekt)),IFERROR(IF($D2687=LataProjekcji,IF($F2687&gt;$E2690,$E2690,$F2687),IF($D2690&gt;=$E2690,(IF($D2687&lt;LataProjekcji,IF((SUM($K2688:M2688)+12)&lt;$E2690,12,$E2690-SUM($K2688:M2688)),0)),(IF($D2687&lt;LataProjekcji,IF((SUM($K2688:M2688)+12)&lt;$D2690,12,$D2690-SUM($K2688:M2688)),0)))),0),0)</f>
        <v>0</v>
      </c>
      <c r="O2688" s="542">
        <f ca="1">IF(AND($G2688,NOT(ISTEXT($G2687)),ISNUMBER(Poczatek),ISNUMBER(Koniec_Projekt)),IFERROR(IF($D2687=LataProjekcji,IF($F2687&gt;$E2690,$E2690,$F2687),IF($D2690&gt;=$E2690,(IF($D2687&lt;LataProjekcji,IF((SUM($K2688:N2688)+12)&lt;$E2690,12,$E2690-SUM($K2688:N2688)),0)),(IF($D2687&lt;LataProjekcji,IF((SUM($K2688:N2688)+12)&lt;$D2690,12,$D2690-SUM($K2688:N2688)),0)))),0),0)</f>
        <v>0</v>
      </c>
      <c r="P2688" s="542">
        <f ca="1">IF(AND($G2688,NOT(ISTEXT($G2687)),ISNUMBER(Poczatek),ISNUMBER(Koniec_Projekt)),IFERROR(IF($D2687=LataProjekcji,IF($F2687&gt;$E2690,$E2690,$F2687),IF($D2690&gt;=$E2690,(IF($D2687&lt;LataProjekcji,IF((SUM($K2688:O2688)+12)&lt;$E2690,12,$E2690-SUM($K2688:O2688)),0)),(IF($D2687&lt;LataProjekcji,IF((SUM($K2688:O2688)+12)&lt;$D2690,12,$D2690-SUM($K2688:O2688)),0)))),0),0)</f>
        <v>0</v>
      </c>
      <c r="Q2688" s="542">
        <f ca="1">IF(AND($G2688,NOT(ISTEXT($G2687)),ISNUMBER(Poczatek),ISNUMBER(Koniec_Projekt)),IFERROR(IF($D2687=LataProjekcji,IF($F2687&gt;$E2690,$E2690,$F2687),IF($D2690&gt;=$E2690,(IF($D2687&lt;LataProjekcji,IF((SUM($K2688:P2688)+12)&lt;$E2690,12,$E2690-SUM($K2688:P2688)),0)),(IF($D2687&lt;LataProjekcji,IF((SUM($K2688:P2688)+12)&lt;$D2690,12,$D2690-SUM($K2688:P2688)),0)))),0),0)</f>
        <v>0</v>
      </c>
      <c r="R2688" s="542">
        <f ca="1">IF(AND($G2688,NOT(ISTEXT($G2687)),ISNUMBER(Poczatek),ISNUMBER(Koniec_Projekt)),IFERROR(IF($D2687=LataProjekcji,IF($F2687&gt;$E2690,$E2690,$F2687),IF($D2690&gt;=$E2690,(IF($D2687&lt;LataProjekcji,IF((SUM($K2688:Q2688)+12)&lt;$E2690,12,$E2690-SUM($K2688:Q2688)),0)),(IF($D2687&lt;LataProjekcji,IF((SUM($K2688:Q2688)+12)&lt;$D2690,12,$D2690-SUM($K2688:Q2688)),0)))),0),0)</f>
        <v>0</v>
      </c>
      <c r="S2688" s="542">
        <f ca="1">IF(AND($G2688,NOT(ISTEXT($G2687)),ISNUMBER(Poczatek),ISNUMBER(Koniec_Projekt)),IFERROR(IF($D2687=LataProjekcji,IF($F2687&gt;$E2690,$E2690,$F2687),IF($D2690&gt;=$E2690,(IF($D2687&lt;LataProjekcji,IF((SUM($K2688:R2688)+12)&lt;$E2690,12,$E2690-SUM($K2688:R2688)),0)),(IF($D2687&lt;LataProjekcji,IF((SUM($K2688:R2688)+12)&lt;$D2690,12,$D2690-SUM($K2688:R2688)),0)))),0),0)</f>
        <v>0</v>
      </c>
      <c r="T2688" s="542">
        <f ca="1">IF(AND($G2688,NOT(ISTEXT($G2687)),ISNUMBER(Poczatek),ISNUMBER(Koniec_Projekt)),IFERROR(IF($D2687=LataProjekcji,IF($F2687&gt;$E2690,$E2690,$F2687),IF($D2690&gt;=$E2690,(IF($D2687&lt;LataProjekcji,IF((SUM($K2688:S2688)+12)&lt;$E2690,12,$E2690-SUM($K2688:S2688)),0)),(IF($D2687&lt;LataProjekcji,IF((SUM($K2688:S2688)+12)&lt;$D2690,12,$D2690-SUM($K2688:S2688)),0)))),0),0)</f>
        <v>0</v>
      </c>
      <c r="U2688" s="542">
        <f ca="1">IF(AND($G2688,NOT(ISTEXT($G2687)),ISNUMBER(Poczatek),ISNUMBER(Koniec_Projekt)),IFERROR(IF($D2687=LataProjekcji,IF($F2687&gt;$E2690,$E2690,$F2687),IF($D2690&gt;=$E2690,(IF($D2687&lt;LataProjekcji,IF((SUM($K2688:T2688)+12)&lt;$E2690,12,$E2690-SUM($K2688:T2688)),0)),(IF($D2687&lt;LataProjekcji,IF((SUM($K2688:T2688)+12)&lt;$D2690,12,$D2690-SUM($K2688:T2688)),0)))),0),0)</f>
        <v>0</v>
      </c>
      <c r="V2688" s="542">
        <f ca="1">IF(AND($G2688,NOT(ISTEXT($G2687)),ISNUMBER(Poczatek),ISNUMBER(Koniec_Projekt)),IFERROR(IF($D2687=LataProjekcji,IF($F2687&gt;$E2690,$E2690,$F2687),IF($D2690&gt;=$E2690,(IF($D2687&lt;LataProjekcji,IF((SUM($K2688:U2688)+12)&lt;$E2690,12,$E2690-SUM($K2688:U2688)),0)),(IF($D2687&lt;LataProjekcji,IF((SUM($K2688:U2688)+12)&lt;$D2690,12,$D2690-SUM($K2688:U2688)),0)))),0),0)</f>
        <v>0</v>
      </c>
      <c r="W2688" s="542">
        <f ca="1">IF(AND($G2688,NOT(ISTEXT($G2687)),ISNUMBER(Poczatek),ISNUMBER(Koniec_Projekt)),IFERROR(IF($D2687=LataProjekcji,IF($F2687&gt;$E2690,$E2690,$F2687),IF($D2690&gt;=$E2690,(IF($D2687&lt;LataProjekcji,IF((SUM($K2688:V2688)+12)&lt;$E2690,12,$E2690-SUM($K2688:V2688)),0)),(IF($D2687&lt;LataProjekcji,IF((SUM($K2688:V2688)+12)&lt;$D2690,12,$D2690-SUM($K2688:V2688)),0)))),0),0)</f>
        <v>0</v>
      </c>
      <c r="X2688" s="542">
        <f ca="1">IF(AND($G2688,NOT(ISTEXT($G2687)),ISNUMBER(Poczatek),ISNUMBER(Koniec_Projekt)),IFERROR(IF($D2687=LataProjekcji,IF($F2687&gt;$E2690,$E2690,$F2687),IF($D2690&gt;=$E2690,(IF($D2687&lt;LataProjekcji,IF((SUM($K2688:W2688)+12)&lt;$E2690,12,$E2690-SUM($K2688:W2688)),0)),(IF($D2687&lt;LataProjekcji,IF((SUM($K2688:W2688)+12)&lt;$D2690,12,$D2690-SUM($K2688:W2688)),0)))),0),0)</f>
        <v>0</v>
      </c>
      <c r="Y2688" s="542">
        <f ca="1">IF(AND($G2688,NOT(ISTEXT($G2687)),ISNUMBER(Poczatek),ISNUMBER(Koniec_Projekt)),IFERROR(IF($D2687=LataProjekcji,IF($F2687&gt;$E2690,$E2690,$F2687),IF($D2690&gt;=$E2690,(IF($D2687&lt;LataProjekcji,IF((SUM($K2688:X2688)+12)&lt;$E2690,12,$E2690-SUM($K2688:X2688)),0)),(IF($D2687&lt;LataProjekcji,IF((SUM($K2688:X2688)+12)&lt;$D2690,12,$D2690-SUM($K2688:X2688)),0)))),0),0)</f>
        <v>0</v>
      </c>
      <c r="Z2688" s="542">
        <f ca="1">IF(AND($G2688,NOT(ISTEXT($G2687)),ISNUMBER(Poczatek),ISNUMBER(Koniec_Projekt)),IFERROR(IF($D2687=LataProjekcji,IF($F2687&gt;$E2690,$E2690,$F2687),IF($D2690&gt;=$E2690,(IF($D2687&lt;LataProjekcji,IF((SUM($K2688:Y2688)+12)&lt;$E2690,12,$E2690-SUM($K2688:Y2688)),0)),(IF($D2687&lt;LataProjekcji,IF((SUM($K2688:Y2688)+12)&lt;$D2690,12,$D2690-SUM($K2688:Y2688)),0)))),0),0)</f>
        <v>0</v>
      </c>
      <c r="AA2688" s="542">
        <f ca="1">IF(AND($G2688,NOT(ISTEXT($G2687)),ISNUMBER(Poczatek),ISNUMBER(Koniec_Projekt)),IFERROR(IF($D2687=LataProjekcji,IF($F2687&gt;$E2690,$E2690,$F2687),IF($D2690&gt;=$E2690,(IF($D2687&lt;LataProjekcji,IF((SUM($K2688:Z2688)+12)&lt;$E2690,12,$E2690-SUM($K2688:Z2688)),0)),(IF($D2687&lt;LataProjekcji,IF((SUM($K2688:Z2688)+12)&lt;$D2690,12,$D2690-SUM($K2688:Z2688)),0)))),0),0)</f>
        <v>0</v>
      </c>
      <c r="AB2688" s="542">
        <f ca="1">IF(AND($G2688,NOT(ISTEXT($G2687)),ISNUMBER(Poczatek),ISNUMBER(Koniec_Projekt)),IFERROR(IF($D2687=LataProjekcji,IF($F2687&gt;$E2690,$E2690,$F2687),IF($D2690&gt;=$E2690,(IF($D2687&lt;LataProjekcji,IF((SUM($K2688:AA2688)+12)&lt;$E2690,12,$E2690-SUM($K2688:AA2688)),0)),(IF($D2687&lt;LataProjekcji,IF((SUM($K2688:AA2688)+12)&lt;$D2690,12,$D2690-SUM($K2688:AA2688)),0)))),0),0)</f>
        <v>0</v>
      </c>
      <c r="AC2688" s="542">
        <f ca="1">IF(AND($G2688,NOT(ISTEXT($G2687)),ISNUMBER(Poczatek),ISNUMBER(Koniec_Projekt)),IFERROR(IF($D2687=LataProjekcji,IF($F2687&gt;$E2690,$E2690,$F2687),IF($D2690&gt;=$E2690,(IF($D2687&lt;LataProjekcji,IF((SUM($K2688:AB2688)+12)&lt;$E2690,12,$E2690-SUM($K2688:AB2688)),0)),(IF($D2687&lt;LataProjekcji,IF((SUM($K2688:AB2688)+12)&lt;$D2690,12,$D2690-SUM($K2688:AB2688)),0)))),0),0)</f>
        <v>0</v>
      </c>
      <c r="AD2688" s="542">
        <f ca="1">IF(AND($G2688,NOT(ISTEXT($G2687)),ISNUMBER(Poczatek),ISNUMBER(Koniec_Projekt)),IFERROR(IF($D2687=LataProjekcji,IF($F2687&gt;$E2690,$E2690,$F2687),IF($D2690&gt;=$E2690,(IF($D2687&lt;LataProjekcji,IF((SUM($K2688:AC2688)+12)&lt;$E2690,12,$E2690-SUM($K2688:AC2688)),0)),(IF($D2687&lt;LataProjekcji,IF((SUM($K2688:AC2688)+12)&lt;$D2690,12,$D2690-SUM($K2688:AC2688)),0)))),0),0)</f>
        <v>0</v>
      </c>
      <c r="AE2688" s="542">
        <f ca="1">IF(AND($G2688,NOT(ISTEXT($G2687)),ISNUMBER(Poczatek),ISNUMBER(Koniec_Projekt)),IFERROR(IF($D2687=LataProjekcji,IF($F2687&gt;$E2690,$E2690,$F2687),IF($D2690&gt;=$E2690,(IF($D2687&lt;LataProjekcji,IF((SUM($K2688:AD2688)+12)&lt;$E2690,12,$E2690-SUM($K2688:AD2688)),0)),(IF($D2687&lt;LataProjekcji,IF((SUM($K2688:AD2688)+12)&lt;$D2690,12,$D2690-SUM($K2688:AD2688)),0)))),0),0)</f>
        <v>0</v>
      </c>
    </row>
    <row r="2689" spans="2:31" hidden="1">
      <c r="B2689" s="531" t="s">
        <v>757</v>
      </c>
      <c r="D2689" s="459">
        <f ca="1">D1519</f>
        <v>0</v>
      </c>
      <c r="E2689" s="459">
        <f ca="1">IF(D2688&gt;10,ROUND(D2689/12,2),D2689)</f>
        <v>0</v>
      </c>
      <c r="F2689" s="529">
        <f>Koniec_Projekt</f>
        <v>0</v>
      </c>
      <c r="G2689" s="330">
        <f>Miesiac_Koniec_Projekt</f>
        <v>0</v>
      </c>
      <c r="H2689" s="543" t="b">
        <f ca="1">SUM(K2689:AE2689)=D2688</f>
        <v>1</v>
      </c>
      <c r="I2689" s="1" t="s">
        <v>716</v>
      </c>
      <c r="K2689" s="256">
        <f ca="1">IF(AND($G2688,NOT(ISTEXT($G2687)),ISNUMBER(Poczatek),ISNUMBER(Koniec_Projekt)),IFERROR(IF(LataProjekcji=$F2690,ROUND($D2688,0),ROUND(K2687*$E2689,0)),0),0)</f>
        <v>0</v>
      </c>
      <c r="L2689" s="5">
        <f ca="1">IF(AND($G2688,NOT(ISTEXT($G2687)),ISNUMBER(Poczatek),ISNUMBER(Koniec_Projekt)),IFERROR(IF(LataProjekcji=$F2690,ROUND($D2688-SUM(K2689:$K2689),0),ROUND(L2687*$E2689,0)),0),0)</f>
        <v>0</v>
      </c>
      <c r="M2689" s="5">
        <f ca="1">IF(AND($G2688,NOT(ISTEXT($G2687)),ISNUMBER(Poczatek),ISNUMBER(Koniec_Projekt)),IFERROR(IF(LataProjekcji=$F2690,ROUND($D2688-SUM($K2689:L2689),0),ROUND(M2687*$E2689,0)),0),0)</f>
        <v>0</v>
      </c>
      <c r="N2689" s="5">
        <f ca="1">IF(AND($G2688,NOT(ISTEXT($G2687)),ISNUMBER(Poczatek),ISNUMBER(Koniec_Projekt)),IFERROR(IF(LataProjekcji=$F2690,ROUND($D2688-SUM($K2689:M2689),0),ROUND(N2687*$E2689,0)),0),0)</f>
        <v>0</v>
      </c>
      <c r="O2689" s="5">
        <f ca="1">IF(AND($G2688,NOT(ISTEXT($G2687)),ISNUMBER(Poczatek),ISNUMBER(Koniec_Projekt)),IFERROR(IF(LataProjekcji=$F2690,ROUND($D2688-SUM($K2689:N2689),0),ROUND(O2687*$E2689,0)),0),0)</f>
        <v>0</v>
      </c>
      <c r="P2689" s="5">
        <f ca="1">IF(AND($G2688,NOT(ISTEXT($G2687)),ISNUMBER(Poczatek),ISNUMBER(Koniec_Projekt)),IFERROR(IF(LataProjekcji=$F2690,ROUND($D2688-SUM($K2689:O2689),0),ROUND(P2687*$E2689,0)),0),0)</f>
        <v>0</v>
      </c>
      <c r="Q2689" s="5">
        <f ca="1">IF(AND($G2688,NOT(ISTEXT($G2687)),ISNUMBER(Poczatek),ISNUMBER(Koniec_Projekt)),IFERROR(IF(LataProjekcji=$F2690,ROUND($D2688-SUM($K2689:P2689),0),ROUND(Q2687*$E2689,0)),0),0)</f>
        <v>0</v>
      </c>
      <c r="R2689" s="5">
        <f ca="1">IF(AND($G2688,NOT(ISTEXT($G2687)),ISNUMBER(Poczatek),ISNUMBER(Koniec_Projekt)),IFERROR(IF(LataProjekcji=$F2690,ROUND($D2688-SUM($K2689:Q2689),0),ROUND(R2687*$E2689,0)),0),0)</f>
        <v>0</v>
      </c>
      <c r="S2689" s="5">
        <f ca="1">IF(AND($G2688,NOT(ISTEXT($G2687)),ISNUMBER(Poczatek),ISNUMBER(Koniec_Projekt)),IFERROR(IF(LataProjekcji=$F2690,ROUND($D2688-SUM($K2689:R2689),0),ROUND(S2687*$E2689,0)),0),0)</f>
        <v>0</v>
      </c>
      <c r="T2689" s="5">
        <f ca="1">IF(AND($G2688,NOT(ISTEXT($G2687)),ISNUMBER(Poczatek),ISNUMBER(Koniec_Projekt)),IFERROR(IF(LataProjekcji=$F2690,ROUND($D2688-SUM($K2689:S2689),0),ROUND(T2687*$E2689,0)),0),0)</f>
        <v>0</v>
      </c>
      <c r="U2689" s="5">
        <f ca="1">IF(AND($G2688,NOT(ISTEXT($G2687)),ISNUMBER(Poczatek),ISNUMBER(Koniec_Projekt)),IFERROR(IF(LataProjekcji=$F2690,ROUND($D2688-SUM($K2689:T2689),0),ROUND(U2687*$E2689,0)),0),0)</f>
        <v>0</v>
      </c>
      <c r="V2689" s="5">
        <f ca="1">IF(AND($G2688,NOT(ISTEXT($G2687)),ISNUMBER(Poczatek),ISNUMBER(Koniec_Projekt)),IFERROR(IF(LataProjekcji=$F2690,ROUND($D2688-SUM($K2689:U2689),0),ROUND(V2687*$E2689,0)),0),0)</f>
        <v>0</v>
      </c>
      <c r="W2689" s="5">
        <f ca="1">IF(AND($G2688,NOT(ISTEXT($G2687)),ISNUMBER(Poczatek),ISNUMBER(Koniec_Projekt)),IFERROR(IF(LataProjekcji=$F2690,ROUND($D2688-SUM($K2689:V2689),0),ROUND(W2687*$E2689,0)),0),0)</f>
        <v>0</v>
      </c>
      <c r="X2689" s="5">
        <f ca="1">IF(AND($G2688,NOT(ISTEXT($G2687)),ISNUMBER(Poczatek),ISNUMBER(Koniec_Projekt)),IFERROR(IF(LataProjekcji=$F2690,ROUND($D2688-SUM($K2689:W2689),0),ROUND(X2687*$E2689,0)),0),0)</f>
        <v>0</v>
      </c>
      <c r="Y2689" s="5">
        <f ca="1">IF(AND($G2688,NOT(ISTEXT($G2687)),ISNUMBER(Poczatek),ISNUMBER(Koniec_Projekt)),IFERROR(IF(LataProjekcji=$F2690,ROUND($D2688-SUM($K2689:X2689),0),ROUND(Y2687*$E2689,0)),0),0)</f>
        <v>0</v>
      </c>
      <c r="Z2689" s="5">
        <f ca="1">IF(AND($G2688,NOT(ISTEXT($G2687)),ISNUMBER(Poczatek),ISNUMBER(Koniec_Projekt)),IFERROR(IF(LataProjekcji=$F2690,ROUND($D2688-SUM($K2689:Y2689),0),ROUND(Z2687*$E2689,0)),0),0)</f>
        <v>0</v>
      </c>
      <c r="AA2689" s="5">
        <f ca="1">IF(AND($G2688,NOT(ISTEXT($G2687)),ISNUMBER(Poczatek),ISNUMBER(Koniec_Projekt)),IFERROR(IF(LataProjekcji=$F2690,ROUND($D2688-SUM($K2689:Z2689),0),ROUND(AA2687*$E2689,0)),0),0)</f>
        <v>0</v>
      </c>
      <c r="AB2689" s="5">
        <f ca="1">IF(AND($G2688,NOT(ISTEXT($G2687)),ISNUMBER(Poczatek),ISNUMBER(Koniec_Projekt)),IFERROR(IF(LataProjekcji=$F2690,ROUND($D2688-SUM($K2689:AA2689),0),ROUND(AB2687*$E2689,0)),0),0)</f>
        <v>0</v>
      </c>
      <c r="AC2689" s="5">
        <f ca="1">IF(AND($G2688,NOT(ISTEXT($G2687)),ISNUMBER(Poczatek),ISNUMBER(Koniec_Projekt)),IFERROR(IF(LataProjekcji=$F2690,ROUND($D2688-SUM($K2689:AB2689),0),ROUND(AC2687*$E2689,0)),0),0)</f>
        <v>0</v>
      </c>
      <c r="AD2689" s="5">
        <f ca="1">IF(AND($G2688,NOT(ISTEXT($G2687)),ISNUMBER(Poczatek),ISNUMBER(Koniec_Projekt)),IFERROR(IF(LataProjekcji=$F2690,ROUND($D2688-SUM($K2689:AC2689),0),ROUND(AD2687*$E2689,0)),0),0)</f>
        <v>0</v>
      </c>
      <c r="AE2689" s="5">
        <f ca="1">IF(AND($G2688,NOT(ISTEXT($G2687)),ISNUMBER(Poczatek),ISNUMBER(Koniec_Projekt)),IFERROR(IF(LataProjekcji=$F2690,ROUND($D2688-SUM($K2689:AD2689),0),ROUND(AE2687*$E2689,0)),0),0)</f>
        <v>0</v>
      </c>
    </row>
    <row r="2690" spans="2:31" hidden="1">
      <c r="B2690" s="531" t="s">
        <v>754</v>
      </c>
      <c r="D2690" s="1">
        <f ca="1">IFERROR(ROUNDUP(D2688/E2689,0),0)</f>
        <v>0</v>
      </c>
      <c r="E2690" s="1">
        <f ca="1">IF(D2690=0,0,DATEDIF(DATE(D2687,E2687,1),DATE(F2689,G2689,1),"m"))</f>
        <v>0</v>
      </c>
      <c r="F2690" s="1" t="str">
        <f ca="1">IFERROR(YEAR(G2687),"brak daty")</f>
        <v>brak daty</v>
      </c>
      <c r="G2690" s="1" t="str">
        <f ca="1">IFERROR(MONTH(G2687),"brak daty")</f>
        <v>brak daty</v>
      </c>
      <c r="I2690" s="1" t="s">
        <v>426</v>
      </c>
      <c r="K2690" s="5">
        <f ca="1">IF(AND($G2688,NOT(ISTEXT($G2687)),ISNUMBER(Poczatek),ISNUMBER(Koniec_Projekt)),IFERROR(IF(LataProjekcji=$F2689,IF(AND($G2689=$G2690,$F2689=$F2690),ROUND($D2688-SUM($K2690),0),ROUND(K2688*$E2689,0)),IF(LataProjekcji&gt;$F2689,0,ROUND(K2688*$E2689,0))),0),0)</f>
        <v>0</v>
      </c>
      <c r="L2690" s="5">
        <f ca="1">IF(AND($G2688,NOT(ISTEXT($G2687)),ISNUMBER(Poczatek),ISNUMBER(Koniec_Projekt)),IFERROR(IF(LataProjekcji=$F2689,IF(AND($G2689=$G2690,$F2689=$F2690),ROUND($D2688-SUM($K2690:K2690),0),ROUND(L2688*$E2689,0)),IF(LataProjekcji&gt;$F2689,0,ROUND(L2688*$E2689,0))),0),0)</f>
        <v>0</v>
      </c>
      <c r="M2690" s="5">
        <f ca="1">IF(AND($G2688,NOT(ISTEXT($G2687)),ISNUMBER(Poczatek),ISNUMBER(Koniec_Projekt)),IFERROR(IF(LataProjekcji=$F2689,IF(AND($G2689=$G2690,$F2689=$F2690),ROUND($D2688-SUM($K2690:L2690),0),ROUND(M2688*$E2689,0)),IF(LataProjekcji&gt;$F2689,0,ROUND(M2688*$E2689,0))),0),0)</f>
        <v>0</v>
      </c>
      <c r="N2690" s="5">
        <f ca="1">IF(AND($G2688,NOT(ISTEXT($G2687)),ISNUMBER(Poczatek),ISNUMBER(Koniec_Projekt)),IFERROR(IF(LataProjekcji=$F2689,IF(AND($G2689=$G2690,$F2689=$F2690),ROUND($D2688-SUM($K2690:M2690),0),ROUND(N2688*$E2689,0)),IF(LataProjekcji&gt;$F2689,0,ROUND(N2688*$E2689,0))),0),0)</f>
        <v>0</v>
      </c>
      <c r="O2690" s="5">
        <f ca="1">IF(AND($G2688,NOT(ISTEXT($G2687)),ISNUMBER(Poczatek),ISNUMBER(Koniec_Projekt)),IFERROR(IF(LataProjekcji=$F2689,IF(AND($G2689=$G2690,$F2689=$F2690),ROUND($D2688-SUM($K2690:N2690),0),ROUND(O2688*$E2689,0)),IF(LataProjekcji&gt;$F2689,0,ROUND(O2688*$E2689,0))),0),0)</f>
        <v>0</v>
      </c>
      <c r="P2690" s="5">
        <f ca="1">IF(AND($G2688,NOT(ISTEXT($G2687)),ISNUMBER(Poczatek),ISNUMBER(Koniec_Projekt)),IFERROR(IF(LataProjekcji=$F2689,IF(AND($G2689=$G2690,$F2689=$F2690),ROUND($D2688-SUM($K2690:O2690),0),ROUND(P2688*$E2689,0)),IF(LataProjekcji&gt;$F2689,0,ROUND(P2688*$E2689,0))),0),0)</f>
        <v>0</v>
      </c>
      <c r="Q2690" s="5">
        <f ca="1">IF(AND($G2688,NOT(ISTEXT($G2687)),ISNUMBER(Poczatek),ISNUMBER(Koniec_Projekt)),IFERROR(IF(LataProjekcji=$F2689,IF(AND($G2689=$G2690,$F2689=$F2690),ROUND($D2688-SUM($K2690:P2690),0),ROUND(Q2688*$E2689,0)),IF(LataProjekcji&gt;$F2689,0,ROUND(Q2688*$E2689,0))),0),0)</f>
        <v>0</v>
      </c>
      <c r="R2690" s="5">
        <f ca="1">IF(AND($G2688,NOT(ISTEXT($G2687)),ISNUMBER(Poczatek),ISNUMBER(Koniec_Projekt)),IFERROR(IF(LataProjekcji=$F2689,IF(AND($G2689=$G2690,$F2689=$F2690),ROUND($D2688-SUM($K2690:Q2690),0),ROUND(R2688*$E2689,0)),IF(LataProjekcji&gt;$F2689,0,ROUND(R2688*$E2689,0))),0),0)</f>
        <v>0</v>
      </c>
      <c r="S2690" s="5">
        <f ca="1">IF(AND($G2688,NOT(ISTEXT($G2687)),ISNUMBER(Poczatek),ISNUMBER(Koniec_Projekt)),IFERROR(IF(LataProjekcji=$F2689,IF(AND($G2689=$G2690,$F2689=$F2690),ROUND($D2688-SUM($K2690:R2690),0),ROUND(S2688*$E2689,0)),IF(LataProjekcji&gt;$F2689,0,ROUND(S2688*$E2689,0))),0),0)</f>
        <v>0</v>
      </c>
      <c r="T2690" s="5">
        <f ca="1">IF(AND($G2688,NOT(ISTEXT($G2687)),ISNUMBER(Poczatek),ISNUMBER(Koniec_Projekt)),IFERROR(IF(LataProjekcji=$F2689,IF(AND($G2689=$G2690,$F2689=$F2690),ROUND($D2688-SUM($K2690:S2690),0),ROUND(T2688*$E2689,0)),IF(LataProjekcji&gt;$F2689,0,ROUND(T2688*$E2689,0))),0),0)</f>
        <v>0</v>
      </c>
      <c r="U2690" s="5">
        <f ca="1">IF(AND($G2688,NOT(ISTEXT($G2687)),ISNUMBER(Poczatek),ISNUMBER(Koniec_Projekt)),IFERROR(IF(LataProjekcji=$F2689,IF(AND($G2689=$G2690,$F2689=$F2690),ROUND($D2688-SUM($K2690:T2690),0),ROUND(U2688*$E2689,0)),IF(LataProjekcji&gt;$F2689,0,ROUND(U2688*$E2689,0))),0),0)</f>
        <v>0</v>
      </c>
      <c r="V2690" s="5">
        <f ca="1">IF(AND($G2688,NOT(ISTEXT($G2687)),ISNUMBER(Poczatek),ISNUMBER(Koniec_Projekt)),IFERROR(IF(LataProjekcji=$F2689,IF(AND($G2689=$G2690,$F2689=$F2690),ROUND($D2688-SUM($K2690:U2690),0),ROUND(V2688*$E2689,0)),IF(LataProjekcji&gt;$F2689,0,ROUND(V2688*$E2689,0))),0),0)</f>
        <v>0</v>
      </c>
      <c r="W2690" s="5">
        <f ca="1">IF(AND($G2688,NOT(ISTEXT($G2687)),ISNUMBER(Poczatek),ISNUMBER(Koniec_Projekt)),IFERROR(IF(LataProjekcji=$F2689,IF(AND($G2689=$G2690,$F2689=$F2690),ROUND($D2688-SUM($K2690:V2690),0),ROUND(W2688*$E2689,0)),IF(LataProjekcji&gt;$F2689,0,ROUND(W2688*$E2689,0))),0),0)</f>
        <v>0</v>
      </c>
      <c r="X2690" s="5">
        <f ca="1">IF(AND($G2688,NOT(ISTEXT($G2687)),ISNUMBER(Poczatek),ISNUMBER(Koniec_Projekt)),IFERROR(IF(LataProjekcji=$F2689,IF(AND($G2689=$G2690,$F2689=$F2690),ROUND($D2688-SUM($K2690:W2690),0),ROUND(X2688*$E2689,0)),IF(LataProjekcji&gt;$F2689,0,ROUND(X2688*$E2689,0))),0),0)</f>
        <v>0</v>
      </c>
      <c r="Y2690" s="5">
        <f ca="1">IF(AND($G2688,NOT(ISTEXT($G2687)),ISNUMBER(Poczatek),ISNUMBER(Koniec_Projekt)),IFERROR(IF(LataProjekcji=$F2689,IF(AND($G2689=$G2690,$F2689=$F2690),ROUND($D2688-SUM($K2690:X2690),0),ROUND(Y2688*$E2689,0)),IF(LataProjekcji&gt;$F2689,0,ROUND(Y2688*$E2689,0))),0),0)</f>
        <v>0</v>
      </c>
      <c r="Z2690" s="5">
        <f ca="1">IF(AND($G2688,NOT(ISTEXT($G2687)),ISNUMBER(Poczatek),ISNUMBER(Koniec_Projekt)),IFERROR(IF(LataProjekcji=$F2689,IF(AND($G2689=$G2690,$F2689=$F2690),ROUND($D2688-SUM($K2690:Y2690),0),ROUND(Z2688*$E2689,0)),IF(LataProjekcji&gt;$F2689,0,ROUND(Z2688*$E2689,0))),0),0)</f>
        <v>0</v>
      </c>
      <c r="AA2690" s="5">
        <f ca="1">IF(AND($G2688,NOT(ISTEXT($G2687)),ISNUMBER(Poczatek),ISNUMBER(Koniec_Projekt)),IFERROR(IF(LataProjekcji=$F2689,IF(AND($G2689=$G2690,$F2689=$F2690),ROUND($D2688-SUM($K2690:Z2690),0),ROUND(AA2688*$E2689,0)),IF(LataProjekcji&gt;$F2689,0,ROUND(AA2688*$E2689,0))),0),0)</f>
        <v>0</v>
      </c>
      <c r="AB2690" s="5">
        <f ca="1">IF(AND($G2688,NOT(ISTEXT($G2687)),ISNUMBER(Poczatek),ISNUMBER(Koniec_Projekt)),IFERROR(IF(LataProjekcji=$F2689,IF(AND($G2689=$G2690,$F2689=$F2690),ROUND($D2688-SUM($K2690:AA2690),0),ROUND(AB2688*$E2689,0)),IF(LataProjekcji&gt;$F2689,0,ROUND(AB2688*$E2689,0))),0),0)</f>
        <v>0</v>
      </c>
      <c r="AC2690" s="5">
        <f ca="1">IF(AND($G2688,NOT(ISTEXT($G2687)),ISNUMBER(Poczatek),ISNUMBER(Koniec_Projekt)),IFERROR(IF(LataProjekcji=$F2689,IF(AND($G2689=$G2690,$F2689=$F2690),ROUND($D2688-SUM($K2690:AB2690),0),ROUND(AC2688*$E2689,0)),IF(LataProjekcji&gt;$F2689,0,ROUND(AC2688*$E2689,0))),0),0)</f>
        <v>0</v>
      </c>
      <c r="AD2690" s="5">
        <f ca="1">IF(AND($G2688,NOT(ISTEXT($G2687)),ISNUMBER(Poczatek),ISNUMBER(Koniec_Projekt)),IFERROR(IF(LataProjekcji=$F2689,IF(AND($G2689=$G2690,$F2689=$F2690),ROUND($D2688-SUM($K2690:AC2690),0),ROUND(AD2688*$E2689,0)),IF(LataProjekcji&gt;$F2689,0,ROUND(AD2688*$E2689,0))),0),0)</f>
        <v>0</v>
      </c>
      <c r="AE2690" s="5">
        <f ca="1">IF(AND($G2688,NOT(ISTEXT($G2687)),ISNUMBER(Poczatek),ISNUMBER(Koniec_Projekt)),IFERROR(IF(LataProjekcji=$F2689,IF(AND($G2689=$G2690,$F2689=$F2690),ROUND($D2688-SUM($K2690:AD2690),0),ROUND(AE2688*$E2689,0)),IF(LataProjekcji&gt;$F2689,0,ROUND(AE2688*$E2689,0))),0),0)</f>
        <v>0</v>
      </c>
    </row>
    <row r="2691" spans="2:31" ht="12.5" hidden="1" thickBot="1">
      <c r="B2691" s="532" t="s">
        <v>755</v>
      </c>
      <c r="C2691" s="533"/>
      <c r="D2691" s="534">
        <f ca="1">IF(D2688&gt;10,ROUND((D2690-1)*E2689,0),E2689)</f>
        <v>0</v>
      </c>
      <c r="E2691" s="534">
        <f ca="1">D2688-D2691</f>
        <v>0</v>
      </c>
      <c r="F2691" s="533"/>
      <c r="G2691" s="533"/>
      <c r="H2691" s="533"/>
      <c r="I2691" s="533"/>
      <c r="J2691" s="533"/>
      <c r="K2691" s="533"/>
      <c r="L2691" s="533"/>
      <c r="M2691" s="533"/>
      <c r="N2691" s="533"/>
      <c r="O2691" s="533"/>
      <c r="P2691" s="533"/>
      <c r="Q2691" s="533"/>
      <c r="R2691" s="533"/>
      <c r="S2691" s="533"/>
      <c r="T2691" s="533"/>
      <c r="U2691" s="533"/>
      <c r="V2691" s="533"/>
      <c r="W2691" s="533"/>
      <c r="X2691" s="533"/>
      <c r="Y2691" s="533"/>
      <c r="Z2691" s="533"/>
      <c r="AA2691" s="533"/>
      <c r="AB2691" s="533"/>
      <c r="AC2691" s="533"/>
      <c r="AD2691" s="533"/>
      <c r="AE2691" s="533"/>
    </row>
    <row r="2692" spans="2:31" ht="12.5" hidden="1" thickTop="1"/>
    <row r="2693" spans="2:31" ht="12.5" hidden="1" thickBot="1">
      <c r="B2693" s="535" t="str">
        <f ca="1">"nazwa ST: "&amp;B1523</f>
        <v xml:space="preserve">nazwa ST: </v>
      </c>
      <c r="C2693" s="535"/>
      <c r="D2693" s="536">
        <f>D1523</f>
        <v>1238</v>
      </c>
      <c r="E2693" s="535"/>
      <c r="F2693" s="535"/>
      <c r="G2693" s="535"/>
      <c r="H2693" s="535"/>
      <c r="I2693" s="535"/>
      <c r="J2693" s="535"/>
      <c r="K2693" s="544" t="str">
        <f t="shared" ref="K2693:AE2693" si="3719">LataProjekcji</f>
        <v>Uzupełnij dane</v>
      </c>
      <c r="L2693" s="544" t="str">
        <f t="shared" si="3719"/>
        <v/>
      </c>
      <c r="M2693" s="544" t="str">
        <f t="shared" si="3719"/>
        <v/>
      </c>
      <c r="N2693" s="544" t="str">
        <f t="shared" si="3719"/>
        <v/>
      </c>
      <c r="O2693" s="544" t="str">
        <f t="shared" si="3719"/>
        <v/>
      </c>
      <c r="P2693" s="544" t="str">
        <f t="shared" si="3719"/>
        <v/>
      </c>
      <c r="Q2693" s="544" t="str">
        <f t="shared" si="3719"/>
        <v/>
      </c>
      <c r="R2693" s="544" t="str">
        <f t="shared" si="3719"/>
        <v/>
      </c>
      <c r="S2693" s="544" t="str">
        <f t="shared" si="3719"/>
        <v/>
      </c>
      <c r="T2693" s="544" t="str">
        <f t="shared" si="3719"/>
        <v/>
      </c>
      <c r="U2693" s="544" t="str">
        <f t="shared" si="3719"/>
        <v/>
      </c>
      <c r="V2693" s="544" t="str">
        <f t="shared" si="3719"/>
        <v/>
      </c>
      <c r="W2693" s="544" t="str">
        <f t="shared" si="3719"/>
        <v/>
      </c>
      <c r="X2693" s="544" t="str">
        <f t="shared" si="3719"/>
        <v/>
      </c>
      <c r="Y2693" s="544" t="str">
        <f t="shared" si="3719"/>
        <v/>
      </c>
      <c r="Z2693" s="544" t="str">
        <f t="shared" si="3719"/>
        <v/>
      </c>
      <c r="AA2693" s="544" t="str">
        <f t="shared" si="3719"/>
        <v/>
      </c>
      <c r="AB2693" s="544" t="str">
        <f t="shared" si="3719"/>
        <v/>
      </c>
      <c r="AC2693" s="544" t="str">
        <f t="shared" si="3719"/>
        <v/>
      </c>
      <c r="AD2693" s="544" t="str">
        <f t="shared" si="3719"/>
        <v/>
      </c>
      <c r="AE2693" s="544" t="str">
        <f t="shared" si="3719"/>
        <v/>
      </c>
    </row>
    <row r="2694" spans="2:31" hidden="1">
      <c r="B2694" s="531" t="s">
        <v>756</v>
      </c>
      <c r="D2694" s="1">
        <f ca="1">D1524</f>
        <v>0</v>
      </c>
      <c r="E2694" s="1">
        <f ca="1">E1524</f>
        <v>0</v>
      </c>
      <c r="F2694" s="1">
        <f ca="1">IF(D2695&gt;10,F1524,1)</f>
        <v>1</v>
      </c>
      <c r="G2694" s="530" t="str">
        <f ca="1">IF(OR(ISBLANK(OFFSET($E$269,$D2693,0)),ISTEXT(OFFSET($E$269,$D2693,0))),"brak daty",IF(D2695&gt;10,EDATE(OFFSET($E$269,$D2693,0),D2697),DATE(D2694,E2694,1)))</f>
        <v>brak daty</v>
      </c>
      <c r="H2694" s="543" t="b">
        <f ca="1">SUM(K2694:AE2694)=D2697</f>
        <v>1</v>
      </c>
      <c r="I2694" s="1" t="s">
        <v>752</v>
      </c>
      <c r="K2694" s="5">
        <f ca="1">IF(AND($G2695,NOT(ISTEXT($G2694)),ISNUMBER(Poczatek),ISNUMBER(Koniec_Projekt)),IFERROR(IF($D2694=LataProjekcji,$F2694,IF($D2694&lt;LataProjekcji,IF((SUM(K2694)+12)&lt;$D2697,12,$D2697-SUM(K2694)),0)),0),0)</f>
        <v>0</v>
      </c>
      <c r="L2694" s="5">
        <f ca="1">IF(AND($G2695,NOT(ISTEXT($G2694)),ISNUMBER(Poczatek),ISNUMBER(Koniec_Projekt)),IFERROR(IF($D2694=LataProjekcji,$F2694,IF($D2694&lt;LataProjekcji,IF((SUM($K2694:K2694)+12)&lt;$D2697,12,$D2697-SUM($K2694:K2694)),0)),0),0)</f>
        <v>0</v>
      </c>
      <c r="M2694" s="5">
        <f ca="1">IF(AND($G2695,NOT(ISTEXT($G2694)),ISNUMBER(Poczatek),ISNUMBER(Koniec_Projekt)),IFERROR(IF($D2694=LataProjekcji,$F2694,IF($D2694&lt;LataProjekcji,IF((SUM($K2694:L2694)+12)&lt;$D2697,12,$D2697-SUM($K2694:L2694)),0)),0),0)</f>
        <v>0</v>
      </c>
      <c r="N2694" s="5">
        <f ca="1">IF(AND($G2695,NOT(ISTEXT($G2694)),ISNUMBER(Poczatek),ISNUMBER(Koniec_Projekt)),IFERROR(IF($D2694=LataProjekcji,$F2694,IF($D2694&lt;LataProjekcji,IF((SUM($K2694:M2694)+12)&lt;$D2697,12,$D2697-SUM($K2694:M2694)),0)),0),0)</f>
        <v>0</v>
      </c>
      <c r="O2694" s="5">
        <f ca="1">IF(AND($G2695,NOT(ISTEXT($G2694)),ISNUMBER(Poczatek),ISNUMBER(Koniec_Projekt)),IFERROR(IF($D2694=LataProjekcji,$F2694,IF($D2694&lt;LataProjekcji,IF((SUM($K2694:N2694)+12)&lt;$D2697,12,$D2697-SUM($K2694:N2694)),0)),0),0)</f>
        <v>0</v>
      </c>
      <c r="P2694" s="5">
        <f ca="1">IF(AND($G2695,NOT(ISTEXT($G2694)),ISNUMBER(Poczatek),ISNUMBER(Koniec_Projekt)),IFERROR(IF($D2694=LataProjekcji,$F2694,IF($D2694&lt;LataProjekcji,IF((SUM($K2694:O2694)+12)&lt;$D2697,12,$D2697-SUM($K2694:O2694)),0)),0),0)</f>
        <v>0</v>
      </c>
      <c r="Q2694" s="5">
        <f ca="1">IF(AND($G2695,NOT(ISTEXT($G2694)),ISNUMBER(Poczatek),ISNUMBER(Koniec_Projekt)),IFERROR(IF($D2694=LataProjekcji,$F2694,IF($D2694&lt;LataProjekcji,IF((SUM($K2694:P2694)+12)&lt;$D2697,12,$D2697-SUM($K2694:P2694)),0)),0),0)</f>
        <v>0</v>
      </c>
      <c r="R2694" s="5">
        <f ca="1">IF(AND($G2695,NOT(ISTEXT($G2694)),ISNUMBER(Poczatek),ISNUMBER(Koniec_Projekt)),IFERROR(IF($D2694=LataProjekcji,$F2694,IF($D2694&lt;LataProjekcji,IF((SUM($K2694:Q2694)+12)&lt;$D2697,12,$D2697-SUM($K2694:Q2694)),0)),0),0)</f>
        <v>0</v>
      </c>
      <c r="S2694" s="5">
        <f ca="1">IF(AND($G2695,NOT(ISTEXT($G2694)),ISNUMBER(Poczatek),ISNUMBER(Koniec_Projekt)),IFERROR(IF($D2694=LataProjekcji,$F2694,IF($D2694&lt;LataProjekcji,IF((SUM($K2694:R2694)+12)&lt;$D2697,12,$D2697-SUM($K2694:R2694)),0)),0),0)</f>
        <v>0</v>
      </c>
      <c r="T2694" s="5">
        <f ca="1">IF(AND($G2695,NOT(ISTEXT($G2694)),ISNUMBER(Poczatek),ISNUMBER(Koniec_Projekt)),IFERROR(IF($D2694=LataProjekcji,$F2694,IF($D2694&lt;LataProjekcji,IF((SUM($K2694:S2694)+12)&lt;$D2697,12,$D2697-SUM($K2694:S2694)),0)),0),0)</f>
        <v>0</v>
      </c>
      <c r="U2694" s="5">
        <f ca="1">IF(AND($G2695,NOT(ISTEXT($G2694)),ISNUMBER(Poczatek),ISNUMBER(Koniec_Projekt)),IFERROR(IF($D2694=LataProjekcji,$F2694,IF($D2694&lt;LataProjekcji,IF((SUM($K2694:T2694)+12)&lt;$D2697,12,$D2697-SUM($K2694:T2694)),0)),0),0)</f>
        <v>0</v>
      </c>
      <c r="V2694" s="5">
        <f ca="1">IF(AND($G2695,NOT(ISTEXT($G2694)),ISNUMBER(Poczatek),ISNUMBER(Koniec_Projekt)),IFERROR(IF($D2694=LataProjekcji,$F2694,IF($D2694&lt;LataProjekcji,IF((SUM($K2694:U2694)+12)&lt;$D2697,12,$D2697-SUM($K2694:U2694)),0)),0),0)</f>
        <v>0</v>
      </c>
      <c r="W2694" s="5">
        <f ca="1">IF(AND($G2695,NOT(ISTEXT($G2694)),ISNUMBER(Poczatek),ISNUMBER(Koniec_Projekt)),IFERROR(IF($D2694=LataProjekcji,$F2694,IF($D2694&lt;LataProjekcji,IF((SUM($K2694:V2694)+12)&lt;$D2697,12,$D2697-SUM($K2694:V2694)),0)),0),0)</f>
        <v>0</v>
      </c>
      <c r="X2694" s="5">
        <f ca="1">IF(AND($G2695,NOT(ISTEXT($G2694)),ISNUMBER(Poczatek),ISNUMBER(Koniec_Projekt)),IFERROR(IF($D2694=LataProjekcji,$F2694,IF($D2694&lt;LataProjekcji,IF((SUM($K2694:W2694)+12)&lt;$D2697,12,$D2697-SUM($K2694:W2694)),0)),0),0)</f>
        <v>0</v>
      </c>
      <c r="Y2694" s="5">
        <f ca="1">IF(AND($G2695,NOT(ISTEXT($G2694)),ISNUMBER(Poczatek),ISNUMBER(Koniec_Projekt)),IFERROR(IF($D2694=LataProjekcji,$F2694,IF($D2694&lt;LataProjekcji,IF((SUM($K2694:X2694)+12)&lt;$D2697,12,$D2697-SUM($K2694:X2694)),0)),0),0)</f>
        <v>0</v>
      </c>
      <c r="Z2694" s="5">
        <f ca="1">IF(AND($G2695,NOT(ISTEXT($G2694)),ISNUMBER(Poczatek),ISNUMBER(Koniec_Projekt)),IFERROR(IF($D2694=LataProjekcji,$F2694,IF($D2694&lt;LataProjekcji,IF((SUM($K2694:Y2694)+12)&lt;$D2697,12,$D2697-SUM($K2694:Y2694)),0)),0),0)</f>
        <v>0</v>
      </c>
      <c r="AA2694" s="5">
        <f ca="1">IF(AND($G2695,NOT(ISTEXT($G2694)),ISNUMBER(Poczatek),ISNUMBER(Koniec_Projekt)),IFERROR(IF($D2694=LataProjekcji,$F2694,IF($D2694&lt;LataProjekcji,IF((SUM($K2694:Z2694)+12)&lt;$D2697,12,$D2697-SUM($K2694:Z2694)),0)),0),0)</f>
        <v>0</v>
      </c>
      <c r="AB2694" s="5">
        <f ca="1">IF(AND($G2695,NOT(ISTEXT($G2694)),ISNUMBER(Poczatek),ISNUMBER(Koniec_Projekt)),IFERROR(IF($D2694=LataProjekcji,$F2694,IF($D2694&lt;LataProjekcji,IF((SUM($K2694:AA2694)+12)&lt;$D2697,12,$D2697-SUM($K2694:AA2694)),0)),0),0)</f>
        <v>0</v>
      </c>
      <c r="AC2694" s="5">
        <f ca="1">IF(AND($G2695,NOT(ISTEXT($G2694)),ISNUMBER(Poczatek),ISNUMBER(Koniec_Projekt)),IFERROR(IF($D2694=LataProjekcji,$F2694,IF($D2694&lt;LataProjekcji,IF((SUM($K2694:AB2694)+12)&lt;$D2697,12,$D2697-SUM($K2694:AB2694)),0)),0),0)</f>
        <v>0</v>
      </c>
      <c r="AD2694" s="5">
        <f ca="1">IF(AND($G2695,NOT(ISTEXT($G2694)),ISNUMBER(Poczatek),ISNUMBER(Koniec_Projekt)),IFERROR(IF($D2694=LataProjekcji,$F2694,IF($D2694&lt;LataProjekcji,IF((SUM($K2694:AC2694)+12)&lt;$D2697,12,$D2697-SUM($K2694:AC2694)),0)),0),0)</f>
        <v>0</v>
      </c>
      <c r="AE2694" s="5">
        <f ca="1">IF(AND($G2695,NOT(ISTEXT($G2694)),ISNUMBER(Poczatek),ISNUMBER(Koniec_Projekt)),IFERROR(IF($D2694=LataProjekcji,$F2694,IF($D2694&lt;LataProjekcji,IF((SUM($K2694:AD2694)+12)&lt;$D2697,12,$D2697-SUM($K2694:AD2694)),0)),0),0)</f>
        <v>0</v>
      </c>
    </row>
    <row r="2695" spans="2:31" hidden="1">
      <c r="B2695" s="531" t="s">
        <v>758</v>
      </c>
      <c r="D2695" s="5">
        <f ca="1">D1525</f>
        <v>0</v>
      </c>
      <c r="E2695" s="459">
        <f ca="1">E1525</f>
        <v>0</v>
      </c>
      <c r="F2695" s="459">
        <f ca="1">F1525</f>
        <v>0</v>
      </c>
      <c r="G2695" s="1" t="b">
        <f>NOT(ISBLANK(am_budynki))</f>
        <v>0</v>
      </c>
      <c r="H2695" s="543" t="b">
        <f ca="1">SUM(K2695:AE2695)=E2697</f>
        <v>1</v>
      </c>
      <c r="I2695" s="1" t="s">
        <v>753</v>
      </c>
      <c r="K2695" s="542">
        <f ca="1">IF(AND($G2695,NOT(ISTEXT($G2694)),ISNUMBER(Poczatek),ISNUMBER(Koniec_Projekt)),IFERROR(IF($D2694=LataProjekcji,IF($F2694&gt;$E2697,$E2697,$F2694),IF($D2697&gt;=$E2697,(IF($D2694&lt;LataProjekcji,IF((SUM(J2695:$K2695)+12)&lt;$E2697,12,$E2697-SUM(J2695:$K2695)),0)),(IF($D2694&lt;LataProjekcji,IF((SUM(J2695:$K2695)+12)&lt;$D2697,12,$D2697-SUM(J2695:$K2695)),0)))),0),0)</f>
        <v>0</v>
      </c>
      <c r="L2695" s="542">
        <f ca="1">IF(AND($G2695,NOT(ISTEXT($G2694)),ISNUMBER(Poczatek),ISNUMBER(Koniec_Projekt)),IFERROR(IF($D2694=LataProjekcji,IF($F2694&gt;$E2697,$E2697,$F2694),IF($D2697&gt;=$E2697,(IF($D2694&lt;LataProjekcji,IF((SUM($K2695:K2695)+12)&lt;$E2697,12,$E2697-SUM($K2695:K2695)),0)),(IF($D2694&lt;LataProjekcji,IF((SUM($K2695:K2695)+12)&lt;$D2697,12,$D2697-SUM($K2695:K2695)),0)))),0),0)</f>
        <v>0</v>
      </c>
      <c r="M2695" s="542">
        <f ca="1">IF(AND($G2695,NOT(ISTEXT($G2694)),ISNUMBER(Poczatek),ISNUMBER(Koniec_Projekt)),IFERROR(IF($D2694=LataProjekcji,IF($F2694&gt;$E2697,$E2697,$F2694),IF($D2697&gt;=$E2697,(IF($D2694&lt;LataProjekcji,IF((SUM($K2695:L2695)+12)&lt;$E2697,12,$E2697-SUM($K2695:L2695)),0)),(IF($D2694&lt;LataProjekcji,IF((SUM($K2695:L2695)+12)&lt;$D2697,12,$D2697-SUM($K2695:L2695)),0)))),0),0)</f>
        <v>0</v>
      </c>
      <c r="N2695" s="542">
        <f ca="1">IF(AND($G2695,NOT(ISTEXT($G2694)),ISNUMBER(Poczatek),ISNUMBER(Koniec_Projekt)),IFERROR(IF($D2694=LataProjekcji,IF($F2694&gt;$E2697,$E2697,$F2694),IF($D2697&gt;=$E2697,(IF($D2694&lt;LataProjekcji,IF((SUM($K2695:M2695)+12)&lt;$E2697,12,$E2697-SUM($K2695:M2695)),0)),(IF($D2694&lt;LataProjekcji,IF((SUM($K2695:M2695)+12)&lt;$D2697,12,$D2697-SUM($K2695:M2695)),0)))),0),0)</f>
        <v>0</v>
      </c>
      <c r="O2695" s="542">
        <f ca="1">IF(AND($G2695,NOT(ISTEXT($G2694)),ISNUMBER(Poczatek),ISNUMBER(Koniec_Projekt)),IFERROR(IF($D2694=LataProjekcji,IF($F2694&gt;$E2697,$E2697,$F2694),IF($D2697&gt;=$E2697,(IF($D2694&lt;LataProjekcji,IF((SUM($K2695:N2695)+12)&lt;$E2697,12,$E2697-SUM($K2695:N2695)),0)),(IF($D2694&lt;LataProjekcji,IF((SUM($K2695:N2695)+12)&lt;$D2697,12,$D2697-SUM($K2695:N2695)),0)))),0),0)</f>
        <v>0</v>
      </c>
      <c r="P2695" s="542">
        <f ca="1">IF(AND($G2695,NOT(ISTEXT($G2694)),ISNUMBER(Poczatek),ISNUMBER(Koniec_Projekt)),IFERROR(IF($D2694=LataProjekcji,IF($F2694&gt;$E2697,$E2697,$F2694),IF($D2697&gt;=$E2697,(IF($D2694&lt;LataProjekcji,IF((SUM($K2695:O2695)+12)&lt;$E2697,12,$E2697-SUM($K2695:O2695)),0)),(IF($D2694&lt;LataProjekcji,IF((SUM($K2695:O2695)+12)&lt;$D2697,12,$D2697-SUM($K2695:O2695)),0)))),0),0)</f>
        <v>0</v>
      </c>
      <c r="Q2695" s="542">
        <f ca="1">IF(AND($G2695,NOT(ISTEXT($G2694)),ISNUMBER(Poczatek),ISNUMBER(Koniec_Projekt)),IFERROR(IF($D2694=LataProjekcji,IF($F2694&gt;$E2697,$E2697,$F2694),IF($D2697&gt;=$E2697,(IF($D2694&lt;LataProjekcji,IF((SUM($K2695:P2695)+12)&lt;$E2697,12,$E2697-SUM($K2695:P2695)),0)),(IF($D2694&lt;LataProjekcji,IF((SUM($K2695:P2695)+12)&lt;$D2697,12,$D2697-SUM($K2695:P2695)),0)))),0),0)</f>
        <v>0</v>
      </c>
      <c r="R2695" s="542">
        <f ca="1">IF(AND($G2695,NOT(ISTEXT($G2694)),ISNUMBER(Poczatek),ISNUMBER(Koniec_Projekt)),IFERROR(IF($D2694=LataProjekcji,IF($F2694&gt;$E2697,$E2697,$F2694),IF($D2697&gt;=$E2697,(IF($D2694&lt;LataProjekcji,IF((SUM($K2695:Q2695)+12)&lt;$E2697,12,$E2697-SUM($K2695:Q2695)),0)),(IF($D2694&lt;LataProjekcji,IF((SUM($K2695:Q2695)+12)&lt;$D2697,12,$D2697-SUM($K2695:Q2695)),0)))),0),0)</f>
        <v>0</v>
      </c>
      <c r="S2695" s="542">
        <f ca="1">IF(AND($G2695,NOT(ISTEXT($G2694)),ISNUMBER(Poczatek),ISNUMBER(Koniec_Projekt)),IFERROR(IF($D2694=LataProjekcji,IF($F2694&gt;$E2697,$E2697,$F2694),IF($D2697&gt;=$E2697,(IF($D2694&lt;LataProjekcji,IF((SUM($K2695:R2695)+12)&lt;$E2697,12,$E2697-SUM($K2695:R2695)),0)),(IF($D2694&lt;LataProjekcji,IF((SUM($K2695:R2695)+12)&lt;$D2697,12,$D2697-SUM($K2695:R2695)),0)))),0),0)</f>
        <v>0</v>
      </c>
      <c r="T2695" s="542">
        <f ca="1">IF(AND($G2695,NOT(ISTEXT($G2694)),ISNUMBER(Poczatek),ISNUMBER(Koniec_Projekt)),IFERROR(IF($D2694=LataProjekcji,IF($F2694&gt;$E2697,$E2697,$F2694),IF($D2697&gt;=$E2697,(IF($D2694&lt;LataProjekcji,IF((SUM($K2695:S2695)+12)&lt;$E2697,12,$E2697-SUM($K2695:S2695)),0)),(IF($D2694&lt;LataProjekcji,IF((SUM($K2695:S2695)+12)&lt;$D2697,12,$D2697-SUM($K2695:S2695)),0)))),0),0)</f>
        <v>0</v>
      </c>
      <c r="U2695" s="542">
        <f ca="1">IF(AND($G2695,NOT(ISTEXT($G2694)),ISNUMBER(Poczatek),ISNUMBER(Koniec_Projekt)),IFERROR(IF($D2694=LataProjekcji,IF($F2694&gt;$E2697,$E2697,$F2694),IF($D2697&gt;=$E2697,(IF($D2694&lt;LataProjekcji,IF((SUM($K2695:T2695)+12)&lt;$E2697,12,$E2697-SUM($K2695:T2695)),0)),(IF($D2694&lt;LataProjekcji,IF((SUM($K2695:T2695)+12)&lt;$D2697,12,$D2697-SUM($K2695:T2695)),0)))),0),0)</f>
        <v>0</v>
      </c>
      <c r="V2695" s="542">
        <f ca="1">IF(AND($G2695,NOT(ISTEXT($G2694)),ISNUMBER(Poczatek),ISNUMBER(Koniec_Projekt)),IFERROR(IF($D2694=LataProjekcji,IF($F2694&gt;$E2697,$E2697,$F2694),IF($D2697&gt;=$E2697,(IF($D2694&lt;LataProjekcji,IF((SUM($K2695:U2695)+12)&lt;$E2697,12,$E2697-SUM($K2695:U2695)),0)),(IF($D2694&lt;LataProjekcji,IF((SUM($K2695:U2695)+12)&lt;$D2697,12,$D2697-SUM($K2695:U2695)),0)))),0),0)</f>
        <v>0</v>
      </c>
      <c r="W2695" s="542">
        <f ca="1">IF(AND($G2695,NOT(ISTEXT($G2694)),ISNUMBER(Poczatek),ISNUMBER(Koniec_Projekt)),IFERROR(IF($D2694=LataProjekcji,IF($F2694&gt;$E2697,$E2697,$F2694),IF($D2697&gt;=$E2697,(IF($D2694&lt;LataProjekcji,IF((SUM($K2695:V2695)+12)&lt;$E2697,12,$E2697-SUM($K2695:V2695)),0)),(IF($D2694&lt;LataProjekcji,IF((SUM($K2695:V2695)+12)&lt;$D2697,12,$D2697-SUM($K2695:V2695)),0)))),0),0)</f>
        <v>0</v>
      </c>
      <c r="X2695" s="542">
        <f ca="1">IF(AND($G2695,NOT(ISTEXT($G2694)),ISNUMBER(Poczatek),ISNUMBER(Koniec_Projekt)),IFERROR(IF($D2694=LataProjekcji,IF($F2694&gt;$E2697,$E2697,$F2694),IF($D2697&gt;=$E2697,(IF($D2694&lt;LataProjekcji,IF((SUM($K2695:W2695)+12)&lt;$E2697,12,$E2697-SUM($K2695:W2695)),0)),(IF($D2694&lt;LataProjekcji,IF((SUM($K2695:W2695)+12)&lt;$D2697,12,$D2697-SUM($K2695:W2695)),0)))),0),0)</f>
        <v>0</v>
      </c>
      <c r="Y2695" s="542">
        <f ca="1">IF(AND($G2695,NOT(ISTEXT($G2694)),ISNUMBER(Poczatek),ISNUMBER(Koniec_Projekt)),IFERROR(IF($D2694=LataProjekcji,IF($F2694&gt;$E2697,$E2697,$F2694),IF($D2697&gt;=$E2697,(IF($D2694&lt;LataProjekcji,IF((SUM($K2695:X2695)+12)&lt;$E2697,12,$E2697-SUM($K2695:X2695)),0)),(IF($D2694&lt;LataProjekcji,IF((SUM($K2695:X2695)+12)&lt;$D2697,12,$D2697-SUM($K2695:X2695)),0)))),0),0)</f>
        <v>0</v>
      </c>
      <c r="Z2695" s="542">
        <f ca="1">IF(AND($G2695,NOT(ISTEXT($G2694)),ISNUMBER(Poczatek),ISNUMBER(Koniec_Projekt)),IFERROR(IF($D2694=LataProjekcji,IF($F2694&gt;$E2697,$E2697,$F2694),IF($D2697&gt;=$E2697,(IF($D2694&lt;LataProjekcji,IF((SUM($K2695:Y2695)+12)&lt;$E2697,12,$E2697-SUM($K2695:Y2695)),0)),(IF($D2694&lt;LataProjekcji,IF((SUM($K2695:Y2695)+12)&lt;$D2697,12,$D2697-SUM($K2695:Y2695)),0)))),0),0)</f>
        <v>0</v>
      </c>
      <c r="AA2695" s="542">
        <f ca="1">IF(AND($G2695,NOT(ISTEXT($G2694)),ISNUMBER(Poczatek),ISNUMBER(Koniec_Projekt)),IFERROR(IF($D2694=LataProjekcji,IF($F2694&gt;$E2697,$E2697,$F2694),IF($D2697&gt;=$E2697,(IF($D2694&lt;LataProjekcji,IF((SUM($K2695:Z2695)+12)&lt;$E2697,12,$E2697-SUM($K2695:Z2695)),0)),(IF($D2694&lt;LataProjekcji,IF((SUM($K2695:Z2695)+12)&lt;$D2697,12,$D2697-SUM($K2695:Z2695)),0)))),0),0)</f>
        <v>0</v>
      </c>
      <c r="AB2695" s="542">
        <f ca="1">IF(AND($G2695,NOT(ISTEXT($G2694)),ISNUMBER(Poczatek),ISNUMBER(Koniec_Projekt)),IFERROR(IF($D2694=LataProjekcji,IF($F2694&gt;$E2697,$E2697,$F2694),IF($D2697&gt;=$E2697,(IF($D2694&lt;LataProjekcji,IF((SUM($K2695:AA2695)+12)&lt;$E2697,12,$E2697-SUM($K2695:AA2695)),0)),(IF($D2694&lt;LataProjekcji,IF((SUM($K2695:AA2695)+12)&lt;$D2697,12,$D2697-SUM($K2695:AA2695)),0)))),0),0)</f>
        <v>0</v>
      </c>
      <c r="AC2695" s="542">
        <f ca="1">IF(AND($G2695,NOT(ISTEXT($G2694)),ISNUMBER(Poczatek),ISNUMBER(Koniec_Projekt)),IFERROR(IF($D2694=LataProjekcji,IF($F2694&gt;$E2697,$E2697,$F2694),IF($D2697&gt;=$E2697,(IF($D2694&lt;LataProjekcji,IF((SUM($K2695:AB2695)+12)&lt;$E2697,12,$E2697-SUM($K2695:AB2695)),0)),(IF($D2694&lt;LataProjekcji,IF((SUM($K2695:AB2695)+12)&lt;$D2697,12,$D2697-SUM($K2695:AB2695)),0)))),0),0)</f>
        <v>0</v>
      </c>
      <c r="AD2695" s="542">
        <f ca="1">IF(AND($G2695,NOT(ISTEXT($G2694)),ISNUMBER(Poczatek),ISNUMBER(Koniec_Projekt)),IFERROR(IF($D2694=LataProjekcji,IF($F2694&gt;$E2697,$E2697,$F2694),IF($D2697&gt;=$E2697,(IF($D2694&lt;LataProjekcji,IF((SUM($K2695:AC2695)+12)&lt;$E2697,12,$E2697-SUM($K2695:AC2695)),0)),(IF($D2694&lt;LataProjekcji,IF((SUM($K2695:AC2695)+12)&lt;$D2697,12,$D2697-SUM($K2695:AC2695)),0)))),0),0)</f>
        <v>0</v>
      </c>
      <c r="AE2695" s="542">
        <f ca="1">IF(AND($G2695,NOT(ISTEXT($G2694)),ISNUMBER(Poczatek),ISNUMBER(Koniec_Projekt)),IFERROR(IF($D2694=LataProjekcji,IF($F2694&gt;$E2697,$E2697,$F2694),IF($D2697&gt;=$E2697,(IF($D2694&lt;LataProjekcji,IF((SUM($K2695:AD2695)+12)&lt;$E2697,12,$E2697-SUM($K2695:AD2695)),0)),(IF($D2694&lt;LataProjekcji,IF((SUM($K2695:AD2695)+12)&lt;$D2697,12,$D2697-SUM($K2695:AD2695)),0)))),0),0)</f>
        <v>0</v>
      </c>
    </row>
    <row r="2696" spans="2:31" hidden="1">
      <c r="B2696" s="531" t="s">
        <v>757</v>
      </c>
      <c r="D2696" s="459">
        <f ca="1">D1526</f>
        <v>0</v>
      </c>
      <c r="E2696" s="459">
        <f ca="1">IF(D2695&gt;10,ROUND(D2696/12,2),D2696)</f>
        <v>0</v>
      </c>
      <c r="F2696" s="529">
        <f>Koniec_Projekt</f>
        <v>0</v>
      </c>
      <c r="G2696" s="330">
        <f>Miesiac_Koniec_Projekt</f>
        <v>0</v>
      </c>
      <c r="H2696" s="543" t="b">
        <f ca="1">SUM(K2696:AE2696)=D2695</f>
        <v>1</v>
      </c>
      <c r="I2696" s="1" t="s">
        <v>716</v>
      </c>
      <c r="K2696" s="256">
        <f ca="1">IF(AND($G2695,NOT(ISTEXT($G2694)),ISNUMBER(Poczatek),ISNUMBER(Koniec_Projekt)),IFERROR(IF(LataProjekcji=$F2697,ROUND($D2695,0),ROUND(K2694*$E2696,0)),0),0)</f>
        <v>0</v>
      </c>
      <c r="L2696" s="5">
        <f ca="1">IF(AND($G2695,NOT(ISTEXT($G2694)),ISNUMBER(Poczatek),ISNUMBER(Koniec_Projekt)),IFERROR(IF(LataProjekcji=$F2697,ROUND($D2695-SUM(K2696:$K2696),0),ROUND(L2694*$E2696,0)),0),0)</f>
        <v>0</v>
      </c>
      <c r="M2696" s="5">
        <f ca="1">IF(AND($G2695,NOT(ISTEXT($G2694)),ISNUMBER(Poczatek),ISNUMBER(Koniec_Projekt)),IFERROR(IF(LataProjekcji=$F2697,ROUND($D2695-SUM($K2696:L2696),0),ROUND(M2694*$E2696,0)),0),0)</f>
        <v>0</v>
      </c>
      <c r="N2696" s="5">
        <f ca="1">IF(AND($G2695,NOT(ISTEXT($G2694)),ISNUMBER(Poczatek),ISNUMBER(Koniec_Projekt)),IFERROR(IF(LataProjekcji=$F2697,ROUND($D2695-SUM($K2696:M2696),0),ROUND(N2694*$E2696,0)),0),0)</f>
        <v>0</v>
      </c>
      <c r="O2696" s="5">
        <f ca="1">IF(AND($G2695,NOT(ISTEXT($G2694)),ISNUMBER(Poczatek),ISNUMBER(Koniec_Projekt)),IFERROR(IF(LataProjekcji=$F2697,ROUND($D2695-SUM($K2696:N2696),0),ROUND(O2694*$E2696,0)),0),0)</f>
        <v>0</v>
      </c>
      <c r="P2696" s="5">
        <f ca="1">IF(AND($G2695,NOT(ISTEXT($G2694)),ISNUMBER(Poczatek),ISNUMBER(Koniec_Projekt)),IFERROR(IF(LataProjekcji=$F2697,ROUND($D2695-SUM($K2696:O2696),0),ROUND(P2694*$E2696,0)),0),0)</f>
        <v>0</v>
      </c>
      <c r="Q2696" s="5">
        <f ca="1">IF(AND($G2695,NOT(ISTEXT($G2694)),ISNUMBER(Poczatek),ISNUMBER(Koniec_Projekt)),IFERROR(IF(LataProjekcji=$F2697,ROUND($D2695-SUM($K2696:P2696),0),ROUND(Q2694*$E2696,0)),0),0)</f>
        <v>0</v>
      </c>
      <c r="R2696" s="5">
        <f ca="1">IF(AND($G2695,NOT(ISTEXT($G2694)),ISNUMBER(Poczatek),ISNUMBER(Koniec_Projekt)),IFERROR(IF(LataProjekcji=$F2697,ROUND($D2695-SUM($K2696:Q2696),0),ROUND(R2694*$E2696,0)),0),0)</f>
        <v>0</v>
      </c>
      <c r="S2696" s="5">
        <f ca="1">IF(AND($G2695,NOT(ISTEXT($G2694)),ISNUMBER(Poczatek),ISNUMBER(Koniec_Projekt)),IFERROR(IF(LataProjekcji=$F2697,ROUND($D2695-SUM($K2696:R2696),0),ROUND(S2694*$E2696,0)),0),0)</f>
        <v>0</v>
      </c>
      <c r="T2696" s="5">
        <f ca="1">IF(AND($G2695,NOT(ISTEXT($G2694)),ISNUMBER(Poczatek),ISNUMBER(Koniec_Projekt)),IFERROR(IF(LataProjekcji=$F2697,ROUND($D2695-SUM($K2696:S2696),0),ROUND(T2694*$E2696,0)),0),0)</f>
        <v>0</v>
      </c>
      <c r="U2696" s="5">
        <f ca="1">IF(AND($G2695,NOT(ISTEXT($G2694)),ISNUMBER(Poczatek),ISNUMBER(Koniec_Projekt)),IFERROR(IF(LataProjekcji=$F2697,ROUND($D2695-SUM($K2696:T2696),0),ROUND(U2694*$E2696,0)),0),0)</f>
        <v>0</v>
      </c>
      <c r="V2696" s="5">
        <f ca="1">IF(AND($G2695,NOT(ISTEXT($G2694)),ISNUMBER(Poczatek),ISNUMBER(Koniec_Projekt)),IFERROR(IF(LataProjekcji=$F2697,ROUND($D2695-SUM($K2696:U2696),0),ROUND(V2694*$E2696,0)),0),0)</f>
        <v>0</v>
      </c>
      <c r="W2696" s="5">
        <f ca="1">IF(AND($G2695,NOT(ISTEXT($G2694)),ISNUMBER(Poczatek),ISNUMBER(Koniec_Projekt)),IFERROR(IF(LataProjekcji=$F2697,ROUND($D2695-SUM($K2696:V2696),0),ROUND(W2694*$E2696,0)),0),0)</f>
        <v>0</v>
      </c>
      <c r="X2696" s="5">
        <f ca="1">IF(AND($G2695,NOT(ISTEXT($G2694)),ISNUMBER(Poczatek),ISNUMBER(Koniec_Projekt)),IFERROR(IF(LataProjekcji=$F2697,ROUND($D2695-SUM($K2696:W2696),0),ROUND(X2694*$E2696,0)),0),0)</f>
        <v>0</v>
      </c>
      <c r="Y2696" s="5">
        <f ca="1">IF(AND($G2695,NOT(ISTEXT($G2694)),ISNUMBER(Poczatek),ISNUMBER(Koniec_Projekt)),IFERROR(IF(LataProjekcji=$F2697,ROUND($D2695-SUM($K2696:X2696),0),ROUND(Y2694*$E2696,0)),0),0)</f>
        <v>0</v>
      </c>
      <c r="Z2696" s="5">
        <f ca="1">IF(AND($G2695,NOT(ISTEXT($G2694)),ISNUMBER(Poczatek),ISNUMBER(Koniec_Projekt)),IFERROR(IF(LataProjekcji=$F2697,ROUND($D2695-SUM($K2696:Y2696),0),ROUND(Z2694*$E2696,0)),0),0)</f>
        <v>0</v>
      </c>
      <c r="AA2696" s="5">
        <f ca="1">IF(AND($G2695,NOT(ISTEXT($G2694)),ISNUMBER(Poczatek),ISNUMBER(Koniec_Projekt)),IFERROR(IF(LataProjekcji=$F2697,ROUND($D2695-SUM($K2696:Z2696),0),ROUND(AA2694*$E2696,0)),0),0)</f>
        <v>0</v>
      </c>
      <c r="AB2696" s="5">
        <f ca="1">IF(AND($G2695,NOT(ISTEXT($G2694)),ISNUMBER(Poczatek),ISNUMBER(Koniec_Projekt)),IFERROR(IF(LataProjekcji=$F2697,ROUND($D2695-SUM($K2696:AA2696),0),ROUND(AB2694*$E2696,0)),0),0)</f>
        <v>0</v>
      </c>
      <c r="AC2696" s="5">
        <f ca="1">IF(AND($G2695,NOT(ISTEXT($G2694)),ISNUMBER(Poczatek),ISNUMBER(Koniec_Projekt)),IFERROR(IF(LataProjekcji=$F2697,ROUND($D2695-SUM($K2696:AB2696),0),ROUND(AC2694*$E2696,0)),0),0)</f>
        <v>0</v>
      </c>
      <c r="AD2696" s="5">
        <f ca="1">IF(AND($G2695,NOT(ISTEXT($G2694)),ISNUMBER(Poczatek),ISNUMBER(Koniec_Projekt)),IFERROR(IF(LataProjekcji=$F2697,ROUND($D2695-SUM($K2696:AC2696),0),ROUND(AD2694*$E2696,0)),0),0)</f>
        <v>0</v>
      </c>
      <c r="AE2696" s="5">
        <f ca="1">IF(AND($G2695,NOT(ISTEXT($G2694)),ISNUMBER(Poczatek),ISNUMBER(Koniec_Projekt)),IFERROR(IF(LataProjekcji=$F2697,ROUND($D2695-SUM($K2696:AD2696),0),ROUND(AE2694*$E2696,0)),0),0)</f>
        <v>0</v>
      </c>
    </row>
    <row r="2697" spans="2:31" hidden="1">
      <c r="B2697" s="531" t="s">
        <v>754</v>
      </c>
      <c r="D2697" s="1">
        <f ca="1">IFERROR(ROUNDUP(D2695/E2696,0),0)</f>
        <v>0</v>
      </c>
      <c r="E2697" s="1">
        <f ca="1">IF(D2697=0,0,DATEDIF(DATE(D2694,E2694,1),DATE(F2696,G2696,1),"m"))</f>
        <v>0</v>
      </c>
      <c r="F2697" s="1" t="str">
        <f ca="1">IFERROR(YEAR(G2694),"brak daty")</f>
        <v>brak daty</v>
      </c>
      <c r="G2697" s="1" t="str">
        <f ca="1">IFERROR(MONTH(G2694),"brak daty")</f>
        <v>brak daty</v>
      </c>
      <c r="I2697" s="1" t="s">
        <v>426</v>
      </c>
      <c r="K2697" s="5">
        <f ca="1">IF(AND($G2695,NOT(ISTEXT($G2694)),ISNUMBER(Poczatek),ISNUMBER(Koniec_Projekt)),IFERROR(IF(LataProjekcji=$F2696,IF(AND($G2696=$G2697,$F2696=$F2697),ROUND($D2695-SUM($K2697),0),ROUND(K2695*$E2696,0)),IF(LataProjekcji&gt;$F2696,0,ROUND(K2695*$E2696,0))),0),0)</f>
        <v>0</v>
      </c>
      <c r="L2697" s="5">
        <f ca="1">IF(AND($G2695,NOT(ISTEXT($G2694)),ISNUMBER(Poczatek),ISNUMBER(Koniec_Projekt)),IFERROR(IF(LataProjekcji=$F2696,IF(AND($G2696=$G2697,$F2696=$F2697),ROUND($D2695-SUM($K2697:K2697),0),ROUND(L2695*$E2696,0)),IF(LataProjekcji&gt;$F2696,0,ROUND(L2695*$E2696,0))),0),0)</f>
        <v>0</v>
      </c>
      <c r="M2697" s="5">
        <f ca="1">IF(AND($G2695,NOT(ISTEXT($G2694)),ISNUMBER(Poczatek),ISNUMBER(Koniec_Projekt)),IFERROR(IF(LataProjekcji=$F2696,IF(AND($G2696=$G2697,$F2696=$F2697),ROUND($D2695-SUM($K2697:L2697),0),ROUND(M2695*$E2696,0)),IF(LataProjekcji&gt;$F2696,0,ROUND(M2695*$E2696,0))),0),0)</f>
        <v>0</v>
      </c>
      <c r="N2697" s="5">
        <f ca="1">IF(AND($G2695,NOT(ISTEXT($G2694)),ISNUMBER(Poczatek),ISNUMBER(Koniec_Projekt)),IFERROR(IF(LataProjekcji=$F2696,IF(AND($G2696=$G2697,$F2696=$F2697),ROUND($D2695-SUM($K2697:M2697),0),ROUND(N2695*$E2696,0)),IF(LataProjekcji&gt;$F2696,0,ROUND(N2695*$E2696,0))),0),0)</f>
        <v>0</v>
      </c>
      <c r="O2697" s="5">
        <f ca="1">IF(AND($G2695,NOT(ISTEXT($G2694)),ISNUMBER(Poczatek),ISNUMBER(Koniec_Projekt)),IFERROR(IF(LataProjekcji=$F2696,IF(AND($G2696=$G2697,$F2696=$F2697),ROUND($D2695-SUM($K2697:N2697),0),ROUND(O2695*$E2696,0)),IF(LataProjekcji&gt;$F2696,0,ROUND(O2695*$E2696,0))),0),0)</f>
        <v>0</v>
      </c>
      <c r="P2697" s="5">
        <f ca="1">IF(AND($G2695,NOT(ISTEXT($G2694)),ISNUMBER(Poczatek),ISNUMBER(Koniec_Projekt)),IFERROR(IF(LataProjekcji=$F2696,IF(AND($G2696=$G2697,$F2696=$F2697),ROUND($D2695-SUM($K2697:O2697),0),ROUND(P2695*$E2696,0)),IF(LataProjekcji&gt;$F2696,0,ROUND(P2695*$E2696,0))),0),0)</f>
        <v>0</v>
      </c>
      <c r="Q2697" s="5">
        <f ca="1">IF(AND($G2695,NOT(ISTEXT($G2694)),ISNUMBER(Poczatek),ISNUMBER(Koniec_Projekt)),IFERROR(IF(LataProjekcji=$F2696,IF(AND($G2696=$G2697,$F2696=$F2697),ROUND($D2695-SUM($K2697:P2697),0),ROUND(Q2695*$E2696,0)),IF(LataProjekcji&gt;$F2696,0,ROUND(Q2695*$E2696,0))),0),0)</f>
        <v>0</v>
      </c>
      <c r="R2697" s="5">
        <f ca="1">IF(AND($G2695,NOT(ISTEXT($G2694)),ISNUMBER(Poczatek),ISNUMBER(Koniec_Projekt)),IFERROR(IF(LataProjekcji=$F2696,IF(AND($G2696=$G2697,$F2696=$F2697),ROUND($D2695-SUM($K2697:Q2697),0),ROUND(R2695*$E2696,0)),IF(LataProjekcji&gt;$F2696,0,ROUND(R2695*$E2696,0))),0),0)</f>
        <v>0</v>
      </c>
      <c r="S2697" s="5">
        <f ca="1">IF(AND($G2695,NOT(ISTEXT($G2694)),ISNUMBER(Poczatek),ISNUMBER(Koniec_Projekt)),IFERROR(IF(LataProjekcji=$F2696,IF(AND($G2696=$G2697,$F2696=$F2697),ROUND($D2695-SUM($K2697:R2697),0),ROUND(S2695*$E2696,0)),IF(LataProjekcji&gt;$F2696,0,ROUND(S2695*$E2696,0))),0),0)</f>
        <v>0</v>
      </c>
      <c r="T2697" s="5">
        <f ca="1">IF(AND($G2695,NOT(ISTEXT($G2694)),ISNUMBER(Poczatek),ISNUMBER(Koniec_Projekt)),IFERROR(IF(LataProjekcji=$F2696,IF(AND($G2696=$G2697,$F2696=$F2697),ROUND($D2695-SUM($K2697:S2697),0),ROUND(T2695*$E2696,0)),IF(LataProjekcji&gt;$F2696,0,ROUND(T2695*$E2696,0))),0),0)</f>
        <v>0</v>
      </c>
      <c r="U2697" s="5">
        <f ca="1">IF(AND($G2695,NOT(ISTEXT($G2694)),ISNUMBER(Poczatek),ISNUMBER(Koniec_Projekt)),IFERROR(IF(LataProjekcji=$F2696,IF(AND($G2696=$G2697,$F2696=$F2697),ROUND($D2695-SUM($K2697:T2697),0),ROUND(U2695*$E2696,0)),IF(LataProjekcji&gt;$F2696,0,ROUND(U2695*$E2696,0))),0),0)</f>
        <v>0</v>
      </c>
      <c r="V2697" s="5">
        <f ca="1">IF(AND($G2695,NOT(ISTEXT($G2694)),ISNUMBER(Poczatek),ISNUMBER(Koniec_Projekt)),IFERROR(IF(LataProjekcji=$F2696,IF(AND($G2696=$G2697,$F2696=$F2697),ROUND($D2695-SUM($K2697:U2697),0),ROUND(V2695*$E2696,0)),IF(LataProjekcji&gt;$F2696,0,ROUND(V2695*$E2696,0))),0),0)</f>
        <v>0</v>
      </c>
      <c r="W2697" s="5">
        <f ca="1">IF(AND($G2695,NOT(ISTEXT($G2694)),ISNUMBER(Poczatek),ISNUMBER(Koniec_Projekt)),IFERROR(IF(LataProjekcji=$F2696,IF(AND($G2696=$G2697,$F2696=$F2697),ROUND($D2695-SUM($K2697:V2697),0),ROUND(W2695*$E2696,0)),IF(LataProjekcji&gt;$F2696,0,ROUND(W2695*$E2696,0))),0),0)</f>
        <v>0</v>
      </c>
      <c r="X2697" s="5">
        <f ca="1">IF(AND($G2695,NOT(ISTEXT($G2694)),ISNUMBER(Poczatek),ISNUMBER(Koniec_Projekt)),IFERROR(IF(LataProjekcji=$F2696,IF(AND($G2696=$G2697,$F2696=$F2697),ROUND($D2695-SUM($K2697:W2697),0),ROUND(X2695*$E2696,0)),IF(LataProjekcji&gt;$F2696,0,ROUND(X2695*$E2696,0))),0),0)</f>
        <v>0</v>
      </c>
      <c r="Y2697" s="5">
        <f ca="1">IF(AND($G2695,NOT(ISTEXT($G2694)),ISNUMBER(Poczatek),ISNUMBER(Koniec_Projekt)),IFERROR(IF(LataProjekcji=$F2696,IF(AND($G2696=$G2697,$F2696=$F2697),ROUND($D2695-SUM($K2697:X2697),0),ROUND(Y2695*$E2696,0)),IF(LataProjekcji&gt;$F2696,0,ROUND(Y2695*$E2696,0))),0),0)</f>
        <v>0</v>
      </c>
      <c r="Z2697" s="5">
        <f ca="1">IF(AND($G2695,NOT(ISTEXT($G2694)),ISNUMBER(Poczatek),ISNUMBER(Koniec_Projekt)),IFERROR(IF(LataProjekcji=$F2696,IF(AND($G2696=$G2697,$F2696=$F2697),ROUND($D2695-SUM($K2697:Y2697),0),ROUND(Z2695*$E2696,0)),IF(LataProjekcji&gt;$F2696,0,ROUND(Z2695*$E2696,0))),0),0)</f>
        <v>0</v>
      </c>
      <c r="AA2697" s="5">
        <f ca="1">IF(AND($G2695,NOT(ISTEXT($G2694)),ISNUMBER(Poczatek),ISNUMBER(Koniec_Projekt)),IFERROR(IF(LataProjekcji=$F2696,IF(AND($G2696=$G2697,$F2696=$F2697),ROUND($D2695-SUM($K2697:Z2697),0),ROUND(AA2695*$E2696,0)),IF(LataProjekcji&gt;$F2696,0,ROUND(AA2695*$E2696,0))),0),0)</f>
        <v>0</v>
      </c>
      <c r="AB2697" s="5">
        <f ca="1">IF(AND($G2695,NOT(ISTEXT($G2694)),ISNUMBER(Poczatek),ISNUMBER(Koniec_Projekt)),IFERROR(IF(LataProjekcji=$F2696,IF(AND($G2696=$G2697,$F2696=$F2697),ROUND($D2695-SUM($K2697:AA2697),0),ROUND(AB2695*$E2696,0)),IF(LataProjekcji&gt;$F2696,0,ROUND(AB2695*$E2696,0))),0),0)</f>
        <v>0</v>
      </c>
      <c r="AC2697" s="5">
        <f ca="1">IF(AND($G2695,NOT(ISTEXT($G2694)),ISNUMBER(Poczatek),ISNUMBER(Koniec_Projekt)),IFERROR(IF(LataProjekcji=$F2696,IF(AND($G2696=$G2697,$F2696=$F2697),ROUND($D2695-SUM($K2697:AB2697),0),ROUND(AC2695*$E2696,0)),IF(LataProjekcji&gt;$F2696,0,ROUND(AC2695*$E2696,0))),0),0)</f>
        <v>0</v>
      </c>
      <c r="AD2697" s="5">
        <f ca="1">IF(AND($G2695,NOT(ISTEXT($G2694)),ISNUMBER(Poczatek),ISNUMBER(Koniec_Projekt)),IFERROR(IF(LataProjekcji=$F2696,IF(AND($G2696=$G2697,$F2696=$F2697),ROUND($D2695-SUM($K2697:AC2697),0),ROUND(AD2695*$E2696,0)),IF(LataProjekcji&gt;$F2696,0,ROUND(AD2695*$E2696,0))),0),0)</f>
        <v>0</v>
      </c>
      <c r="AE2697" s="5">
        <f ca="1">IF(AND($G2695,NOT(ISTEXT($G2694)),ISNUMBER(Poczatek),ISNUMBER(Koniec_Projekt)),IFERROR(IF(LataProjekcji=$F2696,IF(AND($G2696=$G2697,$F2696=$F2697),ROUND($D2695-SUM($K2697:AD2697),0),ROUND(AE2695*$E2696,0)),IF(LataProjekcji&gt;$F2696,0,ROUND(AE2695*$E2696,0))),0),0)</f>
        <v>0</v>
      </c>
    </row>
    <row r="2698" spans="2:31" ht="12.5" hidden="1" thickBot="1">
      <c r="B2698" s="532" t="s">
        <v>755</v>
      </c>
      <c r="C2698" s="533"/>
      <c r="D2698" s="534">
        <f ca="1">IF(D2695&gt;10,ROUND((D2697-1)*E2696,0),E2696)</f>
        <v>0</v>
      </c>
      <c r="E2698" s="534">
        <f ca="1">D2695-D2698</f>
        <v>0</v>
      </c>
      <c r="F2698" s="533"/>
      <c r="G2698" s="533"/>
      <c r="H2698" s="533"/>
      <c r="I2698" s="533"/>
      <c r="J2698" s="533"/>
      <c r="K2698" s="533"/>
      <c r="L2698" s="533"/>
      <c r="M2698" s="533"/>
      <c r="N2698" s="533"/>
      <c r="O2698" s="533"/>
      <c r="P2698" s="533"/>
      <c r="Q2698" s="533"/>
      <c r="R2698" s="533"/>
      <c r="S2698" s="533"/>
      <c r="T2698" s="533"/>
      <c r="U2698" s="533"/>
      <c r="V2698" s="533"/>
      <c r="W2698" s="533"/>
      <c r="X2698" s="533"/>
      <c r="Y2698" s="533"/>
      <c r="Z2698" s="533"/>
      <c r="AA2698" s="533"/>
      <c r="AB2698" s="533"/>
      <c r="AC2698" s="533"/>
      <c r="AD2698" s="533"/>
      <c r="AE2698" s="533"/>
    </row>
    <row r="2699" spans="2:31" ht="12.5" hidden="1" thickTop="1"/>
    <row r="2700" spans="2:31" ht="12.5" hidden="1" thickBot="1">
      <c r="B2700" s="535" t="str">
        <f ca="1">"nazwa ST: "&amp;B1530</f>
        <v xml:space="preserve">nazwa ST: </v>
      </c>
      <c r="C2700" s="535"/>
      <c r="D2700" s="536">
        <f>D1530</f>
        <v>1239</v>
      </c>
      <c r="E2700" s="535"/>
      <c r="F2700" s="535"/>
      <c r="G2700" s="535"/>
      <c r="H2700" s="535"/>
      <c r="I2700" s="535"/>
      <c r="J2700" s="535"/>
      <c r="K2700" s="544" t="str">
        <f t="shared" ref="K2700:AE2700" si="3720">LataProjekcji</f>
        <v>Uzupełnij dane</v>
      </c>
      <c r="L2700" s="544" t="str">
        <f t="shared" si="3720"/>
        <v/>
      </c>
      <c r="M2700" s="544" t="str">
        <f t="shared" si="3720"/>
        <v/>
      </c>
      <c r="N2700" s="544" t="str">
        <f t="shared" si="3720"/>
        <v/>
      </c>
      <c r="O2700" s="544" t="str">
        <f t="shared" si="3720"/>
        <v/>
      </c>
      <c r="P2700" s="544" t="str">
        <f t="shared" si="3720"/>
        <v/>
      </c>
      <c r="Q2700" s="544" t="str">
        <f t="shared" si="3720"/>
        <v/>
      </c>
      <c r="R2700" s="544" t="str">
        <f t="shared" si="3720"/>
        <v/>
      </c>
      <c r="S2700" s="544" t="str">
        <f t="shared" si="3720"/>
        <v/>
      </c>
      <c r="T2700" s="544" t="str">
        <f t="shared" si="3720"/>
        <v/>
      </c>
      <c r="U2700" s="544" t="str">
        <f t="shared" si="3720"/>
        <v/>
      </c>
      <c r="V2700" s="544" t="str">
        <f t="shared" si="3720"/>
        <v/>
      </c>
      <c r="W2700" s="544" t="str">
        <f t="shared" si="3720"/>
        <v/>
      </c>
      <c r="X2700" s="544" t="str">
        <f t="shared" si="3720"/>
        <v/>
      </c>
      <c r="Y2700" s="544" t="str">
        <f t="shared" si="3720"/>
        <v/>
      </c>
      <c r="Z2700" s="544" t="str">
        <f t="shared" si="3720"/>
        <v/>
      </c>
      <c r="AA2700" s="544" t="str">
        <f t="shared" si="3720"/>
        <v/>
      </c>
      <c r="AB2700" s="544" t="str">
        <f t="shared" si="3720"/>
        <v/>
      </c>
      <c r="AC2700" s="544" t="str">
        <f t="shared" si="3720"/>
        <v/>
      </c>
      <c r="AD2700" s="544" t="str">
        <f t="shared" si="3720"/>
        <v/>
      </c>
      <c r="AE2700" s="544" t="str">
        <f t="shared" si="3720"/>
        <v/>
      </c>
    </row>
    <row r="2701" spans="2:31" hidden="1">
      <c r="B2701" s="531" t="s">
        <v>756</v>
      </c>
      <c r="D2701" s="1">
        <f ca="1">D1531</f>
        <v>0</v>
      </c>
      <c r="E2701" s="1">
        <f ca="1">E1531</f>
        <v>0</v>
      </c>
      <c r="F2701" s="1">
        <f ca="1">IF(D2702&gt;10,F1531,1)</f>
        <v>1</v>
      </c>
      <c r="G2701" s="530" t="str">
        <f ca="1">IF(OR(ISBLANK(OFFSET($E$269,$D2700,0)),ISTEXT(OFFSET($E$269,$D2700,0))),"brak daty",IF(D2702&gt;10,EDATE(OFFSET($E$269,$D2700,0),D2704),DATE(D2701,E2701,1)))</f>
        <v>brak daty</v>
      </c>
      <c r="H2701" s="543" t="b">
        <f ca="1">SUM(K2701:AE2701)=D2704</f>
        <v>1</v>
      </c>
      <c r="I2701" s="1" t="s">
        <v>752</v>
      </c>
      <c r="K2701" s="5">
        <f ca="1">IF(AND($G2702,NOT(ISTEXT($G2701)),ISNUMBER(Poczatek),ISNUMBER(Koniec_Projekt)),IFERROR(IF($D2701=LataProjekcji,$F2701,IF($D2701&lt;LataProjekcji,IF((SUM(K2701)+12)&lt;$D2704,12,$D2704-SUM(K2701)),0)),0),0)</f>
        <v>0</v>
      </c>
      <c r="L2701" s="5">
        <f ca="1">IF(AND($G2702,NOT(ISTEXT($G2701)),ISNUMBER(Poczatek),ISNUMBER(Koniec_Projekt)),IFERROR(IF($D2701=LataProjekcji,$F2701,IF($D2701&lt;LataProjekcji,IF((SUM($K2701:K2701)+12)&lt;$D2704,12,$D2704-SUM($K2701:K2701)),0)),0),0)</f>
        <v>0</v>
      </c>
      <c r="M2701" s="5">
        <f ca="1">IF(AND($G2702,NOT(ISTEXT($G2701)),ISNUMBER(Poczatek),ISNUMBER(Koniec_Projekt)),IFERROR(IF($D2701=LataProjekcji,$F2701,IF($D2701&lt;LataProjekcji,IF((SUM($K2701:L2701)+12)&lt;$D2704,12,$D2704-SUM($K2701:L2701)),0)),0),0)</f>
        <v>0</v>
      </c>
      <c r="N2701" s="5">
        <f ca="1">IF(AND($G2702,NOT(ISTEXT($G2701)),ISNUMBER(Poczatek),ISNUMBER(Koniec_Projekt)),IFERROR(IF($D2701=LataProjekcji,$F2701,IF($D2701&lt;LataProjekcji,IF((SUM($K2701:M2701)+12)&lt;$D2704,12,$D2704-SUM($K2701:M2701)),0)),0),0)</f>
        <v>0</v>
      </c>
      <c r="O2701" s="5">
        <f ca="1">IF(AND($G2702,NOT(ISTEXT($G2701)),ISNUMBER(Poczatek),ISNUMBER(Koniec_Projekt)),IFERROR(IF($D2701=LataProjekcji,$F2701,IF($D2701&lt;LataProjekcji,IF((SUM($K2701:N2701)+12)&lt;$D2704,12,$D2704-SUM($K2701:N2701)),0)),0),0)</f>
        <v>0</v>
      </c>
      <c r="P2701" s="5">
        <f ca="1">IF(AND($G2702,NOT(ISTEXT($G2701)),ISNUMBER(Poczatek),ISNUMBER(Koniec_Projekt)),IFERROR(IF($D2701=LataProjekcji,$F2701,IF($D2701&lt;LataProjekcji,IF((SUM($K2701:O2701)+12)&lt;$D2704,12,$D2704-SUM($K2701:O2701)),0)),0),0)</f>
        <v>0</v>
      </c>
      <c r="Q2701" s="5">
        <f ca="1">IF(AND($G2702,NOT(ISTEXT($G2701)),ISNUMBER(Poczatek),ISNUMBER(Koniec_Projekt)),IFERROR(IF($D2701=LataProjekcji,$F2701,IF($D2701&lt;LataProjekcji,IF((SUM($K2701:P2701)+12)&lt;$D2704,12,$D2704-SUM($K2701:P2701)),0)),0),0)</f>
        <v>0</v>
      </c>
      <c r="R2701" s="5">
        <f ca="1">IF(AND($G2702,NOT(ISTEXT($G2701)),ISNUMBER(Poczatek),ISNUMBER(Koniec_Projekt)),IFERROR(IF($D2701=LataProjekcji,$F2701,IF($D2701&lt;LataProjekcji,IF((SUM($K2701:Q2701)+12)&lt;$D2704,12,$D2704-SUM($K2701:Q2701)),0)),0),0)</f>
        <v>0</v>
      </c>
      <c r="S2701" s="5">
        <f ca="1">IF(AND($G2702,NOT(ISTEXT($G2701)),ISNUMBER(Poczatek),ISNUMBER(Koniec_Projekt)),IFERROR(IF($D2701=LataProjekcji,$F2701,IF($D2701&lt;LataProjekcji,IF((SUM($K2701:R2701)+12)&lt;$D2704,12,$D2704-SUM($K2701:R2701)),0)),0),0)</f>
        <v>0</v>
      </c>
      <c r="T2701" s="5">
        <f ca="1">IF(AND($G2702,NOT(ISTEXT($G2701)),ISNUMBER(Poczatek),ISNUMBER(Koniec_Projekt)),IFERROR(IF($D2701=LataProjekcji,$F2701,IF($D2701&lt;LataProjekcji,IF((SUM($K2701:S2701)+12)&lt;$D2704,12,$D2704-SUM($K2701:S2701)),0)),0),0)</f>
        <v>0</v>
      </c>
      <c r="U2701" s="5">
        <f ca="1">IF(AND($G2702,NOT(ISTEXT($G2701)),ISNUMBER(Poczatek),ISNUMBER(Koniec_Projekt)),IFERROR(IF($D2701=LataProjekcji,$F2701,IF($D2701&lt;LataProjekcji,IF((SUM($K2701:T2701)+12)&lt;$D2704,12,$D2704-SUM($K2701:T2701)),0)),0),0)</f>
        <v>0</v>
      </c>
      <c r="V2701" s="5">
        <f ca="1">IF(AND($G2702,NOT(ISTEXT($G2701)),ISNUMBER(Poczatek),ISNUMBER(Koniec_Projekt)),IFERROR(IF($D2701=LataProjekcji,$F2701,IF($D2701&lt;LataProjekcji,IF((SUM($K2701:U2701)+12)&lt;$D2704,12,$D2704-SUM($K2701:U2701)),0)),0),0)</f>
        <v>0</v>
      </c>
      <c r="W2701" s="5">
        <f ca="1">IF(AND($G2702,NOT(ISTEXT($G2701)),ISNUMBER(Poczatek),ISNUMBER(Koniec_Projekt)),IFERROR(IF($D2701=LataProjekcji,$F2701,IF($D2701&lt;LataProjekcji,IF((SUM($K2701:V2701)+12)&lt;$D2704,12,$D2704-SUM($K2701:V2701)),0)),0),0)</f>
        <v>0</v>
      </c>
      <c r="X2701" s="5">
        <f ca="1">IF(AND($G2702,NOT(ISTEXT($G2701)),ISNUMBER(Poczatek),ISNUMBER(Koniec_Projekt)),IFERROR(IF($D2701=LataProjekcji,$F2701,IF($D2701&lt;LataProjekcji,IF((SUM($K2701:W2701)+12)&lt;$D2704,12,$D2704-SUM($K2701:W2701)),0)),0),0)</f>
        <v>0</v>
      </c>
      <c r="Y2701" s="5">
        <f ca="1">IF(AND($G2702,NOT(ISTEXT($G2701)),ISNUMBER(Poczatek),ISNUMBER(Koniec_Projekt)),IFERROR(IF($D2701=LataProjekcji,$F2701,IF($D2701&lt;LataProjekcji,IF((SUM($K2701:X2701)+12)&lt;$D2704,12,$D2704-SUM($K2701:X2701)),0)),0),0)</f>
        <v>0</v>
      </c>
      <c r="Z2701" s="5">
        <f ca="1">IF(AND($G2702,NOT(ISTEXT($G2701)),ISNUMBER(Poczatek),ISNUMBER(Koniec_Projekt)),IFERROR(IF($D2701=LataProjekcji,$F2701,IF($D2701&lt;LataProjekcji,IF((SUM($K2701:Y2701)+12)&lt;$D2704,12,$D2704-SUM($K2701:Y2701)),0)),0),0)</f>
        <v>0</v>
      </c>
      <c r="AA2701" s="5">
        <f ca="1">IF(AND($G2702,NOT(ISTEXT($G2701)),ISNUMBER(Poczatek),ISNUMBER(Koniec_Projekt)),IFERROR(IF($D2701=LataProjekcji,$F2701,IF($D2701&lt;LataProjekcji,IF((SUM($K2701:Z2701)+12)&lt;$D2704,12,$D2704-SUM($K2701:Z2701)),0)),0),0)</f>
        <v>0</v>
      </c>
      <c r="AB2701" s="5">
        <f ca="1">IF(AND($G2702,NOT(ISTEXT($G2701)),ISNUMBER(Poczatek),ISNUMBER(Koniec_Projekt)),IFERROR(IF($D2701=LataProjekcji,$F2701,IF($D2701&lt;LataProjekcji,IF((SUM($K2701:AA2701)+12)&lt;$D2704,12,$D2704-SUM($K2701:AA2701)),0)),0),0)</f>
        <v>0</v>
      </c>
      <c r="AC2701" s="5">
        <f ca="1">IF(AND($G2702,NOT(ISTEXT($G2701)),ISNUMBER(Poczatek),ISNUMBER(Koniec_Projekt)),IFERROR(IF($D2701=LataProjekcji,$F2701,IF($D2701&lt;LataProjekcji,IF((SUM($K2701:AB2701)+12)&lt;$D2704,12,$D2704-SUM($K2701:AB2701)),0)),0),0)</f>
        <v>0</v>
      </c>
      <c r="AD2701" s="5">
        <f ca="1">IF(AND($G2702,NOT(ISTEXT($G2701)),ISNUMBER(Poczatek),ISNUMBER(Koniec_Projekt)),IFERROR(IF($D2701=LataProjekcji,$F2701,IF($D2701&lt;LataProjekcji,IF((SUM($K2701:AC2701)+12)&lt;$D2704,12,$D2704-SUM($K2701:AC2701)),0)),0),0)</f>
        <v>0</v>
      </c>
      <c r="AE2701" s="5">
        <f ca="1">IF(AND($G2702,NOT(ISTEXT($G2701)),ISNUMBER(Poczatek),ISNUMBER(Koniec_Projekt)),IFERROR(IF($D2701=LataProjekcji,$F2701,IF($D2701&lt;LataProjekcji,IF((SUM($K2701:AD2701)+12)&lt;$D2704,12,$D2704-SUM($K2701:AD2701)),0)),0),0)</f>
        <v>0</v>
      </c>
    </row>
    <row r="2702" spans="2:31" hidden="1">
      <c r="B2702" s="531" t="s">
        <v>758</v>
      </c>
      <c r="D2702" s="5">
        <f ca="1">D1532</f>
        <v>0</v>
      </c>
      <c r="E2702" s="459">
        <f ca="1">E1532</f>
        <v>0</v>
      </c>
      <c r="F2702" s="459">
        <f ca="1">F1532</f>
        <v>0</v>
      </c>
      <c r="G2702" s="1" t="b">
        <f>NOT(ISBLANK(am_budynki))</f>
        <v>0</v>
      </c>
      <c r="H2702" s="543" t="b">
        <f ca="1">SUM(K2702:AE2702)=E2704</f>
        <v>1</v>
      </c>
      <c r="I2702" s="1" t="s">
        <v>753</v>
      </c>
      <c r="K2702" s="542">
        <f ca="1">IF(AND($G2702,NOT(ISTEXT($G2701)),ISNUMBER(Poczatek),ISNUMBER(Koniec_Projekt)),IFERROR(IF($D2701=LataProjekcji,IF($F2701&gt;$E2704,$E2704,$F2701),IF($D2704&gt;=$E2704,(IF($D2701&lt;LataProjekcji,IF((SUM(J2702:$K2702)+12)&lt;$E2704,12,$E2704-SUM(J2702:$K2702)),0)),(IF($D2701&lt;LataProjekcji,IF((SUM(J2702:$K2702)+12)&lt;$D2704,12,$D2704-SUM(J2702:$K2702)),0)))),0),0)</f>
        <v>0</v>
      </c>
      <c r="L2702" s="542">
        <f ca="1">IF(AND($G2702,NOT(ISTEXT($G2701)),ISNUMBER(Poczatek),ISNUMBER(Koniec_Projekt)),IFERROR(IF($D2701=LataProjekcji,IF($F2701&gt;$E2704,$E2704,$F2701),IF($D2704&gt;=$E2704,(IF($D2701&lt;LataProjekcji,IF((SUM($K2702:K2702)+12)&lt;$E2704,12,$E2704-SUM($K2702:K2702)),0)),(IF($D2701&lt;LataProjekcji,IF((SUM($K2702:K2702)+12)&lt;$D2704,12,$D2704-SUM($K2702:K2702)),0)))),0),0)</f>
        <v>0</v>
      </c>
      <c r="M2702" s="542">
        <f ca="1">IF(AND($G2702,NOT(ISTEXT($G2701)),ISNUMBER(Poczatek),ISNUMBER(Koniec_Projekt)),IFERROR(IF($D2701=LataProjekcji,IF($F2701&gt;$E2704,$E2704,$F2701),IF($D2704&gt;=$E2704,(IF($D2701&lt;LataProjekcji,IF((SUM($K2702:L2702)+12)&lt;$E2704,12,$E2704-SUM($K2702:L2702)),0)),(IF($D2701&lt;LataProjekcji,IF((SUM($K2702:L2702)+12)&lt;$D2704,12,$D2704-SUM($K2702:L2702)),0)))),0),0)</f>
        <v>0</v>
      </c>
      <c r="N2702" s="542">
        <f ca="1">IF(AND($G2702,NOT(ISTEXT($G2701)),ISNUMBER(Poczatek),ISNUMBER(Koniec_Projekt)),IFERROR(IF($D2701=LataProjekcji,IF($F2701&gt;$E2704,$E2704,$F2701),IF($D2704&gt;=$E2704,(IF($D2701&lt;LataProjekcji,IF((SUM($K2702:M2702)+12)&lt;$E2704,12,$E2704-SUM($K2702:M2702)),0)),(IF($D2701&lt;LataProjekcji,IF((SUM($K2702:M2702)+12)&lt;$D2704,12,$D2704-SUM($K2702:M2702)),0)))),0),0)</f>
        <v>0</v>
      </c>
      <c r="O2702" s="542">
        <f ca="1">IF(AND($G2702,NOT(ISTEXT($G2701)),ISNUMBER(Poczatek),ISNUMBER(Koniec_Projekt)),IFERROR(IF($D2701=LataProjekcji,IF($F2701&gt;$E2704,$E2704,$F2701),IF($D2704&gt;=$E2704,(IF($D2701&lt;LataProjekcji,IF((SUM($K2702:N2702)+12)&lt;$E2704,12,$E2704-SUM($K2702:N2702)),0)),(IF($D2701&lt;LataProjekcji,IF((SUM($K2702:N2702)+12)&lt;$D2704,12,$D2704-SUM($K2702:N2702)),0)))),0),0)</f>
        <v>0</v>
      </c>
      <c r="P2702" s="542">
        <f ca="1">IF(AND($G2702,NOT(ISTEXT($G2701)),ISNUMBER(Poczatek),ISNUMBER(Koniec_Projekt)),IFERROR(IF($D2701=LataProjekcji,IF($F2701&gt;$E2704,$E2704,$F2701),IF($D2704&gt;=$E2704,(IF($D2701&lt;LataProjekcji,IF((SUM($K2702:O2702)+12)&lt;$E2704,12,$E2704-SUM($K2702:O2702)),0)),(IF($D2701&lt;LataProjekcji,IF((SUM($K2702:O2702)+12)&lt;$D2704,12,$D2704-SUM($K2702:O2702)),0)))),0),0)</f>
        <v>0</v>
      </c>
      <c r="Q2702" s="542">
        <f ca="1">IF(AND($G2702,NOT(ISTEXT($G2701)),ISNUMBER(Poczatek),ISNUMBER(Koniec_Projekt)),IFERROR(IF($D2701=LataProjekcji,IF($F2701&gt;$E2704,$E2704,$F2701),IF($D2704&gt;=$E2704,(IF($D2701&lt;LataProjekcji,IF((SUM($K2702:P2702)+12)&lt;$E2704,12,$E2704-SUM($K2702:P2702)),0)),(IF($D2701&lt;LataProjekcji,IF((SUM($K2702:P2702)+12)&lt;$D2704,12,$D2704-SUM($K2702:P2702)),0)))),0),0)</f>
        <v>0</v>
      </c>
      <c r="R2702" s="542">
        <f ca="1">IF(AND($G2702,NOT(ISTEXT($G2701)),ISNUMBER(Poczatek),ISNUMBER(Koniec_Projekt)),IFERROR(IF($D2701=LataProjekcji,IF($F2701&gt;$E2704,$E2704,$F2701),IF($D2704&gt;=$E2704,(IF($D2701&lt;LataProjekcji,IF((SUM($K2702:Q2702)+12)&lt;$E2704,12,$E2704-SUM($K2702:Q2702)),0)),(IF($D2701&lt;LataProjekcji,IF((SUM($K2702:Q2702)+12)&lt;$D2704,12,$D2704-SUM($K2702:Q2702)),0)))),0),0)</f>
        <v>0</v>
      </c>
      <c r="S2702" s="542">
        <f ca="1">IF(AND($G2702,NOT(ISTEXT($G2701)),ISNUMBER(Poczatek),ISNUMBER(Koniec_Projekt)),IFERROR(IF($D2701=LataProjekcji,IF($F2701&gt;$E2704,$E2704,$F2701),IF($D2704&gt;=$E2704,(IF($D2701&lt;LataProjekcji,IF((SUM($K2702:R2702)+12)&lt;$E2704,12,$E2704-SUM($K2702:R2702)),0)),(IF($D2701&lt;LataProjekcji,IF((SUM($K2702:R2702)+12)&lt;$D2704,12,$D2704-SUM($K2702:R2702)),0)))),0),0)</f>
        <v>0</v>
      </c>
      <c r="T2702" s="542">
        <f ca="1">IF(AND($G2702,NOT(ISTEXT($G2701)),ISNUMBER(Poczatek),ISNUMBER(Koniec_Projekt)),IFERROR(IF($D2701=LataProjekcji,IF($F2701&gt;$E2704,$E2704,$F2701),IF($D2704&gt;=$E2704,(IF($D2701&lt;LataProjekcji,IF((SUM($K2702:S2702)+12)&lt;$E2704,12,$E2704-SUM($K2702:S2702)),0)),(IF($D2701&lt;LataProjekcji,IF((SUM($K2702:S2702)+12)&lt;$D2704,12,$D2704-SUM($K2702:S2702)),0)))),0),0)</f>
        <v>0</v>
      </c>
      <c r="U2702" s="542">
        <f ca="1">IF(AND($G2702,NOT(ISTEXT($G2701)),ISNUMBER(Poczatek),ISNUMBER(Koniec_Projekt)),IFERROR(IF($D2701=LataProjekcji,IF($F2701&gt;$E2704,$E2704,$F2701),IF($D2704&gt;=$E2704,(IF($D2701&lt;LataProjekcji,IF((SUM($K2702:T2702)+12)&lt;$E2704,12,$E2704-SUM($K2702:T2702)),0)),(IF($D2701&lt;LataProjekcji,IF((SUM($K2702:T2702)+12)&lt;$D2704,12,$D2704-SUM($K2702:T2702)),0)))),0),0)</f>
        <v>0</v>
      </c>
      <c r="V2702" s="542">
        <f ca="1">IF(AND($G2702,NOT(ISTEXT($G2701)),ISNUMBER(Poczatek),ISNUMBER(Koniec_Projekt)),IFERROR(IF($D2701=LataProjekcji,IF($F2701&gt;$E2704,$E2704,$F2701),IF($D2704&gt;=$E2704,(IF($D2701&lt;LataProjekcji,IF((SUM($K2702:U2702)+12)&lt;$E2704,12,$E2704-SUM($K2702:U2702)),0)),(IF($D2701&lt;LataProjekcji,IF((SUM($K2702:U2702)+12)&lt;$D2704,12,$D2704-SUM($K2702:U2702)),0)))),0),0)</f>
        <v>0</v>
      </c>
      <c r="W2702" s="542">
        <f ca="1">IF(AND($G2702,NOT(ISTEXT($G2701)),ISNUMBER(Poczatek),ISNUMBER(Koniec_Projekt)),IFERROR(IF($D2701=LataProjekcji,IF($F2701&gt;$E2704,$E2704,$F2701),IF($D2704&gt;=$E2704,(IF($D2701&lt;LataProjekcji,IF((SUM($K2702:V2702)+12)&lt;$E2704,12,$E2704-SUM($K2702:V2702)),0)),(IF($D2701&lt;LataProjekcji,IF((SUM($K2702:V2702)+12)&lt;$D2704,12,$D2704-SUM($K2702:V2702)),0)))),0),0)</f>
        <v>0</v>
      </c>
      <c r="X2702" s="542">
        <f ca="1">IF(AND($G2702,NOT(ISTEXT($G2701)),ISNUMBER(Poczatek),ISNUMBER(Koniec_Projekt)),IFERROR(IF($D2701=LataProjekcji,IF($F2701&gt;$E2704,$E2704,$F2701),IF($D2704&gt;=$E2704,(IF($D2701&lt;LataProjekcji,IF((SUM($K2702:W2702)+12)&lt;$E2704,12,$E2704-SUM($K2702:W2702)),0)),(IF($D2701&lt;LataProjekcji,IF((SUM($K2702:W2702)+12)&lt;$D2704,12,$D2704-SUM($K2702:W2702)),0)))),0),0)</f>
        <v>0</v>
      </c>
      <c r="Y2702" s="542">
        <f ca="1">IF(AND($G2702,NOT(ISTEXT($G2701)),ISNUMBER(Poczatek),ISNUMBER(Koniec_Projekt)),IFERROR(IF($D2701=LataProjekcji,IF($F2701&gt;$E2704,$E2704,$F2701),IF($D2704&gt;=$E2704,(IF($D2701&lt;LataProjekcji,IF((SUM($K2702:X2702)+12)&lt;$E2704,12,$E2704-SUM($K2702:X2702)),0)),(IF($D2701&lt;LataProjekcji,IF((SUM($K2702:X2702)+12)&lt;$D2704,12,$D2704-SUM($K2702:X2702)),0)))),0),0)</f>
        <v>0</v>
      </c>
      <c r="Z2702" s="542">
        <f ca="1">IF(AND($G2702,NOT(ISTEXT($G2701)),ISNUMBER(Poczatek),ISNUMBER(Koniec_Projekt)),IFERROR(IF($D2701=LataProjekcji,IF($F2701&gt;$E2704,$E2704,$F2701),IF($D2704&gt;=$E2704,(IF($D2701&lt;LataProjekcji,IF((SUM($K2702:Y2702)+12)&lt;$E2704,12,$E2704-SUM($K2702:Y2702)),0)),(IF($D2701&lt;LataProjekcji,IF((SUM($K2702:Y2702)+12)&lt;$D2704,12,$D2704-SUM($K2702:Y2702)),0)))),0),0)</f>
        <v>0</v>
      </c>
      <c r="AA2702" s="542">
        <f ca="1">IF(AND($G2702,NOT(ISTEXT($G2701)),ISNUMBER(Poczatek),ISNUMBER(Koniec_Projekt)),IFERROR(IF($D2701=LataProjekcji,IF($F2701&gt;$E2704,$E2704,$F2701),IF($D2704&gt;=$E2704,(IF($D2701&lt;LataProjekcji,IF((SUM($K2702:Z2702)+12)&lt;$E2704,12,$E2704-SUM($K2702:Z2702)),0)),(IF($D2701&lt;LataProjekcji,IF((SUM($K2702:Z2702)+12)&lt;$D2704,12,$D2704-SUM($K2702:Z2702)),0)))),0),0)</f>
        <v>0</v>
      </c>
      <c r="AB2702" s="542">
        <f ca="1">IF(AND($G2702,NOT(ISTEXT($G2701)),ISNUMBER(Poczatek),ISNUMBER(Koniec_Projekt)),IFERROR(IF($D2701=LataProjekcji,IF($F2701&gt;$E2704,$E2704,$F2701),IF($D2704&gt;=$E2704,(IF($D2701&lt;LataProjekcji,IF((SUM($K2702:AA2702)+12)&lt;$E2704,12,$E2704-SUM($K2702:AA2702)),0)),(IF($D2701&lt;LataProjekcji,IF((SUM($K2702:AA2702)+12)&lt;$D2704,12,$D2704-SUM($K2702:AA2702)),0)))),0),0)</f>
        <v>0</v>
      </c>
      <c r="AC2702" s="542">
        <f ca="1">IF(AND($G2702,NOT(ISTEXT($G2701)),ISNUMBER(Poczatek),ISNUMBER(Koniec_Projekt)),IFERROR(IF($D2701=LataProjekcji,IF($F2701&gt;$E2704,$E2704,$F2701),IF($D2704&gt;=$E2704,(IF($D2701&lt;LataProjekcji,IF((SUM($K2702:AB2702)+12)&lt;$E2704,12,$E2704-SUM($K2702:AB2702)),0)),(IF($D2701&lt;LataProjekcji,IF((SUM($K2702:AB2702)+12)&lt;$D2704,12,$D2704-SUM($K2702:AB2702)),0)))),0),0)</f>
        <v>0</v>
      </c>
      <c r="AD2702" s="542">
        <f ca="1">IF(AND($G2702,NOT(ISTEXT($G2701)),ISNUMBER(Poczatek),ISNUMBER(Koniec_Projekt)),IFERROR(IF($D2701=LataProjekcji,IF($F2701&gt;$E2704,$E2704,$F2701),IF($D2704&gt;=$E2704,(IF($D2701&lt;LataProjekcji,IF((SUM($K2702:AC2702)+12)&lt;$E2704,12,$E2704-SUM($K2702:AC2702)),0)),(IF($D2701&lt;LataProjekcji,IF((SUM($K2702:AC2702)+12)&lt;$D2704,12,$D2704-SUM($K2702:AC2702)),0)))),0),0)</f>
        <v>0</v>
      </c>
      <c r="AE2702" s="542">
        <f ca="1">IF(AND($G2702,NOT(ISTEXT($G2701)),ISNUMBER(Poczatek),ISNUMBER(Koniec_Projekt)),IFERROR(IF($D2701=LataProjekcji,IF($F2701&gt;$E2704,$E2704,$F2701),IF($D2704&gt;=$E2704,(IF($D2701&lt;LataProjekcji,IF((SUM($K2702:AD2702)+12)&lt;$E2704,12,$E2704-SUM($K2702:AD2702)),0)),(IF($D2701&lt;LataProjekcji,IF((SUM($K2702:AD2702)+12)&lt;$D2704,12,$D2704-SUM($K2702:AD2702)),0)))),0),0)</f>
        <v>0</v>
      </c>
    </row>
    <row r="2703" spans="2:31" hidden="1">
      <c r="B2703" s="531" t="s">
        <v>757</v>
      </c>
      <c r="D2703" s="459">
        <f ca="1">D1533</f>
        <v>0</v>
      </c>
      <c r="E2703" s="459">
        <f ca="1">IF(D2702&gt;10,ROUND(D2703/12,2),D2703)</f>
        <v>0</v>
      </c>
      <c r="F2703" s="529">
        <f>Koniec_Projekt</f>
        <v>0</v>
      </c>
      <c r="G2703" s="330">
        <f>Miesiac_Koniec_Projekt</f>
        <v>0</v>
      </c>
      <c r="H2703" s="543" t="b">
        <f ca="1">SUM(K2703:AE2703)=D2702</f>
        <v>1</v>
      </c>
      <c r="I2703" s="1" t="s">
        <v>716</v>
      </c>
      <c r="K2703" s="256">
        <f ca="1">IF(AND($G2702,NOT(ISTEXT($G2701)),ISNUMBER(Poczatek),ISNUMBER(Koniec_Projekt)),IFERROR(IF(LataProjekcji=$F2704,ROUND($D2702,0),ROUND(K2701*$E2703,0)),0),0)</f>
        <v>0</v>
      </c>
      <c r="L2703" s="5">
        <f ca="1">IF(AND($G2702,NOT(ISTEXT($G2701)),ISNUMBER(Poczatek),ISNUMBER(Koniec_Projekt)),IFERROR(IF(LataProjekcji=$F2704,ROUND($D2702-SUM(K2703:$K2703),0),ROUND(L2701*$E2703,0)),0),0)</f>
        <v>0</v>
      </c>
      <c r="M2703" s="5">
        <f ca="1">IF(AND($G2702,NOT(ISTEXT($G2701)),ISNUMBER(Poczatek),ISNUMBER(Koniec_Projekt)),IFERROR(IF(LataProjekcji=$F2704,ROUND($D2702-SUM($K2703:L2703),0),ROUND(M2701*$E2703,0)),0),0)</f>
        <v>0</v>
      </c>
      <c r="N2703" s="5">
        <f ca="1">IF(AND($G2702,NOT(ISTEXT($G2701)),ISNUMBER(Poczatek),ISNUMBER(Koniec_Projekt)),IFERROR(IF(LataProjekcji=$F2704,ROUND($D2702-SUM($K2703:M2703),0),ROUND(N2701*$E2703,0)),0),0)</f>
        <v>0</v>
      </c>
      <c r="O2703" s="5">
        <f ca="1">IF(AND($G2702,NOT(ISTEXT($G2701)),ISNUMBER(Poczatek),ISNUMBER(Koniec_Projekt)),IFERROR(IF(LataProjekcji=$F2704,ROUND($D2702-SUM($K2703:N2703),0),ROUND(O2701*$E2703,0)),0),0)</f>
        <v>0</v>
      </c>
      <c r="P2703" s="5">
        <f ca="1">IF(AND($G2702,NOT(ISTEXT($G2701)),ISNUMBER(Poczatek),ISNUMBER(Koniec_Projekt)),IFERROR(IF(LataProjekcji=$F2704,ROUND($D2702-SUM($K2703:O2703),0),ROUND(P2701*$E2703,0)),0),0)</f>
        <v>0</v>
      </c>
      <c r="Q2703" s="5">
        <f ca="1">IF(AND($G2702,NOT(ISTEXT($G2701)),ISNUMBER(Poczatek),ISNUMBER(Koniec_Projekt)),IFERROR(IF(LataProjekcji=$F2704,ROUND($D2702-SUM($K2703:P2703),0),ROUND(Q2701*$E2703,0)),0),0)</f>
        <v>0</v>
      </c>
      <c r="R2703" s="5">
        <f ca="1">IF(AND($G2702,NOT(ISTEXT($G2701)),ISNUMBER(Poczatek),ISNUMBER(Koniec_Projekt)),IFERROR(IF(LataProjekcji=$F2704,ROUND($D2702-SUM($K2703:Q2703),0),ROUND(R2701*$E2703,0)),0),0)</f>
        <v>0</v>
      </c>
      <c r="S2703" s="5">
        <f ca="1">IF(AND($G2702,NOT(ISTEXT($G2701)),ISNUMBER(Poczatek),ISNUMBER(Koniec_Projekt)),IFERROR(IF(LataProjekcji=$F2704,ROUND($D2702-SUM($K2703:R2703),0),ROUND(S2701*$E2703,0)),0),0)</f>
        <v>0</v>
      </c>
      <c r="T2703" s="5">
        <f ca="1">IF(AND($G2702,NOT(ISTEXT($G2701)),ISNUMBER(Poczatek),ISNUMBER(Koniec_Projekt)),IFERROR(IF(LataProjekcji=$F2704,ROUND($D2702-SUM($K2703:S2703),0),ROUND(T2701*$E2703,0)),0),0)</f>
        <v>0</v>
      </c>
      <c r="U2703" s="5">
        <f ca="1">IF(AND($G2702,NOT(ISTEXT($G2701)),ISNUMBER(Poczatek),ISNUMBER(Koniec_Projekt)),IFERROR(IF(LataProjekcji=$F2704,ROUND($D2702-SUM($K2703:T2703),0),ROUND(U2701*$E2703,0)),0),0)</f>
        <v>0</v>
      </c>
      <c r="V2703" s="5">
        <f ca="1">IF(AND($G2702,NOT(ISTEXT($G2701)),ISNUMBER(Poczatek),ISNUMBER(Koniec_Projekt)),IFERROR(IF(LataProjekcji=$F2704,ROUND($D2702-SUM($K2703:U2703),0),ROUND(V2701*$E2703,0)),0),0)</f>
        <v>0</v>
      </c>
      <c r="W2703" s="5">
        <f ca="1">IF(AND($G2702,NOT(ISTEXT($G2701)),ISNUMBER(Poczatek),ISNUMBER(Koniec_Projekt)),IFERROR(IF(LataProjekcji=$F2704,ROUND($D2702-SUM($K2703:V2703),0),ROUND(W2701*$E2703,0)),0),0)</f>
        <v>0</v>
      </c>
      <c r="X2703" s="5">
        <f ca="1">IF(AND($G2702,NOT(ISTEXT($G2701)),ISNUMBER(Poczatek),ISNUMBER(Koniec_Projekt)),IFERROR(IF(LataProjekcji=$F2704,ROUND($D2702-SUM($K2703:W2703),0),ROUND(X2701*$E2703,0)),0),0)</f>
        <v>0</v>
      </c>
      <c r="Y2703" s="5">
        <f ca="1">IF(AND($G2702,NOT(ISTEXT($G2701)),ISNUMBER(Poczatek),ISNUMBER(Koniec_Projekt)),IFERROR(IF(LataProjekcji=$F2704,ROUND($D2702-SUM($K2703:X2703),0),ROUND(Y2701*$E2703,0)),0),0)</f>
        <v>0</v>
      </c>
      <c r="Z2703" s="5">
        <f ca="1">IF(AND($G2702,NOT(ISTEXT($G2701)),ISNUMBER(Poczatek),ISNUMBER(Koniec_Projekt)),IFERROR(IF(LataProjekcji=$F2704,ROUND($D2702-SUM($K2703:Y2703),0),ROUND(Z2701*$E2703,0)),0),0)</f>
        <v>0</v>
      </c>
      <c r="AA2703" s="5">
        <f ca="1">IF(AND($G2702,NOT(ISTEXT($G2701)),ISNUMBER(Poczatek),ISNUMBER(Koniec_Projekt)),IFERROR(IF(LataProjekcji=$F2704,ROUND($D2702-SUM($K2703:Z2703),0),ROUND(AA2701*$E2703,0)),0),0)</f>
        <v>0</v>
      </c>
      <c r="AB2703" s="5">
        <f ca="1">IF(AND($G2702,NOT(ISTEXT($G2701)),ISNUMBER(Poczatek),ISNUMBER(Koniec_Projekt)),IFERROR(IF(LataProjekcji=$F2704,ROUND($D2702-SUM($K2703:AA2703),0),ROUND(AB2701*$E2703,0)),0),0)</f>
        <v>0</v>
      </c>
      <c r="AC2703" s="5">
        <f ca="1">IF(AND($G2702,NOT(ISTEXT($G2701)),ISNUMBER(Poczatek),ISNUMBER(Koniec_Projekt)),IFERROR(IF(LataProjekcji=$F2704,ROUND($D2702-SUM($K2703:AB2703),0),ROUND(AC2701*$E2703,0)),0),0)</f>
        <v>0</v>
      </c>
      <c r="AD2703" s="5">
        <f ca="1">IF(AND($G2702,NOT(ISTEXT($G2701)),ISNUMBER(Poczatek),ISNUMBER(Koniec_Projekt)),IFERROR(IF(LataProjekcji=$F2704,ROUND($D2702-SUM($K2703:AC2703),0),ROUND(AD2701*$E2703,0)),0),0)</f>
        <v>0</v>
      </c>
      <c r="AE2703" s="5">
        <f ca="1">IF(AND($G2702,NOT(ISTEXT($G2701)),ISNUMBER(Poczatek),ISNUMBER(Koniec_Projekt)),IFERROR(IF(LataProjekcji=$F2704,ROUND($D2702-SUM($K2703:AD2703),0),ROUND(AE2701*$E2703,0)),0),0)</f>
        <v>0</v>
      </c>
    </row>
    <row r="2704" spans="2:31" hidden="1">
      <c r="B2704" s="531" t="s">
        <v>754</v>
      </c>
      <c r="D2704" s="1">
        <f ca="1">IFERROR(ROUNDUP(D2702/E2703,0),0)</f>
        <v>0</v>
      </c>
      <c r="E2704" s="1">
        <f ca="1">IF(D2704=0,0,DATEDIF(DATE(D2701,E2701,1),DATE(F2703,G2703,1),"m"))</f>
        <v>0</v>
      </c>
      <c r="F2704" s="1" t="str">
        <f ca="1">IFERROR(YEAR(G2701),"brak daty")</f>
        <v>brak daty</v>
      </c>
      <c r="G2704" s="1" t="str">
        <f ca="1">IFERROR(MONTH(G2701),"brak daty")</f>
        <v>brak daty</v>
      </c>
      <c r="I2704" s="1" t="s">
        <v>426</v>
      </c>
      <c r="K2704" s="5">
        <f ca="1">IF(AND($G2702,NOT(ISTEXT($G2701)),ISNUMBER(Poczatek),ISNUMBER(Koniec_Projekt)),IFERROR(IF(LataProjekcji=$F2703,IF(AND($G2703=$G2704,$F2703=$F2704),ROUND($D2702-SUM($K2704),0),ROUND(K2702*$E2703,0)),IF(LataProjekcji&gt;$F2703,0,ROUND(K2702*$E2703,0))),0),0)</f>
        <v>0</v>
      </c>
      <c r="L2704" s="5">
        <f ca="1">IF(AND($G2702,NOT(ISTEXT($G2701)),ISNUMBER(Poczatek),ISNUMBER(Koniec_Projekt)),IFERROR(IF(LataProjekcji=$F2703,IF(AND($G2703=$G2704,$F2703=$F2704),ROUND($D2702-SUM($K2704:K2704),0),ROUND(L2702*$E2703,0)),IF(LataProjekcji&gt;$F2703,0,ROUND(L2702*$E2703,0))),0),0)</f>
        <v>0</v>
      </c>
      <c r="M2704" s="5">
        <f ca="1">IF(AND($G2702,NOT(ISTEXT($G2701)),ISNUMBER(Poczatek),ISNUMBER(Koniec_Projekt)),IFERROR(IF(LataProjekcji=$F2703,IF(AND($G2703=$G2704,$F2703=$F2704),ROUND($D2702-SUM($K2704:L2704),0),ROUND(M2702*$E2703,0)),IF(LataProjekcji&gt;$F2703,0,ROUND(M2702*$E2703,0))),0),0)</f>
        <v>0</v>
      </c>
      <c r="N2704" s="5">
        <f ca="1">IF(AND($G2702,NOT(ISTEXT($G2701)),ISNUMBER(Poczatek),ISNUMBER(Koniec_Projekt)),IFERROR(IF(LataProjekcji=$F2703,IF(AND($G2703=$G2704,$F2703=$F2704),ROUND($D2702-SUM($K2704:M2704),0),ROUND(N2702*$E2703,0)),IF(LataProjekcji&gt;$F2703,0,ROUND(N2702*$E2703,0))),0),0)</f>
        <v>0</v>
      </c>
      <c r="O2704" s="5">
        <f ca="1">IF(AND($G2702,NOT(ISTEXT($G2701)),ISNUMBER(Poczatek),ISNUMBER(Koniec_Projekt)),IFERROR(IF(LataProjekcji=$F2703,IF(AND($G2703=$G2704,$F2703=$F2704),ROUND($D2702-SUM($K2704:N2704),0),ROUND(O2702*$E2703,0)),IF(LataProjekcji&gt;$F2703,0,ROUND(O2702*$E2703,0))),0),0)</f>
        <v>0</v>
      </c>
      <c r="P2704" s="5">
        <f ca="1">IF(AND($G2702,NOT(ISTEXT($G2701)),ISNUMBER(Poczatek),ISNUMBER(Koniec_Projekt)),IFERROR(IF(LataProjekcji=$F2703,IF(AND($G2703=$G2704,$F2703=$F2704),ROUND($D2702-SUM($K2704:O2704),0),ROUND(P2702*$E2703,0)),IF(LataProjekcji&gt;$F2703,0,ROUND(P2702*$E2703,0))),0),0)</f>
        <v>0</v>
      </c>
      <c r="Q2704" s="5">
        <f ca="1">IF(AND($G2702,NOT(ISTEXT($G2701)),ISNUMBER(Poczatek),ISNUMBER(Koniec_Projekt)),IFERROR(IF(LataProjekcji=$F2703,IF(AND($G2703=$G2704,$F2703=$F2704),ROUND($D2702-SUM($K2704:P2704),0),ROUND(Q2702*$E2703,0)),IF(LataProjekcji&gt;$F2703,0,ROUND(Q2702*$E2703,0))),0),0)</f>
        <v>0</v>
      </c>
      <c r="R2704" s="5">
        <f ca="1">IF(AND($G2702,NOT(ISTEXT($G2701)),ISNUMBER(Poczatek),ISNUMBER(Koniec_Projekt)),IFERROR(IF(LataProjekcji=$F2703,IF(AND($G2703=$G2704,$F2703=$F2704),ROUND($D2702-SUM($K2704:Q2704),0),ROUND(R2702*$E2703,0)),IF(LataProjekcji&gt;$F2703,0,ROUND(R2702*$E2703,0))),0),0)</f>
        <v>0</v>
      </c>
      <c r="S2704" s="5">
        <f ca="1">IF(AND($G2702,NOT(ISTEXT($G2701)),ISNUMBER(Poczatek),ISNUMBER(Koniec_Projekt)),IFERROR(IF(LataProjekcji=$F2703,IF(AND($G2703=$G2704,$F2703=$F2704),ROUND($D2702-SUM($K2704:R2704),0),ROUND(S2702*$E2703,0)),IF(LataProjekcji&gt;$F2703,0,ROUND(S2702*$E2703,0))),0),0)</f>
        <v>0</v>
      </c>
      <c r="T2704" s="5">
        <f ca="1">IF(AND($G2702,NOT(ISTEXT($G2701)),ISNUMBER(Poczatek),ISNUMBER(Koniec_Projekt)),IFERROR(IF(LataProjekcji=$F2703,IF(AND($G2703=$G2704,$F2703=$F2704),ROUND($D2702-SUM($K2704:S2704),0),ROUND(T2702*$E2703,0)),IF(LataProjekcji&gt;$F2703,0,ROUND(T2702*$E2703,0))),0),0)</f>
        <v>0</v>
      </c>
      <c r="U2704" s="5">
        <f ca="1">IF(AND($G2702,NOT(ISTEXT($G2701)),ISNUMBER(Poczatek),ISNUMBER(Koniec_Projekt)),IFERROR(IF(LataProjekcji=$F2703,IF(AND($G2703=$G2704,$F2703=$F2704),ROUND($D2702-SUM($K2704:T2704),0),ROUND(U2702*$E2703,0)),IF(LataProjekcji&gt;$F2703,0,ROUND(U2702*$E2703,0))),0),0)</f>
        <v>0</v>
      </c>
      <c r="V2704" s="5">
        <f ca="1">IF(AND($G2702,NOT(ISTEXT($G2701)),ISNUMBER(Poczatek),ISNUMBER(Koniec_Projekt)),IFERROR(IF(LataProjekcji=$F2703,IF(AND($G2703=$G2704,$F2703=$F2704),ROUND($D2702-SUM($K2704:U2704),0),ROUND(V2702*$E2703,0)),IF(LataProjekcji&gt;$F2703,0,ROUND(V2702*$E2703,0))),0),0)</f>
        <v>0</v>
      </c>
      <c r="W2704" s="5">
        <f ca="1">IF(AND($G2702,NOT(ISTEXT($G2701)),ISNUMBER(Poczatek),ISNUMBER(Koniec_Projekt)),IFERROR(IF(LataProjekcji=$F2703,IF(AND($G2703=$G2704,$F2703=$F2704),ROUND($D2702-SUM($K2704:V2704),0),ROUND(W2702*$E2703,0)),IF(LataProjekcji&gt;$F2703,0,ROUND(W2702*$E2703,0))),0),0)</f>
        <v>0</v>
      </c>
      <c r="X2704" s="5">
        <f ca="1">IF(AND($G2702,NOT(ISTEXT($G2701)),ISNUMBER(Poczatek),ISNUMBER(Koniec_Projekt)),IFERROR(IF(LataProjekcji=$F2703,IF(AND($G2703=$G2704,$F2703=$F2704),ROUND($D2702-SUM($K2704:W2704),0),ROUND(X2702*$E2703,0)),IF(LataProjekcji&gt;$F2703,0,ROUND(X2702*$E2703,0))),0),0)</f>
        <v>0</v>
      </c>
      <c r="Y2704" s="5">
        <f ca="1">IF(AND($G2702,NOT(ISTEXT($G2701)),ISNUMBER(Poczatek),ISNUMBER(Koniec_Projekt)),IFERROR(IF(LataProjekcji=$F2703,IF(AND($G2703=$G2704,$F2703=$F2704),ROUND($D2702-SUM($K2704:X2704),0),ROUND(Y2702*$E2703,0)),IF(LataProjekcji&gt;$F2703,0,ROUND(Y2702*$E2703,0))),0),0)</f>
        <v>0</v>
      </c>
      <c r="Z2704" s="5">
        <f ca="1">IF(AND($G2702,NOT(ISTEXT($G2701)),ISNUMBER(Poczatek),ISNUMBER(Koniec_Projekt)),IFERROR(IF(LataProjekcji=$F2703,IF(AND($G2703=$G2704,$F2703=$F2704),ROUND($D2702-SUM($K2704:Y2704),0),ROUND(Z2702*$E2703,0)),IF(LataProjekcji&gt;$F2703,0,ROUND(Z2702*$E2703,0))),0),0)</f>
        <v>0</v>
      </c>
      <c r="AA2704" s="5">
        <f ca="1">IF(AND($G2702,NOT(ISTEXT($G2701)),ISNUMBER(Poczatek),ISNUMBER(Koniec_Projekt)),IFERROR(IF(LataProjekcji=$F2703,IF(AND($G2703=$G2704,$F2703=$F2704),ROUND($D2702-SUM($K2704:Z2704),0),ROUND(AA2702*$E2703,0)),IF(LataProjekcji&gt;$F2703,0,ROUND(AA2702*$E2703,0))),0),0)</f>
        <v>0</v>
      </c>
      <c r="AB2704" s="5">
        <f ca="1">IF(AND($G2702,NOT(ISTEXT($G2701)),ISNUMBER(Poczatek),ISNUMBER(Koniec_Projekt)),IFERROR(IF(LataProjekcji=$F2703,IF(AND($G2703=$G2704,$F2703=$F2704),ROUND($D2702-SUM($K2704:AA2704),0),ROUND(AB2702*$E2703,0)),IF(LataProjekcji&gt;$F2703,0,ROUND(AB2702*$E2703,0))),0),0)</f>
        <v>0</v>
      </c>
      <c r="AC2704" s="5">
        <f ca="1">IF(AND($G2702,NOT(ISTEXT($G2701)),ISNUMBER(Poczatek),ISNUMBER(Koniec_Projekt)),IFERROR(IF(LataProjekcji=$F2703,IF(AND($G2703=$G2704,$F2703=$F2704),ROUND($D2702-SUM($K2704:AB2704),0),ROUND(AC2702*$E2703,0)),IF(LataProjekcji&gt;$F2703,0,ROUND(AC2702*$E2703,0))),0),0)</f>
        <v>0</v>
      </c>
      <c r="AD2704" s="5">
        <f ca="1">IF(AND($G2702,NOT(ISTEXT($G2701)),ISNUMBER(Poczatek),ISNUMBER(Koniec_Projekt)),IFERROR(IF(LataProjekcji=$F2703,IF(AND($G2703=$G2704,$F2703=$F2704),ROUND($D2702-SUM($K2704:AC2704),0),ROUND(AD2702*$E2703,0)),IF(LataProjekcji&gt;$F2703,0,ROUND(AD2702*$E2703,0))),0),0)</f>
        <v>0</v>
      </c>
      <c r="AE2704" s="5">
        <f ca="1">IF(AND($G2702,NOT(ISTEXT($G2701)),ISNUMBER(Poczatek),ISNUMBER(Koniec_Projekt)),IFERROR(IF(LataProjekcji=$F2703,IF(AND($G2703=$G2704,$F2703=$F2704),ROUND($D2702-SUM($K2704:AD2704),0),ROUND(AE2702*$E2703,0)),IF(LataProjekcji&gt;$F2703,0,ROUND(AE2702*$E2703,0))),0),0)</f>
        <v>0</v>
      </c>
    </row>
    <row r="2705" spans="2:31" ht="12.5" hidden="1" thickBot="1">
      <c r="B2705" s="532" t="s">
        <v>755</v>
      </c>
      <c r="C2705" s="533"/>
      <c r="D2705" s="534">
        <f ca="1">IF(D2702&gt;10,ROUND((D2704-1)*E2703,0),E2703)</f>
        <v>0</v>
      </c>
      <c r="E2705" s="534">
        <f ca="1">D2702-D2705</f>
        <v>0</v>
      </c>
      <c r="F2705" s="533"/>
      <c r="G2705" s="533"/>
      <c r="H2705" s="533"/>
      <c r="I2705" s="533"/>
      <c r="J2705" s="533"/>
      <c r="K2705" s="533"/>
      <c r="L2705" s="533"/>
      <c r="M2705" s="533"/>
      <c r="N2705" s="533"/>
      <c r="O2705" s="533"/>
      <c r="P2705" s="533"/>
      <c r="Q2705" s="533"/>
      <c r="R2705" s="533"/>
      <c r="S2705" s="533"/>
      <c r="T2705" s="533"/>
      <c r="U2705" s="533"/>
      <c r="V2705" s="533"/>
      <c r="W2705" s="533"/>
      <c r="X2705" s="533"/>
      <c r="Y2705" s="533"/>
      <c r="Z2705" s="533"/>
      <c r="AA2705" s="533"/>
      <c r="AB2705" s="533"/>
      <c r="AC2705" s="533"/>
      <c r="AD2705" s="533"/>
      <c r="AE2705" s="533"/>
    </row>
    <row r="2706" spans="2:31" ht="12.5" hidden="1" thickTop="1"/>
    <row r="2707" spans="2:31" ht="12.5" hidden="1" thickBot="1">
      <c r="B2707" s="535" t="str">
        <f ca="1">"nazwa ST: "&amp;B1537</f>
        <v xml:space="preserve">nazwa ST: </v>
      </c>
      <c r="C2707" s="535"/>
      <c r="D2707" s="536">
        <f>D1537</f>
        <v>1240</v>
      </c>
      <c r="E2707" s="535"/>
      <c r="F2707" s="535"/>
      <c r="G2707" s="535"/>
      <c r="H2707" s="535"/>
      <c r="I2707" s="535"/>
      <c r="J2707" s="535"/>
      <c r="K2707" s="544" t="str">
        <f t="shared" ref="K2707:AE2707" si="3721">LataProjekcji</f>
        <v>Uzupełnij dane</v>
      </c>
      <c r="L2707" s="544" t="str">
        <f t="shared" si="3721"/>
        <v/>
      </c>
      <c r="M2707" s="544" t="str">
        <f t="shared" si="3721"/>
        <v/>
      </c>
      <c r="N2707" s="544" t="str">
        <f t="shared" si="3721"/>
        <v/>
      </c>
      <c r="O2707" s="544" t="str">
        <f t="shared" si="3721"/>
        <v/>
      </c>
      <c r="P2707" s="544" t="str">
        <f t="shared" si="3721"/>
        <v/>
      </c>
      <c r="Q2707" s="544" t="str">
        <f t="shared" si="3721"/>
        <v/>
      </c>
      <c r="R2707" s="544" t="str">
        <f t="shared" si="3721"/>
        <v/>
      </c>
      <c r="S2707" s="544" t="str">
        <f t="shared" si="3721"/>
        <v/>
      </c>
      <c r="T2707" s="544" t="str">
        <f t="shared" si="3721"/>
        <v/>
      </c>
      <c r="U2707" s="544" t="str">
        <f t="shared" si="3721"/>
        <v/>
      </c>
      <c r="V2707" s="544" t="str">
        <f t="shared" si="3721"/>
        <v/>
      </c>
      <c r="W2707" s="544" t="str">
        <f t="shared" si="3721"/>
        <v/>
      </c>
      <c r="X2707" s="544" t="str">
        <f t="shared" si="3721"/>
        <v/>
      </c>
      <c r="Y2707" s="544" t="str">
        <f t="shared" si="3721"/>
        <v/>
      </c>
      <c r="Z2707" s="544" t="str">
        <f t="shared" si="3721"/>
        <v/>
      </c>
      <c r="AA2707" s="544" t="str">
        <f t="shared" si="3721"/>
        <v/>
      </c>
      <c r="AB2707" s="544" t="str">
        <f t="shared" si="3721"/>
        <v/>
      </c>
      <c r="AC2707" s="544" t="str">
        <f t="shared" si="3721"/>
        <v/>
      </c>
      <c r="AD2707" s="544" t="str">
        <f t="shared" si="3721"/>
        <v/>
      </c>
      <c r="AE2707" s="544" t="str">
        <f t="shared" si="3721"/>
        <v/>
      </c>
    </row>
    <row r="2708" spans="2:31" hidden="1">
      <c r="B2708" s="531" t="s">
        <v>756</v>
      </c>
      <c r="D2708" s="1">
        <f ca="1">D1538</f>
        <v>0</v>
      </c>
      <c r="E2708" s="1">
        <f ca="1">E1538</f>
        <v>0</v>
      </c>
      <c r="F2708" s="1">
        <f ca="1">IF(D2709&gt;10,F1538,1)</f>
        <v>1</v>
      </c>
      <c r="G2708" s="530" t="str">
        <f ca="1">IF(OR(ISBLANK(OFFSET($E$269,$D2707,0)),ISTEXT(OFFSET($E$269,$D2707,0))),"brak daty",IF(D2709&gt;10,EDATE(OFFSET($E$269,$D2707,0),D2711),DATE(D2708,E2708,1)))</f>
        <v>brak daty</v>
      </c>
      <c r="H2708" s="543" t="b">
        <f ca="1">SUM(K2708:AE2708)=D2711</f>
        <v>1</v>
      </c>
      <c r="I2708" s="1" t="s">
        <v>752</v>
      </c>
      <c r="K2708" s="5">
        <f ca="1">IF(AND($G2709,NOT(ISTEXT($G2708)),ISNUMBER(Poczatek),ISNUMBER(Koniec_Projekt)),IFERROR(IF($D2708=LataProjekcji,$F2708,IF($D2708&lt;LataProjekcji,IF((SUM(K2708)+12)&lt;$D2711,12,$D2711-SUM(K2708)),0)),0),0)</f>
        <v>0</v>
      </c>
      <c r="L2708" s="5">
        <f ca="1">IF(AND($G2709,NOT(ISTEXT($G2708)),ISNUMBER(Poczatek),ISNUMBER(Koniec_Projekt)),IFERROR(IF($D2708=LataProjekcji,$F2708,IF($D2708&lt;LataProjekcji,IF((SUM($K2708:K2708)+12)&lt;$D2711,12,$D2711-SUM($K2708:K2708)),0)),0),0)</f>
        <v>0</v>
      </c>
      <c r="M2708" s="5">
        <f ca="1">IF(AND($G2709,NOT(ISTEXT($G2708)),ISNUMBER(Poczatek),ISNUMBER(Koniec_Projekt)),IFERROR(IF($D2708=LataProjekcji,$F2708,IF($D2708&lt;LataProjekcji,IF((SUM($K2708:L2708)+12)&lt;$D2711,12,$D2711-SUM($K2708:L2708)),0)),0),0)</f>
        <v>0</v>
      </c>
      <c r="N2708" s="5">
        <f ca="1">IF(AND($G2709,NOT(ISTEXT($G2708)),ISNUMBER(Poczatek),ISNUMBER(Koniec_Projekt)),IFERROR(IF($D2708=LataProjekcji,$F2708,IF($D2708&lt;LataProjekcji,IF((SUM($K2708:M2708)+12)&lt;$D2711,12,$D2711-SUM($K2708:M2708)),0)),0),0)</f>
        <v>0</v>
      </c>
      <c r="O2708" s="5">
        <f ca="1">IF(AND($G2709,NOT(ISTEXT($G2708)),ISNUMBER(Poczatek),ISNUMBER(Koniec_Projekt)),IFERROR(IF($D2708=LataProjekcji,$F2708,IF($D2708&lt;LataProjekcji,IF((SUM($K2708:N2708)+12)&lt;$D2711,12,$D2711-SUM($K2708:N2708)),0)),0),0)</f>
        <v>0</v>
      </c>
      <c r="P2708" s="5">
        <f ca="1">IF(AND($G2709,NOT(ISTEXT($G2708)),ISNUMBER(Poczatek),ISNUMBER(Koniec_Projekt)),IFERROR(IF($D2708=LataProjekcji,$F2708,IF($D2708&lt;LataProjekcji,IF((SUM($K2708:O2708)+12)&lt;$D2711,12,$D2711-SUM($K2708:O2708)),0)),0),0)</f>
        <v>0</v>
      </c>
      <c r="Q2708" s="5">
        <f ca="1">IF(AND($G2709,NOT(ISTEXT($G2708)),ISNUMBER(Poczatek),ISNUMBER(Koniec_Projekt)),IFERROR(IF($D2708=LataProjekcji,$F2708,IF($D2708&lt;LataProjekcji,IF((SUM($K2708:P2708)+12)&lt;$D2711,12,$D2711-SUM($K2708:P2708)),0)),0),0)</f>
        <v>0</v>
      </c>
      <c r="R2708" s="5">
        <f ca="1">IF(AND($G2709,NOT(ISTEXT($G2708)),ISNUMBER(Poczatek),ISNUMBER(Koniec_Projekt)),IFERROR(IF($D2708=LataProjekcji,$F2708,IF($D2708&lt;LataProjekcji,IF((SUM($K2708:Q2708)+12)&lt;$D2711,12,$D2711-SUM($K2708:Q2708)),0)),0),0)</f>
        <v>0</v>
      </c>
      <c r="S2708" s="5">
        <f ca="1">IF(AND($G2709,NOT(ISTEXT($G2708)),ISNUMBER(Poczatek),ISNUMBER(Koniec_Projekt)),IFERROR(IF($D2708=LataProjekcji,$F2708,IF($D2708&lt;LataProjekcji,IF((SUM($K2708:R2708)+12)&lt;$D2711,12,$D2711-SUM($K2708:R2708)),0)),0),0)</f>
        <v>0</v>
      </c>
      <c r="T2708" s="5">
        <f ca="1">IF(AND($G2709,NOT(ISTEXT($G2708)),ISNUMBER(Poczatek),ISNUMBER(Koniec_Projekt)),IFERROR(IF($D2708=LataProjekcji,$F2708,IF($D2708&lt;LataProjekcji,IF((SUM($K2708:S2708)+12)&lt;$D2711,12,$D2711-SUM($K2708:S2708)),0)),0),0)</f>
        <v>0</v>
      </c>
      <c r="U2708" s="5">
        <f ca="1">IF(AND($G2709,NOT(ISTEXT($G2708)),ISNUMBER(Poczatek),ISNUMBER(Koniec_Projekt)),IFERROR(IF($D2708=LataProjekcji,$F2708,IF($D2708&lt;LataProjekcji,IF((SUM($K2708:T2708)+12)&lt;$D2711,12,$D2711-SUM($K2708:T2708)),0)),0),0)</f>
        <v>0</v>
      </c>
      <c r="V2708" s="5">
        <f ca="1">IF(AND($G2709,NOT(ISTEXT($G2708)),ISNUMBER(Poczatek),ISNUMBER(Koniec_Projekt)),IFERROR(IF($D2708=LataProjekcji,$F2708,IF($D2708&lt;LataProjekcji,IF((SUM($K2708:U2708)+12)&lt;$D2711,12,$D2711-SUM($K2708:U2708)),0)),0),0)</f>
        <v>0</v>
      </c>
      <c r="W2708" s="5">
        <f ca="1">IF(AND($G2709,NOT(ISTEXT($G2708)),ISNUMBER(Poczatek),ISNUMBER(Koniec_Projekt)),IFERROR(IF($D2708=LataProjekcji,$F2708,IF($D2708&lt;LataProjekcji,IF((SUM($K2708:V2708)+12)&lt;$D2711,12,$D2711-SUM($K2708:V2708)),0)),0),0)</f>
        <v>0</v>
      </c>
      <c r="X2708" s="5">
        <f ca="1">IF(AND($G2709,NOT(ISTEXT($G2708)),ISNUMBER(Poczatek),ISNUMBER(Koniec_Projekt)),IFERROR(IF($D2708=LataProjekcji,$F2708,IF($D2708&lt;LataProjekcji,IF((SUM($K2708:W2708)+12)&lt;$D2711,12,$D2711-SUM($K2708:W2708)),0)),0),0)</f>
        <v>0</v>
      </c>
      <c r="Y2708" s="5">
        <f ca="1">IF(AND($G2709,NOT(ISTEXT($G2708)),ISNUMBER(Poczatek),ISNUMBER(Koniec_Projekt)),IFERROR(IF($D2708=LataProjekcji,$F2708,IF($D2708&lt;LataProjekcji,IF((SUM($K2708:X2708)+12)&lt;$D2711,12,$D2711-SUM($K2708:X2708)),0)),0),0)</f>
        <v>0</v>
      </c>
      <c r="Z2708" s="5">
        <f ca="1">IF(AND($G2709,NOT(ISTEXT($G2708)),ISNUMBER(Poczatek),ISNUMBER(Koniec_Projekt)),IFERROR(IF($D2708=LataProjekcji,$F2708,IF($D2708&lt;LataProjekcji,IF((SUM($K2708:Y2708)+12)&lt;$D2711,12,$D2711-SUM($K2708:Y2708)),0)),0),0)</f>
        <v>0</v>
      </c>
      <c r="AA2708" s="5">
        <f ca="1">IF(AND($G2709,NOT(ISTEXT($G2708)),ISNUMBER(Poczatek),ISNUMBER(Koniec_Projekt)),IFERROR(IF($D2708=LataProjekcji,$F2708,IF($D2708&lt;LataProjekcji,IF((SUM($K2708:Z2708)+12)&lt;$D2711,12,$D2711-SUM($K2708:Z2708)),0)),0),0)</f>
        <v>0</v>
      </c>
      <c r="AB2708" s="5">
        <f ca="1">IF(AND($G2709,NOT(ISTEXT($G2708)),ISNUMBER(Poczatek),ISNUMBER(Koniec_Projekt)),IFERROR(IF($D2708=LataProjekcji,$F2708,IF($D2708&lt;LataProjekcji,IF((SUM($K2708:AA2708)+12)&lt;$D2711,12,$D2711-SUM($K2708:AA2708)),0)),0),0)</f>
        <v>0</v>
      </c>
      <c r="AC2708" s="5">
        <f ca="1">IF(AND($G2709,NOT(ISTEXT($G2708)),ISNUMBER(Poczatek),ISNUMBER(Koniec_Projekt)),IFERROR(IF($D2708=LataProjekcji,$F2708,IF($D2708&lt;LataProjekcji,IF((SUM($K2708:AB2708)+12)&lt;$D2711,12,$D2711-SUM($K2708:AB2708)),0)),0),0)</f>
        <v>0</v>
      </c>
      <c r="AD2708" s="5">
        <f ca="1">IF(AND($G2709,NOT(ISTEXT($G2708)),ISNUMBER(Poczatek),ISNUMBER(Koniec_Projekt)),IFERROR(IF($D2708=LataProjekcji,$F2708,IF($D2708&lt;LataProjekcji,IF((SUM($K2708:AC2708)+12)&lt;$D2711,12,$D2711-SUM($K2708:AC2708)),0)),0),0)</f>
        <v>0</v>
      </c>
      <c r="AE2708" s="5">
        <f ca="1">IF(AND($G2709,NOT(ISTEXT($G2708)),ISNUMBER(Poczatek),ISNUMBER(Koniec_Projekt)),IFERROR(IF($D2708=LataProjekcji,$F2708,IF($D2708&lt;LataProjekcji,IF((SUM($K2708:AD2708)+12)&lt;$D2711,12,$D2711-SUM($K2708:AD2708)),0)),0),0)</f>
        <v>0</v>
      </c>
    </row>
    <row r="2709" spans="2:31" hidden="1">
      <c r="B2709" s="531" t="s">
        <v>758</v>
      </c>
      <c r="D2709" s="5">
        <f ca="1">D1539</f>
        <v>0</v>
      </c>
      <c r="E2709" s="459">
        <f ca="1">E1539</f>
        <v>0</v>
      </c>
      <c r="F2709" s="459">
        <f ca="1">F1539</f>
        <v>0</v>
      </c>
      <c r="G2709" s="1" t="b">
        <f>NOT(ISBLANK(am_budynki))</f>
        <v>0</v>
      </c>
      <c r="H2709" s="543" t="b">
        <f ca="1">SUM(K2709:AE2709)=E2711</f>
        <v>1</v>
      </c>
      <c r="I2709" s="1" t="s">
        <v>753</v>
      </c>
      <c r="K2709" s="542">
        <f ca="1">IF(AND($G2709,NOT(ISTEXT($G2708)),ISNUMBER(Poczatek),ISNUMBER(Koniec_Projekt)),IFERROR(IF($D2708=LataProjekcji,IF($F2708&gt;$E2711,$E2711,$F2708),IF($D2711&gt;=$E2711,(IF($D2708&lt;LataProjekcji,IF((SUM(J2709:$K2709)+12)&lt;$E2711,12,$E2711-SUM(J2709:$K2709)),0)),(IF($D2708&lt;LataProjekcji,IF((SUM(J2709:$K2709)+12)&lt;$D2711,12,$D2711-SUM(J2709:$K2709)),0)))),0),0)</f>
        <v>0</v>
      </c>
      <c r="L2709" s="542">
        <f ca="1">IF(AND($G2709,NOT(ISTEXT($G2708)),ISNUMBER(Poczatek),ISNUMBER(Koniec_Projekt)),IFERROR(IF($D2708=LataProjekcji,IF($F2708&gt;$E2711,$E2711,$F2708),IF($D2711&gt;=$E2711,(IF($D2708&lt;LataProjekcji,IF((SUM($K2709:K2709)+12)&lt;$E2711,12,$E2711-SUM($K2709:K2709)),0)),(IF($D2708&lt;LataProjekcji,IF((SUM($K2709:K2709)+12)&lt;$D2711,12,$D2711-SUM($K2709:K2709)),0)))),0),0)</f>
        <v>0</v>
      </c>
      <c r="M2709" s="542">
        <f ca="1">IF(AND($G2709,NOT(ISTEXT($G2708)),ISNUMBER(Poczatek),ISNUMBER(Koniec_Projekt)),IFERROR(IF($D2708=LataProjekcji,IF($F2708&gt;$E2711,$E2711,$F2708),IF($D2711&gt;=$E2711,(IF($D2708&lt;LataProjekcji,IF((SUM($K2709:L2709)+12)&lt;$E2711,12,$E2711-SUM($K2709:L2709)),0)),(IF($D2708&lt;LataProjekcji,IF((SUM($K2709:L2709)+12)&lt;$D2711,12,$D2711-SUM($K2709:L2709)),0)))),0),0)</f>
        <v>0</v>
      </c>
      <c r="N2709" s="542">
        <f ca="1">IF(AND($G2709,NOT(ISTEXT($G2708)),ISNUMBER(Poczatek),ISNUMBER(Koniec_Projekt)),IFERROR(IF($D2708=LataProjekcji,IF($F2708&gt;$E2711,$E2711,$F2708),IF($D2711&gt;=$E2711,(IF($D2708&lt;LataProjekcji,IF((SUM($K2709:M2709)+12)&lt;$E2711,12,$E2711-SUM($K2709:M2709)),0)),(IF($D2708&lt;LataProjekcji,IF((SUM($K2709:M2709)+12)&lt;$D2711,12,$D2711-SUM($K2709:M2709)),0)))),0),0)</f>
        <v>0</v>
      </c>
      <c r="O2709" s="542">
        <f ca="1">IF(AND($G2709,NOT(ISTEXT($G2708)),ISNUMBER(Poczatek),ISNUMBER(Koniec_Projekt)),IFERROR(IF($D2708=LataProjekcji,IF($F2708&gt;$E2711,$E2711,$F2708),IF($D2711&gt;=$E2711,(IF($D2708&lt;LataProjekcji,IF((SUM($K2709:N2709)+12)&lt;$E2711,12,$E2711-SUM($K2709:N2709)),0)),(IF($D2708&lt;LataProjekcji,IF((SUM($K2709:N2709)+12)&lt;$D2711,12,$D2711-SUM($K2709:N2709)),0)))),0),0)</f>
        <v>0</v>
      </c>
      <c r="P2709" s="542">
        <f ca="1">IF(AND($G2709,NOT(ISTEXT($G2708)),ISNUMBER(Poczatek),ISNUMBER(Koniec_Projekt)),IFERROR(IF($D2708=LataProjekcji,IF($F2708&gt;$E2711,$E2711,$F2708),IF($D2711&gt;=$E2711,(IF($D2708&lt;LataProjekcji,IF((SUM($K2709:O2709)+12)&lt;$E2711,12,$E2711-SUM($K2709:O2709)),0)),(IF($D2708&lt;LataProjekcji,IF((SUM($K2709:O2709)+12)&lt;$D2711,12,$D2711-SUM($K2709:O2709)),0)))),0),0)</f>
        <v>0</v>
      </c>
      <c r="Q2709" s="542">
        <f ca="1">IF(AND($G2709,NOT(ISTEXT($G2708)),ISNUMBER(Poczatek),ISNUMBER(Koniec_Projekt)),IFERROR(IF($D2708=LataProjekcji,IF($F2708&gt;$E2711,$E2711,$F2708),IF($D2711&gt;=$E2711,(IF($D2708&lt;LataProjekcji,IF((SUM($K2709:P2709)+12)&lt;$E2711,12,$E2711-SUM($K2709:P2709)),0)),(IF($D2708&lt;LataProjekcji,IF((SUM($K2709:P2709)+12)&lt;$D2711,12,$D2711-SUM($K2709:P2709)),0)))),0),0)</f>
        <v>0</v>
      </c>
      <c r="R2709" s="542">
        <f ca="1">IF(AND($G2709,NOT(ISTEXT($G2708)),ISNUMBER(Poczatek),ISNUMBER(Koniec_Projekt)),IFERROR(IF($D2708=LataProjekcji,IF($F2708&gt;$E2711,$E2711,$F2708),IF($D2711&gt;=$E2711,(IF($D2708&lt;LataProjekcji,IF((SUM($K2709:Q2709)+12)&lt;$E2711,12,$E2711-SUM($K2709:Q2709)),0)),(IF($D2708&lt;LataProjekcji,IF((SUM($K2709:Q2709)+12)&lt;$D2711,12,$D2711-SUM($K2709:Q2709)),0)))),0),0)</f>
        <v>0</v>
      </c>
      <c r="S2709" s="542">
        <f ca="1">IF(AND($G2709,NOT(ISTEXT($G2708)),ISNUMBER(Poczatek),ISNUMBER(Koniec_Projekt)),IFERROR(IF($D2708=LataProjekcji,IF($F2708&gt;$E2711,$E2711,$F2708),IF($D2711&gt;=$E2711,(IF($D2708&lt;LataProjekcji,IF((SUM($K2709:R2709)+12)&lt;$E2711,12,$E2711-SUM($K2709:R2709)),0)),(IF($D2708&lt;LataProjekcji,IF((SUM($K2709:R2709)+12)&lt;$D2711,12,$D2711-SUM($K2709:R2709)),0)))),0),0)</f>
        <v>0</v>
      </c>
      <c r="T2709" s="542">
        <f ca="1">IF(AND($G2709,NOT(ISTEXT($G2708)),ISNUMBER(Poczatek),ISNUMBER(Koniec_Projekt)),IFERROR(IF($D2708=LataProjekcji,IF($F2708&gt;$E2711,$E2711,$F2708),IF($D2711&gt;=$E2711,(IF($D2708&lt;LataProjekcji,IF((SUM($K2709:S2709)+12)&lt;$E2711,12,$E2711-SUM($K2709:S2709)),0)),(IF($D2708&lt;LataProjekcji,IF((SUM($K2709:S2709)+12)&lt;$D2711,12,$D2711-SUM($K2709:S2709)),0)))),0),0)</f>
        <v>0</v>
      </c>
      <c r="U2709" s="542">
        <f ca="1">IF(AND($G2709,NOT(ISTEXT($G2708)),ISNUMBER(Poczatek),ISNUMBER(Koniec_Projekt)),IFERROR(IF($D2708=LataProjekcji,IF($F2708&gt;$E2711,$E2711,$F2708),IF($D2711&gt;=$E2711,(IF($D2708&lt;LataProjekcji,IF((SUM($K2709:T2709)+12)&lt;$E2711,12,$E2711-SUM($K2709:T2709)),0)),(IF($D2708&lt;LataProjekcji,IF((SUM($K2709:T2709)+12)&lt;$D2711,12,$D2711-SUM($K2709:T2709)),0)))),0),0)</f>
        <v>0</v>
      </c>
      <c r="V2709" s="542">
        <f ca="1">IF(AND($G2709,NOT(ISTEXT($G2708)),ISNUMBER(Poczatek),ISNUMBER(Koniec_Projekt)),IFERROR(IF($D2708=LataProjekcji,IF($F2708&gt;$E2711,$E2711,$F2708),IF($D2711&gt;=$E2711,(IF($D2708&lt;LataProjekcji,IF((SUM($K2709:U2709)+12)&lt;$E2711,12,$E2711-SUM($K2709:U2709)),0)),(IF($D2708&lt;LataProjekcji,IF((SUM($K2709:U2709)+12)&lt;$D2711,12,$D2711-SUM($K2709:U2709)),0)))),0),0)</f>
        <v>0</v>
      </c>
      <c r="W2709" s="542">
        <f ca="1">IF(AND($G2709,NOT(ISTEXT($G2708)),ISNUMBER(Poczatek),ISNUMBER(Koniec_Projekt)),IFERROR(IF($D2708=LataProjekcji,IF($F2708&gt;$E2711,$E2711,$F2708),IF($D2711&gt;=$E2711,(IF($D2708&lt;LataProjekcji,IF((SUM($K2709:V2709)+12)&lt;$E2711,12,$E2711-SUM($K2709:V2709)),0)),(IF($D2708&lt;LataProjekcji,IF((SUM($K2709:V2709)+12)&lt;$D2711,12,$D2711-SUM($K2709:V2709)),0)))),0),0)</f>
        <v>0</v>
      </c>
      <c r="X2709" s="542">
        <f ca="1">IF(AND($G2709,NOT(ISTEXT($G2708)),ISNUMBER(Poczatek),ISNUMBER(Koniec_Projekt)),IFERROR(IF($D2708=LataProjekcji,IF($F2708&gt;$E2711,$E2711,$F2708),IF($D2711&gt;=$E2711,(IF($D2708&lt;LataProjekcji,IF((SUM($K2709:W2709)+12)&lt;$E2711,12,$E2711-SUM($K2709:W2709)),0)),(IF($D2708&lt;LataProjekcji,IF((SUM($K2709:W2709)+12)&lt;$D2711,12,$D2711-SUM($K2709:W2709)),0)))),0),0)</f>
        <v>0</v>
      </c>
      <c r="Y2709" s="542">
        <f ca="1">IF(AND($G2709,NOT(ISTEXT($G2708)),ISNUMBER(Poczatek),ISNUMBER(Koniec_Projekt)),IFERROR(IF($D2708=LataProjekcji,IF($F2708&gt;$E2711,$E2711,$F2708),IF($D2711&gt;=$E2711,(IF($D2708&lt;LataProjekcji,IF((SUM($K2709:X2709)+12)&lt;$E2711,12,$E2711-SUM($K2709:X2709)),0)),(IF($D2708&lt;LataProjekcji,IF((SUM($K2709:X2709)+12)&lt;$D2711,12,$D2711-SUM($K2709:X2709)),0)))),0),0)</f>
        <v>0</v>
      </c>
      <c r="Z2709" s="542">
        <f ca="1">IF(AND($G2709,NOT(ISTEXT($G2708)),ISNUMBER(Poczatek),ISNUMBER(Koniec_Projekt)),IFERROR(IF($D2708=LataProjekcji,IF($F2708&gt;$E2711,$E2711,$F2708),IF($D2711&gt;=$E2711,(IF($D2708&lt;LataProjekcji,IF((SUM($K2709:Y2709)+12)&lt;$E2711,12,$E2711-SUM($K2709:Y2709)),0)),(IF($D2708&lt;LataProjekcji,IF((SUM($K2709:Y2709)+12)&lt;$D2711,12,$D2711-SUM($K2709:Y2709)),0)))),0),0)</f>
        <v>0</v>
      </c>
      <c r="AA2709" s="542">
        <f ca="1">IF(AND($G2709,NOT(ISTEXT($G2708)),ISNUMBER(Poczatek),ISNUMBER(Koniec_Projekt)),IFERROR(IF($D2708=LataProjekcji,IF($F2708&gt;$E2711,$E2711,$F2708),IF($D2711&gt;=$E2711,(IF($D2708&lt;LataProjekcji,IF((SUM($K2709:Z2709)+12)&lt;$E2711,12,$E2711-SUM($K2709:Z2709)),0)),(IF($D2708&lt;LataProjekcji,IF((SUM($K2709:Z2709)+12)&lt;$D2711,12,$D2711-SUM($K2709:Z2709)),0)))),0),0)</f>
        <v>0</v>
      </c>
      <c r="AB2709" s="542">
        <f ca="1">IF(AND($G2709,NOT(ISTEXT($G2708)),ISNUMBER(Poczatek),ISNUMBER(Koniec_Projekt)),IFERROR(IF($D2708=LataProjekcji,IF($F2708&gt;$E2711,$E2711,$F2708),IF($D2711&gt;=$E2711,(IF($D2708&lt;LataProjekcji,IF((SUM($K2709:AA2709)+12)&lt;$E2711,12,$E2711-SUM($K2709:AA2709)),0)),(IF($D2708&lt;LataProjekcji,IF((SUM($K2709:AA2709)+12)&lt;$D2711,12,$D2711-SUM($K2709:AA2709)),0)))),0),0)</f>
        <v>0</v>
      </c>
      <c r="AC2709" s="542">
        <f ca="1">IF(AND($G2709,NOT(ISTEXT($G2708)),ISNUMBER(Poczatek),ISNUMBER(Koniec_Projekt)),IFERROR(IF($D2708=LataProjekcji,IF($F2708&gt;$E2711,$E2711,$F2708),IF($D2711&gt;=$E2711,(IF($D2708&lt;LataProjekcji,IF((SUM($K2709:AB2709)+12)&lt;$E2711,12,$E2711-SUM($K2709:AB2709)),0)),(IF($D2708&lt;LataProjekcji,IF((SUM($K2709:AB2709)+12)&lt;$D2711,12,$D2711-SUM($K2709:AB2709)),0)))),0),0)</f>
        <v>0</v>
      </c>
      <c r="AD2709" s="542">
        <f ca="1">IF(AND($G2709,NOT(ISTEXT($G2708)),ISNUMBER(Poczatek),ISNUMBER(Koniec_Projekt)),IFERROR(IF($D2708=LataProjekcji,IF($F2708&gt;$E2711,$E2711,$F2708),IF($D2711&gt;=$E2711,(IF($D2708&lt;LataProjekcji,IF((SUM($K2709:AC2709)+12)&lt;$E2711,12,$E2711-SUM($K2709:AC2709)),0)),(IF($D2708&lt;LataProjekcji,IF((SUM($K2709:AC2709)+12)&lt;$D2711,12,$D2711-SUM($K2709:AC2709)),0)))),0),0)</f>
        <v>0</v>
      </c>
      <c r="AE2709" s="542">
        <f ca="1">IF(AND($G2709,NOT(ISTEXT($G2708)),ISNUMBER(Poczatek),ISNUMBER(Koniec_Projekt)),IFERROR(IF($D2708=LataProjekcji,IF($F2708&gt;$E2711,$E2711,$F2708),IF($D2711&gt;=$E2711,(IF($D2708&lt;LataProjekcji,IF((SUM($K2709:AD2709)+12)&lt;$E2711,12,$E2711-SUM($K2709:AD2709)),0)),(IF($D2708&lt;LataProjekcji,IF((SUM($K2709:AD2709)+12)&lt;$D2711,12,$D2711-SUM($K2709:AD2709)),0)))),0),0)</f>
        <v>0</v>
      </c>
    </row>
    <row r="2710" spans="2:31" hidden="1">
      <c r="B2710" s="531" t="s">
        <v>757</v>
      </c>
      <c r="D2710" s="459">
        <f ca="1">D1540</f>
        <v>0</v>
      </c>
      <c r="E2710" s="459">
        <f ca="1">IF(D2709&gt;10,ROUND(D2710/12,2),D2710)</f>
        <v>0</v>
      </c>
      <c r="F2710" s="529">
        <f>Koniec_Projekt</f>
        <v>0</v>
      </c>
      <c r="G2710" s="330">
        <f>Miesiac_Koniec_Projekt</f>
        <v>0</v>
      </c>
      <c r="H2710" s="543" t="b">
        <f ca="1">SUM(K2710:AE2710)=D2709</f>
        <v>1</v>
      </c>
      <c r="I2710" s="1" t="s">
        <v>716</v>
      </c>
      <c r="K2710" s="256">
        <f ca="1">IF(AND($G2709,NOT(ISTEXT($G2708)),ISNUMBER(Poczatek),ISNUMBER(Koniec_Projekt)),IFERROR(IF(LataProjekcji=$F2711,ROUND($D2709,0),ROUND(K2708*$E2710,0)),0),0)</f>
        <v>0</v>
      </c>
      <c r="L2710" s="5">
        <f ca="1">IF(AND($G2709,NOT(ISTEXT($G2708)),ISNUMBER(Poczatek),ISNUMBER(Koniec_Projekt)),IFERROR(IF(LataProjekcji=$F2711,ROUND($D2709-SUM(K2710:$K2710),0),ROUND(L2708*$E2710,0)),0),0)</f>
        <v>0</v>
      </c>
      <c r="M2710" s="5">
        <f ca="1">IF(AND($G2709,NOT(ISTEXT($G2708)),ISNUMBER(Poczatek),ISNUMBER(Koniec_Projekt)),IFERROR(IF(LataProjekcji=$F2711,ROUND($D2709-SUM($K2710:L2710),0),ROUND(M2708*$E2710,0)),0),0)</f>
        <v>0</v>
      </c>
      <c r="N2710" s="5">
        <f ca="1">IF(AND($G2709,NOT(ISTEXT($G2708)),ISNUMBER(Poczatek),ISNUMBER(Koniec_Projekt)),IFERROR(IF(LataProjekcji=$F2711,ROUND($D2709-SUM($K2710:M2710),0),ROUND(N2708*$E2710,0)),0),0)</f>
        <v>0</v>
      </c>
      <c r="O2710" s="5">
        <f ca="1">IF(AND($G2709,NOT(ISTEXT($G2708)),ISNUMBER(Poczatek),ISNUMBER(Koniec_Projekt)),IFERROR(IF(LataProjekcji=$F2711,ROUND($D2709-SUM($K2710:N2710),0),ROUND(O2708*$E2710,0)),0),0)</f>
        <v>0</v>
      </c>
      <c r="P2710" s="5">
        <f ca="1">IF(AND($G2709,NOT(ISTEXT($G2708)),ISNUMBER(Poczatek),ISNUMBER(Koniec_Projekt)),IFERROR(IF(LataProjekcji=$F2711,ROUND($D2709-SUM($K2710:O2710),0),ROUND(P2708*$E2710,0)),0),0)</f>
        <v>0</v>
      </c>
      <c r="Q2710" s="5">
        <f ca="1">IF(AND($G2709,NOT(ISTEXT($G2708)),ISNUMBER(Poczatek),ISNUMBER(Koniec_Projekt)),IFERROR(IF(LataProjekcji=$F2711,ROUND($D2709-SUM($K2710:P2710),0),ROUND(Q2708*$E2710,0)),0),0)</f>
        <v>0</v>
      </c>
      <c r="R2710" s="5">
        <f ca="1">IF(AND($G2709,NOT(ISTEXT($G2708)),ISNUMBER(Poczatek),ISNUMBER(Koniec_Projekt)),IFERROR(IF(LataProjekcji=$F2711,ROUND($D2709-SUM($K2710:Q2710),0),ROUND(R2708*$E2710,0)),0),0)</f>
        <v>0</v>
      </c>
      <c r="S2710" s="5">
        <f ca="1">IF(AND($G2709,NOT(ISTEXT($G2708)),ISNUMBER(Poczatek),ISNUMBER(Koniec_Projekt)),IFERROR(IF(LataProjekcji=$F2711,ROUND($D2709-SUM($K2710:R2710),0),ROUND(S2708*$E2710,0)),0),0)</f>
        <v>0</v>
      </c>
      <c r="T2710" s="5">
        <f ca="1">IF(AND($G2709,NOT(ISTEXT($G2708)),ISNUMBER(Poczatek),ISNUMBER(Koniec_Projekt)),IFERROR(IF(LataProjekcji=$F2711,ROUND($D2709-SUM($K2710:S2710),0),ROUND(T2708*$E2710,0)),0),0)</f>
        <v>0</v>
      </c>
      <c r="U2710" s="5">
        <f ca="1">IF(AND($G2709,NOT(ISTEXT($G2708)),ISNUMBER(Poczatek),ISNUMBER(Koniec_Projekt)),IFERROR(IF(LataProjekcji=$F2711,ROUND($D2709-SUM($K2710:T2710),0),ROUND(U2708*$E2710,0)),0),0)</f>
        <v>0</v>
      </c>
      <c r="V2710" s="5">
        <f ca="1">IF(AND($G2709,NOT(ISTEXT($G2708)),ISNUMBER(Poczatek),ISNUMBER(Koniec_Projekt)),IFERROR(IF(LataProjekcji=$F2711,ROUND($D2709-SUM($K2710:U2710),0),ROUND(V2708*$E2710,0)),0),0)</f>
        <v>0</v>
      </c>
      <c r="W2710" s="5">
        <f ca="1">IF(AND($G2709,NOT(ISTEXT($G2708)),ISNUMBER(Poczatek),ISNUMBER(Koniec_Projekt)),IFERROR(IF(LataProjekcji=$F2711,ROUND($D2709-SUM($K2710:V2710),0),ROUND(W2708*$E2710,0)),0),0)</f>
        <v>0</v>
      </c>
      <c r="X2710" s="5">
        <f ca="1">IF(AND($G2709,NOT(ISTEXT($G2708)),ISNUMBER(Poczatek),ISNUMBER(Koniec_Projekt)),IFERROR(IF(LataProjekcji=$F2711,ROUND($D2709-SUM($K2710:W2710),0),ROUND(X2708*$E2710,0)),0),0)</f>
        <v>0</v>
      </c>
      <c r="Y2710" s="5">
        <f ca="1">IF(AND($G2709,NOT(ISTEXT($G2708)),ISNUMBER(Poczatek),ISNUMBER(Koniec_Projekt)),IFERROR(IF(LataProjekcji=$F2711,ROUND($D2709-SUM($K2710:X2710),0),ROUND(Y2708*$E2710,0)),0),0)</f>
        <v>0</v>
      </c>
      <c r="Z2710" s="5">
        <f ca="1">IF(AND($G2709,NOT(ISTEXT($G2708)),ISNUMBER(Poczatek),ISNUMBER(Koniec_Projekt)),IFERROR(IF(LataProjekcji=$F2711,ROUND($D2709-SUM($K2710:Y2710),0),ROUND(Z2708*$E2710,0)),0),0)</f>
        <v>0</v>
      </c>
      <c r="AA2710" s="5">
        <f ca="1">IF(AND($G2709,NOT(ISTEXT($G2708)),ISNUMBER(Poczatek),ISNUMBER(Koniec_Projekt)),IFERROR(IF(LataProjekcji=$F2711,ROUND($D2709-SUM($K2710:Z2710),0),ROUND(AA2708*$E2710,0)),0),0)</f>
        <v>0</v>
      </c>
      <c r="AB2710" s="5">
        <f ca="1">IF(AND($G2709,NOT(ISTEXT($G2708)),ISNUMBER(Poczatek),ISNUMBER(Koniec_Projekt)),IFERROR(IF(LataProjekcji=$F2711,ROUND($D2709-SUM($K2710:AA2710),0),ROUND(AB2708*$E2710,0)),0),0)</f>
        <v>0</v>
      </c>
      <c r="AC2710" s="5">
        <f ca="1">IF(AND($G2709,NOT(ISTEXT($G2708)),ISNUMBER(Poczatek),ISNUMBER(Koniec_Projekt)),IFERROR(IF(LataProjekcji=$F2711,ROUND($D2709-SUM($K2710:AB2710),0),ROUND(AC2708*$E2710,0)),0),0)</f>
        <v>0</v>
      </c>
      <c r="AD2710" s="5">
        <f ca="1">IF(AND($G2709,NOT(ISTEXT($G2708)),ISNUMBER(Poczatek),ISNUMBER(Koniec_Projekt)),IFERROR(IF(LataProjekcji=$F2711,ROUND($D2709-SUM($K2710:AC2710),0),ROUND(AD2708*$E2710,0)),0),0)</f>
        <v>0</v>
      </c>
      <c r="AE2710" s="5">
        <f ca="1">IF(AND($G2709,NOT(ISTEXT($G2708)),ISNUMBER(Poczatek),ISNUMBER(Koniec_Projekt)),IFERROR(IF(LataProjekcji=$F2711,ROUND($D2709-SUM($K2710:AD2710),0),ROUND(AE2708*$E2710,0)),0),0)</f>
        <v>0</v>
      </c>
    </row>
    <row r="2711" spans="2:31" hidden="1">
      <c r="B2711" s="531" t="s">
        <v>754</v>
      </c>
      <c r="D2711" s="1">
        <f ca="1">IFERROR(ROUNDUP(D2709/E2710,0),0)</f>
        <v>0</v>
      </c>
      <c r="E2711" s="1">
        <f ca="1">IF(D2711=0,0,DATEDIF(DATE(D2708,E2708,1),DATE(F2710,G2710,1),"m"))</f>
        <v>0</v>
      </c>
      <c r="F2711" s="1" t="str">
        <f ca="1">IFERROR(YEAR(G2708),"brak daty")</f>
        <v>brak daty</v>
      </c>
      <c r="G2711" s="1" t="str">
        <f ca="1">IFERROR(MONTH(G2708),"brak daty")</f>
        <v>brak daty</v>
      </c>
      <c r="I2711" s="1" t="s">
        <v>426</v>
      </c>
      <c r="K2711" s="5">
        <f ca="1">IF(AND($G2709,NOT(ISTEXT($G2708)),ISNUMBER(Poczatek),ISNUMBER(Koniec_Projekt)),IFERROR(IF(LataProjekcji=$F2710,IF(AND($G2710=$G2711,$F2710=$F2711),ROUND($D2709-SUM($K2711),0),ROUND(K2709*$E2710,0)),IF(LataProjekcji&gt;$F2710,0,ROUND(K2709*$E2710,0))),0),0)</f>
        <v>0</v>
      </c>
      <c r="L2711" s="5">
        <f ca="1">IF(AND($G2709,NOT(ISTEXT($G2708)),ISNUMBER(Poczatek),ISNUMBER(Koniec_Projekt)),IFERROR(IF(LataProjekcji=$F2710,IF(AND($G2710=$G2711,$F2710=$F2711),ROUND($D2709-SUM($K2711:K2711),0),ROUND(L2709*$E2710,0)),IF(LataProjekcji&gt;$F2710,0,ROUND(L2709*$E2710,0))),0),0)</f>
        <v>0</v>
      </c>
      <c r="M2711" s="5">
        <f ca="1">IF(AND($G2709,NOT(ISTEXT($G2708)),ISNUMBER(Poczatek),ISNUMBER(Koniec_Projekt)),IFERROR(IF(LataProjekcji=$F2710,IF(AND($G2710=$G2711,$F2710=$F2711),ROUND($D2709-SUM($K2711:L2711),0),ROUND(M2709*$E2710,0)),IF(LataProjekcji&gt;$F2710,0,ROUND(M2709*$E2710,0))),0),0)</f>
        <v>0</v>
      </c>
      <c r="N2711" s="5">
        <f ca="1">IF(AND($G2709,NOT(ISTEXT($G2708)),ISNUMBER(Poczatek),ISNUMBER(Koniec_Projekt)),IFERROR(IF(LataProjekcji=$F2710,IF(AND($G2710=$G2711,$F2710=$F2711),ROUND($D2709-SUM($K2711:M2711),0),ROUND(N2709*$E2710,0)),IF(LataProjekcji&gt;$F2710,0,ROUND(N2709*$E2710,0))),0),0)</f>
        <v>0</v>
      </c>
      <c r="O2711" s="5">
        <f ca="1">IF(AND($G2709,NOT(ISTEXT($G2708)),ISNUMBER(Poczatek),ISNUMBER(Koniec_Projekt)),IFERROR(IF(LataProjekcji=$F2710,IF(AND($G2710=$G2711,$F2710=$F2711),ROUND($D2709-SUM($K2711:N2711),0),ROUND(O2709*$E2710,0)),IF(LataProjekcji&gt;$F2710,0,ROUND(O2709*$E2710,0))),0),0)</f>
        <v>0</v>
      </c>
      <c r="P2711" s="5">
        <f ca="1">IF(AND($G2709,NOT(ISTEXT($G2708)),ISNUMBER(Poczatek),ISNUMBER(Koniec_Projekt)),IFERROR(IF(LataProjekcji=$F2710,IF(AND($G2710=$G2711,$F2710=$F2711),ROUND($D2709-SUM($K2711:O2711),0),ROUND(P2709*$E2710,0)),IF(LataProjekcji&gt;$F2710,0,ROUND(P2709*$E2710,0))),0),0)</f>
        <v>0</v>
      </c>
      <c r="Q2711" s="5">
        <f ca="1">IF(AND($G2709,NOT(ISTEXT($G2708)),ISNUMBER(Poczatek),ISNUMBER(Koniec_Projekt)),IFERROR(IF(LataProjekcji=$F2710,IF(AND($G2710=$G2711,$F2710=$F2711),ROUND($D2709-SUM($K2711:P2711),0),ROUND(Q2709*$E2710,0)),IF(LataProjekcji&gt;$F2710,0,ROUND(Q2709*$E2710,0))),0),0)</f>
        <v>0</v>
      </c>
      <c r="R2711" s="5">
        <f ca="1">IF(AND($G2709,NOT(ISTEXT($G2708)),ISNUMBER(Poczatek),ISNUMBER(Koniec_Projekt)),IFERROR(IF(LataProjekcji=$F2710,IF(AND($G2710=$G2711,$F2710=$F2711),ROUND($D2709-SUM($K2711:Q2711),0),ROUND(R2709*$E2710,0)),IF(LataProjekcji&gt;$F2710,0,ROUND(R2709*$E2710,0))),0),0)</f>
        <v>0</v>
      </c>
      <c r="S2711" s="5">
        <f ca="1">IF(AND($G2709,NOT(ISTEXT($G2708)),ISNUMBER(Poczatek),ISNUMBER(Koniec_Projekt)),IFERROR(IF(LataProjekcji=$F2710,IF(AND($G2710=$G2711,$F2710=$F2711),ROUND($D2709-SUM($K2711:R2711),0),ROUND(S2709*$E2710,0)),IF(LataProjekcji&gt;$F2710,0,ROUND(S2709*$E2710,0))),0),0)</f>
        <v>0</v>
      </c>
      <c r="T2711" s="5">
        <f ca="1">IF(AND($G2709,NOT(ISTEXT($G2708)),ISNUMBER(Poczatek),ISNUMBER(Koniec_Projekt)),IFERROR(IF(LataProjekcji=$F2710,IF(AND($G2710=$G2711,$F2710=$F2711),ROUND($D2709-SUM($K2711:S2711),0),ROUND(T2709*$E2710,0)),IF(LataProjekcji&gt;$F2710,0,ROUND(T2709*$E2710,0))),0),0)</f>
        <v>0</v>
      </c>
      <c r="U2711" s="5">
        <f ca="1">IF(AND($G2709,NOT(ISTEXT($G2708)),ISNUMBER(Poczatek),ISNUMBER(Koniec_Projekt)),IFERROR(IF(LataProjekcji=$F2710,IF(AND($G2710=$G2711,$F2710=$F2711),ROUND($D2709-SUM($K2711:T2711),0),ROUND(U2709*$E2710,0)),IF(LataProjekcji&gt;$F2710,0,ROUND(U2709*$E2710,0))),0),0)</f>
        <v>0</v>
      </c>
      <c r="V2711" s="5">
        <f ca="1">IF(AND($G2709,NOT(ISTEXT($G2708)),ISNUMBER(Poczatek),ISNUMBER(Koniec_Projekt)),IFERROR(IF(LataProjekcji=$F2710,IF(AND($G2710=$G2711,$F2710=$F2711),ROUND($D2709-SUM($K2711:U2711),0),ROUND(V2709*$E2710,0)),IF(LataProjekcji&gt;$F2710,0,ROUND(V2709*$E2710,0))),0),0)</f>
        <v>0</v>
      </c>
      <c r="W2711" s="5">
        <f ca="1">IF(AND($G2709,NOT(ISTEXT($G2708)),ISNUMBER(Poczatek),ISNUMBER(Koniec_Projekt)),IFERROR(IF(LataProjekcji=$F2710,IF(AND($G2710=$G2711,$F2710=$F2711),ROUND($D2709-SUM($K2711:V2711),0),ROUND(W2709*$E2710,0)),IF(LataProjekcji&gt;$F2710,0,ROUND(W2709*$E2710,0))),0),0)</f>
        <v>0</v>
      </c>
      <c r="X2711" s="5">
        <f ca="1">IF(AND($G2709,NOT(ISTEXT($G2708)),ISNUMBER(Poczatek),ISNUMBER(Koniec_Projekt)),IFERROR(IF(LataProjekcji=$F2710,IF(AND($G2710=$G2711,$F2710=$F2711),ROUND($D2709-SUM($K2711:W2711),0),ROUND(X2709*$E2710,0)),IF(LataProjekcji&gt;$F2710,0,ROUND(X2709*$E2710,0))),0),0)</f>
        <v>0</v>
      </c>
      <c r="Y2711" s="5">
        <f ca="1">IF(AND($G2709,NOT(ISTEXT($G2708)),ISNUMBER(Poczatek),ISNUMBER(Koniec_Projekt)),IFERROR(IF(LataProjekcji=$F2710,IF(AND($G2710=$G2711,$F2710=$F2711),ROUND($D2709-SUM($K2711:X2711),0),ROUND(Y2709*$E2710,0)),IF(LataProjekcji&gt;$F2710,0,ROUND(Y2709*$E2710,0))),0),0)</f>
        <v>0</v>
      </c>
      <c r="Z2711" s="5">
        <f ca="1">IF(AND($G2709,NOT(ISTEXT($G2708)),ISNUMBER(Poczatek),ISNUMBER(Koniec_Projekt)),IFERROR(IF(LataProjekcji=$F2710,IF(AND($G2710=$G2711,$F2710=$F2711),ROUND($D2709-SUM($K2711:Y2711),0),ROUND(Z2709*$E2710,0)),IF(LataProjekcji&gt;$F2710,0,ROUND(Z2709*$E2710,0))),0),0)</f>
        <v>0</v>
      </c>
      <c r="AA2711" s="5">
        <f ca="1">IF(AND($G2709,NOT(ISTEXT($G2708)),ISNUMBER(Poczatek),ISNUMBER(Koniec_Projekt)),IFERROR(IF(LataProjekcji=$F2710,IF(AND($G2710=$G2711,$F2710=$F2711),ROUND($D2709-SUM($K2711:Z2711),0),ROUND(AA2709*$E2710,0)),IF(LataProjekcji&gt;$F2710,0,ROUND(AA2709*$E2710,0))),0),0)</f>
        <v>0</v>
      </c>
      <c r="AB2711" s="5">
        <f ca="1">IF(AND($G2709,NOT(ISTEXT($G2708)),ISNUMBER(Poczatek),ISNUMBER(Koniec_Projekt)),IFERROR(IF(LataProjekcji=$F2710,IF(AND($G2710=$G2711,$F2710=$F2711),ROUND($D2709-SUM($K2711:AA2711),0),ROUND(AB2709*$E2710,0)),IF(LataProjekcji&gt;$F2710,0,ROUND(AB2709*$E2710,0))),0),0)</f>
        <v>0</v>
      </c>
      <c r="AC2711" s="5">
        <f ca="1">IF(AND($G2709,NOT(ISTEXT($G2708)),ISNUMBER(Poczatek),ISNUMBER(Koniec_Projekt)),IFERROR(IF(LataProjekcji=$F2710,IF(AND($G2710=$G2711,$F2710=$F2711),ROUND($D2709-SUM($K2711:AB2711),0),ROUND(AC2709*$E2710,0)),IF(LataProjekcji&gt;$F2710,0,ROUND(AC2709*$E2710,0))),0),0)</f>
        <v>0</v>
      </c>
      <c r="AD2711" s="5">
        <f ca="1">IF(AND($G2709,NOT(ISTEXT($G2708)),ISNUMBER(Poczatek),ISNUMBER(Koniec_Projekt)),IFERROR(IF(LataProjekcji=$F2710,IF(AND($G2710=$G2711,$F2710=$F2711),ROUND($D2709-SUM($K2711:AC2711),0),ROUND(AD2709*$E2710,0)),IF(LataProjekcji&gt;$F2710,0,ROUND(AD2709*$E2710,0))),0),0)</f>
        <v>0</v>
      </c>
      <c r="AE2711" s="5">
        <f ca="1">IF(AND($G2709,NOT(ISTEXT($G2708)),ISNUMBER(Poczatek),ISNUMBER(Koniec_Projekt)),IFERROR(IF(LataProjekcji=$F2710,IF(AND($G2710=$G2711,$F2710=$F2711),ROUND($D2709-SUM($K2711:AD2711),0),ROUND(AE2709*$E2710,0)),IF(LataProjekcji&gt;$F2710,0,ROUND(AE2709*$E2710,0))),0),0)</f>
        <v>0</v>
      </c>
    </row>
    <row r="2712" spans="2:31" ht="12.5" hidden="1" thickBot="1">
      <c r="B2712" s="532" t="s">
        <v>755</v>
      </c>
      <c r="C2712" s="533"/>
      <c r="D2712" s="534">
        <f ca="1">IF(D2709&gt;10,ROUND((D2711-1)*E2710,0),E2710)</f>
        <v>0</v>
      </c>
      <c r="E2712" s="534">
        <f ca="1">D2709-D2712</f>
        <v>0</v>
      </c>
      <c r="F2712" s="533"/>
      <c r="G2712" s="533"/>
      <c r="H2712" s="533"/>
      <c r="I2712" s="533"/>
      <c r="J2712" s="533"/>
      <c r="K2712" s="533"/>
      <c r="L2712" s="533"/>
      <c r="M2712" s="533"/>
      <c r="N2712" s="533"/>
      <c r="O2712" s="533"/>
      <c r="P2712" s="533"/>
      <c r="Q2712" s="533"/>
      <c r="R2712" s="533"/>
      <c r="S2712" s="533"/>
      <c r="T2712" s="533"/>
      <c r="U2712" s="533"/>
      <c r="V2712" s="533"/>
      <c r="W2712" s="533"/>
      <c r="X2712" s="533"/>
      <c r="Y2712" s="533"/>
      <c r="Z2712" s="533"/>
      <c r="AA2712" s="533"/>
      <c r="AB2712" s="533"/>
      <c r="AC2712" s="533"/>
      <c r="AD2712" s="533"/>
      <c r="AE2712" s="533"/>
    </row>
    <row r="2713" spans="2:31" ht="12.5" hidden="1" thickTop="1"/>
    <row r="2714" spans="2:31" ht="12.5" hidden="1" thickBot="1">
      <c r="B2714" s="535" t="str">
        <f ca="1">"nazwa ST: "&amp;B1544</f>
        <v xml:space="preserve">nazwa ST: </v>
      </c>
      <c r="C2714" s="535"/>
      <c r="D2714" s="536">
        <f>D1544</f>
        <v>1241</v>
      </c>
      <c r="E2714" s="535"/>
      <c r="F2714" s="535"/>
      <c r="G2714" s="535"/>
      <c r="H2714" s="535"/>
      <c r="I2714" s="535"/>
      <c r="J2714" s="535"/>
      <c r="K2714" s="544" t="str">
        <f t="shared" ref="K2714:AE2714" si="3722">LataProjekcji</f>
        <v>Uzupełnij dane</v>
      </c>
      <c r="L2714" s="544" t="str">
        <f t="shared" si="3722"/>
        <v/>
      </c>
      <c r="M2714" s="544" t="str">
        <f t="shared" si="3722"/>
        <v/>
      </c>
      <c r="N2714" s="544" t="str">
        <f t="shared" si="3722"/>
        <v/>
      </c>
      <c r="O2714" s="544" t="str">
        <f t="shared" si="3722"/>
        <v/>
      </c>
      <c r="P2714" s="544" t="str">
        <f t="shared" si="3722"/>
        <v/>
      </c>
      <c r="Q2714" s="544" t="str">
        <f t="shared" si="3722"/>
        <v/>
      </c>
      <c r="R2714" s="544" t="str">
        <f t="shared" si="3722"/>
        <v/>
      </c>
      <c r="S2714" s="544" t="str">
        <f t="shared" si="3722"/>
        <v/>
      </c>
      <c r="T2714" s="544" t="str">
        <f t="shared" si="3722"/>
        <v/>
      </c>
      <c r="U2714" s="544" t="str">
        <f t="shared" si="3722"/>
        <v/>
      </c>
      <c r="V2714" s="544" t="str">
        <f t="shared" si="3722"/>
        <v/>
      </c>
      <c r="W2714" s="544" t="str">
        <f t="shared" si="3722"/>
        <v/>
      </c>
      <c r="X2714" s="544" t="str">
        <f t="shared" si="3722"/>
        <v/>
      </c>
      <c r="Y2714" s="544" t="str">
        <f t="shared" si="3722"/>
        <v/>
      </c>
      <c r="Z2714" s="544" t="str">
        <f t="shared" si="3722"/>
        <v/>
      </c>
      <c r="AA2714" s="544" t="str">
        <f t="shared" si="3722"/>
        <v/>
      </c>
      <c r="AB2714" s="544" t="str">
        <f t="shared" si="3722"/>
        <v/>
      </c>
      <c r="AC2714" s="544" t="str">
        <f t="shared" si="3722"/>
        <v/>
      </c>
      <c r="AD2714" s="544" t="str">
        <f t="shared" si="3722"/>
        <v/>
      </c>
      <c r="AE2714" s="544" t="str">
        <f t="shared" si="3722"/>
        <v/>
      </c>
    </row>
    <row r="2715" spans="2:31" hidden="1">
      <c r="B2715" s="531" t="s">
        <v>756</v>
      </c>
      <c r="D2715" s="1">
        <f ca="1">D1545</f>
        <v>0</v>
      </c>
      <c r="E2715" s="1">
        <f ca="1">E1545</f>
        <v>0</v>
      </c>
      <c r="F2715" s="1">
        <f ca="1">IF(D2716&gt;10,F1545,1)</f>
        <v>1</v>
      </c>
      <c r="G2715" s="530" t="str">
        <f ca="1">IF(OR(ISBLANK(OFFSET($E$269,$D2714,0)),ISTEXT(OFFSET($E$269,$D2714,0))),"brak daty",IF(D2716&gt;10,EDATE(OFFSET($E$269,$D2714,0),D2718),DATE(D2715,E2715,1)))</f>
        <v>brak daty</v>
      </c>
      <c r="H2715" s="543" t="b">
        <f ca="1">SUM(K2715:AE2715)=D2718</f>
        <v>1</v>
      </c>
      <c r="I2715" s="1" t="s">
        <v>752</v>
      </c>
      <c r="K2715" s="5">
        <f ca="1">IF(AND($G2716,NOT(ISTEXT($G2715)),ISNUMBER(Poczatek),ISNUMBER(Koniec_Projekt)),IFERROR(IF($D2715=LataProjekcji,$F2715,IF($D2715&lt;LataProjekcji,IF((SUM(K2715)+12)&lt;$D2718,12,$D2718-SUM(K2715)),0)),0),0)</f>
        <v>0</v>
      </c>
      <c r="L2715" s="5">
        <f ca="1">IF(AND($G2716,NOT(ISTEXT($G2715)),ISNUMBER(Poczatek),ISNUMBER(Koniec_Projekt)),IFERROR(IF($D2715=LataProjekcji,$F2715,IF($D2715&lt;LataProjekcji,IF((SUM($K2715:K2715)+12)&lt;$D2718,12,$D2718-SUM($K2715:K2715)),0)),0),0)</f>
        <v>0</v>
      </c>
      <c r="M2715" s="5">
        <f ca="1">IF(AND($G2716,NOT(ISTEXT($G2715)),ISNUMBER(Poczatek),ISNUMBER(Koniec_Projekt)),IFERROR(IF($D2715=LataProjekcji,$F2715,IF($D2715&lt;LataProjekcji,IF((SUM($K2715:L2715)+12)&lt;$D2718,12,$D2718-SUM($K2715:L2715)),0)),0),0)</f>
        <v>0</v>
      </c>
      <c r="N2715" s="5">
        <f ca="1">IF(AND($G2716,NOT(ISTEXT($G2715)),ISNUMBER(Poczatek),ISNUMBER(Koniec_Projekt)),IFERROR(IF($D2715=LataProjekcji,$F2715,IF($D2715&lt;LataProjekcji,IF((SUM($K2715:M2715)+12)&lt;$D2718,12,$D2718-SUM($K2715:M2715)),0)),0),0)</f>
        <v>0</v>
      </c>
      <c r="O2715" s="5">
        <f ca="1">IF(AND($G2716,NOT(ISTEXT($G2715)),ISNUMBER(Poczatek),ISNUMBER(Koniec_Projekt)),IFERROR(IF($D2715=LataProjekcji,$F2715,IF($D2715&lt;LataProjekcji,IF((SUM($K2715:N2715)+12)&lt;$D2718,12,$D2718-SUM($K2715:N2715)),0)),0),0)</f>
        <v>0</v>
      </c>
      <c r="P2715" s="5">
        <f ca="1">IF(AND($G2716,NOT(ISTEXT($G2715)),ISNUMBER(Poczatek),ISNUMBER(Koniec_Projekt)),IFERROR(IF($D2715=LataProjekcji,$F2715,IF($D2715&lt;LataProjekcji,IF((SUM($K2715:O2715)+12)&lt;$D2718,12,$D2718-SUM($K2715:O2715)),0)),0),0)</f>
        <v>0</v>
      </c>
      <c r="Q2715" s="5">
        <f ca="1">IF(AND($G2716,NOT(ISTEXT($G2715)),ISNUMBER(Poczatek),ISNUMBER(Koniec_Projekt)),IFERROR(IF($D2715=LataProjekcji,$F2715,IF($D2715&lt;LataProjekcji,IF((SUM($K2715:P2715)+12)&lt;$D2718,12,$D2718-SUM($K2715:P2715)),0)),0),0)</f>
        <v>0</v>
      </c>
      <c r="R2715" s="5">
        <f ca="1">IF(AND($G2716,NOT(ISTEXT($G2715)),ISNUMBER(Poczatek),ISNUMBER(Koniec_Projekt)),IFERROR(IF($D2715=LataProjekcji,$F2715,IF($D2715&lt;LataProjekcji,IF((SUM($K2715:Q2715)+12)&lt;$D2718,12,$D2718-SUM($K2715:Q2715)),0)),0),0)</f>
        <v>0</v>
      </c>
      <c r="S2715" s="5">
        <f ca="1">IF(AND($G2716,NOT(ISTEXT($G2715)),ISNUMBER(Poczatek),ISNUMBER(Koniec_Projekt)),IFERROR(IF($D2715=LataProjekcji,$F2715,IF($D2715&lt;LataProjekcji,IF((SUM($K2715:R2715)+12)&lt;$D2718,12,$D2718-SUM($K2715:R2715)),0)),0),0)</f>
        <v>0</v>
      </c>
      <c r="T2715" s="5">
        <f ca="1">IF(AND($G2716,NOT(ISTEXT($G2715)),ISNUMBER(Poczatek),ISNUMBER(Koniec_Projekt)),IFERROR(IF($D2715=LataProjekcji,$F2715,IF($D2715&lt;LataProjekcji,IF((SUM($K2715:S2715)+12)&lt;$D2718,12,$D2718-SUM($K2715:S2715)),0)),0),0)</f>
        <v>0</v>
      </c>
      <c r="U2715" s="5">
        <f ca="1">IF(AND($G2716,NOT(ISTEXT($G2715)),ISNUMBER(Poczatek),ISNUMBER(Koniec_Projekt)),IFERROR(IF($D2715=LataProjekcji,$F2715,IF($D2715&lt;LataProjekcji,IF((SUM($K2715:T2715)+12)&lt;$D2718,12,$D2718-SUM($K2715:T2715)),0)),0),0)</f>
        <v>0</v>
      </c>
      <c r="V2715" s="5">
        <f ca="1">IF(AND($G2716,NOT(ISTEXT($G2715)),ISNUMBER(Poczatek),ISNUMBER(Koniec_Projekt)),IFERROR(IF($D2715=LataProjekcji,$F2715,IF($D2715&lt;LataProjekcji,IF((SUM($K2715:U2715)+12)&lt;$D2718,12,$D2718-SUM($K2715:U2715)),0)),0),0)</f>
        <v>0</v>
      </c>
      <c r="W2715" s="5">
        <f ca="1">IF(AND($G2716,NOT(ISTEXT($G2715)),ISNUMBER(Poczatek),ISNUMBER(Koniec_Projekt)),IFERROR(IF($D2715=LataProjekcji,$F2715,IF($D2715&lt;LataProjekcji,IF((SUM($K2715:V2715)+12)&lt;$D2718,12,$D2718-SUM($K2715:V2715)),0)),0),0)</f>
        <v>0</v>
      </c>
      <c r="X2715" s="5">
        <f ca="1">IF(AND($G2716,NOT(ISTEXT($G2715)),ISNUMBER(Poczatek),ISNUMBER(Koniec_Projekt)),IFERROR(IF($D2715=LataProjekcji,$F2715,IF($D2715&lt;LataProjekcji,IF((SUM($K2715:W2715)+12)&lt;$D2718,12,$D2718-SUM($K2715:W2715)),0)),0),0)</f>
        <v>0</v>
      </c>
      <c r="Y2715" s="5">
        <f ca="1">IF(AND($G2716,NOT(ISTEXT($G2715)),ISNUMBER(Poczatek),ISNUMBER(Koniec_Projekt)),IFERROR(IF($D2715=LataProjekcji,$F2715,IF($D2715&lt;LataProjekcji,IF((SUM($K2715:X2715)+12)&lt;$D2718,12,$D2718-SUM($K2715:X2715)),0)),0),0)</f>
        <v>0</v>
      </c>
      <c r="Z2715" s="5">
        <f ca="1">IF(AND($G2716,NOT(ISTEXT($G2715)),ISNUMBER(Poczatek),ISNUMBER(Koniec_Projekt)),IFERROR(IF($D2715=LataProjekcji,$F2715,IF($D2715&lt;LataProjekcji,IF((SUM($K2715:Y2715)+12)&lt;$D2718,12,$D2718-SUM($K2715:Y2715)),0)),0),0)</f>
        <v>0</v>
      </c>
      <c r="AA2715" s="5">
        <f ca="1">IF(AND($G2716,NOT(ISTEXT($G2715)),ISNUMBER(Poczatek),ISNUMBER(Koniec_Projekt)),IFERROR(IF($D2715=LataProjekcji,$F2715,IF($D2715&lt;LataProjekcji,IF((SUM($K2715:Z2715)+12)&lt;$D2718,12,$D2718-SUM($K2715:Z2715)),0)),0),0)</f>
        <v>0</v>
      </c>
      <c r="AB2715" s="5">
        <f ca="1">IF(AND($G2716,NOT(ISTEXT($G2715)),ISNUMBER(Poczatek),ISNUMBER(Koniec_Projekt)),IFERROR(IF($D2715=LataProjekcji,$F2715,IF($D2715&lt;LataProjekcji,IF((SUM($K2715:AA2715)+12)&lt;$D2718,12,$D2718-SUM($K2715:AA2715)),0)),0),0)</f>
        <v>0</v>
      </c>
      <c r="AC2715" s="5">
        <f ca="1">IF(AND($G2716,NOT(ISTEXT($G2715)),ISNUMBER(Poczatek),ISNUMBER(Koniec_Projekt)),IFERROR(IF($D2715=LataProjekcji,$F2715,IF($D2715&lt;LataProjekcji,IF((SUM($K2715:AB2715)+12)&lt;$D2718,12,$D2718-SUM($K2715:AB2715)),0)),0),0)</f>
        <v>0</v>
      </c>
      <c r="AD2715" s="5">
        <f ca="1">IF(AND($G2716,NOT(ISTEXT($G2715)),ISNUMBER(Poczatek),ISNUMBER(Koniec_Projekt)),IFERROR(IF($D2715=LataProjekcji,$F2715,IF($D2715&lt;LataProjekcji,IF((SUM($K2715:AC2715)+12)&lt;$D2718,12,$D2718-SUM($K2715:AC2715)),0)),0),0)</f>
        <v>0</v>
      </c>
      <c r="AE2715" s="5">
        <f ca="1">IF(AND($G2716,NOT(ISTEXT($G2715)),ISNUMBER(Poczatek),ISNUMBER(Koniec_Projekt)),IFERROR(IF($D2715=LataProjekcji,$F2715,IF($D2715&lt;LataProjekcji,IF((SUM($K2715:AD2715)+12)&lt;$D2718,12,$D2718-SUM($K2715:AD2715)),0)),0),0)</f>
        <v>0</v>
      </c>
    </row>
    <row r="2716" spans="2:31" hidden="1">
      <c r="B2716" s="531" t="s">
        <v>758</v>
      </c>
      <c r="D2716" s="5">
        <f ca="1">D1546</f>
        <v>0</v>
      </c>
      <c r="E2716" s="459">
        <f ca="1">E1546</f>
        <v>0</v>
      </c>
      <c r="F2716" s="459">
        <f ca="1">F1546</f>
        <v>0</v>
      </c>
      <c r="G2716" s="1" t="b">
        <f>NOT(ISBLANK(am_budynki))</f>
        <v>0</v>
      </c>
      <c r="H2716" s="543" t="b">
        <f ca="1">SUM(K2716:AE2716)=E2718</f>
        <v>1</v>
      </c>
      <c r="I2716" s="1" t="s">
        <v>753</v>
      </c>
      <c r="K2716" s="542">
        <f ca="1">IF(AND($G2716,NOT(ISTEXT($G2715)),ISNUMBER(Poczatek),ISNUMBER(Koniec_Projekt)),IFERROR(IF($D2715=LataProjekcji,IF($F2715&gt;$E2718,$E2718,$F2715),IF($D2718&gt;=$E2718,(IF($D2715&lt;LataProjekcji,IF((SUM(J2716:$K2716)+12)&lt;$E2718,12,$E2718-SUM(J2716:$K2716)),0)),(IF($D2715&lt;LataProjekcji,IF((SUM(J2716:$K2716)+12)&lt;$D2718,12,$D2718-SUM(J2716:$K2716)),0)))),0),0)</f>
        <v>0</v>
      </c>
      <c r="L2716" s="542">
        <f ca="1">IF(AND($G2716,NOT(ISTEXT($G2715)),ISNUMBER(Poczatek),ISNUMBER(Koniec_Projekt)),IFERROR(IF($D2715=LataProjekcji,IF($F2715&gt;$E2718,$E2718,$F2715),IF($D2718&gt;=$E2718,(IF($D2715&lt;LataProjekcji,IF((SUM($K2716:K2716)+12)&lt;$E2718,12,$E2718-SUM($K2716:K2716)),0)),(IF($D2715&lt;LataProjekcji,IF((SUM($K2716:K2716)+12)&lt;$D2718,12,$D2718-SUM($K2716:K2716)),0)))),0),0)</f>
        <v>0</v>
      </c>
      <c r="M2716" s="542">
        <f ca="1">IF(AND($G2716,NOT(ISTEXT($G2715)),ISNUMBER(Poczatek),ISNUMBER(Koniec_Projekt)),IFERROR(IF($D2715=LataProjekcji,IF($F2715&gt;$E2718,$E2718,$F2715),IF($D2718&gt;=$E2718,(IF($D2715&lt;LataProjekcji,IF((SUM($K2716:L2716)+12)&lt;$E2718,12,$E2718-SUM($K2716:L2716)),0)),(IF($D2715&lt;LataProjekcji,IF((SUM($K2716:L2716)+12)&lt;$D2718,12,$D2718-SUM($K2716:L2716)),0)))),0),0)</f>
        <v>0</v>
      </c>
      <c r="N2716" s="542">
        <f ca="1">IF(AND($G2716,NOT(ISTEXT($G2715)),ISNUMBER(Poczatek),ISNUMBER(Koniec_Projekt)),IFERROR(IF($D2715=LataProjekcji,IF($F2715&gt;$E2718,$E2718,$F2715),IF($D2718&gt;=$E2718,(IF($D2715&lt;LataProjekcji,IF((SUM($K2716:M2716)+12)&lt;$E2718,12,$E2718-SUM($K2716:M2716)),0)),(IF($D2715&lt;LataProjekcji,IF((SUM($K2716:M2716)+12)&lt;$D2718,12,$D2718-SUM($K2716:M2716)),0)))),0),0)</f>
        <v>0</v>
      </c>
      <c r="O2716" s="542">
        <f ca="1">IF(AND($G2716,NOT(ISTEXT($G2715)),ISNUMBER(Poczatek),ISNUMBER(Koniec_Projekt)),IFERROR(IF($D2715=LataProjekcji,IF($F2715&gt;$E2718,$E2718,$F2715),IF($D2718&gt;=$E2718,(IF($D2715&lt;LataProjekcji,IF((SUM($K2716:N2716)+12)&lt;$E2718,12,$E2718-SUM($K2716:N2716)),0)),(IF($D2715&lt;LataProjekcji,IF((SUM($K2716:N2716)+12)&lt;$D2718,12,$D2718-SUM($K2716:N2716)),0)))),0),0)</f>
        <v>0</v>
      </c>
      <c r="P2716" s="542">
        <f ca="1">IF(AND($G2716,NOT(ISTEXT($G2715)),ISNUMBER(Poczatek),ISNUMBER(Koniec_Projekt)),IFERROR(IF($D2715=LataProjekcji,IF($F2715&gt;$E2718,$E2718,$F2715),IF($D2718&gt;=$E2718,(IF($D2715&lt;LataProjekcji,IF((SUM($K2716:O2716)+12)&lt;$E2718,12,$E2718-SUM($K2716:O2716)),0)),(IF($D2715&lt;LataProjekcji,IF((SUM($K2716:O2716)+12)&lt;$D2718,12,$D2718-SUM($K2716:O2716)),0)))),0),0)</f>
        <v>0</v>
      </c>
      <c r="Q2716" s="542">
        <f ca="1">IF(AND($G2716,NOT(ISTEXT($G2715)),ISNUMBER(Poczatek),ISNUMBER(Koniec_Projekt)),IFERROR(IF($D2715=LataProjekcji,IF($F2715&gt;$E2718,$E2718,$F2715),IF($D2718&gt;=$E2718,(IF($D2715&lt;LataProjekcji,IF((SUM($K2716:P2716)+12)&lt;$E2718,12,$E2718-SUM($K2716:P2716)),0)),(IF($D2715&lt;LataProjekcji,IF((SUM($K2716:P2716)+12)&lt;$D2718,12,$D2718-SUM($K2716:P2716)),0)))),0),0)</f>
        <v>0</v>
      </c>
      <c r="R2716" s="542">
        <f ca="1">IF(AND($G2716,NOT(ISTEXT($G2715)),ISNUMBER(Poczatek),ISNUMBER(Koniec_Projekt)),IFERROR(IF($D2715=LataProjekcji,IF($F2715&gt;$E2718,$E2718,$F2715),IF($D2718&gt;=$E2718,(IF($D2715&lt;LataProjekcji,IF((SUM($K2716:Q2716)+12)&lt;$E2718,12,$E2718-SUM($K2716:Q2716)),0)),(IF($D2715&lt;LataProjekcji,IF((SUM($K2716:Q2716)+12)&lt;$D2718,12,$D2718-SUM($K2716:Q2716)),0)))),0),0)</f>
        <v>0</v>
      </c>
      <c r="S2716" s="542">
        <f ca="1">IF(AND($G2716,NOT(ISTEXT($G2715)),ISNUMBER(Poczatek),ISNUMBER(Koniec_Projekt)),IFERROR(IF($D2715=LataProjekcji,IF($F2715&gt;$E2718,$E2718,$F2715),IF($D2718&gt;=$E2718,(IF($D2715&lt;LataProjekcji,IF((SUM($K2716:R2716)+12)&lt;$E2718,12,$E2718-SUM($K2716:R2716)),0)),(IF($D2715&lt;LataProjekcji,IF((SUM($K2716:R2716)+12)&lt;$D2718,12,$D2718-SUM($K2716:R2716)),0)))),0),0)</f>
        <v>0</v>
      </c>
      <c r="T2716" s="542">
        <f ca="1">IF(AND($G2716,NOT(ISTEXT($G2715)),ISNUMBER(Poczatek),ISNUMBER(Koniec_Projekt)),IFERROR(IF($D2715=LataProjekcji,IF($F2715&gt;$E2718,$E2718,$F2715),IF($D2718&gt;=$E2718,(IF($D2715&lt;LataProjekcji,IF((SUM($K2716:S2716)+12)&lt;$E2718,12,$E2718-SUM($K2716:S2716)),0)),(IF($D2715&lt;LataProjekcji,IF((SUM($K2716:S2716)+12)&lt;$D2718,12,$D2718-SUM($K2716:S2716)),0)))),0),0)</f>
        <v>0</v>
      </c>
      <c r="U2716" s="542">
        <f ca="1">IF(AND($G2716,NOT(ISTEXT($G2715)),ISNUMBER(Poczatek),ISNUMBER(Koniec_Projekt)),IFERROR(IF($D2715=LataProjekcji,IF($F2715&gt;$E2718,$E2718,$F2715),IF($D2718&gt;=$E2718,(IF($D2715&lt;LataProjekcji,IF((SUM($K2716:T2716)+12)&lt;$E2718,12,$E2718-SUM($K2716:T2716)),0)),(IF($D2715&lt;LataProjekcji,IF((SUM($K2716:T2716)+12)&lt;$D2718,12,$D2718-SUM($K2716:T2716)),0)))),0),0)</f>
        <v>0</v>
      </c>
      <c r="V2716" s="542">
        <f ca="1">IF(AND($G2716,NOT(ISTEXT($G2715)),ISNUMBER(Poczatek),ISNUMBER(Koniec_Projekt)),IFERROR(IF($D2715=LataProjekcji,IF($F2715&gt;$E2718,$E2718,$F2715),IF($D2718&gt;=$E2718,(IF($D2715&lt;LataProjekcji,IF((SUM($K2716:U2716)+12)&lt;$E2718,12,$E2718-SUM($K2716:U2716)),0)),(IF($D2715&lt;LataProjekcji,IF((SUM($K2716:U2716)+12)&lt;$D2718,12,$D2718-SUM($K2716:U2716)),0)))),0),0)</f>
        <v>0</v>
      </c>
      <c r="W2716" s="542">
        <f ca="1">IF(AND($G2716,NOT(ISTEXT($G2715)),ISNUMBER(Poczatek),ISNUMBER(Koniec_Projekt)),IFERROR(IF($D2715=LataProjekcji,IF($F2715&gt;$E2718,$E2718,$F2715),IF($D2718&gt;=$E2718,(IF($D2715&lt;LataProjekcji,IF((SUM($K2716:V2716)+12)&lt;$E2718,12,$E2718-SUM($K2716:V2716)),0)),(IF($D2715&lt;LataProjekcji,IF((SUM($K2716:V2716)+12)&lt;$D2718,12,$D2718-SUM($K2716:V2716)),0)))),0),0)</f>
        <v>0</v>
      </c>
      <c r="X2716" s="542">
        <f ca="1">IF(AND($G2716,NOT(ISTEXT($G2715)),ISNUMBER(Poczatek),ISNUMBER(Koniec_Projekt)),IFERROR(IF($D2715=LataProjekcji,IF($F2715&gt;$E2718,$E2718,$F2715),IF($D2718&gt;=$E2718,(IF($D2715&lt;LataProjekcji,IF((SUM($K2716:W2716)+12)&lt;$E2718,12,$E2718-SUM($K2716:W2716)),0)),(IF($D2715&lt;LataProjekcji,IF((SUM($K2716:W2716)+12)&lt;$D2718,12,$D2718-SUM($K2716:W2716)),0)))),0),0)</f>
        <v>0</v>
      </c>
      <c r="Y2716" s="542">
        <f ca="1">IF(AND($G2716,NOT(ISTEXT($G2715)),ISNUMBER(Poczatek),ISNUMBER(Koniec_Projekt)),IFERROR(IF($D2715=LataProjekcji,IF($F2715&gt;$E2718,$E2718,$F2715),IF($D2718&gt;=$E2718,(IF($D2715&lt;LataProjekcji,IF((SUM($K2716:X2716)+12)&lt;$E2718,12,$E2718-SUM($K2716:X2716)),0)),(IF($D2715&lt;LataProjekcji,IF((SUM($K2716:X2716)+12)&lt;$D2718,12,$D2718-SUM($K2716:X2716)),0)))),0),0)</f>
        <v>0</v>
      </c>
      <c r="Z2716" s="542">
        <f ca="1">IF(AND($G2716,NOT(ISTEXT($G2715)),ISNUMBER(Poczatek),ISNUMBER(Koniec_Projekt)),IFERROR(IF($D2715=LataProjekcji,IF($F2715&gt;$E2718,$E2718,$F2715),IF($D2718&gt;=$E2718,(IF($D2715&lt;LataProjekcji,IF((SUM($K2716:Y2716)+12)&lt;$E2718,12,$E2718-SUM($K2716:Y2716)),0)),(IF($D2715&lt;LataProjekcji,IF((SUM($K2716:Y2716)+12)&lt;$D2718,12,$D2718-SUM($K2716:Y2716)),0)))),0),0)</f>
        <v>0</v>
      </c>
      <c r="AA2716" s="542">
        <f ca="1">IF(AND($G2716,NOT(ISTEXT($G2715)),ISNUMBER(Poczatek),ISNUMBER(Koniec_Projekt)),IFERROR(IF($D2715=LataProjekcji,IF($F2715&gt;$E2718,$E2718,$F2715),IF($D2718&gt;=$E2718,(IF($D2715&lt;LataProjekcji,IF((SUM($K2716:Z2716)+12)&lt;$E2718,12,$E2718-SUM($K2716:Z2716)),0)),(IF($D2715&lt;LataProjekcji,IF((SUM($K2716:Z2716)+12)&lt;$D2718,12,$D2718-SUM($K2716:Z2716)),0)))),0),0)</f>
        <v>0</v>
      </c>
      <c r="AB2716" s="542">
        <f ca="1">IF(AND($G2716,NOT(ISTEXT($G2715)),ISNUMBER(Poczatek),ISNUMBER(Koniec_Projekt)),IFERROR(IF($D2715=LataProjekcji,IF($F2715&gt;$E2718,$E2718,$F2715),IF($D2718&gt;=$E2718,(IF($D2715&lt;LataProjekcji,IF((SUM($K2716:AA2716)+12)&lt;$E2718,12,$E2718-SUM($K2716:AA2716)),0)),(IF($D2715&lt;LataProjekcji,IF((SUM($K2716:AA2716)+12)&lt;$D2718,12,$D2718-SUM($K2716:AA2716)),0)))),0),0)</f>
        <v>0</v>
      </c>
      <c r="AC2716" s="542">
        <f ca="1">IF(AND($G2716,NOT(ISTEXT($G2715)),ISNUMBER(Poczatek),ISNUMBER(Koniec_Projekt)),IFERROR(IF($D2715=LataProjekcji,IF($F2715&gt;$E2718,$E2718,$F2715),IF($D2718&gt;=$E2718,(IF($D2715&lt;LataProjekcji,IF((SUM($K2716:AB2716)+12)&lt;$E2718,12,$E2718-SUM($K2716:AB2716)),0)),(IF($D2715&lt;LataProjekcji,IF((SUM($K2716:AB2716)+12)&lt;$D2718,12,$D2718-SUM($K2716:AB2716)),0)))),0),0)</f>
        <v>0</v>
      </c>
      <c r="AD2716" s="542">
        <f ca="1">IF(AND($G2716,NOT(ISTEXT($G2715)),ISNUMBER(Poczatek),ISNUMBER(Koniec_Projekt)),IFERROR(IF($D2715=LataProjekcji,IF($F2715&gt;$E2718,$E2718,$F2715),IF($D2718&gt;=$E2718,(IF($D2715&lt;LataProjekcji,IF((SUM($K2716:AC2716)+12)&lt;$E2718,12,$E2718-SUM($K2716:AC2716)),0)),(IF($D2715&lt;LataProjekcji,IF((SUM($K2716:AC2716)+12)&lt;$D2718,12,$D2718-SUM($K2716:AC2716)),0)))),0),0)</f>
        <v>0</v>
      </c>
      <c r="AE2716" s="542">
        <f ca="1">IF(AND($G2716,NOT(ISTEXT($G2715)),ISNUMBER(Poczatek),ISNUMBER(Koniec_Projekt)),IFERROR(IF($D2715=LataProjekcji,IF($F2715&gt;$E2718,$E2718,$F2715),IF($D2718&gt;=$E2718,(IF($D2715&lt;LataProjekcji,IF((SUM($K2716:AD2716)+12)&lt;$E2718,12,$E2718-SUM($K2716:AD2716)),0)),(IF($D2715&lt;LataProjekcji,IF((SUM($K2716:AD2716)+12)&lt;$D2718,12,$D2718-SUM($K2716:AD2716)),0)))),0),0)</f>
        <v>0</v>
      </c>
    </row>
    <row r="2717" spans="2:31" hidden="1">
      <c r="B2717" s="531" t="s">
        <v>757</v>
      </c>
      <c r="D2717" s="459">
        <f ca="1">D1547</f>
        <v>0</v>
      </c>
      <c r="E2717" s="459">
        <f ca="1">IF(D2716&gt;10,ROUND(D2717/12,2),D2717)</f>
        <v>0</v>
      </c>
      <c r="F2717" s="529">
        <f>Koniec_Projekt</f>
        <v>0</v>
      </c>
      <c r="G2717" s="330">
        <f>Miesiac_Koniec_Projekt</f>
        <v>0</v>
      </c>
      <c r="H2717" s="543" t="b">
        <f ca="1">SUM(K2717:AE2717)=D2716</f>
        <v>1</v>
      </c>
      <c r="I2717" s="1" t="s">
        <v>716</v>
      </c>
      <c r="K2717" s="5">
        <f ca="1">IF(AND($G2716,NOT(ISTEXT($G2715)),ISNUMBER(Poczatek),ISNUMBER(Koniec_Projekt)),IFERROR(IF(LataProjekcji=$F2718,ROUND($D2716-SUM(K2717),0),ROUND(K2715*$E2717,0)),0),0)</f>
        <v>0</v>
      </c>
      <c r="L2717" s="5">
        <f ca="1">IF(AND($G2716,NOT(ISTEXT($G2715)),ISNUMBER(Poczatek),ISNUMBER(Koniec_Projekt)),IFERROR(IF(LataProjekcji=$F2718,ROUND($D2716-SUM(K2717:$K2717),0),ROUND(L2715*$E2717,0)),0),0)</f>
        <v>0</v>
      </c>
      <c r="M2717" s="5">
        <f ca="1">IF(AND($G2716,NOT(ISTEXT($G2715)),ISNUMBER(Poczatek),ISNUMBER(Koniec_Projekt)),IFERROR(IF(LataProjekcji=$F2718,ROUND($D2716-SUM($K2717:L2717),0),ROUND(M2715*$E2717,0)),0),0)</f>
        <v>0</v>
      </c>
      <c r="N2717" s="5">
        <f ca="1">IF(AND($G2716,NOT(ISTEXT($G2715)),ISNUMBER(Poczatek),ISNUMBER(Koniec_Projekt)),IFERROR(IF(LataProjekcji=$F2718,ROUND($D2716-SUM($K2717:M2717),0),ROUND(N2715*$E2717,0)),0),0)</f>
        <v>0</v>
      </c>
      <c r="O2717" s="5">
        <f ca="1">IF(AND($G2716,NOT(ISTEXT($G2715)),ISNUMBER(Poczatek),ISNUMBER(Koniec_Projekt)),IFERROR(IF(LataProjekcji=$F2718,ROUND($D2716-SUM($K2717:N2717),0),ROUND(O2715*$E2717,0)),0),0)</f>
        <v>0</v>
      </c>
      <c r="P2717" s="5">
        <f ca="1">IF(AND($G2716,NOT(ISTEXT($G2715)),ISNUMBER(Poczatek),ISNUMBER(Koniec_Projekt)),IFERROR(IF(LataProjekcji=$F2718,ROUND($D2716-SUM($K2717:O2717),0),ROUND(P2715*$E2717,0)),0),0)</f>
        <v>0</v>
      </c>
      <c r="Q2717" s="5">
        <f ca="1">IF(AND($G2716,NOT(ISTEXT($G2715)),ISNUMBER(Poczatek),ISNUMBER(Koniec_Projekt)),IFERROR(IF(LataProjekcji=$F2718,ROUND($D2716-SUM($K2717:P2717),0),ROUND(Q2715*$E2717,0)),0),0)</f>
        <v>0</v>
      </c>
      <c r="R2717" s="5">
        <f ca="1">IF(AND($G2716,NOT(ISTEXT($G2715)),ISNUMBER(Poczatek),ISNUMBER(Koniec_Projekt)),IFERROR(IF(LataProjekcji=$F2718,ROUND($D2716-SUM($K2717:Q2717),0),ROUND(R2715*$E2717,0)),0),0)</f>
        <v>0</v>
      </c>
      <c r="S2717" s="5">
        <f ca="1">IF(AND($G2716,NOT(ISTEXT($G2715)),ISNUMBER(Poczatek),ISNUMBER(Koniec_Projekt)),IFERROR(IF(LataProjekcji=$F2718,ROUND($D2716-SUM($K2717:R2717),0),ROUND(S2715*$E2717,0)),0),0)</f>
        <v>0</v>
      </c>
      <c r="T2717" s="5">
        <f ca="1">IF(AND($G2716,NOT(ISTEXT($G2715)),ISNUMBER(Poczatek),ISNUMBER(Koniec_Projekt)),IFERROR(IF(LataProjekcji=$F2718,ROUND($D2716-SUM($K2717:S2717),0),ROUND(T2715*$E2717,0)),0),0)</f>
        <v>0</v>
      </c>
      <c r="U2717" s="5">
        <f ca="1">IF(AND($G2716,NOT(ISTEXT($G2715)),ISNUMBER(Poczatek),ISNUMBER(Koniec_Projekt)),IFERROR(IF(LataProjekcji=$F2718,ROUND($D2716-SUM($K2717:T2717),0),ROUND(U2715*$E2717,0)),0),0)</f>
        <v>0</v>
      </c>
      <c r="V2717" s="5">
        <f ca="1">IF(AND($G2716,NOT(ISTEXT($G2715)),ISNUMBER(Poczatek),ISNUMBER(Koniec_Projekt)),IFERROR(IF(LataProjekcji=$F2718,ROUND($D2716-SUM($K2717:U2717),0),ROUND(V2715*$E2717,0)),0),0)</f>
        <v>0</v>
      </c>
      <c r="W2717" s="5">
        <f ca="1">IF(AND($G2716,NOT(ISTEXT($G2715)),ISNUMBER(Poczatek),ISNUMBER(Koniec_Projekt)),IFERROR(IF(LataProjekcji=$F2718,ROUND($D2716-SUM($K2717:V2717),0),ROUND(W2715*$E2717,0)),0),0)</f>
        <v>0</v>
      </c>
      <c r="X2717" s="5">
        <f ca="1">IF(AND($G2716,NOT(ISTEXT($G2715)),ISNUMBER(Poczatek),ISNUMBER(Koniec_Projekt)),IFERROR(IF(LataProjekcji=$F2718,ROUND($D2716-SUM($K2717:W2717),0),ROUND(X2715*$E2717,0)),0),0)</f>
        <v>0</v>
      </c>
      <c r="Y2717" s="5">
        <f ca="1">IF(AND($G2716,NOT(ISTEXT($G2715)),ISNUMBER(Poczatek),ISNUMBER(Koniec_Projekt)),IFERROR(IF(LataProjekcji=$F2718,ROUND($D2716-SUM($K2717:X2717),0),ROUND(Y2715*$E2717,0)),0),0)</f>
        <v>0</v>
      </c>
      <c r="Z2717" s="5">
        <f ca="1">IF(AND($G2716,NOT(ISTEXT($G2715)),ISNUMBER(Poczatek),ISNUMBER(Koniec_Projekt)),IFERROR(IF(LataProjekcji=$F2718,ROUND($D2716-SUM($K2717:Y2717),0),ROUND(Z2715*$E2717,0)),0),0)</f>
        <v>0</v>
      </c>
      <c r="AA2717" s="5">
        <f ca="1">IF(AND($G2716,NOT(ISTEXT($G2715)),ISNUMBER(Poczatek),ISNUMBER(Koniec_Projekt)),IFERROR(IF(LataProjekcji=$F2718,ROUND($D2716-SUM($K2717:Z2717),0),ROUND(AA2715*$E2717,0)),0),0)</f>
        <v>0</v>
      </c>
      <c r="AB2717" s="5">
        <f ca="1">IF(AND($G2716,NOT(ISTEXT($G2715)),ISNUMBER(Poczatek),ISNUMBER(Koniec_Projekt)),IFERROR(IF(LataProjekcji=$F2718,ROUND($D2716-SUM($K2717:AA2717),0),ROUND(AB2715*$E2717,0)),0),0)</f>
        <v>0</v>
      </c>
      <c r="AC2717" s="5">
        <f ca="1">IF(AND($G2716,NOT(ISTEXT($G2715)),ISNUMBER(Poczatek),ISNUMBER(Koniec_Projekt)),IFERROR(IF(LataProjekcji=$F2718,ROUND($D2716-SUM($K2717:AB2717),0),ROUND(AC2715*$E2717,0)),0),0)</f>
        <v>0</v>
      </c>
      <c r="AD2717" s="5">
        <f ca="1">IF(AND($G2716,NOT(ISTEXT($G2715)),ISNUMBER(Poczatek),ISNUMBER(Koniec_Projekt)),IFERROR(IF(LataProjekcji=$F2718,ROUND($D2716-SUM($K2717:AC2717),0),ROUND(AD2715*$E2717,0)),0),0)</f>
        <v>0</v>
      </c>
      <c r="AE2717" s="5">
        <f ca="1">IF(AND($G2716,NOT(ISTEXT($G2715)),ISNUMBER(Poczatek),ISNUMBER(Koniec_Projekt)),IFERROR(IF(LataProjekcji=$F2718,ROUND($D2716-SUM($K2717:AD2717),0),ROUND(AE2715*$E2717,0)),0),0)</f>
        <v>0</v>
      </c>
    </row>
    <row r="2718" spans="2:31" hidden="1">
      <c r="B2718" s="531" t="s">
        <v>754</v>
      </c>
      <c r="D2718" s="1">
        <f ca="1">IFERROR(ROUNDUP(D2716/E2717,0),0)</f>
        <v>0</v>
      </c>
      <c r="E2718" s="1">
        <f ca="1">IF(D2718=0,0,DATEDIF(DATE(D2715,E2715,1),DATE(F2717,G2717,1),"m"))</f>
        <v>0</v>
      </c>
      <c r="F2718" s="1" t="str">
        <f ca="1">IFERROR(YEAR(G2715),"brak daty")</f>
        <v>brak daty</v>
      </c>
      <c r="G2718" s="1" t="str">
        <f ca="1">IFERROR(MONTH(G2715),"brak daty")</f>
        <v>brak daty</v>
      </c>
      <c r="I2718" s="1" t="s">
        <v>426</v>
      </c>
      <c r="K2718" s="5">
        <f ca="1">IF(AND($G2716,NOT(ISTEXT($G2715)),ISNUMBER(Poczatek),ISNUMBER(Koniec_Projekt)),IFERROR(IF(LataProjekcji=$F2717,IF(AND($G2717=$G2718,$F2717=$F2718),ROUND($D2716-SUM($K2718),0),ROUND(K2716*$E2717,0)),IF(LataProjekcji&gt;$F2717,0,ROUND(K2716*$E2717,0))),0),0)</f>
        <v>0</v>
      </c>
      <c r="L2718" s="5">
        <f ca="1">IF(AND($G2716,NOT(ISTEXT($G2715)),ISNUMBER(Poczatek),ISNUMBER(Koniec_Projekt)),IFERROR(IF(LataProjekcji=$F2717,IF(AND($G2717=$G2718,$F2717=$F2718),ROUND($D2716-SUM($K2718:K2718),0),ROUND(L2716*$E2717,0)),IF(LataProjekcji&gt;$F2717,0,ROUND(L2716*$E2717,0))),0),0)</f>
        <v>0</v>
      </c>
      <c r="M2718" s="5">
        <f ca="1">IF(AND($G2716,NOT(ISTEXT($G2715)),ISNUMBER(Poczatek),ISNUMBER(Koniec_Projekt)),IFERROR(IF(LataProjekcji=$F2717,IF(AND($G2717=$G2718,$F2717=$F2718),ROUND($D2716-SUM($K2718:L2718),0),ROUND(M2716*$E2717,0)),IF(LataProjekcji&gt;$F2717,0,ROUND(M2716*$E2717,0))),0),0)</f>
        <v>0</v>
      </c>
      <c r="N2718" s="5">
        <f ca="1">IF(AND($G2716,NOT(ISTEXT($G2715)),ISNUMBER(Poczatek),ISNUMBER(Koniec_Projekt)),IFERROR(IF(LataProjekcji=$F2717,IF(AND($G2717=$G2718,$F2717=$F2718),ROUND($D2716-SUM($K2718:M2718),0),ROUND(N2716*$E2717,0)),IF(LataProjekcji&gt;$F2717,0,ROUND(N2716*$E2717,0))),0),0)</f>
        <v>0</v>
      </c>
      <c r="O2718" s="5">
        <f ca="1">IF(AND($G2716,NOT(ISTEXT($G2715)),ISNUMBER(Poczatek),ISNUMBER(Koniec_Projekt)),IFERROR(IF(LataProjekcji=$F2717,IF(AND($G2717=$G2718,$F2717=$F2718),ROUND($D2716-SUM($K2718:N2718),0),ROUND(O2716*$E2717,0)),IF(LataProjekcji&gt;$F2717,0,ROUND(O2716*$E2717,0))),0),0)</f>
        <v>0</v>
      </c>
      <c r="P2718" s="5">
        <f ca="1">IF(AND($G2716,NOT(ISTEXT($G2715)),ISNUMBER(Poczatek),ISNUMBER(Koniec_Projekt)),IFERROR(IF(LataProjekcji=$F2717,IF(AND($G2717=$G2718,$F2717=$F2718),ROUND($D2716-SUM($K2718:O2718),0),ROUND(P2716*$E2717,0)),IF(LataProjekcji&gt;$F2717,0,ROUND(P2716*$E2717,0))),0),0)</f>
        <v>0</v>
      </c>
      <c r="Q2718" s="5">
        <f ca="1">IF(AND($G2716,NOT(ISTEXT($G2715)),ISNUMBER(Poczatek),ISNUMBER(Koniec_Projekt)),IFERROR(IF(LataProjekcji=$F2717,IF(AND($G2717=$G2718,$F2717=$F2718),ROUND($D2716-SUM($K2718:P2718),0),ROUND(Q2716*$E2717,0)),IF(LataProjekcji&gt;$F2717,0,ROUND(Q2716*$E2717,0))),0),0)</f>
        <v>0</v>
      </c>
      <c r="R2718" s="5">
        <f ca="1">IF(AND($G2716,NOT(ISTEXT($G2715)),ISNUMBER(Poczatek),ISNUMBER(Koniec_Projekt)),IFERROR(IF(LataProjekcji=$F2717,IF(AND($G2717=$G2718,$F2717=$F2718),ROUND($D2716-SUM($K2718:Q2718),0),ROUND(R2716*$E2717,0)),IF(LataProjekcji&gt;$F2717,0,ROUND(R2716*$E2717,0))),0),0)</f>
        <v>0</v>
      </c>
      <c r="S2718" s="5">
        <f ca="1">IF(AND($G2716,NOT(ISTEXT($G2715)),ISNUMBER(Poczatek),ISNUMBER(Koniec_Projekt)),IFERROR(IF(LataProjekcji=$F2717,IF(AND($G2717=$G2718,$F2717=$F2718),ROUND($D2716-SUM($K2718:R2718),0),ROUND(S2716*$E2717,0)),IF(LataProjekcji&gt;$F2717,0,ROUND(S2716*$E2717,0))),0),0)</f>
        <v>0</v>
      </c>
      <c r="T2718" s="5">
        <f ca="1">IF(AND($G2716,NOT(ISTEXT($G2715)),ISNUMBER(Poczatek),ISNUMBER(Koniec_Projekt)),IFERROR(IF(LataProjekcji=$F2717,IF(AND($G2717=$G2718,$F2717=$F2718),ROUND($D2716-SUM($K2718:S2718),0),ROUND(T2716*$E2717,0)),IF(LataProjekcji&gt;$F2717,0,ROUND(T2716*$E2717,0))),0),0)</f>
        <v>0</v>
      </c>
      <c r="U2718" s="5">
        <f ca="1">IF(AND($G2716,NOT(ISTEXT($G2715)),ISNUMBER(Poczatek),ISNUMBER(Koniec_Projekt)),IFERROR(IF(LataProjekcji=$F2717,IF(AND($G2717=$G2718,$F2717=$F2718),ROUND($D2716-SUM($K2718:T2718),0),ROUND(U2716*$E2717,0)),IF(LataProjekcji&gt;$F2717,0,ROUND(U2716*$E2717,0))),0),0)</f>
        <v>0</v>
      </c>
      <c r="V2718" s="5">
        <f ca="1">IF(AND($G2716,NOT(ISTEXT($G2715)),ISNUMBER(Poczatek),ISNUMBER(Koniec_Projekt)),IFERROR(IF(LataProjekcji=$F2717,IF(AND($G2717=$G2718,$F2717=$F2718),ROUND($D2716-SUM($K2718:U2718),0),ROUND(V2716*$E2717,0)),IF(LataProjekcji&gt;$F2717,0,ROUND(V2716*$E2717,0))),0),0)</f>
        <v>0</v>
      </c>
      <c r="W2718" s="5">
        <f ca="1">IF(AND($G2716,NOT(ISTEXT($G2715)),ISNUMBER(Poczatek),ISNUMBER(Koniec_Projekt)),IFERROR(IF(LataProjekcji=$F2717,IF(AND($G2717=$G2718,$F2717=$F2718),ROUND($D2716-SUM($K2718:V2718),0),ROUND(W2716*$E2717,0)),IF(LataProjekcji&gt;$F2717,0,ROUND(W2716*$E2717,0))),0),0)</f>
        <v>0</v>
      </c>
      <c r="X2718" s="5">
        <f ca="1">IF(AND($G2716,NOT(ISTEXT($G2715)),ISNUMBER(Poczatek),ISNUMBER(Koniec_Projekt)),IFERROR(IF(LataProjekcji=$F2717,IF(AND($G2717=$G2718,$F2717=$F2718),ROUND($D2716-SUM($K2718:W2718),0),ROUND(X2716*$E2717,0)),IF(LataProjekcji&gt;$F2717,0,ROUND(X2716*$E2717,0))),0),0)</f>
        <v>0</v>
      </c>
      <c r="Y2718" s="5">
        <f ca="1">IF(AND($G2716,NOT(ISTEXT($G2715)),ISNUMBER(Poczatek),ISNUMBER(Koniec_Projekt)),IFERROR(IF(LataProjekcji=$F2717,IF(AND($G2717=$G2718,$F2717=$F2718),ROUND($D2716-SUM($K2718:X2718),0),ROUND(Y2716*$E2717,0)),IF(LataProjekcji&gt;$F2717,0,ROUND(Y2716*$E2717,0))),0),0)</f>
        <v>0</v>
      </c>
      <c r="Z2718" s="5">
        <f ca="1">IF(AND($G2716,NOT(ISTEXT($G2715)),ISNUMBER(Poczatek),ISNUMBER(Koniec_Projekt)),IFERROR(IF(LataProjekcji=$F2717,IF(AND($G2717=$G2718,$F2717=$F2718),ROUND($D2716-SUM($K2718:Y2718),0),ROUND(Z2716*$E2717,0)),IF(LataProjekcji&gt;$F2717,0,ROUND(Z2716*$E2717,0))),0),0)</f>
        <v>0</v>
      </c>
      <c r="AA2718" s="5">
        <f ca="1">IF(AND($G2716,NOT(ISTEXT($G2715)),ISNUMBER(Poczatek),ISNUMBER(Koniec_Projekt)),IFERROR(IF(LataProjekcji=$F2717,IF(AND($G2717=$G2718,$F2717=$F2718),ROUND($D2716-SUM($K2718:Z2718),0),ROUND(AA2716*$E2717,0)),IF(LataProjekcji&gt;$F2717,0,ROUND(AA2716*$E2717,0))),0),0)</f>
        <v>0</v>
      </c>
      <c r="AB2718" s="5">
        <f ca="1">IF(AND($G2716,NOT(ISTEXT($G2715)),ISNUMBER(Poczatek),ISNUMBER(Koniec_Projekt)),IFERROR(IF(LataProjekcji=$F2717,IF(AND($G2717=$G2718,$F2717=$F2718),ROUND($D2716-SUM($K2718:AA2718),0),ROUND(AB2716*$E2717,0)),IF(LataProjekcji&gt;$F2717,0,ROUND(AB2716*$E2717,0))),0),0)</f>
        <v>0</v>
      </c>
      <c r="AC2718" s="5">
        <f ca="1">IF(AND($G2716,NOT(ISTEXT($G2715)),ISNUMBER(Poczatek),ISNUMBER(Koniec_Projekt)),IFERROR(IF(LataProjekcji=$F2717,IF(AND($G2717=$G2718,$F2717=$F2718),ROUND($D2716-SUM($K2718:AB2718),0),ROUND(AC2716*$E2717,0)),IF(LataProjekcji&gt;$F2717,0,ROUND(AC2716*$E2717,0))),0),0)</f>
        <v>0</v>
      </c>
      <c r="AD2718" s="5">
        <f ca="1">IF(AND($G2716,NOT(ISTEXT($G2715)),ISNUMBER(Poczatek),ISNUMBER(Koniec_Projekt)),IFERROR(IF(LataProjekcji=$F2717,IF(AND($G2717=$G2718,$F2717=$F2718),ROUND($D2716-SUM($K2718:AC2718),0),ROUND(AD2716*$E2717,0)),IF(LataProjekcji&gt;$F2717,0,ROUND(AD2716*$E2717,0))),0),0)</f>
        <v>0</v>
      </c>
      <c r="AE2718" s="5">
        <f ca="1">IF(AND($G2716,NOT(ISTEXT($G2715)),ISNUMBER(Poczatek),ISNUMBER(Koniec_Projekt)),IFERROR(IF(LataProjekcji=$F2717,IF(AND($G2717=$G2718,$F2717=$F2718),ROUND($D2716-SUM($K2718:AD2718),0),ROUND(AE2716*$E2717,0)),IF(LataProjekcji&gt;$F2717,0,ROUND(AE2716*$E2717,0))),0),0)</f>
        <v>0</v>
      </c>
    </row>
    <row r="2719" spans="2:31" ht="12.5" hidden="1" thickBot="1">
      <c r="B2719" s="532" t="s">
        <v>755</v>
      </c>
      <c r="C2719" s="533"/>
      <c r="D2719" s="534">
        <f ca="1">IF(D2716&gt;10,ROUND((D2718-1)*E2717,0),E2717)</f>
        <v>0</v>
      </c>
      <c r="E2719" s="534">
        <f ca="1">D2716-D2719</f>
        <v>0</v>
      </c>
      <c r="F2719" s="533"/>
      <c r="G2719" s="533"/>
      <c r="H2719" s="533"/>
      <c r="I2719" s="533"/>
      <c r="J2719" s="533"/>
      <c r="K2719" s="533"/>
      <c r="L2719" s="533"/>
      <c r="M2719" s="533"/>
      <c r="N2719" s="533"/>
      <c r="O2719" s="533"/>
      <c r="P2719" s="533"/>
      <c r="Q2719" s="533"/>
      <c r="R2719" s="533"/>
      <c r="S2719" s="533"/>
      <c r="T2719" s="533"/>
      <c r="U2719" s="533"/>
      <c r="V2719" s="533"/>
      <c r="W2719" s="533"/>
      <c r="X2719" s="533"/>
      <c r="Y2719" s="533"/>
      <c r="Z2719" s="533"/>
      <c r="AA2719" s="533"/>
      <c r="AB2719" s="533"/>
      <c r="AC2719" s="533"/>
      <c r="AD2719" s="533"/>
      <c r="AE2719" s="533"/>
    </row>
    <row r="2720" spans="2:31" ht="12.5" hidden="1" thickTop="1"/>
    <row r="2722" spans="1:31" hidden="1">
      <c r="A2722" s="537"/>
      <c r="B2722" s="7" t="str">
        <f>"Grupa ST: "&amp;B1556</f>
        <v>Grupa ST: URZĄDZENIA TECHNICZNE I MASZYNY (+ ŚRODKI TRWAŁE W BUDOWIE)</v>
      </c>
    </row>
    <row r="2723" spans="1:31" ht="12.5" hidden="1" thickBot="1">
      <c r="B2723" s="535" t="str">
        <f ca="1">"nazwa ST: "&amp;B1557</f>
        <v>nazwa ST: 0</v>
      </c>
      <c r="C2723" s="535"/>
      <c r="D2723" s="536">
        <f>D1557</f>
        <v>149</v>
      </c>
      <c r="E2723" s="535"/>
      <c r="F2723" s="535"/>
      <c r="G2723" s="535"/>
      <c r="H2723" s="535"/>
      <c r="I2723" s="535"/>
      <c r="J2723" s="535"/>
      <c r="K2723" s="544" t="str">
        <f t="shared" ref="K2723:AE2723" si="3723">LataProjekcji</f>
        <v>Uzupełnij dane</v>
      </c>
      <c r="L2723" s="544" t="str">
        <f t="shared" si="3723"/>
        <v/>
      </c>
      <c r="M2723" s="544" t="str">
        <f t="shared" si="3723"/>
        <v/>
      </c>
      <c r="N2723" s="544" t="str">
        <f t="shared" si="3723"/>
        <v/>
      </c>
      <c r="O2723" s="544" t="str">
        <f t="shared" si="3723"/>
        <v/>
      </c>
      <c r="P2723" s="544" t="str">
        <f t="shared" si="3723"/>
        <v/>
      </c>
      <c r="Q2723" s="544" t="str">
        <f t="shared" si="3723"/>
        <v/>
      </c>
      <c r="R2723" s="544" t="str">
        <f t="shared" si="3723"/>
        <v/>
      </c>
      <c r="S2723" s="544" t="str">
        <f t="shared" si="3723"/>
        <v/>
      </c>
      <c r="T2723" s="544" t="str">
        <f t="shared" si="3723"/>
        <v/>
      </c>
      <c r="U2723" s="544" t="str">
        <f t="shared" si="3723"/>
        <v/>
      </c>
      <c r="V2723" s="544" t="str">
        <f t="shared" si="3723"/>
        <v/>
      </c>
      <c r="W2723" s="544" t="str">
        <f t="shared" si="3723"/>
        <v/>
      </c>
      <c r="X2723" s="544" t="str">
        <f t="shared" si="3723"/>
        <v/>
      </c>
      <c r="Y2723" s="544" t="str">
        <f t="shared" si="3723"/>
        <v/>
      </c>
      <c r="Z2723" s="544" t="str">
        <f t="shared" si="3723"/>
        <v/>
      </c>
      <c r="AA2723" s="544" t="str">
        <f t="shared" si="3723"/>
        <v/>
      </c>
      <c r="AB2723" s="544" t="str">
        <f t="shared" si="3723"/>
        <v/>
      </c>
      <c r="AC2723" s="544" t="str">
        <f t="shared" si="3723"/>
        <v/>
      </c>
      <c r="AD2723" s="544" t="str">
        <f t="shared" si="3723"/>
        <v/>
      </c>
      <c r="AE2723" s="544" t="str">
        <f t="shared" si="3723"/>
        <v/>
      </c>
    </row>
    <row r="2724" spans="1:31" hidden="1">
      <c r="B2724" s="531" t="s">
        <v>756</v>
      </c>
      <c r="D2724" s="1">
        <f ca="1">D1558</f>
        <v>1900</v>
      </c>
      <c r="E2724" s="1">
        <f ca="1">E1558</f>
        <v>1</v>
      </c>
      <c r="F2724" s="1">
        <f ca="1">IF(D2725&gt;10,F1558,1)</f>
        <v>1</v>
      </c>
      <c r="G2724" s="530" t="str">
        <f ca="1">IF(ISBLANK(OFFSET($E$269,$D2723,0)),"brak daty",IF(D2725&gt;10,EDATE(OFFSET($E$269,$D2723,0),D2727),DATE(D2724,E2724,1)))</f>
        <v>brak daty</v>
      </c>
      <c r="H2724" s="543" t="b">
        <f ca="1">SUM(K2724:AE2724)=D2727</f>
        <v>1</v>
      </c>
      <c r="I2724" s="1" t="s">
        <v>752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1:31" hidden="1">
      <c r="B2725" s="531" t="s">
        <v>758</v>
      </c>
      <c r="D2725" s="5">
        <f ca="1">D1559</f>
        <v>0</v>
      </c>
      <c r="E2725" s="459">
        <f ca="1">E1559</f>
        <v>0</v>
      </c>
      <c r="F2725" s="459">
        <f ca="1">F1559</f>
        <v>0</v>
      </c>
      <c r="G2725" s="1" t="b">
        <f>NOT(ISBLANK(am_maszyny))</f>
        <v>0</v>
      </c>
      <c r="H2725" s="543" t="b">
        <f ca="1">SUM(K2725:AE2725)=E2727</f>
        <v>1</v>
      </c>
      <c r="I2725" s="1" t="s">
        <v>753</v>
      </c>
      <c r="K2725" s="542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42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42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42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42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42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42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42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42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42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42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42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42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42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42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42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42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42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42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42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42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1:31" hidden="1">
      <c r="B2726" s="531" t="s">
        <v>757</v>
      </c>
      <c r="D2726" s="459">
        <f ca="1">D1560</f>
        <v>0</v>
      </c>
      <c r="E2726" s="459">
        <f ca="1">IF(D2725&gt;10,ROUND(D2726/12,2),D2726)</f>
        <v>0</v>
      </c>
      <c r="F2726" s="529">
        <f>Koniec_Projekt</f>
        <v>0</v>
      </c>
      <c r="G2726" s="330">
        <f>Miesiac_Koniec_Projekt</f>
        <v>0</v>
      </c>
      <c r="H2726" s="543" t="b">
        <f ca="1">SUM(K2726:AE2726)=D2725</f>
        <v>1</v>
      </c>
      <c r="I2726" s="1" t="s">
        <v>716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1:31" hidden="1">
      <c r="B2727" s="531" t="s">
        <v>754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426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1:31" ht="12.5" hidden="1" thickBot="1">
      <c r="B2728" s="532" t="s">
        <v>755</v>
      </c>
      <c r="C2728" s="533"/>
      <c r="D2728" s="534">
        <f ca="1">IF(D2725&gt;10,ROUND((D2727-1)*E2726,0),E2726)</f>
        <v>0</v>
      </c>
      <c r="E2728" s="534">
        <f ca="1">D2725-D2728</f>
        <v>0</v>
      </c>
      <c r="F2728" s="533"/>
      <c r="G2728" s="533"/>
      <c r="H2728" s="533"/>
      <c r="I2728" s="533"/>
      <c r="J2728" s="533"/>
      <c r="K2728" s="533"/>
      <c r="L2728" s="533"/>
      <c r="M2728" s="533"/>
      <c r="N2728" s="533"/>
      <c r="O2728" s="533"/>
      <c r="P2728" s="533"/>
      <c r="Q2728" s="533"/>
      <c r="R2728" s="533"/>
      <c r="S2728" s="533"/>
      <c r="T2728" s="533"/>
      <c r="U2728" s="533"/>
      <c r="V2728" s="533"/>
      <c r="W2728" s="533"/>
      <c r="X2728" s="533"/>
      <c r="Y2728" s="533"/>
      <c r="Z2728" s="533"/>
      <c r="AA2728" s="533"/>
      <c r="AB2728" s="533"/>
      <c r="AC2728" s="533"/>
      <c r="AD2728" s="533"/>
      <c r="AE2728" s="533"/>
    </row>
    <row r="2729" spans="1:31" ht="12.5" hidden="1" thickTop="1"/>
    <row r="2730" spans="1:31" ht="12.5" hidden="1" thickBot="1">
      <c r="B2730" s="535" t="str">
        <f ca="1">"nazwa ST: "&amp;B1564</f>
        <v>nazwa ST: 0</v>
      </c>
      <c r="C2730" s="535"/>
      <c r="D2730" s="536">
        <f>D1564</f>
        <v>150</v>
      </c>
      <c r="E2730" s="535"/>
      <c r="F2730" s="535"/>
      <c r="G2730" s="535"/>
      <c r="H2730" s="535"/>
      <c r="I2730" s="535"/>
      <c r="J2730" s="535"/>
      <c r="K2730" s="544" t="str">
        <f t="shared" ref="K2730:AE2730" si="3724">LataProjekcji</f>
        <v>Uzupełnij dane</v>
      </c>
      <c r="L2730" s="544" t="str">
        <f t="shared" si="3724"/>
        <v/>
      </c>
      <c r="M2730" s="544" t="str">
        <f t="shared" si="3724"/>
        <v/>
      </c>
      <c r="N2730" s="544" t="str">
        <f t="shared" si="3724"/>
        <v/>
      </c>
      <c r="O2730" s="544" t="str">
        <f t="shared" si="3724"/>
        <v/>
      </c>
      <c r="P2730" s="544" t="str">
        <f t="shared" si="3724"/>
        <v/>
      </c>
      <c r="Q2730" s="544" t="str">
        <f t="shared" si="3724"/>
        <v/>
      </c>
      <c r="R2730" s="544" t="str">
        <f t="shared" si="3724"/>
        <v/>
      </c>
      <c r="S2730" s="544" t="str">
        <f t="shared" si="3724"/>
        <v/>
      </c>
      <c r="T2730" s="544" t="str">
        <f t="shared" si="3724"/>
        <v/>
      </c>
      <c r="U2730" s="544" t="str">
        <f t="shared" si="3724"/>
        <v/>
      </c>
      <c r="V2730" s="544" t="str">
        <f t="shared" si="3724"/>
        <v/>
      </c>
      <c r="W2730" s="544" t="str">
        <f t="shared" si="3724"/>
        <v/>
      </c>
      <c r="X2730" s="544" t="str">
        <f t="shared" si="3724"/>
        <v/>
      </c>
      <c r="Y2730" s="544" t="str">
        <f t="shared" si="3724"/>
        <v/>
      </c>
      <c r="Z2730" s="544" t="str">
        <f t="shared" si="3724"/>
        <v/>
      </c>
      <c r="AA2730" s="544" t="str">
        <f t="shared" si="3724"/>
        <v/>
      </c>
      <c r="AB2730" s="544" t="str">
        <f t="shared" si="3724"/>
        <v/>
      </c>
      <c r="AC2730" s="544" t="str">
        <f t="shared" si="3724"/>
        <v/>
      </c>
      <c r="AD2730" s="544" t="str">
        <f t="shared" si="3724"/>
        <v/>
      </c>
      <c r="AE2730" s="544" t="str">
        <f t="shared" si="3724"/>
        <v/>
      </c>
    </row>
    <row r="2731" spans="1:31" hidden="1">
      <c r="B2731" s="531" t="s">
        <v>756</v>
      </c>
      <c r="D2731" s="1">
        <f ca="1">D1565</f>
        <v>1900</v>
      </c>
      <c r="E2731" s="1">
        <f ca="1">E1565</f>
        <v>1</v>
      </c>
      <c r="F2731" s="1">
        <f ca="1">IF(D2732&gt;10,F1565,1)</f>
        <v>1</v>
      </c>
      <c r="G2731" s="530" t="str">
        <f ca="1">IF(ISBLANK(OFFSET($E$269,$D2730,0)),"brak daty",IF(D2732&gt;10,EDATE(OFFSET($E$269,$D2730,0),D2734),DATE(D2731,E2731,1)))</f>
        <v>brak daty</v>
      </c>
      <c r="H2731" s="543" t="b">
        <f ca="1">SUM(K2731:AE2731)=D2734</f>
        <v>1</v>
      </c>
      <c r="I2731" s="1" t="s">
        <v>752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1:31" hidden="1">
      <c r="B2732" s="531" t="s">
        <v>758</v>
      </c>
      <c r="D2732" s="5">
        <f ca="1">D1566</f>
        <v>0</v>
      </c>
      <c r="E2732" s="459">
        <f ca="1">E1566</f>
        <v>0</v>
      </c>
      <c r="F2732" s="459">
        <f ca="1">F1566</f>
        <v>0</v>
      </c>
      <c r="G2732" s="1" t="b">
        <f>NOT(ISBLANK(am_maszyny))</f>
        <v>0</v>
      </c>
      <c r="H2732" s="543" t="b">
        <f ca="1">SUM(K2732:AE2732)=E2734</f>
        <v>1</v>
      </c>
      <c r="I2732" s="1" t="s">
        <v>753</v>
      </c>
      <c r="K2732" s="542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42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42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42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42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42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42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42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42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42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42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42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42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42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42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42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42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42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42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42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42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1:31" hidden="1">
      <c r="B2733" s="531" t="s">
        <v>757</v>
      </c>
      <c r="D2733" s="459">
        <f ca="1">D1567</f>
        <v>0</v>
      </c>
      <c r="E2733" s="459">
        <f ca="1">IF(D2732&gt;10,ROUND(D2733/12,2),D2733)</f>
        <v>0</v>
      </c>
      <c r="F2733" s="529">
        <f>Koniec_Projekt</f>
        <v>0</v>
      </c>
      <c r="G2733" s="330">
        <f>Miesiac_Koniec_Projekt</f>
        <v>0</v>
      </c>
      <c r="H2733" s="543" t="b">
        <f ca="1">SUM(K2733:AE2733)=D2732</f>
        <v>1</v>
      </c>
      <c r="I2733" s="1" t="s">
        <v>716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1:31" hidden="1">
      <c r="B2734" s="531" t="s">
        <v>754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426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1:31" ht="12.5" hidden="1" thickBot="1">
      <c r="B2735" s="532" t="s">
        <v>755</v>
      </c>
      <c r="C2735" s="533"/>
      <c r="D2735" s="534">
        <f ca="1">IF(D2732&gt;10,ROUND((D2734-1)*E2733,0),E2733)</f>
        <v>0</v>
      </c>
      <c r="E2735" s="534">
        <f ca="1">D2732-D2735</f>
        <v>0</v>
      </c>
      <c r="F2735" s="533"/>
      <c r="G2735" s="533"/>
      <c r="H2735" s="533"/>
      <c r="I2735" s="533"/>
      <c r="J2735" s="533"/>
      <c r="K2735" s="533"/>
      <c r="L2735" s="533"/>
      <c r="M2735" s="533"/>
      <c r="N2735" s="533"/>
      <c r="O2735" s="533"/>
      <c r="P2735" s="533"/>
      <c r="Q2735" s="533"/>
      <c r="R2735" s="533"/>
      <c r="S2735" s="533"/>
      <c r="T2735" s="533"/>
      <c r="U2735" s="533"/>
      <c r="V2735" s="533"/>
      <c r="W2735" s="533"/>
      <c r="X2735" s="533"/>
      <c r="Y2735" s="533"/>
      <c r="Z2735" s="533"/>
      <c r="AA2735" s="533"/>
      <c r="AB2735" s="533"/>
      <c r="AC2735" s="533"/>
      <c r="AD2735" s="533"/>
      <c r="AE2735" s="533"/>
    </row>
    <row r="2736" spans="1:31" ht="12.5" hidden="1" thickTop="1"/>
    <row r="2737" spans="2:31" ht="12.5" hidden="1" thickBot="1">
      <c r="B2737" s="535" t="str">
        <f ca="1">"nazwa ST: "&amp;B1571</f>
        <v>nazwa ST: 0</v>
      </c>
      <c r="C2737" s="535"/>
      <c r="D2737" s="536">
        <f>D1571</f>
        <v>151</v>
      </c>
      <c r="E2737" s="535"/>
      <c r="F2737" s="535"/>
      <c r="G2737" s="535"/>
      <c r="H2737" s="535"/>
      <c r="I2737" s="535"/>
      <c r="J2737" s="535"/>
      <c r="K2737" s="544" t="str">
        <f t="shared" ref="K2737:AE2737" si="3725">LataProjekcji</f>
        <v>Uzupełnij dane</v>
      </c>
      <c r="L2737" s="544" t="str">
        <f t="shared" si="3725"/>
        <v/>
      </c>
      <c r="M2737" s="544" t="str">
        <f t="shared" si="3725"/>
        <v/>
      </c>
      <c r="N2737" s="544" t="str">
        <f t="shared" si="3725"/>
        <v/>
      </c>
      <c r="O2737" s="544" t="str">
        <f t="shared" si="3725"/>
        <v/>
      </c>
      <c r="P2737" s="544" t="str">
        <f t="shared" si="3725"/>
        <v/>
      </c>
      <c r="Q2737" s="544" t="str">
        <f t="shared" si="3725"/>
        <v/>
      </c>
      <c r="R2737" s="544" t="str">
        <f t="shared" si="3725"/>
        <v/>
      </c>
      <c r="S2737" s="544" t="str">
        <f t="shared" si="3725"/>
        <v/>
      </c>
      <c r="T2737" s="544" t="str">
        <f t="shared" si="3725"/>
        <v/>
      </c>
      <c r="U2737" s="544" t="str">
        <f t="shared" si="3725"/>
        <v/>
      </c>
      <c r="V2737" s="544" t="str">
        <f t="shared" si="3725"/>
        <v/>
      </c>
      <c r="W2737" s="544" t="str">
        <f t="shared" si="3725"/>
        <v/>
      </c>
      <c r="X2737" s="544" t="str">
        <f t="shared" si="3725"/>
        <v/>
      </c>
      <c r="Y2737" s="544" t="str">
        <f t="shared" si="3725"/>
        <v/>
      </c>
      <c r="Z2737" s="544" t="str">
        <f t="shared" si="3725"/>
        <v/>
      </c>
      <c r="AA2737" s="544" t="str">
        <f t="shared" si="3725"/>
        <v/>
      </c>
      <c r="AB2737" s="544" t="str">
        <f t="shared" si="3725"/>
        <v/>
      </c>
      <c r="AC2737" s="544" t="str">
        <f t="shared" si="3725"/>
        <v/>
      </c>
      <c r="AD2737" s="544" t="str">
        <f t="shared" si="3725"/>
        <v/>
      </c>
      <c r="AE2737" s="544" t="str">
        <f t="shared" si="3725"/>
        <v/>
      </c>
    </row>
    <row r="2738" spans="2:31" hidden="1">
      <c r="B2738" s="531" t="s">
        <v>756</v>
      </c>
      <c r="D2738" s="1">
        <f ca="1">D1572</f>
        <v>1900</v>
      </c>
      <c r="E2738" s="1">
        <f ca="1">E1572</f>
        <v>1</v>
      </c>
      <c r="F2738" s="1">
        <f ca="1">IF(D2739&gt;10,F1572,1)</f>
        <v>1</v>
      </c>
      <c r="G2738" s="530" t="str">
        <f ca="1">IF(ISBLANK(OFFSET($E$269,$D2737,0)),"brak daty",IF(D2739&gt;10,EDATE(OFFSET($E$269,$D2737,0),D2741),DATE(D2738,E2738,1)))</f>
        <v>brak daty</v>
      </c>
      <c r="H2738" s="543" t="b">
        <f ca="1">SUM(K2738:AE2738)=D2741</f>
        <v>1</v>
      </c>
      <c r="I2738" s="1" t="s">
        <v>752</v>
      </c>
      <c r="K2738" s="5">
        <f ca="1">IF(AND($G2739,NOT(ISTEXT($G2738)),ISNUMBER(Poczatek),ISNUMBER(Koniec_Projekt)),IFERROR(IF($D2738=LataProjekcji,$F2738,IF($D2738&lt;LataProjekcji,IF((SUM(K2738)+12)&lt;$D2741,12,$D2741-SUM(K2738)),0)),0),0)</f>
        <v>0</v>
      </c>
      <c r="L2738" s="5">
        <f ca="1">IF(AND($G2739,NOT(ISTEXT($G2738)),ISNUMBER(Poczatek),ISNUMBER(Koniec_Projekt)),IFERROR(IF($D2738=LataProjekcji,$F2738,IF($D2738&lt;LataProjekcji,IF((SUM($K2738:K2738)+12)&lt;$D2741,12,$D2741-SUM($K2738:K2738)),0)),0),0)</f>
        <v>0</v>
      </c>
      <c r="M2738" s="5">
        <f ca="1">IF(AND($G2739,NOT(ISTEXT($G2738)),ISNUMBER(Poczatek),ISNUMBER(Koniec_Projekt)),IFERROR(IF($D2738=LataProjekcji,$F2738,IF($D2738&lt;LataProjekcji,IF((SUM($K2738:L2738)+12)&lt;$D2741,12,$D2741-SUM($K2738:L2738)),0)),0),0)</f>
        <v>0</v>
      </c>
      <c r="N2738" s="5">
        <f ca="1">IF(AND($G2739,NOT(ISTEXT($G2738)),ISNUMBER(Poczatek),ISNUMBER(Koniec_Projekt)),IFERROR(IF($D2738=LataProjekcji,$F2738,IF($D2738&lt;LataProjekcji,IF((SUM($K2738:M2738)+12)&lt;$D2741,12,$D2741-SUM($K2738:M2738)),0)),0),0)</f>
        <v>0</v>
      </c>
      <c r="O2738" s="5">
        <f ca="1">IF(AND($G2739,NOT(ISTEXT($G2738)),ISNUMBER(Poczatek),ISNUMBER(Koniec_Projekt)),IFERROR(IF($D2738=LataProjekcji,$F2738,IF($D2738&lt;LataProjekcji,IF((SUM($K2738:N2738)+12)&lt;$D2741,12,$D2741-SUM($K2738:N2738)),0)),0),0)</f>
        <v>0</v>
      </c>
      <c r="P2738" s="5">
        <f ca="1">IF(AND($G2739,NOT(ISTEXT($G2738)),ISNUMBER(Poczatek),ISNUMBER(Koniec_Projekt)),IFERROR(IF($D2738=LataProjekcji,$F2738,IF($D2738&lt;LataProjekcji,IF((SUM($K2738:O2738)+12)&lt;$D2741,12,$D2741-SUM($K2738:O2738)),0)),0),0)</f>
        <v>0</v>
      </c>
      <c r="Q2738" s="5">
        <f ca="1">IF(AND($G2739,NOT(ISTEXT($G2738)),ISNUMBER(Poczatek),ISNUMBER(Koniec_Projekt)),IFERROR(IF($D2738=LataProjekcji,$F2738,IF($D2738&lt;LataProjekcji,IF((SUM($K2738:P2738)+12)&lt;$D2741,12,$D2741-SUM($K2738:P2738)),0)),0),0)</f>
        <v>0</v>
      </c>
      <c r="R2738" s="5">
        <f ca="1">IF(AND($G2739,NOT(ISTEXT($G2738)),ISNUMBER(Poczatek),ISNUMBER(Koniec_Projekt)),IFERROR(IF($D2738=LataProjekcji,$F2738,IF($D2738&lt;LataProjekcji,IF((SUM($K2738:Q2738)+12)&lt;$D2741,12,$D2741-SUM($K2738:Q2738)),0)),0),0)</f>
        <v>0</v>
      </c>
      <c r="S2738" s="5">
        <f ca="1">IF(AND($G2739,NOT(ISTEXT($G2738)),ISNUMBER(Poczatek),ISNUMBER(Koniec_Projekt)),IFERROR(IF($D2738=LataProjekcji,$F2738,IF($D2738&lt;LataProjekcji,IF((SUM($K2738:R2738)+12)&lt;$D2741,12,$D2741-SUM($K2738:R2738)),0)),0),0)</f>
        <v>0</v>
      </c>
      <c r="T2738" s="5">
        <f ca="1">IF(AND($G2739,NOT(ISTEXT($G2738)),ISNUMBER(Poczatek),ISNUMBER(Koniec_Projekt)),IFERROR(IF($D2738=LataProjekcji,$F2738,IF($D2738&lt;LataProjekcji,IF((SUM($K2738:S2738)+12)&lt;$D2741,12,$D2741-SUM($K2738:S2738)),0)),0),0)</f>
        <v>0</v>
      </c>
      <c r="U2738" s="5">
        <f ca="1">IF(AND($G2739,NOT(ISTEXT($G2738)),ISNUMBER(Poczatek),ISNUMBER(Koniec_Projekt)),IFERROR(IF($D2738=LataProjekcji,$F2738,IF($D2738&lt;LataProjekcji,IF((SUM($K2738:T2738)+12)&lt;$D2741,12,$D2741-SUM($K2738:T2738)),0)),0),0)</f>
        <v>0</v>
      </c>
      <c r="V2738" s="5">
        <f ca="1">IF(AND($G2739,NOT(ISTEXT($G2738)),ISNUMBER(Poczatek),ISNUMBER(Koniec_Projekt)),IFERROR(IF($D2738=LataProjekcji,$F2738,IF($D2738&lt;LataProjekcji,IF((SUM($K2738:U2738)+12)&lt;$D2741,12,$D2741-SUM($K2738:U2738)),0)),0),0)</f>
        <v>0</v>
      </c>
      <c r="W2738" s="5">
        <f ca="1">IF(AND($G2739,NOT(ISTEXT($G2738)),ISNUMBER(Poczatek),ISNUMBER(Koniec_Projekt)),IFERROR(IF($D2738=LataProjekcji,$F2738,IF($D2738&lt;LataProjekcji,IF((SUM($K2738:V2738)+12)&lt;$D2741,12,$D2741-SUM($K2738:V2738)),0)),0),0)</f>
        <v>0</v>
      </c>
      <c r="X2738" s="5">
        <f ca="1">IF(AND($G2739,NOT(ISTEXT($G2738)),ISNUMBER(Poczatek),ISNUMBER(Koniec_Projekt)),IFERROR(IF($D2738=LataProjekcji,$F2738,IF($D2738&lt;LataProjekcji,IF((SUM($K2738:W2738)+12)&lt;$D2741,12,$D2741-SUM($K2738:W2738)),0)),0),0)</f>
        <v>0</v>
      </c>
      <c r="Y2738" s="5">
        <f ca="1">IF(AND($G2739,NOT(ISTEXT($G2738)),ISNUMBER(Poczatek),ISNUMBER(Koniec_Projekt)),IFERROR(IF($D2738=LataProjekcji,$F2738,IF($D2738&lt;LataProjekcji,IF((SUM($K2738:X2738)+12)&lt;$D2741,12,$D2741-SUM($K2738:X2738)),0)),0),0)</f>
        <v>0</v>
      </c>
      <c r="Z2738" s="5">
        <f ca="1">IF(AND($G2739,NOT(ISTEXT($G2738)),ISNUMBER(Poczatek),ISNUMBER(Koniec_Projekt)),IFERROR(IF($D2738=LataProjekcji,$F2738,IF($D2738&lt;LataProjekcji,IF((SUM($K2738:Y2738)+12)&lt;$D2741,12,$D2741-SUM($K2738:Y2738)),0)),0),0)</f>
        <v>0</v>
      </c>
      <c r="AA2738" s="5">
        <f ca="1">IF(AND($G2739,NOT(ISTEXT($G2738)),ISNUMBER(Poczatek),ISNUMBER(Koniec_Projekt)),IFERROR(IF($D2738=LataProjekcji,$F2738,IF($D2738&lt;LataProjekcji,IF((SUM($K2738:Z2738)+12)&lt;$D2741,12,$D2741-SUM($K2738:Z2738)),0)),0),0)</f>
        <v>0</v>
      </c>
      <c r="AB2738" s="5">
        <f ca="1">IF(AND($G2739,NOT(ISTEXT($G2738)),ISNUMBER(Poczatek),ISNUMBER(Koniec_Projekt)),IFERROR(IF($D2738=LataProjekcji,$F2738,IF($D2738&lt;LataProjekcji,IF((SUM($K2738:AA2738)+12)&lt;$D2741,12,$D2741-SUM($K2738:AA2738)),0)),0),0)</f>
        <v>0</v>
      </c>
      <c r="AC2738" s="5">
        <f ca="1">IF(AND($G2739,NOT(ISTEXT($G2738)),ISNUMBER(Poczatek),ISNUMBER(Koniec_Projekt)),IFERROR(IF($D2738=LataProjekcji,$F2738,IF($D2738&lt;LataProjekcji,IF((SUM($K2738:AB2738)+12)&lt;$D2741,12,$D2741-SUM($K2738:AB2738)),0)),0),0)</f>
        <v>0</v>
      </c>
      <c r="AD2738" s="5">
        <f ca="1">IF(AND($G2739,NOT(ISTEXT($G2738)),ISNUMBER(Poczatek),ISNUMBER(Koniec_Projekt)),IFERROR(IF($D2738=LataProjekcji,$F2738,IF($D2738&lt;LataProjekcji,IF((SUM($K2738:AC2738)+12)&lt;$D2741,12,$D2741-SUM($K2738:AC2738)),0)),0),0)</f>
        <v>0</v>
      </c>
      <c r="AE2738" s="5">
        <f ca="1">IF(AND($G2739,NOT(ISTEXT($G2738)),ISNUMBER(Poczatek),ISNUMBER(Koniec_Projekt)),IFERROR(IF($D2738=LataProjekcji,$F2738,IF($D2738&lt;LataProjekcji,IF((SUM($K2738:AD2738)+12)&lt;$D2741,12,$D2741-SUM($K2738:AD2738)),0)),0),0)</f>
        <v>0</v>
      </c>
    </row>
    <row r="2739" spans="2:31" hidden="1">
      <c r="B2739" s="531" t="s">
        <v>758</v>
      </c>
      <c r="D2739" s="5">
        <f ca="1">D1573</f>
        <v>0</v>
      </c>
      <c r="E2739" s="459">
        <f ca="1">E1573</f>
        <v>0</v>
      </c>
      <c r="F2739" s="459">
        <f ca="1">F1573</f>
        <v>0</v>
      </c>
      <c r="G2739" s="1" t="b">
        <f>NOT(ISBLANK(am_maszyny))</f>
        <v>0</v>
      </c>
      <c r="H2739" s="543" t="b">
        <f ca="1">SUM(K2739:AE2739)=E2741</f>
        <v>1</v>
      </c>
      <c r="I2739" s="1" t="s">
        <v>753</v>
      </c>
      <c r="K2739" s="542">
        <f ca="1">IF(AND($G2739,NOT(ISTEXT($G2738)),ISNUMBER(Poczatek),ISNUMBER(Koniec_Projekt)),IFERROR(IF($D2738=LataProjekcji,IF($F2738&gt;$E2741,$E2741,$F2738),IF($D2741&gt;=$E2741,(IF($D2738&lt;LataProjekcji,IF((SUM(J2739:$K2739)+12)&lt;$E2741,12,$E2741-SUM(J2739:$K2739)),0)),(IF($D2738&lt;LataProjekcji,IF((SUM(J2739:$K2739)+12)&lt;$D2741,12,$D2741-SUM(J2739:$K2739)),0)))),0),0)</f>
        <v>0</v>
      </c>
      <c r="L2739" s="542">
        <f ca="1">IF(AND($G2739,NOT(ISTEXT($G2738)),ISNUMBER(Poczatek),ISNUMBER(Koniec_Projekt)),IFERROR(IF($D2738=LataProjekcji,IF($F2738&gt;$E2741,$E2741,$F2738),IF($D2741&gt;=$E2741,(IF($D2738&lt;LataProjekcji,IF((SUM($K2739:K2739)+12)&lt;$E2741,12,$E2741-SUM($K2739:K2739)),0)),(IF($D2738&lt;LataProjekcji,IF((SUM($K2739:K2739)+12)&lt;$D2741,12,$D2741-SUM($K2739:K2739)),0)))),0),0)</f>
        <v>0</v>
      </c>
      <c r="M2739" s="542">
        <f ca="1">IF(AND($G2739,NOT(ISTEXT($G2738)),ISNUMBER(Poczatek),ISNUMBER(Koniec_Projekt)),IFERROR(IF($D2738=LataProjekcji,IF($F2738&gt;$E2741,$E2741,$F2738),IF($D2741&gt;=$E2741,(IF($D2738&lt;LataProjekcji,IF((SUM($K2739:L2739)+12)&lt;$E2741,12,$E2741-SUM($K2739:L2739)),0)),(IF($D2738&lt;LataProjekcji,IF((SUM($K2739:L2739)+12)&lt;$D2741,12,$D2741-SUM($K2739:L2739)),0)))),0),0)</f>
        <v>0</v>
      </c>
      <c r="N2739" s="542">
        <f ca="1">IF(AND($G2739,NOT(ISTEXT($G2738)),ISNUMBER(Poczatek),ISNUMBER(Koniec_Projekt)),IFERROR(IF($D2738=LataProjekcji,IF($F2738&gt;$E2741,$E2741,$F2738),IF($D2741&gt;=$E2741,(IF($D2738&lt;LataProjekcji,IF((SUM($K2739:M2739)+12)&lt;$E2741,12,$E2741-SUM($K2739:M2739)),0)),(IF($D2738&lt;LataProjekcji,IF((SUM($K2739:M2739)+12)&lt;$D2741,12,$D2741-SUM($K2739:M2739)),0)))),0),0)</f>
        <v>0</v>
      </c>
      <c r="O2739" s="542">
        <f ca="1">IF(AND($G2739,NOT(ISTEXT($G2738)),ISNUMBER(Poczatek),ISNUMBER(Koniec_Projekt)),IFERROR(IF($D2738=LataProjekcji,IF($F2738&gt;$E2741,$E2741,$F2738),IF($D2741&gt;=$E2741,(IF($D2738&lt;LataProjekcji,IF((SUM($K2739:N2739)+12)&lt;$E2741,12,$E2741-SUM($K2739:N2739)),0)),(IF($D2738&lt;LataProjekcji,IF((SUM($K2739:N2739)+12)&lt;$D2741,12,$D2741-SUM($K2739:N2739)),0)))),0),0)</f>
        <v>0</v>
      </c>
      <c r="P2739" s="542">
        <f ca="1">IF(AND($G2739,NOT(ISTEXT($G2738)),ISNUMBER(Poczatek),ISNUMBER(Koniec_Projekt)),IFERROR(IF($D2738=LataProjekcji,IF($F2738&gt;$E2741,$E2741,$F2738),IF($D2741&gt;=$E2741,(IF($D2738&lt;LataProjekcji,IF((SUM($K2739:O2739)+12)&lt;$E2741,12,$E2741-SUM($K2739:O2739)),0)),(IF($D2738&lt;LataProjekcji,IF((SUM($K2739:O2739)+12)&lt;$D2741,12,$D2741-SUM($K2739:O2739)),0)))),0),0)</f>
        <v>0</v>
      </c>
      <c r="Q2739" s="542">
        <f ca="1">IF(AND($G2739,NOT(ISTEXT($G2738)),ISNUMBER(Poczatek),ISNUMBER(Koniec_Projekt)),IFERROR(IF($D2738=LataProjekcji,IF($F2738&gt;$E2741,$E2741,$F2738),IF($D2741&gt;=$E2741,(IF($D2738&lt;LataProjekcji,IF((SUM($K2739:P2739)+12)&lt;$E2741,12,$E2741-SUM($K2739:P2739)),0)),(IF($D2738&lt;LataProjekcji,IF((SUM($K2739:P2739)+12)&lt;$D2741,12,$D2741-SUM($K2739:P2739)),0)))),0),0)</f>
        <v>0</v>
      </c>
      <c r="R2739" s="542">
        <f ca="1">IF(AND($G2739,NOT(ISTEXT($G2738)),ISNUMBER(Poczatek),ISNUMBER(Koniec_Projekt)),IFERROR(IF($D2738=LataProjekcji,IF($F2738&gt;$E2741,$E2741,$F2738),IF($D2741&gt;=$E2741,(IF($D2738&lt;LataProjekcji,IF((SUM($K2739:Q2739)+12)&lt;$E2741,12,$E2741-SUM($K2739:Q2739)),0)),(IF($D2738&lt;LataProjekcji,IF((SUM($K2739:Q2739)+12)&lt;$D2741,12,$D2741-SUM($K2739:Q2739)),0)))),0),0)</f>
        <v>0</v>
      </c>
      <c r="S2739" s="542">
        <f ca="1">IF(AND($G2739,NOT(ISTEXT($G2738)),ISNUMBER(Poczatek),ISNUMBER(Koniec_Projekt)),IFERROR(IF($D2738=LataProjekcji,IF($F2738&gt;$E2741,$E2741,$F2738),IF($D2741&gt;=$E2741,(IF($D2738&lt;LataProjekcji,IF((SUM($K2739:R2739)+12)&lt;$E2741,12,$E2741-SUM($K2739:R2739)),0)),(IF($D2738&lt;LataProjekcji,IF((SUM($K2739:R2739)+12)&lt;$D2741,12,$D2741-SUM($K2739:R2739)),0)))),0),0)</f>
        <v>0</v>
      </c>
      <c r="T2739" s="542">
        <f ca="1">IF(AND($G2739,NOT(ISTEXT($G2738)),ISNUMBER(Poczatek),ISNUMBER(Koniec_Projekt)),IFERROR(IF($D2738=LataProjekcji,IF($F2738&gt;$E2741,$E2741,$F2738),IF($D2741&gt;=$E2741,(IF($D2738&lt;LataProjekcji,IF((SUM($K2739:S2739)+12)&lt;$E2741,12,$E2741-SUM($K2739:S2739)),0)),(IF($D2738&lt;LataProjekcji,IF((SUM($K2739:S2739)+12)&lt;$D2741,12,$D2741-SUM($K2739:S2739)),0)))),0),0)</f>
        <v>0</v>
      </c>
      <c r="U2739" s="542">
        <f ca="1">IF(AND($G2739,NOT(ISTEXT($G2738)),ISNUMBER(Poczatek),ISNUMBER(Koniec_Projekt)),IFERROR(IF($D2738=LataProjekcji,IF($F2738&gt;$E2741,$E2741,$F2738),IF($D2741&gt;=$E2741,(IF($D2738&lt;LataProjekcji,IF((SUM($K2739:T2739)+12)&lt;$E2741,12,$E2741-SUM($K2739:T2739)),0)),(IF($D2738&lt;LataProjekcji,IF((SUM($K2739:T2739)+12)&lt;$D2741,12,$D2741-SUM($K2739:T2739)),0)))),0),0)</f>
        <v>0</v>
      </c>
      <c r="V2739" s="542">
        <f ca="1">IF(AND($G2739,NOT(ISTEXT($G2738)),ISNUMBER(Poczatek),ISNUMBER(Koniec_Projekt)),IFERROR(IF($D2738=LataProjekcji,IF($F2738&gt;$E2741,$E2741,$F2738),IF($D2741&gt;=$E2741,(IF($D2738&lt;LataProjekcji,IF((SUM($K2739:U2739)+12)&lt;$E2741,12,$E2741-SUM($K2739:U2739)),0)),(IF($D2738&lt;LataProjekcji,IF((SUM($K2739:U2739)+12)&lt;$D2741,12,$D2741-SUM($K2739:U2739)),0)))),0),0)</f>
        <v>0</v>
      </c>
      <c r="W2739" s="542">
        <f ca="1">IF(AND($G2739,NOT(ISTEXT($G2738)),ISNUMBER(Poczatek),ISNUMBER(Koniec_Projekt)),IFERROR(IF($D2738=LataProjekcji,IF($F2738&gt;$E2741,$E2741,$F2738),IF($D2741&gt;=$E2741,(IF($D2738&lt;LataProjekcji,IF((SUM($K2739:V2739)+12)&lt;$E2741,12,$E2741-SUM($K2739:V2739)),0)),(IF($D2738&lt;LataProjekcji,IF((SUM($K2739:V2739)+12)&lt;$D2741,12,$D2741-SUM($K2739:V2739)),0)))),0),0)</f>
        <v>0</v>
      </c>
      <c r="X2739" s="542">
        <f ca="1">IF(AND($G2739,NOT(ISTEXT($G2738)),ISNUMBER(Poczatek),ISNUMBER(Koniec_Projekt)),IFERROR(IF($D2738=LataProjekcji,IF($F2738&gt;$E2741,$E2741,$F2738),IF($D2741&gt;=$E2741,(IF($D2738&lt;LataProjekcji,IF((SUM($K2739:W2739)+12)&lt;$E2741,12,$E2741-SUM($K2739:W2739)),0)),(IF($D2738&lt;LataProjekcji,IF((SUM($K2739:W2739)+12)&lt;$D2741,12,$D2741-SUM($K2739:W2739)),0)))),0),0)</f>
        <v>0</v>
      </c>
      <c r="Y2739" s="542">
        <f ca="1">IF(AND($G2739,NOT(ISTEXT($G2738)),ISNUMBER(Poczatek),ISNUMBER(Koniec_Projekt)),IFERROR(IF($D2738=LataProjekcji,IF($F2738&gt;$E2741,$E2741,$F2738),IF($D2741&gt;=$E2741,(IF($D2738&lt;LataProjekcji,IF((SUM($K2739:X2739)+12)&lt;$E2741,12,$E2741-SUM($K2739:X2739)),0)),(IF($D2738&lt;LataProjekcji,IF((SUM($K2739:X2739)+12)&lt;$D2741,12,$D2741-SUM($K2739:X2739)),0)))),0),0)</f>
        <v>0</v>
      </c>
      <c r="Z2739" s="542">
        <f ca="1">IF(AND($G2739,NOT(ISTEXT($G2738)),ISNUMBER(Poczatek),ISNUMBER(Koniec_Projekt)),IFERROR(IF($D2738=LataProjekcji,IF($F2738&gt;$E2741,$E2741,$F2738),IF($D2741&gt;=$E2741,(IF($D2738&lt;LataProjekcji,IF((SUM($K2739:Y2739)+12)&lt;$E2741,12,$E2741-SUM($K2739:Y2739)),0)),(IF($D2738&lt;LataProjekcji,IF((SUM($K2739:Y2739)+12)&lt;$D2741,12,$D2741-SUM($K2739:Y2739)),0)))),0),0)</f>
        <v>0</v>
      </c>
      <c r="AA2739" s="542">
        <f ca="1">IF(AND($G2739,NOT(ISTEXT($G2738)),ISNUMBER(Poczatek),ISNUMBER(Koniec_Projekt)),IFERROR(IF($D2738=LataProjekcji,IF($F2738&gt;$E2741,$E2741,$F2738),IF($D2741&gt;=$E2741,(IF($D2738&lt;LataProjekcji,IF((SUM($K2739:Z2739)+12)&lt;$E2741,12,$E2741-SUM($K2739:Z2739)),0)),(IF($D2738&lt;LataProjekcji,IF((SUM($K2739:Z2739)+12)&lt;$D2741,12,$D2741-SUM($K2739:Z2739)),0)))),0),0)</f>
        <v>0</v>
      </c>
      <c r="AB2739" s="542">
        <f ca="1">IF(AND($G2739,NOT(ISTEXT($G2738)),ISNUMBER(Poczatek),ISNUMBER(Koniec_Projekt)),IFERROR(IF($D2738=LataProjekcji,IF($F2738&gt;$E2741,$E2741,$F2738),IF($D2741&gt;=$E2741,(IF($D2738&lt;LataProjekcji,IF((SUM($K2739:AA2739)+12)&lt;$E2741,12,$E2741-SUM($K2739:AA2739)),0)),(IF($D2738&lt;LataProjekcji,IF((SUM($K2739:AA2739)+12)&lt;$D2741,12,$D2741-SUM($K2739:AA2739)),0)))),0),0)</f>
        <v>0</v>
      </c>
      <c r="AC2739" s="542">
        <f ca="1">IF(AND($G2739,NOT(ISTEXT($G2738)),ISNUMBER(Poczatek),ISNUMBER(Koniec_Projekt)),IFERROR(IF($D2738=LataProjekcji,IF($F2738&gt;$E2741,$E2741,$F2738),IF($D2741&gt;=$E2741,(IF($D2738&lt;LataProjekcji,IF((SUM($K2739:AB2739)+12)&lt;$E2741,12,$E2741-SUM($K2739:AB2739)),0)),(IF($D2738&lt;LataProjekcji,IF((SUM($K2739:AB2739)+12)&lt;$D2741,12,$D2741-SUM($K2739:AB2739)),0)))),0),0)</f>
        <v>0</v>
      </c>
      <c r="AD2739" s="542">
        <f ca="1">IF(AND($G2739,NOT(ISTEXT($G2738)),ISNUMBER(Poczatek),ISNUMBER(Koniec_Projekt)),IFERROR(IF($D2738=LataProjekcji,IF($F2738&gt;$E2741,$E2741,$F2738),IF($D2741&gt;=$E2741,(IF($D2738&lt;LataProjekcji,IF((SUM($K2739:AC2739)+12)&lt;$E2741,12,$E2741-SUM($K2739:AC2739)),0)),(IF($D2738&lt;LataProjekcji,IF((SUM($K2739:AC2739)+12)&lt;$D2741,12,$D2741-SUM($K2739:AC2739)),0)))),0),0)</f>
        <v>0</v>
      </c>
      <c r="AE2739" s="542">
        <f ca="1">IF(AND($G2739,NOT(ISTEXT($G2738)),ISNUMBER(Poczatek),ISNUMBER(Koniec_Projekt)),IFERROR(IF($D2738=LataProjekcji,IF($F2738&gt;$E2741,$E2741,$F2738),IF($D2741&gt;=$E2741,(IF($D2738&lt;LataProjekcji,IF((SUM($K2739:AD2739)+12)&lt;$E2741,12,$E2741-SUM($K2739:AD2739)),0)),(IF($D2738&lt;LataProjekcji,IF((SUM($K2739:AD2739)+12)&lt;$D2741,12,$D2741-SUM($K2739:AD2739)),0)))),0),0)</f>
        <v>0</v>
      </c>
    </row>
    <row r="2740" spans="2:31" hidden="1">
      <c r="B2740" s="531" t="s">
        <v>757</v>
      </c>
      <c r="D2740" s="459">
        <f ca="1">D1574</f>
        <v>0</v>
      </c>
      <c r="E2740" s="459">
        <f ca="1">IF(D2739&gt;10,ROUND(D2740/12,2),D2740)</f>
        <v>0</v>
      </c>
      <c r="F2740" s="529">
        <f>Koniec_Projekt</f>
        <v>0</v>
      </c>
      <c r="G2740" s="330">
        <f>Miesiac_Koniec_Projekt</f>
        <v>0</v>
      </c>
      <c r="H2740" s="543" t="b">
        <f ca="1">SUM(K2740:AE2740)=D2739</f>
        <v>1</v>
      </c>
      <c r="I2740" s="1" t="s">
        <v>716</v>
      </c>
      <c r="K2740" s="256">
        <f ca="1">IF(AND($G2739,NOT(ISTEXT($G2738)),ISNUMBER(Poczatek),ISNUMBER(Koniec_Projekt)),IFERROR(IF(LataProjekcji=$F2741,ROUND($D2739,0),ROUND(K2738*$E2740,0)),0),0)</f>
        <v>0</v>
      </c>
      <c r="L2740" s="5">
        <f ca="1">IF(AND($G2739,NOT(ISTEXT($G2738)),ISNUMBER(Poczatek),ISNUMBER(Koniec_Projekt)),IFERROR(IF(LataProjekcji=$F2741,ROUND($D2739-SUM(K2740:$K2740),0),ROUND(L2738*$E2740,0)),0),0)</f>
        <v>0</v>
      </c>
      <c r="M2740" s="5">
        <f ca="1">IF(AND($G2739,NOT(ISTEXT($G2738)),ISNUMBER(Poczatek),ISNUMBER(Koniec_Projekt)),IFERROR(IF(LataProjekcji=$F2741,ROUND($D2739-SUM($K2740:L2740),0),ROUND(M2738*$E2740,0)),0),0)</f>
        <v>0</v>
      </c>
      <c r="N2740" s="5">
        <f ca="1">IF(AND($G2739,NOT(ISTEXT($G2738)),ISNUMBER(Poczatek),ISNUMBER(Koniec_Projekt)),IFERROR(IF(LataProjekcji=$F2741,ROUND($D2739-SUM($K2740:M2740),0),ROUND(N2738*$E2740,0)),0),0)</f>
        <v>0</v>
      </c>
      <c r="O2740" s="5">
        <f ca="1">IF(AND($G2739,NOT(ISTEXT($G2738)),ISNUMBER(Poczatek),ISNUMBER(Koniec_Projekt)),IFERROR(IF(LataProjekcji=$F2741,ROUND($D2739-SUM($K2740:N2740),0),ROUND(O2738*$E2740,0)),0),0)</f>
        <v>0</v>
      </c>
      <c r="P2740" s="5">
        <f ca="1">IF(AND($G2739,NOT(ISTEXT($G2738)),ISNUMBER(Poczatek),ISNUMBER(Koniec_Projekt)),IFERROR(IF(LataProjekcji=$F2741,ROUND($D2739-SUM($K2740:O2740),0),ROUND(P2738*$E2740,0)),0),0)</f>
        <v>0</v>
      </c>
      <c r="Q2740" s="5">
        <f ca="1">IF(AND($G2739,NOT(ISTEXT($G2738)),ISNUMBER(Poczatek),ISNUMBER(Koniec_Projekt)),IFERROR(IF(LataProjekcji=$F2741,ROUND($D2739-SUM($K2740:P2740),0),ROUND(Q2738*$E2740,0)),0),0)</f>
        <v>0</v>
      </c>
      <c r="R2740" s="5">
        <f ca="1">IF(AND($G2739,NOT(ISTEXT($G2738)),ISNUMBER(Poczatek),ISNUMBER(Koniec_Projekt)),IFERROR(IF(LataProjekcji=$F2741,ROUND($D2739-SUM($K2740:Q2740),0),ROUND(R2738*$E2740,0)),0),0)</f>
        <v>0</v>
      </c>
      <c r="S2740" s="5">
        <f ca="1">IF(AND($G2739,NOT(ISTEXT($G2738)),ISNUMBER(Poczatek),ISNUMBER(Koniec_Projekt)),IFERROR(IF(LataProjekcji=$F2741,ROUND($D2739-SUM($K2740:R2740),0),ROUND(S2738*$E2740,0)),0),0)</f>
        <v>0</v>
      </c>
      <c r="T2740" s="5">
        <f ca="1">IF(AND($G2739,NOT(ISTEXT($G2738)),ISNUMBER(Poczatek),ISNUMBER(Koniec_Projekt)),IFERROR(IF(LataProjekcji=$F2741,ROUND($D2739-SUM($K2740:S2740),0),ROUND(T2738*$E2740,0)),0),0)</f>
        <v>0</v>
      </c>
      <c r="U2740" s="5">
        <f ca="1">IF(AND($G2739,NOT(ISTEXT($G2738)),ISNUMBER(Poczatek),ISNUMBER(Koniec_Projekt)),IFERROR(IF(LataProjekcji=$F2741,ROUND($D2739-SUM($K2740:T2740),0),ROUND(U2738*$E2740,0)),0),0)</f>
        <v>0</v>
      </c>
      <c r="V2740" s="5">
        <f ca="1">IF(AND($G2739,NOT(ISTEXT($G2738)),ISNUMBER(Poczatek),ISNUMBER(Koniec_Projekt)),IFERROR(IF(LataProjekcji=$F2741,ROUND($D2739-SUM($K2740:U2740),0),ROUND(V2738*$E2740,0)),0),0)</f>
        <v>0</v>
      </c>
      <c r="W2740" s="5">
        <f ca="1">IF(AND($G2739,NOT(ISTEXT($G2738)),ISNUMBER(Poczatek),ISNUMBER(Koniec_Projekt)),IFERROR(IF(LataProjekcji=$F2741,ROUND($D2739-SUM($K2740:V2740),0),ROUND(W2738*$E2740,0)),0),0)</f>
        <v>0</v>
      </c>
      <c r="X2740" s="5">
        <f ca="1">IF(AND($G2739,NOT(ISTEXT($G2738)),ISNUMBER(Poczatek),ISNUMBER(Koniec_Projekt)),IFERROR(IF(LataProjekcji=$F2741,ROUND($D2739-SUM($K2740:W2740),0),ROUND(X2738*$E2740,0)),0),0)</f>
        <v>0</v>
      </c>
      <c r="Y2740" s="5">
        <f ca="1">IF(AND($G2739,NOT(ISTEXT($G2738)),ISNUMBER(Poczatek),ISNUMBER(Koniec_Projekt)),IFERROR(IF(LataProjekcji=$F2741,ROUND($D2739-SUM($K2740:X2740),0),ROUND(Y2738*$E2740,0)),0),0)</f>
        <v>0</v>
      </c>
      <c r="Z2740" s="5">
        <f ca="1">IF(AND($G2739,NOT(ISTEXT($G2738)),ISNUMBER(Poczatek),ISNUMBER(Koniec_Projekt)),IFERROR(IF(LataProjekcji=$F2741,ROUND($D2739-SUM($K2740:Y2740),0),ROUND(Z2738*$E2740,0)),0),0)</f>
        <v>0</v>
      </c>
      <c r="AA2740" s="5">
        <f ca="1">IF(AND($G2739,NOT(ISTEXT($G2738)),ISNUMBER(Poczatek),ISNUMBER(Koniec_Projekt)),IFERROR(IF(LataProjekcji=$F2741,ROUND($D2739-SUM($K2740:Z2740),0),ROUND(AA2738*$E2740,0)),0),0)</f>
        <v>0</v>
      </c>
      <c r="AB2740" s="5">
        <f ca="1">IF(AND($G2739,NOT(ISTEXT($G2738)),ISNUMBER(Poczatek),ISNUMBER(Koniec_Projekt)),IFERROR(IF(LataProjekcji=$F2741,ROUND($D2739-SUM($K2740:AA2740),0),ROUND(AB2738*$E2740,0)),0),0)</f>
        <v>0</v>
      </c>
      <c r="AC2740" s="5">
        <f ca="1">IF(AND($G2739,NOT(ISTEXT($G2738)),ISNUMBER(Poczatek),ISNUMBER(Koniec_Projekt)),IFERROR(IF(LataProjekcji=$F2741,ROUND($D2739-SUM($K2740:AB2740),0),ROUND(AC2738*$E2740,0)),0),0)</f>
        <v>0</v>
      </c>
      <c r="AD2740" s="5">
        <f ca="1">IF(AND($G2739,NOT(ISTEXT($G2738)),ISNUMBER(Poczatek),ISNUMBER(Koniec_Projekt)),IFERROR(IF(LataProjekcji=$F2741,ROUND($D2739-SUM($K2740:AC2740),0),ROUND(AD2738*$E2740,0)),0),0)</f>
        <v>0</v>
      </c>
      <c r="AE2740" s="5">
        <f ca="1">IF(AND($G2739,NOT(ISTEXT($G2738)),ISNUMBER(Poczatek),ISNUMBER(Koniec_Projekt)),IFERROR(IF(LataProjekcji=$F2741,ROUND($D2739-SUM($K2740:AD2740),0),ROUND(AE2738*$E2740,0)),0),0)</f>
        <v>0</v>
      </c>
    </row>
    <row r="2741" spans="2:31" hidden="1">
      <c r="B2741" s="531" t="s">
        <v>754</v>
      </c>
      <c r="D2741" s="1">
        <f ca="1">IFERROR(ROUNDUP(D2739/E2740,0),0)</f>
        <v>0</v>
      </c>
      <c r="E2741" s="1">
        <f ca="1">IF(D2741=0,0,DATEDIF(DATE(D2738,E2738,1),DATE(F2740,G2740,1),"m"))</f>
        <v>0</v>
      </c>
      <c r="F2741" s="1" t="str">
        <f ca="1">IFERROR(YEAR(G2738),"brak daty")</f>
        <v>brak daty</v>
      </c>
      <c r="G2741" s="1" t="str">
        <f ca="1">IFERROR(MONTH(G2738),"brak daty")</f>
        <v>brak daty</v>
      </c>
      <c r="I2741" s="1" t="s">
        <v>426</v>
      </c>
      <c r="K2741" s="5">
        <f ca="1">IF(AND($G2739,NOT(ISTEXT($G2738)),ISNUMBER(Poczatek),ISNUMBER(Koniec_Projekt)),IFERROR(IF(LataProjekcji=$F2740,IF(AND($G2740=$G2741,$F2740=$F2741),ROUND($D2739-SUM($K2741),0),ROUND(K2739*$E2740,0)),IF(LataProjekcji&gt;$F2740,0,ROUND(K2739*$E2740,0))),0),0)</f>
        <v>0</v>
      </c>
      <c r="L2741" s="5">
        <f ca="1">IF(AND($G2739,NOT(ISTEXT($G2738)),ISNUMBER(Poczatek),ISNUMBER(Koniec_Projekt)),IFERROR(IF(LataProjekcji=$F2740,IF(AND($G2740=$G2741,$F2740=$F2741),ROUND($D2739-SUM($K2741:K2741),0),ROUND(L2739*$E2740,0)),IF(LataProjekcji&gt;$F2740,0,ROUND(L2739*$E2740,0))),0),0)</f>
        <v>0</v>
      </c>
      <c r="M2741" s="5">
        <f ca="1">IF(AND($G2739,NOT(ISTEXT($G2738)),ISNUMBER(Poczatek),ISNUMBER(Koniec_Projekt)),IFERROR(IF(LataProjekcji=$F2740,IF(AND($G2740=$G2741,$F2740=$F2741),ROUND($D2739-SUM($K2741:L2741),0),ROUND(M2739*$E2740,0)),IF(LataProjekcji&gt;$F2740,0,ROUND(M2739*$E2740,0))),0),0)</f>
        <v>0</v>
      </c>
      <c r="N2741" s="5">
        <f ca="1">IF(AND($G2739,NOT(ISTEXT($G2738)),ISNUMBER(Poczatek),ISNUMBER(Koniec_Projekt)),IFERROR(IF(LataProjekcji=$F2740,IF(AND($G2740=$G2741,$F2740=$F2741),ROUND($D2739-SUM($K2741:M2741),0),ROUND(N2739*$E2740,0)),IF(LataProjekcji&gt;$F2740,0,ROUND(N2739*$E2740,0))),0),0)</f>
        <v>0</v>
      </c>
      <c r="O2741" s="5">
        <f ca="1">IF(AND($G2739,NOT(ISTEXT($G2738)),ISNUMBER(Poczatek),ISNUMBER(Koniec_Projekt)),IFERROR(IF(LataProjekcji=$F2740,IF(AND($G2740=$G2741,$F2740=$F2741),ROUND($D2739-SUM($K2741:N2741),0),ROUND(O2739*$E2740,0)),IF(LataProjekcji&gt;$F2740,0,ROUND(O2739*$E2740,0))),0),0)</f>
        <v>0</v>
      </c>
      <c r="P2741" s="5">
        <f ca="1">IF(AND($G2739,NOT(ISTEXT($G2738)),ISNUMBER(Poczatek),ISNUMBER(Koniec_Projekt)),IFERROR(IF(LataProjekcji=$F2740,IF(AND($G2740=$G2741,$F2740=$F2741),ROUND($D2739-SUM($K2741:O2741),0),ROUND(P2739*$E2740,0)),IF(LataProjekcji&gt;$F2740,0,ROUND(P2739*$E2740,0))),0),0)</f>
        <v>0</v>
      </c>
      <c r="Q2741" s="5">
        <f ca="1">IF(AND($G2739,NOT(ISTEXT($G2738)),ISNUMBER(Poczatek),ISNUMBER(Koniec_Projekt)),IFERROR(IF(LataProjekcji=$F2740,IF(AND($G2740=$G2741,$F2740=$F2741),ROUND($D2739-SUM($K2741:P2741),0),ROUND(Q2739*$E2740,0)),IF(LataProjekcji&gt;$F2740,0,ROUND(Q2739*$E2740,0))),0),0)</f>
        <v>0</v>
      </c>
      <c r="R2741" s="5">
        <f ca="1">IF(AND($G2739,NOT(ISTEXT($G2738)),ISNUMBER(Poczatek),ISNUMBER(Koniec_Projekt)),IFERROR(IF(LataProjekcji=$F2740,IF(AND($G2740=$G2741,$F2740=$F2741),ROUND($D2739-SUM($K2741:Q2741),0),ROUND(R2739*$E2740,0)),IF(LataProjekcji&gt;$F2740,0,ROUND(R2739*$E2740,0))),0),0)</f>
        <v>0</v>
      </c>
      <c r="S2741" s="5">
        <f ca="1">IF(AND($G2739,NOT(ISTEXT($G2738)),ISNUMBER(Poczatek),ISNUMBER(Koniec_Projekt)),IFERROR(IF(LataProjekcji=$F2740,IF(AND($G2740=$G2741,$F2740=$F2741),ROUND($D2739-SUM($K2741:R2741),0),ROUND(S2739*$E2740,0)),IF(LataProjekcji&gt;$F2740,0,ROUND(S2739*$E2740,0))),0),0)</f>
        <v>0</v>
      </c>
      <c r="T2741" s="5">
        <f ca="1">IF(AND($G2739,NOT(ISTEXT($G2738)),ISNUMBER(Poczatek),ISNUMBER(Koniec_Projekt)),IFERROR(IF(LataProjekcji=$F2740,IF(AND($G2740=$G2741,$F2740=$F2741),ROUND($D2739-SUM($K2741:S2741),0),ROUND(T2739*$E2740,0)),IF(LataProjekcji&gt;$F2740,0,ROUND(T2739*$E2740,0))),0),0)</f>
        <v>0</v>
      </c>
      <c r="U2741" s="5">
        <f ca="1">IF(AND($G2739,NOT(ISTEXT($G2738)),ISNUMBER(Poczatek),ISNUMBER(Koniec_Projekt)),IFERROR(IF(LataProjekcji=$F2740,IF(AND($G2740=$G2741,$F2740=$F2741),ROUND($D2739-SUM($K2741:T2741),0),ROUND(U2739*$E2740,0)),IF(LataProjekcji&gt;$F2740,0,ROUND(U2739*$E2740,0))),0),0)</f>
        <v>0</v>
      </c>
      <c r="V2741" s="5">
        <f ca="1">IF(AND($G2739,NOT(ISTEXT($G2738)),ISNUMBER(Poczatek),ISNUMBER(Koniec_Projekt)),IFERROR(IF(LataProjekcji=$F2740,IF(AND($G2740=$G2741,$F2740=$F2741),ROUND($D2739-SUM($K2741:U2741),0),ROUND(V2739*$E2740,0)),IF(LataProjekcji&gt;$F2740,0,ROUND(V2739*$E2740,0))),0),0)</f>
        <v>0</v>
      </c>
      <c r="W2741" s="5">
        <f ca="1">IF(AND($G2739,NOT(ISTEXT($G2738)),ISNUMBER(Poczatek),ISNUMBER(Koniec_Projekt)),IFERROR(IF(LataProjekcji=$F2740,IF(AND($G2740=$G2741,$F2740=$F2741),ROUND($D2739-SUM($K2741:V2741),0),ROUND(W2739*$E2740,0)),IF(LataProjekcji&gt;$F2740,0,ROUND(W2739*$E2740,0))),0),0)</f>
        <v>0</v>
      </c>
      <c r="X2741" s="5">
        <f ca="1">IF(AND($G2739,NOT(ISTEXT($G2738)),ISNUMBER(Poczatek),ISNUMBER(Koniec_Projekt)),IFERROR(IF(LataProjekcji=$F2740,IF(AND($G2740=$G2741,$F2740=$F2741),ROUND($D2739-SUM($K2741:W2741),0),ROUND(X2739*$E2740,0)),IF(LataProjekcji&gt;$F2740,0,ROUND(X2739*$E2740,0))),0),0)</f>
        <v>0</v>
      </c>
      <c r="Y2741" s="5">
        <f ca="1">IF(AND($G2739,NOT(ISTEXT($G2738)),ISNUMBER(Poczatek),ISNUMBER(Koniec_Projekt)),IFERROR(IF(LataProjekcji=$F2740,IF(AND($G2740=$G2741,$F2740=$F2741),ROUND($D2739-SUM($K2741:X2741),0),ROUND(Y2739*$E2740,0)),IF(LataProjekcji&gt;$F2740,0,ROUND(Y2739*$E2740,0))),0),0)</f>
        <v>0</v>
      </c>
      <c r="Z2741" s="5">
        <f ca="1">IF(AND($G2739,NOT(ISTEXT($G2738)),ISNUMBER(Poczatek),ISNUMBER(Koniec_Projekt)),IFERROR(IF(LataProjekcji=$F2740,IF(AND($G2740=$G2741,$F2740=$F2741),ROUND($D2739-SUM($K2741:Y2741),0),ROUND(Z2739*$E2740,0)),IF(LataProjekcji&gt;$F2740,0,ROUND(Z2739*$E2740,0))),0),0)</f>
        <v>0</v>
      </c>
      <c r="AA2741" s="5">
        <f ca="1">IF(AND($G2739,NOT(ISTEXT($G2738)),ISNUMBER(Poczatek),ISNUMBER(Koniec_Projekt)),IFERROR(IF(LataProjekcji=$F2740,IF(AND($G2740=$G2741,$F2740=$F2741),ROUND($D2739-SUM($K2741:Z2741),0),ROUND(AA2739*$E2740,0)),IF(LataProjekcji&gt;$F2740,0,ROUND(AA2739*$E2740,0))),0),0)</f>
        <v>0</v>
      </c>
      <c r="AB2741" s="5">
        <f ca="1">IF(AND($G2739,NOT(ISTEXT($G2738)),ISNUMBER(Poczatek),ISNUMBER(Koniec_Projekt)),IFERROR(IF(LataProjekcji=$F2740,IF(AND($G2740=$G2741,$F2740=$F2741),ROUND($D2739-SUM($K2741:AA2741),0),ROUND(AB2739*$E2740,0)),IF(LataProjekcji&gt;$F2740,0,ROUND(AB2739*$E2740,0))),0),0)</f>
        <v>0</v>
      </c>
      <c r="AC2741" s="5">
        <f ca="1">IF(AND($G2739,NOT(ISTEXT($G2738)),ISNUMBER(Poczatek),ISNUMBER(Koniec_Projekt)),IFERROR(IF(LataProjekcji=$F2740,IF(AND($G2740=$G2741,$F2740=$F2741),ROUND($D2739-SUM($K2741:AB2741),0),ROUND(AC2739*$E2740,0)),IF(LataProjekcji&gt;$F2740,0,ROUND(AC2739*$E2740,0))),0),0)</f>
        <v>0</v>
      </c>
      <c r="AD2741" s="5">
        <f ca="1">IF(AND($G2739,NOT(ISTEXT($G2738)),ISNUMBER(Poczatek),ISNUMBER(Koniec_Projekt)),IFERROR(IF(LataProjekcji=$F2740,IF(AND($G2740=$G2741,$F2740=$F2741),ROUND($D2739-SUM($K2741:AC2741),0),ROUND(AD2739*$E2740,0)),IF(LataProjekcji&gt;$F2740,0,ROUND(AD2739*$E2740,0))),0),0)</f>
        <v>0</v>
      </c>
      <c r="AE2741" s="5">
        <f ca="1">IF(AND($G2739,NOT(ISTEXT($G2738)),ISNUMBER(Poczatek),ISNUMBER(Koniec_Projekt)),IFERROR(IF(LataProjekcji=$F2740,IF(AND($G2740=$G2741,$F2740=$F2741),ROUND($D2739-SUM($K2741:AD2741),0),ROUND(AE2739*$E2740,0)),IF(LataProjekcji&gt;$F2740,0,ROUND(AE2739*$E2740,0))),0),0)</f>
        <v>0</v>
      </c>
    </row>
    <row r="2742" spans="2:31" ht="12.5" hidden="1" thickBot="1">
      <c r="B2742" s="532" t="s">
        <v>755</v>
      </c>
      <c r="C2742" s="533"/>
      <c r="D2742" s="534">
        <f ca="1">IF(D2739&gt;10,ROUND((D2741-1)*E2740,0),E2740)</f>
        <v>0</v>
      </c>
      <c r="E2742" s="534">
        <f ca="1">D2739-D2742</f>
        <v>0</v>
      </c>
      <c r="F2742" s="533"/>
      <c r="G2742" s="533"/>
      <c r="H2742" s="533"/>
      <c r="I2742" s="533"/>
      <c r="J2742" s="533"/>
      <c r="K2742" s="533"/>
      <c r="L2742" s="533"/>
      <c r="M2742" s="533"/>
      <c r="N2742" s="533"/>
      <c r="O2742" s="533"/>
      <c r="P2742" s="533"/>
      <c r="Q2742" s="533"/>
      <c r="R2742" s="533"/>
      <c r="S2742" s="533"/>
      <c r="T2742" s="533"/>
      <c r="U2742" s="533"/>
      <c r="V2742" s="533"/>
      <c r="W2742" s="533"/>
      <c r="X2742" s="533"/>
      <c r="Y2742" s="533"/>
      <c r="Z2742" s="533"/>
      <c r="AA2742" s="533"/>
      <c r="AB2742" s="533"/>
      <c r="AC2742" s="533"/>
      <c r="AD2742" s="533"/>
      <c r="AE2742" s="533"/>
    </row>
    <row r="2743" spans="2:31" ht="12.5" hidden="1" thickTop="1"/>
    <row r="2744" spans="2:31" ht="12.5" hidden="1" thickBot="1">
      <c r="B2744" s="535" t="str">
        <f ca="1">"nazwa ST: "&amp;B1578</f>
        <v>nazwa ST: 0</v>
      </c>
      <c r="C2744" s="535"/>
      <c r="D2744" s="536">
        <f>D1578</f>
        <v>152</v>
      </c>
      <c r="E2744" s="535"/>
      <c r="F2744" s="535"/>
      <c r="G2744" s="535"/>
      <c r="H2744" s="535"/>
      <c r="I2744" s="535"/>
      <c r="J2744" s="535"/>
      <c r="K2744" s="544" t="str">
        <f t="shared" ref="K2744:AE2744" si="3726">LataProjekcji</f>
        <v>Uzupełnij dane</v>
      </c>
      <c r="L2744" s="544" t="str">
        <f t="shared" si="3726"/>
        <v/>
      </c>
      <c r="M2744" s="544" t="str">
        <f t="shared" si="3726"/>
        <v/>
      </c>
      <c r="N2744" s="544" t="str">
        <f t="shared" si="3726"/>
        <v/>
      </c>
      <c r="O2744" s="544" t="str">
        <f t="shared" si="3726"/>
        <v/>
      </c>
      <c r="P2744" s="544" t="str">
        <f t="shared" si="3726"/>
        <v/>
      </c>
      <c r="Q2744" s="544" t="str">
        <f t="shared" si="3726"/>
        <v/>
      </c>
      <c r="R2744" s="544" t="str">
        <f t="shared" si="3726"/>
        <v/>
      </c>
      <c r="S2744" s="544" t="str">
        <f t="shared" si="3726"/>
        <v/>
      </c>
      <c r="T2744" s="544" t="str">
        <f t="shared" si="3726"/>
        <v/>
      </c>
      <c r="U2744" s="544" t="str">
        <f t="shared" si="3726"/>
        <v/>
      </c>
      <c r="V2744" s="544" t="str">
        <f t="shared" si="3726"/>
        <v/>
      </c>
      <c r="W2744" s="544" t="str">
        <f t="shared" si="3726"/>
        <v/>
      </c>
      <c r="X2744" s="544" t="str">
        <f t="shared" si="3726"/>
        <v/>
      </c>
      <c r="Y2744" s="544" t="str">
        <f t="shared" si="3726"/>
        <v/>
      </c>
      <c r="Z2744" s="544" t="str">
        <f t="shared" si="3726"/>
        <v/>
      </c>
      <c r="AA2744" s="544" t="str">
        <f t="shared" si="3726"/>
        <v/>
      </c>
      <c r="AB2744" s="544" t="str">
        <f t="shared" si="3726"/>
        <v/>
      </c>
      <c r="AC2744" s="544" t="str">
        <f t="shared" si="3726"/>
        <v/>
      </c>
      <c r="AD2744" s="544" t="str">
        <f t="shared" si="3726"/>
        <v/>
      </c>
      <c r="AE2744" s="544" t="str">
        <f t="shared" si="3726"/>
        <v/>
      </c>
    </row>
    <row r="2745" spans="2:31" hidden="1">
      <c r="B2745" s="531" t="s">
        <v>756</v>
      </c>
      <c r="D2745" s="1">
        <f ca="1">D1579</f>
        <v>1900</v>
      </c>
      <c r="E2745" s="1">
        <f ca="1">E1579</f>
        <v>1</v>
      </c>
      <c r="F2745" s="1">
        <f ca="1">IF(D2746&gt;10,F1579,1)</f>
        <v>1</v>
      </c>
      <c r="G2745" s="530" t="str">
        <f ca="1">IF(ISBLANK(OFFSET($E$269,$D2744,0)),"brak daty",IF(D2746&gt;10,EDATE(OFFSET($E$269,$D2744,0),D2748),DATE(D2745,E2745,1)))</f>
        <v>brak daty</v>
      </c>
      <c r="H2745" s="543" t="b">
        <f ca="1">SUM(K2745:AE2745)=D2748</f>
        <v>1</v>
      </c>
      <c r="I2745" s="1" t="s">
        <v>752</v>
      </c>
      <c r="K2745" s="5">
        <f ca="1">IF(AND($G2746,NOT(ISTEXT($G2745)),ISNUMBER(Poczatek),ISNUMBER(Koniec_Projekt)),IFERROR(IF($D2745=LataProjekcji,$F2745,IF($D2745&lt;LataProjekcji,IF((SUM(K2745)+12)&lt;$D2748,12,$D2748-SUM(K2745)),0)),0),0)</f>
        <v>0</v>
      </c>
      <c r="L2745" s="5">
        <f ca="1">IF(AND($G2746,NOT(ISTEXT($G2745)),ISNUMBER(Poczatek),ISNUMBER(Koniec_Projekt)),IFERROR(IF($D2745=LataProjekcji,$F2745,IF($D2745&lt;LataProjekcji,IF((SUM($K2745:K2745)+12)&lt;$D2748,12,$D2748-SUM($K2745:K2745)),0)),0),0)</f>
        <v>0</v>
      </c>
      <c r="M2745" s="5">
        <f ca="1">IF(AND($G2746,NOT(ISTEXT($G2745)),ISNUMBER(Poczatek),ISNUMBER(Koniec_Projekt)),IFERROR(IF($D2745=LataProjekcji,$F2745,IF($D2745&lt;LataProjekcji,IF((SUM($K2745:L2745)+12)&lt;$D2748,12,$D2748-SUM($K2745:L2745)),0)),0),0)</f>
        <v>0</v>
      </c>
      <c r="N2745" s="5">
        <f ca="1">IF(AND($G2746,NOT(ISTEXT($G2745)),ISNUMBER(Poczatek),ISNUMBER(Koniec_Projekt)),IFERROR(IF($D2745=LataProjekcji,$F2745,IF($D2745&lt;LataProjekcji,IF((SUM($K2745:M2745)+12)&lt;$D2748,12,$D2748-SUM($K2745:M2745)),0)),0),0)</f>
        <v>0</v>
      </c>
      <c r="O2745" s="5">
        <f ca="1">IF(AND($G2746,NOT(ISTEXT($G2745)),ISNUMBER(Poczatek),ISNUMBER(Koniec_Projekt)),IFERROR(IF($D2745=LataProjekcji,$F2745,IF($D2745&lt;LataProjekcji,IF((SUM($K2745:N2745)+12)&lt;$D2748,12,$D2748-SUM($K2745:N2745)),0)),0),0)</f>
        <v>0</v>
      </c>
      <c r="P2745" s="5">
        <f ca="1">IF(AND($G2746,NOT(ISTEXT($G2745)),ISNUMBER(Poczatek),ISNUMBER(Koniec_Projekt)),IFERROR(IF($D2745=LataProjekcji,$F2745,IF($D2745&lt;LataProjekcji,IF((SUM($K2745:O2745)+12)&lt;$D2748,12,$D2748-SUM($K2745:O2745)),0)),0),0)</f>
        <v>0</v>
      </c>
      <c r="Q2745" s="5">
        <f ca="1">IF(AND($G2746,NOT(ISTEXT($G2745)),ISNUMBER(Poczatek),ISNUMBER(Koniec_Projekt)),IFERROR(IF($D2745=LataProjekcji,$F2745,IF($D2745&lt;LataProjekcji,IF((SUM($K2745:P2745)+12)&lt;$D2748,12,$D2748-SUM($K2745:P2745)),0)),0),0)</f>
        <v>0</v>
      </c>
      <c r="R2745" s="5">
        <f ca="1">IF(AND($G2746,NOT(ISTEXT($G2745)),ISNUMBER(Poczatek),ISNUMBER(Koniec_Projekt)),IFERROR(IF($D2745=LataProjekcji,$F2745,IF($D2745&lt;LataProjekcji,IF((SUM($K2745:Q2745)+12)&lt;$D2748,12,$D2748-SUM($K2745:Q2745)),0)),0),0)</f>
        <v>0</v>
      </c>
      <c r="S2745" s="5">
        <f ca="1">IF(AND($G2746,NOT(ISTEXT($G2745)),ISNUMBER(Poczatek),ISNUMBER(Koniec_Projekt)),IFERROR(IF($D2745=LataProjekcji,$F2745,IF($D2745&lt;LataProjekcji,IF((SUM($K2745:R2745)+12)&lt;$D2748,12,$D2748-SUM($K2745:R2745)),0)),0),0)</f>
        <v>0</v>
      </c>
      <c r="T2745" s="5">
        <f ca="1">IF(AND($G2746,NOT(ISTEXT($G2745)),ISNUMBER(Poczatek),ISNUMBER(Koniec_Projekt)),IFERROR(IF($D2745=LataProjekcji,$F2745,IF($D2745&lt;LataProjekcji,IF((SUM($K2745:S2745)+12)&lt;$D2748,12,$D2748-SUM($K2745:S2745)),0)),0),0)</f>
        <v>0</v>
      </c>
      <c r="U2745" s="5">
        <f ca="1">IF(AND($G2746,NOT(ISTEXT($G2745)),ISNUMBER(Poczatek),ISNUMBER(Koniec_Projekt)),IFERROR(IF($D2745=LataProjekcji,$F2745,IF($D2745&lt;LataProjekcji,IF((SUM($K2745:T2745)+12)&lt;$D2748,12,$D2748-SUM($K2745:T2745)),0)),0),0)</f>
        <v>0</v>
      </c>
      <c r="V2745" s="5">
        <f ca="1">IF(AND($G2746,NOT(ISTEXT($G2745)),ISNUMBER(Poczatek),ISNUMBER(Koniec_Projekt)),IFERROR(IF($D2745=LataProjekcji,$F2745,IF($D2745&lt;LataProjekcji,IF((SUM($K2745:U2745)+12)&lt;$D2748,12,$D2748-SUM($K2745:U2745)),0)),0),0)</f>
        <v>0</v>
      </c>
      <c r="W2745" s="5">
        <f ca="1">IF(AND($G2746,NOT(ISTEXT($G2745)),ISNUMBER(Poczatek),ISNUMBER(Koniec_Projekt)),IFERROR(IF($D2745=LataProjekcji,$F2745,IF($D2745&lt;LataProjekcji,IF((SUM($K2745:V2745)+12)&lt;$D2748,12,$D2748-SUM($K2745:V2745)),0)),0),0)</f>
        <v>0</v>
      </c>
      <c r="X2745" s="5">
        <f ca="1">IF(AND($G2746,NOT(ISTEXT($G2745)),ISNUMBER(Poczatek),ISNUMBER(Koniec_Projekt)),IFERROR(IF($D2745=LataProjekcji,$F2745,IF($D2745&lt;LataProjekcji,IF((SUM($K2745:W2745)+12)&lt;$D2748,12,$D2748-SUM($K2745:W2745)),0)),0),0)</f>
        <v>0</v>
      </c>
      <c r="Y2745" s="5">
        <f ca="1">IF(AND($G2746,NOT(ISTEXT($G2745)),ISNUMBER(Poczatek),ISNUMBER(Koniec_Projekt)),IFERROR(IF($D2745=LataProjekcji,$F2745,IF($D2745&lt;LataProjekcji,IF((SUM($K2745:X2745)+12)&lt;$D2748,12,$D2748-SUM($K2745:X2745)),0)),0),0)</f>
        <v>0</v>
      </c>
      <c r="Z2745" s="5">
        <f ca="1">IF(AND($G2746,NOT(ISTEXT($G2745)),ISNUMBER(Poczatek),ISNUMBER(Koniec_Projekt)),IFERROR(IF($D2745=LataProjekcji,$F2745,IF($D2745&lt;LataProjekcji,IF((SUM($K2745:Y2745)+12)&lt;$D2748,12,$D2748-SUM($K2745:Y2745)),0)),0),0)</f>
        <v>0</v>
      </c>
      <c r="AA2745" s="5">
        <f ca="1">IF(AND($G2746,NOT(ISTEXT($G2745)),ISNUMBER(Poczatek),ISNUMBER(Koniec_Projekt)),IFERROR(IF($D2745=LataProjekcji,$F2745,IF($D2745&lt;LataProjekcji,IF((SUM($K2745:Z2745)+12)&lt;$D2748,12,$D2748-SUM($K2745:Z2745)),0)),0),0)</f>
        <v>0</v>
      </c>
      <c r="AB2745" s="5">
        <f ca="1">IF(AND($G2746,NOT(ISTEXT($G2745)),ISNUMBER(Poczatek),ISNUMBER(Koniec_Projekt)),IFERROR(IF($D2745=LataProjekcji,$F2745,IF($D2745&lt;LataProjekcji,IF((SUM($K2745:AA2745)+12)&lt;$D2748,12,$D2748-SUM($K2745:AA2745)),0)),0),0)</f>
        <v>0</v>
      </c>
      <c r="AC2745" s="5">
        <f ca="1">IF(AND($G2746,NOT(ISTEXT($G2745)),ISNUMBER(Poczatek),ISNUMBER(Koniec_Projekt)),IFERROR(IF($D2745=LataProjekcji,$F2745,IF($D2745&lt;LataProjekcji,IF((SUM($K2745:AB2745)+12)&lt;$D2748,12,$D2748-SUM($K2745:AB2745)),0)),0),0)</f>
        <v>0</v>
      </c>
      <c r="AD2745" s="5">
        <f ca="1">IF(AND($G2746,NOT(ISTEXT($G2745)),ISNUMBER(Poczatek),ISNUMBER(Koniec_Projekt)),IFERROR(IF($D2745=LataProjekcji,$F2745,IF($D2745&lt;LataProjekcji,IF((SUM($K2745:AC2745)+12)&lt;$D2748,12,$D2748-SUM($K2745:AC2745)),0)),0),0)</f>
        <v>0</v>
      </c>
      <c r="AE2745" s="5">
        <f ca="1">IF(AND($G2746,NOT(ISTEXT($G2745)),ISNUMBER(Poczatek),ISNUMBER(Koniec_Projekt)),IFERROR(IF($D2745=LataProjekcji,$F2745,IF($D2745&lt;LataProjekcji,IF((SUM($K2745:AD2745)+12)&lt;$D2748,12,$D2748-SUM($K2745:AD2745)),0)),0),0)</f>
        <v>0</v>
      </c>
    </row>
    <row r="2746" spans="2:31" hidden="1">
      <c r="B2746" s="531" t="s">
        <v>758</v>
      </c>
      <c r="D2746" s="5">
        <f ca="1">D1580</f>
        <v>0</v>
      </c>
      <c r="E2746" s="459">
        <f ca="1">E1580</f>
        <v>0</v>
      </c>
      <c r="F2746" s="459">
        <f ca="1">F1580</f>
        <v>0</v>
      </c>
      <c r="G2746" s="1" t="b">
        <f>NOT(ISBLANK(am_maszyny))</f>
        <v>0</v>
      </c>
      <c r="H2746" s="543" t="b">
        <f ca="1">SUM(K2746:AE2746)=E2748</f>
        <v>1</v>
      </c>
      <c r="I2746" s="1" t="s">
        <v>753</v>
      </c>
      <c r="K2746" s="542">
        <f ca="1">IF(AND($G2746,NOT(ISTEXT($G2745)),ISNUMBER(Poczatek),ISNUMBER(Koniec_Projekt)),IFERROR(IF($D2745=LataProjekcji,IF($F2745&gt;$E2748,$E2748,$F2745),IF($D2748&gt;=$E2748,(IF($D2745&lt;LataProjekcji,IF((SUM(J2746:$K2746)+12)&lt;$E2748,12,$E2748-SUM(J2746:$K2746)),0)),(IF($D2745&lt;LataProjekcji,IF((SUM(J2746:$K2746)+12)&lt;$D2748,12,$D2748-SUM(J2746:$K2746)),0)))),0),0)</f>
        <v>0</v>
      </c>
      <c r="L2746" s="542">
        <f ca="1">IF(AND($G2746,NOT(ISTEXT($G2745)),ISNUMBER(Poczatek),ISNUMBER(Koniec_Projekt)),IFERROR(IF($D2745=LataProjekcji,IF($F2745&gt;$E2748,$E2748,$F2745),IF($D2748&gt;=$E2748,(IF($D2745&lt;LataProjekcji,IF((SUM($K2746:K2746)+12)&lt;$E2748,12,$E2748-SUM($K2746:K2746)),0)),(IF($D2745&lt;LataProjekcji,IF((SUM($K2746:K2746)+12)&lt;$D2748,12,$D2748-SUM($K2746:K2746)),0)))),0),0)</f>
        <v>0</v>
      </c>
      <c r="M2746" s="542">
        <f ca="1">IF(AND($G2746,NOT(ISTEXT($G2745)),ISNUMBER(Poczatek),ISNUMBER(Koniec_Projekt)),IFERROR(IF($D2745=LataProjekcji,IF($F2745&gt;$E2748,$E2748,$F2745),IF($D2748&gt;=$E2748,(IF($D2745&lt;LataProjekcji,IF((SUM($K2746:L2746)+12)&lt;$E2748,12,$E2748-SUM($K2746:L2746)),0)),(IF($D2745&lt;LataProjekcji,IF((SUM($K2746:L2746)+12)&lt;$D2748,12,$D2748-SUM($K2746:L2746)),0)))),0),0)</f>
        <v>0</v>
      </c>
      <c r="N2746" s="542">
        <f ca="1">IF(AND($G2746,NOT(ISTEXT($G2745)),ISNUMBER(Poczatek),ISNUMBER(Koniec_Projekt)),IFERROR(IF($D2745=LataProjekcji,IF($F2745&gt;$E2748,$E2748,$F2745),IF($D2748&gt;=$E2748,(IF($D2745&lt;LataProjekcji,IF((SUM($K2746:M2746)+12)&lt;$E2748,12,$E2748-SUM($K2746:M2746)),0)),(IF($D2745&lt;LataProjekcji,IF((SUM($K2746:M2746)+12)&lt;$D2748,12,$D2748-SUM($K2746:M2746)),0)))),0),0)</f>
        <v>0</v>
      </c>
      <c r="O2746" s="542">
        <f ca="1">IF(AND($G2746,NOT(ISTEXT($G2745)),ISNUMBER(Poczatek),ISNUMBER(Koniec_Projekt)),IFERROR(IF($D2745=LataProjekcji,IF($F2745&gt;$E2748,$E2748,$F2745),IF($D2748&gt;=$E2748,(IF($D2745&lt;LataProjekcji,IF((SUM($K2746:N2746)+12)&lt;$E2748,12,$E2748-SUM($K2746:N2746)),0)),(IF($D2745&lt;LataProjekcji,IF((SUM($K2746:N2746)+12)&lt;$D2748,12,$D2748-SUM($K2746:N2746)),0)))),0),0)</f>
        <v>0</v>
      </c>
      <c r="P2746" s="542">
        <f ca="1">IF(AND($G2746,NOT(ISTEXT($G2745)),ISNUMBER(Poczatek),ISNUMBER(Koniec_Projekt)),IFERROR(IF($D2745=LataProjekcji,IF($F2745&gt;$E2748,$E2748,$F2745),IF($D2748&gt;=$E2748,(IF($D2745&lt;LataProjekcji,IF((SUM($K2746:O2746)+12)&lt;$E2748,12,$E2748-SUM($K2746:O2746)),0)),(IF($D2745&lt;LataProjekcji,IF((SUM($K2746:O2746)+12)&lt;$D2748,12,$D2748-SUM($K2746:O2746)),0)))),0),0)</f>
        <v>0</v>
      </c>
      <c r="Q2746" s="542">
        <f ca="1">IF(AND($G2746,NOT(ISTEXT($G2745)),ISNUMBER(Poczatek),ISNUMBER(Koniec_Projekt)),IFERROR(IF($D2745=LataProjekcji,IF($F2745&gt;$E2748,$E2748,$F2745),IF($D2748&gt;=$E2748,(IF($D2745&lt;LataProjekcji,IF((SUM($K2746:P2746)+12)&lt;$E2748,12,$E2748-SUM($K2746:P2746)),0)),(IF($D2745&lt;LataProjekcji,IF((SUM($K2746:P2746)+12)&lt;$D2748,12,$D2748-SUM($K2746:P2746)),0)))),0),0)</f>
        <v>0</v>
      </c>
      <c r="R2746" s="542">
        <f ca="1">IF(AND($G2746,NOT(ISTEXT($G2745)),ISNUMBER(Poczatek),ISNUMBER(Koniec_Projekt)),IFERROR(IF($D2745=LataProjekcji,IF($F2745&gt;$E2748,$E2748,$F2745),IF($D2748&gt;=$E2748,(IF($D2745&lt;LataProjekcji,IF((SUM($K2746:Q2746)+12)&lt;$E2748,12,$E2748-SUM($K2746:Q2746)),0)),(IF($D2745&lt;LataProjekcji,IF((SUM($K2746:Q2746)+12)&lt;$D2748,12,$D2748-SUM($K2746:Q2746)),0)))),0),0)</f>
        <v>0</v>
      </c>
      <c r="S2746" s="542">
        <f ca="1">IF(AND($G2746,NOT(ISTEXT($G2745)),ISNUMBER(Poczatek),ISNUMBER(Koniec_Projekt)),IFERROR(IF($D2745=LataProjekcji,IF($F2745&gt;$E2748,$E2748,$F2745),IF($D2748&gt;=$E2748,(IF($D2745&lt;LataProjekcji,IF((SUM($K2746:R2746)+12)&lt;$E2748,12,$E2748-SUM($K2746:R2746)),0)),(IF($D2745&lt;LataProjekcji,IF((SUM($K2746:R2746)+12)&lt;$D2748,12,$D2748-SUM($K2746:R2746)),0)))),0),0)</f>
        <v>0</v>
      </c>
      <c r="T2746" s="542">
        <f ca="1">IF(AND($G2746,NOT(ISTEXT($G2745)),ISNUMBER(Poczatek),ISNUMBER(Koniec_Projekt)),IFERROR(IF($D2745=LataProjekcji,IF($F2745&gt;$E2748,$E2748,$F2745),IF($D2748&gt;=$E2748,(IF($D2745&lt;LataProjekcji,IF((SUM($K2746:S2746)+12)&lt;$E2748,12,$E2748-SUM($K2746:S2746)),0)),(IF($D2745&lt;LataProjekcji,IF((SUM($K2746:S2746)+12)&lt;$D2748,12,$D2748-SUM($K2746:S2746)),0)))),0),0)</f>
        <v>0</v>
      </c>
      <c r="U2746" s="542">
        <f ca="1">IF(AND($G2746,NOT(ISTEXT($G2745)),ISNUMBER(Poczatek),ISNUMBER(Koniec_Projekt)),IFERROR(IF($D2745=LataProjekcji,IF($F2745&gt;$E2748,$E2748,$F2745),IF($D2748&gt;=$E2748,(IF($D2745&lt;LataProjekcji,IF((SUM($K2746:T2746)+12)&lt;$E2748,12,$E2748-SUM($K2746:T2746)),0)),(IF($D2745&lt;LataProjekcji,IF((SUM($K2746:T2746)+12)&lt;$D2748,12,$D2748-SUM($K2746:T2746)),0)))),0),0)</f>
        <v>0</v>
      </c>
      <c r="V2746" s="542">
        <f ca="1">IF(AND($G2746,NOT(ISTEXT($G2745)),ISNUMBER(Poczatek),ISNUMBER(Koniec_Projekt)),IFERROR(IF($D2745=LataProjekcji,IF($F2745&gt;$E2748,$E2748,$F2745),IF($D2748&gt;=$E2748,(IF($D2745&lt;LataProjekcji,IF((SUM($K2746:U2746)+12)&lt;$E2748,12,$E2748-SUM($K2746:U2746)),0)),(IF($D2745&lt;LataProjekcji,IF((SUM($K2746:U2746)+12)&lt;$D2748,12,$D2748-SUM($K2746:U2746)),0)))),0),0)</f>
        <v>0</v>
      </c>
      <c r="W2746" s="542">
        <f ca="1">IF(AND($G2746,NOT(ISTEXT($G2745)),ISNUMBER(Poczatek),ISNUMBER(Koniec_Projekt)),IFERROR(IF($D2745=LataProjekcji,IF($F2745&gt;$E2748,$E2748,$F2745),IF($D2748&gt;=$E2748,(IF($D2745&lt;LataProjekcji,IF((SUM($K2746:V2746)+12)&lt;$E2748,12,$E2748-SUM($K2746:V2746)),0)),(IF($D2745&lt;LataProjekcji,IF((SUM($K2746:V2746)+12)&lt;$D2748,12,$D2748-SUM($K2746:V2746)),0)))),0),0)</f>
        <v>0</v>
      </c>
      <c r="X2746" s="542">
        <f ca="1">IF(AND($G2746,NOT(ISTEXT($G2745)),ISNUMBER(Poczatek),ISNUMBER(Koniec_Projekt)),IFERROR(IF($D2745=LataProjekcji,IF($F2745&gt;$E2748,$E2748,$F2745),IF($D2748&gt;=$E2748,(IF($D2745&lt;LataProjekcji,IF((SUM($K2746:W2746)+12)&lt;$E2748,12,$E2748-SUM($K2746:W2746)),0)),(IF($D2745&lt;LataProjekcji,IF((SUM($K2746:W2746)+12)&lt;$D2748,12,$D2748-SUM($K2746:W2746)),0)))),0),0)</f>
        <v>0</v>
      </c>
      <c r="Y2746" s="542">
        <f ca="1">IF(AND($G2746,NOT(ISTEXT($G2745)),ISNUMBER(Poczatek),ISNUMBER(Koniec_Projekt)),IFERROR(IF($D2745=LataProjekcji,IF($F2745&gt;$E2748,$E2748,$F2745),IF($D2748&gt;=$E2748,(IF($D2745&lt;LataProjekcji,IF((SUM($K2746:X2746)+12)&lt;$E2748,12,$E2748-SUM($K2746:X2746)),0)),(IF($D2745&lt;LataProjekcji,IF((SUM($K2746:X2746)+12)&lt;$D2748,12,$D2748-SUM($K2746:X2746)),0)))),0),0)</f>
        <v>0</v>
      </c>
      <c r="Z2746" s="542">
        <f ca="1">IF(AND($G2746,NOT(ISTEXT($G2745)),ISNUMBER(Poczatek),ISNUMBER(Koniec_Projekt)),IFERROR(IF($D2745=LataProjekcji,IF($F2745&gt;$E2748,$E2748,$F2745),IF($D2748&gt;=$E2748,(IF($D2745&lt;LataProjekcji,IF((SUM($K2746:Y2746)+12)&lt;$E2748,12,$E2748-SUM($K2746:Y2746)),0)),(IF($D2745&lt;LataProjekcji,IF((SUM($K2746:Y2746)+12)&lt;$D2748,12,$D2748-SUM($K2746:Y2746)),0)))),0),0)</f>
        <v>0</v>
      </c>
      <c r="AA2746" s="542">
        <f ca="1">IF(AND($G2746,NOT(ISTEXT($G2745)),ISNUMBER(Poczatek),ISNUMBER(Koniec_Projekt)),IFERROR(IF($D2745=LataProjekcji,IF($F2745&gt;$E2748,$E2748,$F2745),IF($D2748&gt;=$E2748,(IF($D2745&lt;LataProjekcji,IF((SUM($K2746:Z2746)+12)&lt;$E2748,12,$E2748-SUM($K2746:Z2746)),0)),(IF($D2745&lt;LataProjekcji,IF((SUM($K2746:Z2746)+12)&lt;$D2748,12,$D2748-SUM($K2746:Z2746)),0)))),0),0)</f>
        <v>0</v>
      </c>
      <c r="AB2746" s="542">
        <f ca="1">IF(AND($G2746,NOT(ISTEXT($G2745)),ISNUMBER(Poczatek),ISNUMBER(Koniec_Projekt)),IFERROR(IF($D2745=LataProjekcji,IF($F2745&gt;$E2748,$E2748,$F2745),IF($D2748&gt;=$E2748,(IF($D2745&lt;LataProjekcji,IF((SUM($K2746:AA2746)+12)&lt;$E2748,12,$E2748-SUM($K2746:AA2746)),0)),(IF($D2745&lt;LataProjekcji,IF((SUM($K2746:AA2746)+12)&lt;$D2748,12,$D2748-SUM($K2746:AA2746)),0)))),0),0)</f>
        <v>0</v>
      </c>
      <c r="AC2746" s="542">
        <f ca="1">IF(AND($G2746,NOT(ISTEXT($G2745)),ISNUMBER(Poczatek),ISNUMBER(Koniec_Projekt)),IFERROR(IF($D2745=LataProjekcji,IF($F2745&gt;$E2748,$E2748,$F2745),IF($D2748&gt;=$E2748,(IF($D2745&lt;LataProjekcji,IF((SUM($K2746:AB2746)+12)&lt;$E2748,12,$E2748-SUM($K2746:AB2746)),0)),(IF($D2745&lt;LataProjekcji,IF((SUM($K2746:AB2746)+12)&lt;$D2748,12,$D2748-SUM($K2746:AB2746)),0)))),0),0)</f>
        <v>0</v>
      </c>
      <c r="AD2746" s="542">
        <f ca="1">IF(AND($G2746,NOT(ISTEXT($G2745)),ISNUMBER(Poczatek),ISNUMBER(Koniec_Projekt)),IFERROR(IF($D2745=LataProjekcji,IF($F2745&gt;$E2748,$E2748,$F2745),IF($D2748&gt;=$E2748,(IF($D2745&lt;LataProjekcji,IF((SUM($K2746:AC2746)+12)&lt;$E2748,12,$E2748-SUM($K2746:AC2746)),0)),(IF($D2745&lt;LataProjekcji,IF((SUM($K2746:AC2746)+12)&lt;$D2748,12,$D2748-SUM($K2746:AC2746)),0)))),0),0)</f>
        <v>0</v>
      </c>
      <c r="AE2746" s="542">
        <f ca="1">IF(AND($G2746,NOT(ISTEXT($G2745)),ISNUMBER(Poczatek),ISNUMBER(Koniec_Projekt)),IFERROR(IF($D2745=LataProjekcji,IF($F2745&gt;$E2748,$E2748,$F2745),IF($D2748&gt;=$E2748,(IF($D2745&lt;LataProjekcji,IF((SUM($K2746:AD2746)+12)&lt;$E2748,12,$E2748-SUM($K2746:AD2746)),0)),(IF($D2745&lt;LataProjekcji,IF((SUM($K2746:AD2746)+12)&lt;$D2748,12,$D2748-SUM($K2746:AD2746)),0)))),0),0)</f>
        <v>0</v>
      </c>
    </row>
    <row r="2747" spans="2:31" hidden="1">
      <c r="B2747" s="531" t="s">
        <v>757</v>
      </c>
      <c r="D2747" s="459">
        <f ca="1">D1581</f>
        <v>0</v>
      </c>
      <c r="E2747" s="459">
        <f ca="1">IF(D2746&gt;10,ROUND(D2747/12,2),D2747)</f>
        <v>0</v>
      </c>
      <c r="F2747" s="529">
        <f>Koniec_Projekt</f>
        <v>0</v>
      </c>
      <c r="G2747" s="330">
        <f>Miesiac_Koniec_Projekt</f>
        <v>0</v>
      </c>
      <c r="H2747" s="543" t="b">
        <f ca="1">SUM(K2747:AE2747)=D2746</f>
        <v>1</v>
      </c>
      <c r="I2747" s="1" t="s">
        <v>716</v>
      </c>
      <c r="K2747" s="256">
        <f ca="1">IF(AND($G2746,NOT(ISTEXT($G2745)),ISNUMBER(Poczatek),ISNUMBER(Koniec_Projekt)),IFERROR(IF(LataProjekcji=$F2748,ROUND($D2746,0),ROUND(K2745*$E2747,0)),0),0)</f>
        <v>0</v>
      </c>
      <c r="L2747" s="5">
        <f ca="1">IF(AND($G2746,NOT(ISTEXT($G2745)),ISNUMBER(Poczatek),ISNUMBER(Koniec_Projekt)),IFERROR(IF(LataProjekcji=$F2748,ROUND($D2746-SUM(K2747:$K2747),0),ROUND(L2745*$E2747,0)),0),0)</f>
        <v>0</v>
      </c>
      <c r="M2747" s="5">
        <f ca="1">IF(AND($G2746,NOT(ISTEXT($G2745)),ISNUMBER(Poczatek),ISNUMBER(Koniec_Projekt)),IFERROR(IF(LataProjekcji=$F2748,ROUND($D2746-SUM($K2747:L2747),0),ROUND(M2745*$E2747,0)),0),0)</f>
        <v>0</v>
      </c>
      <c r="N2747" s="5">
        <f ca="1">IF(AND($G2746,NOT(ISTEXT($G2745)),ISNUMBER(Poczatek),ISNUMBER(Koniec_Projekt)),IFERROR(IF(LataProjekcji=$F2748,ROUND($D2746-SUM($K2747:M2747),0),ROUND(N2745*$E2747,0)),0),0)</f>
        <v>0</v>
      </c>
      <c r="O2747" s="5">
        <f ca="1">IF(AND($G2746,NOT(ISTEXT($G2745)),ISNUMBER(Poczatek),ISNUMBER(Koniec_Projekt)),IFERROR(IF(LataProjekcji=$F2748,ROUND($D2746-SUM($K2747:N2747),0),ROUND(O2745*$E2747,0)),0),0)</f>
        <v>0</v>
      </c>
      <c r="P2747" s="5">
        <f ca="1">IF(AND($G2746,NOT(ISTEXT($G2745)),ISNUMBER(Poczatek),ISNUMBER(Koniec_Projekt)),IFERROR(IF(LataProjekcji=$F2748,ROUND($D2746-SUM($K2747:O2747),0),ROUND(P2745*$E2747,0)),0),0)</f>
        <v>0</v>
      </c>
      <c r="Q2747" s="5">
        <f ca="1">IF(AND($G2746,NOT(ISTEXT($G2745)),ISNUMBER(Poczatek),ISNUMBER(Koniec_Projekt)),IFERROR(IF(LataProjekcji=$F2748,ROUND($D2746-SUM($K2747:P2747),0),ROUND(Q2745*$E2747,0)),0),0)</f>
        <v>0</v>
      </c>
      <c r="R2747" s="5">
        <f ca="1">IF(AND($G2746,NOT(ISTEXT($G2745)),ISNUMBER(Poczatek),ISNUMBER(Koniec_Projekt)),IFERROR(IF(LataProjekcji=$F2748,ROUND($D2746-SUM($K2747:Q2747),0),ROUND(R2745*$E2747,0)),0),0)</f>
        <v>0</v>
      </c>
      <c r="S2747" s="5">
        <f ca="1">IF(AND($G2746,NOT(ISTEXT($G2745)),ISNUMBER(Poczatek),ISNUMBER(Koniec_Projekt)),IFERROR(IF(LataProjekcji=$F2748,ROUND($D2746-SUM($K2747:R2747),0),ROUND(S2745*$E2747,0)),0),0)</f>
        <v>0</v>
      </c>
      <c r="T2747" s="5">
        <f ca="1">IF(AND($G2746,NOT(ISTEXT($G2745)),ISNUMBER(Poczatek),ISNUMBER(Koniec_Projekt)),IFERROR(IF(LataProjekcji=$F2748,ROUND($D2746-SUM($K2747:S2747),0),ROUND(T2745*$E2747,0)),0),0)</f>
        <v>0</v>
      </c>
      <c r="U2747" s="5">
        <f ca="1">IF(AND($G2746,NOT(ISTEXT($G2745)),ISNUMBER(Poczatek),ISNUMBER(Koniec_Projekt)),IFERROR(IF(LataProjekcji=$F2748,ROUND($D2746-SUM($K2747:T2747),0),ROUND(U2745*$E2747,0)),0),0)</f>
        <v>0</v>
      </c>
      <c r="V2747" s="5">
        <f ca="1">IF(AND($G2746,NOT(ISTEXT($G2745)),ISNUMBER(Poczatek),ISNUMBER(Koniec_Projekt)),IFERROR(IF(LataProjekcji=$F2748,ROUND($D2746-SUM($K2747:U2747),0),ROUND(V2745*$E2747,0)),0),0)</f>
        <v>0</v>
      </c>
      <c r="W2747" s="5">
        <f ca="1">IF(AND($G2746,NOT(ISTEXT($G2745)),ISNUMBER(Poczatek),ISNUMBER(Koniec_Projekt)),IFERROR(IF(LataProjekcji=$F2748,ROUND($D2746-SUM($K2747:V2747),0),ROUND(W2745*$E2747,0)),0),0)</f>
        <v>0</v>
      </c>
      <c r="X2747" s="5">
        <f ca="1">IF(AND($G2746,NOT(ISTEXT($G2745)),ISNUMBER(Poczatek),ISNUMBER(Koniec_Projekt)),IFERROR(IF(LataProjekcji=$F2748,ROUND($D2746-SUM($K2747:W2747),0),ROUND(X2745*$E2747,0)),0),0)</f>
        <v>0</v>
      </c>
      <c r="Y2747" s="5">
        <f ca="1">IF(AND($G2746,NOT(ISTEXT($G2745)),ISNUMBER(Poczatek),ISNUMBER(Koniec_Projekt)),IFERROR(IF(LataProjekcji=$F2748,ROUND($D2746-SUM($K2747:X2747),0),ROUND(Y2745*$E2747,0)),0),0)</f>
        <v>0</v>
      </c>
      <c r="Z2747" s="5">
        <f ca="1">IF(AND($G2746,NOT(ISTEXT($G2745)),ISNUMBER(Poczatek),ISNUMBER(Koniec_Projekt)),IFERROR(IF(LataProjekcji=$F2748,ROUND($D2746-SUM($K2747:Y2747),0),ROUND(Z2745*$E2747,0)),0),0)</f>
        <v>0</v>
      </c>
      <c r="AA2747" s="5">
        <f ca="1">IF(AND($G2746,NOT(ISTEXT($G2745)),ISNUMBER(Poczatek),ISNUMBER(Koniec_Projekt)),IFERROR(IF(LataProjekcji=$F2748,ROUND($D2746-SUM($K2747:Z2747),0),ROUND(AA2745*$E2747,0)),0),0)</f>
        <v>0</v>
      </c>
      <c r="AB2747" s="5">
        <f ca="1">IF(AND($G2746,NOT(ISTEXT($G2745)),ISNUMBER(Poczatek),ISNUMBER(Koniec_Projekt)),IFERROR(IF(LataProjekcji=$F2748,ROUND($D2746-SUM($K2747:AA2747),0),ROUND(AB2745*$E2747,0)),0),0)</f>
        <v>0</v>
      </c>
      <c r="AC2747" s="5">
        <f ca="1">IF(AND($G2746,NOT(ISTEXT($G2745)),ISNUMBER(Poczatek),ISNUMBER(Koniec_Projekt)),IFERROR(IF(LataProjekcji=$F2748,ROUND($D2746-SUM($K2747:AB2747),0),ROUND(AC2745*$E2747,0)),0),0)</f>
        <v>0</v>
      </c>
      <c r="AD2747" s="5">
        <f ca="1">IF(AND($G2746,NOT(ISTEXT($G2745)),ISNUMBER(Poczatek),ISNUMBER(Koniec_Projekt)),IFERROR(IF(LataProjekcji=$F2748,ROUND($D2746-SUM($K2747:AC2747),0),ROUND(AD2745*$E2747,0)),0),0)</f>
        <v>0</v>
      </c>
      <c r="AE2747" s="5">
        <f ca="1">IF(AND($G2746,NOT(ISTEXT($G2745)),ISNUMBER(Poczatek),ISNUMBER(Koniec_Projekt)),IFERROR(IF(LataProjekcji=$F2748,ROUND($D2746-SUM($K2747:AD2747),0),ROUND(AE2745*$E2747,0)),0),0)</f>
        <v>0</v>
      </c>
    </row>
    <row r="2748" spans="2:31" hidden="1">
      <c r="B2748" s="531" t="s">
        <v>754</v>
      </c>
      <c r="D2748" s="1">
        <f ca="1">IFERROR(ROUNDUP(D2746/E2747,0),0)</f>
        <v>0</v>
      </c>
      <c r="E2748" s="1">
        <f ca="1">IF(D2748=0,0,DATEDIF(DATE(D2745,E2745,1),DATE(F2747,G2747,1),"m"))</f>
        <v>0</v>
      </c>
      <c r="F2748" s="1" t="str">
        <f ca="1">IFERROR(YEAR(G2745),"brak daty")</f>
        <v>brak daty</v>
      </c>
      <c r="G2748" s="1" t="str">
        <f ca="1">IFERROR(MONTH(G2745),"brak daty")</f>
        <v>brak daty</v>
      </c>
      <c r="I2748" s="1" t="s">
        <v>426</v>
      </c>
      <c r="K2748" s="5">
        <f ca="1">IF(AND($G2746,NOT(ISTEXT($G2745)),ISNUMBER(Poczatek),ISNUMBER(Koniec_Projekt)),IFERROR(IF(LataProjekcji=$F2747,IF(AND($G2747=$G2748,$F2747=$F2748),ROUND($D2746-SUM($K2748),0),ROUND(K2746*$E2747,0)),IF(LataProjekcji&gt;$F2747,0,ROUND(K2746*$E2747,0))),0),0)</f>
        <v>0</v>
      </c>
      <c r="L2748" s="5">
        <f ca="1">IF(AND($G2746,NOT(ISTEXT($G2745)),ISNUMBER(Poczatek),ISNUMBER(Koniec_Projekt)),IFERROR(IF(LataProjekcji=$F2747,IF(AND($G2747=$G2748,$F2747=$F2748),ROUND($D2746-SUM($K2748:K2748),0),ROUND(L2746*$E2747,0)),IF(LataProjekcji&gt;$F2747,0,ROUND(L2746*$E2747,0))),0),0)</f>
        <v>0</v>
      </c>
      <c r="M2748" s="5">
        <f ca="1">IF(AND($G2746,NOT(ISTEXT($G2745)),ISNUMBER(Poczatek),ISNUMBER(Koniec_Projekt)),IFERROR(IF(LataProjekcji=$F2747,IF(AND($G2747=$G2748,$F2747=$F2748),ROUND($D2746-SUM($K2748:L2748),0),ROUND(M2746*$E2747,0)),IF(LataProjekcji&gt;$F2747,0,ROUND(M2746*$E2747,0))),0),0)</f>
        <v>0</v>
      </c>
      <c r="N2748" s="5">
        <f ca="1">IF(AND($G2746,NOT(ISTEXT($G2745)),ISNUMBER(Poczatek),ISNUMBER(Koniec_Projekt)),IFERROR(IF(LataProjekcji=$F2747,IF(AND($G2747=$G2748,$F2747=$F2748),ROUND($D2746-SUM($K2748:M2748),0),ROUND(N2746*$E2747,0)),IF(LataProjekcji&gt;$F2747,0,ROUND(N2746*$E2747,0))),0),0)</f>
        <v>0</v>
      </c>
      <c r="O2748" s="5">
        <f ca="1">IF(AND($G2746,NOT(ISTEXT($G2745)),ISNUMBER(Poczatek),ISNUMBER(Koniec_Projekt)),IFERROR(IF(LataProjekcji=$F2747,IF(AND($G2747=$G2748,$F2747=$F2748),ROUND($D2746-SUM($K2748:N2748),0),ROUND(O2746*$E2747,0)),IF(LataProjekcji&gt;$F2747,0,ROUND(O2746*$E2747,0))),0),0)</f>
        <v>0</v>
      </c>
      <c r="P2748" s="5">
        <f ca="1">IF(AND($G2746,NOT(ISTEXT($G2745)),ISNUMBER(Poczatek),ISNUMBER(Koniec_Projekt)),IFERROR(IF(LataProjekcji=$F2747,IF(AND($G2747=$G2748,$F2747=$F2748),ROUND($D2746-SUM($K2748:O2748),0),ROUND(P2746*$E2747,0)),IF(LataProjekcji&gt;$F2747,0,ROUND(P2746*$E2747,0))),0),0)</f>
        <v>0</v>
      </c>
      <c r="Q2748" s="5">
        <f ca="1">IF(AND($G2746,NOT(ISTEXT($G2745)),ISNUMBER(Poczatek),ISNUMBER(Koniec_Projekt)),IFERROR(IF(LataProjekcji=$F2747,IF(AND($G2747=$G2748,$F2747=$F2748),ROUND($D2746-SUM($K2748:P2748),0),ROUND(Q2746*$E2747,0)),IF(LataProjekcji&gt;$F2747,0,ROUND(Q2746*$E2747,0))),0),0)</f>
        <v>0</v>
      </c>
      <c r="R2748" s="5">
        <f ca="1">IF(AND($G2746,NOT(ISTEXT($G2745)),ISNUMBER(Poczatek),ISNUMBER(Koniec_Projekt)),IFERROR(IF(LataProjekcji=$F2747,IF(AND($G2747=$G2748,$F2747=$F2748),ROUND($D2746-SUM($K2748:Q2748),0),ROUND(R2746*$E2747,0)),IF(LataProjekcji&gt;$F2747,0,ROUND(R2746*$E2747,0))),0),0)</f>
        <v>0</v>
      </c>
      <c r="S2748" s="5">
        <f ca="1">IF(AND($G2746,NOT(ISTEXT($G2745)),ISNUMBER(Poczatek),ISNUMBER(Koniec_Projekt)),IFERROR(IF(LataProjekcji=$F2747,IF(AND($G2747=$G2748,$F2747=$F2748),ROUND($D2746-SUM($K2748:R2748),0),ROUND(S2746*$E2747,0)),IF(LataProjekcji&gt;$F2747,0,ROUND(S2746*$E2747,0))),0),0)</f>
        <v>0</v>
      </c>
      <c r="T2748" s="5">
        <f ca="1">IF(AND($G2746,NOT(ISTEXT($G2745)),ISNUMBER(Poczatek),ISNUMBER(Koniec_Projekt)),IFERROR(IF(LataProjekcji=$F2747,IF(AND($G2747=$G2748,$F2747=$F2748),ROUND($D2746-SUM($K2748:S2748),0),ROUND(T2746*$E2747,0)),IF(LataProjekcji&gt;$F2747,0,ROUND(T2746*$E2747,0))),0),0)</f>
        <v>0</v>
      </c>
      <c r="U2748" s="5">
        <f ca="1">IF(AND($G2746,NOT(ISTEXT($G2745)),ISNUMBER(Poczatek),ISNUMBER(Koniec_Projekt)),IFERROR(IF(LataProjekcji=$F2747,IF(AND($G2747=$G2748,$F2747=$F2748),ROUND($D2746-SUM($K2748:T2748),0),ROUND(U2746*$E2747,0)),IF(LataProjekcji&gt;$F2747,0,ROUND(U2746*$E2747,0))),0),0)</f>
        <v>0</v>
      </c>
      <c r="V2748" s="5">
        <f ca="1">IF(AND($G2746,NOT(ISTEXT($G2745)),ISNUMBER(Poczatek),ISNUMBER(Koniec_Projekt)),IFERROR(IF(LataProjekcji=$F2747,IF(AND($G2747=$G2748,$F2747=$F2748),ROUND($D2746-SUM($K2748:U2748),0),ROUND(V2746*$E2747,0)),IF(LataProjekcji&gt;$F2747,0,ROUND(V2746*$E2747,0))),0),0)</f>
        <v>0</v>
      </c>
      <c r="W2748" s="5">
        <f ca="1">IF(AND($G2746,NOT(ISTEXT($G2745)),ISNUMBER(Poczatek),ISNUMBER(Koniec_Projekt)),IFERROR(IF(LataProjekcji=$F2747,IF(AND($G2747=$G2748,$F2747=$F2748),ROUND($D2746-SUM($K2748:V2748),0),ROUND(W2746*$E2747,0)),IF(LataProjekcji&gt;$F2747,0,ROUND(W2746*$E2747,0))),0),0)</f>
        <v>0</v>
      </c>
      <c r="X2748" s="5">
        <f ca="1">IF(AND($G2746,NOT(ISTEXT($G2745)),ISNUMBER(Poczatek),ISNUMBER(Koniec_Projekt)),IFERROR(IF(LataProjekcji=$F2747,IF(AND($G2747=$G2748,$F2747=$F2748),ROUND($D2746-SUM($K2748:W2748),0),ROUND(X2746*$E2747,0)),IF(LataProjekcji&gt;$F2747,0,ROUND(X2746*$E2747,0))),0),0)</f>
        <v>0</v>
      </c>
      <c r="Y2748" s="5">
        <f ca="1">IF(AND($G2746,NOT(ISTEXT($G2745)),ISNUMBER(Poczatek),ISNUMBER(Koniec_Projekt)),IFERROR(IF(LataProjekcji=$F2747,IF(AND($G2747=$G2748,$F2747=$F2748),ROUND($D2746-SUM($K2748:X2748),0),ROUND(Y2746*$E2747,0)),IF(LataProjekcji&gt;$F2747,0,ROUND(Y2746*$E2747,0))),0),0)</f>
        <v>0</v>
      </c>
      <c r="Z2748" s="5">
        <f ca="1">IF(AND($G2746,NOT(ISTEXT($G2745)),ISNUMBER(Poczatek),ISNUMBER(Koniec_Projekt)),IFERROR(IF(LataProjekcji=$F2747,IF(AND($G2747=$G2748,$F2747=$F2748),ROUND($D2746-SUM($K2748:Y2748),0),ROUND(Z2746*$E2747,0)),IF(LataProjekcji&gt;$F2747,0,ROUND(Z2746*$E2747,0))),0),0)</f>
        <v>0</v>
      </c>
      <c r="AA2748" s="5">
        <f ca="1">IF(AND($G2746,NOT(ISTEXT($G2745)),ISNUMBER(Poczatek),ISNUMBER(Koniec_Projekt)),IFERROR(IF(LataProjekcji=$F2747,IF(AND($G2747=$G2748,$F2747=$F2748),ROUND($D2746-SUM($K2748:Z2748),0),ROUND(AA2746*$E2747,0)),IF(LataProjekcji&gt;$F2747,0,ROUND(AA2746*$E2747,0))),0),0)</f>
        <v>0</v>
      </c>
      <c r="AB2748" s="5">
        <f ca="1">IF(AND($G2746,NOT(ISTEXT($G2745)),ISNUMBER(Poczatek),ISNUMBER(Koniec_Projekt)),IFERROR(IF(LataProjekcji=$F2747,IF(AND($G2747=$G2748,$F2747=$F2748),ROUND($D2746-SUM($K2748:AA2748),0),ROUND(AB2746*$E2747,0)),IF(LataProjekcji&gt;$F2747,0,ROUND(AB2746*$E2747,0))),0),0)</f>
        <v>0</v>
      </c>
      <c r="AC2748" s="5">
        <f ca="1">IF(AND($G2746,NOT(ISTEXT($G2745)),ISNUMBER(Poczatek),ISNUMBER(Koniec_Projekt)),IFERROR(IF(LataProjekcji=$F2747,IF(AND($G2747=$G2748,$F2747=$F2748),ROUND($D2746-SUM($K2748:AB2748),0),ROUND(AC2746*$E2747,0)),IF(LataProjekcji&gt;$F2747,0,ROUND(AC2746*$E2747,0))),0),0)</f>
        <v>0</v>
      </c>
      <c r="AD2748" s="5">
        <f ca="1">IF(AND($G2746,NOT(ISTEXT($G2745)),ISNUMBER(Poczatek),ISNUMBER(Koniec_Projekt)),IFERROR(IF(LataProjekcji=$F2747,IF(AND($G2747=$G2748,$F2747=$F2748),ROUND($D2746-SUM($K2748:AC2748),0),ROUND(AD2746*$E2747,0)),IF(LataProjekcji&gt;$F2747,0,ROUND(AD2746*$E2747,0))),0),0)</f>
        <v>0</v>
      </c>
      <c r="AE2748" s="5">
        <f ca="1">IF(AND($G2746,NOT(ISTEXT($G2745)),ISNUMBER(Poczatek),ISNUMBER(Koniec_Projekt)),IFERROR(IF(LataProjekcji=$F2747,IF(AND($G2747=$G2748,$F2747=$F2748),ROUND($D2746-SUM($K2748:AD2748),0),ROUND(AE2746*$E2747,0)),IF(LataProjekcji&gt;$F2747,0,ROUND(AE2746*$E2747,0))),0),0)</f>
        <v>0</v>
      </c>
    </row>
    <row r="2749" spans="2:31" ht="12.5" hidden="1" thickBot="1">
      <c r="B2749" s="532" t="s">
        <v>755</v>
      </c>
      <c r="C2749" s="533"/>
      <c r="D2749" s="534">
        <f ca="1">IF(D2746&gt;10,ROUND((D2748-1)*E2747,0),E2747)</f>
        <v>0</v>
      </c>
      <c r="E2749" s="534">
        <f ca="1">D2746-D2749</f>
        <v>0</v>
      </c>
      <c r="F2749" s="533"/>
      <c r="G2749" s="533"/>
      <c r="H2749" s="533"/>
      <c r="I2749" s="533"/>
      <c r="J2749" s="533"/>
      <c r="K2749" s="533"/>
      <c r="L2749" s="533"/>
      <c r="M2749" s="533"/>
      <c r="N2749" s="533"/>
      <c r="O2749" s="533"/>
      <c r="P2749" s="533"/>
      <c r="Q2749" s="533"/>
      <c r="R2749" s="533"/>
      <c r="S2749" s="533"/>
      <c r="T2749" s="533"/>
      <c r="U2749" s="533"/>
      <c r="V2749" s="533"/>
      <c r="W2749" s="533"/>
      <c r="X2749" s="533"/>
      <c r="Y2749" s="533"/>
      <c r="Z2749" s="533"/>
      <c r="AA2749" s="533"/>
      <c r="AB2749" s="533"/>
      <c r="AC2749" s="533"/>
      <c r="AD2749" s="533"/>
      <c r="AE2749" s="533"/>
    </row>
    <row r="2750" spans="2:31" ht="12.5" hidden="1" thickTop="1"/>
    <row r="2751" spans="2:31" ht="12.5" hidden="1" thickBot="1">
      <c r="B2751" s="535" t="str">
        <f ca="1">"nazwa ST: "&amp;B1585</f>
        <v>nazwa ST: 0</v>
      </c>
      <c r="C2751" s="535"/>
      <c r="D2751" s="536">
        <f>D1585</f>
        <v>153</v>
      </c>
      <c r="E2751" s="535"/>
      <c r="F2751" s="535"/>
      <c r="G2751" s="535"/>
      <c r="H2751" s="535"/>
      <c r="I2751" s="535"/>
      <c r="J2751" s="535"/>
      <c r="K2751" s="544" t="str">
        <f t="shared" ref="K2751:AE2751" si="3727">LataProjekcji</f>
        <v>Uzupełnij dane</v>
      </c>
      <c r="L2751" s="544" t="str">
        <f t="shared" si="3727"/>
        <v/>
      </c>
      <c r="M2751" s="544" t="str">
        <f t="shared" si="3727"/>
        <v/>
      </c>
      <c r="N2751" s="544" t="str">
        <f t="shared" si="3727"/>
        <v/>
      </c>
      <c r="O2751" s="544" t="str">
        <f t="shared" si="3727"/>
        <v/>
      </c>
      <c r="P2751" s="544" t="str">
        <f t="shared" si="3727"/>
        <v/>
      </c>
      <c r="Q2751" s="544" t="str">
        <f t="shared" si="3727"/>
        <v/>
      </c>
      <c r="R2751" s="544" t="str">
        <f t="shared" si="3727"/>
        <v/>
      </c>
      <c r="S2751" s="544" t="str">
        <f t="shared" si="3727"/>
        <v/>
      </c>
      <c r="T2751" s="544" t="str">
        <f t="shared" si="3727"/>
        <v/>
      </c>
      <c r="U2751" s="544" t="str">
        <f t="shared" si="3727"/>
        <v/>
      </c>
      <c r="V2751" s="544" t="str">
        <f t="shared" si="3727"/>
        <v/>
      </c>
      <c r="W2751" s="544" t="str">
        <f t="shared" si="3727"/>
        <v/>
      </c>
      <c r="X2751" s="544" t="str">
        <f t="shared" si="3727"/>
        <v/>
      </c>
      <c r="Y2751" s="544" t="str">
        <f t="shared" si="3727"/>
        <v/>
      </c>
      <c r="Z2751" s="544" t="str">
        <f t="shared" si="3727"/>
        <v/>
      </c>
      <c r="AA2751" s="544" t="str">
        <f t="shared" si="3727"/>
        <v/>
      </c>
      <c r="AB2751" s="544" t="str">
        <f t="shared" si="3727"/>
        <v/>
      </c>
      <c r="AC2751" s="544" t="str">
        <f t="shared" si="3727"/>
        <v/>
      </c>
      <c r="AD2751" s="544" t="str">
        <f t="shared" si="3727"/>
        <v/>
      </c>
      <c r="AE2751" s="544" t="str">
        <f t="shared" si="3727"/>
        <v/>
      </c>
    </row>
    <row r="2752" spans="2:31" hidden="1">
      <c r="B2752" s="531" t="s">
        <v>756</v>
      </c>
      <c r="D2752" s="1">
        <f ca="1">D1586</f>
        <v>1900</v>
      </c>
      <c r="E2752" s="1">
        <f ca="1">E1586</f>
        <v>1</v>
      </c>
      <c r="F2752" s="1">
        <f ca="1">IF(D2753&gt;10,F1586,1)</f>
        <v>1</v>
      </c>
      <c r="G2752" s="530" t="str">
        <f ca="1">IF(ISBLANK(OFFSET($E$269,$D2751,0)),"brak daty",IF(D2753&gt;10,EDATE(OFFSET($E$269,$D2751,0),D2755),DATE(D2752,E2752,1)))</f>
        <v>brak daty</v>
      </c>
      <c r="H2752" s="543" t="b">
        <f ca="1">SUM(K2752:AE2752)=D2755</f>
        <v>1</v>
      </c>
      <c r="I2752" s="1" t="s">
        <v>752</v>
      </c>
      <c r="K2752" s="5">
        <f ca="1">IF(AND($G2753,NOT(ISTEXT($G2752)),ISNUMBER(Poczatek),ISNUMBER(Koniec_Projekt)),IFERROR(IF($D2752=LataProjekcji,$F2752,IF($D2752&lt;LataProjekcji,IF((SUM(K2752)+12)&lt;$D2755,12,$D2755-SUM(K2752)),0)),0),0)</f>
        <v>0</v>
      </c>
      <c r="L2752" s="5">
        <f ca="1">IF(AND($G2753,NOT(ISTEXT($G2752)),ISNUMBER(Poczatek),ISNUMBER(Koniec_Projekt)),IFERROR(IF($D2752=LataProjekcji,$F2752,IF($D2752&lt;LataProjekcji,IF((SUM($K2752:K2752)+12)&lt;$D2755,12,$D2755-SUM($K2752:K2752)),0)),0),0)</f>
        <v>0</v>
      </c>
      <c r="M2752" s="5">
        <f ca="1">IF(AND($G2753,NOT(ISTEXT($G2752)),ISNUMBER(Poczatek),ISNUMBER(Koniec_Projekt)),IFERROR(IF($D2752=LataProjekcji,$F2752,IF($D2752&lt;LataProjekcji,IF((SUM($K2752:L2752)+12)&lt;$D2755,12,$D2755-SUM($K2752:L2752)),0)),0),0)</f>
        <v>0</v>
      </c>
      <c r="N2752" s="5">
        <f ca="1">IF(AND($G2753,NOT(ISTEXT($G2752)),ISNUMBER(Poczatek),ISNUMBER(Koniec_Projekt)),IFERROR(IF($D2752=LataProjekcji,$F2752,IF($D2752&lt;LataProjekcji,IF((SUM($K2752:M2752)+12)&lt;$D2755,12,$D2755-SUM($K2752:M2752)),0)),0),0)</f>
        <v>0</v>
      </c>
      <c r="O2752" s="5">
        <f ca="1">IF(AND($G2753,NOT(ISTEXT($G2752)),ISNUMBER(Poczatek),ISNUMBER(Koniec_Projekt)),IFERROR(IF($D2752=LataProjekcji,$F2752,IF($D2752&lt;LataProjekcji,IF((SUM($K2752:N2752)+12)&lt;$D2755,12,$D2755-SUM($K2752:N2752)),0)),0),0)</f>
        <v>0</v>
      </c>
      <c r="P2752" s="5">
        <f ca="1">IF(AND($G2753,NOT(ISTEXT($G2752)),ISNUMBER(Poczatek),ISNUMBER(Koniec_Projekt)),IFERROR(IF($D2752=LataProjekcji,$F2752,IF($D2752&lt;LataProjekcji,IF((SUM($K2752:O2752)+12)&lt;$D2755,12,$D2755-SUM($K2752:O2752)),0)),0),0)</f>
        <v>0</v>
      </c>
      <c r="Q2752" s="5">
        <f ca="1">IF(AND($G2753,NOT(ISTEXT($G2752)),ISNUMBER(Poczatek),ISNUMBER(Koniec_Projekt)),IFERROR(IF($D2752=LataProjekcji,$F2752,IF($D2752&lt;LataProjekcji,IF((SUM($K2752:P2752)+12)&lt;$D2755,12,$D2755-SUM($K2752:P2752)),0)),0),0)</f>
        <v>0</v>
      </c>
      <c r="R2752" s="5">
        <f ca="1">IF(AND($G2753,NOT(ISTEXT($G2752)),ISNUMBER(Poczatek),ISNUMBER(Koniec_Projekt)),IFERROR(IF($D2752=LataProjekcji,$F2752,IF($D2752&lt;LataProjekcji,IF((SUM($K2752:Q2752)+12)&lt;$D2755,12,$D2755-SUM($K2752:Q2752)),0)),0),0)</f>
        <v>0</v>
      </c>
      <c r="S2752" s="5">
        <f ca="1">IF(AND($G2753,NOT(ISTEXT($G2752)),ISNUMBER(Poczatek),ISNUMBER(Koniec_Projekt)),IFERROR(IF($D2752=LataProjekcji,$F2752,IF($D2752&lt;LataProjekcji,IF((SUM($K2752:R2752)+12)&lt;$D2755,12,$D2755-SUM($K2752:R2752)),0)),0),0)</f>
        <v>0</v>
      </c>
      <c r="T2752" s="5">
        <f ca="1">IF(AND($G2753,NOT(ISTEXT($G2752)),ISNUMBER(Poczatek),ISNUMBER(Koniec_Projekt)),IFERROR(IF($D2752=LataProjekcji,$F2752,IF($D2752&lt;LataProjekcji,IF((SUM($K2752:S2752)+12)&lt;$D2755,12,$D2755-SUM($K2752:S2752)),0)),0),0)</f>
        <v>0</v>
      </c>
      <c r="U2752" s="5">
        <f ca="1">IF(AND($G2753,NOT(ISTEXT($G2752)),ISNUMBER(Poczatek),ISNUMBER(Koniec_Projekt)),IFERROR(IF($D2752=LataProjekcji,$F2752,IF($D2752&lt;LataProjekcji,IF((SUM($K2752:T2752)+12)&lt;$D2755,12,$D2755-SUM($K2752:T2752)),0)),0),0)</f>
        <v>0</v>
      </c>
      <c r="V2752" s="5">
        <f ca="1">IF(AND($G2753,NOT(ISTEXT($G2752)),ISNUMBER(Poczatek),ISNUMBER(Koniec_Projekt)),IFERROR(IF($D2752=LataProjekcji,$F2752,IF($D2752&lt;LataProjekcji,IF((SUM($K2752:U2752)+12)&lt;$D2755,12,$D2755-SUM($K2752:U2752)),0)),0),0)</f>
        <v>0</v>
      </c>
      <c r="W2752" s="5">
        <f ca="1">IF(AND($G2753,NOT(ISTEXT($G2752)),ISNUMBER(Poczatek),ISNUMBER(Koniec_Projekt)),IFERROR(IF($D2752=LataProjekcji,$F2752,IF($D2752&lt;LataProjekcji,IF((SUM($K2752:V2752)+12)&lt;$D2755,12,$D2755-SUM($K2752:V2752)),0)),0),0)</f>
        <v>0</v>
      </c>
      <c r="X2752" s="5">
        <f ca="1">IF(AND($G2753,NOT(ISTEXT($G2752)),ISNUMBER(Poczatek),ISNUMBER(Koniec_Projekt)),IFERROR(IF($D2752=LataProjekcji,$F2752,IF($D2752&lt;LataProjekcji,IF((SUM($K2752:W2752)+12)&lt;$D2755,12,$D2755-SUM($K2752:W2752)),0)),0),0)</f>
        <v>0</v>
      </c>
      <c r="Y2752" s="5">
        <f ca="1">IF(AND($G2753,NOT(ISTEXT($G2752)),ISNUMBER(Poczatek),ISNUMBER(Koniec_Projekt)),IFERROR(IF($D2752=LataProjekcji,$F2752,IF($D2752&lt;LataProjekcji,IF((SUM($K2752:X2752)+12)&lt;$D2755,12,$D2755-SUM($K2752:X2752)),0)),0),0)</f>
        <v>0</v>
      </c>
      <c r="Z2752" s="5">
        <f ca="1">IF(AND($G2753,NOT(ISTEXT($G2752)),ISNUMBER(Poczatek),ISNUMBER(Koniec_Projekt)),IFERROR(IF($D2752=LataProjekcji,$F2752,IF($D2752&lt;LataProjekcji,IF((SUM($K2752:Y2752)+12)&lt;$D2755,12,$D2755-SUM($K2752:Y2752)),0)),0),0)</f>
        <v>0</v>
      </c>
      <c r="AA2752" s="5">
        <f ca="1">IF(AND($G2753,NOT(ISTEXT($G2752)),ISNUMBER(Poczatek),ISNUMBER(Koniec_Projekt)),IFERROR(IF($D2752=LataProjekcji,$F2752,IF($D2752&lt;LataProjekcji,IF((SUM($K2752:Z2752)+12)&lt;$D2755,12,$D2755-SUM($K2752:Z2752)),0)),0),0)</f>
        <v>0</v>
      </c>
      <c r="AB2752" s="5">
        <f ca="1">IF(AND($G2753,NOT(ISTEXT($G2752)),ISNUMBER(Poczatek),ISNUMBER(Koniec_Projekt)),IFERROR(IF($D2752=LataProjekcji,$F2752,IF($D2752&lt;LataProjekcji,IF((SUM($K2752:AA2752)+12)&lt;$D2755,12,$D2755-SUM($K2752:AA2752)),0)),0),0)</f>
        <v>0</v>
      </c>
      <c r="AC2752" s="5">
        <f ca="1">IF(AND($G2753,NOT(ISTEXT($G2752)),ISNUMBER(Poczatek),ISNUMBER(Koniec_Projekt)),IFERROR(IF($D2752=LataProjekcji,$F2752,IF($D2752&lt;LataProjekcji,IF((SUM($K2752:AB2752)+12)&lt;$D2755,12,$D2755-SUM($K2752:AB2752)),0)),0),0)</f>
        <v>0</v>
      </c>
      <c r="AD2752" s="5">
        <f ca="1">IF(AND($G2753,NOT(ISTEXT($G2752)),ISNUMBER(Poczatek),ISNUMBER(Koniec_Projekt)),IFERROR(IF($D2752=LataProjekcji,$F2752,IF($D2752&lt;LataProjekcji,IF((SUM($K2752:AC2752)+12)&lt;$D2755,12,$D2755-SUM($K2752:AC2752)),0)),0),0)</f>
        <v>0</v>
      </c>
      <c r="AE2752" s="5">
        <f ca="1">IF(AND($G2753,NOT(ISTEXT($G2752)),ISNUMBER(Poczatek),ISNUMBER(Koniec_Projekt)),IFERROR(IF($D2752=LataProjekcji,$F2752,IF($D2752&lt;LataProjekcji,IF((SUM($K2752:AD2752)+12)&lt;$D2755,12,$D2755-SUM($K2752:AD2752)),0)),0),0)</f>
        <v>0</v>
      </c>
    </row>
    <row r="2753" spans="2:31" hidden="1">
      <c r="B2753" s="531" t="s">
        <v>758</v>
      </c>
      <c r="D2753" s="5">
        <f ca="1">D1587</f>
        <v>0</v>
      </c>
      <c r="E2753" s="459">
        <f ca="1">E1587</f>
        <v>0</v>
      </c>
      <c r="F2753" s="459">
        <f ca="1">F1587</f>
        <v>0</v>
      </c>
      <c r="G2753" s="1" t="b">
        <f>NOT(ISBLANK(am_maszyny))</f>
        <v>0</v>
      </c>
      <c r="H2753" s="543" t="b">
        <f ca="1">SUM(K2753:AE2753)=E2755</f>
        <v>1</v>
      </c>
      <c r="I2753" s="1" t="s">
        <v>753</v>
      </c>
      <c r="K2753" s="542">
        <f ca="1">IF(AND($G2753,NOT(ISTEXT($G2752)),ISNUMBER(Poczatek),ISNUMBER(Koniec_Projekt)),IFERROR(IF($D2752=LataProjekcji,IF($F2752&gt;$E2755,$E2755,$F2752),IF($D2755&gt;=$E2755,(IF($D2752&lt;LataProjekcji,IF((SUM(J2753:$K2753)+12)&lt;$E2755,12,$E2755-SUM(J2753:$K2753)),0)),(IF($D2752&lt;LataProjekcji,IF((SUM(J2753:$K2753)+12)&lt;$D2755,12,$D2755-SUM(J2753:$K2753)),0)))),0),0)</f>
        <v>0</v>
      </c>
      <c r="L2753" s="542">
        <f ca="1">IF(AND($G2753,NOT(ISTEXT($G2752)),ISNUMBER(Poczatek),ISNUMBER(Koniec_Projekt)),IFERROR(IF($D2752=LataProjekcji,IF($F2752&gt;$E2755,$E2755,$F2752),IF($D2755&gt;=$E2755,(IF($D2752&lt;LataProjekcji,IF((SUM($K2753:K2753)+12)&lt;$E2755,12,$E2755-SUM($K2753:K2753)),0)),(IF($D2752&lt;LataProjekcji,IF((SUM($K2753:K2753)+12)&lt;$D2755,12,$D2755-SUM($K2753:K2753)),0)))),0),0)</f>
        <v>0</v>
      </c>
      <c r="M2753" s="542">
        <f ca="1">IF(AND($G2753,NOT(ISTEXT($G2752)),ISNUMBER(Poczatek),ISNUMBER(Koniec_Projekt)),IFERROR(IF($D2752=LataProjekcji,IF($F2752&gt;$E2755,$E2755,$F2752),IF($D2755&gt;=$E2755,(IF($D2752&lt;LataProjekcji,IF((SUM($K2753:L2753)+12)&lt;$E2755,12,$E2755-SUM($K2753:L2753)),0)),(IF($D2752&lt;LataProjekcji,IF((SUM($K2753:L2753)+12)&lt;$D2755,12,$D2755-SUM($K2753:L2753)),0)))),0),0)</f>
        <v>0</v>
      </c>
      <c r="N2753" s="542">
        <f ca="1">IF(AND($G2753,NOT(ISTEXT($G2752)),ISNUMBER(Poczatek),ISNUMBER(Koniec_Projekt)),IFERROR(IF($D2752=LataProjekcji,IF($F2752&gt;$E2755,$E2755,$F2752),IF($D2755&gt;=$E2755,(IF($D2752&lt;LataProjekcji,IF((SUM($K2753:M2753)+12)&lt;$E2755,12,$E2755-SUM($K2753:M2753)),0)),(IF($D2752&lt;LataProjekcji,IF((SUM($K2753:M2753)+12)&lt;$D2755,12,$D2755-SUM($K2753:M2753)),0)))),0),0)</f>
        <v>0</v>
      </c>
      <c r="O2753" s="542">
        <f ca="1">IF(AND($G2753,NOT(ISTEXT($G2752)),ISNUMBER(Poczatek),ISNUMBER(Koniec_Projekt)),IFERROR(IF($D2752=LataProjekcji,IF($F2752&gt;$E2755,$E2755,$F2752),IF($D2755&gt;=$E2755,(IF($D2752&lt;LataProjekcji,IF((SUM($K2753:N2753)+12)&lt;$E2755,12,$E2755-SUM($K2753:N2753)),0)),(IF($D2752&lt;LataProjekcji,IF((SUM($K2753:N2753)+12)&lt;$D2755,12,$D2755-SUM($K2753:N2753)),0)))),0),0)</f>
        <v>0</v>
      </c>
      <c r="P2753" s="542">
        <f ca="1">IF(AND($G2753,NOT(ISTEXT($G2752)),ISNUMBER(Poczatek),ISNUMBER(Koniec_Projekt)),IFERROR(IF($D2752=LataProjekcji,IF($F2752&gt;$E2755,$E2755,$F2752),IF($D2755&gt;=$E2755,(IF($D2752&lt;LataProjekcji,IF((SUM($K2753:O2753)+12)&lt;$E2755,12,$E2755-SUM($K2753:O2753)),0)),(IF($D2752&lt;LataProjekcji,IF((SUM($K2753:O2753)+12)&lt;$D2755,12,$D2755-SUM($K2753:O2753)),0)))),0),0)</f>
        <v>0</v>
      </c>
      <c r="Q2753" s="542">
        <f ca="1">IF(AND($G2753,NOT(ISTEXT($G2752)),ISNUMBER(Poczatek),ISNUMBER(Koniec_Projekt)),IFERROR(IF($D2752=LataProjekcji,IF($F2752&gt;$E2755,$E2755,$F2752),IF($D2755&gt;=$E2755,(IF($D2752&lt;LataProjekcji,IF((SUM($K2753:P2753)+12)&lt;$E2755,12,$E2755-SUM($K2753:P2753)),0)),(IF($D2752&lt;LataProjekcji,IF((SUM($K2753:P2753)+12)&lt;$D2755,12,$D2755-SUM($K2753:P2753)),0)))),0),0)</f>
        <v>0</v>
      </c>
      <c r="R2753" s="542">
        <f ca="1">IF(AND($G2753,NOT(ISTEXT($G2752)),ISNUMBER(Poczatek),ISNUMBER(Koniec_Projekt)),IFERROR(IF($D2752=LataProjekcji,IF($F2752&gt;$E2755,$E2755,$F2752),IF($D2755&gt;=$E2755,(IF($D2752&lt;LataProjekcji,IF((SUM($K2753:Q2753)+12)&lt;$E2755,12,$E2755-SUM($K2753:Q2753)),0)),(IF($D2752&lt;LataProjekcji,IF((SUM($K2753:Q2753)+12)&lt;$D2755,12,$D2755-SUM($K2753:Q2753)),0)))),0),0)</f>
        <v>0</v>
      </c>
      <c r="S2753" s="542">
        <f ca="1">IF(AND($G2753,NOT(ISTEXT($G2752)),ISNUMBER(Poczatek),ISNUMBER(Koniec_Projekt)),IFERROR(IF($D2752=LataProjekcji,IF($F2752&gt;$E2755,$E2755,$F2752),IF($D2755&gt;=$E2755,(IF($D2752&lt;LataProjekcji,IF((SUM($K2753:R2753)+12)&lt;$E2755,12,$E2755-SUM($K2753:R2753)),0)),(IF($D2752&lt;LataProjekcji,IF((SUM($K2753:R2753)+12)&lt;$D2755,12,$D2755-SUM($K2753:R2753)),0)))),0),0)</f>
        <v>0</v>
      </c>
      <c r="T2753" s="542">
        <f ca="1">IF(AND($G2753,NOT(ISTEXT($G2752)),ISNUMBER(Poczatek),ISNUMBER(Koniec_Projekt)),IFERROR(IF($D2752=LataProjekcji,IF($F2752&gt;$E2755,$E2755,$F2752),IF($D2755&gt;=$E2755,(IF($D2752&lt;LataProjekcji,IF((SUM($K2753:S2753)+12)&lt;$E2755,12,$E2755-SUM($K2753:S2753)),0)),(IF($D2752&lt;LataProjekcji,IF((SUM($K2753:S2753)+12)&lt;$D2755,12,$D2755-SUM($K2753:S2753)),0)))),0),0)</f>
        <v>0</v>
      </c>
      <c r="U2753" s="542">
        <f ca="1">IF(AND($G2753,NOT(ISTEXT($G2752)),ISNUMBER(Poczatek),ISNUMBER(Koniec_Projekt)),IFERROR(IF($D2752=LataProjekcji,IF($F2752&gt;$E2755,$E2755,$F2752),IF($D2755&gt;=$E2755,(IF($D2752&lt;LataProjekcji,IF((SUM($K2753:T2753)+12)&lt;$E2755,12,$E2755-SUM($K2753:T2753)),0)),(IF($D2752&lt;LataProjekcji,IF((SUM($K2753:T2753)+12)&lt;$D2755,12,$D2755-SUM($K2753:T2753)),0)))),0),0)</f>
        <v>0</v>
      </c>
      <c r="V2753" s="542">
        <f ca="1">IF(AND($G2753,NOT(ISTEXT($G2752)),ISNUMBER(Poczatek),ISNUMBER(Koniec_Projekt)),IFERROR(IF($D2752=LataProjekcji,IF($F2752&gt;$E2755,$E2755,$F2752),IF($D2755&gt;=$E2755,(IF($D2752&lt;LataProjekcji,IF((SUM($K2753:U2753)+12)&lt;$E2755,12,$E2755-SUM($K2753:U2753)),0)),(IF($D2752&lt;LataProjekcji,IF((SUM($K2753:U2753)+12)&lt;$D2755,12,$D2755-SUM($K2753:U2753)),0)))),0),0)</f>
        <v>0</v>
      </c>
      <c r="W2753" s="542">
        <f ca="1">IF(AND($G2753,NOT(ISTEXT($G2752)),ISNUMBER(Poczatek),ISNUMBER(Koniec_Projekt)),IFERROR(IF($D2752=LataProjekcji,IF($F2752&gt;$E2755,$E2755,$F2752),IF($D2755&gt;=$E2755,(IF($D2752&lt;LataProjekcji,IF((SUM($K2753:V2753)+12)&lt;$E2755,12,$E2755-SUM($K2753:V2753)),0)),(IF($D2752&lt;LataProjekcji,IF((SUM($K2753:V2753)+12)&lt;$D2755,12,$D2755-SUM($K2753:V2753)),0)))),0),0)</f>
        <v>0</v>
      </c>
      <c r="X2753" s="542">
        <f ca="1">IF(AND($G2753,NOT(ISTEXT($G2752)),ISNUMBER(Poczatek),ISNUMBER(Koniec_Projekt)),IFERROR(IF($D2752=LataProjekcji,IF($F2752&gt;$E2755,$E2755,$F2752),IF($D2755&gt;=$E2755,(IF($D2752&lt;LataProjekcji,IF((SUM($K2753:W2753)+12)&lt;$E2755,12,$E2755-SUM($K2753:W2753)),0)),(IF($D2752&lt;LataProjekcji,IF((SUM($K2753:W2753)+12)&lt;$D2755,12,$D2755-SUM($K2753:W2753)),0)))),0),0)</f>
        <v>0</v>
      </c>
      <c r="Y2753" s="542">
        <f ca="1">IF(AND($G2753,NOT(ISTEXT($G2752)),ISNUMBER(Poczatek),ISNUMBER(Koniec_Projekt)),IFERROR(IF($D2752=LataProjekcji,IF($F2752&gt;$E2755,$E2755,$F2752),IF($D2755&gt;=$E2755,(IF($D2752&lt;LataProjekcji,IF((SUM($K2753:X2753)+12)&lt;$E2755,12,$E2755-SUM($K2753:X2753)),0)),(IF($D2752&lt;LataProjekcji,IF((SUM($K2753:X2753)+12)&lt;$D2755,12,$D2755-SUM($K2753:X2753)),0)))),0),0)</f>
        <v>0</v>
      </c>
      <c r="Z2753" s="542">
        <f ca="1">IF(AND($G2753,NOT(ISTEXT($G2752)),ISNUMBER(Poczatek),ISNUMBER(Koniec_Projekt)),IFERROR(IF($D2752=LataProjekcji,IF($F2752&gt;$E2755,$E2755,$F2752),IF($D2755&gt;=$E2755,(IF($D2752&lt;LataProjekcji,IF((SUM($K2753:Y2753)+12)&lt;$E2755,12,$E2755-SUM($K2753:Y2753)),0)),(IF($D2752&lt;LataProjekcji,IF((SUM($K2753:Y2753)+12)&lt;$D2755,12,$D2755-SUM($K2753:Y2753)),0)))),0),0)</f>
        <v>0</v>
      </c>
      <c r="AA2753" s="542">
        <f ca="1">IF(AND($G2753,NOT(ISTEXT($G2752)),ISNUMBER(Poczatek),ISNUMBER(Koniec_Projekt)),IFERROR(IF($D2752=LataProjekcji,IF($F2752&gt;$E2755,$E2755,$F2752),IF($D2755&gt;=$E2755,(IF($D2752&lt;LataProjekcji,IF((SUM($K2753:Z2753)+12)&lt;$E2755,12,$E2755-SUM($K2753:Z2753)),0)),(IF($D2752&lt;LataProjekcji,IF((SUM($K2753:Z2753)+12)&lt;$D2755,12,$D2755-SUM($K2753:Z2753)),0)))),0),0)</f>
        <v>0</v>
      </c>
      <c r="AB2753" s="542">
        <f ca="1">IF(AND($G2753,NOT(ISTEXT($G2752)),ISNUMBER(Poczatek),ISNUMBER(Koniec_Projekt)),IFERROR(IF($D2752=LataProjekcji,IF($F2752&gt;$E2755,$E2755,$F2752),IF($D2755&gt;=$E2755,(IF($D2752&lt;LataProjekcji,IF((SUM($K2753:AA2753)+12)&lt;$E2755,12,$E2755-SUM($K2753:AA2753)),0)),(IF($D2752&lt;LataProjekcji,IF((SUM($K2753:AA2753)+12)&lt;$D2755,12,$D2755-SUM($K2753:AA2753)),0)))),0),0)</f>
        <v>0</v>
      </c>
      <c r="AC2753" s="542">
        <f ca="1">IF(AND($G2753,NOT(ISTEXT($G2752)),ISNUMBER(Poczatek),ISNUMBER(Koniec_Projekt)),IFERROR(IF($D2752=LataProjekcji,IF($F2752&gt;$E2755,$E2755,$F2752),IF($D2755&gt;=$E2755,(IF($D2752&lt;LataProjekcji,IF((SUM($K2753:AB2753)+12)&lt;$E2755,12,$E2755-SUM($K2753:AB2753)),0)),(IF($D2752&lt;LataProjekcji,IF((SUM($K2753:AB2753)+12)&lt;$D2755,12,$D2755-SUM($K2753:AB2753)),0)))),0),0)</f>
        <v>0</v>
      </c>
      <c r="AD2753" s="542">
        <f ca="1">IF(AND($G2753,NOT(ISTEXT($G2752)),ISNUMBER(Poczatek),ISNUMBER(Koniec_Projekt)),IFERROR(IF($D2752=LataProjekcji,IF($F2752&gt;$E2755,$E2755,$F2752),IF($D2755&gt;=$E2755,(IF($D2752&lt;LataProjekcji,IF((SUM($K2753:AC2753)+12)&lt;$E2755,12,$E2755-SUM($K2753:AC2753)),0)),(IF($D2752&lt;LataProjekcji,IF((SUM($K2753:AC2753)+12)&lt;$D2755,12,$D2755-SUM($K2753:AC2753)),0)))),0),0)</f>
        <v>0</v>
      </c>
      <c r="AE2753" s="542">
        <f ca="1">IF(AND($G2753,NOT(ISTEXT($G2752)),ISNUMBER(Poczatek),ISNUMBER(Koniec_Projekt)),IFERROR(IF($D2752=LataProjekcji,IF($F2752&gt;$E2755,$E2755,$F2752),IF($D2755&gt;=$E2755,(IF($D2752&lt;LataProjekcji,IF((SUM($K2753:AD2753)+12)&lt;$E2755,12,$E2755-SUM($K2753:AD2753)),0)),(IF($D2752&lt;LataProjekcji,IF((SUM($K2753:AD2753)+12)&lt;$D2755,12,$D2755-SUM($K2753:AD2753)),0)))),0),0)</f>
        <v>0</v>
      </c>
    </row>
    <row r="2754" spans="2:31" hidden="1">
      <c r="B2754" s="531" t="s">
        <v>757</v>
      </c>
      <c r="D2754" s="459">
        <f ca="1">D1588</f>
        <v>0</v>
      </c>
      <c r="E2754" s="459">
        <f ca="1">IF(D2753&gt;10,ROUND(D2754/12,2),D2754)</f>
        <v>0</v>
      </c>
      <c r="F2754" s="529">
        <f>Koniec_Projekt</f>
        <v>0</v>
      </c>
      <c r="G2754" s="330">
        <f>Miesiac_Koniec_Projekt</f>
        <v>0</v>
      </c>
      <c r="H2754" s="543" t="b">
        <f ca="1">SUM(K2754:AE2754)=D2753</f>
        <v>1</v>
      </c>
      <c r="I2754" s="1" t="s">
        <v>716</v>
      </c>
      <c r="K2754" s="256">
        <f ca="1">IF(AND($G2753,NOT(ISTEXT($G2752)),ISNUMBER(Poczatek),ISNUMBER(Koniec_Projekt)),IFERROR(IF(LataProjekcji=$F2755,ROUND($D2753,0),ROUND(K2752*$E2754,0)),0),0)</f>
        <v>0</v>
      </c>
      <c r="L2754" s="5">
        <f ca="1">IF(AND($G2753,NOT(ISTEXT($G2752)),ISNUMBER(Poczatek),ISNUMBER(Koniec_Projekt)),IFERROR(IF(LataProjekcji=$F2755,ROUND($D2753-SUM(K2754:$K2754),0),ROUND(L2752*$E2754,0)),0),0)</f>
        <v>0</v>
      </c>
      <c r="M2754" s="5">
        <f ca="1">IF(AND($G2753,NOT(ISTEXT($G2752)),ISNUMBER(Poczatek),ISNUMBER(Koniec_Projekt)),IFERROR(IF(LataProjekcji=$F2755,ROUND($D2753-SUM($K2754:L2754),0),ROUND(M2752*$E2754,0)),0),0)</f>
        <v>0</v>
      </c>
      <c r="N2754" s="5">
        <f ca="1">IF(AND($G2753,NOT(ISTEXT($G2752)),ISNUMBER(Poczatek),ISNUMBER(Koniec_Projekt)),IFERROR(IF(LataProjekcji=$F2755,ROUND($D2753-SUM($K2754:M2754),0),ROUND(N2752*$E2754,0)),0),0)</f>
        <v>0</v>
      </c>
      <c r="O2754" s="5">
        <f ca="1">IF(AND($G2753,NOT(ISTEXT($G2752)),ISNUMBER(Poczatek),ISNUMBER(Koniec_Projekt)),IFERROR(IF(LataProjekcji=$F2755,ROUND($D2753-SUM($K2754:N2754),0),ROUND(O2752*$E2754,0)),0),0)</f>
        <v>0</v>
      </c>
      <c r="P2754" s="5">
        <f ca="1">IF(AND($G2753,NOT(ISTEXT($G2752)),ISNUMBER(Poczatek),ISNUMBER(Koniec_Projekt)),IFERROR(IF(LataProjekcji=$F2755,ROUND($D2753-SUM($K2754:O2754),0),ROUND(P2752*$E2754,0)),0),0)</f>
        <v>0</v>
      </c>
      <c r="Q2754" s="5">
        <f ca="1">IF(AND($G2753,NOT(ISTEXT($G2752)),ISNUMBER(Poczatek),ISNUMBER(Koniec_Projekt)),IFERROR(IF(LataProjekcji=$F2755,ROUND($D2753-SUM($K2754:P2754),0),ROUND(Q2752*$E2754,0)),0),0)</f>
        <v>0</v>
      </c>
      <c r="R2754" s="5">
        <f ca="1">IF(AND($G2753,NOT(ISTEXT($G2752)),ISNUMBER(Poczatek),ISNUMBER(Koniec_Projekt)),IFERROR(IF(LataProjekcji=$F2755,ROUND($D2753-SUM($K2754:Q2754),0),ROUND(R2752*$E2754,0)),0),0)</f>
        <v>0</v>
      </c>
      <c r="S2754" s="5">
        <f ca="1">IF(AND($G2753,NOT(ISTEXT($G2752)),ISNUMBER(Poczatek),ISNUMBER(Koniec_Projekt)),IFERROR(IF(LataProjekcji=$F2755,ROUND($D2753-SUM($K2754:R2754),0),ROUND(S2752*$E2754,0)),0),0)</f>
        <v>0</v>
      </c>
      <c r="T2754" s="5">
        <f ca="1">IF(AND($G2753,NOT(ISTEXT($G2752)),ISNUMBER(Poczatek),ISNUMBER(Koniec_Projekt)),IFERROR(IF(LataProjekcji=$F2755,ROUND($D2753-SUM($K2754:S2754),0),ROUND(T2752*$E2754,0)),0),0)</f>
        <v>0</v>
      </c>
      <c r="U2754" s="5">
        <f ca="1">IF(AND($G2753,NOT(ISTEXT($G2752)),ISNUMBER(Poczatek),ISNUMBER(Koniec_Projekt)),IFERROR(IF(LataProjekcji=$F2755,ROUND($D2753-SUM($K2754:T2754),0),ROUND(U2752*$E2754,0)),0),0)</f>
        <v>0</v>
      </c>
      <c r="V2754" s="5">
        <f ca="1">IF(AND($G2753,NOT(ISTEXT($G2752)),ISNUMBER(Poczatek),ISNUMBER(Koniec_Projekt)),IFERROR(IF(LataProjekcji=$F2755,ROUND($D2753-SUM($K2754:U2754),0),ROUND(V2752*$E2754,0)),0),0)</f>
        <v>0</v>
      </c>
      <c r="W2754" s="5">
        <f ca="1">IF(AND($G2753,NOT(ISTEXT($G2752)),ISNUMBER(Poczatek),ISNUMBER(Koniec_Projekt)),IFERROR(IF(LataProjekcji=$F2755,ROUND($D2753-SUM($K2754:V2754),0),ROUND(W2752*$E2754,0)),0),0)</f>
        <v>0</v>
      </c>
      <c r="X2754" s="5">
        <f ca="1">IF(AND($G2753,NOT(ISTEXT($G2752)),ISNUMBER(Poczatek),ISNUMBER(Koniec_Projekt)),IFERROR(IF(LataProjekcji=$F2755,ROUND($D2753-SUM($K2754:W2754),0),ROUND(X2752*$E2754,0)),0),0)</f>
        <v>0</v>
      </c>
      <c r="Y2754" s="5">
        <f ca="1">IF(AND($G2753,NOT(ISTEXT($G2752)),ISNUMBER(Poczatek),ISNUMBER(Koniec_Projekt)),IFERROR(IF(LataProjekcji=$F2755,ROUND($D2753-SUM($K2754:X2754),0),ROUND(Y2752*$E2754,0)),0),0)</f>
        <v>0</v>
      </c>
      <c r="Z2754" s="5">
        <f ca="1">IF(AND($G2753,NOT(ISTEXT($G2752)),ISNUMBER(Poczatek),ISNUMBER(Koniec_Projekt)),IFERROR(IF(LataProjekcji=$F2755,ROUND($D2753-SUM($K2754:Y2754),0),ROUND(Z2752*$E2754,0)),0),0)</f>
        <v>0</v>
      </c>
      <c r="AA2754" s="5">
        <f ca="1">IF(AND($G2753,NOT(ISTEXT($G2752)),ISNUMBER(Poczatek),ISNUMBER(Koniec_Projekt)),IFERROR(IF(LataProjekcji=$F2755,ROUND($D2753-SUM($K2754:Z2754),0),ROUND(AA2752*$E2754,0)),0),0)</f>
        <v>0</v>
      </c>
      <c r="AB2754" s="5">
        <f ca="1">IF(AND($G2753,NOT(ISTEXT($G2752)),ISNUMBER(Poczatek),ISNUMBER(Koniec_Projekt)),IFERROR(IF(LataProjekcji=$F2755,ROUND($D2753-SUM($K2754:AA2754),0),ROUND(AB2752*$E2754,0)),0),0)</f>
        <v>0</v>
      </c>
      <c r="AC2754" s="5">
        <f ca="1">IF(AND($G2753,NOT(ISTEXT($G2752)),ISNUMBER(Poczatek),ISNUMBER(Koniec_Projekt)),IFERROR(IF(LataProjekcji=$F2755,ROUND($D2753-SUM($K2754:AB2754),0),ROUND(AC2752*$E2754,0)),0),0)</f>
        <v>0</v>
      </c>
      <c r="AD2754" s="5">
        <f ca="1">IF(AND($G2753,NOT(ISTEXT($G2752)),ISNUMBER(Poczatek),ISNUMBER(Koniec_Projekt)),IFERROR(IF(LataProjekcji=$F2755,ROUND($D2753-SUM($K2754:AC2754),0),ROUND(AD2752*$E2754,0)),0),0)</f>
        <v>0</v>
      </c>
      <c r="AE2754" s="5">
        <f ca="1">IF(AND($G2753,NOT(ISTEXT($G2752)),ISNUMBER(Poczatek),ISNUMBER(Koniec_Projekt)),IFERROR(IF(LataProjekcji=$F2755,ROUND($D2753-SUM($K2754:AD2754),0),ROUND(AE2752*$E2754,0)),0),0)</f>
        <v>0</v>
      </c>
    </row>
    <row r="2755" spans="2:31" hidden="1">
      <c r="B2755" s="531" t="s">
        <v>754</v>
      </c>
      <c r="D2755" s="1">
        <f ca="1">IFERROR(ROUNDUP(D2753/E2754,0),0)</f>
        <v>0</v>
      </c>
      <c r="E2755" s="1">
        <f ca="1">IF(D2755=0,0,DATEDIF(DATE(D2752,E2752,1),DATE(F2754,G2754,1),"m"))</f>
        <v>0</v>
      </c>
      <c r="F2755" s="1" t="str">
        <f ca="1">IFERROR(YEAR(G2752),"brak daty")</f>
        <v>brak daty</v>
      </c>
      <c r="G2755" s="1" t="str">
        <f ca="1">IFERROR(MONTH(G2752),"brak daty")</f>
        <v>brak daty</v>
      </c>
      <c r="I2755" s="1" t="s">
        <v>426</v>
      </c>
      <c r="K2755" s="5">
        <f ca="1">IF(AND($G2753,NOT(ISTEXT($G2752)),ISNUMBER(Poczatek),ISNUMBER(Koniec_Projekt)),IFERROR(IF(LataProjekcji=$F2754,IF(AND($G2754=$G2755,$F2754=$F2755),ROUND($D2753-SUM($K2755),0),ROUND(K2753*$E2754,0)),IF(LataProjekcji&gt;$F2754,0,ROUND(K2753*$E2754,0))),0),0)</f>
        <v>0</v>
      </c>
      <c r="L2755" s="5">
        <f ca="1">IF(AND($G2753,NOT(ISTEXT($G2752)),ISNUMBER(Poczatek),ISNUMBER(Koniec_Projekt)),IFERROR(IF(LataProjekcji=$F2754,IF(AND($G2754=$G2755,$F2754=$F2755),ROUND($D2753-SUM($K2755:K2755),0),ROUND(L2753*$E2754,0)),IF(LataProjekcji&gt;$F2754,0,ROUND(L2753*$E2754,0))),0),0)</f>
        <v>0</v>
      </c>
      <c r="M2755" s="5">
        <f ca="1">IF(AND($G2753,NOT(ISTEXT($G2752)),ISNUMBER(Poczatek),ISNUMBER(Koniec_Projekt)),IFERROR(IF(LataProjekcji=$F2754,IF(AND($G2754=$G2755,$F2754=$F2755),ROUND($D2753-SUM($K2755:L2755),0),ROUND(M2753*$E2754,0)),IF(LataProjekcji&gt;$F2754,0,ROUND(M2753*$E2754,0))),0),0)</f>
        <v>0</v>
      </c>
      <c r="N2755" s="5">
        <f ca="1">IF(AND($G2753,NOT(ISTEXT($G2752)),ISNUMBER(Poczatek),ISNUMBER(Koniec_Projekt)),IFERROR(IF(LataProjekcji=$F2754,IF(AND($G2754=$G2755,$F2754=$F2755),ROUND($D2753-SUM($K2755:M2755),0),ROUND(N2753*$E2754,0)),IF(LataProjekcji&gt;$F2754,0,ROUND(N2753*$E2754,0))),0),0)</f>
        <v>0</v>
      </c>
      <c r="O2755" s="5">
        <f ca="1">IF(AND($G2753,NOT(ISTEXT($G2752)),ISNUMBER(Poczatek),ISNUMBER(Koniec_Projekt)),IFERROR(IF(LataProjekcji=$F2754,IF(AND($G2754=$G2755,$F2754=$F2755),ROUND($D2753-SUM($K2755:N2755),0),ROUND(O2753*$E2754,0)),IF(LataProjekcji&gt;$F2754,0,ROUND(O2753*$E2754,0))),0),0)</f>
        <v>0</v>
      </c>
      <c r="P2755" s="5">
        <f ca="1">IF(AND($G2753,NOT(ISTEXT($G2752)),ISNUMBER(Poczatek),ISNUMBER(Koniec_Projekt)),IFERROR(IF(LataProjekcji=$F2754,IF(AND($G2754=$G2755,$F2754=$F2755),ROUND($D2753-SUM($K2755:O2755),0),ROUND(P2753*$E2754,0)),IF(LataProjekcji&gt;$F2754,0,ROUND(P2753*$E2754,0))),0),0)</f>
        <v>0</v>
      </c>
      <c r="Q2755" s="5">
        <f ca="1">IF(AND($G2753,NOT(ISTEXT($G2752)),ISNUMBER(Poczatek),ISNUMBER(Koniec_Projekt)),IFERROR(IF(LataProjekcji=$F2754,IF(AND($G2754=$G2755,$F2754=$F2755),ROUND($D2753-SUM($K2755:P2755),0),ROUND(Q2753*$E2754,0)),IF(LataProjekcji&gt;$F2754,0,ROUND(Q2753*$E2754,0))),0),0)</f>
        <v>0</v>
      </c>
      <c r="R2755" s="5">
        <f ca="1">IF(AND($G2753,NOT(ISTEXT($G2752)),ISNUMBER(Poczatek),ISNUMBER(Koniec_Projekt)),IFERROR(IF(LataProjekcji=$F2754,IF(AND($G2754=$G2755,$F2754=$F2755),ROUND($D2753-SUM($K2755:Q2755),0),ROUND(R2753*$E2754,0)),IF(LataProjekcji&gt;$F2754,0,ROUND(R2753*$E2754,0))),0),0)</f>
        <v>0</v>
      </c>
      <c r="S2755" s="5">
        <f ca="1">IF(AND($G2753,NOT(ISTEXT($G2752)),ISNUMBER(Poczatek),ISNUMBER(Koniec_Projekt)),IFERROR(IF(LataProjekcji=$F2754,IF(AND($G2754=$G2755,$F2754=$F2755),ROUND($D2753-SUM($K2755:R2755),0),ROUND(S2753*$E2754,0)),IF(LataProjekcji&gt;$F2754,0,ROUND(S2753*$E2754,0))),0),0)</f>
        <v>0</v>
      </c>
      <c r="T2755" s="5">
        <f ca="1">IF(AND($G2753,NOT(ISTEXT($G2752)),ISNUMBER(Poczatek),ISNUMBER(Koniec_Projekt)),IFERROR(IF(LataProjekcji=$F2754,IF(AND($G2754=$G2755,$F2754=$F2755),ROUND($D2753-SUM($K2755:S2755),0),ROUND(T2753*$E2754,0)),IF(LataProjekcji&gt;$F2754,0,ROUND(T2753*$E2754,0))),0),0)</f>
        <v>0</v>
      </c>
      <c r="U2755" s="5">
        <f ca="1">IF(AND($G2753,NOT(ISTEXT($G2752)),ISNUMBER(Poczatek),ISNUMBER(Koniec_Projekt)),IFERROR(IF(LataProjekcji=$F2754,IF(AND($G2754=$G2755,$F2754=$F2755),ROUND($D2753-SUM($K2755:T2755),0),ROUND(U2753*$E2754,0)),IF(LataProjekcji&gt;$F2754,0,ROUND(U2753*$E2754,0))),0),0)</f>
        <v>0</v>
      </c>
      <c r="V2755" s="5">
        <f ca="1">IF(AND($G2753,NOT(ISTEXT($G2752)),ISNUMBER(Poczatek),ISNUMBER(Koniec_Projekt)),IFERROR(IF(LataProjekcji=$F2754,IF(AND($G2754=$G2755,$F2754=$F2755),ROUND($D2753-SUM($K2755:U2755),0),ROUND(V2753*$E2754,0)),IF(LataProjekcji&gt;$F2754,0,ROUND(V2753*$E2754,0))),0),0)</f>
        <v>0</v>
      </c>
      <c r="W2755" s="5">
        <f ca="1">IF(AND($G2753,NOT(ISTEXT($G2752)),ISNUMBER(Poczatek),ISNUMBER(Koniec_Projekt)),IFERROR(IF(LataProjekcji=$F2754,IF(AND($G2754=$G2755,$F2754=$F2755),ROUND($D2753-SUM($K2755:V2755),0),ROUND(W2753*$E2754,0)),IF(LataProjekcji&gt;$F2754,0,ROUND(W2753*$E2754,0))),0),0)</f>
        <v>0</v>
      </c>
      <c r="X2755" s="5">
        <f ca="1">IF(AND($G2753,NOT(ISTEXT($G2752)),ISNUMBER(Poczatek),ISNUMBER(Koniec_Projekt)),IFERROR(IF(LataProjekcji=$F2754,IF(AND($G2754=$G2755,$F2754=$F2755),ROUND($D2753-SUM($K2755:W2755),0),ROUND(X2753*$E2754,0)),IF(LataProjekcji&gt;$F2754,0,ROUND(X2753*$E2754,0))),0),0)</f>
        <v>0</v>
      </c>
      <c r="Y2755" s="5">
        <f ca="1">IF(AND($G2753,NOT(ISTEXT($G2752)),ISNUMBER(Poczatek),ISNUMBER(Koniec_Projekt)),IFERROR(IF(LataProjekcji=$F2754,IF(AND($G2754=$G2755,$F2754=$F2755),ROUND($D2753-SUM($K2755:X2755),0),ROUND(Y2753*$E2754,0)),IF(LataProjekcji&gt;$F2754,0,ROUND(Y2753*$E2754,0))),0),0)</f>
        <v>0</v>
      </c>
      <c r="Z2755" s="5">
        <f ca="1">IF(AND($G2753,NOT(ISTEXT($G2752)),ISNUMBER(Poczatek),ISNUMBER(Koniec_Projekt)),IFERROR(IF(LataProjekcji=$F2754,IF(AND($G2754=$G2755,$F2754=$F2755),ROUND($D2753-SUM($K2755:Y2755),0),ROUND(Z2753*$E2754,0)),IF(LataProjekcji&gt;$F2754,0,ROUND(Z2753*$E2754,0))),0),0)</f>
        <v>0</v>
      </c>
      <c r="AA2755" s="5">
        <f ca="1">IF(AND($G2753,NOT(ISTEXT($G2752)),ISNUMBER(Poczatek),ISNUMBER(Koniec_Projekt)),IFERROR(IF(LataProjekcji=$F2754,IF(AND($G2754=$G2755,$F2754=$F2755),ROUND($D2753-SUM($K2755:Z2755),0),ROUND(AA2753*$E2754,0)),IF(LataProjekcji&gt;$F2754,0,ROUND(AA2753*$E2754,0))),0),0)</f>
        <v>0</v>
      </c>
      <c r="AB2755" s="5">
        <f ca="1">IF(AND($G2753,NOT(ISTEXT($G2752)),ISNUMBER(Poczatek),ISNUMBER(Koniec_Projekt)),IFERROR(IF(LataProjekcji=$F2754,IF(AND($G2754=$G2755,$F2754=$F2755),ROUND($D2753-SUM($K2755:AA2755),0),ROUND(AB2753*$E2754,0)),IF(LataProjekcji&gt;$F2754,0,ROUND(AB2753*$E2754,0))),0),0)</f>
        <v>0</v>
      </c>
      <c r="AC2755" s="5">
        <f ca="1">IF(AND($G2753,NOT(ISTEXT($G2752)),ISNUMBER(Poczatek),ISNUMBER(Koniec_Projekt)),IFERROR(IF(LataProjekcji=$F2754,IF(AND($G2754=$G2755,$F2754=$F2755),ROUND($D2753-SUM($K2755:AB2755),0),ROUND(AC2753*$E2754,0)),IF(LataProjekcji&gt;$F2754,0,ROUND(AC2753*$E2754,0))),0),0)</f>
        <v>0</v>
      </c>
      <c r="AD2755" s="5">
        <f ca="1">IF(AND($G2753,NOT(ISTEXT($G2752)),ISNUMBER(Poczatek),ISNUMBER(Koniec_Projekt)),IFERROR(IF(LataProjekcji=$F2754,IF(AND($G2754=$G2755,$F2754=$F2755),ROUND($D2753-SUM($K2755:AC2755),0),ROUND(AD2753*$E2754,0)),IF(LataProjekcji&gt;$F2754,0,ROUND(AD2753*$E2754,0))),0),0)</f>
        <v>0</v>
      </c>
      <c r="AE2755" s="5">
        <f ca="1">IF(AND($G2753,NOT(ISTEXT($G2752)),ISNUMBER(Poczatek),ISNUMBER(Koniec_Projekt)),IFERROR(IF(LataProjekcji=$F2754,IF(AND($G2754=$G2755,$F2754=$F2755),ROUND($D2753-SUM($K2755:AD2755),0),ROUND(AE2753*$E2754,0)),IF(LataProjekcji&gt;$F2754,0,ROUND(AE2753*$E2754,0))),0),0)</f>
        <v>0</v>
      </c>
    </row>
    <row r="2756" spans="2:31" ht="12.5" hidden="1" thickBot="1">
      <c r="B2756" s="532" t="s">
        <v>755</v>
      </c>
      <c r="C2756" s="533"/>
      <c r="D2756" s="534">
        <f ca="1">IF(D2753&gt;10,ROUND((D2755-1)*E2754,0),E2754)</f>
        <v>0</v>
      </c>
      <c r="E2756" s="534">
        <f ca="1">D2753-D2756</f>
        <v>0</v>
      </c>
      <c r="F2756" s="533"/>
      <c r="G2756" s="533"/>
      <c r="H2756" s="533"/>
      <c r="I2756" s="533"/>
      <c r="J2756" s="533"/>
      <c r="K2756" s="533"/>
      <c r="L2756" s="533"/>
      <c r="M2756" s="533"/>
      <c r="N2756" s="533"/>
      <c r="O2756" s="533"/>
      <c r="P2756" s="533"/>
      <c r="Q2756" s="533"/>
      <c r="R2756" s="533"/>
      <c r="S2756" s="533"/>
      <c r="T2756" s="533"/>
      <c r="U2756" s="533"/>
      <c r="V2756" s="533"/>
      <c r="W2756" s="533"/>
      <c r="X2756" s="533"/>
      <c r="Y2756" s="533"/>
      <c r="Z2756" s="533"/>
      <c r="AA2756" s="533"/>
      <c r="AB2756" s="533"/>
      <c r="AC2756" s="533"/>
      <c r="AD2756" s="533"/>
      <c r="AE2756" s="533"/>
    </row>
    <row r="2757" spans="2:31" ht="12.5" hidden="1" thickTop="1"/>
    <row r="2758" spans="2:31" ht="12.5" hidden="1" thickBot="1">
      <c r="B2758" s="535" t="str">
        <f ca="1">"nazwa ST: "&amp;B1592</f>
        <v>nazwa ST: 0</v>
      </c>
      <c r="C2758" s="535"/>
      <c r="D2758" s="536">
        <f>D1592</f>
        <v>154</v>
      </c>
      <c r="E2758" s="535"/>
      <c r="F2758" s="535"/>
      <c r="G2758" s="535"/>
      <c r="H2758" s="535"/>
      <c r="I2758" s="535"/>
      <c r="J2758" s="535"/>
      <c r="K2758" s="544" t="str">
        <f t="shared" ref="K2758:AE2758" si="3728">LataProjekcji</f>
        <v>Uzupełnij dane</v>
      </c>
      <c r="L2758" s="544" t="str">
        <f t="shared" si="3728"/>
        <v/>
      </c>
      <c r="M2758" s="544" t="str">
        <f t="shared" si="3728"/>
        <v/>
      </c>
      <c r="N2758" s="544" t="str">
        <f t="shared" si="3728"/>
        <v/>
      </c>
      <c r="O2758" s="544" t="str">
        <f t="shared" si="3728"/>
        <v/>
      </c>
      <c r="P2758" s="544" t="str">
        <f t="shared" si="3728"/>
        <v/>
      </c>
      <c r="Q2758" s="544" t="str">
        <f t="shared" si="3728"/>
        <v/>
      </c>
      <c r="R2758" s="544" t="str">
        <f t="shared" si="3728"/>
        <v/>
      </c>
      <c r="S2758" s="544" t="str">
        <f t="shared" si="3728"/>
        <v/>
      </c>
      <c r="T2758" s="544" t="str">
        <f t="shared" si="3728"/>
        <v/>
      </c>
      <c r="U2758" s="544" t="str">
        <f t="shared" si="3728"/>
        <v/>
      </c>
      <c r="V2758" s="544" t="str">
        <f t="shared" si="3728"/>
        <v/>
      </c>
      <c r="W2758" s="544" t="str">
        <f t="shared" si="3728"/>
        <v/>
      </c>
      <c r="X2758" s="544" t="str">
        <f t="shared" si="3728"/>
        <v/>
      </c>
      <c r="Y2758" s="544" t="str">
        <f t="shared" si="3728"/>
        <v/>
      </c>
      <c r="Z2758" s="544" t="str">
        <f t="shared" si="3728"/>
        <v/>
      </c>
      <c r="AA2758" s="544" t="str">
        <f t="shared" si="3728"/>
        <v/>
      </c>
      <c r="AB2758" s="544" t="str">
        <f t="shared" si="3728"/>
        <v/>
      </c>
      <c r="AC2758" s="544" t="str">
        <f t="shared" si="3728"/>
        <v/>
      </c>
      <c r="AD2758" s="544" t="str">
        <f t="shared" si="3728"/>
        <v/>
      </c>
      <c r="AE2758" s="544" t="str">
        <f t="shared" si="3728"/>
        <v/>
      </c>
    </row>
    <row r="2759" spans="2:31" hidden="1">
      <c r="B2759" s="531" t="s">
        <v>756</v>
      </c>
      <c r="D2759" s="1">
        <f ca="1">D1593</f>
        <v>1900</v>
      </c>
      <c r="E2759" s="1">
        <f ca="1">E1593</f>
        <v>1</v>
      </c>
      <c r="F2759" s="1">
        <f ca="1">IF(D2760&gt;10,F1593,1)</f>
        <v>1</v>
      </c>
      <c r="G2759" s="530" t="str">
        <f ca="1">IF(ISBLANK(OFFSET($E$269,$D2758,0)),"brak daty",IF(D2760&gt;10,EDATE(OFFSET($E$269,$D2758,0),D2762),DATE(D2759,E2759,1)))</f>
        <v>brak daty</v>
      </c>
      <c r="H2759" s="543" t="b">
        <f ca="1">SUM(K2759:AE2759)=D2762</f>
        <v>1</v>
      </c>
      <c r="I2759" s="1" t="s">
        <v>752</v>
      </c>
      <c r="K2759" s="5">
        <f ca="1">IF(AND($G2760,NOT(ISTEXT($G2759)),ISNUMBER(Poczatek),ISNUMBER(Koniec_Projekt)),IFERROR(IF($D2759=LataProjekcji,$F2759,IF($D2759&lt;LataProjekcji,IF((SUM(K2759)+12)&lt;$D2762,12,$D2762-SUM(K2759)),0)),0),0)</f>
        <v>0</v>
      </c>
      <c r="L2759" s="5">
        <f ca="1">IF(AND($G2760,NOT(ISTEXT($G2759)),ISNUMBER(Poczatek),ISNUMBER(Koniec_Projekt)),IFERROR(IF($D2759=LataProjekcji,$F2759,IF($D2759&lt;LataProjekcji,IF((SUM($K2759:K2759)+12)&lt;$D2762,12,$D2762-SUM($K2759:K2759)),0)),0),0)</f>
        <v>0</v>
      </c>
      <c r="M2759" s="5">
        <f ca="1">IF(AND($G2760,NOT(ISTEXT($G2759)),ISNUMBER(Poczatek),ISNUMBER(Koniec_Projekt)),IFERROR(IF($D2759=LataProjekcji,$F2759,IF($D2759&lt;LataProjekcji,IF((SUM($K2759:L2759)+12)&lt;$D2762,12,$D2762-SUM($K2759:L2759)),0)),0),0)</f>
        <v>0</v>
      </c>
      <c r="N2759" s="5">
        <f ca="1">IF(AND($G2760,NOT(ISTEXT($G2759)),ISNUMBER(Poczatek),ISNUMBER(Koniec_Projekt)),IFERROR(IF($D2759=LataProjekcji,$F2759,IF($D2759&lt;LataProjekcji,IF((SUM($K2759:M2759)+12)&lt;$D2762,12,$D2762-SUM($K2759:M2759)),0)),0),0)</f>
        <v>0</v>
      </c>
      <c r="O2759" s="5">
        <f ca="1">IF(AND($G2760,NOT(ISTEXT($G2759)),ISNUMBER(Poczatek),ISNUMBER(Koniec_Projekt)),IFERROR(IF($D2759=LataProjekcji,$F2759,IF($D2759&lt;LataProjekcji,IF((SUM($K2759:N2759)+12)&lt;$D2762,12,$D2762-SUM($K2759:N2759)),0)),0),0)</f>
        <v>0</v>
      </c>
      <c r="P2759" s="5">
        <f ca="1">IF(AND($G2760,NOT(ISTEXT($G2759)),ISNUMBER(Poczatek),ISNUMBER(Koniec_Projekt)),IFERROR(IF($D2759=LataProjekcji,$F2759,IF($D2759&lt;LataProjekcji,IF((SUM($K2759:O2759)+12)&lt;$D2762,12,$D2762-SUM($K2759:O2759)),0)),0),0)</f>
        <v>0</v>
      </c>
      <c r="Q2759" s="5">
        <f ca="1">IF(AND($G2760,NOT(ISTEXT($G2759)),ISNUMBER(Poczatek),ISNUMBER(Koniec_Projekt)),IFERROR(IF($D2759=LataProjekcji,$F2759,IF($D2759&lt;LataProjekcji,IF((SUM($K2759:P2759)+12)&lt;$D2762,12,$D2762-SUM($K2759:P2759)),0)),0),0)</f>
        <v>0</v>
      </c>
      <c r="R2759" s="5">
        <f ca="1">IF(AND($G2760,NOT(ISTEXT($G2759)),ISNUMBER(Poczatek),ISNUMBER(Koniec_Projekt)),IFERROR(IF($D2759=LataProjekcji,$F2759,IF($D2759&lt;LataProjekcji,IF((SUM($K2759:Q2759)+12)&lt;$D2762,12,$D2762-SUM($K2759:Q2759)),0)),0),0)</f>
        <v>0</v>
      </c>
      <c r="S2759" s="5">
        <f ca="1">IF(AND($G2760,NOT(ISTEXT($G2759)),ISNUMBER(Poczatek),ISNUMBER(Koniec_Projekt)),IFERROR(IF($D2759=LataProjekcji,$F2759,IF($D2759&lt;LataProjekcji,IF((SUM($K2759:R2759)+12)&lt;$D2762,12,$D2762-SUM($K2759:R2759)),0)),0),0)</f>
        <v>0</v>
      </c>
      <c r="T2759" s="5">
        <f ca="1">IF(AND($G2760,NOT(ISTEXT($G2759)),ISNUMBER(Poczatek),ISNUMBER(Koniec_Projekt)),IFERROR(IF($D2759=LataProjekcji,$F2759,IF($D2759&lt;LataProjekcji,IF((SUM($K2759:S2759)+12)&lt;$D2762,12,$D2762-SUM($K2759:S2759)),0)),0),0)</f>
        <v>0</v>
      </c>
      <c r="U2759" s="5">
        <f ca="1">IF(AND($G2760,NOT(ISTEXT($G2759)),ISNUMBER(Poczatek),ISNUMBER(Koniec_Projekt)),IFERROR(IF($D2759=LataProjekcji,$F2759,IF($D2759&lt;LataProjekcji,IF((SUM($K2759:T2759)+12)&lt;$D2762,12,$D2762-SUM($K2759:T2759)),0)),0),0)</f>
        <v>0</v>
      </c>
      <c r="V2759" s="5">
        <f ca="1">IF(AND($G2760,NOT(ISTEXT($G2759)),ISNUMBER(Poczatek),ISNUMBER(Koniec_Projekt)),IFERROR(IF($D2759=LataProjekcji,$F2759,IF($D2759&lt;LataProjekcji,IF((SUM($K2759:U2759)+12)&lt;$D2762,12,$D2762-SUM($K2759:U2759)),0)),0),0)</f>
        <v>0</v>
      </c>
      <c r="W2759" s="5">
        <f ca="1">IF(AND($G2760,NOT(ISTEXT($G2759)),ISNUMBER(Poczatek),ISNUMBER(Koniec_Projekt)),IFERROR(IF($D2759=LataProjekcji,$F2759,IF($D2759&lt;LataProjekcji,IF((SUM($K2759:V2759)+12)&lt;$D2762,12,$D2762-SUM($K2759:V2759)),0)),0),0)</f>
        <v>0</v>
      </c>
      <c r="X2759" s="5">
        <f ca="1">IF(AND($G2760,NOT(ISTEXT($G2759)),ISNUMBER(Poczatek),ISNUMBER(Koniec_Projekt)),IFERROR(IF($D2759=LataProjekcji,$F2759,IF($D2759&lt;LataProjekcji,IF((SUM($K2759:W2759)+12)&lt;$D2762,12,$D2762-SUM($K2759:W2759)),0)),0),0)</f>
        <v>0</v>
      </c>
      <c r="Y2759" s="5">
        <f ca="1">IF(AND($G2760,NOT(ISTEXT($G2759)),ISNUMBER(Poczatek),ISNUMBER(Koniec_Projekt)),IFERROR(IF($D2759=LataProjekcji,$F2759,IF($D2759&lt;LataProjekcji,IF((SUM($K2759:X2759)+12)&lt;$D2762,12,$D2762-SUM($K2759:X2759)),0)),0),0)</f>
        <v>0</v>
      </c>
      <c r="Z2759" s="5">
        <f ca="1">IF(AND($G2760,NOT(ISTEXT($G2759)),ISNUMBER(Poczatek),ISNUMBER(Koniec_Projekt)),IFERROR(IF($D2759=LataProjekcji,$F2759,IF($D2759&lt;LataProjekcji,IF((SUM($K2759:Y2759)+12)&lt;$D2762,12,$D2762-SUM($K2759:Y2759)),0)),0),0)</f>
        <v>0</v>
      </c>
      <c r="AA2759" s="5">
        <f ca="1">IF(AND($G2760,NOT(ISTEXT($G2759)),ISNUMBER(Poczatek),ISNUMBER(Koniec_Projekt)),IFERROR(IF($D2759=LataProjekcji,$F2759,IF($D2759&lt;LataProjekcji,IF((SUM($K2759:Z2759)+12)&lt;$D2762,12,$D2762-SUM($K2759:Z2759)),0)),0),0)</f>
        <v>0</v>
      </c>
      <c r="AB2759" s="5">
        <f ca="1">IF(AND($G2760,NOT(ISTEXT($G2759)),ISNUMBER(Poczatek),ISNUMBER(Koniec_Projekt)),IFERROR(IF($D2759=LataProjekcji,$F2759,IF($D2759&lt;LataProjekcji,IF((SUM($K2759:AA2759)+12)&lt;$D2762,12,$D2762-SUM($K2759:AA2759)),0)),0),0)</f>
        <v>0</v>
      </c>
      <c r="AC2759" s="5">
        <f ca="1">IF(AND($G2760,NOT(ISTEXT($G2759)),ISNUMBER(Poczatek),ISNUMBER(Koniec_Projekt)),IFERROR(IF($D2759=LataProjekcji,$F2759,IF($D2759&lt;LataProjekcji,IF((SUM($K2759:AB2759)+12)&lt;$D2762,12,$D2762-SUM($K2759:AB2759)),0)),0),0)</f>
        <v>0</v>
      </c>
      <c r="AD2759" s="5">
        <f ca="1">IF(AND($G2760,NOT(ISTEXT($G2759)),ISNUMBER(Poczatek),ISNUMBER(Koniec_Projekt)),IFERROR(IF($D2759=LataProjekcji,$F2759,IF($D2759&lt;LataProjekcji,IF((SUM($K2759:AC2759)+12)&lt;$D2762,12,$D2762-SUM($K2759:AC2759)),0)),0),0)</f>
        <v>0</v>
      </c>
      <c r="AE2759" s="5">
        <f ca="1">IF(AND($G2760,NOT(ISTEXT($G2759)),ISNUMBER(Poczatek),ISNUMBER(Koniec_Projekt)),IFERROR(IF($D2759=LataProjekcji,$F2759,IF($D2759&lt;LataProjekcji,IF((SUM($K2759:AD2759)+12)&lt;$D2762,12,$D2762-SUM($K2759:AD2759)),0)),0),0)</f>
        <v>0</v>
      </c>
    </row>
    <row r="2760" spans="2:31" hidden="1">
      <c r="B2760" s="531" t="s">
        <v>758</v>
      </c>
      <c r="D2760" s="5">
        <f ca="1">D1594</f>
        <v>0</v>
      </c>
      <c r="E2760" s="459">
        <f ca="1">E1594</f>
        <v>0</v>
      </c>
      <c r="F2760" s="459">
        <f ca="1">F1594</f>
        <v>0</v>
      </c>
      <c r="G2760" s="1" t="b">
        <f>NOT(ISBLANK(am_maszyny))</f>
        <v>0</v>
      </c>
      <c r="H2760" s="543" t="b">
        <f ca="1">SUM(K2760:AE2760)=E2762</f>
        <v>1</v>
      </c>
      <c r="I2760" s="1" t="s">
        <v>753</v>
      </c>
      <c r="K2760" s="542">
        <f ca="1">IF(AND($G2760,NOT(ISTEXT($G2759)),ISNUMBER(Poczatek),ISNUMBER(Koniec_Projekt)),IFERROR(IF($D2759=LataProjekcji,IF($F2759&gt;$E2762,$E2762,$F2759),IF($D2762&gt;=$E2762,(IF($D2759&lt;LataProjekcji,IF((SUM(J2760:$K2760)+12)&lt;$E2762,12,$E2762-SUM(J2760:$K2760)),0)),(IF($D2759&lt;LataProjekcji,IF((SUM(J2760:$K2760)+12)&lt;$D2762,12,$D2762-SUM(J2760:$K2760)),0)))),0),0)</f>
        <v>0</v>
      </c>
      <c r="L2760" s="542">
        <f ca="1">IF(AND($G2760,NOT(ISTEXT($G2759)),ISNUMBER(Poczatek),ISNUMBER(Koniec_Projekt)),IFERROR(IF($D2759=LataProjekcji,IF($F2759&gt;$E2762,$E2762,$F2759),IF($D2762&gt;=$E2762,(IF($D2759&lt;LataProjekcji,IF((SUM($K2760:K2760)+12)&lt;$E2762,12,$E2762-SUM($K2760:K2760)),0)),(IF($D2759&lt;LataProjekcji,IF((SUM($K2760:K2760)+12)&lt;$D2762,12,$D2762-SUM($K2760:K2760)),0)))),0),0)</f>
        <v>0</v>
      </c>
      <c r="M2760" s="542">
        <f ca="1">IF(AND($G2760,NOT(ISTEXT($G2759)),ISNUMBER(Poczatek),ISNUMBER(Koniec_Projekt)),IFERROR(IF($D2759=LataProjekcji,IF($F2759&gt;$E2762,$E2762,$F2759),IF($D2762&gt;=$E2762,(IF($D2759&lt;LataProjekcji,IF((SUM($K2760:L2760)+12)&lt;$E2762,12,$E2762-SUM($K2760:L2760)),0)),(IF($D2759&lt;LataProjekcji,IF((SUM($K2760:L2760)+12)&lt;$D2762,12,$D2762-SUM($K2760:L2760)),0)))),0),0)</f>
        <v>0</v>
      </c>
      <c r="N2760" s="542">
        <f ca="1">IF(AND($G2760,NOT(ISTEXT($G2759)),ISNUMBER(Poczatek),ISNUMBER(Koniec_Projekt)),IFERROR(IF($D2759=LataProjekcji,IF($F2759&gt;$E2762,$E2762,$F2759),IF($D2762&gt;=$E2762,(IF($D2759&lt;LataProjekcji,IF((SUM($K2760:M2760)+12)&lt;$E2762,12,$E2762-SUM($K2760:M2760)),0)),(IF($D2759&lt;LataProjekcji,IF((SUM($K2760:M2760)+12)&lt;$D2762,12,$D2762-SUM($K2760:M2760)),0)))),0),0)</f>
        <v>0</v>
      </c>
      <c r="O2760" s="542">
        <f ca="1">IF(AND($G2760,NOT(ISTEXT($G2759)),ISNUMBER(Poczatek),ISNUMBER(Koniec_Projekt)),IFERROR(IF($D2759=LataProjekcji,IF($F2759&gt;$E2762,$E2762,$F2759),IF($D2762&gt;=$E2762,(IF($D2759&lt;LataProjekcji,IF((SUM($K2760:N2760)+12)&lt;$E2762,12,$E2762-SUM($K2760:N2760)),0)),(IF($D2759&lt;LataProjekcji,IF((SUM($K2760:N2760)+12)&lt;$D2762,12,$D2762-SUM($K2760:N2760)),0)))),0),0)</f>
        <v>0</v>
      </c>
      <c r="P2760" s="542">
        <f ca="1">IF(AND($G2760,NOT(ISTEXT($G2759)),ISNUMBER(Poczatek),ISNUMBER(Koniec_Projekt)),IFERROR(IF($D2759=LataProjekcji,IF($F2759&gt;$E2762,$E2762,$F2759),IF($D2762&gt;=$E2762,(IF($D2759&lt;LataProjekcji,IF((SUM($K2760:O2760)+12)&lt;$E2762,12,$E2762-SUM($K2760:O2760)),0)),(IF($D2759&lt;LataProjekcji,IF((SUM($K2760:O2760)+12)&lt;$D2762,12,$D2762-SUM($K2760:O2760)),0)))),0),0)</f>
        <v>0</v>
      </c>
      <c r="Q2760" s="542">
        <f ca="1">IF(AND($G2760,NOT(ISTEXT($G2759)),ISNUMBER(Poczatek),ISNUMBER(Koniec_Projekt)),IFERROR(IF($D2759=LataProjekcji,IF($F2759&gt;$E2762,$E2762,$F2759),IF($D2762&gt;=$E2762,(IF($D2759&lt;LataProjekcji,IF((SUM($K2760:P2760)+12)&lt;$E2762,12,$E2762-SUM($K2760:P2760)),0)),(IF($D2759&lt;LataProjekcji,IF((SUM($K2760:P2760)+12)&lt;$D2762,12,$D2762-SUM($K2760:P2760)),0)))),0),0)</f>
        <v>0</v>
      </c>
      <c r="R2760" s="542">
        <f ca="1">IF(AND($G2760,NOT(ISTEXT($G2759)),ISNUMBER(Poczatek),ISNUMBER(Koniec_Projekt)),IFERROR(IF($D2759=LataProjekcji,IF($F2759&gt;$E2762,$E2762,$F2759),IF($D2762&gt;=$E2762,(IF($D2759&lt;LataProjekcji,IF((SUM($K2760:Q2760)+12)&lt;$E2762,12,$E2762-SUM($K2760:Q2760)),0)),(IF($D2759&lt;LataProjekcji,IF((SUM($K2760:Q2760)+12)&lt;$D2762,12,$D2762-SUM($K2760:Q2760)),0)))),0),0)</f>
        <v>0</v>
      </c>
      <c r="S2760" s="542">
        <f ca="1">IF(AND($G2760,NOT(ISTEXT($G2759)),ISNUMBER(Poczatek),ISNUMBER(Koniec_Projekt)),IFERROR(IF($D2759=LataProjekcji,IF($F2759&gt;$E2762,$E2762,$F2759),IF($D2762&gt;=$E2762,(IF($D2759&lt;LataProjekcji,IF((SUM($K2760:R2760)+12)&lt;$E2762,12,$E2762-SUM($K2760:R2760)),0)),(IF($D2759&lt;LataProjekcji,IF((SUM($K2760:R2760)+12)&lt;$D2762,12,$D2762-SUM($K2760:R2760)),0)))),0),0)</f>
        <v>0</v>
      </c>
      <c r="T2760" s="542">
        <f ca="1">IF(AND($G2760,NOT(ISTEXT($G2759)),ISNUMBER(Poczatek),ISNUMBER(Koniec_Projekt)),IFERROR(IF($D2759=LataProjekcji,IF($F2759&gt;$E2762,$E2762,$F2759),IF($D2762&gt;=$E2762,(IF($D2759&lt;LataProjekcji,IF((SUM($K2760:S2760)+12)&lt;$E2762,12,$E2762-SUM($K2760:S2760)),0)),(IF($D2759&lt;LataProjekcji,IF((SUM($K2760:S2760)+12)&lt;$D2762,12,$D2762-SUM($K2760:S2760)),0)))),0),0)</f>
        <v>0</v>
      </c>
      <c r="U2760" s="542">
        <f ca="1">IF(AND($G2760,NOT(ISTEXT($G2759)),ISNUMBER(Poczatek),ISNUMBER(Koniec_Projekt)),IFERROR(IF($D2759=LataProjekcji,IF($F2759&gt;$E2762,$E2762,$F2759),IF($D2762&gt;=$E2762,(IF($D2759&lt;LataProjekcji,IF((SUM($K2760:T2760)+12)&lt;$E2762,12,$E2762-SUM($K2760:T2760)),0)),(IF($D2759&lt;LataProjekcji,IF((SUM($K2760:T2760)+12)&lt;$D2762,12,$D2762-SUM($K2760:T2760)),0)))),0),0)</f>
        <v>0</v>
      </c>
      <c r="V2760" s="542">
        <f ca="1">IF(AND($G2760,NOT(ISTEXT($G2759)),ISNUMBER(Poczatek),ISNUMBER(Koniec_Projekt)),IFERROR(IF($D2759=LataProjekcji,IF($F2759&gt;$E2762,$E2762,$F2759),IF($D2762&gt;=$E2762,(IF($D2759&lt;LataProjekcji,IF((SUM($K2760:U2760)+12)&lt;$E2762,12,$E2762-SUM($K2760:U2760)),0)),(IF($D2759&lt;LataProjekcji,IF((SUM($K2760:U2760)+12)&lt;$D2762,12,$D2762-SUM($K2760:U2760)),0)))),0),0)</f>
        <v>0</v>
      </c>
      <c r="W2760" s="542">
        <f ca="1">IF(AND($G2760,NOT(ISTEXT($G2759)),ISNUMBER(Poczatek),ISNUMBER(Koniec_Projekt)),IFERROR(IF($D2759=LataProjekcji,IF($F2759&gt;$E2762,$E2762,$F2759),IF($D2762&gt;=$E2762,(IF($D2759&lt;LataProjekcji,IF((SUM($K2760:V2760)+12)&lt;$E2762,12,$E2762-SUM($K2760:V2760)),0)),(IF($D2759&lt;LataProjekcji,IF((SUM($K2760:V2760)+12)&lt;$D2762,12,$D2762-SUM($K2760:V2760)),0)))),0),0)</f>
        <v>0</v>
      </c>
      <c r="X2760" s="542">
        <f ca="1">IF(AND($G2760,NOT(ISTEXT($G2759)),ISNUMBER(Poczatek),ISNUMBER(Koniec_Projekt)),IFERROR(IF($D2759=LataProjekcji,IF($F2759&gt;$E2762,$E2762,$F2759),IF($D2762&gt;=$E2762,(IF($D2759&lt;LataProjekcji,IF((SUM($K2760:W2760)+12)&lt;$E2762,12,$E2762-SUM($K2760:W2760)),0)),(IF($D2759&lt;LataProjekcji,IF((SUM($K2760:W2760)+12)&lt;$D2762,12,$D2762-SUM($K2760:W2760)),0)))),0),0)</f>
        <v>0</v>
      </c>
      <c r="Y2760" s="542">
        <f ca="1">IF(AND($G2760,NOT(ISTEXT($G2759)),ISNUMBER(Poczatek),ISNUMBER(Koniec_Projekt)),IFERROR(IF($D2759=LataProjekcji,IF($F2759&gt;$E2762,$E2762,$F2759),IF($D2762&gt;=$E2762,(IF($D2759&lt;LataProjekcji,IF((SUM($K2760:X2760)+12)&lt;$E2762,12,$E2762-SUM($K2760:X2760)),0)),(IF($D2759&lt;LataProjekcji,IF((SUM($K2760:X2760)+12)&lt;$D2762,12,$D2762-SUM($K2760:X2760)),0)))),0),0)</f>
        <v>0</v>
      </c>
      <c r="Z2760" s="542">
        <f ca="1">IF(AND($G2760,NOT(ISTEXT($G2759)),ISNUMBER(Poczatek),ISNUMBER(Koniec_Projekt)),IFERROR(IF($D2759=LataProjekcji,IF($F2759&gt;$E2762,$E2762,$F2759),IF($D2762&gt;=$E2762,(IF($D2759&lt;LataProjekcji,IF((SUM($K2760:Y2760)+12)&lt;$E2762,12,$E2762-SUM($K2760:Y2760)),0)),(IF($D2759&lt;LataProjekcji,IF((SUM($K2760:Y2760)+12)&lt;$D2762,12,$D2762-SUM($K2760:Y2760)),0)))),0),0)</f>
        <v>0</v>
      </c>
      <c r="AA2760" s="542">
        <f ca="1">IF(AND($G2760,NOT(ISTEXT($G2759)),ISNUMBER(Poczatek),ISNUMBER(Koniec_Projekt)),IFERROR(IF($D2759=LataProjekcji,IF($F2759&gt;$E2762,$E2762,$F2759),IF($D2762&gt;=$E2762,(IF($D2759&lt;LataProjekcji,IF((SUM($K2760:Z2760)+12)&lt;$E2762,12,$E2762-SUM($K2760:Z2760)),0)),(IF($D2759&lt;LataProjekcji,IF((SUM($K2760:Z2760)+12)&lt;$D2762,12,$D2762-SUM($K2760:Z2760)),0)))),0),0)</f>
        <v>0</v>
      </c>
      <c r="AB2760" s="542">
        <f ca="1">IF(AND($G2760,NOT(ISTEXT($G2759)),ISNUMBER(Poczatek),ISNUMBER(Koniec_Projekt)),IFERROR(IF($D2759=LataProjekcji,IF($F2759&gt;$E2762,$E2762,$F2759),IF($D2762&gt;=$E2762,(IF($D2759&lt;LataProjekcji,IF((SUM($K2760:AA2760)+12)&lt;$E2762,12,$E2762-SUM($K2760:AA2760)),0)),(IF($D2759&lt;LataProjekcji,IF((SUM($K2760:AA2760)+12)&lt;$D2762,12,$D2762-SUM($K2760:AA2760)),0)))),0),0)</f>
        <v>0</v>
      </c>
      <c r="AC2760" s="542">
        <f ca="1">IF(AND($G2760,NOT(ISTEXT($G2759)),ISNUMBER(Poczatek),ISNUMBER(Koniec_Projekt)),IFERROR(IF($D2759=LataProjekcji,IF($F2759&gt;$E2762,$E2762,$F2759),IF($D2762&gt;=$E2762,(IF($D2759&lt;LataProjekcji,IF((SUM($K2760:AB2760)+12)&lt;$E2762,12,$E2762-SUM($K2760:AB2760)),0)),(IF($D2759&lt;LataProjekcji,IF((SUM($K2760:AB2760)+12)&lt;$D2762,12,$D2762-SUM($K2760:AB2760)),0)))),0),0)</f>
        <v>0</v>
      </c>
      <c r="AD2760" s="542">
        <f ca="1">IF(AND($G2760,NOT(ISTEXT($G2759)),ISNUMBER(Poczatek),ISNUMBER(Koniec_Projekt)),IFERROR(IF($D2759=LataProjekcji,IF($F2759&gt;$E2762,$E2762,$F2759),IF($D2762&gt;=$E2762,(IF($D2759&lt;LataProjekcji,IF((SUM($K2760:AC2760)+12)&lt;$E2762,12,$E2762-SUM($K2760:AC2760)),0)),(IF($D2759&lt;LataProjekcji,IF((SUM($K2760:AC2760)+12)&lt;$D2762,12,$D2762-SUM($K2760:AC2760)),0)))),0),0)</f>
        <v>0</v>
      </c>
      <c r="AE2760" s="542">
        <f ca="1">IF(AND($G2760,NOT(ISTEXT($G2759)),ISNUMBER(Poczatek),ISNUMBER(Koniec_Projekt)),IFERROR(IF($D2759=LataProjekcji,IF($F2759&gt;$E2762,$E2762,$F2759),IF($D2762&gt;=$E2762,(IF($D2759&lt;LataProjekcji,IF((SUM($K2760:AD2760)+12)&lt;$E2762,12,$E2762-SUM($K2760:AD2760)),0)),(IF($D2759&lt;LataProjekcji,IF((SUM($K2760:AD2760)+12)&lt;$D2762,12,$D2762-SUM($K2760:AD2760)),0)))),0),0)</f>
        <v>0</v>
      </c>
    </row>
    <row r="2761" spans="2:31" hidden="1">
      <c r="B2761" s="531" t="s">
        <v>757</v>
      </c>
      <c r="D2761" s="459">
        <f ca="1">D1595</f>
        <v>0</v>
      </c>
      <c r="E2761" s="459">
        <f ca="1">IF(D2760&gt;10,ROUND(D2761/12,2),D2761)</f>
        <v>0</v>
      </c>
      <c r="F2761" s="529">
        <f>Koniec_Projekt</f>
        <v>0</v>
      </c>
      <c r="G2761" s="330">
        <f>Miesiac_Koniec_Projekt</f>
        <v>0</v>
      </c>
      <c r="H2761" s="543" t="b">
        <f ca="1">SUM(K2761:AE2761)=D2760</f>
        <v>1</v>
      </c>
      <c r="I2761" s="1" t="s">
        <v>716</v>
      </c>
      <c r="K2761" s="256">
        <f ca="1">IF(AND($G2760,NOT(ISTEXT($G2759)),ISNUMBER(Poczatek),ISNUMBER(Koniec_Projekt)),IFERROR(IF(LataProjekcji=$F2762,ROUND($D2760,0),ROUND(K2759*$E2761,0)),0),0)</f>
        <v>0</v>
      </c>
      <c r="L2761" s="5">
        <f ca="1">IF(AND($G2760,NOT(ISTEXT($G2759)),ISNUMBER(Poczatek),ISNUMBER(Koniec_Projekt)),IFERROR(IF(LataProjekcji=$F2762,ROUND($D2760-SUM(K2761:$K2761),0),ROUND(L2759*$E2761,0)),0),0)</f>
        <v>0</v>
      </c>
      <c r="M2761" s="5">
        <f ca="1">IF(AND($G2760,NOT(ISTEXT($G2759)),ISNUMBER(Poczatek),ISNUMBER(Koniec_Projekt)),IFERROR(IF(LataProjekcji=$F2762,ROUND($D2760-SUM($K2761:L2761),0),ROUND(M2759*$E2761,0)),0),0)</f>
        <v>0</v>
      </c>
      <c r="N2761" s="5">
        <f ca="1">IF(AND($G2760,NOT(ISTEXT($G2759)),ISNUMBER(Poczatek),ISNUMBER(Koniec_Projekt)),IFERROR(IF(LataProjekcji=$F2762,ROUND($D2760-SUM($K2761:M2761),0),ROUND(N2759*$E2761,0)),0),0)</f>
        <v>0</v>
      </c>
      <c r="O2761" s="5">
        <f ca="1">IF(AND($G2760,NOT(ISTEXT($G2759)),ISNUMBER(Poczatek),ISNUMBER(Koniec_Projekt)),IFERROR(IF(LataProjekcji=$F2762,ROUND($D2760-SUM($K2761:N2761),0),ROUND(O2759*$E2761,0)),0),0)</f>
        <v>0</v>
      </c>
      <c r="P2761" s="5">
        <f ca="1">IF(AND($G2760,NOT(ISTEXT($G2759)),ISNUMBER(Poczatek),ISNUMBER(Koniec_Projekt)),IFERROR(IF(LataProjekcji=$F2762,ROUND($D2760-SUM($K2761:O2761),0),ROUND(P2759*$E2761,0)),0),0)</f>
        <v>0</v>
      </c>
      <c r="Q2761" s="5">
        <f ca="1">IF(AND($G2760,NOT(ISTEXT($G2759)),ISNUMBER(Poczatek),ISNUMBER(Koniec_Projekt)),IFERROR(IF(LataProjekcji=$F2762,ROUND($D2760-SUM($K2761:P2761),0),ROUND(Q2759*$E2761,0)),0),0)</f>
        <v>0</v>
      </c>
      <c r="R2761" s="5">
        <f ca="1">IF(AND($G2760,NOT(ISTEXT($G2759)),ISNUMBER(Poczatek),ISNUMBER(Koniec_Projekt)),IFERROR(IF(LataProjekcji=$F2762,ROUND($D2760-SUM($K2761:Q2761),0),ROUND(R2759*$E2761,0)),0),0)</f>
        <v>0</v>
      </c>
      <c r="S2761" s="5">
        <f ca="1">IF(AND($G2760,NOT(ISTEXT($G2759)),ISNUMBER(Poczatek),ISNUMBER(Koniec_Projekt)),IFERROR(IF(LataProjekcji=$F2762,ROUND($D2760-SUM($K2761:R2761),0),ROUND(S2759*$E2761,0)),0),0)</f>
        <v>0</v>
      </c>
      <c r="T2761" s="5">
        <f ca="1">IF(AND($G2760,NOT(ISTEXT($G2759)),ISNUMBER(Poczatek),ISNUMBER(Koniec_Projekt)),IFERROR(IF(LataProjekcji=$F2762,ROUND($D2760-SUM($K2761:S2761),0),ROUND(T2759*$E2761,0)),0),0)</f>
        <v>0</v>
      </c>
      <c r="U2761" s="5">
        <f ca="1">IF(AND($G2760,NOT(ISTEXT($G2759)),ISNUMBER(Poczatek),ISNUMBER(Koniec_Projekt)),IFERROR(IF(LataProjekcji=$F2762,ROUND($D2760-SUM($K2761:T2761),0),ROUND(U2759*$E2761,0)),0),0)</f>
        <v>0</v>
      </c>
      <c r="V2761" s="5">
        <f ca="1">IF(AND($G2760,NOT(ISTEXT($G2759)),ISNUMBER(Poczatek),ISNUMBER(Koniec_Projekt)),IFERROR(IF(LataProjekcji=$F2762,ROUND($D2760-SUM($K2761:U2761),0),ROUND(V2759*$E2761,0)),0),0)</f>
        <v>0</v>
      </c>
      <c r="W2761" s="5">
        <f ca="1">IF(AND($G2760,NOT(ISTEXT($G2759)),ISNUMBER(Poczatek),ISNUMBER(Koniec_Projekt)),IFERROR(IF(LataProjekcji=$F2762,ROUND($D2760-SUM($K2761:V2761),0),ROUND(W2759*$E2761,0)),0),0)</f>
        <v>0</v>
      </c>
      <c r="X2761" s="5">
        <f ca="1">IF(AND($G2760,NOT(ISTEXT($G2759)),ISNUMBER(Poczatek),ISNUMBER(Koniec_Projekt)),IFERROR(IF(LataProjekcji=$F2762,ROUND($D2760-SUM($K2761:W2761),0),ROUND(X2759*$E2761,0)),0),0)</f>
        <v>0</v>
      </c>
      <c r="Y2761" s="5">
        <f ca="1">IF(AND($G2760,NOT(ISTEXT($G2759)),ISNUMBER(Poczatek),ISNUMBER(Koniec_Projekt)),IFERROR(IF(LataProjekcji=$F2762,ROUND($D2760-SUM($K2761:X2761),0),ROUND(Y2759*$E2761,0)),0),0)</f>
        <v>0</v>
      </c>
      <c r="Z2761" s="5">
        <f ca="1">IF(AND($G2760,NOT(ISTEXT($G2759)),ISNUMBER(Poczatek),ISNUMBER(Koniec_Projekt)),IFERROR(IF(LataProjekcji=$F2762,ROUND($D2760-SUM($K2761:Y2761),0),ROUND(Z2759*$E2761,0)),0),0)</f>
        <v>0</v>
      </c>
      <c r="AA2761" s="5">
        <f ca="1">IF(AND($G2760,NOT(ISTEXT($G2759)),ISNUMBER(Poczatek),ISNUMBER(Koniec_Projekt)),IFERROR(IF(LataProjekcji=$F2762,ROUND($D2760-SUM($K2761:Z2761),0),ROUND(AA2759*$E2761,0)),0),0)</f>
        <v>0</v>
      </c>
      <c r="AB2761" s="5">
        <f ca="1">IF(AND($G2760,NOT(ISTEXT($G2759)),ISNUMBER(Poczatek),ISNUMBER(Koniec_Projekt)),IFERROR(IF(LataProjekcji=$F2762,ROUND($D2760-SUM($K2761:AA2761),0),ROUND(AB2759*$E2761,0)),0),0)</f>
        <v>0</v>
      </c>
      <c r="AC2761" s="5">
        <f ca="1">IF(AND($G2760,NOT(ISTEXT($G2759)),ISNUMBER(Poczatek),ISNUMBER(Koniec_Projekt)),IFERROR(IF(LataProjekcji=$F2762,ROUND($D2760-SUM($K2761:AB2761),0),ROUND(AC2759*$E2761,0)),0),0)</f>
        <v>0</v>
      </c>
      <c r="AD2761" s="5">
        <f ca="1">IF(AND($G2760,NOT(ISTEXT($G2759)),ISNUMBER(Poczatek),ISNUMBER(Koniec_Projekt)),IFERROR(IF(LataProjekcji=$F2762,ROUND($D2760-SUM($K2761:AC2761),0),ROUND(AD2759*$E2761,0)),0),0)</f>
        <v>0</v>
      </c>
      <c r="AE2761" s="5">
        <f ca="1">IF(AND($G2760,NOT(ISTEXT($G2759)),ISNUMBER(Poczatek),ISNUMBER(Koniec_Projekt)),IFERROR(IF(LataProjekcji=$F2762,ROUND($D2760-SUM($K2761:AD2761),0),ROUND(AE2759*$E2761,0)),0),0)</f>
        <v>0</v>
      </c>
    </row>
    <row r="2762" spans="2:31" hidden="1">
      <c r="B2762" s="531" t="s">
        <v>754</v>
      </c>
      <c r="D2762" s="1">
        <f ca="1">IFERROR(ROUNDUP(D2760/E2761,0),0)</f>
        <v>0</v>
      </c>
      <c r="E2762" s="1">
        <f ca="1">IF(D2762=0,0,DATEDIF(DATE(D2759,E2759,1),DATE(F2761,G2761,1),"m"))</f>
        <v>0</v>
      </c>
      <c r="F2762" s="1" t="str">
        <f ca="1">IFERROR(YEAR(G2759),"brak daty")</f>
        <v>brak daty</v>
      </c>
      <c r="G2762" s="1" t="str">
        <f ca="1">IFERROR(MONTH(G2759),"brak daty")</f>
        <v>brak daty</v>
      </c>
      <c r="I2762" s="1" t="s">
        <v>426</v>
      </c>
      <c r="K2762" s="5">
        <f ca="1">IF(AND($G2760,NOT(ISTEXT($G2759)),ISNUMBER(Poczatek),ISNUMBER(Koniec_Projekt)),IFERROR(IF(LataProjekcji=$F2761,IF(AND($G2761=$G2762,$F2761=$F2762),ROUND($D2760-SUM($K2762),0),ROUND(K2760*$E2761,0)),IF(LataProjekcji&gt;$F2761,0,ROUND(K2760*$E2761,0))),0),0)</f>
        <v>0</v>
      </c>
      <c r="L2762" s="5">
        <f ca="1">IF(AND($G2760,NOT(ISTEXT($G2759)),ISNUMBER(Poczatek),ISNUMBER(Koniec_Projekt)),IFERROR(IF(LataProjekcji=$F2761,IF(AND($G2761=$G2762,$F2761=$F2762),ROUND($D2760-SUM($K2762:K2762),0),ROUND(L2760*$E2761,0)),IF(LataProjekcji&gt;$F2761,0,ROUND(L2760*$E2761,0))),0),0)</f>
        <v>0</v>
      </c>
      <c r="M2762" s="5">
        <f ca="1">IF(AND($G2760,NOT(ISTEXT($G2759)),ISNUMBER(Poczatek),ISNUMBER(Koniec_Projekt)),IFERROR(IF(LataProjekcji=$F2761,IF(AND($G2761=$G2762,$F2761=$F2762),ROUND($D2760-SUM($K2762:L2762),0),ROUND(M2760*$E2761,0)),IF(LataProjekcji&gt;$F2761,0,ROUND(M2760*$E2761,0))),0),0)</f>
        <v>0</v>
      </c>
      <c r="N2762" s="5">
        <f ca="1">IF(AND($G2760,NOT(ISTEXT($G2759)),ISNUMBER(Poczatek),ISNUMBER(Koniec_Projekt)),IFERROR(IF(LataProjekcji=$F2761,IF(AND($G2761=$G2762,$F2761=$F2762),ROUND($D2760-SUM($K2762:M2762),0),ROUND(N2760*$E2761,0)),IF(LataProjekcji&gt;$F2761,0,ROUND(N2760*$E2761,0))),0),0)</f>
        <v>0</v>
      </c>
      <c r="O2762" s="5">
        <f ca="1">IF(AND($G2760,NOT(ISTEXT($G2759)),ISNUMBER(Poczatek),ISNUMBER(Koniec_Projekt)),IFERROR(IF(LataProjekcji=$F2761,IF(AND($G2761=$G2762,$F2761=$F2762),ROUND($D2760-SUM($K2762:N2762),0),ROUND(O2760*$E2761,0)),IF(LataProjekcji&gt;$F2761,0,ROUND(O2760*$E2761,0))),0),0)</f>
        <v>0</v>
      </c>
      <c r="P2762" s="5">
        <f ca="1">IF(AND($G2760,NOT(ISTEXT($G2759)),ISNUMBER(Poczatek),ISNUMBER(Koniec_Projekt)),IFERROR(IF(LataProjekcji=$F2761,IF(AND($G2761=$G2762,$F2761=$F2762),ROUND($D2760-SUM($K2762:O2762),0),ROUND(P2760*$E2761,0)),IF(LataProjekcji&gt;$F2761,0,ROUND(P2760*$E2761,0))),0),0)</f>
        <v>0</v>
      </c>
      <c r="Q2762" s="5">
        <f ca="1">IF(AND($G2760,NOT(ISTEXT($G2759)),ISNUMBER(Poczatek),ISNUMBER(Koniec_Projekt)),IFERROR(IF(LataProjekcji=$F2761,IF(AND($G2761=$G2762,$F2761=$F2762),ROUND($D2760-SUM($K2762:P2762),0),ROUND(Q2760*$E2761,0)),IF(LataProjekcji&gt;$F2761,0,ROUND(Q2760*$E2761,0))),0),0)</f>
        <v>0</v>
      </c>
      <c r="R2762" s="5">
        <f ca="1">IF(AND($G2760,NOT(ISTEXT($G2759)),ISNUMBER(Poczatek),ISNUMBER(Koniec_Projekt)),IFERROR(IF(LataProjekcji=$F2761,IF(AND($G2761=$G2762,$F2761=$F2762),ROUND($D2760-SUM($K2762:Q2762),0),ROUND(R2760*$E2761,0)),IF(LataProjekcji&gt;$F2761,0,ROUND(R2760*$E2761,0))),0),0)</f>
        <v>0</v>
      </c>
      <c r="S2762" s="5">
        <f ca="1">IF(AND($G2760,NOT(ISTEXT($G2759)),ISNUMBER(Poczatek),ISNUMBER(Koniec_Projekt)),IFERROR(IF(LataProjekcji=$F2761,IF(AND($G2761=$G2762,$F2761=$F2762),ROUND($D2760-SUM($K2762:R2762),0),ROUND(S2760*$E2761,0)),IF(LataProjekcji&gt;$F2761,0,ROUND(S2760*$E2761,0))),0),0)</f>
        <v>0</v>
      </c>
      <c r="T2762" s="5">
        <f ca="1">IF(AND($G2760,NOT(ISTEXT($G2759)),ISNUMBER(Poczatek),ISNUMBER(Koniec_Projekt)),IFERROR(IF(LataProjekcji=$F2761,IF(AND($G2761=$G2762,$F2761=$F2762),ROUND($D2760-SUM($K2762:S2762),0),ROUND(T2760*$E2761,0)),IF(LataProjekcji&gt;$F2761,0,ROUND(T2760*$E2761,0))),0),0)</f>
        <v>0</v>
      </c>
      <c r="U2762" s="5">
        <f ca="1">IF(AND($G2760,NOT(ISTEXT($G2759)),ISNUMBER(Poczatek),ISNUMBER(Koniec_Projekt)),IFERROR(IF(LataProjekcji=$F2761,IF(AND($G2761=$G2762,$F2761=$F2762),ROUND($D2760-SUM($K2762:T2762),0),ROUND(U2760*$E2761,0)),IF(LataProjekcji&gt;$F2761,0,ROUND(U2760*$E2761,0))),0),0)</f>
        <v>0</v>
      </c>
      <c r="V2762" s="5">
        <f ca="1">IF(AND($G2760,NOT(ISTEXT($G2759)),ISNUMBER(Poczatek),ISNUMBER(Koniec_Projekt)),IFERROR(IF(LataProjekcji=$F2761,IF(AND($G2761=$G2762,$F2761=$F2762),ROUND($D2760-SUM($K2762:U2762),0),ROUND(V2760*$E2761,0)),IF(LataProjekcji&gt;$F2761,0,ROUND(V2760*$E2761,0))),0),0)</f>
        <v>0</v>
      </c>
      <c r="W2762" s="5">
        <f ca="1">IF(AND($G2760,NOT(ISTEXT($G2759)),ISNUMBER(Poczatek),ISNUMBER(Koniec_Projekt)),IFERROR(IF(LataProjekcji=$F2761,IF(AND($G2761=$G2762,$F2761=$F2762),ROUND($D2760-SUM($K2762:V2762),0),ROUND(W2760*$E2761,0)),IF(LataProjekcji&gt;$F2761,0,ROUND(W2760*$E2761,0))),0),0)</f>
        <v>0</v>
      </c>
      <c r="X2762" s="5">
        <f ca="1">IF(AND($G2760,NOT(ISTEXT($G2759)),ISNUMBER(Poczatek),ISNUMBER(Koniec_Projekt)),IFERROR(IF(LataProjekcji=$F2761,IF(AND($G2761=$G2762,$F2761=$F2762),ROUND($D2760-SUM($K2762:W2762),0),ROUND(X2760*$E2761,0)),IF(LataProjekcji&gt;$F2761,0,ROUND(X2760*$E2761,0))),0),0)</f>
        <v>0</v>
      </c>
      <c r="Y2762" s="5">
        <f ca="1">IF(AND($G2760,NOT(ISTEXT($G2759)),ISNUMBER(Poczatek),ISNUMBER(Koniec_Projekt)),IFERROR(IF(LataProjekcji=$F2761,IF(AND($G2761=$G2762,$F2761=$F2762),ROUND($D2760-SUM($K2762:X2762),0),ROUND(Y2760*$E2761,0)),IF(LataProjekcji&gt;$F2761,0,ROUND(Y2760*$E2761,0))),0),0)</f>
        <v>0</v>
      </c>
      <c r="Z2762" s="5">
        <f ca="1">IF(AND($G2760,NOT(ISTEXT($G2759)),ISNUMBER(Poczatek),ISNUMBER(Koniec_Projekt)),IFERROR(IF(LataProjekcji=$F2761,IF(AND($G2761=$G2762,$F2761=$F2762),ROUND($D2760-SUM($K2762:Y2762),0),ROUND(Z2760*$E2761,0)),IF(LataProjekcji&gt;$F2761,0,ROUND(Z2760*$E2761,0))),0),0)</f>
        <v>0</v>
      </c>
      <c r="AA2762" s="5">
        <f ca="1">IF(AND($G2760,NOT(ISTEXT($G2759)),ISNUMBER(Poczatek),ISNUMBER(Koniec_Projekt)),IFERROR(IF(LataProjekcji=$F2761,IF(AND($G2761=$G2762,$F2761=$F2762),ROUND($D2760-SUM($K2762:Z2762),0),ROUND(AA2760*$E2761,0)),IF(LataProjekcji&gt;$F2761,0,ROUND(AA2760*$E2761,0))),0),0)</f>
        <v>0</v>
      </c>
      <c r="AB2762" s="5">
        <f ca="1">IF(AND($G2760,NOT(ISTEXT($G2759)),ISNUMBER(Poczatek),ISNUMBER(Koniec_Projekt)),IFERROR(IF(LataProjekcji=$F2761,IF(AND($G2761=$G2762,$F2761=$F2762),ROUND($D2760-SUM($K2762:AA2762),0),ROUND(AB2760*$E2761,0)),IF(LataProjekcji&gt;$F2761,0,ROUND(AB2760*$E2761,0))),0),0)</f>
        <v>0</v>
      </c>
      <c r="AC2762" s="5">
        <f ca="1">IF(AND($G2760,NOT(ISTEXT($G2759)),ISNUMBER(Poczatek),ISNUMBER(Koniec_Projekt)),IFERROR(IF(LataProjekcji=$F2761,IF(AND($G2761=$G2762,$F2761=$F2762),ROUND($D2760-SUM($K2762:AB2762),0),ROUND(AC2760*$E2761,0)),IF(LataProjekcji&gt;$F2761,0,ROUND(AC2760*$E2761,0))),0),0)</f>
        <v>0</v>
      </c>
      <c r="AD2762" s="5">
        <f ca="1">IF(AND($G2760,NOT(ISTEXT($G2759)),ISNUMBER(Poczatek),ISNUMBER(Koniec_Projekt)),IFERROR(IF(LataProjekcji=$F2761,IF(AND($G2761=$G2762,$F2761=$F2762),ROUND($D2760-SUM($K2762:AC2762),0),ROUND(AD2760*$E2761,0)),IF(LataProjekcji&gt;$F2761,0,ROUND(AD2760*$E2761,0))),0),0)</f>
        <v>0</v>
      </c>
      <c r="AE2762" s="5">
        <f ca="1">IF(AND($G2760,NOT(ISTEXT($G2759)),ISNUMBER(Poczatek),ISNUMBER(Koniec_Projekt)),IFERROR(IF(LataProjekcji=$F2761,IF(AND($G2761=$G2762,$F2761=$F2762),ROUND($D2760-SUM($K2762:AD2762),0),ROUND(AE2760*$E2761,0)),IF(LataProjekcji&gt;$F2761,0,ROUND(AE2760*$E2761,0))),0),0)</f>
        <v>0</v>
      </c>
    </row>
    <row r="2763" spans="2:31" ht="12.5" hidden="1" thickBot="1">
      <c r="B2763" s="532" t="s">
        <v>755</v>
      </c>
      <c r="C2763" s="533"/>
      <c r="D2763" s="534">
        <f ca="1">IF(D2760&gt;10,ROUND((D2762-1)*E2761,0),E2761)</f>
        <v>0</v>
      </c>
      <c r="E2763" s="534">
        <f ca="1">D2760-D2763</f>
        <v>0</v>
      </c>
      <c r="F2763" s="533"/>
      <c r="G2763" s="533"/>
      <c r="H2763" s="533"/>
      <c r="I2763" s="533"/>
      <c r="J2763" s="533"/>
      <c r="K2763" s="533"/>
      <c r="L2763" s="533"/>
      <c r="M2763" s="533"/>
      <c r="N2763" s="533"/>
      <c r="O2763" s="533"/>
      <c r="P2763" s="533"/>
      <c r="Q2763" s="533"/>
      <c r="R2763" s="533"/>
      <c r="S2763" s="533"/>
      <c r="T2763" s="533"/>
      <c r="U2763" s="533"/>
      <c r="V2763" s="533"/>
      <c r="W2763" s="533"/>
      <c r="X2763" s="533"/>
      <c r="Y2763" s="533"/>
      <c r="Z2763" s="533"/>
      <c r="AA2763" s="533"/>
      <c r="AB2763" s="533"/>
      <c r="AC2763" s="533"/>
      <c r="AD2763" s="533"/>
      <c r="AE2763" s="533"/>
    </row>
    <row r="2764" spans="2:31" ht="12.5" hidden="1" thickTop="1"/>
    <row r="2765" spans="2:31" ht="12.5" hidden="1" thickBot="1">
      <c r="B2765" s="535" t="str">
        <f ca="1">"nazwa ST: "&amp;B1599</f>
        <v>nazwa ST: 0</v>
      </c>
      <c r="C2765" s="535"/>
      <c r="D2765" s="536">
        <f>D1599</f>
        <v>155</v>
      </c>
      <c r="E2765" s="535"/>
      <c r="F2765" s="535"/>
      <c r="G2765" s="535"/>
      <c r="H2765" s="535"/>
      <c r="I2765" s="535"/>
      <c r="J2765" s="535"/>
      <c r="K2765" s="544" t="str">
        <f t="shared" ref="K2765:AE2765" si="3729">LataProjekcji</f>
        <v>Uzupełnij dane</v>
      </c>
      <c r="L2765" s="544" t="str">
        <f t="shared" si="3729"/>
        <v/>
      </c>
      <c r="M2765" s="544" t="str">
        <f t="shared" si="3729"/>
        <v/>
      </c>
      <c r="N2765" s="544" t="str">
        <f t="shared" si="3729"/>
        <v/>
      </c>
      <c r="O2765" s="544" t="str">
        <f t="shared" si="3729"/>
        <v/>
      </c>
      <c r="P2765" s="544" t="str">
        <f t="shared" si="3729"/>
        <v/>
      </c>
      <c r="Q2765" s="544" t="str">
        <f t="shared" si="3729"/>
        <v/>
      </c>
      <c r="R2765" s="544" t="str">
        <f t="shared" si="3729"/>
        <v/>
      </c>
      <c r="S2765" s="544" t="str">
        <f t="shared" si="3729"/>
        <v/>
      </c>
      <c r="T2765" s="544" t="str">
        <f t="shared" si="3729"/>
        <v/>
      </c>
      <c r="U2765" s="544" t="str">
        <f t="shared" si="3729"/>
        <v/>
      </c>
      <c r="V2765" s="544" t="str">
        <f t="shared" si="3729"/>
        <v/>
      </c>
      <c r="W2765" s="544" t="str">
        <f t="shared" si="3729"/>
        <v/>
      </c>
      <c r="X2765" s="544" t="str">
        <f t="shared" si="3729"/>
        <v/>
      </c>
      <c r="Y2765" s="544" t="str">
        <f t="shared" si="3729"/>
        <v/>
      </c>
      <c r="Z2765" s="544" t="str">
        <f t="shared" si="3729"/>
        <v/>
      </c>
      <c r="AA2765" s="544" t="str">
        <f t="shared" si="3729"/>
        <v/>
      </c>
      <c r="AB2765" s="544" t="str">
        <f t="shared" si="3729"/>
        <v/>
      </c>
      <c r="AC2765" s="544" t="str">
        <f t="shared" si="3729"/>
        <v/>
      </c>
      <c r="AD2765" s="544" t="str">
        <f t="shared" si="3729"/>
        <v/>
      </c>
      <c r="AE2765" s="544" t="str">
        <f t="shared" si="3729"/>
        <v/>
      </c>
    </row>
    <row r="2766" spans="2:31" hidden="1">
      <c r="B2766" s="531" t="s">
        <v>756</v>
      </c>
      <c r="D2766" s="1">
        <f ca="1">D1600</f>
        <v>1900</v>
      </c>
      <c r="E2766" s="1">
        <f ca="1">E1600</f>
        <v>1</v>
      </c>
      <c r="F2766" s="1">
        <f ca="1">IF(D2767&gt;10,F1600,1)</f>
        <v>1</v>
      </c>
      <c r="G2766" s="530" t="str">
        <f ca="1">IF(ISBLANK(OFFSET($E$269,$D2765,0)),"brak daty",IF(D2767&gt;10,EDATE(OFFSET($E$269,$D2765,0),D2769),DATE(D2766,E2766,1)))</f>
        <v>brak daty</v>
      </c>
      <c r="H2766" s="543" t="b">
        <f ca="1">SUM(K2766:AE2766)=D2769</f>
        <v>1</v>
      </c>
      <c r="I2766" s="1" t="s">
        <v>752</v>
      </c>
      <c r="K2766" s="5">
        <f ca="1">IF(AND($G2767,NOT(ISTEXT($G2766)),ISNUMBER(Poczatek),ISNUMBER(Koniec_Projekt)),IFERROR(IF($D2766=LataProjekcji,$F2766,IF($D2766&lt;LataProjekcji,IF((SUM(K2766)+12)&lt;$D2769,12,$D2769-SUM(K2766)),0)),0),0)</f>
        <v>0</v>
      </c>
      <c r="L2766" s="5">
        <f ca="1">IF(AND($G2767,NOT(ISTEXT($G2766)),ISNUMBER(Poczatek),ISNUMBER(Koniec_Projekt)),IFERROR(IF($D2766=LataProjekcji,$F2766,IF($D2766&lt;LataProjekcji,IF((SUM($K2766:K2766)+12)&lt;$D2769,12,$D2769-SUM($K2766:K2766)),0)),0),0)</f>
        <v>0</v>
      </c>
      <c r="M2766" s="5">
        <f ca="1">IF(AND($G2767,NOT(ISTEXT($G2766)),ISNUMBER(Poczatek),ISNUMBER(Koniec_Projekt)),IFERROR(IF($D2766=LataProjekcji,$F2766,IF($D2766&lt;LataProjekcji,IF((SUM($K2766:L2766)+12)&lt;$D2769,12,$D2769-SUM($K2766:L2766)),0)),0),0)</f>
        <v>0</v>
      </c>
      <c r="N2766" s="5">
        <f ca="1">IF(AND($G2767,NOT(ISTEXT($G2766)),ISNUMBER(Poczatek),ISNUMBER(Koniec_Projekt)),IFERROR(IF($D2766=LataProjekcji,$F2766,IF($D2766&lt;LataProjekcji,IF((SUM($K2766:M2766)+12)&lt;$D2769,12,$D2769-SUM($K2766:M2766)),0)),0),0)</f>
        <v>0</v>
      </c>
      <c r="O2766" s="5">
        <f ca="1">IF(AND($G2767,NOT(ISTEXT($G2766)),ISNUMBER(Poczatek),ISNUMBER(Koniec_Projekt)),IFERROR(IF($D2766=LataProjekcji,$F2766,IF($D2766&lt;LataProjekcji,IF((SUM($K2766:N2766)+12)&lt;$D2769,12,$D2769-SUM($K2766:N2766)),0)),0),0)</f>
        <v>0</v>
      </c>
      <c r="P2766" s="5">
        <f ca="1">IF(AND($G2767,NOT(ISTEXT($G2766)),ISNUMBER(Poczatek),ISNUMBER(Koniec_Projekt)),IFERROR(IF($D2766=LataProjekcji,$F2766,IF($D2766&lt;LataProjekcji,IF((SUM($K2766:O2766)+12)&lt;$D2769,12,$D2769-SUM($K2766:O2766)),0)),0),0)</f>
        <v>0</v>
      </c>
      <c r="Q2766" s="5">
        <f ca="1">IF(AND($G2767,NOT(ISTEXT($G2766)),ISNUMBER(Poczatek),ISNUMBER(Koniec_Projekt)),IFERROR(IF($D2766=LataProjekcji,$F2766,IF($D2766&lt;LataProjekcji,IF((SUM($K2766:P2766)+12)&lt;$D2769,12,$D2769-SUM($K2766:P2766)),0)),0),0)</f>
        <v>0</v>
      </c>
      <c r="R2766" s="5">
        <f ca="1">IF(AND($G2767,NOT(ISTEXT($G2766)),ISNUMBER(Poczatek),ISNUMBER(Koniec_Projekt)),IFERROR(IF($D2766=LataProjekcji,$F2766,IF($D2766&lt;LataProjekcji,IF((SUM($K2766:Q2766)+12)&lt;$D2769,12,$D2769-SUM($K2766:Q2766)),0)),0),0)</f>
        <v>0</v>
      </c>
      <c r="S2766" s="5">
        <f ca="1">IF(AND($G2767,NOT(ISTEXT($G2766)),ISNUMBER(Poczatek),ISNUMBER(Koniec_Projekt)),IFERROR(IF($D2766=LataProjekcji,$F2766,IF($D2766&lt;LataProjekcji,IF((SUM($K2766:R2766)+12)&lt;$D2769,12,$D2769-SUM($K2766:R2766)),0)),0),0)</f>
        <v>0</v>
      </c>
      <c r="T2766" s="5">
        <f ca="1">IF(AND($G2767,NOT(ISTEXT($G2766)),ISNUMBER(Poczatek),ISNUMBER(Koniec_Projekt)),IFERROR(IF($D2766=LataProjekcji,$F2766,IF($D2766&lt;LataProjekcji,IF((SUM($K2766:S2766)+12)&lt;$D2769,12,$D2769-SUM($K2766:S2766)),0)),0),0)</f>
        <v>0</v>
      </c>
      <c r="U2766" s="5">
        <f ca="1">IF(AND($G2767,NOT(ISTEXT($G2766)),ISNUMBER(Poczatek),ISNUMBER(Koniec_Projekt)),IFERROR(IF($D2766=LataProjekcji,$F2766,IF($D2766&lt;LataProjekcji,IF((SUM($K2766:T2766)+12)&lt;$D2769,12,$D2769-SUM($K2766:T2766)),0)),0),0)</f>
        <v>0</v>
      </c>
      <c r="V2766" s="5">
        <f ca="1">IF(AND($G2767,NOT(ISTEXT($G2766)),ISNUMBER(Poczatek),ISNUMBER(Koniec_Projekt)),IFERROR(IF($D2766=LataProjekcji,$F2766,IF($D2766&lt;LataProjekcji,IF((SUM($K2766:U2766)+12)&lt;$D2769,12,$D2769-SUM($K2766:U2766)),0)),0),0)</f>
        <v>0</v>
      </c>
      <c r="W2766" s="5">
        <f ca="1">IF(AND($G2767,NOT(ISTEXT($G2766)),ISNUMBER(Poczatek),ISNUMBER(Koniec_Projekt)),IFERROR(IF($D2766=LataProjekcji,$F2766,IF($D2766&lt;LataProjekcji,IF((SUM($K2766:V2766)+12)&lt;$D2769,12,$D2769-SUM($K2766:V2766)),0)),0),0)</f>
        <v>0</v>
      </c>
      <c r="X2766" s="5">
        <f ca="1">IF(AND($G2767,NOT(ISTEXT($G2766)),ISNUMBER(Poczatek),ISNUMBER(Koniec_Projekt)),IFERROR(IF($D2766=LataProjekcji,$F2766,IF($D2766&lt;LataProjekcji,IF((SUM($K2766:W2766)+12)&lt;$D2769,12,$D2769-SUM($K2766:W2766)),0)),0),0)</f>
        <v>0</v>
      </c>
      <c r="Y2766" s="5">
        <f ca="1">IF(AND($G2767,NOT(ISTEXT($G2766)),ISNUMBER(Poczatek),ISNUMBER(Koniec_Projekt)),IFERROR(IF($D2766=LataProjekcji,$F2766,IF($D2766&lt;LataProjekcji,IF((SUM($K2766:X2766)+12)&lt;$D2769,12,$D2769-SUM($K2766:X2766)),0)),0),0)</f>
        <v>0</v>
      </c>
      <c r="Z2766" s="5">
        <f ca="1">IF(AND($G2767,NOT(ISTEXT($G2766)),ISNUMBER(Poczatek),ISNUMBER(Koniec_Projekt)),IFERROR(IF($D2766=LataProjekcji,$F2766,IF($D2766&lt;LataProjekcji,IF((SUM($K2766:Y2766)+12)&lt;$D2769,12,$D2769-SUM($K2766:Y2766)),0)),0),0)</f>
        <v>0</v>
      </c>
      <c r="AA2766" s="5">
        <f ca="1">IF(AND($G2767,NOT(ISTEXT($G2766)),ISNUMBER(Poczatek),ISNUMBER(Koniec_Projekt)),IFERROR(IF($D2766=LataProjekcji,$F2766,IF($D2766&lt;LataProjekcji,IF((SUM($K2766:Z2766)+12)&lt;$D2769,12,$D2769-SUM($K2766:Z2766)),0)),0),0)</f>
        <v>0</v>
      </c>
      <c r="AB2766" s="5">
        <f ca="1">IF(AND($G2767,NOT(ISTEXT($G2766)),ISNUMBER(Poczatek),ISNUMBER(Koniec_Projekt)),IFERROR(IF($D2766=LataProjekcji,$F2766,IF($D2766&lt;LataProjekcji,IF((SUM($K2766:AA2766)+12)&lt;$D2769,12,$D2769-SUM($K2766:AA2766)),0)),0),0)</f>
        <v>0</v>
      </c>
      <c r="AC2766" s="5">
        <f ca="1">IF(AND($G2767,NOT(ISTEXT($G2766)),ISNUMBER(Poczatek),ISNUMBER(Koniec_Projekt)),IFERROR(IF($D2766=LataProjekcji,$F2766,IF($D2766&lt;LataProjekcji,IF((SUM($K2766:AB2766)+12)&lt;$D2769,12,$D2769-SUM($K2766:AB2766)),0)),0),0)</f>
        <v>0</v>
      </c>
      <c r="AD2766" s="5">
        <f ca="1">IF(AND($G2767,NOT(ISTEXT($G2766)),ISNUMBER(Poczatek),ISNUMBER(Koniec_Projekt)),IFERROR(IF($D2766=LataProjekcji,$F2766,IF($D2766&lt;LataProjekcji,IF((SUM($K2766:AC2766)+12)&lt;$D2769,12,$D2769-SUM($K2766:AC2766)),0)),0),0)</f>
        <v>0</v>
      </c>
      <c r="AE2766" s="5">
        <f ca="1">IF(AND($G2767,NOT(ISTEXT($G2766)),ISNUMBER(Poczatek),ISNUMBER(Koniec_Projekt)),IFERROR(IF($D2766=LataProjekcji,$F2766,IF($D2766&lt;LataProjekcji,IF((SUM($K2766:AD2766)+12)&lt;$D2769,12,$D2769-SUM($K2766:AD2766)),0)),0),0)</f>
        <v>0</v>
      </c>
    </row>
    <row r="2767" spans="2:31" hidden="1">
      <c r="B2767" s="531" t="s">
        <v>758</v>
      </c>
      <c r="D2767" s="5">
        <f ca="1">D1601</f>
        <v>0</v>
      </c>
      <c r="E2767" s="459">
        <f ca="1">E1601</f>
        <v>0</v>
      </c>
      <c r="F2767" s="459">
        <f ca="1">F1601</f>
        <v>0</v>
      </c>
      <c r="G2767" s="1" t="b">
        <f>NOT(ISBLANK(am_maszyny))</f>
        <v>0</v>
      </c>
      <c r="H2767" s="543" t="b">
        <f ca="1">SUM(K2767:AE2767)=E2769</f>
        <v>1</v>
      </c>
      <c r="I2767" s="1" t="s">
        <v>753</v>
      </c>
      <c r="K2767" s="542">
        <f ca="1">IF(AND($G2767,NOT(ISTEXT($G2766)),ISNUMBER(Poczatek),ISNUMBER(Koniec_Projekt)),IFERROR(IF($D2766=LataProjekcji,IF($F2766&gt;$E2769,$E2769,$F2766),IF($D2769&gt;=$E2769,(IF($D2766&lt;LataProjekcji,IF((SUM(J2767:$K2767)+12)&lt;$E2769,12,$E2769-SUM(J2767:$K2767)),0)),(IF($D2766&lt;LataProjekcji,IF((SUM(J2767:$K2767)+12)&lt;$D2769,12,$D2769-SUM(J2767:$K2767)),0)))),0),0)</f>
        <v>0</v>
      </c>
      <c r="L2767" s="542">
        <f ca="1">IF(AND($G2767,NOT(ISTEXT($G2766)),ISNUMBER(Poczatek),ISNUMBER(Koniec_Projekt)),IFERROR(IF($D2766=LataProjekcji,IF($F2766&gt;$E2769,$E2769,$F2766),IF($D2769&gt;=$E2769,(IF($D2766&lt;LataProjekcji,IF((SUM($K2767:K2767)+12)&lt;$E2769,12,$E2769-SUM($K2767:K2767)),0)),(IF($D2766&lt;LataProjekcji,IF((SUM($K2767:K2767)+12)&lt;$D2769,12,$D2769-SUM($K2767:K2767)),0)))),0),0)</f>
        <v>0</v>
      </c>
      <c r="M2767" s="542">
        <f ca="1">IF(AND($G2767,NOT(ISTEXT($G2766)),ISNUMBER(Poczatek),ISNUMBER(Koniec_Projekt)),IFERROR(IF($D2766=LataProjekcji,IF($F2766&gt;$E2769,$E2769,$F2766),IF($D2769&gt;=$E2769,(IF($D2766&lt;LataProjekcji,IF((SUM($K2767:L2767)+12)&lt;$E2769,12,$E2769-SUM($K2767:L2767)),0)),(IF($D2766&lt;LataProjekcji,IF((SUM($K2767:L2767)+12)&lt;$D2769,12,$D2769-SUM($K2767:L2767)),0)))),0),0)</f>
        <v>0</v>
      </c>
      <c r="N2767" s="542">
        <f ca="1">IF(AND($G2767,NOT(ISTEXT($G2766)),ISNUMBER(Poczatek),ISNUMBER(Koniec_Projekt)),IFERROR(IF($D2766=LataProjekcji,IF($F2766&gt;$E2769,$E2769,$F2766),IF($D2769&gt;=$E2769,(IF($D2766&lt;LataProjekcji,IF((SUM($K2767:M2767)+12)&lt;$E2769,12,$E2769-SUM($K2767:M2767)),0)),(IF($D2766&lt;LataProjekcji,IF((SUM($K2767:M2767)+12)&lt;$D2769,12,$D2769-SUM($K2767:M2767)),0)))),0),0)</f>
        <v>0</v>
      </c>
      <c r="O2767" s="542">
        <f ca="1">IF(AND($G2767,NOT(ISTEXT($G2766)),ISNUMBER(Poczatek),ISNUMBER(Koniec_Projekt)),IFERROR(IF($D2766=LataProjekcji,IF($F2766&gt;$E2769,$E2769,$F2766),IF($D2769&gt;=$E2769,(IF($D2766&lt;LataProjekcji,IF((SUM($K2767:N2767)+12)&lt;$E2769,12,$E2769-SUM($K2767:N2767)),0)),(IF($D2766&lt;LataProjekcji,IF((SUM($K2767:N2767)+12)&lt;$D2769,12,$D2769-SUM($K2767:N2767)),0)))),0),0)</f>
        <v>0</v>
      </c>
      <c r="P2767" s="542">
        <f ca="1">IF(AND($G2767,NOT(ISTEXT($G2766)),ISNUMBER(Poczatek),ISNUMBER(Koniec_Projekt)),IFERROR(IF($D2766=LataProjekcji,IF($F2766&gt;$E2769,$E2769,$F2766),IF($D2769&gt;=$E2769,(IF($D2766&lt;LataProjekcji,IF((SUM($K2767:O2767)+12)&lt;$E2769,12,$E2769-SUM($K2767:O2767)),0)),(IF($D2766&lt;LataProjekcji,IF((SUM($K2767:O2767)+12)&lt;$D2769,12,$D2769-SUM($K2767:O2767)),0)))),0),0)</f>
        <v>0</v>
      </c>
      <c r="Q2767" s="542">
        <f ca="1">IF(AND($G2767,NOT(ISTEXT($G2766)),ISNUMBER(Poczatek),ISNUMBER(Koniec_Projekt)),IFERROR(IF($D2766=LataProjekcji,IF($F2766&gt;$E2769,$E2769,$F2766),IF($D2769&gt;=$E2769,(IF($D2766&lt;LataProjekcji,IF((SUM($K2767:P2767)+12)&lt;$E2769,12,$E2769-SUM($K2767:P2767)),0)),(IF($D2766&lt;LataProjekcji,IF((SUM($K2767:P2767)+12)&lt;$D2769,12,$D2769-SUM($K2767:P2767)),0)))),0),0)</f>
        <v>0</v>
      </c>
      <c r="R2767" s="542">
        <f ca="1">IF(AND($G2767,NOT(ISTEXT($G2766)),ISNUMBER(Poczatek),ISNUMBER(Koniec_Projekt)),IFERROR(IF($D2766=LataProjekcji,IF($F2766&gt;$E2769,$E2769,$F2766),IF($D2769&gt;=$E2769,(IF($D2766&lt;LataProjekcji,IF((SUM($K2767:Q2767)+12)&lt;$E2769,12,$E2769-SUM($K2767:Q2767)),0)),(IF($D2766&lt;LataProjekcji,IF((SUM($K2767:Q2767)+12)&lt;$D2769,12,$D2769-SUM($K2767:Q2767)),0)))),0),0)</f>
        <v>0</v>
      </c>
      <c r="S2767" s="542">
        <f ca="1">IF(AND($G2767,NOT(ISTEXT($G2766)),ISNUMBER(Poczatek),ISNUMBER(Koniec_Projekt)),IFERROR(IF($D2766=LataProjekcji,IF($F2766&gt;$E2769,$E2769,$F2766),IF($D2769&gt;=$E2769,(IF($D2766&lt;LataProjekcji,IF((SUM($K2767:R2767)+12)&lt;$E2769,12,$E2769-SUM($K2767:R2767)),0)),(IF($D2766&lt;LataProjekcji,IF((SUM($K2767:R2767)+12)&lt;$D2769,12,$D2769-SUM($K2767:R2767)),0)))),0),0)</f>
        <v>0</v>
      </c>
      <c r="T2767" s="542">
        <f ca="1">IF(AND($G2767,NOT(ISTEXT($G2766)),ISNUMBER(Poczatek),ISNUMBER(Koniec_Projekt)),IFERROR(IF($D2766=LataProjekcji,IF($F2766&gt;$E2769,$E2769,$F2766),IF($D2769&gt;=$E2769,(IF($D2766&lt;LataProjekcji,IF((SUM($K2767:S2767)+12)&lt;$E2769,12,$E2769-SUM($K2767:S2767)),0)),(IF($D2766&lt;LataProjekcji,IF((SUM($K2767:S2767)+12)&lt;$D2769,12,$D2769-SUM($K2767:S2767)),0)))),0),0)</f>
        <v>0</v>
      </c>
      <c r="U2767" s="542">
        <f ca="1">IF(AND($G2767,NOT(ISTEXT($G2766)),ISNUMBER(Poczatek),ISNUMBER(Koniec_Projekt)),IFERROR(IF($D2766=LataProjekcji,IF($F2766&gt;$E2769,$E2769,$F2766),IF($D2769&gt;=$E2769,(IF($D2766&lt;LataProjekcji,IF((SUM($K2767:T2767)+12)&lt;$E2769,12,$E2769-SUM($K2767:T2767)),0)),(IF($D2766&lt;LataProjekcji,IF((SUM($K2767:T2767)+12)&lt;$D2769,12,$D2769-SUM($K2767:T2767)),0)))),0),0)</f>
        <v>0</v>
      </c>
      <c r="V2767" s="542">
        <f ca="1">IF(AND($G2767,NOT(ISTEXT($G2766)),ISNUMBER(Poczatek),ISNUMBER(Koniec_Projekt)),IFERROR(IF($D2766=LataProjekcji,IF($F2766&gt;$E2769,$E2769,$F2766),IF($D2769&gt;=$E2769,(IF($D2766&lt;LataProjekcji,IF((SUM($K2767:U2767)+12)&lt;$E2769,12,$E2769-SUM($K2767:U2767)),0)),(IF($D2766&lt;LataProjekcji,IF((SUM($K2767:U2767)+12)&lt;$D2769,12,$D2769-SUM($K2767:U2767)),0)))),0),0)</f>
        <v>0</v>
      </c>
      <c r="W2767" s="542">
        <f ca="1">IF(AND($G2767,NOT(ISTEXT($G2766)),ISNUMBER(Poczatek),ISNUMBER(Koniec_Projekt)),IFERROR(IF($D2766=LataProjekcji,IF($F2766&gt;$E2769,$E2769,$F2766),IF($D2769&gt;=$E2769,(IF($D2766&lt;LataProjekcji,IF((SUM($K2767:V2767)+12)&lt;$E2769,12,$E2769-SUM($K2767:V2767)),0)),(IF($D2766&lt;LataProjekcji,IF((SUM($K2767:V2767)+12)&lt;$D2769,12,$D2769-SUM($K2767:V2767)),0)))),0),0)</f>
        <v>0</v>
      </c>
      <c r="X2767" s="542">
        <f ca="1">IF(AND($G2767,NOT(ISTEXT($G2766)),ISNUMBER(Poczatek),ISNUMBER(Koniec_Projekt)),IFERROR(IF($D2766=LataProjekcji,IF($F2766&gt;$E2769,$E2769,$F2766),IF($D2769&gt;=$E2769,(IF($D2766&lt;LataProjekcji,IF((SUM($K2767:W2767)+12)&lt;$E2769,12,$E2769-SUM($K2767:W2767)),0)),(IF($D2766&lt;LataProjekcji,IF((SUM($K2767:W2767)+12)&lt;$D2769,12,$D2769-SUM($K2767:W2767)),0)))),0),0)</f>
        <v>0</v>
      </c>
      <c r="Y2767" s="542">
        <f ca="1">IF(AND($G2767,NOT(ISTEXT($G2766)),ISNUMBER(Poczatek),ISNUMBER(Koniec_Projekt)),IFERROR(IF($D2766=LataProjekcji,IF($F2766&gt;$E2769,$E2769,$F2766),IF($D2769&gt;=$E2769,(IF($D2766&lt;LataProjekcji,IF((SUM($K2767:X2767)+12)&lt;$E2769,12,$E2769-SUM($K2767:X2767)),0)),(IF($D2766&lt;LataProjekcji,IF((SUM($K2767:X2767)+12)&lt;$D2769,12,$D2769-SUM($K2767:X2767)),0)))),0),0)</f>
        <v>0</v>
      </c>
      <c r="Z2767" s="542">
        <f ca="1">IF(AND($G2767,NOT(ISTEXT($G2766)),ISNUMBER(Poczatek),ISNUMBER(Koniec_Projekt)),IFERROR(IF($D2766=LataProjekcji,IF($F2766&gt;$E2769,$E2769,$F2766),IF($D2769&gt;=$E2769,(IF($D2766&lt;LataProjekcji,IF((SUM($K2767:Y2767)+12)&lt;$E2769,12,$E2769-SUM($K2767:Y2767)),0)),(IF($D2766&lt;LataProjekcji,IF((SUM($K2767:Y2767)+12)&lt;$D2769,12,$D2769-SUM($K2767:Y2767)),0)))),0),0)</f>
        <v>0</v>
      </c>
      <c r="AA2767" s="542">
        <f ca="1">IF(AND($G2767,NOT(ISTEXT($G2766)),ISNUMBER(Poczatek),ISNUMBER(Koniec_Projekt)),IFERROR(IF($D2766=LataProjekcji,IF($F2766&gt;$E2769,$E2769,$F2766),IF($D2769&gt;=$E2769,(IF($D2766&lt;LataProjekcji,IF((SUM($K2767:Z2767)+12)&lt;$E2769,12,$E2769-SUM($K2767:Z2767)),0)),(IF($D2766&lt;LataProjekcji,IF((SUM($K2767:Z2767)+12)&lt;$D2769,12,$D2769-SUM($K2767:Z2767)),0)))),0),0)</f>
        <v>0</v>
      </c>
      <c r="AB2767" s="542">
        <f ca="1">IF(AND($G2767,NOT(ISTEXT($G2766)),ISNUMBER(Poczatek),ISNUMBER(Koniec_Projekt)),IFERROR(IF($D2766=LataProjekcji,IF($F2766&gt;$E2769,$E2769,$F2766),IF($D2769&gt;=$E2769,(IF($D2766&lt;LataProjekcji,IF((SUM($K2767:AA2767)+12)&lt;$E2769,12,$E2769-SUM($K2767:AA2767)),0)),(IF($D2766&lt;LataProjekcji,IF((SUM($K2767:AA2767)+12)&lt;$D2769,12,$D2769-SUM($K2767:AA2767)),0)))),0),0)</f>
        <v>0</v>
      </c>
      <c r="AC2767" s="542">
        <f ca="1">IF(AND($G2767,NOT(ISTEXT($G2766)),ISNUMBER(Poczatek),ISNUMBER(Koniec_Projekt)),IFERROR(IF($D2766=LataProjekcji,IF($F2766&gt;$E2769,$E2769,$F2766),IF($D2769&gt;=$E2769,(IF($D2766&lt;LataProjekcji,IF((SUM($K2767:AB2767)+12)&lt;$E2769,12,$E2769-SUM($K2767:AB2767)),0)),(IF($D2766&lt;LataProjekcji,IF((SUM($K2767:AB2767)+12)&lt;$D2769,12,$D2769-SUM($K2767:AB2767)),0)))),0),0)</f>
        <v>0</v>
      </c>
      <c r="AD2767" s="542">
        <f ca="1">IF(AND($G2767,NOT(ISTEXT($G2766)),ISNUMBER(Poczatek),ISNUMBER(Koniec_Projekt)),IFERROR(IF($D2766=LataProjekcji,IF($F2766&gt;$E2769,$E2769,$F2766),IF($D2769&gt;=$E2769,(IF($D2766&lt;LataProjekcji,IF((SUM($K2767:AC2767)+12)&lt;$E2769,12,$E2769-SUM($K2767:AC2767)),0)),(IF($D2766&lt;LataProjekcji,IF((SUM($K2767:AC2767)+12)&lt;$D2769,12,$D2769-SUM($K2767:AC2767)),0)))),0),0)</f>
        <v>0</v>
      </c>
      <c r="AE2767" s="542">
        <f ca="1">IF(AND($G2767,NOT(ISTEXT($G2766)),ISNUMBER(Poczatek),ISNUMBER(Koniec_Projekt)),IFERROR(IF($D2766=LataProjekcji,IF($F2766&gt;$E2769,$E2769,$F2766),IF($D2769&gt;=$E2769,(IF($D2766&lt;LataProjekcji,IF((SUM($K2767:AD2767)+12)&lt;$E2769,12,$E2769-SUM($K2767:AD2767)),0)),(IF($D2766&lt;LataProjekcji,IF((SUM($K2767:AD2767)+12)&lt;$D2769,12,$D2769-SUM($K2767:AD2767)),0)))),0),0)</f>
        <v>0</v>
      </c>
    </row>
    <row r="2768" spans="2:31" hidden="1">
      <c r="B2768" s="531" t="s">
        <v>757</v>
      </c>
      <c r="D2768" s="459">
        <f ca="1">D1602</f>
        <v>0</v>
      </c>
      <c r="E2768" s="459">
        <f ca="1">IF(D2767&gt;10,ROUND(D2768/12,2),D2768)</f>
        <v>0</v>
      </c>
      <c r="F2768" s="529">
        <f>Koniec_Projekt</f>
        <v>0</v>
      </c>
      <c r="G2768" s="330">
        <f>Miesiac_Koniec_Projekt</f>
        <v>0</v>
      </c>
      <c r="H2768" s="543" t="b">
        <f ca="1">SUM(K2768:AE2768)=D2767</f>
        <v>1</v>
      </c>
      <c r="I2768" s="1" t="s">
        <v>716</v>
      </c>
      <c r="K2768" s="256">
        <f ca="1">IF(AND($G2767,NOT(ISTEXT($G2766)),ISNUMBER(Poczatek),ISNUMBER(Koniec_Projekt)),IFERROR(IF(LataProjekcji=$F2769,ROUND($D2767,0),ROUND(K2766*$E2768,0)),0),0)</f>
        <v>0</v>
      </c>
      <c r="L2768" s="5">
        <f ca="1">IF(AND($G2767,NOT(ISTEXT($G2766)),ISNUMBER(Poczatek),ISNUMBER(Koniec_Projekt)),IFERROR(IF(LataProjekcji=$F2769,ROUND($D2767-SUM(K2768:$K2768),0),ROUND(L2766*$E2768,0)),0),0)</f>
        <v>0</v>
      </c>
      <c r="M2768" s="5">
        <f ca="1">IF(AND($G2767,NOT(ISTEXT($G2766)),ISNUMBER(Poczatek),ISNUMBER(Koniec_Projekt)),IFERROR(IF(LataProjekcji=$F2769,ROUND($D2767-SUM($K2768:L2768),0),ROUND(M2766*$E2768,0)),0),0)</f>
        <v>0</v>
      </c>
      <c r="N2768" s="5">
        <f ca="1">IF(AND($G2767,NOT(ISTEXT($G2766)),ISNUMBER(Poczatek),ISNUMBER(Koniec_Projekt)),IFERROR(IF(LataProjekcji=$F2769,ROUND($D2767-SUM($K2768:M2768),0),ROUND(N2766*$E2768,0)),0),0)</f>
        <v>0</v>
      </c>
      <c r="O2768" s="5">
        <f ca="1">IF(AND($G2767,NOT(ISTEXT($G2766)),ISNUMBER(Poczatek),ISNUMBER(Koniec_Projekt)),IFERROR(IF(LataProjekcji=$F2769,ROUND($D2767-SUM($K2768:N2768),0),ROUND(O2766*$E2768,0)),0),0)</f>
        <v>0</v>
      </c>
      <c r="P2768" s="5">
        <f ca="1">IF(AND($G2767,NOT(ISTEXT($G2766)),ISNUMBER(Poczatek),ISNUMBER(Koniec_Projekt)),IFERROR(IF(LataProjekcji=$F2769,ROUND($D2767-SUM($K2768:O2768),0),ROUND(P2766*$E2768,0)),0),0)</f>
        <v>0</v>
      </c>
      <c r="Q2768" s="5">
        <f ca="1">IF(AND($G2767,NOT(ISTEXT($G2766)),ISNUMBER(Poczatek),ISNUMBER(Koniec_Projekt)),IFERROR(IF(LataProjekcji=$F2769,ROUND($D2767-SUM($K2768:P2768),0),ROUND(Q2766*$E2768,0)),0),0)</f>
        <v>0</v>
      </c>
      <c r="R2768" s="5">
        <f ca="1">IF(AND($G2767,NOT(ISTEXT($G2766)),ISNUMBER(Poczatek),ISNUMBER(Koniec_Projekt)),IFERROR(IF(LataProjekcji=$F2769,ROUND($D2767-SUM($K2768:Q2768),0),ROUND(R2766*$E2768,0)),0),0)</f>
        <v>0</v>
      </c>
      <c r="S2768" s="5">
        <f ca="1">IF(AND($G2767,NOT(ISTEXT($G2766)),ISNUMBER(Poczatek),ISNUMBER(Koniec_Projekt)),IFERROR(IF(LataProjekcji=$F2769,ROUND($D2767-SUM($K2768:R2768),0),ROUND(S2766*$E2768,0)),0),0)</f>
        <v>0</v>
      </c>
      <c r="T2768" s="5">
        <f ca="1">IF(AND($G2767,NOT(ISTEXT($G2766)),ISNUMBER(Poczatek),ISNUMBER(Koniec_Projekt)),IFERROR(IF(LataProjekcji=$F2769,ROUND($D2767-SUM($K2768:S2768),0),ROUND(T2766*$E2768,0)),0),0)</f>
        <v>0</v>
      </c>
      <c r="U2768" s="5">
        <f ca="1">IF(AND($G2767,NOT(ISTEXT($G2766)),ISNUMBER(Poczatek),ISNUMBER(Koniec_Projekt)),IFERROR(IF(LataProjekcji=$F2769,ROUND($D2767-SUM($K2768:T2768),0),ROUND(U2766*$E2768,0)),0),0)</f>
        <v>0</v>
      </c>
      <c r="V2768" s="5">
        <f ca="1">IF(AND($G2767,NOT(ISTEXT($G2766)),ISNUMBER(Poczatek),ISNUMBER(Koniec_Projekt)),IFERROR(IF(LataProjekcji=$F2769,ROUND($D2767-SUM($K2768:U2768),0),ROUND(V2766*$E2768,0)),0),0)</f>
        <v>0</v>
      </c>
      <c r="W2768" s="5">
        <f ca="1">IF(AND($G2767,NOT(ISTEXT($G2766)),ISNUMBER(Poczatek),ISNUMBER(Koniec_Projekt)),IFERROR(IF(LataProjekcji=$F2769,ROUND($D2767-SUM($K2768:V2768),0),ROUND(W2766*$E2768,0)),0),0)</f>
        <v>0</v>
      </c>
      <c r="X2768" s="5">
        <f ca="1">IF(AND($G2767,NOT(ISTEXT($G2766)),ISNUMBER(Poczatek),ISNUMBER(Koniec_Projekt)),IFERROR(IF(LataProjekcji=$F2769,ROUND($D2767-SUM($K2768:W2768),0),ROUND(X2766*$E2768,0)),0),0)</f>
        <v>0</v>
      </c>
      <c r="Y2768" s="5">
        <f ca="1">IF(AND($G2767,NOT(ISTEXT($G2766)),ISNUMBER(Poczatek),ISNUMBER(Koniec_Projekt)),IFERROR(IF(LataProjekcji=$F2769,ROUND($D2767-SUM($K2768:X2768),0),ROUND(Y2766*$E2768,0)),0),0)</f>
        <v>0</v>
      </c>
      <c r="Z2768" s="5">
        <f ca="1">IF(AND($G2767,NOT(ISTEXT($G2766)),ISNUMBER(Poczatek),ISNUMBER(Koniec_Projekt)),IFERROR(IF(LataProjekcji=$F2769,ROUND($D2767-SUM($K2768:Y2768),0),ROUND(Z2766*$E2768,0)),0),0)</f>
        <v>0</v>
      </c>
      <c r="AA2768" s="5">
        <f ca="1">IF(AND($G2767,NOT(ISTEXT($G2766)),ISNUMBER(Poczatek),ISNUMBER(Koniec_Projekt)),IFERROR(IF(LataProjekcji=$F2769,ROUND($D2767-SUM($K2768:Z2768),0),ROUND(AA2766*$E2768,0)),0),0)</f>
        <v>0</v>
      </c>
      <c r="AB2768" s="5">
        <f ca="1">IF(AND($G2767,NOT(ISTEXT($G2766)),ISNUMBER(Poczatek),ISNUMBER(Koniec_Projekt)),IFERROR(IF(LataProjekcji=$F2769,ROUND($D2767-SUM($K2768:AA2768),0),ROUND(AB2766*$E2768,0)),0),0)</f>
        <v>0</v>
      </c>
      <c r="AC2768" s="5">
        <f ca="1">IF(AND($G2767,NOT(ISTEXT($G2766)),ISNUMBER(Poczatek),ISNUMBER(Koniec_Projekt)),IFERROR(IF(LataProjekcji=$F2769,ROUND($D2767-SUM($K2768:AB2768),0),ROUND(AC2766*$E2768,0)),0),0)</f>
        <v>0</v>
      </c>
      <c r="AD2768" s="5">
        <f ca="1">IF(AND($G2767,NOT(ISTEXT($G2766)),ISNUMBER(Poczatek),ISNUMBER(Koniec_Projekt)),IFERROR(IF(LataProjekcji=$F2769,ROUND($D2767-SUM($K2768:AC2768),0),ROUND(AD2766*$E2768,0)),0),0)</f>
        <v>0</v>
      </c>
      <c r="AE2768" s="5">
        <f ca="1">IF(AND($G2767,NOT(ISTEXT($G2766)),ISNUMBER(Poczatek),ISNUMBER(Koniec_Projekt)),IFERROR(IF(LataProjekcji=$F2769,ROUND($D2767-SUM($K2768:AD2768),0),ROUND(AE2766*$E2768,0)),0),0)</f>
        <v>0</v>
      </c>
    </row>
    <row r="2769" spans="2:31" hidden="1">
      <c r="B2769" s="531" t="s">
        <v>754</v>
      </c>
      <c r="D2769" s="1">
        <f ca="1">IFERROR(ROUNDUP(D2767/E2768,0),0)</f>
        <v>0</v>
      </c>
      <c r="E2769" s="1">
        <f ca="1">IF(D2769=0,0,DATEDIF(DATE(D2766,E2766,1),DATE(F2768,G2768,1),"m"))</f>
        <v>0</v>
      </c>
      <c r="F2769" s="1" t="str">
        <f ca="1">IFERROR(YEAR(G2766),"brak daty")</f>
        <v>brak daty</v>
      </c>
      <c r="G2769" s="1" t="str">
        <f ca="1">IFERROR(MONTH(G2766),"brak daty")</f>
        <v>brak daty</v>
      </c>
      <c r="I2769" s="1" t="s">
        <v>426</v>
      </c>
      <c r="K2769" s="5">
        <f ca="1">IF(AND($G2767,NOT(ISTEXT($G2766)),ISNUMBER(Poczatek),ISNUMBER(Koniec_Projekt)),IFERROR(IF(LataProjekcji=$F2768,IF(AND($G2768=$G2769,$F2768=$F2769),ROUND($D2767-SUM($K2769),0),ROUND(K2767*$E2768,0)),IF(LataProjekcji&gt;$F2768,0,ROUND(K2767*$E2768,0))),0),0)</f>
        <v>0</v>
      </c>
      <c r="L2769" s="5">
        <f ca="1">IF(AND($G2767,NOT(ISTEXT($G2766)),ISNUMBER(Poczatek),ISNUMBER(Koniec_Projekt)),IFERROR(IF(LataProjekcji=$F2768,IF(AND($G2768=$G2769,$F2768=$F2769),ROUND($D2767-SUM($K2769:K2769),0),ROUND(L2767*$E2768,0)),IF(LataProjekcji&gt;$F2768,0,ROUND(L2767*$E2768,0))),0),0)</f>
        <v>0</v>
      </c>
      <c r="M2769" s="5">
        <f ca="1">IF(AND($G2767,NOT(ISTEXT($G2766)),ISNUMBER(Poczatek),ISNUMBER(Koniec_Projekt)),IFERROR(IF(LataProjekcji=$F2768,IF(AND($G2768=$G2769,$F2768=$F2769),ROUND($D2767-SUM($K2769:L2769),0),ROUND(M2767*$E2768,0)),IF(LataProjekcji&gt;$F2768,0,ROUND(M2767*$E2768,0))),0),0)</f>
        <v>0</v>
      </c>
      <c r="N2769" s="5">
        <f ca="1">IF(AND($G2767,NOT(ISTEXT($G2766)),ISNUMBER(Poczatek),ISNUMBER(Koniec_Projekt)),IFERROR(IF(LataProjekcji=$F2768,IF(AND($G2768=$G2769,$F2768=$F2769),ROUND($D2767-SUM($K2769:M2769),0),ROUND(N2767*$E2768,0)),IF(LataProjekcji&gt;$F2768,0,ROUND(N2767*$E2768,0))),0),0)</f>
        <v>0</v>
      </c>
      <c r="O2769" s="5">
        <f ca="1">IF(AND($G2767,NOT(ISTEXT($G2766)),ISNUMBER(Poczatek),ISNUMBER(Koniec_Projekt)),IFERROR(IF(LataProjekcji=$F2768,IF(AND($G2768=$G2769,$F2768=$F2769),ROUND($D2767-SUM($K2769:N2769),0),ROUND(O2767*$E2768,0)),IF(LataProjekcji&gt;$F2768,0,ROUND(O2767*$E2768,0))),0),0)</f>
        <v>0</v>
      </c>
      <c r="P2769" s="5">
        <f ca="1">IF(AND($G2767,NOT(ISTEXT($G2766)),ISNUMBER(Poczatek),ISNUMBER(Koniec_Projekt)),IFERROR(IF(LataProjekcji=$F2768,IF(AND($G2768=$G2769,$F2768=$F2769),ROUND($D2767-SUM($K2769:O2769),0),ROUND(P2767*$E2768,0)),IF(LataProjekcji&gt;$F2768,0,ROUND(P2767*$E2768,0))),0),0)</f>
        <v>0</v>
      </c>
      <c r="Q2769" s="5">
        <f ca="1">IF(AND($G2767,NOT(ISTEXT($G2766)),ISNUMBER(Poczatek),ISNUMBER(Koniec_Projekt)),IFERROR(IF(LataProjekcji=$F2768,IF(AND($G2768=$G2769,$F2768=$F2769),ROUND($D2767-SUM($K2769:P2769),0),ROUND(Q2767*$E2768,0)),IF(LataProjekcji&gt;$F2768,0,ROUND(Q2767*$E2768,0))),0),0)</f>
        <v>0</v>
      </c>
      <c r="R2769" s="5">
        <f ca="1">IF(AND($G2767,NOT(ISTEXT($G2766)),ISNUMBER(Poczatek),ISNUMBER(Koniec_Projekt)),IFERROR(IF(LataProjekcji=$F2768,IF(AND($G2768=$G2769,$F2768=$F2769),ROUND($D2767-SUM($K2769:Q2769),0),ROUND(R2767*$E2768,0)),IF(LataProjekcji&gt;$F2768,0,ROUND(R2767*$E2768,0))),0),0)</f>
        <v>0</v>
      </c>
      <c r="S2769" s="5">
        <f ca="1">IF(AND($G2767,NOT(ISTEXT($G2766)),ISNUMBER(Poczatek),ISNUMBER(Koniec_Projekt)),IFERROR(IF(LataProjekcji=$F2768,IF(AND($G2768=$G2769,$F2768=$F2769),ROUND($D2767-SUM($K2769:R2769),0),ROUND(S2767*$E2768,0)),IF(LataProjekcji&gt;$F2768,0,ROUND(S2767*$E2768,0))),0),0)</f>
        <v>0</v>
      </c>
      <c r="T2769" s="5">
        <f ca="1">IF(AND($G2767,NOT(ISTEXT($G2766)),ISNUMBER(Poczatek),ISNUMBER(Koniec_Projekt)),IFERROR(IF(LataProjekcji=$F2768,IF(AND($G2768=$G2769,$F2768=$F2769),ROUND($D2767-SUM($K2769:S2769),0),ROUND(T2767*$E2768,0)),IF(LataProjekcji&gt;$F2768,0,ROUND(T2767*$E2768,0))),0),0)</f>
        <v>0</v>
      </c>
      <c r="U2769" s="5">
        <f ca="1">IF(AND($G2767,NOT(ISTEXT($G2766)),ISNUMBER(Poczatek),ISNUMBER(Koniec_Projekt)),IFERROR(IF(LataProjekcji=$F2768,IF(AND($G2768=$G2769,$F2768=$F2769),ROUND($D2767-SUM($K2769:T2769),0),ROUND(U2767*$E2768,0)),IF(LataProjekcji&gt;$F2768,0,ROUND(U2767*$E2768,0))),0),0)</f>
        <v>0</v>
      </c>
      <c r="V2769" s="5">
        <f ca="1">IF(AND($G2767,NOT(ISTEXT($G2766)),ISNUMBER(Poczatek),ISNUMBER(Koniec_Projekt)),IFERROR(IF(LataProjekcji=$F2768,IF(AND($G2768=$G2769,$F2768=$F2769),ROUND($D2767-SUM($K2769:U2769),0),ROUND(V2767*$E2768,0)),IF(LataProjekcji&gt;$F2768,0,ROUND(V2767*$E2768,0))),0),0)</f>
        <v>0</v>
      </c>
      <c r="W2769" s="5">
        <f ca="1">IF(AND($G2767,NOT(ISTEXT($G2766)),ISNUMBER(Poczatek),ISNUMBER(Koniec_Projekt)),IFERROR(IF(LataProjekcji=$F2768,IF(AND($G2768=$G2769,$F2768=$F2769),ROUND($D2767-SUM($K2769:V2769),0),ROUND(W2767*$E2768,0)),IF(LataProjekcji&gt;$F2768,0,ROUND(W2767*$E2768,0))),0),0)</f>
        <v>0</v>
      </c>
      <c r="X2769" s="5">
        <f ca="1">IF(AND($G2767,NOT(ISTEXT($G2766)),ISNUMBER(Poczatek),ISNUMBER(Koniec_Projekt)),IFERROR(IF(LataProjekcji=$F2768,IF(AND($G2768=$G2769,$F2768=$F2769),ROUND($D2767-SUM($K2769:W2769),0),ROUND(X2767*$E2768,0)),IF(LataProjekcji&gt;$F2768,0,ROUND(X2767*$E2768,0))),0),0)</f>
        <v>0</v>
      </c>
      <c r="Y2769" s="5">
        <f ca="1">IF(AND($G2767,NOT(ISTEXT($G2766)),ISNUMBER(Poczatek),ISNUMBER(Koniec_Projekt)),IFERROR(IF(LataProjekcji=$F2768,IF(AND($G2768=$G2769,$F2768=$F2769),ROUND($D2767-SUM($K2769:X2769),0),ROUND(Y2767*$E2768,0)),IF(LataProjekcji&gt;$F2768,0,ROUND(Y2767*$E2768,0))),0),0)</f>
        <v>0</v>
      </c>
      <c r="Z2769" s="5">
        <f ca="1">IF(AND($G2767,NOT(ISTEXT($G2766)),ISNUMBER(Poczatek),ISNUMBER(Koniec_Projekt)),IFERROR(IF(LataProjekcji=$F2768,IF(AND($G2768=$G2769,$F2768=$F2769),ROUND($D2767-SUM($K2769:Y2769),0),ROUND(Z2767*$E2768,0)),IF(LataProjekcji&gt;$F2768,0,ROUND(Z2767*$E2768,0))),0),0)</f>
        <v>0</v>
      </c>
      <c r="AA2769" s="5">
        <f ca="1">IF(AND($G2767,NOT(ISTEXT($G2766)),ISNUMBER(Poczatek),ISNUMBER(Koniec_Projekt)),IFERROR(IF(LataProjekcji=$F2768,IF(AND($G2768=$G2769,$F2768=$F2769),ROUND($D2767-SUM($K2769:Z2769),0),ROUND(AA2767*$E2768,0)),IF(LataProjekcji&gt;$F2768,0,ROUND(AA2767*$E2768,0))),0),0)</f>
        <v>0</v>
      </c>
      <c r="AB2769" s="5">
        <f ca="1">IF(AND($G2767,NOT(ISTEXT($G2766)),ISNUMBER(Poczatek),ISNUMBER(Koniec_Projekt)),IFERROR(IF(LataProjekcji=$F2768,IF(AND($G2768=$G2769,$F2768=$F2769),ROUND($D2767-SUM($K2769:AA2769),0),ROUND(AB2767*$E2768,0)),IF(LataProjekcji&gt;$F2768,0,ROUND(AB2767*$E2768,0))),0),0)</f>
        <v>0</v>
      </c>
      <c r="AC2769" s="5">
        <f ca="1">IF(AND($G2767,NOT(ISTEXT($G2766)),ISNUMBER(Poczatek),ISNUMBER(Koniec_Projekt)),IFERROR(IF(LataProjekcji=$F2768,IF(AND($G2768=$G2769,$F2768=$F2769),ROUND($D2767-SUM($K2769:AB2769),0),ROUND(AC2767*$E2768,0)),IF(LataProjekcji&gt;$F2768,0,ROUND(AC2767*$E2768,0))),0),0)</f>
        <v>0</v>
      </c>
      <c r="AD2769" s="5">
        <f ca="1">IF(AND($G2767,NOT(ISTEXT($G2766)),ISNUMBER(Poczatek),ISNUMBER(Koniec_Projekt)),IFERROR(IF(LataProjekcji=$F2768,IF(AND($G2768=$G2769,$F2768=$F2769),ROUND($D2767-SUM($K2769:AC2769),0),ROUND(AD2767*$E2768,0)),IF(LataProjekcji&gt;$F2768,0,ROUND(AD2767*$E2768,0))),0),0)</f>
        <v>0</v>
      </c>
      <c r="AE2769" s="5">
        <f ca="1">IF(AND($G2767,NOT(ISTEXT($G2766)),ISNUMBER(Poczatek),ISNUMBER(Koniec_Projekt)),IFERROR(IF(LataProjekcji=$F2768,IF(AND($G2768=$G2769,$F2768=$F2769),ROUND($D2767-SUM($K2769:AD2769),0),ROUND(AE2767*$E2768,0)),IF(LataProjekcji&gt;$F2768,0,ROUND(AE2767*$E2768,0))),0),0)</f>
        <v>0</v>
      </c>
    </row>
    <row r="2770" spans="2:31" ht="12.5" hidden="1" thickBot="1">
      <c r="B2770" s="532" t="s">
        <v>755</v>
      </c>
      <c r="C2770" s="533"/>
      <c r="D2770" s="534">
        <f ca="1">IF(D2767&gt;10,ROUND((D2769-1)*E2768,0),E2768)</f>
        <v>0</v>
      </c>
      <c r="E2770" s="534">
        <f ca="1">D2767-D2770</f>
        <v>0</v>
      </c>
      <c r="F2770" s="533"/>
      <c r="G2770" s="533"/>
      <c r="H2770" s="533"/>
      <c r="I2770" s="533"/>
      <c r="J2770" s="533"/>
      <c r="K2770" s="533"/>
      <c r="L2770" s="533"/>
      <c r="M2770" s="533"/>
      <c r="N2770" s="533"/>
      <c r="O2770" s="533"/>
      <c r="P2770" s="533"/>
      <c r="Q2770" s="533"/>
      <c r="R2770" s="533"/>
      <c r="S2770" s="533"/>
      <c r="T2770" s="533"/>
      <c r="U2770" s="533"/>
      <c r="V2770" s="533"/>
      <c r="W2770" s="533"/>
      <c r="X2770" s="533"/>
      <c r="Y2770" s="533"/>
      <c r="Z2770" s="533"/>
      <c r="AA2770" s="533"/>
      <c r="AB2770" s="533"/>
      <c r="AC2770" s="533"/>
      <c r="AD2770" s="533"/>
      <c r="AE2770" s="533"/>
    </row>
    <row r="2771" spans="2:31" ht="12.5" hidden="1" thickTop="1"/>
    <row r="2772" spans="2:31" ht="12.5" hidden="1" thickBot="1">
      <c r="B2772" s="535" t="str">
        <f ca="1">"nazwa ST: "&amp;B1606</f>
        <v>nazwa ST: 0</v>
      </c>
      <c r="C2772" s="535"/>
      <c r="D2772" s="536">
        <f>D1606</f>
        <v>156</v>
      </c>
      <c r="E2772" s="535"/>
      <c r="F2772" s="535"/>
      <c r="G2772" s="535"/>
      <c r="H2772" s="535"/>
      <c r="I2772" s="535"/>
      <c r="J2772" s="535"/>
      <c r="K2772" s="544" t="str">
        <f t="shared" ref="K2772:AE2772" si="3730">LataProjekcji</f>
        <v>Uzupełnij dane</v>
      </c>
      <c r="L2772" s="544" t="str">
        <f t="shared" si="3730"/>
        <v/>
      </c>
      <c r="M2772" s="544" t="str">
        <f t="shared" si="3730"/>
        <v/>
      </c>
      <c r="N2772" s="544" t="str">
        <f t="shared" si="3730"/>
        <v/>
      </c>
      <c r="O2772" s="544" t="str">
        <f t="shared" si="3730"/>
        <v/>
      </c>
      <c r="P2772" s="544" t="str">
        <f t="shared" si="3730"/>
        <v/>
      </c>
      <c r="Q2772" s="544" t="str">
        <f t="shared" si="3730"/>
        <v/>
      </c>
      <c r="R2772" s="544" t="str">
        <f t="shared" si="3730"/>
        <v/>
      </c>
      <c r="S2772" s="544" t="str">
        <f t="shared" si="3730"/>
        <v/>
      </c>
      <c r="T2772" s="544" t="str">
        <f t="shared" si="3730"/>
        <v/>
      </c>
      <c r="U2772" s="544" t="str">
        <f t="shared" si="3730"/>
        <v/>
      </c>
      <c r="V2772" s="544" t="str">
        <f t="shared" si="3730"/>
        <v/>
      </c>
      <c r="W2772" s="544" t="str">
        <f t="shared" si="3730"/>
        <v/>
      </c>
      <c r="X2772" s="544" t="str">
        <f t="shared" si="3730"/>
        <v/>
      </c>
      <c r="Y2772" s="544" t="str">
        <f t="shared" si="3730"/>
        <v/>
      </c>
      <c r="Z2772" s="544" t="str">
        <f t="shared" si="3730"/>
        <v/>
      </c>
      <c r="AA2772" s="544" t="str">
        <f t="shared" si="3730"/>
        <v/>
      </c>
      <c r="AB2772" s="544" t="str">
        <f t="shared" si="3730"/>
        <v/>
      </c>
      <c r="AC2772" s="544" t="str">
        <f t="shared" si="3730"/>
        <v/>
      </c>
      <c r="AD2772" s="544" t="str">
        <f t="shared" si="3730"/>
        <v/>
      </c>
      <c r="AE2772" s="544" t="str">
        <f t="shared" si="3730"/>
        <v/>
      </c>
    </row>
    <row r="2773" spans="2:31" hidden="1">
      <c r="B2773" s="531" t="s">
        <v>756</v>
      </c>
      <c r="D2773" s="1">
        <f ca="1">D1607</f>
        <v>1900</v>
      </c>
      <c r="E2773" s="1">
        <f ca="1">E1607</f>
        <v>1</v>
      </c>
      <c r="F2773" s="1">
        <f ca="1">IF(D2774&gt;10,F1607,1)</f>
        <v>1</v>
      </c>
      <c r="G2773" s="530" t="str">
        <f ca="1">IF(ISBLANK(OFFSET($E$269,$D2772,0)),"brak daty",IF(D2774&gt;10,EDATE(OFFSET($E$269,$D2772,0),D2776),DATE(D2773,E2773,1)))</f>
        <v>brak daty</v>
      </c>
      <c r="H2773" s="543" t="b">
        <f ca="1">SUM(K2773:AE2773)=D2776</f>
        <v>1</v>
      </c>
      <c r="I2773" s="1" t="s">
        <v>752</v>
      </c>
      <c r="K2773" s="5">
        <f ca="1">IF(AND($G2774,NOT(ISTEXT($G2773)),ISNUMBER(Poczatek),ISNUMBER(Koniec_Projekt)),IFERROR(IF($D2773=LataProjekcji,$F2773,IF($D2773&lt;LataProjekcji,IF((SUM(K2773)+12)&lt;$D2776,12,$D2776-SUM(K2773)),0)),0),0)</f>
        <v>0</v>
      </c>
      <c r="L2773" s="5">
        <f ca="1">IF(AND($G2774,NOT(ISTEXT($G2773)),ISNUMBER(Poczatek),ISNUMBER(Koniec_Projekt)),IFERROR(IF($D2773=LataProjekcji,$F2773,IF($D2773&lt;LataProjekcji,IF((SUM($K2773:K2773)+12)&lt;$D2776,12,$D2776-SUM($K2773:K2773)),0)),0),0)</f>
        <v>0</v>
      </c>
      <c r="M2773" s="5">
        <f ca="1">IF(AND($G2774,NOT(ISTEXT($G2773)),ISNUMBER(Poczatek),ISNUMBER(Koniec_Projekt)),IFERROR(IF($D2773=LataProjekcji,$F2773,IF($D2773&lt;LataProjekcji,IF((SUM($K2773:L2773)+12)&lt;$D2776,12,$D2776-SUM($K2773:L2773)),0)),0),0)</f>
        <v>0</v>
      </c>
      <c r="N2773" s="5">
        <f ca="1">IF(AND($G2774,NOT(ISTEXT($G2773)),ISNUMBER(Poczatek),ISNUMBER(Koniec_Projekt)),IFERROR(IF($D2773=LataProjekcji,$F2773,IF($D2773&lt;LataProjekcji,IF((SUM($K2773:M2773)+12)&lt;$D2776,12,$D2776-SUM($K2773:M2773)),0)),0),0)</f>
        <v>0</v>
      </c>
      <c r="O2773" s="5">
        <f ca="1">IF(AND($G2774,NOT(ISTEXT($G2773)),ISNUMBER(Poczatek),ISNUMBER(Koniec_Projekt)),IFERROR(IF($D2773=LataProjekcji,$F2773,IF($D2773&lt;LataProjekcji,IF((SUM($K2773:N2773)+12)&lt;$D2776,12,$D2776-SUM($K2773:N2773)),0)),0),0)</f>
        <v>0</v>
      </c>
      <c r="P2773" s="5">
        <f ca="1">IF(AND($G2774,NOT(ISTEXT($G2773)),ISNUMBER(Poczatek),ISNUMBER(Koniec_Projekt)),IFERROR(IF($D2773=LataProjekcji,$F2773,IF($D2773&lt;LataProjekcji,IF((SUM($K2773:O2773)+12)&lt;$D2776,12,$D2776-SUM($K2773:O2773)),0)),0),0)</f>
        <v>0</v>
      </c>
      <c r="Q2773" s="5">
        <f ca="1">IF(AND($G2774,NOT(ISTEXT($G2773)),ISNUMBER(Poczatek),ISNUMBER(Koniec_Projekt)),IFERROR(IF($D2773=LataProjekcji,$F2773,IF($D2773&lt;LataProjekcji,IF((SUM($K2773:P2773)+12)&lt;$D2776,12,$D2776-SUM($K2773:P2773)),0)),0),0)</f>
        <v>0</v>
      </c>
      <c r="R2773" s="5">
        <f ca="1">IF(AND($G2774,NOT(ISTEXT($G2773)),ISNUMBER(Poczatek),ISNUMBER(Koniec_Projekt)),IFERROR(IF($D2773=LataProjekcji,$F2773,IF($D2773&lt;LataProjekcji,IF((SUM($K2773:Q2773)+12)&lt;$D2776,12,$D2776-SUM($K2773:Q2773)),0)),0),0)</f>
        <v>0</v>
      </c>
      <c r="S2773" s="5">
        <f ca="1">IF(AND($G2774,NOT(ISTEXT($G2773)),ISNUMBER(Poczatek),ISNUMBER(Koniec_Projekt)),IFERROR(IF($D2773=LataProjekcji,$F2773,IF($D2773&lt;LataProjekcji,IF((SUM($K2773:R2773)+12)&lt;$D2776,12,$D2776-SUM($K2773:R2773)),0)),0),0)</f>
        <v>0</v>
      </c>
      <c r="T2773" s="5">
        <f ca="1">IF(AND($G2774,NOT(ISTEXT($G2773)),ISNUMBER(Poczatek),ISNUMBER(Koniec_Projekt)),IFERROR(IF($D2773=LataProjekcji,$F2773,IF($D2773&lt;LataProjekcji,IF((SUM($K2773:S2773)+12)&lt;$D2776,12,$D2776-SUM($K2773:S2773)),0)),0),0)</f>
        <v>0</v>
      </c>
      <c r="U2773" s="5">
        <f ca="1">IF(AND($G2774,NOT(ISTEXT($G2773)),ISNUMBER(Poczatek),ISNUMBER(Koniec_Projekt)),IFERROR(IF($D2773=LataProjekcji,$F2773,IF($D2773&lt;LataProjekcji,IF((SUM($K2773:T2773)+12)&lt;$D2776,12,$D2776-SUM($K2773:T2773)),0)),0),0)</f>
        <v>0</v>
      </c>
      <c r="V2773" s="5">
        <f ca="1">IF(AND($G2774,NOT(ISTEXT($G2773)),ISNUMBER(Poczatek),ISNUMBER(Koniec_Projekt)),IFERROR(IF($D2773=LataProjekcji,$F2773,IF($D2773&lt;LataProjekcji,IF((SUM($K2773:U2773)+12)&lt;$D2776,12,$D2776-SUM($K2773:U2773)),0)),0),0)</f>
        <v>0</v>
      </c>
      <c r="W2773" s="5">
        <f ca="1">IF(AND($G2774,NOT(ISTEXT($G2773)),ISNUMBER(Poczatek),ISNUMBER(Koniec_Projekt)),IFERROR(IF($D2773=LataProjekcji,$F2773,IF($D2773&lt;LataProjekcji,IF((SUM($K2773:V2773)+12)&lt;$D2776,12,$D2776-SUM($K2773:V2773)),0)),0),0)</f>
        <v>0</v>
      </c>
      <c r="X2773" s="5">
        <f ca="1">IF(AND($G2774,NOT(ISTEXT($G2773)),ISNUMBER(Poczatek),ISNUMBER(Koniec_Projekt)),IFERROR(IF($D2773=LataProjekcji,$F2773,IF($D2773&lt;LataProjekcji,IF((SUM($K2773:W2773)+12)&lt;$D2776,12,$D2776-SUM($K2773:W2773)),0)),0),0)</f>
        <v>0</v>
      </c>
      <c r="Y2773" s="5">
        <f ca="1">IF(AND($G2774,NOT(ISTEXT($G2773)),ISNUMBER(Poczatek),ISNUMBER(Koniec_Projekt)),IFERROR(IF($D2773=LataProjekcji,$F2773,IF($D2773&lt;LataProjekcji,IF((SUM($K2773:X2773)+12)&lt;$D2776,12,$D2776-SUM($K2773:X2773)),0)),0),0)</f>
        <v>0</v>
      </c>
      <c r="Z2773" s="5">
        <f ca="1">IF(AND($G2774,NOT(ISTEXT($G2773)),ISNUMBER(Poczatek),ISNUMBER(Koniec_Projekt)),IFERROR(IF($D2773=LataProjekcji,$F2773,IF($D2773&lt;LataProjekcji,IF((SUM($K2773:Y2773)+12)&lt;$D2776,12,$D2776-SUM($K2773:Y2773)),0)),0),0)</f>
        <v>0</v>
      </c>
      <c r="AA2773" s="5">
        <f ca="1">IF(AND($G2774,NOT(ISTEXT($G2773)),ISNUMBER(Poczatek),ISNUMBER(Koniec_Projekt)),IFERROR(IF($D2773=LataProjekcji,$F2773,IF($D2773&lt;LataProjekcji,IF((SUM($K2773:Z2773)+12)&lt;$D2776,12,$D2776-SUM($K2773:Z2773)),0)),0),0)</f>
        <v>0</v>
      </c>
      <c r="AB2773" s="5">
        <f ca="1">IF(AND($G2774,NOT(ISTEXT($G2773)),ISNUMBER(Poczatek),ISNUMBER(Koniec_Projekt)),IFERROR(IF($D2773=LataProjekcji,$F2773,IF($D2773&lt;LataProjekcji,IF((SUM($K2773:AA2773)+12)&lt;$D2776,12,$D2776-SUM($K2773:AA2773)),0)),0),0)</f>
        <v>0</v>
      </c>
      <c r="AC2773" s="5">
        <f ca="1">IF(AND($G2774,NOT(ISTEXT($G2773)),ISNUMBER(Poczatek),ISNUMBER(Koniec_Projekt)),IFERROR(IF($D2773=LataProjekcji,$F2773,IF($D2773&lt;LataProjekcji,IF((SUM($K2773:AB2773)+12)&lt;$D2776,12,$D2776-SUM($K2773:AB2773)),0)),0),0)</f>
        <v>0</v>
      </c>
      <c r="AD2773" s="5">
        <f ca="1">IF(AND($G2774,NOT(ISTEXT($G2773)),ISNUMBER(Poczatek),ISNUMBER(Koniec_Projekt)),IFERROR(IF($D2773=LataProjekcji,$F2773,IF($D2773&lt;LataProjekcji,IF((SUM($K2773:AC2773)+12)&lt;$D2776,12,$D2776-SUM($K2773:AC2773)),0)),0),0)</f>
        <v>0</v>
      </c>
      <c r="AE2773" s="5">
        <f ca="1">IF(AND($G2774,NOT(ISTEXT($G2773)),ISNUMBER(Poczatek),ISNUMBER(Koniec_Projekt)),IFERROR(IF($D2773=LataProjekcji,$F2773,IF($D2773&lt;LataProjekcji,IF((SUM($K2773:AD2773)+12)&lt;$D2776,12,$D2776-SUM($K2773:AD2773)),0)),0),0)</f>
        <v>0</v>
      </c>
    </row>
    <row r="2774" spans="2:31" hidden="1">
      <c r="B2774" s="531" t="s">
        <v>758</v>
      </c>
      <c r="D2774" s="5">
        <f ca="1">D1608</f>
        <v>0</v>
      </c>
      <c r="E2774" s="459">
        <f ca="1">E1608</f>
        <v>0</v>
      </c>
      <c r="F2774" s="459">
        <f ca="1">F1608</f>
        <v>0</v>
      </c>
      <c r="G2774" s="1" t="b">
        <f>NOT(ISBLANK(am_maszyny))</f>
        <v>0</v>
      </c>
      <c r="H2774" s="543" t="b">
        <f ca="1">SUM(K2774:AE2774)=E2776</f>
        <v>1</v>
      </c>
      <c r="I2774" s="1" t="s">
        <v>753</v>
      </c>
      <c r="K2774" s="542">
        <f ca="1">IF(AND($G2774,NOT(ISTEXT($G2773)),ISNUMBER(Poczatek),ISNUMBER(Koniec_Projekt)),IFERROR(IF($D2773=LataProjekcji,IF($F2773&gt;$E2776,$E2776,$F2773),IF($D2776&gt;=$E2776,(IF($D2773&lt;LataProjekcji,IF((SUM(J2774:$K2774)+12)&lt;$E2776,12,$E2776-SUM(J2774:$K2774)),0)),(IF($D2773&lt;LataProjekcji,IF((SUM(J2774:$K2774)+12)&lt;$D2776,12,$D2776-SUM(J2774:$K2774)),0)))),0),0)</f>
        <v>0</v>
      </c>
      <c r="L2774" s="542">
        <f ca="1">IF(AND($G2774,NOT(ISTEXT($G2773)),ISNUMBER(Poczatek),ISNUMBER(Koniec_Projekt)),IFERROR(IF($D2773=LataProjekcji,IF($F2773&gt;$E2776,$E2776,$F2773),IF($D2776&gt;=$E2776,(IF($D2773&lt;LataProjekcji,IF((SUM($K2774:K2774)+12)&lt;$E2776,12,$E2776-SUM($K2774:K2774)),0)),(IF($D2773&lt;LataProjekcji,IF((SUM($K2774:K2774)+12)&lt;$D2776,12,$D2776-SUM($K2774:K2774)),0)))),0),0)</f>
        <v>0</v>
      </c>
      <c r="M2774" s="542">
        <f ca="1">IF(AND($G2774,NOT(ISTEXT($G2773)),ISNUMBER(Poczatek),ISNUMBER(Koniec_Projekt)),IFERROR(IF($D2773=LataProjekcji,IF($F2773&gt;$E2776,$E2776,$F2773),IF($D2776&gt;=$E2776,(IF($D2773&lt;LataProjekcji,IF((SUM($K2774:L2774)+12)&lt;$E2776,12,$E2776-SUM($K2774:L2774)),0)),(IF($D2773&lt;LataProjekcji,IF((SUM($K2774:L2774)+12)&lt;$D2776,12,$D2776-SUM($K2774:L2774)),0)))),0),0)</f>
        <v>0</v>
      </c>
      <c r="N2774" s="542">
        <f ca="1">IF(AND($G2774,NOT(ISTEXT($G2773)),ISNUMBER(Poczatek),ISNUMBER(Koniec_Projekt)),IFERROR(IF($D2773=LataProjekcji,IF($F2773&gt;$E2776,$E2776,$F2773),IF($D2776&gt;=$E2776,(IF($D2773&lt;LataProjekcji,IF((SUM($K2774:M2774)+12)&lt;$E2776,12,$E2776-SUM($K2774:M2774)),0)),(IF($D2773&lt;LataProjekcji,IF((SUM($K2774:M2774)+12)&lt;$D2776,12,$D2776-SUM($K2774:M2774)),0)))),0),0)</f>
        <v>0</v>
      </c>
      <c r="O2774" s="542">
        <f ca="1">IF(AND($G2774,NOT(ISTEXT($G2773)),ISNUMBER(Poczatek),ISNUMBER(Koniec_Projekt)),IFERROR(IF($D2773=LataProjekcji,IF($F2773&gt;$E2776,$E2776,$F2773),IF($D2776&gt;=$E2776,(IF($D2773&lt;LataProjekcji,IF((SUM($K2774:N2774)+12)&lt;$E2776,12,$E2776-SUM($K2774:N2774)),0)),(IF($D2773&lt;LataProjekcji,IF((SUM($K2774:N2774)+12)&lt;$D2776,12,$D2776-SUM($K2774:N2774)),0)))),0),0)</f>
        <v>0</v>
      </c>
      <c r="P2774" s="542">
        <f ca="1">IF(AND($G2774,NOT(ISTEXT($G2773)),ISNUMBER(Poczatek),ISNUMBER(Koniec_Projekt)),IFERROR(IF($D2773=LataProjekcji,IF($F2773&gt;$E2776,$E2776,$F2773),IF($D2776&gt;=$E2776,(IF($D2773&lt;LataProjekcji,IF((SUM($K2774:O2774)+12)&lt;$E2776,12,$E2776-SUM($K2774:O2774)),0)),(IF($D2773&lt;LataProjekcji,IF((SUM($K2774:O2774)+12)&lt;$D2776,12,$D2776-SUM($K2774:O2774)),0)))),0),0)</f>
        <v>0</v>
      </c>
      <c r="Q2774" s="542">
        <f ca="1">IF(AND($G2774,NOT(ISTEXT($G2773)),ISNUMBER(Poczatek),ISNUMBER(Koniec_Projekt)),IFERROR(IF($D2773=LataProjekcji,IF($F2773&gt;$E2776,$E2776,$F2773),IF($D2776&gt;=$E2776,(IF($D2773&lt;LataProjekcji,IF((SUM($K2774:P2774)+12)&lt;$E2776,12,$E2776-SUM($K2774:P2774)),0)),(IF($D2773&lt;LataProjekcji,IF((SUM($K2774:P2774)+12)&lt;$D2776,12,$D2776-SUM($K2774:P2774)),0)))),0),0)</f>
        <v>0</v>
      </c>
      <c r="R2774" s="542">
        <f ca="1">IF(AND($G2774,NOT(ISTEXT($G2773)),ISNUMBER(Poczatek),ISNUMBER(Koniec_Projekt)),IFERROR(IF($D2773=LataProjekcji,IF($F2773&gt;$E2776,$E2776,$F2773),IF($D2776&gt;=$E2776,(IF($D2773&lt;LataProjekcji,IF((SUM($K2774:Q2774)+12)&lt;$E2776,12,$E2776-SUM($K2774:Q2774)),0)),(IF($D2773&lt;LataProjekcji,IF((SUM($K2774:Q2774)+12)&lt;$D2776,12,$D2776-SUM($K2774:Q2774)),0)))),0),0)</f>
        <v>0</v>
      </c>
      <c r="S2774" s="542">
        <f ca="1">IF(AND($G2774,NOT(ISTEXT($G2773)),ISNUMBER(Poczatek),ISNUMBER(Koniec_Projekt)),IFERROR(IF($D2773=LataProjekcji,IF($F2773&gt;$E2776,$E2776,$F2773),IF($D2776&gt;=$E2776,(IF($D2773&lt;LataProjekcji,IF((SUM($K2774:R2774)+12)&lt;$E2776,12,$E2776-SUM($K2774:R2774)),0)),(IF($D2773&lt;LataProjekcji,IF((SUM($K2774:R2774)+12)&lt;$D2776,12,$D2776-SUM($K2774:R2774)),0)))),0),0)</f>
        <v>0</v>
      </c>
      <c r="T2774" s="542">
        <f ca="1">IF(AND($G2774,NOT(ISTEXT($G2773)),ISNUMBER(Poczatek),ISNUMBER(Koniec_Projekt)),IFERROR(IF($D2773=LataProjekcji,IF($F2773&gt;$E2776,$E2776,$F2773),IF($D2776&gt;=$E2776,(IF($D2773&lt;LataProjekcji,IF((SUM($K2774:S2774)+12)&lt;$E2776,12,$E2776-SUM($K2774:S2774)),0)),(IF($D2773&lt;LataProjekcji,IF((SUM($K2774:S2774)+12)&lt;$D2776,12,$D2776-SUM($K2774:S2774)),0)))),0),0)</f>
        <v>0</v>
      </c>
      <c r="U2774" s="542">
        <f ca="1">IF(AND($G2774,NOT(ISTEXT($G2773)),ISNUMBER(Poczatek),ISNUMBER(Koniec_Projekt)),IFERROR(IF($D2773=LataProjekcji,IF($F2773&gt;$E2776,$E2776,$F2773),IF($D2776&gt;=$E2776,(IF($D2773&lt;LataProjekcji,IF((SUM($K2774:T2774)+12)&lt;$E2776,12,$E2776-SUM($K2774:T2774)),0)),(IF($D2773&lt;LataProjekcji,IF((SUM($K2774:T2774)+12)&lt;$D2776,12,$D2776-SUM($K2774:T2774)),0)))),0),0)</f>
        <v>0</v>
      </c>
      <c r="V2774" s="542">
        <f ca="1">IF(AND($G2774,NOT(ISTEXT($G2773)),ISNUMBER(Poczatek),ISNUMBER(Koniec_Projekt)),IFERROR(IF($D2773=LataProjekcji,IF($F2773&gt;$E2776,$E2776,$F2773),IF($D2776&gt;=$E2776,(IF($D2773&lt;LataProjekcji,IF((SUM($K2774:U2774)+12)&lt;$E2776,12,$E2776-SUM($K2774:U2774)),0)),(IF($D2773&lt;LataProjekcji,IF((SUM($K2774:U2774)+12)&lt;$D2776,12,$D2776-SUM($K2774:U2774)),0)))),0),0)</f>
        <v>0</v>
      </c>
      <c r="W2774" s="542">
        <f ca="1">IF(AND($G2774,NOT(ISTEXT($G2773)),ISNUMBER(Poczatek),ISNUMBER(Koniec_Projekt)),IFERROR(IF($D2773=LataProjekcji,IF($F2773&gt;$E2776,$E2776,$F2773),IF($D2776&gt;=$E2776,(IF($D2773&lt;LataProjekcji,IF((SUM($K2774:V2774)+12)&lt;$E2776,12,$E2776-SUM($K2774:V2774)),0)),(IF($D2773&lt;LataProjekcji,IF((SUM($K2774:V2774)+12)&lt;$D2776,12,$D2776-SUM($K2774:V2774)),0)))),0),0)</f>
        <v>0</v>
      </c>
      <c r="X2774" s="542">
        <f ca="1">IF(AND($G2774,NOT(ISTEXT($G2773)),ISNUMBER(Poczatek),ISNUMBER(Koniec_Projekt)),IFERROR(IF($D2773=LataProjekcji,IF($F2773&gt;$E2776,$E2776,$F2773),IF($D2776&gt;=$E2776,(IF($D2773&lt;LataProjekcji,IF((SUM($K2774:W2774)+12)&lt;$E2776,12,$E2776-SUM($K2774:W2774)),0)),(IF($D2773&lt;LataProjekcji,IF((SUM($K2774:W2774)+12)&lt;$D2776,12,$D2776-SUM($K2774:W2774)),0)))),0),0)</f>
        <v>0</v>
      </c>
      <c r="Y2774" s="542">
        <f ca="1">IF(AND($G2774,NOT(ISTEXT($G2773)),ISNUMBER(Poczatek),ISNUMBER(Koniec_Projekt)),IFERROR(IF($D2773=LataProjekcji,IF($F2773&gt;$E2776,$E2776,$F2773),IF($D2776&gt;=$E2776,(IF($D2773&lt;LataProjekcji,IF((SUM($K2774:X2774)+12)&lt;$E2776,12,$E2776-SUM($K2774:X2774)),0)),(IF($D2773&lt;LataProjekcji,IF((SUM($K2774:X2774)+12)&lt;$D2776,12,$D2776-SUM($K2774:X2774)),0)))),0),0)</f>
        <v>0</v>
      </c>
      <c r="Z2774" s="542">
        <f ca="1">IF(AND($G2774,NOT(ISTEXT($G2773)),ISNUMBER(Poczatek),ISNUMBER(Koniec_Projekt)),IFERROR(IF($D2773=LataProjekcji,IF($F2773&gt;$E2776,$E2776,$F2773),IF($D2776&gt;=$E2776,(IF($D2773&lt;LataProjekcji,IF((SUM($K2774:Y2774)+12)&lt;$E2776,12,$E2776-SUM($K2774:Y2774)),0)),(IF($D2773&lt;LataProjekcji,IF((SUM($K2774:Y2774)+12)&lt;$D2776,12,$D2776-SUM($K2774:Y2774)),0)))),0),0)</f>
        <v>0</v>
      </c>
      <c r="AA2774" s="542">
        <f ca="1">IF(AND($G2774,NOT(ISTEXT($G2773)),ISNUMBER(Poczatek),ISNUMBER(Koniec_Projekt)),IFERROR(IF($D2773=LataProjekcji,IF($F2773&gt;$E2776,$E2776,$F2773),IF($D2776&gt;=$E2776,(IF($D2773&lt;LataProjekcji,IF((SUM($K2774:Z2774)+12)&lt;$E2776,12,$E2776-SUM($K2774:Z2774)),0)),(IF($D2773&lt;LataProjekcji,IF((SUM($K2774:Z2774)+12)&lt;$D2776,12,$D2776-SUM($K2774:Z2774)),0)))),0),0)</f>
        <v>0</v>
      </c>
      <c r="AB2774" s="542">
        <f ca="1">IF(AND($G2774,NOT(ISTEXT($G2773)),ISNUMBER(Poczatek),ISNUMBER(Koniec_Projekt)),IFERROR(IF($D2773=LataProjekcji,IF($F2773&gt;$E2776,$E2776,$F2773),IF($D2776&gt;=$E2776,(IF($D2773&lt;LataProjekcji,IF((SUM($K2774:AA2774)+12)&lt;$E2776,12,$E2776-SUM($K2774:AA2774)),0)),(IF($D2773&lt;LataProjekcji,IF((SUM($K2774:AA2774)+12)&lt;$D2776,12,$D2776-SUM($K2774:AA2774)),0)))),0),0)</f>
        <v>0</v>
      </c>
      <c r="AC2774" s="542">
        <f ca="1">IF(AND($G2774,NOT(ISTEXT($G2773)),ISNUMBER(Poczatek),ISNUMBER(Koniec_Projekt)),IFERROR(IF($D2773=LataProjekcji,IF($F2773&gt;$E2776,$E2776,$F2773),IF($D2776&gt;=$E2776,(IF($D2773&lt;LataProjekcji,IF((SUM($K2774:AB2774)+12)&lt;$E2776,12,$E2776-SUM($K2774:AB2774)),0)),(IF($D2773&lt;LataProjekcji,IF((SUM($K2774:AB2774)+12)&lt;$D2776,12,$D2776-SUM($K2774:AB2774)),0)))),0),0)</f>
        <v>0</v>
      </c>
      <c r="AD2774" s="542">
        <f ca="1">IF(AND($G2774,NOT(ISTEXT($G2773)),ISNUMBER(Poczatek),ISNUMBER(Koniec_Projekt)),IFERROR(IF($D2773=LataProjekcji,IF($F2773&gt;$E2776,$E2776,$F2773),IF($D2776&gt;=$E2776,(IF($D2773&lt;LataProjekcji,IF((SUM($K2774:AC2774)+12)&lt;$E2776,12,$E2776-SUM($K2774:AC2774)),0)),(IF($D2773&lt;LataProjekcji,IF((SUM($K2774:AC2774)+12)&lt;$D2776,12,$D2776-SUM($K2774:AC2774)),0)))),0),0)</f>
        <v>0</v>
      </c>
      <c r="AE2774" s="542">
        <f ca="1">IF(AND($G2774,NOT(ISTEXT($G2773)),ISNUMBER(Poczatek),ISNUMBER(Koniec_Projekt)),IFERROR(IF($D2773=LataProjekcji,IF($F2773&gt;$E2776,$E2776,$F2773),IF($D2776&gt;=$E2776,(IF($D2773&lt;LataProjekcji,IF((SUM($K2774:AD2774)+12)&lt;$E2776,12,$E2776-SUM($K2774:AD2774)),0)),(IF($D2773&lt;LataProjekcji,IF((SUM($K2774:AD2774)+12)&lt;$D2776,12,$D2776-SUM($K2774:AD2774)),0)))),0),0)</f>
        <v>0</v>
      </c>
    </row>
    <row r="2775" spans="2:31" hidden="1">
      <c r="B2775" s="531" t="s">
        <v>757</v>
      </c>
      <c r="D2775" s="459">
        <f ca="1">D1609</f>
        <v>0</v>
      </c>
      <c r="E2775" s="459">
        <f ca="1">IF(D2774&gt;10,ROUND(D2775/12,2),D2775)</f>
        <v>0</v>
      </c>
      <c r="F2775" s="529">
        <f>Koniec_Projekt</f>
        <v>0</v>
      </c>
      <c r="G2775" s="330">
        <f>Miesiac_Koniec_Projekt</f>
        <v>0</v>
      </c>
      <c r="H2775" s="543" t="b">
        <f ca="1">SUM(K2775:AE2775)=D2774</f>
        <v>1</v>
      </c>
      <c r="I2775" s="1" t="s">
        <v>716</v>
      </c>
      <c r="K2775" s="256">
        <f ca="1">IF(AND($G2774,NOT(ISTEXT($G2773)),ISNUMBER(Poczatek),ISNUMBER(Koniec_Projekt)),IFERROR(IF(LataProjekcji=$F2776,ROUND($D2774,0),ROUND(K2773*$E2775,0)),0),0)</f>
        <v>0</v>
      </c>
      <c r="L2775" s="5">
        <f ca="1">IF(AND($G2774,NOT(ISTEXT($G2773)),ISNUMBER(Poczatek),ISNUMBER(Koniec_Projekt)),IFERROR(IF(LataProjekcji=$F2776,ROUND($D2774-SUM(K2775:$K2775),0),ROUND(L2773*$E2775,0)),0),0)</f>
        <v>0</v>
      </c>
      <c r="M2775" s="5">
        <f ca="1">IF(AND($G2774,NOT(ISTEXT($G2773)),ISNUMBER(Poczatek),ISNUMBER(Koniec_Projekt)),IFERROR(IF(LataProjekcji=$F2776,ROUND($D2774-SUM($K2775:L2775),0),ROUND(M2773*$E2775,0)),0),0)</f>
        <v>0</v>
      </c>
      <c r="N2775" s="5">
        <f ca="1">IF(AND($G2774,NOT(ISTEXT($G2773)),ISNUMBER(Poczatek),ISNUMBER(Koniec_Projekt)),IFERROR(IF(LataProjekcji=$F2776,ROUND($D2774-SUM($K2775:M2775),0),ROUND(N2773*$E2775,0)),0),0)</f>
        <v>0</v>
      </c>
      <c r="O2775" s="5">
        <f ca="1">IF(AND($G2774,NOT(ISTEXT($G2773)),ISNUMBER(Poczatek),ISNUMBER(Koniec_Projekt)),IFERROR(IF(LataProjekcji=$F2776,ROUND($D2774-SUM($K2775:N2775),0),ROUND(O2773*$E2775,0)),0),0)</f>
        <v>0</v>
      </c>
      <c r="P2775" s="5">
        <f ca="1">IF(AND($G2774,NOT(ISTEXT($G2773)),ISNUMBER(Poczatek),ISNUMBER(Koniec_Projekt)),IFERROR(IF(LataProjekcji=$F2776,ROUND($D2774-SUM($K2775:O2775),0),ROUND(P2773*$E2775,0)),0),0)</f>
        <v>0</v>
      </c>
      <c r="Q2775" s="5">
        <f ca="1">IF(AND($G2774,NOT(ISTEXT($G2773)),ISNUMBER(Poczatek),ISNUMBER(Koniec_Projekt)),IFERROR(IF(LataProjekcji=$F2776,ROUND($D2774-SUM($K2775:P2775),0),ROUND(Q2773*$E2775,0)),0),0)</f>
        <v>0</v>
      </c>
      <c r="R2775" s="5">
        <f ca="1">IF(AND($G2774,NOT(ISTEXT($G2773)),ISNUMBER(Poczatek),ISNUMBER(Koniec_Projekt)),IFERROR(IF(LataProjekcji=$F2776,ROUND($D2774-SUM($K2775:Q2775),0),ROUND(R2773*$E2775,0)),0),0)</f>
        <v>0</v>
      </c>
      <c r="S2775" s="5">
        <f ca="1">IF(AND($G2774,NOT(ISTEXT($G2773)),ISNUMBER(Poczatek),ISNUMBER(Koniec_Projekt)),IFERROR(IF(LataProjekcji=$F2776,ROUND($D2774-SUM($K2775:R2775),0),ROUND(S2773*$E2775,0)),0),0)</f>
        <v>0</v>
      </c>
      <c r="T2775" s="5">
        <f ca="1">IF(AND($G2774,NOT(ISTEXT($G2773)),ISNUMBER(Poczatek),ISNUMBER(Koniec_Projekt)),IFERROR(IF(LataProjekcji=$F2776,ROUND($D2774-SUM($K2775:S2775),0),ROUND(T2773*$E2775,0)),0),0)</f>
        <v>0</v>
      </c>
      <c r="U2775" s="5">
        <f ca="1">IF(AND($G2774,NOT(ISTEXT($G2773)),ISNUMBER(Poczatek),ISNUMBER(Koniec_Projekt)),IFERROR(IF(LataProjekcji=$F2776,ROUND($D2774-SUM($K2775:T2775),0),ROUND(U2773*$E2775,0)),0),0)</f>
        <v>0</v>
      </c>
      <c r="V2775" s="5">
        <f ca="1">IF(AND($G2774,NOT(ISTEXT($G2773)),ISNUMBER(Poczatek),ISNUMBER(Koniec_Projekt)),IFERROR(IF(LataProjekcji=$F2776,ROUND($D2774-SUM($K2775:U2775),0),ROUND(V2773*$E2775,0)),0),0)</f>
        <v>0</v>
      </c>
      <c r="W2775" s="5">
        <f ca="1">IF(AND($G2774,NOT(ISTEXT($G2773)),ISNUMBER(Poczatek),ISNUMBER(Koniec_Projekt)),IFERROR(IF(LataProjekcji=$F2776,ROUND($D2774-SUM($K2775:V2775),0),ROUND(W2773*$E2775,0)),0),0)</f>
        <v>0</v>
      </c>
      <c r="X2775" s="5">
        <f ca="1">IF(AND($G2774,NOT(ISTEXT($G2773)),ISNUMBER(Poczatek),ISNUMBER(Koniec_Projekt)),IFERROR(IF(LataProjekcji=$F2776,ROUND($D2774-SUM($K2775:W2775),0),ROUND(X2773*$E2775,0)),0),0)</f>
        <v>0</v>
      </c>
      <c r="Y2775" s="5">
        <f ca="1">IF(AND($G2774,NOT(ISTEXT($G2773)),ISNUMBER(Poczatek),ISNUMBER(Koniec_Projekt)),IFERROR(IF(LataProjekcji=$F2776,ROUND($D2774-SUM($K2775:X2775),0),ROUND(Y2773*$E2775,0)),0),0)</f>
        <v>0</v>
      </c>
      <c r="Z2775" s="5">
        <f ca="1">IF(AND($G2774,NOT(ISTEXT($G2773)),ISNUMBER(Poczatek),ISNUMBER(Koniec_Projekt)),IFERROR(IF(LataProjekcji=$F2776,ROUND($D2774-SUM($K2775:Y2775),0),ROUND(Z2773*$E2775,0)),0),0)</f>
        <v>0</v>
      </c>
      <c r="AA2775" s="5">
        <f ca="1">IF(AND($G2774,NOT(ISTEXT($G2773)),ISNUMBER(Poczatek),ISNUMBER(Koniec_Projekt)),IFERROR(IF(LataProjekcji=$F2776,ROUND($D2774-SUM($K2775:Z2775),0),ROUND(AA2773*$E2775,0)),0),0)</f>
        <v>0</v>
      </c>
      <c r="AB2775" s="5">
        <f ca="1">IF(AND($G2774,NOT(ISTEXT($G2773)),ISNUMBER(Poczatek),ISNUMBER(Koniec_Projekt)),IFERROR(IF(LataProjekcji=$F2776,ROUND($D2774-SUM($K2775:AA2775),0),ROUND(AB2773*$E2775,0)),0),0)</f>
        <v>0</v>
      </c>
      <c r="AC2775" s="5">
        <f ca="1">IF(AND($G2774,NOT(ISTEXT($G2773)),ISNUMBER(Poczatek),ISNUMBER(Koniec_Projekt)),IFERROR(IF(LataProjekcji=$F2776,ROUND($D2774-SUM($K2775:AB2775),0),ROUND(AC2773*$E2775,0)),0),0)</f>
        <v>0</v>
      </c>
      <c r="AD2775" s="5">
        <f ca="1">IF(AND($G2774,NOT(ISTEXT($G2773)),ISNUMBER(Poczatek),ISNUMBER(Koniec_Projekt)),IFERROR(IF(LataProjekcji=$F2776,ROUND($D2774-SUM($K2775:AC2775),0),ROUND(AD2773*$E2775,0)),0),0)</f>
        <v>0</v>
      </c>
      <c r="AE2775" s="5">
        <f ca="1">IF(AND($G2774,NOT(ISTEXT($G2773)),ISNUMBER(Poczatek),ISNUMBER(Koniec_Projekt)),IFERROR(IF(LataProjekcji=$F2776,ROUND($D2774-SUM($K2775:AD2775),0),ROUND(AE2773*$E2775,0)),0),0)</f>
        <v>0</v>
      </c>
    </row>
    <row r="2776" spans="2:31" hidden="1">
      <c r="B2776" s="531" t="s">
        <v>754</v>
      </c>
      <c r="D2776" s="1">
        <f ca="1">IFERROR(ROUNDUP(D2774/E2775,0),0)</f>
        <v>0</v>
      </c>
      <c r="E2776" s="1">
        <f ca="1">IF(D2776=0,0,DATEDIF(DATE(D2773,E2773,1),DATE(F2775,G2775,1),"m"))</f>
        <v>0</v>
      </c>
      <c r="F2776" s="1" t="str">
        <f ca="1">IFERROR(YEAR(G2773),"brak daty")</f>
        <v>brak daty</v>
      </c>
      <c r="G2776" s="1" t="str">
        <f ca="1">IFERROR(MONTH(G2773),"brak daty")</f>
        <v>brak daty</v>
      </c>
      <c r="I2776" s="1" t="s">
        <v>426</v>
      </c>
      <c r="K2776" s="5">
        <f ca="1">IF(AND($G2774,NOT(ISTEXT($G2773)),ISNUMBER(Poczatek),ISNUMBER(Koniec_Projekt)),IFERROR(IF(LataProjekcji=$F2775,IF(AND($G2775=$G2776,$F2775=$F2776),ROUND($D2774-SUM($K2776),0),ROUND(K2774*$E2775,0)),IF(LataProjekcji&gt;$F2775,0,ROUND(K2774*$E2775,0))),0),0)</f>
        <v>0</v>
      </c>
      <c r="L2776" s="5">
        <f ca="1">IF(AND($G2774,NOT(ISTEXT($G2773)),ISNUMBER(Poczatek),ISNUMBER(Koniec_Projekt)),IFERROR(IF(LataProjekcji=$F2775,IF(AND($G2775=$G2776,$F2775=$F2776),ROUND($D2774-SUM($K2776:K2776),0),ROUND(L2774*$E2775,0)),IF(LataProjekcji&gt;$F2775,0,ROUND(L2774*$E2775,0))),0),0)</f>
        <v>0</v>
      </c>
      <c r="M2776" s="5">
        <f ca="1">IF(AND($G2774,NOT(ISTEXT($G2773)),ISNUMBER(Poczatek),ISNUMBER(Koniec_Projekt)),IFERROR(IF(LataProjekcji=$F2775,IF(AND($G2775=$G2776,$F2775=$F2776),ROUND($D2774-SUM($K2776:L2776),0),ROUND(M2774*$E2775,0)),IF(LataProjekcji&gt;$F2775,0,ROUND(M2774*$E2775,0))),0),0)</f>
        <v>0</v>
      </c>
      <c r="N2776" s="5">
        <f ca="1">IF(AND($G2774,NOT(ISTEXT($G2773)),ISNUMBER(Poczatek),ISNUMBER(Koniec_Projekt)),IFERROR(IF(LataProjekcji=$F2775,IF(AND($G2775=$G2776,$F2775=$F2776),ROUND($D2774-SUM($K2776:M2776),0),ROUND(N2774*$E2775,0)),IF(LataProjekcji&gt;$F2775,0,ROUND(N2774*$E2775,0))),0),0)</f>
        <v>0</v>
      </c>
      <c r="O2776" s="5">
        <f ca="1">IF(AND($G2774,NOT(ISTEXT($G2773)),ISNUMBER(Poczatek),ISNUMBER(Koniec_Projekt)),IFERROR(IF(LataProjekcji=$F2775,IF(AND($G2775=$G2776,$F2775=$F2776),ROUND($D2774-SUM($K2776:N2776),0),ROUND(O2774*$E2775,0)),IF(LataProjekcji&gt;$F2775,0,ROUND(O2774*$E2775,0))),0),0)</f>
        <v>0</v>
      </c>
      <c r="P2776" s="5">
        <f ca="1">IF(AND($G2774,NOT(ISTEXT($G2773)),ISNUMBER(Poczatek),ISNUMBER(Koniec_Projekt)),IFERROR(IF(LataProjekcji=$F2775,IF(AND($G2775=$G2776,$F2775=$F2776),ROUND($D2774-SUM($K2776:O2776),0),ROUND(P2774*$E2775,0)),IF(LataProjekcji&gt;$F2775,0,ROUND(P2774*$E2775,0))),0),0)</f>
        <v>0</v>
      </c>
      <c r="Q2776" s="5">
        <f ca="1">IF(AND($G2774,NOT(ISTEXT($G2773)),ISNUMBER(Poczatek),ISNUMBER(Koniec_Projekt)),IFERROR(IF(LataProjekcji=$F2775,IF(AND($G2775=$G2776,$F2775=$F2776),ROUND($D2774-SUM($K2776:P2776),0),ROUND(Q2774*$E2775,0)),IF(LataProjekcji&gt;$F2775,0,ROUND(Q2774*$E2775,0))),0),0)</f>
        <v>0</v>
      </c>
      <c r="R2776" s="5">
        <f ca="1">IF(AND($G2774,NOT(ISTEXT($G2773)),ISNUMBER(Poczatek),ISNUMBER(Koniec_Projekt)),IFERROR(IF(LataProjekcji=$F2775,IF(AND($G2775=$G2776,$F2775=$F2776),ROUND($D2774-SUM($K2776:Q2776),0),ROUND(R2774*$E2775,0)),IF(LataProjekcji&gt;$F2775,0,ROUND(R2774*$E2775,0))),0),0)</f>
        <v>0</v>
      </c>
      <c r="S2776" s="5">
        <f ca="1">IF(AND($G2774,NOT(ISTEXT($G2773)),ISNUMBER(Poczatek),ISNUMBER(Koniec_Projekt)),IFERROR(IF(LataProjekcji=$F2775,IF(AND($G2775=$G2776,$F2775=$F2776),ROUND($D2774-SUM($K2776:R2776),0),ROUND(S2774*$E2775,0)),IF(LataProjekcji&gt;$F2775,0,ROUND(S2774*$E2775,0))),0),0)</f>
        <v>0</v>
      </c>
      <c r="T2776" s="5">
        <f ca="1">IF(AND($G2774,NOT(ISTEXT($G2773)),ISNUMBER(Poczatek),ISNUMBER(Koniec_Projekt)),IFERROR(IF(LataProjekcji=$F2775,IF(AND($G2775=$G2776,$F2775=$F2776),ROUND($D2774-SUM($K2776:S2776),0),ROUND(T2774*$E2775,0)),IF(LataProjekcji&gt;$F2775,0,ROUND(T2774*$E2775,0))),0),0)</f>
        <v>0</v>
      </c>
      <c r="U2776" s="5">
        <f ca="1">IF(AND($G2774,NOT(ISTEXT($G2773)),ISNUMBER(Poczatek),ISNUMBER(Koniec_Projekt)),IFERROR(IF(LataProjekcji=$F2775,IF(AND($G2775=$G2776,$F2775=$F2776),ROUND($D2774-SUM($K2776:T2776),0),ROUND(U2774*$E2775,0)),IF(LataProjekcji&gt;$F2775,0,ROUND(U2774*$E2775,0))),0),0)</f>
        <v>0</v>
      </c>
      <c r="V2776" s="5">
        <f ca="1">IF(AND($G2774,NOT(ISTEXT($G2773)),ISNUMBER(Poczatek),ISNUMBER(Koniec_Projekt)),IFERROR(IF(LataProjekcji=$F2775,IF(AND($G2775=$G2776,$F2775=$F2776),ROUND($D2774-SUM($K2776:U2776),0),ROUND(V2774*$E2775,0)),IF(LataProjekcji&gt;$F2775,0,ROUND(V2774*$E2775,0))),0),0)</f>
        <v>0</v>
      </c>
      <c r="W2776" s="5">
        <f ca="1">IF(AND($G2774,NOT(ISTEXT($G2773)),ISNUMBER(Poczatek),ISNUMBER(Koniec_Projekt)),IFERROR(IF(LataProjekcji=$F2775,IF(AND($G2775=$G2776,$F2775=$F2776),ROUND($D2774-SUM($K2776:V2776),0),ROUND(W2774*$E2775,0)),IF(LataProjekcji&gt;$F2775,0,ROUND(W2774*$E2775,0))),0),0)</f>
        <v>0</v>
      </c>
      <c r="X2776" s="5">
        <f ca="1">IF(AND($G2774,NOT(ISTEXT($G2773)),ISNUMBER(Poczatek),ISNUMBER(Koniec_Projekt)),IFERROR(IF(LataProjekcji=$F2775,IF(AND($G2775=$G2776,$F2775=$F2776),ROUND($D2774-SUM($K2776:W2776),0),ROUND(X2774*$E2775,0)),IF(LataProjekcji&gt;$F2775,0,ROUND(X2774*$E2775,0))),0),0)</f>
        <v>0</v>
      </c>
      <c r="Y2776" s="5">
        <f ca="1">IF(AND($G2774,NOT(ISTEXT($G2773)),ISNUMBER(Poczatek),ISNUMBER(Koniec_Projekt)),IFERROR(IF(LataProjekcji=$F2775,IF(AND($G2775=$G2776,$F2775=$F2776),ROUND($D2774-SUM($K2776:X2776),0),ROUND(Y2774*$E2775,0)),IF(LataProjekcji&gt;$F2775,0,ROUND(Y2774*$E2775,0))),0),0)</f>
        <v>0</v>
      </c>
      <c r="Z2776" s="5">
        <f ca="1">IF(AND($G2774,NOT(ISTEXT($G2773)),ISNUMBER(Poczatek),ISNUMBER(Koniec_Projekt)),IFERROR(IF(LataProjekcji=$F2775,IF(AND($G2775=$G2776,$F2775=$F2776),ROUND($D2774-SUM($K2776:Y2776),0),ROUND(Z2774*$E2775,0)),IF(LataProjekcji&gt;$F2775,0,ROUND(Z2774*$E2775,0))),0),0)</f>
        <v>0</v>
      </c>
      <c r="AA2776" s="5">
        <f ca="1">IF(AND($G2774,NOT(ISTEXT($G2773)),ISNUMBER(Poczatek),ISNUMBER(Koniec_Projekt)),IFERROR(IF(LataProjekcji=$F2775,IF(AND($G2775=$G2776,$F2775=$F2776),ROUND($D2774-SUM($K2776:Z2776),0),ROUND(AA2774*$E2775,0)),IF(LataProjekcji&gt;$F2775,0,ROUND(AA2774*$E2775,0))),0),0)</f>
        <v>0</v>
      </c>
      <c r="AB2776" s="5">
        <f ca="1">IF(AND($G2774,NOT(ISTEXT($G2773)),ISNUMBER(Poczatek),ISNUMBER(Koniec_Projekt)),IFERROR(IF(LataProjekcji=$F2775,IF(AND($G2775=$G2776,$F2775=$F2776),ROUND($D2774-SUM($K2776:AA2776),0),ROUND(AB2774*$E2775,0)),IF(LataProjekcji&gt;$F2775,0,ROUND(AB2774*$E2775,0))),0),0)</f>
        <v>0</v>
      </c>
      <c r="AC2776" s="5">
        <f ca="1">IF(AND($G2774,NOT(ISTEXT($G2773)),ISNUMBER(Poczatek),ISNUMBER(Koniec_Projekt)),IFERROR(IF(LataProjekcji=$F2775,IF(AND($G2775=$G2776,$F2775=$F2776),ROUND($D2774-SUM($K2776:AB2776),0),ROUND(AC2774*$E2775,0)),IF(LataProjekcji&gt;$F2775,0,ROUND(AC2774*$E2775,0))),0),0)</f>
        <v>0</v>
      </c>
      <c r="AD2776" s="5">
        <f ca="1">IF(AND($G2774,NOT(ISTEXT($G2773)),ISNUMBER(Poczatek),ISNUMBER(Koniec_Projekt)),IFERROR(IF(LataProjekcji=$F2775,IF(AND($G2775=$G2776,$F2775=$F2776),ROUND($D2774-SUM($K2776:AC2776),0),ROUND(AD2774*$E2775,0)),IF(LataProjekcji&gt;$F2775,0,ROUND(AD2774*$E2775,0))),0),0)</f>
        <v>0</v>
      </c>
      <c r="AE2776" s="5">
        <f ca="1">IF(AND($G2774,NOT(ISTEXT($G2773)),ISNUMBER(Poczatek),ISNUMBER(Koniec_Projekt)),IFERROR(IF(LataProjekcji=$F2775,IF(AND($G2775=$G2776,$F2775=$F2776),ROUND($D2774-SUM($K2776:AD2776),0),ROUND(AE2774*$E2775,0)),IF(LataProjekcji&gt;$F2775,0,ROUND(AE2774*$E2775,0))),0),0)</f>
        <v>0</v>
      </c>
    </row>
    <row r="2777" spans="2:31" ht="12.5" hidden="1" thickBot="1">
      <c r="B2777" s="532" t="s">
        <v>755</v>
      </c>
      <c r="C2777" s="533"/>
      <c r="D2777" s="534">
        <f ca="1">IF(D2774&gt;10,ROUND((D2776-1)*E2775,0),E2775)</f>
        <v>0</v>
      </c>
      <c r="E2777" s="534">
        <f ca="1">D2774-D2777</f>
        <v>0</v>
      </c>
      <c r="F2777" s="533"/>
      <c r="G2777" s="533"/>
      <c r="H2777" s="533"/>
      <c r="I2777" s="533"/>
      <c r="J2777" s="533"/>
      <c r="K2777" s="533"/>
      <c r="L2777" s="533"/>
      <c r="M2777" s="533"/>
      <c r="N2777" s="533"/>
      <c r="O2777" s="533"/>
      <c r="P2777" s="533"/>
      <c r="Q2777" s="533"/>
      <c r="R2777" s="533"/>
      <c r="S2777" s="533"/>
      <c r="T2777" s="533"/>
      <c r="U2777" s="533"/>
      <c r="V2777" s="533"/>
      <c r="W2777" s="533"/>
      <c r="X2777" s="533"/>
      <c r="Y2777" s="533"/>
      <c r="Z2777" s="533"/>
      <c r="AA2777" s="533"/>
      <c r="AB2777" s="533"/>
      <c r="AC2777" s="533"/>
      <c r="AD2777" s="533"/>
      <c r="AE2777" s="533"/>
    </row>
    <row r="2778" spans="2:31" ht="12.5" hidden="1" thickTop="1"/>
    <row r="2779" spans="2:31" ht="12.5" hidden="1" thickBot="1">
      <c r="B2779" s="535" t="str">
        <f ca="1">"nazwa ST: "&amp;B1613</f>
        <v>nazwa ST: 0</v>
      </c>
      <c r="C2779" s="535"/>
      <c r="D2779" s="536">
        <f>D1613</f>
        <v>157</v>
      </c>
      <c r="E2779" s="535"/>
      <c r="F2779" s="535"/>
      <c r="G2779" s="535"/>
      <c r="H2779" s="535"/>
      <c r="I2779" s="535"/>
      <c r="J2779" s="535"/>
      <c r="K2779" s="544" t="str">
        <f t="shared" ref="K2779:AE2779" si="3731">LataProjekcji</f>
        <v>Uzupełnij dane</v>
      </c>
      <c r="L2779" s="544" t="str">
        <f t="shared" si="3731"/>
        <v/>
      </c>
      <c r="M2779" s="544" t="str">
        <f t="shared" si="3731"/>
        <v/>
      </c>
      <c r="N2779" s="544" t="str">
        <f t="shared" si="3731"/>
        <v/>
      </c>
      <c r="O2779" s="544" t="str">
        <f t="shared" si="3731"/>
        <v/>
      </c>
      <c r="P2779" s="544" t="str">
        <f t="shared" si="3731"/>
        <v/>
      </c>
      <c r="Q2779" s="544" t="str">
        <f t="shared" si="3731"/>
        <v/>
      </c>
      <c r="R2779" s="544" t="str">
        <f t="shared" si="3731"/>
        <v/>
      </c>
      <c r="S2779" s="544" t="str">
        <f t="shared" si="3731"/>
        <v/>
      </c>
      <c r="T2779" s="544" t="str">
        <f t="shared" si="3731"/>
        <v/>
      </c>
      <c r="U2779" s="544" t="str">
        <f t="shared" si="3731"/>
        <v/>
      </c>
      <c r="V2779" s="544" t="str">
        <f t="shared" si="3731"/>
        <v/>
      </c>
      <c r="W2779" s="544" t="str">
        <f t="shared" si="3731"/>
        <v/>
      </c>
      <c r="X2779" s="544" t="str">
        <f t="shared" si="3731"/>
        <v/>
      </c>
      <c r="Y2779" s="544" t="str">
        <f t="shared" si="3731"/>
        <v/>
      </c>
      <c r="Z2779" s="544" t="str">
        <f t="shared" si="3731"/>
        <v/>
      </c>
      <c r="AA2779" s="544" t="str">
        <f t="shared" si="3731"/>
        <v/>
      </c>
      <c r="AB2779" s="544" t="str">
        <f t="shared" si="3731"/>
        <v/>
      </c>
      <c r="AC2779" s="544" t="str">
        <f t="shared" si="3731"/>
        <v/>
      </c>
      <c r="AD2779" s="544" t="str">
        <f t="shared" si="3731"/>
        <v/>
      </c>
      <c r="AE2779" s="544" t="str">
        <f t="shared" si="3731"/>
        <v/>
      </c>
    </row>
    <row r="2780" spans="2:31" hidden="1">
      <c r="B2780" s="531" t="s">
        <v>756</v>
      </c>
      <c r="D2780" s="1">
        <f ca="1">D1614</f>
        <v>1900</v>
      </c>
      <c r="E2780" s="1">
        <f ca="1">E1614</f>
        <v>1</v>
      </c>
      <c r="F2780" s="1">
        <f ca="1">IF(D2781&gt;10,F1614,1)</f>
        <v>1</v>
      </c>
      <c r="G2780" s="530" t="str">
        <f ca="1">IF(ISBLANK(OFFSET($E$269,$D2779,0)),"brak daty",IF(D2781&gt;10,EDATE(OFFSET($E$269,$D2779,0),D2783),DATE(D2780,E2780,1)))</f>
        <v>brak daty</v>
      </c>
      <c r="H2780" s="543" t="b">
        <f ca="1">SUM(K2780:AE2780)=D2783</f>
        <v>1</v>
      </c>
      <c r="I2780" s="1" t="s">
        <v>752</v>
      </c>
      <c r="K2780" s="5">
        <f ca="1">IF(AND($G2781,NOT(ISTEXT($G2780)),ISNUMBER(Poczatek),ISNUMBER(Koniec_Projekt)),IFERROR(IF($D2780=LataProjekcji,$F2780,IF($D2780&lt;LataProjekcji,IF((SUM(K2780)+12)&lt;$D2783,12,$D2783-SUM(K2780)),0)),0),0)</f>
        <v>0</v>
      </c>
      <c r="L2780" s="5">
        <f ca="1">IF(AND($G2781,NOT(ISTEXT($G2780)),ISNUMBER(Poczatek),ISNUMBER(Koniec_Projekt)),IFERROR(IF($D2780=LataProjekcji,$F2780,IF($D2780&lt;LataProjekcji,IF((SUM($K2780:K2780)+12)&lt;$D2783,12,$D2783-SUM($K2780:K2780)),0)),0),0)</f>
        <v>0</v>
      </c>
      <c r="M2780" s="5">
        <f ca="1">IF(AND($G2781,NOT(ISTEXT($G2780)),ISNUMBER(Poczatek),ISNUMBER(Koniec_Projekt)),IFERROR(IF($D2780=LataProjekcji,$F2780,IF($D2780&lt;LataProjekcji,IF((SUM($K2780:L2780)+12)&lt;$D2783,12,$D2783-SUM($K2780:L2780)),0)),0),0)</f>
        <v>0</v>
      </c>
      <c r="N2780" s="5">
        <f ca="1">IF(AND($G2781,NOT(ISTEXT($G2780)),ISNUMBER(Poczatek),ISNUMBER(Koniec_Projekt)),IFERROR(IF($D2780=LataProjekcji,$F2780,IF($D2780&lt;LataProjekcji,IF((SUM($K2780:M2780)+12)&lt;$D2783,12,$D2783-SUM($K2780:M2780)),0)),0),0)</f>
        <v>0</v>
      </c>
      <c r="O2780" s="5">
        <f ca="1">IF(AND($G2781,NOT(ISTEXT($G2780)),ISNUMBER(Poczatek),ISNUMBER(Koniec_Projekt)),IFERROR(IF($D2780=LataProjekcji,$F2780,IF($D2780&lt;LataProjekcji,IF((SUM($K2780:N2780)+12)&lt;$D2783,12,$D2783-SUM($K2780:N2780)),0)),0),0)</f>
        <v>0</v>
      </c>
      <c r="P2780" s="5">
        <f ca="1">IF(AND($G2781,NOT(ISTEXT($G2780)),ISNUMBER(Poczatek),ISNUMBER(Koniec_Projekt)),IFERROR(IF($D2780=LataProjekcji,$F2780,IF($D2780&lt;LataProjekcji,IF((SUM($K2780:O2780)+12)&lt;$D2783,12,$D2783-SUM($K2780:O2780)),0)),0),0)</f>
        <v>0</v>
      </c>
      <c r="Q2780" s="5">
        <f ca="1">IF(AND($G2781,NOT(ISTEXT($G2780)),ISNUMBER(Poczatek),ISNUMBER(Koniec_Projekt)),IFERROR(IF($D2780=LataProjekcji,$F2780,IF($D2780&lt;LataProjekcji,IF((SUM($K2780:P2780)+12)&lt;$D2783,12,$D2783-SUM($K2780:P2780)),0)),0),0)</f>
        <v>0</v>
      </c>
      <c r="R2780" s="5">
        <f ca="1">IF(AND($G2781,NOT(ISTEXT($G2780)),ISNUMBER(Poczatek),ISNUMBER(Koniec_Projekt)),IFERROR(IF($D2780=LataProjekcji,$F2780,IF($D2780&lt;LataProjekcji,IF((SUM($K2780:Q2780)+12)&lt;$D2783,12,$D2783-SUM($K2780:Q2780)),0)),0),0)</f>
        <v>0</v>
      </c>
      <c r="S2780" s="5">
        <f ca="1">IF(AND($G2781,NOT(ISTEXT($G2780)),ISNUMBER(Poczatek),ISNUMBER(Koniec_Projekt)),IFERROR(IF($D2780=LataProjekcji,$F2780,IF($D2780&lt;LataProjekcji,IF((SUM($K2780:R2780)+12)&lt;$D2783,12,$D2783-SUM($K2780:R2780)),0)),0),0)</f>
        <v>0</v>
      </c>
      <c r="T2780" s="5">
        <f ca="1">IF(AND($G2781,NOT(ISTEXT($G2780)),ISNUMBER(Poczatek),ISNUMBER(Koniec_Projekt)),IFERROR(IF($D2780=LataProjekcji,$F2780,IF($D2780&lt;LataProjekcji,IF((SUM($K2780:S2780)+12)&lt;$D2783,12,$D2783-SUM($K2780:S2780)),0)),0),0)</f>
        <v>0</v>
      </c>
      <c r="U2780" s="5">
        <f ca="1">IF(AND($G2781,NOT(ISTEXT($G2780)),ISNUMBER(Poczatek),ISNUMBER(Koniec_Projekt)),IFERROR(IF($D2780=LataProjekcji,$F2780,IF($D2780&lt;LataProjekcji,IF((SUM($K2780:T2780)+12)&lt;$D2783,12,$D2783-SUM($K2780:T2780)),0)),0),0)</f>
        <v>0</v>
      </c>
      <c r="V2780" s="5">
        <f ca="1">IF(AND($G2781,NOT(ISTEXT($G2780)),ISNUMBER(Poczatek),ISNUMBER(Koniec_Projekt)),IFERROR(IF($D2780=LataProjekcji,$F2780,IF($D2780&lt;LataProjekcji,IF((SUM($K2780:U2780)+12)&lt;$D2783,12,$D2783-SUM($K2780:U2780)),0)),0),0)</f>
        <v>0</v>
      </c>
      <c r="W2780" s="5">
        <f ca="1">IF(AND($G2781,NOT(ISTEXT($G2780)),ISNUMBER(Poczatek),ISNUMBER(Koniec_Projekt)),IFERROR(IF($D2780=LataProjekcji,$F2780,IF($D2780&lt;LataProjekcji,IF((SUM($K2780:V2780)+12)&lt;$D2783,12,$D2783-SUM($K2780:V2780)),0)),0),0)</f>
        <v>0</v>
      </c>
      <c r="X2780" s="5">
        <f ca="1">IF(AND($G2781,NOT(ISTEXT($G2780)),ISNUMBER(Poczatek),ISNUMBER(Koniec_Projekt)),IFERROR(IF($D2780=LataProjekcji,$F2780,IF($D2780&lt;LataProjekcji,IF((SUM($K2780:W2780)+12)&lt;$D2783,12,$D2783-SUM($K2780:W2780)),0)),0),0)</f>
        <v>0</v>
      </c>
      <c r="Y2780" s="5">
        <f ca="1">IF(AND($G2781,NOT(ISTEXT($G2780)),ISNUMBER(Poczatek),ISNUMBER(Koniec_Projekt)),IFERROR(IF($D2780=LataProjekcji,$F2780,IF($D2780&lt;LataProjekcji,IF((SUM($K2780:X2780)+12)&lt;$D2783,12,$D2783-SUM($K2780:X2780)),0)),0),0)</f>
        <v>0</v>
      </c>
      <c r="Z2780" s="5">
        <f ca="1">IF(AND($G2781,NOT(ISTEXT($G2780)),ISNUMBER(Poczatek),ISNUMBER(Koniec_Projekt)),IFERROR(IF($D2780=LataProjekcji,$F2780,IF($D2780&lt;LataProjekcji,IF((SUM($K2780:Y2780)+12)&lt;$D2783,12,$D2783-SUM($K2780:Y2780)),0)),0),0)</f>
        <v>0</v>
      </c>
      <c r="AA2780" s="5">
        <f ca="1">IF(AND($G2781,NOT(ISTEXT($G2780)),ISNUMBER(Poczatek),ISNUMBER(Koniec_Projekt)),IFERROR(IF($D2780=LataProjekcji,$F2780,IF($D2780&lt;LataProjekcji,IF((SUM($K2780:Z2780)+12)&lt;$D2783,12,$D2783-SUM($K2780:Z2780)),0)),0),0)</f>
        <v>0</v>
      </c>
      <c r="AB2780" s="5">
        <f ca="1">IF(AND($G2781,NOT(ISTEXT($G2780)),ISNUMBER(Poczatek),ISNUMBER(Koniec_Projekt)),IFERROR(IF($D2780=LataProjekcji,$F2780,IF($D2780&lt;LataProjekcji,IF((SUM($K2780:AA2780)+12)&lt;$D2783,12,$D2783-SUM($K2780:AA2780)),0)),0),0)</f>
        <v>0</v>
      </c>
      <c r="AC2780" s="5">
        <f ca="1">IF(AND($G2781,NOT(ISTEXT($G2780)),ISNUMBER(Poczatek),ISNUMBER(Koniec_Projekt)),IFERROR(IF($D2780=LataProjekcji,$F2780,IF($D2780&lt;LataProjekcji,IF((SUM($K2780:AB2780)+12)&lt;$D2783,12,$D2783-SUM($K2780:AB2780)),0)),0),0)</f>
        <v>0</v>
      </c>
      <c r="AD2780" s="5">
        <f ca="1">IF(AND($G2781,NOT(ISTEXT($G2780)),ISNUMBER(Poczatek),ISNUMBER(Koniec_Projekt)),IFERROR(IF($D2780=LataProjekcji,$F2780,IF($D2780&lt;LataProjekcji,IF((SUM($K2780:AC2780)+12)&lt;$D2783,12,$D2783-SUM($K2780:AC2780)),0)),0),0)</f>
        <v>0</v>
      </c>
      <c r="AE2780" s="5">
        <f ca="1">IF(AND($G2781,NOT(ISTEXT($G2780)),ISNUMBER(Poczatek),ISNUMBER(Koniec_Projekt)),IFERROR(IF($D2780=LataProjekcji,$F2780,IF($D2780&lt;LataProjekcji,IF((SUM($K2780:AD2780)+12)&lt;$D2783,12,$D2783-SUM($K2780:AD2780)),0)),0),0)</f>
        <v>0</v>
      </c>
    </row>
    <row r="2781" spans="2:31" hidden="1">
      <c r="B2781" s="531" t="s">
        <v>758</v>
      </c>
      <c r="D2781" s="5">
        <f ca="1">D1615</f>
        <v>0</v>
      </c>
      <c r="E2781" s="459">
        <f ca="1">E1615</f>
        <v>0</v>
      </c>
      <c r="F2781" s="459">
        <f ca="1">F1615</f>
        <v>0</v>
      </c>
      <c r="G2781" s="1" t="b">
        <f>NOT(ISBLANK(am_maszyny))</f>
        <v>0</v>
      </c>
      <c r="H2781" s="543" t="b">
        <f ca="1">SUM(K2781:AE2781)=E2783</f>
        <v>1</v>
      </c>
      <c r="I2781" s="1" t="s">
        <v>753</v>
      </c>
      <c r="K2781" s="542">
        <f ca="1">IF(AND($G2781,NOT(ISTEXT($G2780)),ISNUMBER(Poczatek),ISNUMBER(Koniec_Projekt)),IFERROR(IF($D2780=LataProjekcji,IF($F2780&gt;$E2783,$E2783,$F2780),IF($D2783&gt;=$E2783,(IF($D2780&lt;LataProjekcji,IF((SUM(J2781:$K2781)+12)&lt;$E2783,12,$E2783-SUM(J2781:$K2781)),0)),(IF($D2780&lt;LataProjekcji,IF((SUM(J2781:$K2781)+12)&lt;$D2783,12,$D2783-SUM(J2781:$K2781)),0)))),0),0)</f>
        <v>0</v>
      </c>
      <c r="L2781" s="542">
        <f ca="1">IF(AND($G2781,NOT(ISTEXT($G2780)),ISNUMBER(Poczatek),ISNUMBER(Koniec_Projekt)),IFERROR(IF($D2780=LataProjekcji,IF($F2780&gt;$E2783,$E2783,$F2780),IF($D2783&gt;=$E2783,(IF($D2780&lt;LataProjekcji,IF((SUM($K2781:K2781)+12)&lt;$E2783,12,$E2783-SUM($K2781:K2781)),0)),(IF($D2780&lt;LataProjekcji,IF((SUM($K2781:K2781)+12)&lt;$D2783,12,$D2783-SUM($K2781:K2781)),0)))),0),0)</f>
        <v>0</v>
      </c>
      <c r="M2781" s="542">
        <f ca="1">IF(AND($G2781,NOT(ISTEXT($G2780)),ISNUMBER(Poczatek),ISNUMBER(Koniec_Projekt)),IFERROR(IF($D2780=LataProjekcji,IF($F2780&gt;$E2783,$E2783,$F2780),IF($D2783&gt;=$E2783,(IF($D2780&lt;LataProjekcji,IF((SUM($K2781:L2781)+12)&lt;$E2783,12,$E2783-SUM($K2781:L2781)),0)),(IF($D2780&lt;LataProjekcji,IF((SUM($K2781:L2781)+12)&lt;$D2783,12,$D2783-SUM($K2781:L2781)),0)))),0),0)</f>
        <v>0</v>
      </c>
      <c r="N2781" s="542">
        <f ca="1">IF(AND($G2781,NOT(ISTEXT($G2780)),ISNUMBER(Poczatek),ISNUMBER(Koniec_Projekt)),IFERROR(IF($D2780=LataProjekcji,IF($F2780&gt;$E2783,$E2783,$F2780),IF($D2783&gt;=$E2783,(IF($D2780&lt;LataProjekcji,IF((SUM($K2781:M2781)+12)&lt;$E2783,12,$E2783-SUM($K2781:M2781)),0)),(IF($D2780&lt;LataProjekcji,IF((SUM($K2781:M2781)+12)&lt;$D2783,12,$D2783-SUM($K2781:M2781)),0)))),0),0)</f>
        <v>0</v>
      </c>
      <c r="O2781" s="542">
        <f ca="1">IF(AND($G2781,NOT(ISTEXT($G2780)),ISNUMBER(Poczatek),ISNUMBER(Koniec_Projekt)),IFERROR(IF($D2780=LataProjekcji,IF($F2780&gt;$E2783,$E2783,$F2780),IF($D2783&gt;=$E2783,(IF($D2780&lt;LataProjekcji,IF((SUM($K2781:N2781)+12)&lt;$E2783,12,$E2783-SUM($K2781:N2781)),0)),(IF($D2780&lt;LataProjekcji,IF((SUM($K2781:N2781)+12)&lt;$D2783,12,$D2783-SUM($K2781:N2781)),0)))),0),0)</f>
        <v>0</v>
      </c>
      <c r="P2781" s="542">
        <f ca="1">IF(AND($G2781,NOT(ISTEXT($G2780)),ISNUMBER(Poczatek),ISNUMBER(Koniec_Projekt)),IFERROR(IF($D2780=LataProjekcji,IF($F2780&gt;$E2783,$E2783,$F2780),IF($D2783&gt;=$E2783,(IF($D2780&lt;LataProjekcji,IF((SUM($K2781:O2781)+12)&lt;$E2783,12,$E2783-SUM($K2781:O2781)),0)),(IF($D2780&lt;LataProjekcji,IF((SUM($K2781:O2781)+12)&lt;$D2783,12,$D2783-SUM($K2781:O2781)),0)))),0),0)</f>
        <v>0</v>
      </c>
      <c r="Q2781" s="542">
        <f ca="1">IF(AND($G2781,NOT(ISTEXT($G2780)),ISNUMBER(Poczatek),ISNUMBER(Koniec_Projekt)),IFERROR(IF($D2780=LataProjekcji,IF($F2780&gt;$E2783,$E2783,$F2780),IF($D2783&gt;=$E2783,(IF($D2780&lt;LataProjekcji,IF((SUM($K2781:P2781)+12)&lt;$E2783,12,$E2783-SUM($K2781:P2781)),0)),(IF($D2780&lt;LataProjekcji,IF((SUM($K2781:P2781)+12)&lt;$D2783,12,$D2783-SUM($K2781:P2781)),0)))),0),0)</f>
        <v>0</v>
      </c>
      <c r="R2781" s="542">
        <f ca="1">IF(AND($G2781,NOT(ISTEXT($G2780)),ISNUMBER(Poczatek),ISNUMBER(Koniec_Projekt)),IFERROR(IF($D2780=LataProjekcji,IF($F2780&gt;$E2783,$E2783,$F2780),IF($D2783&gt;=$E2783,(IF($D2780&lt;LataProjekcji,IF((SUM($K2781:Q2781)+12)&lt;$E2783,12,$E2783-SUM($K2781:Q2781)),0)),(IF($D2780&lt;LataProjekcji,IF((SUM($K2781:Q2781)+12)&lt;$D2783,12,$D2783-SUM($K2781:Q2781)),0)))),0),0)</f>
        <v>0</v>
      </c>
      <c r="S2781" s="542">
        <f ca="1">IF(AND($G2781,NOT(ISTEXT($G2780)),ISNUMBER(Poczatek),ISNUMBER(Koniec_Projekt)),IFERROR(IF($D2780=LataProjekcji,IF($F2780&gt;$E2783,$E2783,$F2780),IF($D2783&gt;=$E2783,(IF($D2780&lt;LataProjekcji,IF((SUM($K2781:R2781)+12)&lt;$E2783,12,$E2783-SUM($K2781:R2781)),0)),(IF($D2780&lt;LataProjekcji,IF((SUM($K2781:R2781)+12)&lt;$D2783,12,$D2783-SUM($K2781:R2781)),0)))),0),0)</f>
        <v>0</v>
      </c>
      <c r="T2781" s="542">
        <f ca="1">IF(AND($G2781,NOT(ISTEXT($G2780)),ISNUMBER(Poczatek),ISNUMBER(Koniec_Projekt)),IFERROR(IF($D2780=LataProjekcji,IF($F2780&gt;$E2783,$E2783,$F2780),IF($D2783&gt;=$E2783,(IF($D2780&lt;LataProjekcji,IF((SUM($K2781:S2781)+12)&lt;$E2783,12,$E2783-SUM($K2781:S2781)),0)),(IF($D2780&lt;LataProjekcji,IF((SUM($K2781:S2781)+12)&lt;$D2783,12,$D2783-SUM($K2781:S2781)),0)))),0),0)</f>
        <v>0</v>
      </c>
      <c r="U2781" s="542">
        <f ca="1">IF(AND($G2781,NOT(ISTEXT($G2780)),ISNUMBER(Poczatek),ISNUMBER(Koniec_Projekt)),IFERROR(IF($D2780=LataProjekcji,IF($F2780&gt;$E2783,$E2783,$F2780),IF($D2783&gt;=$E2783,(IF($D2780&lt;LataProjekcji,IF((SUM($K2781:T2781)+12)&lt;$E2783,12,$E2783-SUM($K2781:T2781)),0)),(IF($D2780&lt;LataProjekcji,IF((SUM($K2781:T2781)+12)&lt;$D2783,12,$D2783-SUM($K2781:T2781)),0)))),0),0)</f>
        <v>0</v>
      </c>
      <c r="V2781" s="542">
        <f ca="1">IF(AND($G2781,NOT(ISTEXT($G2780)),ISNUMBER(Poczatek),ISNUMBER(Koniec_Projekt)),IFERROR(IF($D2780=LataProjekcji,IF($F2780&gt;$E2783,$E2783,$F2780),IF($D2783&gt;=$E2783,(IF($D2780&lt;LataProjekcji,IF((SUM($K2781:U2781)+12)&lt;$E2783,12,$E2783-SUM($K2781:U2781)),0)),(IF($D2780&lt;LataProjekcji,IF((SUM($K2781:U2781)+12)&lt;$D2783,12,$D2783-SUM($K2781:U2781)),0)))),0),0)</f>
        <v>0</v>
      </c>
      <c r="W2781" s="542">
        <f ca="1">IF(AND($G2781,NOT(ISTEXT($G2780)),ISNUMBER(Poczatek),ISNUMBER(Koniec_Projekt)),IFERROR(IF($D2780=LataProjekcji,IF($F2780&gt;$E2783,$E2783,$F2780),IF($D2783&gt;=$E2783,(IF($D2780&lt;LataProjekcji,IF((SUM($K2781:V2781)+12)&lt;$E2783,12,$E2783-SUM($K2781:V2781)),0)),(IF($D2780&lt;LataProjekcji,IF((SUM($K2781:V2781)+12)&lt;$D2783,12,$D2783-SUM($K2781:V2781)),0)))),0),0)</f>
        <v>0</v>
      </c>
      <c r="X2781" s="542">
        <f ca="1">IF(AND($G2781,NOT(ISTEXT($G2780)),ISNUMBER(Poczatek),ISNUMBER(Koniec_Projekt)),IFERROR(IF($D2780=LataProjekcji,IF($F2780&gt;$E2783,$E2783,$F2780),IF($D2783&gt;=$E2783,(IF($D2780&lt;LataProjekcji,IF((SUM($K2781:W2781)+12)&lt;$E2783,12,$E2783-SUM($K2781:W2781)),0)),(IF($D2780&lt;LataProjekcji,IF((SUM($K2781:W2781)+12)&lt;$D2783,12,$D2783-SUM($K2781:W2781)),0)))),0),0)</f>
        <v>0</v>
      </c>
      <c r="Y2781" s="542">
        <f ca="1">IF(AND($G2781,NOT(ISTEXT($G2780)),ISNUMBER(Poczatek),ISNUMBER(Koniec_Projekt)),IFERROR(IF($D2780=LataProjekcji,IF($F2780&gt;$E2783,$E2783,$F2780),IF($D2783&gt;=$E2783,(IF($D2780&lt;LataProjekcji,IF((SUM($K2781:X2781)+12)&lt;$E2783,12,$E2783-SUM($K2781:X2781)),0)),(IF($D2780&lt;LataProjekcji,IF((SUM($K2781:X2781)+12)&lt;$D2783,12,$D2783-SUM($K2781:X2781)),0)))),0),0)</f>
        <v>0</v>
      </c>
      <c r="Z2781" s="542">
        <f ca="1">IF(AND($G2781,NOT(ISTEXT($G2780)),ISNUMBER(Poczatek),ISNUMBER(Koniec_Projekt)),IFERROR(IF($D2780=LataProjekcji,IF($F2780&gt;$E2783,$E2783,$F2780),IF($D2783&gt;=$E2783,(IF($D2780&lt;LataProjekcji,IF((SUM($K2781:Y2781)+12)&lt;$E2783,12,$E2783-SUM($K2781:Y2781)),0)),(IF($D2780&lt;LataProjekcji,IF((SUM($K2781:Y2781)+12)&lt;$D2783,12,$D2783-SUM($K2781:Y2781)),0)))),0),0)</f>
        <v>0</v>
      </c>
      <c r="AA2781" s="542">
        <f ca="1">IF(AND($G2781,NOT(ISTEXT($G2780)),ISNUMBER(Poczatek),ISNUMBER(Koniec_Projekt)),IFERROR(IF($D2780=LataProjekcji,IF($F2780&gt;$E2783,$E2783,$F2780),IF($D2783&gt;=$E2783,(IF($D2780&lt;LataProjekcji,IF((SUM($K2781:Z2781)+12)&lt;$E2783,12,$E2783-SUM($K2781:Z2781)),0)),(IF($D2780&lt;LataProjekcji,IF((SUM($K2781:Z2781)+12)&lt;$D2783,12,$D2783-SUM($K2781:Z2781)),0)))),0),0)</f>
        <v>0</v>
      </c>
      <c r="AB2781" s="542">
        <f ca="1">IF(AND($G2781,NOT(ISTEXT($G2780)),ISNUMBER(Poczatek),ISNUMBER(Koniec_Projekt)),IFERROR(IF($D2780=LataProjekcji,IF($F2780&gt;$E2783,$E2783,$F2780),IF($D2783&gt;=$E2783,(IF($D2780&lt;LataProjekcji,IF((SUM($K2781:AA2781)+12)&lt;$E2783,12,$E2783-SUM($K2781:AA2781)),0)),(IF($D2780&lt;LataProjekcji,IF((SUM($K2781:AA2781)+12)&lt;$D2783,12,$D2783-SUM($K2781:AA2781)),0)))),0),0)</f>
        <v>0</v>
      </c>
      <c r="AC2781" s="542">
        <f ca="1">IF(AND($G2781,NOT(ISTEXT($G2780)),ISNUMBER(Poczatek),ISNUMBER(Koniec_Projekt)),IFERROR(IF($D2780=LataProjekcji,IF($F2780&gt;$E2783,$E2783,$F2780),IF($D2783&gt;=$E2783,(IF($D2780&lt;LataProjekcji,IF((SUM($K2781:AB2781)+12)&lt;$E2783,12,$E2783-SUM($K2781:AB2781)),0)),(IF($D2780&lt;LataProjekcji,IF((SUM($K2781:AB2781)+12)&lt;$D2783,12,$D2783-SUM($K2781:AB2781)),0)))),0),0)</f>
        <v>0</v>
      </c>
      <c r="AD2781" s="542">
        <f ca="1">IF(AND($G2781,NOT(ISTEXT($G2780)),ISNUMBER(Poczatek),ISNUMBER(Koniec_Projekt)),IFERROR(IF($D2780=LataProjekcji,IF($F2780&gt;$E2783,$E2783,$F2780),IF($D2783&gt;=$E2783,(IF($D2780&lt;LataProjekcji,IF((SUM($K2781:AC2781)+12)&lt;$E2783,12,$E2783-SUM($K2781:AC2781)),0)),(IF($D2780&lt;LataProjekcji,IF((SUM($K2781:AC2781)+12)&lt;$D2783,12,$D2783-SUM($K2781:AC2781)),0)))),0),0)</f>
        <v>0</v>
      </c>
      <c r="AE2781" s="542">
        <f ca="1">IF(AND($G2781,NOT(ISTEXT($G2780)),ISNUMBER(Poczatek),ISNUMBER(Koniec_Projekt)),IFERROR(IF($D2780=LataProjekcji,IF($F2780&gt;$E2783,$E2783,$F2780),IF($D2783&gt;=$E2783,(IF($D2780&lt;LataProjekcji,IF((SUM($K2781:AD2781)+12)&lt;$E2783,12,$E2783-SUM($K2781:AD2781)),0)),(IF($D2780&lt;LataProjekcji,IF((SUM($K2781:AD2781)+12)&lt;$D2783,12,$D2783-SUM($K2781:AD2781)),0)))),0),0)</f>
        <v>0</v>
      </c>
    </row>
    <row r="2782" spans="2:31" hidden="1">
      <c r="B2782" s="531" t="s">
        <v>757</v>
      </c>
      <c r="D2782" s="459">
        <f ca="1">D1616</f>
        <v>0</v>
      </c>
      <c r="E2782" s="459">
        <f ca="1">IF(D2781&gt;10,ROUND(D2782/12,2),D2782)</f>
        <v>0</v>
      </c>
      <c r="F2782" s="529">
        <f>Koniec_Projekt</f>
        <v>0</v>
      </c>
      <c r="G2782" s="330">
        <f>Miesiac_Koniec_Projekt</f>
        <v>0</v>
      </c>
      <c r="H2782" s="543" t="b">
        <f ca="1">SUM(K2782:AE2782)=D2781</f>
        <v>1</v>
      </c>
      <c r="I2782" s="1" t="s">
        <v>716</v>
      </c>
      <c r="K2782" s="256">
        <f ca="1">IF(AND($G2781,NOT(ISTEXT($G2780)),ISNUMBER(Poczatek),ISNUMBER(Koniec_Projekt)),IFERROR(IF(LataProjekcji=$F2783,ROUND($D2781,0),ROUND(K2780*$E2782,0)),0),0)</f>
        <v>0</v>
      </c>
      <c r="L2782" s="5">
        <f ca="1">IF(AND($G2781,NOT(ISTEXT($G2780)),ISNUMBER(Poczatek),ISNUMBER(Koniec_Projekt)),IFERROR(IF(LataProjekcji=$F2783,ROUND($D2781-SUM(K2782:$K2782),0),ROUND(L2780*$E2782,0)),0),0)</f>
        <v>0</v>
      </c>
      <c r="M2782" s="5">
        <f ca="1">IF(AND($G2781,NOT(ISTEXT($G2780)),ISNUMBER(Poczatek),ISNUMBER(Koniec_Projekt)),IFERROR(IF(LataProjekcji=$F2783,ROUND($D2781-SUM($K2782:L2782),0),ROUND(M2780*$E2782,0)),0),0)</f>
        <v>0</v>
      </c>
      <c r="N2782" s="5">
        <f ca="1">IF(AND($G2781,NOT(ISTEXT($G2780)),ISNUMBER(Poczatek),ISNUMBER(Koniec_Projekt)),IFERROR(IF(LataProjekcji=$F2783,ROUND($D2781-SUM($K2782:M2782),0),ROUND(N2780*$E2782,0)),0),0)</f>
        <v>0</v>
      </c>
      <c r="O2782" s="5">
        <f ca="1">IF(AND($G2781,NOT(ISTEXT($G2780)),ISNUMBER(Poczatek),ISNUMBER(Koniec_Projekt)),IFERROR(IF(LataProjekcji=$F2783,ROUND($D2781-SUM($K2782:N2782),0),ROUND(O2780*$E2782,0)),0),0)</f>
        <v>0</v>
      </c>
      <c r="P2782" s="5">
        <f ca="1">IF(AND($G2781,NOT(ISTEXT($G2780)),ISNUMBER(Poczatek),ISNUMBER(Koniec_Projekt)),IFERROR(IF(LataProjekcji=$F2783,ROUND($D2781-SUM($K2782:O2782),0),ROUND(P2780*$E2782,0)),0),0)</f>
        <v>0</v>
      </c>
      <c r="Q2782" s="5">
        <f ca="1">IF(AND($G2781,NOT(ISTEXT($G2780)),ISNUMBER(Poczatek),ISNUMBER(Koniec_Projekt)),IFERROR(IF(LataProjekcji=$F2783,ROUND($D2781-SUM($K2782:P2782),0),ROUND(Q2780*$E2782,0)),0),0)</f>
        <v>0</v>
      </c>
      <c r="R2782" s="5">
        <f ca="1">IF(AND($G2781,NOT(ISTEXT($G2780)),ISNUMBER(Poczatek),ISNUMBER(Koniec_Projekt)),IFERROR(IF(LataProjekcji=$F2783,ROUND($D2781-SUM($K2782:Q2782),0),ROUND(R2780*$E2782,0)),0),0)</f>
        <v>0</v>
      </c>
      <c r="S2782" s="5">
        <f ca="1">IF(AND($G2781,NOT(ISTEXT($G2780)),ISNUMBER(Poczatek),ISNUMBER(Koniec_Projekt)),IFERROR(IF(LataProjekcji=$F2783,ROUND($D2781-SUM($K2782:R2782),0),ROUND(S2780*$E2782,0)),0),0)</f>
        <v>0</v>
      </c>
      <c r="T2782" s="5">
        <f ca="1">IF(AND($G2781,NOT(ISTEXT($G2780)),ISNUMBER(Poczatek),ISNUMBER(Koniec_Projekt)),IFERROR(IF(LataProjekcji=$F2783,ROUND($D2781-SUM($K2782:S2782),0),ROUND(T2780*$E2782,0)),0),0)</f>
        <v>0</v>
      </c>
      <c r="U2782" s="5">
        <f ca="1">IF(AND($G2781,NOT(ISTEXT($G2780)),ISNUMBER(Poczatek),ISNUMBER(Koniec_Projekt)),IFERROR(IF(LataProjekcji=$F2783,ROUND($D2781-SUM($K2782:T2782),0),ROUND(U2780*$E2782,0)),0),0)</f>
        <v>0</v>
      </c>
      <c r="V2782" s="5">
        <f ca="1">IF(AND($G2781,NOT(ISTEXT($G2780)),ISNUMBER(Poczatek),ISNUMBER(Koniec_Projekt)),IFERROR(IF(LataProjekcji=$F2783,ROUND($D2781-SUM($K2782:U2782),0),ROUND(V2780*$E2782,0)),0),0)</f>
        <v>0</v>
      </c>
      <c r="W2782" s="5">
        <f ca="1">IF(AND($G2781,NOT(ISTEXT($G2780)),ISNUMBER(Poczatek),ISNUMBER(Koniec_Projekt)),IFERROR(IF(LataProjekcji=$F2783,ROUND($D2781-SUM($K2782:V2782),0),ROUND(W2780*$E2782,0)),0),0)</f>
        <v>0</v>
      </c>
      <c r="X2782" s="5">
        <f ca="1">IF(AND($G2781,NOT(ISTEXT($G2780)),ISNUMBER(Poczatek),ISNUMBER(Koniec_Projekt)),IFERROR(IF(LataProjekcji=$F2783,ROUND($D2781-SUM($K2782:W2782),0),ROUND(X2780*$E2782,0)),0),0)</f>
        <v>0</v>
      </c>
      <c r="Y2782" s="5">
        <f ca="1">IF(AND($G2781,NOT(ISTEXT($G2780)),ISNUMBER(Poczatek),ISNUMBER(Koniec_Projekt)),IFERROR(IF(LataProjekcji=$F2783,ROUND($D2781-SUM($K2782:X2782),0),ROUND(Y2780*$E2782,0)),0),0)</f>
        <v>0</v>
      </c>
      <c r="Z2782" s="5">
        <f ca="1">IF(AND($G2781,NOT(ISTEXT($G2780)),ISNUMBER(Poczatek),ISNUMBER(Koniec_Projekt)),IFERROR(IF(LataProjekcji=$F2783,ROUND($D2781-SUM($K2782:Y2782),0),ROUND(Z2780*$E2782,0)),0),0)</f>
        <v>0</v>
      </c>
      <c r="AA2782" s="5">
        <f ca="1">IF(AND($G2781,NOT(ISTEXT($G2780)),ISNUMBER(Poczatek),ISNUMBER(Koniec_Projekt)),IFERROR(IF(LataProjekcji=$F2783,ROUND($D2781-SUM($K2782:Z2782),0),ROUND(AA2780*$E2782,0)),0),0)</f>
        <v>0</v>
      </c>
      <c r="AB2782" s="5">
        <f ca="1">IF(AND($G2781,NOT(ISTEXT($G2780)),ISNUMBER(Poczatek),ISNUMBER(Koniec_Projekt)),IFERROR(IF(LataProjekcji=$F2783,ROUND($D2781-SUM($K2782:AA2782),0),ROUND(AB2780*$E2782,0)),0),0)</f>
        <v>0</v>
      </c>
      <c r="AC2782" s="5">
        <f ca="1">IF(AND($G2781,NOT(ISTEXT($G2780)),ISNUMBER(Poczatek),ISNUMBER(Koniec_Projekt)),IFERROR(IF(LataProjekcji=$F2783,ROUND($D2781-SUM($K2782:AB2782),0),ROUND(AC2780*$E2782,0)),0),0)</f>
        <v>0</v>
      </c>
      <c r="AD2782" s="5">
        <f ca="1">IF(AND($G2781,NOT(ISTEXT($G2780)),ISNUMBER(Poczatek),ISNUMBER(Koniec_Projekt)),IFERROR(IF(LataProjekcji=$F2783,ROUND($D2781-SUM($K2782:AC2782),0),ROUND(AD2780*$E2782,0)),0),0)</f>
        <v>0</v>
      </c>
      <c r="AE2782" s="5">
        <f ca="1">IF(AND($G2781,NOT(ISTEXT($G2780)),ISNUMBER(Poczatek),ISNUMBER(Koniec_Projekt)),IFERROR(IF(LataProjekcji=$F2783,ROUND($D2781-SUM($K2782:AD2782),0),ROUND(AE2780*$E2782,0)),0),0)</f>
        <v>0</v>
      </c>
    </row>
    <row r="2783" spans="2:31" hidden="1">
      <c r="B2783" s="531" t="s">
        <v>754</v>
      </c>
      <c r="D2783" s="1">
        <f ca="1">IFERROR(ROUNDUP(D2781/E2782,0),0)</f>
        <v>0</v>
      </c>
      <c r="E2783" s="1">
        <f ca="1">IF(D2783=0,0,DATEDIF(DATE(D2780,E2780,1),DATE(F2782,G2782,1),"m"))</f>
        <v>0</v>
      </c>
      <c r="F2783" s="1" t="str">
        <f ca="1">IFERROR(YEAR(G2780),"brak daty")</f>
        <v>brak daty</v>
      </c>
      <c r="G2783" s="1" t="str">
        <f ca="1">IFERROR(MONTH(G2780),"brak daty")</f>
        <v>brak daty</v>
      </c>
      <c r="I2783" s="1" t="s">
        <v>426</v>
      </c>
      <c r="K2783" s="5">
        <f ca="1">IF(AND($G2781,NOT(ISTEXT($G2780)),ISNUMBER(Poczatek),ISNUMBER(Koniec_Projekt)),IFERROR(IF(LataProjekcji=$F2782,IF(AND($G2782=$G2783,$F2782=$F2783),ROUND($D2781-SUM($K2783),0),ROUND(K2781*$E2782,0)),IF(LataProjekcji&gt;$F2782,0,ROUND(K2781*$E2782,0))),0),0)</f>
        <v>0</v>
      </c>
      <c r="L2783" s="5">
        <f ca="1">IF(AND($G2781,NOT(ISTEXT($G2780)),ISNUMBER(Poczatek),ISNUMBER(Koniec_Projekt)),IFERROR(IF(LataProjekcji=$F2782,IF(AND($G2782=$G2783,$F2782=$F2783),ROUND($D2781-SUM($K2783:K2783),0),ROUND(L2781*$E2782,0)),IF(LataProjekcji&gt;$F2782,0,ROUND(L2781*$E2782,0))),0),0)</f>
        <v>0</v>
      </c>
      <c r="M2783" s="5">
        <f ca="1">IF(AND($G2781,NOT(ISTEXT($G2780)),ISNUMBER(Poczatek),ISNUMBER(Koniec_Projekt)),IFERROR(IF(LataProjekcji=$F2782,IF(AND($G2782=$G2783,$F2782=$F2783),ROUND($D2781-SUM($K2783:L2783),0),ROUND(M2781*$E2782,0)),IF(LataProjekcji&gt;$F2782,0,ROUND(M2781*$E2782,0))),0),0)</f>
        <v>0</v>
      </c>
      <c r="N2783" s="5">
        <f ca="1">IF(AND($G2781,NOT(ISTEXT($G2780)),ISNUMBER(Poczatek),ISNUMBER(Koniec_Projekt)),IFERROR(IF(LataProjekcji=$F2782,IF(AND($G2782=$G2783,$F2782=$F2783),ROUND($D2781-SUM($K2783:M2783),0),ROUND(N2781*$E2782,0)),IF(LataProjekcji&gt;$F2782,0,ROUND(N2781*$E2782,0))),0),0)</f>
        <v>0</v>
      </c>
      <c r="O2783" s="5">
        <f ca="1">IF(AND($G2781,NOT(ISTEXT($G2780)),ISNUMBER(Poczatek),ISNUMBER(Koniec_Projekt)),IFERROR(IF(LataProjekcji=$F2782,IF(AND($G2782=$G2783,$F2782=$F2783),ROUND($D2781-SUM($K2783:N2783),0),ROUND(O2781*$E2782,0)),IF(LataProjekcji&gt;$F2782,0,ROUND(O2781*$E2782,0))),0),0)</f>
        <v>0</v>
      </c>
      <c r="P2783" s="5">
        <f ca="1">IF(AND($G2781,NOT(ISTEXT($G2780)),ISNUMBER(Poczatek),ISNUMBER(Koniec_Projekt)),IFERROR(IF(LataProjekcji=$F2782,IF(AND($G2782=$G2783,$F2782=$F2783),ROUND($D2781-SUM($K2783:O2783),0),ROUND(P2781*$E2782,0)),IF(LataProjekcji&gt;$F2782,0,ROUND(P2781*$E2782,0))),0),0)</f>
        <v>0</v>
      </c>
      <c r="Q2783" s="5">
        <f ca="1">IF(AND($G2781,NOT(ISTEXT($G2780)),ISNUMBER(Poczatek),ISNUMBER(Koniec_Projekt)),IFERROR(IF(LataProjekcji=$F2782,IF(AND($G2782=$G2783,$F2782=$F2783),ROUND($D2781-SUM($K2783:P2783),0),ROUND(Q2781*$E2782,0)),IF(LataProjekcji&gt;$F2782,0,ROUND(Q2781*$E2782,0))),0),0)</f>
        <v>0</v>
      </c>
      <c r="R2783" s="5">
        <f ca="1">IF(AND($G2781,NOT(ISTEXT($G2780)),ISNUMBER(Poczatek),ISNUMBER(Koniec_Projekt)),IFERROR(IF(LataProjekcji=$F2782,IF(AND($G2782=$G2783,$F2782=$F2783),ROUND($D2781-SUM($K2783:Q2783),0),ROUND(R2781*$E2782,0)),IF(LataProjekcji&gt;$F2782,0,ROUND(R2781*$E2782,0))),0),0)</f>
        <v>0</v>
      </c>
      <c r="S2783" s="5">
        <f ca="1">IF(AND($G2781,NOT(ISTEXT($G2780)),ISNUMBER(Poczatek),ISNUMBER(Koniec_Projekt)),IFERROR(IF(LataProjekcji=$F2782,IF(AND($G2782=$G2783,$F2782=$F2783),ROUND($D2781-SUM($K2783:R2783),0),ROUND(S2781*$E2782,0)),IF(LataProjekcji&gt;$F2782,0,ROUND(S2781*$E2782,0))),0),0)</f>
        <v>0</v>
      </c>
      <c r="T2783" s="5">
        <f ca="1">IF(AND($G2781,NOT(ISTEXT($G2780)),ISNUMBER(Poczatek),ISNUMBER(Koniec_Projekt)),IFERROR(IF(LataProjekcji=$F2782,IF(AND($G2782=$G2783,$F2782=$F2783),ROUND($D2781-SUM($K2783:S2783),0),ROUND(T2781*$E2782,0)),IF(LataProjekcji&gt;$F2782,0,ROUND(T2781*$E2782,0))),0),0)</f>
        <v>0</v>
      </c>
      <c r="U2783" s="5">
        <f ca="1">IF(AND($G2781,NOT(ISTEXT($G2780)),ISNUMBER(Poczatek),ISNUMBER(Koniec_Projekt)),IFERROR(IF(LataProjekcji=$F2782,IF(AND($G2782=$G2783,$F2782=$F2783),ROUND($D2781-SUM($K2783:T2783),0),ROUND(U2781*$E2782,0)),IF(LataProjekcji&gt;$F2782,0,ROUND(U2781*$E2782,0))),0),0)</f>
        <v>0</v>
      </c>
      <c r="V2783" s="5">
        <f ca="1">IF(AND($G2781,NOT(ISTEXT($G2780)),ISNUMBER(Poczatek),ISNUMBER(Koniec_Projekt)),IFERROR(IF(LataProjekcji=$F2782,IF(AND($G2782=$G2783,$F2782=$F2783),ROUND($D2781-SUM($K2783:U2783),0),ROUND(V2781*$E2782,0)),IF(LataProjekcji&gt;$F2782,0,ROUND(V2781*$E2782,0))),0),0)</f>
        <v>0</v>
      </c>
      <c r="W2783" s="5">
        <f ca="1">IF(AND($G2781,NOT(ISTEXT($G2780)),ISNUMBER(Poczatek),ISNUMBER(Koniec_Projekt)),IFERROR(IF(LataProjekcji=$F2782,IF(AND($G2782=$G2783,$F2782=$F2783),ROUND($D2781-SUM($K2783:V2783),0),ROUND(W2781*$E2782,0)),IF(LataProjekcji&gt;$F2782,0,ROUND(W2781*$E2782,0))),0),0)</f>
        <v>0</v>
      </c>
      <c r="X2783" s="5">
        <f ca="1">IF(AND($G2781,NOT(ISTEXT($G2780)),ISNUMBER(Poczatek),ISNUMBER(Koniec_Projekt)),IFERROR(IF(LataProjekcji=$F2782,IF(AND($G2782=$G2783,$F2782=$F2783),ROUND($D2781-SUM($K2783:W2783),0),ROUND(X2781*$E2782,0)),IF(LataProjekcji&gt;$F2782,0,ROUND(X2781*$E2782,0))),0),0)</f>
        <v>0</v>
      </c>
      <c r="Y2783" s="5">
        <f ca="1">IF(AND($G2781,NOT(ISTEXT($G2780)),ISNUMBER(Poczatek),ISNUMBER(Koniec_Projekt)),IFERROR(IF(LataProjekcji=$F2782,IF(AND($G2782=$G2783,$F2782=$F2783),ROUND($D2781-SUM($K2783:X2783),0),ROUND(Y2781*$E2782,0)),IF(LataProjekcji&gt;$F2782,0,ROUND(Y2781*$E2782,0))),0),0)</f>
        <v>0</v>
      </c>
      <c r="Z2783" s="5">
        <f ca="1">IF(AND($G2781,NOT(ISTEXT($G2780)),ISNUMBER(Poczatek),ISNUMBER(Koniec_Projekt)),IFERROR(IF(LataProjekcji=$F2782,IF(AND($G2782=$G2783,$F2782=$F2783),ROUND($D2781-SUM($K2783:Y2783),0),ROUND(Z2781*$E2782,0)),IF(LataProjekcji&gt;$F2782,0,ROUND(Z2781*$E2782,0))),0),0)</f>
        <v>0</v>
      </c>
      <c r="AA2783" s="5">
        <f ca="1">IF(AND($G2781,NOT(ISTEXT($G2780)),ISNUMBER(Poczatek),ISNUMBER(Koniec_Projekt)),IFERROR(IF(LataProjekcji=$F2782,IF(AND($G2782=$G2783,$F2782=$F2783),ROUND($D2781-SUM($K2783:Z2783),0),ROUND(AA2781*$E2782,0)),IF(LataProjekcji&gt;$F2782,0,ROUND(AA2781*$E2782,0))),0),0)</f>
        <v>0</v>
      </c>
      <c r="AB2783" s="5">
        <f ca="1">IF(AND($G2781,NOT(ISTEXT($G2780)),ISNUMBER(Poczatek),ISNUMBER(Koniec_Projekt)),IFERROR(IF(LataProjekcji=$F2782,IF(AND($G2782=$G2783,$F2782=$F2783),ROUND($D2781-SUM($K2783:AA2783),0),ROUND(AB2781*$E2782,0)),IF(LataProjekcji&gt;$F2782,0,ROUND(AB2781*$E2782,0))),0),0)</f>
        <v>0</v>
      </c>
      <c r="AC2783" s="5">
        <f ca="1">IF(AND($G2781,NOT(ISTEXT($G2780)),ISNUMBER(Poczatek),ISNUMBER(Koniec_Projekt)),IFERROR(IF(LataProjekcji=$F2782,IF(AND($G2782=$G2783,$F2782=$F2783),ROUND($D2781-SUM($K2783:AB2783),0),ROUND(AC2781*$E2782,0)),IF(LataProjekcji&gt;$F2782,0,ROUND(AC2781*$E2782,0))),0),0)</f>
        <v>0</v>
      </c>
      <c r="AD2783" s="5">
        <f ca="1">IF(AND($G2781,NOT(ISTEXT($G2780)),ISNUMBER(Poczatek),ISNUMBER(Koniec_Projekt)),IFERROR(IF(LataProjekcji=$F2782,IF(AND($G2782=$G2783,$F2782=$F2783),ROUND($D2781-SUM($K2783:AC2783),0),ROUND(AD2781*$E2782,0)),IF(LataProjekcji&gt;$F2782,0,ROUND(AD2781*$E2782,0))),0),0)</f>
        <v>0</v>
      </c>
      <c r="AE2783" s="5">
        <f ca="1">IF(AND($G2781,NOT(ISTEXT($G2780)),ISNUMBER(Poczatek),ISNUMBER(Koniec_Projekt)),IFERROR(IF(LataProjekcji=$F2782,IF(AND($G2782=$G2783,$F2782=$F2783),ROUND($D2781-SUM($K2783:AD2783),0),ROUND(AE2781*$E2782,0)),IF(LataProjekcji&gt;$F2782,0,ROUND(AE2781*$E2782,0))),0),0)</f>
        <v>0</v>
      </c>
    </row>
    <row r="2784" spans="2:31" ht="12.5" hidden="1" thickBot="1">
      <c r="B2784" s="532" t="s">
        <v>755</v>
      </c>
      <c r="C2784" s="533"/>
      <c r="D2784" s="534">
        <f ca="1">IF(D2781&gt;10,ROUND((D2783-1)*E2782,0),E2782)</f>
        <v>0</v>
      </c>
      <c r="E2784" s="534">
        <f ca="1">D2781-D2784</f>
        <v>0</v>
      </c>
      <c r="F2784" s="533"/>
      <c r="G2784" s="533"/>
      <c r="H2784" s="533"/>
      <c r="I2784" s="533"/>
      <c r="J2784" s="533"/>
      <c r="K2784" s="533"/>
      <c r="L2784" s="533"/>
      <c r="M2784" s="533"/>
      <c r="N2784" s="533"/>
      <c r="O2784" s="533"/>
      <c r="P2784" s="533"/>
      <c r="Q2784" s="533"/>
      <c r="R2784" s="533"/>
      <c r="S2784" s="533"/>
      <c r="T2784" s="533"/>
      <c r="U2784" s="533"/>
      <c r="V2784" s="533"/>
      <c r="W2784" s="533"/>
      <c r="X2784" s="533"/>
      <c r="Y2784" s="533"/>
      <c r="Z2784" s="533"/>
      <c r="AA2784" s="533"/>
      <c r="AB2784" s="533"/>
      <c r="AC2784" s="533"/>
      <c r="AD2784" s="533"/>
      <c r="AE2784" s="533"/>
    </row>
    <row r="2785" spans="2:31" ht="12.5" hidden="1" thickTop="1"/>
    <row r="2786" spans="2:31" ht="12.5" hidden="1" thickBot="1">
      <c r="B2786" s="535" t="str">
        <f ca="1">"nazwa ST: "&amp;B1620</f>
        <v>nazwa ST: 0</v>
      </c>
      <c r="C2786" s="535"/>
      <c r="D2786" s="536">
        <f>D1620</f>
        <v>158</v>
      </c>
      <c r="E2786" s="535"/>
      <c r="F2786" s="535"/>
      <c r="G2786" s="535"/>
      <c r="H2786" s="535"/>
      <c r="I2786" s="535"/>
      <c r="J2786" s="535"/>
      <c r="K2786" s="544" t="str">
        <f t="shared" ref="K2786:AE2786" si="3732">LataProjekcji</f>
        <v>Uzupełnij dane</v>
      </c>
      <c r="L2786" s="544" t="str">
        <f t="shared" si="3732"/>
        <v/>
      </c>
      <c r="M2786" s="544" t="str">
        <f t="shared" si="3732"/>
        <v/>
      </c>
      <c r="N2786" s="544" t="str">
        <f t="shared" si="3732"/>
        <v/>
      </c>
      <c r="O2786" s="544" t="str">
        <f t="shared" si="3732"/>
        <v/>
      </c>
      <c r="P2786" s="544" t="str">
        <f t="shared" si="3732"/>
        <v/>
      </c>
      <c r="Q2786" s="544" t="str">
        <f t="shared" si="3732"/>
        <v/>
      </c>
      <c r="R2786" s="544" t="str">
        <f t="shared" si="3732"/>
        <v/>
      </c>
      <c r="S2786" s="544" t="str">
        <f t="shared" si="3732"/>
        <v/>
      </c>
      <c r="T2786" s="544" t="str">
        <f t="shared" si="3732"/>
        <v/>
      </c>
      <c r="U2786" s="544" t="str">
        <f t="shared" si="3732"/>
        <v/>
      </c>
      <c r="V2786" s="544" t="str">
        <f t="shared" si="3732"/>
        <v/>
      </c>
      <c r="W2786" s="544" t="str">
        <f t="shared" si="3732"/>
        <v/>
      </c>
      <c r="X2786" s="544" t="str">
        <f t="shared" si="3732"/>
        <v/>
      </c>
      <c r="Y2786" s="544" t="str">
        <f t="shared" si="3732"/>
        <v/>
      </c>
      <c r="Z2786" s="544" t="str">
        <f t="shared" si="3732"/>
        <v/>
      </c>
      <c r="AA2786" s="544" t="str">
        <f t="shared" si="3732"/>
        <v/>
      </c>
      <c r="AB2786" s="544" t="str">
        <f t="shared" si="3732"/>
        <v/>
      </c>
      <c r="AC2786" s="544" t="str">
        <f t="shared" si="3732"/>
        <v/>
      </c>
      <c r="AD2786" s="544" t="str">
        <f t="shared" si="3732"/>
        <v/>
      </c>
      <c r="AE2786" s="544" t="str">
        <f t="shared" si="3732"/>
        <v/>
      </c>
    </row>
    <row r="2787" spans="2:31" hidden="1">
      <c r="B2787" s="531" t="s">
        <v>756</v>
      </c>
      <c r="D2787" s="1">
        <f ca="1">D1621</f>
        <v>1900</v>
      </c>
      <c r="E2787" s="1">
        <f ca="1">E1621</f>
        <v>1</v>
      </c>
      <c r="F2787" s="1">
        <f ca="1">IF(D2788&gt;10,F1621,1)</f>
        <v>1</v>
      </c>
      <c r="G2787" s="530" t="str">
        <f ca="1">IF(ISBLANK(OFFSET($E$269,$D2786,0)),"brak daty",IF(D2788&gt;10,EDATE(OFFSET($E$269,$D2786,0),D2790),DATE(D2787,E2787,1)))</f>
        <v>brak daty</v>
      </c>
      <c r="H2787" s="543" t="b">
        <f ca="1">SUM(K2787:AE2787)=D2790</f>
        <v>1</v>
      </c>
      <c r="I2787" s="1" t="s">
        <v>752</v>
      </c>
      <c r="K2787" s="5">
        <f ca="1">IF(AND($G2788,NOT(ISTEXT($G2787)),ISNUMBER(Poczatek),ISNUMBER(Koniec_Projekt)),IFERROR(IF($D2787=LataProjekcji,$F2787,IF($D2787&lt;LataProjekcji,IF((SUM(K2787)+12)&lt;$D2790,12,$D2790-SUM(K2787)),0)),0),0)</f>
        <v>0</v>
      </c>
      <c r="L2787" s="5">
        <f ca="1">IF(AND($G2788,NOT(ISTEXT($G2787)),ISNUMBER(Poczatek),ISNUMBER(Koniec_Projekt)),IFERROR(IF($D2787=LataProjekcji,$F2787,IF($D2787&lt;LataProjekcji,IF((SUM($K2787:K2787)+12)&lt;$D2790,12,$D2790-SUM($K2787:K2787)),0)),0),0)</f>
        <v>0</v>
      </c>
      <c r="M2787" s="5">
        <f ca="1">IF(AND($G2788,NOT(ISTEXT($G2787)),ISNUMBER(Poczatek),ISNUMBER(Koniec_Projekt)),IFERROR(IF($D2787=LataProjekcji,$F2787,IF($D2787&lt;LataProjekcji,IF((SUM($K2787:L2787)+12)&lt;$D2790,12,$D2790-SUM($K2787:L2787)),0)),0),0)</f>
        <v>0</v>
      </c>
      <c r="N2787" s="5">
        <f ca="1">IF(AND($G2788,NOT(ISTEXT($G2787)),ISNUMBER(Poczatek),ISNUMBER(Koniec_Projekt)),IFERROR(IF($D2787=LataProjekcji,$F2787,IF($D2787&lt;LataProjekcji,IF((SUM($K2787:M2787)+12)&lt;$D2790,12,$D2790-SUM($K2787:M2787)),0)),0),0)</f>
        <v>0</v>
      </c>
      <c r="O2787" s="5">
        <f ca="1">IF(AND($G2788,NOT(ISTEXT($G2787)),ISNUMBER(Poczatek),ISNUMBER(Koniec_Projekt)),IFERROR(IF($D2787=LataProjekcji,$F2787,IF($D2787&lt;LataProjekcji,IF((SUM($K2787:N2787)+12)&lt;$D2790,12,$D2790-SUM($K2787:N2787)),0)),0),0)</f>
        <v>0</v>
      </c>
      <c r="P2787" s="5">
        <f ca="1">IF(AND($G2788,NOT(ISTEXT($G2787)),ISNUMBER(Poczatek),ISNUMBER(Koniec_Projekt)),IFERROR(IF($D2787=LataProjekcji,$F2787,IF($D2787&lt;LataProjekcji,IF((SUM($K2787:O2787)+12)&lt;$D2790,12,$D2790-SUM($K2787:O2787)),0)),0),0)</f>
        <v>0</v>
      </c>
      <c r="Q2787" s="5">
        <f ca="1">IF(AND($G2788,NOT(ISTEXT($G2787)),ISNUMBER(Poczatek),ISNUMBER(Koniec_Projekt)),IFERROR(IF($D2787=LataProjekcji,$F2787,IF($D2787&lt;LataProjekcji,IF((SUM($K2787:P2787)+12)&lt;$D2790,12,$D2790-SUM($K2787:P2787)),0)),0),0)</f>
        <v>0</v>
      </c>
      <c r="R2787" s="5">
        <f ca="1">IF(AND($G2788,NOT(ISTEXT($G2787)),ISNUMBER(Poczatek),ISNUMBER(Koniec_Projekt)),IFERROR(IF($D2787=LataProjekcji,$F2787,IF($D2787&lt;LataProjekcji,IF((SUM($K2787:Q2787)+12)&lt;$D2790,12,$D2790-SUM($K2787:Q2787)),0)),0),0)</f>
        <v>0</v>
      </c>
      <c r="S2787" s="5">
        <f ca="1">IF(AND($G2788,NOT(ISTEXT($G2787)),ISNUMBER(Poczatek),ISNUMBER(Koniec_Projekt)),IFERROR(IF($D2787=LataProjekcji,$F2787,IF($D2787&lt;LataProjekcji,IF((SUM($K2787:R2787)+12)&lt;$D2790,12,$D2790-SUM($K2787:R2787)),0)),0),0)</f>
        <v>0</v>
      </c>
      <c r="T2787" s="5">
        <f ca="1">IF(AND($G2788,NOT(ISTEXT($G2787)),ISNUMBER(Poczatek),ISNUMBER(Koniec_Projekt)),IFERROR(IF($D2787=LataProjekcji,$F2787,IF($D2787&lt;LataProjekcji,IF((SUM($K2787:S2787)+12)&lt;$D2790,12,$D2790-SUM($K2787:S2787)),0)),0),0)</f>
        <v>0</v>
      </c>
      <c r="U2787" s="5">
        <f ca="1">IF(AND($G2788,NOT(ISTEXT($G2787)),ISNUMBER(Poczatek),ISNUMBER(Koniec_Projekt)),IFERROR(IF($D2787=LataProjekcji,$F2787,IF($D2787&lt;LataProjekcji,IF((SUM($K2787:T2787)+12)&lt;$D2790,12,$D2790-SUM($K2787:T2787)),0)),0),0)</f>
        <v>0</v>
      </c>
      <c r="V2787" s="5">
        <f ca="1">IF(AND($G2788,NOT(ISTEXT($G2787)),ISNUMBER(Poczatek),ISNUMBER(Koniec_Projekt)),IFERROR(IF($D2787=LataProjekcji,$F2787,IF($D2787&lt;LataProjekcji,IF((SUM($K2787:U2787)+12)&lt;$D2790,12,$D2790-SUM($K2787:U2787)),0)),0),0)</f>
        <v>0</v>
      </c>
      <c r="W2787" s="5">
        <f ca="1">IF(AND($G2788,NOT(ISTEXT($G2787)),ISNUMBER(Poczatek),ISNUMBER(Koniec_Projekt)),IFERROR(IF($D2787=LataProjekcji,$F2787,IF($D2787&lt;LataProjekcji,IF((SUM($K2787:V2787)+12)&lt;$D2790,12,$D2790-SUM($K2787:V2787)),0)),0),0)</f>
        <v>0</v>
      </c>
      <c r="X2787" s="5">
        <f ca="1">IF(AND($G2788,NOT(ISTEXT($G2787)),ISNUMBER(Poczatek),ISNUMBER(Koniec_Projekt)),IFERROR(IF($D2787=LataProjekcji,$F2787,IF($D2787&lt;LataProjekcji,IF((SUM($K2787:W2787)+12)&lt;$D2790,12,$D2790-SUM($K2787:W2787)),0)),0),0)</f>
        <v>0</v>
      </c>
      <c r="Y2787" s="5">
        <f ca="1">IF(AND($G2788,NOT(ISTEXT($G2787)),ISNUMBER(Poczatek),ISNUMBER(Koniec_Projekt)),IFERROR(IF($D2787=LataProjekcji,$F2787,IF($D2787&lt;LataProjekcji,IF((SUM($K2787:X2787)+12)&lt;$D2790,12,$D2790-SUM($K2787:X2787)),0)),0),0)</f>
        <v>0</v>
      </c>
      <c r="Z2787" s="5">
        <f ca="1">IF(AND($G2788,NOT(ISTEXT($G2787)),ISNUMBER(Poczatek),ISNUMBER(Koniec_Projekt)),IFERROR(IF($D2787=LataProjekcji,$F2787,IF($D2787&lt;LataProjekcji,IF((SUM($K2787:Y2787)+12)&lt;$D2790,12,$D2790-SUM($K2787:Y2787)),0)),0),0)</f>
        <v>0</v>
      </c>
      <c r="AA2787" s="5">
        <f ca="1">IF(AND($G2788,NOT(ISTEXT($G2787)),ISNUMBER(Poczatek),ISNUMBER(Koniec_Projekt)),IFERROR(IF($D2787=LataProjekcji,$F2787,IF($D2787&lt;LataProjekcji,IF((SUM($K2787:Z2787)+12)&lt;$D2790,12,$D2790-SUM($K2787:Z2787)),0)),0),0)</f>
        <v>0</v>
      </c>
      <c r="AB2787" s="5">
        <f ca="1">IF(AND($G2788,NOT(ISTEXT($G2787)),ISNUMBER(Poczatek),ISNUMBER(Koniec_Projekt)),IFERROR(IF($D2787=LataProjekcji,$F2787,IF($D2787&lt;LataProjekcji,IF((SUM($K2787:AA2787)+12)&lt;$D2790,12,$D2790-SUM($K2787:AA2787)),0)),0),0)</f>
        <v>0</v>
      </c>
      <c r="AC2787" s="5">
        <f ca="1">IF(AND($G2788,NOT(ISTEXT($G2787)),ISNUMBER(Poczatek),ISNUMBER(Koniec_Projekt)),IFERROR(IF($D2787=LataProjekcji,$F2787,IF($D2787&lt;LataProjekcji,IF((SUM($K2787:AB2787)+12)&lt;$D2790,12,$D2790-SUM($K2787:AB2787)),0)),0),0)</f>
        <v>0</v>
      </c>
      <c r="AD2787" s="5">
        <f ca="1">IF(AND($G2788,NOT(ISTEXT($G2787)),ISNUMBER(Poczatek),ISNUMBER(Koniec_Projekt)),IFERROR(IF($D2787=LataProjekcji,$F2787,IF($D2787&lt;LataProjekcji,IF((SUM($K2787:AC2787)+12)&lt;$D2790,12,$D2790-SUM($K2787:AC2787)),0)),0),0)</f>
        <v>0</v>
      </c>
      <c r="AE2787" s="5">
        <f ca="1">IF(AND($G2788,NOT(ISTEXT($G2787)),ISNUMBER(Poczatek),ISNUMBER(Koniec_Projekt)),IFERROR(IF($D2787=LataProjekcji,$F2787,IF($D2787&lt;LataProjekcji,IF((SUM($K2787:AD2787)+12)&lt;$D2790,12,$D2790-SUM($K2787:AD2787)),0)),0),0)</f>
        <v>0</v>
      </c>
    </row>
    <row r="2788" spans="2:31" hidden="1">
      <c r="B2788" s="531" t="s">
        <v>758</v>
      </c>
      <c r="D2788" s="5">
        <f ca="1">D1622</f>
        <v>0</v>
      </c>
      <c r="E2788" s="459">
        <f ca="1">E1622</f>
        <v>0</v>
      </c>
      <c r="F2788" s="459">
        <f ca="1">F1622</f>
        <v>0</v>
      </c>
      <c r="G2788" s="1" t="b">
        <f>NOT(ISBLANK(am_maszyny))</f>
        <v>0</v>
      </c>
      <c r="H2788" s="543" t="b">
        <f ca="1">SUM(K2788:AE2788)=E2790</f>
        <v>1</v>
      </c>
      <c r="I2788" s="1" t="s">
        <v>753</v>
      </c>
      <c r="K2788" s="542">
        <f ca="1">IF(AND($G2788,NOT(ISTEXT($G2787)),ISNUMBER(Poczatek),ISNUMBER(Koniec_Projekt)),IFERROR(IF($D2787=LataProjekcji,IF($F2787&gt;$E2790,$E2790,$F2787),IF($D2790&gt;=$E2790,(IF($D2787&lt;LataProjekcji,IF((SUM(J2788:$K2788)+12)&lt;$E2790,12,$E2790-SUM(J2788:$K2788)),0)),(IF($D2787&lt;LataProjekcji,IF((SUM(J2788:$K2788)+12)&lt;$D2790,12,$D2790-SUM(J2788:$K2788)),0)))),0),0)</f>
        <v>0</v>
      </c>
      <c r="L2788" s="542">
        <f ca="1">IF(AND($G2788,NOT(ISTEXT($G2787)),ISNUMBER(Poczatek),ISNUMBER(Koniec_Projekt)),IFERROR(IF($D2787=LataProjekcji,IF($F2787&gt;$E2790,$E2790,$F2787),IF($D2790&gt;=$E2790,(IF($D2787&lt;LataProjekcji,IF((SUM($K2788:K2788)+12)&lt;$E2790,12,$E2790-SUM($K2788:K2788)),0)),(IF($D2787&lt;LataProjekcji,IF((SUM($K2788:K2788)+12)&lt;$D2790,12,$D2790-SUM($K2788:K2788)),0)))),0),0)</f>
        <v>0</v>
      </c>
      <c r="M2788" s="542">
        <f ca="1">IF(AND($G2788,NOT(ISTEXT($G2787)),ISNUMBER(Poczatek),ISNUMBER(Koniec_Projekt)),IFERROR(IF($D2787=LataProjekcji,IF($F2787&gt;$E2790,$E2790,$F2787),IF($D2790&gt;=$E2790,(IF($D2787&lt;LataProjekcji,IF((SUM($K2788:L2788)+12)&lt;$E2790,12,$E2790-SUM($K2788:L2788)),0)),(IF($D2787&lt;LataProjekcji,IF((SUM($K2788:L2788)+12)&lt;$D2790,12,$D2790-SUM($K2788:L2788)),0)))),0),0)</f>
        <v>0</v>
      </c>
      <c r="N2788" s="542">
        <f ca="1">IF(AND($G2788,NOT(ISTEXT($G2787)),ISNUMBER(Poczatek),ISNUMBER(Koniec_Projekt)),IFERROR(IF($D2787=LataProjekcji,IF($F2787&gt;$E2790,$E2790,$F2787),IF($D2790&gt;=$E2790,(IF($D2787&lt;LataProjekcji,IF((SUM($K2788:M2788)+12)&lt;$E2790,12,$E2790-SUM($K2788:M2788)),0)),(IF($D2787&lt;LataProjekcji,IF((SUM($K2788:M2788)+12)&lt;$D2790,12,$D2790-SUM($K2788:M2788)),0)))),0),0)</f>
        <v>0</v>
      </c>
      <c r="O2788" s="542">
        <f ca="1">IF(AND($G2788,NOT(ISTEXT($G2787)),ISNUMBER(Poczatek),ISNUMBER(Koniec_Projekt)),IFERROR(IF($D2787=LataProjekcji,IF($F2787&gt;$E2790,$E2790,$F2787),IF($D2790&gt;=$E2790,(IF($D2787&lt;LataProjekcji,IF((SUM($K2788:N2788)+12)&lt;$E2790,12,$E2790-SUM($K2788:N2788)),0)),(IF($D2787&lt;LataProjekcji,IF((SUM($K2788:N2788)+12)&lt;$D2790,12,$D2790-SUM($K2788:N2788)),0)))),0),0)</f>
        <v>0</v>
      </c>
      <c r="P2788" s="542">
        <f ca="1">IF(AND($G2788,NOT(ISTEXT($G2787)),ISNUMBER(Poczatek),ISNUMBER(Koniec_Projekt)),IFERROR(IF($D2787=LataProjekcji,IF($F2787&gt;$E2790,$E2790,$F2787),IF($D2790&gt;=$E2790,(IF($D2787&lt;LataProjekcji,IF((SUM($K2788:O2788)+12)&lt;$E2790,12,$E2790-SUM($K2788:O2788)),0)),(IF($D2787&lt;LataProjekcji,IF((SUM($K2788:O2788)+12)&lt;$D2790,12,$D2790-SUM($K2788:O2788)),0)))),0),0)</f>
        <v>0</v>
      </c>
      <c r="Q2788" s="542">
        <f ca="1">IF(AND($G2788,NOT(ISTEXT($G2787)),ISNUMBER(Poczatek),ISNUMBER(Koniec_Projekt)),IFERROR(IF($D2787=LataProjekcji,IF($F2787&gt;$E2790,$E2790,$F2787),IF($D2790&gt;=$E2790,(IF($D2787&lt;LataProjekcji,IF((SUM($K2788:P2788)+12)&lt;$E2790,12,$E2790-SUM($K2788:P2788)),0)),(IF($D2787&lt;LataProjekcji,IF((SUM($K2788:P2788)+12)&lt;$D2790,12,$D2790-SUM($K2788:P2788)),0)))),0),0)</f>
        <v>0</v>
      </c>
      <c r="R2788" s="542">
        <f ca="1">IF(AND($G2788,NOT(ISTEXT($G2787)),ISNUMBER(Poczatek),ISNUMBER(Koniec_Projekt)),IFERROR(IF($D2787=LataProjekcji,IF($F2787&gt;$E2790,$E2790,$F2787),IF($D2790&gt;=$E2790,(IF($D2787&lt;LataProjekcji,IF((SUM($K2788:Q2788)+12)&lt;$E2790,12,$E2790-SUM($K2788:Q2788)),0)),(IF($D2787&lt;LataProjekcji,IF((SUM($K2788:Q2788)+12)&lt;$D2790,12,$D2790-SUM($K2788:Q2788)),0)))),0),0)</f>
        <v>0</v>
      </c>
      <c r="S2788" s="542">
        <f ca="1">IF(AND($G2788,NOT(ISTEXT($G2787)),ISNUMBER(Poczatek),ISNUMBER(Koniec_Projekt)),IFERROR(IF($D2787=LataProjekcji,IF($F2787&gt;$E2790,$E2790,$F2787),IF($D2790&gt;=$E2790,(IF($D2787&lt;LataProjekcji,IF((SUM($K2788:R2788)+12)&lt;$E2790,12,$E2790-SUM($K2788:R2788)),0)),(IF($D2787&lt;LataProjekcji,IF((SUM($K2788:R2788)+12)&lt;$D2790,12,$D2790-SUM($K2788:R2788)),0)))),0),0)</f>
        <v>0</v>
      </c>
      <c r="T2788" s="542">
        <f ca="1">IF(AND($G2788,NOT(ISTEXT($G2787)),ISNUMBER(Poczatek),ISNUMBER(Koniec_Projekt)),IFERROR(IF($D2787=LataProjekcji,IF($F2787&gt;$E2790,$E2790,$F2787),IF($D2790&gt;=$E2790,(IF($D2787&lt;LataProjekcji,IF((SUM($K2788:S2788)+12)&lt;$E2790,12,$E2790-SUM($K2788:S2788)),0)),(IF($D2787&lt;LataProjekcji,IF((SUM($K2788:S2788)+12)&lt;$D2790,12,$D2790-SUM($K2788:S2788)),0)))),0),0)</f>
        <v>0</v>
      </c>
      <c r="U2788" s="542">
        <f ca="1">IF(AND($G2788,NOT(ISTEXT($G2787)),ISNUMBER(Poczatek),ISNUMBER(Koniec_Projekt)),IFERROR(IF($D2787=LataProjekcji,IF($F2787&gt;$E2790,$E2790,$F2787),IF($D2790&gt;=$E2790,(IF($D2787&lt;LataProjekcji,IF((SUM($K2788:T2788)+12)&lt;$E2790,12,$E2790-SUM($K2788:T2788)),0)),(IF($D2787&lt;LataProjekcji,IF((SUM($K2788:T2788)+12)&lt;$D2790,12,$D2790-SUM($K2788:T2788)),0)))),0),0)</f>
        <v>0</v>
      </c>
      <c r="V2788" s="542">
        <f ca="1">IF(AND($G2788,NOT(ISTEXT($G2787)),ISNUMBER(Poczatek),ISNUMBER(Koniec_Projekt)),IFERROR(IF($D2787=LataProjekcji,IF($F2787&gt;$E2790,$E2790,$F2787),IF($D2790&gt;=$E2790,(IF($D2787&lt;LataProjekcji,IF((SUM($K2788:U2788)+12)&lt;$E2790,12,$E2790-SUM($K2788:U2788)),0)),(IF($D2787&lt;LataProjekcji,IF((SUM($K2788:U2788)+12)&lt;$D2790,12,$D2790-SUM($K2788:U2788)),0)))),0),0)</f>
        <v>0</v>
      </c>
      <c r="W2788" s="542">
        <f ca="1">IF(AND($G2788,NOT(ISTEXT($G2787)),ISNUMBER(Poczatek),ISNUMBER(Koniec_Projekt)),IFERROR(IF($D2787=LataProjekcji,IF($F2787&gt;$E2790,$E2790,$F2787),IF($D2790&gt;=$E2790,(IF($D2787&lt;LataProjekcji,IF((SUM($K2788:V2788)+12)&lt;$E2790,12,$E2790-SUM($K2788:V2788)),0)),(IF($D2787&lt;LataProjekcji,IF((SUM($K2788:V2788)+12)&lt;$D2790,12,$D2790-SUM($K2788:V2788)),0)))),0),0)</f>
        <v>0</v>
      </c>
      <c r="X2788" s="542">
        <f ca="1">IF(AND($G2788,NOT(ISTEXT($G2787)),ISNUMBER(Poczatek),ISNUMBER(Koniec_Projekt)),IFERROR(IF($D2787=LataProjekcji,IF($F2787&gt;$E2790,$E2790,$F2787),IF($D2790&gt;=$E2790,(IF($D2787&lt;LataProjekcji,IF((SUM($K2788:W2788)+12)&lt;$E2790,12,$E2790-SUM($K2788:W2788)),0)),(IF($D2787&lt;LataProjekcji,IF((SUM($K2788:W2788)+12)&lt;$D2790,12,$D2790-SUM($K2788:W2788)),0)))),0),0)</f>
        <v>0</v>
      </c>
      <c r="Y2788" s="542">
        <f ca="1">IF(AND($G2788,NOT(ISTEXT($G2787)),ISNUMBER(Poczatek),ISNUMBER(Koniec_Projekt)),IFERROR(IF($D2787=LataProjekcji,IF($F2787&gt;$E2790,$E2790,$F2787),IF($D2790&gt;=$E2790,(IF($D2787&lt;LataProjekcji,IF((SUM($K2788:X2788)+12)&lt;$E2790,12,$E2790-SUM($K2788:X2788)),0)),(IF($D2787&lt;LataProjekcji,IF((SUM($K2788:X2788)+12)&lt;$D2790,12,$D2790-SUM($K2788:X2788)),0)))),0),0)</f>
        <v>0</v>
      </c>
      <c r="Z2788" s="542">
        <f ca="1">IF(AND($G2788,NOT(ISTEXT($G2787)),ISNUMBER(Poczatek),ISNUMBER(Koniec_Projekt)),IFERROR(IF($D2787=LataProjekcji,IF($F2787&gt;$E2790,$E2790,$F2787),IF($D2790&gt;=$E2790,(IF($D2787&lt;LataProjekcji,IF((SUM($K2788:Y2788)+12)&lt;$E2790,12,$E2790-SUM($K2788:Y2788)),0)),(IF($D2787&lt;LataProjekcji,IF((SUM($K2788:Y2788)+12)&lt;$D2790,12,$D2790-SUM($K2788:Y2788)),0)))),0),0)</f>
        <v>0</v>
      </c>
      <c r="AA2788" s="542">
        <f ca="1">IF(AND($G2788,NOT(ISTEXT($G2787)),ISNUMBER(Poczatek),ISNUMBER(Koniec_Projekt)),IFERROR(IF($D2787=LataProjekcji,IF($F2787&gt;$E2790,$E2790,$F2787),IF($D2790&gt;=$E2790,(IF($D2787&lt;LataProjekcji,IF((SUM($K2788:Z2788)+12)&lt;$E2790,12,$E2790-SUM($K2788:Z2788)),0)),(IF($D2787&lt;LataProjekcji,IF((SUM($K2788:Z2788)+12)&lt;$D2790,12,$D2790-SUM($K2788:Z2788)),0)))),0),0)</f>
        <v>0</v>
      </c>
      <c r="AB2788" s="542">
        <f ca="1">IF(AND($G2788,NOT(ISTEXT($G2787)),ISNUMBER(Poczatek),ISNUMBER(Koniec_Projekt)),IFERROR(IF($D2787=LataProjekcji,IF($F2787&gt;$E2790,$E2790,$F2787),IF($D2790&gt;=$E2790,(IF($D2787&lt;LataProjekcji,IF((SUM($K2788:AA2788)+12)&lt;$E2790,12,$E2790-SUM($K2788:AA2788)),0)),(IF($D2787&lt;LataProjekcji,IF((SUM($K2788:AA2788)+12)&lt;$D2790,12,$D2790-SUM($K2788:AA2788)),0)))),0),0)</f>
        <v>0</v>
      </c>
      <c r="AC2788" s="542">
        <f ca="1">IF(AND($G2788,NOT(ISTEXT($G2787)),ISNUMBER(Poczatek),ISNUMBER(Koniec_Projekt)),IFERROR(IF($D2787=LataProjekcji,IF($F2787&gt;$E2790,$E2790,$F2787),IF($D2790&gt;=$E2790,(IF($D2787&lt;LataProjekcji,IF((SUM($K2788:AB2788)+12)&lt;$E2790,12,$E2790-SUM($K2788:AB2788)),0)),(IF($D2787&lt;LataProjekcji,IF((SUM($K2788:AB2788)+12)&lt;$D2790,12,$D2790-SUM($K2788:AB2788)),0)))),0),0)</f>
        <v>0</v>
      </c>
      <c r="AD2788" s="542">
        <f ca="1">IF(AND($G2788,NOT(ISTEXT($G2787)),ISNUMBER(Poczatek),ISNUMBER(Koniec_Projekt)),IFERROR(IF($D2787=LataProjekcji,IF($F2787&gt;$E2790,$E2790,$F2787),IF($D2790&gt;=$E2790,(IF($D2787&lt;LataProjekcji,IF((SUM($K2788:AC2788)+12)&lt;$E2790,12,$E2790-SUM($K2788:AC2788)),0)),(IF($D2787&lt;LataProjekcji,IF((SUM($K2788:AC2788)+12)&lt;$D2790,12,$D2790-SUM($K2788:AC2788)),0)))),0),0)</f>
        <v>0</v>
      </c>
      <c r="AE2788" s="542">
        <f ca="1">IF(AND($G2788,NOT(ISTEXT($G2787)),ISNUMBER(Poczatek),ISNUMBER(Koniec_Projekt)),IFERROR(IF($D2787=LataProjekcji,IF($F2787&gt;$E2790,$E2790,$F2787),IF($D2790&gt;=$E2790,(IF($D2787&lt;LataProjekcji,IF((SUM($K2788:AD2788)+12)&lt;$E2790,12,$E2790-SUM($K2788:AD2788)),0)),(IF($D2787&lt;LataProjekcji,IF((SUM($K2788:AD2788)+12)&lt;$D2790,12,$D2790-SUM($K2788:AD2788)),0)))),0),0)</f>
        <v>0</v>
      </c>
    </row>
    <row r="2789" spans="2:31" hidden="1">
      <c r="B2789" s="531" t="s">
        <v>757</v>
      </c>
      <c r="D2789" s="459">
        <f ca="1">D1623</f>
        <v>0</v>
      </c>
      <c r="E2789" s="459">
        <f ca="1">IF(D2788&gt;10,ROUND(D2789/12,2),D2789)</f>
        <v>0</v>
      </c>
      <c r="F2789" s="529">
        <f>Koniec_Projekt</f>
        <v>0</v>
      </c>
      <c r="G2789" s="330">
        <f>Miesiac_Koniec_Projekt</f>
        <v>0</v>
      </c>
      <c r="H2789" s="543" t="b">
        <f ca="1">SUM(K2789:AE2789)=D2788</f>
        <v>1</v>
      </c>
      <c r="I2789" s="1" t="s">
        <v>716</v>
      </c>
      <c r="K2789" s="256">
        <f ca="1">IF(AND($G2788,NOT(ISTEXT($G2787)),ISNUMBER(Poczatek),ISNUMBER(Koniec_Projekt)),IFERROR(IF(LataProjekcji=$F2790,ROUND($D2788,0),ROUND(K2787*$E2789,0)),0),0)</f>
        <v>0</v>
      </c>
      <c r="L2789" s="5">
        <f ca="1">IF(AND($G2788,NOT(ISTEXT($G2787)),ISNUMBER(Poczatek),ISNUMBER(Koniec_Projekt)),IFERROR(IF(LataProjekcji=$F2790,ROUND($D2788-SUM(K2789:$K2789),0),ROUND(L2787*$E2789,0)),0),0)</f>
        <v>0</v>
      </c>
      <c r="M2789" s="5">
        <f ca="1">IF(AND($G2788,NOT(ISTEXT($G2787)),ISNUMBER(Poczatek),ISNUMBER(Koniec_Projekt)),IFERROR(IF(LataProjekcji=$F2790,ROUND($D2788-SUM($K2789:L2789),0),ROUND(M2787*$E2789,0)),0),0)</f>
        <v>0</v>
      </c>
      <c r="N2789" s="5">
        <f ca="1">IF(AND($G2788,NOT(ISTEXT($G2787)),ISNUMBER(Poczatek),ISNUMBER(Koniec_Projekt)),IFERROR(IF(LataProjekcji=$F2790,ROUND($D2788-SUM($K2789:M2789),0),ROUND(N2787*$E2789,0)),0),0)</f>
        <v>0</v>
      </c>
      <c r="O2789" s="5">
        <f ca="1">IF(AND($G2788,NOT(ISTEXT($G2787)),ISNUMBER(Poczatek),ISNUMBER(Koniec_Projekt)),IFERROR(IF(LataProjekcji=$F2790,ROUND($D2788-SUM($K2789:N2789),0),ROUND(O2787*$E2789,0)),0),0)</f>
        <v>0</v>
      </c>
      <c r="P2789" s="5">
        <f ca="1">IF(AND($G2788,NOT(ISTEXT($G2787)),ISNUMBER(Poczatek),ISNUMBER(Koniec_Projekt)),IFERROR(IF(LataProjekcji=$F2790,ROUND($D2788-SUM($K2789:O2789),0),ROUND(P2787*$E2789,0)),0),0)</f>
        <v>0</v>
      </c>
      <c r="Q2789" s="5">
        <f ca="1">IF(AND($G2788,NOT(ISTEXT($G2787)),ISNUMBER(Poczatek),ISNUMBER(Koniec_Projekt)),IFERROR(IF(LataProjekcji=$F2790,ROUND($D2788-SUM($K2789:P2789),0),ROUND(Q2787*$E2789,0)),0),0)</f>
        <v>0</v>
      </c>
      <c r="R2789" s="5">
        <f ca="1">IF(AND($G2788,NOT(ISTEXT($G2787)),ISNUMBER(Poczatek),ISNUMBER(Koniec_Projekt)),IFERROR(IF(LataProjekcji=$F2790,ROUND($D2788-SUM($K2789:Q2789),0),ROUND(R2787*$E2789,0)),0),0)</f>
        <v>0</v>
      </c>
      <c r="S2789" s="5">
        <f ca="1">IF(AND($G2788,NOT(ISTEXT($G2787)),ISNUMBER(Poczatek),ISNUMBER(Koniec_Projekt)),IFERROR(IF(LataProjekcji=$F2790,ROUND($D2788-SUM($K2789:R2789),0),ROUND(S2787*$E2789,0)),0),0)</f>
        <v>0</v>
      </c>
      <c r="T2789" s="5">
        <f ca="1">IF(AND($G2788,NOT(ISTEXT($G2787)),ISNUMBER(Poczatek),ISNUMBER(Koniec_Projekt)),IFERROR(IF(LataProjekcji=$F2790,ROUND($D2788-SUM($K2789:S2789),0),ROUND(T2787*$E2789,0)),0),0)</f>
        <v>0</v>
      </c>
      <c r="U2789" s="5">
        <f ca="1">IF(AND($G2788,NOT(ISTEXT($G2787)),ISNUMBER(Poczatek),ISNUMBER(Koniec_Projekt)),IFERROR(IF(LataProjekcji=$F2790,ROUND($D2788-SUM($K2789:T2789),0),ROUND(U2787*$E2789,0)),0),0)</f>
        <v>0</v>
      </c>
      <c r="V2789" s="5">
        <f ca="1">IF(AND($G2788,NOT(ISTEXT($G2787)),ISNUMBER(Poczatek),ISNUMBER(Koniec_Projekt)),IFERROR(IF(LataProjekcji=$F2790,ROUND($D2788-SUM($K2789:U2789),0),ROUND(V2787*$E2789,0)),0),0)</f>
        <v>0</v>
      </c>
      <c r="W2789" s="5">
        <f ca="1">IF(AND($G2788,NOT(ISTEXT($G2787)),ISNUMBER(Poczatek),ISNUMBER(Koniec_Projekt)),IFERROR(IF(LataProjekcji=$F2790,ROUND($D2788-SUM($K2789:V2789),0),ROUND(W2787*$E2789,0)),0),0)</f>
        <v>0</v>
      </c>
      <c r="X2789" s="5">
        <f ca="1">IF(AND($G2788,NOT(ISTEXT($G2787)),ISNUMBER(Poczatek),ISNUMBER(Koniec_Projekt)),IFERROR(IF(LataProjekcji=$F2790,ROUND($D2788-SUM($K2789:W2789),0),ROUND(X2787*$E2789,0)),0),0)</f>
        <v>0</v>
      </c>
      <c r="Y2789" s="5">
        <f ca="1">IF(AND($G2788,NOT(ISTEXT($G2787)),ISNUMBER(Poczatek),ISNUMBER(Koniec_Projekt)),IFERROR(IF(LataProjekcji=$F2790,ROUND($D2788-SUM($K2789:X2789),0),ROUND(Y2787*$E2789,0)),0),0)</f>
        <v>0</v>
      </c>
      <c r="Z2789" s="5">
        <f ca="1">IF(AND($G2788,NOT(ISTEXT($G2787)),ISNUMBER(Poczatek),ISNUMBER(Koniec_Projekt)),IFERROR(IF(LataProjekcji=$F2790,ROUND($D2788-SUM($K2789:Y2789),0),ROUND(Z2787*$E2789,0)),0),0)</f>
        <v>0</v>
      </c>
      <c r="AA2789" s="5">
        <f ca="1">IF(AND($G2788,NOT(ISTEXT($G2787)),ISNUMBER(Poczatek),ISNUMBER(Koniec_Projekt)),IFERROR(IF(LataProjekcji=$F2790,ROUND($D2788-SUM($K2789:Z2789),0),ROUND(AA2787*$E2789,0)),0),0)</f>
        <v>0</v>
      </c>
      <c r="AB2789" s="5">
        <f ca="1">IF(AND($G2788,NOT(ISTEXT($G2787)),ISNUMBER(Poczatek),ISNUMBER(Koniec_Projekt)),IFERROR(IF(LataProjekcji=$F2790,ROUND($D2788-SUM($K2789:AA2789),0),ROUND(AB2787*$E2789,0)),0),0)</f>
        <v>0</v>
      </c>
      <c r="AC2789" s="5">
        <f ca="1">IF(AND($G2788,NOT(ISTEXT($G2787)),ISNUMBER(Poczatek),ISNUMBER(Koniec_Projekt)),IFERROR(IF(LataProjekcji=$F2790,ROUND($D2788-SUM($K2789:AB2789),0),ROUND(AC2787*$E2789,0)),0),0)</f>
        <v>0</v>
      </c>
      <c r="AD2789" s="5">
        <f ca="1">IF(AND($G2788,NOT(ISTEXT($G2787)),ISNUMBER(Poczatek),ISNUMBER(Koniec_Projekt)),IFERROR(IF(LataProjekcji=$F2790,ROUND($D2788-SUM($K2789:AC2789),0),ROUND(AD2787*$E2789,0)),0),0)</f>
        <v>0</v>
      </c>
      <c r="AE2789" s="5">
        <f ca="1">IF(AND($G2788,NOT(ISTEXT($G2787)),ISNUMBER(Poczatek),ISNUMBER(Koniec_Projekt)),IFERROR(IF(LataProjekcji=$F2790,ROUND($D2788-SUM($K2789:AD2789),0),ROUND(AE2787*$E2789,0)),0),0)</f>
        <v>0</v>
      </c>
    </row>
    <row r="2790" spans="2:31" hidden="1">
      <c r="B2790" s="531" t="s">
        <v>754</v>
      </c>
      <c r="D2790" s="1">
        <f ca="1">IFERROR(ROUNDUP(D2788/E2789,0),0)</f>
        <v>0</v>
      </c>
      <c r="E2790" s="1">
        <f ca="1">IF(D2790=0,0,DATEDIF(DATE(D2787,E2787,1),DATE(F2789,G2789,1),"m"))</f>
        <v>0</v>
      </c>
      <c r="F2790" s="1" t="str">
        <f ca="1">IFERROR(YEAR(G2787),"brak daty")</f>
        <v>brak daty</v>
      </c>
      <c r="G2790" s="1" t="str">
        <f ca="1">IFERROR(MONTH(G2787),"brak daty")</f>
        <v>brak daty</v>
      </c>
      <c r="I2790" s="1" t="s">
        <v>426</v>
      </c>
      <c r="K2790" s="5">
        <f ca="1">IF(AND($G2788,NOT(ISTEXT($G2787)),ISNUMBER(Poczatek),ISNUMBER(Koniec_Projekt)),IFERROR(IF(LataProjekcji=$F2789,IF(AND($G2789=$G2790,$F2789=$F2790),ROUND($D2788-SUM($K2790),0),ROUND(K2788*$E2789,0)),IF(LataProjekcji&gt;$F2789,0,ROUND(K2788*$E2789,0))),0),0)</f>
        <v>0</v>
      </c>
      <c r="L2790" s="5">
        <f ca="1">IF(AND($G2788,NOT(ISTEXT($G2787)),ISNUMBER(Poczatek),ISNUMBER(Koniec_Projekt)),IFERROR(IF(LataProjekcji=$F2789,IF(AND($G2789=$G2790,$F2789=$F2790),ROUND($D2788-SUM($K2790:K2790),0),ROUND(L2788*$E2789,0)),IF(LataProjekcji&gt;$F2789,0,ROUND(L2788*$E2789,0))),0),0)</f>
        <v>0</v>
      </c>
      <c r="M2790" s="5">
        <f ca="1">IF(AND($G2788,NOT(ISTEXT($G2787)),ISNUMBER(Poczatek),ISNUMBER(Koniec_Projekt)),IFERROR(IF(LataProjekcji=$F2789,IF(AND($G2789=$G2790,$F2789=$F2790),ROUND($D2788-SUM($K2790:L2790),0),ROUND(M2788*$E2789,0)),IF(LataProjekcji&gt;$F2789,0,ROUND(M2788*$E2789,0))),0),0)</f>
        <v>0</v>
      </c>
      <c r="N2790" s="5">
        <f ca="1">IF(AND($G2788,NOT(ISTEXT($G2787)),ISNUMBER(Poczatek),ISNUMBER(Koniec_Projekt)),IFERROR(IF(LataProjekcji=$F2789,IF(AND($G2789=$G2790,$F2789=$F2790),ROUND($D2788-SUM($K2790:M2790),0),ROUND(N2788*$E2789,0)),IF(LataProjekcji&gt;$F2789,0,ROUND(N2788*$E2789,0))),0),0)</f>
        <v>0</v>
      </c>
      <c r="O2790" s="5">
        <f ca="1">IF(AND($G2788,NOT(ISTEXT($G2787)),ISNUMBER(Poczatek),ISNUMBER(Koniec_Projekt)),IFERROR(IF(LataProjekcji=$F2789,IF(AND($G2789=$G2790,$F2789=$F2790),ROUND($D2788-SUM($K2790:N2790),0),ROUND(O2788*$E2789,0)),IF(LataProjekcji&gt;$F2789,0,ROUND(O2788*$E2789,0))),0),0)</f>
        <v>0</v>
      </c>
      <c r="P2790" s="5">
        <f ca="1">IF(AND($G2788,NOT(ISTEXT($G2787)),ISNUMBER(Poczatek),ISNUMBER(Koniec_Projekt)),IFERROR(IF(LataProjekcji=$F2789,IF(AND($G2789=$G2790,$F2789=$F2790),ROUND($D2788-SUM($K2790:O2790),0),ROUND(P2788*$E2789,0)),IF(LataProjekcji&gt;$F2789,0,ROUND(P2788*$E2789,0))),0),0)</f>
        <v>0</v>
      </c>
      <c r="Q2790" s="5">
        <f ca="1">IF(AND($G2788,NOT(ISTEXT($G2787)),ISNUMBER(Poczatek),ISNUMBER(Koniec_Projekt)),IFERROR(IF(LataProjekcji=$F2789,IF(AND($G2789=$G2790,$F2789=$F2790),ROUND($D2788-SUM($K2790:P2790),0),ROUND(Q2788*$E2789,0)),IF(LataProjekcji&gt;$F2789,0,ROUND(Q2788*$E2789,0))),0),0)</f>
        <v>0</v>
      </c>
      <c r="R2790" s="5">
        <f ca="1">IF(AND($G2788,NOT(ISTEXT($G2787)),ISNUMBER(Poczatek),ISNUMBER(Koniec_Projekt)),IFERROR(IF(LataProjekcji=$F2789,IF(AND($G2789=$G2790,$F2789=$F2790),ROUND($D2788-SUM($K2790:Q2790),0),ROUND(R2788*$E2789,0)),IF(LataProjekcji&gt;$F2789,0,ROUND(R2788*$E2789,0))),0),0)</f>
        <v>0</v>
      </c>
      <c r="S2790" s="5">
        <f ca="1">IF(AND($G2788,NOT(ISTEXT($G2787)),ISNUMBER(Poczatek),ISNUMBER(Koniec_Projekt)),IFERROR(IF(LataProjekcji=$F2789,IF(AND($G2789=$G2790,$F2789=$F2790),ROUND($D2788-SUM($K2790:R2790),0),ROUND(S2788*$E2789,0)),IF(LataProjekcji&gt;$F2789,0,ROUND(S2788*$E2789,0))),0),0)</f>
        <v>0</v>
      </c>
      <c r="T2790" s="5">
        <f ca="1">IF(AND($G2788,NOT(ISTEXT($G2787)),ISNUMBER(Poczatek),ISNUMBER(Koniec_Projekt)),IFERROR(IF(LataProjekcji=$F2789,IF(AND($G2789=$G2790,$F2789=$F2790),ROUND($D2788-SUM($K2790:S2790),0),ROUND(T2788*$E2789,0)),IF(LataProjekcji&gt;$F2789,0,ROUND(T2788*$E2789,0))),0),0)</f>
        <v>0</v>
      </c>
      <c r="U2790" s="5">
        <f ca="1">IF(AND($G2788,NOT(ISTEXT($G2787)),ISNUMBER(Poczatek),ISNUMBER(Koniec_Projekt)),IFERROR(IF(LataProjekcji=$F2789,IF(AND($G2789=$G2790,$F2789=$F2790),ROUND($D2788-SUM($K2790:T2790),0),ROUND(U2788*$E2789,0)),IF(LataProjekcji&gt;$F2789,0,ROUND(U2788*$E2789,0))),0),0)</f>
        <v>0</v>
      </c>
      <c r="V2790" s="5">
        <f ca="1">IF(AND($G2788,NOT(ISTEXT($G2787)),ISNUMBER(Poczatek),ISNUMBER(Koniec_Projekt)),IFERROR(IF(LataProjekcji=$F2789,IF(AND($G2789=$G2790,$F2789=$F2790),ROUND($D2788-SUM($K2790:U2790),0),ROUND(V2788*$E2789,0)),IF(LataProjekcji&gt;$F2789,0,ROUND(V2788*$E2789,0))),0),0)</f>
        <v>0</v>
      </c>
      <c r="W2790" s="5">
        <f ca="1">IF(AND($G2788,NOT(ISTEXT($G2787)),ISNUMBER(Poczatek),ISNUMBER(Koniec_Projekt)),IFERROR(IF(LataProjekcji=$F2789,IF(AND($G2789=$G2790,$F2789=$F2790),ROUND($D2788-SUM($K2790:V2790),0),ROUND(W2788*$E2789,0)),IF(LataProjekcji&gt;$F2789,0,ROUND(W2788*$E2789,0))),0),0)</f>
        <v>0</v>
      </c>
      <c r="X2790" s="5">
        <f ca="1">IF(AND($G2788,NOT(ISTEXT($G2787)),ISNUMBER(Poczatek),ISNUMBER(Koniec_Projekt)),IFERROR(IF(LataProjekcji=$F2789,IF(AND($G2789=$G2790,$F2789=$F2790),ROUND($D2788-SUM($K2790:W2790),0),ROUND(X2788*$E2789,0)),IF(LataProjekcji&gt;$F2789,0,ROUND(X2788*$E2789,0))),0),0)</f>
        <v>0</v>
      </c>
      <c r="Y2790" s="5">
        <f ca="1">IF(AND($G2788,NOT(ISTEXT($G2787)),ISNUMBER(Poczatek),ISNUMBER(Koniec_Projekt)),IFERROR(IF(LataProjekcji=$F2789,IF(AND($G2789=$G2790,$F2789=$F2790),ROUND($D2788-SUM($K2790:X2790),0),ROUND(Y2788*$E2789,0)),IF(LataProjekcji&gt;$F2789,0,ROUND(Y2788*$E2789,0))),0),0)</f>
        <v>0</v>
      </c>
      <c r="Z2790" s="5">
        <f ca="1">IF(AND($G2788,NOT(ISTEXT($G2787)),ISNUMBER(Poczatek),ISNUMBER(Koniec_Projekt)),IFERROR(IF(LataProjekcji=$F2789,IF(AND($G2789=$G2790,$F2789=$F2790),ROUND($D2788-SUM($K2790:Y2790),0),ROUND(Z2788*$E2789,0)),IF(LataProjekcji&gt;$F2789,0,ROUND(Z2788*$E2789,0))),0),0)</f>
        <v>0</v>
      </c>
      <c r="AA2790" s="5">
        <f ca="1">IF(AND($G2788,NOT(ISTEXT($G2787)),ISNUMBER(Poczatek),ISNUMBER(Koniec_Projekt)),IFERROR(IF(LataProjekcji=$F2789,IF(AND($G2789=$G2790,$F2789=$F2790),ROUND($D2788-SUM($K2790:Z2790),0),ROUND(AA2788*$E2789,0)),IF(LataProjekcji&gt;$F2789,0,ROUND(AA2788*$E2789,0))),0),0)</f>
        <v>0</v>
      </c>
      <c r="AB2790" s="5">
        <f ca="1">IF(AND($G2788,NOT(ISTEXT($G2787)),ISNUMBER(Poczatek),ISNUMBER(Koniec_Projekt)),IFERROR(IF(LataProjekcji=$F2789,IF(AND($G2789=$G2790,$F2789=$F2790),ROUND($D2788-SUM($K2790:AA2790),0),ROUND(AB2788*$E2789,0)),IF(LataProjekcji&gt;$F2789,0,ROUND(AB2788*$E2789,0))),0),0)</f>
        <v>0</v>
      </c>
      <c r="AC2790" s="5">
        <f ca="1">IF(AND($G2788,NOT(ISTEXT($G2787)),ISNUMBER(Poczatek),ISNUMBER(Koniec_Projekt)),IFERROR(IF(LataProjekcji=$F2789,IF(AND($G2789=$G2790,$F2789=$F2790),ROUND($D2788-SUM($K2790:AB2790),0),ROUND(AC2788*$E2789,0)),IF(LataProjekcji&gt;$F2789,0,ROUND(AC2788*$E2789,0))),0),0)</f>
        <v>0</v>
      </c>
      <c r="AD2790" s="5">
        <f ca="1">IF(AND($G2788,NOT(ISTEXT($G2787)),ISNUMBER(Poczatek),ISNUMBER(Koniec_Projekt)),IFERROR(IF(LataProjekcji=$F2789,IF(AND($G2789=$G2790,$F2789=$F2790),ROUND($D2788-SUM($K2790:AC2790),0),ROUND(AD2788*$E2789,0)),IF(LataProjekcji&gt;$F2789,0,ROUND(AD2788*$E2789,0))),0),0)</f>
        <v>0</v>
      </c>
      <c r="AE2790" s="5">
        <f ca="1">IF(AND($G2788,NOT(ISTEXT($G2787)),ISNUMBER(Poczatek),ISNUMBER(Koniec_Projekt)),IFERROR(IF(LataProjekcji=$F2789,IF(AND($G2789=$G2790,$F2789=$F2790),ROUND($D2788-SUM($K2790:AD2790),0),ROUND(AE2788*$E2789,0)),IF(LataProjekcji&gt;$F2789,0,ROUND(AE2788*$E2789,0))),0),0)</f>
        <v>0</v>
      </c>
    </row>
    <row r="2791" spans="2:31" ht="12.5" hidden="1" thickBot="1">
      <c r="B2791" s="532" t="s">
        <v>755</v>
      </c>
      <c r="C2791" s="533"/>
      <c r="D2791" s="534">
        <f ca="1">IF(D2788&gt;10,ROUND((D2790-1)*E2789,0),E2789)</f>
        <v>0</v>
      </c>
      <c r="E2791" s="534">
        <f ca="1">D2788-D2791</f>
        <v>0</v>
      </c>
      <c r="F2791" s="533"/>
      <c r="G2791" s="533"/>
      <c r="H2791" s="533"/>
      <c r="I2791" s="533"/>
      <c r="J2791" s="533"/>
      <c r="K2791" s="533"/>
      <c r="L2791" s="533"/>
      <c r="M2791" s="533"/>
      <c r="N2791" s="533"/>
      <c r="O2791" s="533"/>
      <c r="P2791" s="533"/>
      <c r="Q2791" s="533"/>
      <c r="R2791" s="533"/>
      <c r="S2791" s="533"/>
      <c r="T2791" s="533"/>
      <c r="U2791" s="533"/>
      <c r="V2791" s="533"/>
      <c r="W2791" s="533"/>
      <c r="X2791" s="533"/>
      <c r="Y2791" s="533"/>
      <c r="Z2791" s="533"/>
      <c r="AA2791" s="533"/>
      <c r="AB2791" s="533"/>
      <c r="AC2791" s="533"/>
      <c r="AD2791" s="533"/>
      <c r="AE2791" s="533"/>
    </row>
    <row r="2792" spans="2:31" ht="12.5" hidden="1" thickTop="1"/>
    <row r="2793" spans="2:31" ht="12.5" hidden="1" thickBot="1">
      <c r="B2793" s="535" t="str">
        <f ca="1">"nazwa ST: "&amp;B1627</f>
        <v>nazwa ST: 0</v>
      </c>
      <c r="C2793" s="535"/>
      <c r="D2793" s="536">
        <f>D1627</f>
        <v>159</v>
      </c>
      <c r="E2793" s="535"/>
      <c r="F2793" s="535"/>
      <c r="G2793" s="535"/>
      <c r="H2793" s="535"/>
      <c r="I2793" s="535"/>
      <c r="J2793" s="535"/>
      <c r="K2793" s="544" t="str">
        <f t="shared" ref="K2793:AE2793" si="3733">LataProjekcji</f>
        <v>Uzupełnij dane</v>
      </c>
      <c r="L2793" s="544" t="str">
        <f t="shared" si="3733"/>
        <v/>
      </c>
      <c r="M2793" s="544" t="str">
        <f t="shared" si="3733"/>
        <v/>
      </c>
      <c r="N2793" s="544" t="str">
        <f t="shared" si="3733"/>
        <v/>
      </c>
      <c r="O2793" s="544" t="str">
        <f t="shared" si="3733"/>
        <v/>
      </c>
      <c r="P2793" s="544" t="str">
        <f t="shared" si="3733"/>
        <v/>
      </c>
      <c r="Q2793" s="544" t="str">
        <f t="shared" si="3733"/>
        <v/>
      </c>
      <c r="R2793" s="544" t="str">
        <f t="shared" si="3733"/>
        <v/>
      </c>
      <c r="S2793" s="544" t="str">
        <f t="shared" si="3733"/>
        <v/>
      </c>
      <c r="T2793" s="544" t="str">
        <f t="shared" si="3733"/>
        <v/>
      </c>
      <c r="U2793" s="544" t="str">
        <f t="shared" si="3733"/>
        <v/>
      </c>
      <c r="V2793" s="544" t="str">
        <f t="shared" si="3733"/>
        <v/>
      </c>
      <c r="W2793" s="544" t="str">
        <f t="shared" si="3733"/>
        <v/>
      </c>
      <c r="X2793" s="544" t="str">
        <f t="shared" si="3733"/>
        <v/>
      </c>
      <c r="Y2793" s="544" t="str">
        <f t="shared" si="3733"/>
        <v/>
      </c>
      <c r="Z2793" s="544" t="str">
        <f t="shared" si="3733"/>
        <v/>
      </c>
      <c r="AA2793" s="544" t="str">
        <f t="shared" si="3733"/>
        <v/>
      </c>
      <c r="AB2793" s="544" t="str">
        <f t="shared" si="3733"/>
        <v/>
      </c>
      <c r="AC2793" s="544" t="str">
        <f t="shared" si="3733"/>
        <v/>
      </c>
      <c r="AD2793" s="544" t="str">
        <f t="shared" si="3733"/>
        <v/>
      </c>
      <c r="AE2793" s="544" t="str">
        <f t="shared" si="3733"/>
        <v/>
      </c>
    </row>
    <row r="2794" spans="2:31" hidden="1">
      <c r="B2794" s="531" t="s">
        <v>756</v>
      </c>
      <c r="D2794" s="1">
        <f ca="1">D1628</f>
        <v>1900</v>
      </c>
      <c r="E2794" s="1">
        <f ca="1">E1628</f>
        <v>1</v>
      </c>
      <c r="F2794" s="1">
        <f ca="1">IF(D2795&gt;10,F1628,1)</f>
        <v>1</v>
      </c>
      <c r="G2794" s="530" t="str">
        <f ca="1">IF(ISBLANK(OFFSET($E$269,$D2793,0)),"brak daty",IF(D2795&gt;10,EDATE(OFFSET($E$269,$D2793,0),D2797),DATE(D2794,E2794,1)))</f>
        <v>brak daty</v>
      </c>
      <c r="H2794" s="543" t="b">
        <f ca="1">SUM(K2794:AE2794)=D2797</f>
        <v>1</v>
      </c>
      <c r="I2794" s="1" t="s">
        <v>752</v>
      </c>
      <c r="K2794" s="5">
        <f ca="1">IF(AND($G2795,NOT(ISTEXT($G2794)),ISNUMBER(Poczatek),ISNUMBER(Koniec_Projekt)),IFERROR(IF($D2794=LataProjekcji,$F2794,IF($D2794&lt;LataProjekcji,IF((SUM(K2794)+12)&lt;$D2797,12,$D2797-SUM(K2794)),0)),0),0)</f>
        <v>0</v>
      </c>
      <c r="L2794" s="5">
        <f ca="1">IF(AND($G2795,NOT(ISTEXT($G2794)),ISNUMBER(Poczatek),ISNUMBER(Koniec_Projekt)),IFERROR(IF($D2794=LataProjekcji,$F2794,IF($D2794&lt;LataProjekcji,IF((SUM($K2794:K2794)+12)&lt;$D2797,12,$D2797-SUM($K2794:K2794)),0)),0),0)</f>
        <v>0</v>
      </c>
      <c r="M2794" s="5">
        <f ca="1">IF(AND($G2795,NOT(ISTEXT($G2794)),ISNUMBER(Poczatek),ISNUMBER(Koniec_Projekt)),IFERROR(IF($D2794=LataProjekcji,$F2794,IF($D2794&lt;LataProjekcji,IF((SUM($K2794:L2794)+12)&lt;$D2797,12,$D2797-SUM($K2794:L2794)),0)),0),0)</f>
        <v>0</v>
      </c>
      <c r="N2794" s="5">
        <f ca="1">IF(AND($G2795,NOT(ISTEXT($G2794)),ISNUMBER(Poczatek),ISNUMBER(Koniec_Projekt)),IFERROR(IF($D2794=LataProjekcji,$F2794,IF($D2794&lt;LataProjekcji,IF((SUM($K2794:M2794)+12)&lt;$D2797,12,$D2797-SUM($K2794:M2794)),0)),0),0)</f>
        <v>0</v>
      </c>
      <c r="O2794" s="5">
        <f ca="1">IF(AND($G2795,NOT(ISTEXT($G2794)),ISNUMBER(Poczatek),ISNUMBER(Koniec_Projekt)),IFERROR(IF($D2794=LataProjekcji,$F2794,IF($D2794&lt;LataProjekcji,IF((SUM($K2794:N2794)+12)&lt;$D2797,12,$D2797-SUM($K2794:N2794)),0)),0),0)</f>
        <v>0</v>
      </c>
      <c r="P2794" s="5">
        <f ca="1">IF(AND($G2795,NOT(ISTEXT($G2794)),ISNUMBER(Poczatek),ISNUMBER(Koniec_Projekt)),IFERROR(IF($D2794=LataProjekcji,$F2794,IF($D2794&lt;LataProjekcji,IF((SUM($K2794:O2794)+12)&lt;$D2797,12,$D2797-SUM($K2794:O2794)),0)),0),0)</f>
        <v>0</v>
      </c>
      <c r="Q2794" s="5">
        <f ca="1">IF(AND($G2795,NOT(ISTEXT($G2794)),ISNUMBER(Poczatek),ISNUMBER(Koniec_Projekt)),IFERROR(IF($D2794=LataProjekcji,$F2794,IF($D2794&lt;LataProjekcji,IF((SUM($K2794:P2794)+12)&lt;$D2797,12,$D2797-SUM($K2794:P2794)),0)),0),0)</f>
        <v>0</v>
      </c>
      <c r="R2794" s="5">
        <f ca="1">IF(AND($G2795,NOT(ISTEXT($G2794)),ISNUMBER(Poczatek),ISNUMBER(Koniec_Projekt)),IFERROR(IF($D2794=LataProjekcji,$F2794,IF($D2794&lt;LataProjekcji,IF((SUM($K2794:Q2794)+12)&lt;$D2797,12,$D2797-SUM($K2794:Q2794)),0)),0),0)</f>
        <v>0</v>
      </c>
      <c r="S2794" s="5">
        <f ca="1">IF(AND($G2795,NOT(ISTEXT($G2794)),ISNUMBER(Poczatek),ISNUMBER(Koniec_Projekt)),IFERROR(IF($D2794=LataProjekcji,$F2794,IF($D2794&lt;LataProjekcji,IF((SUM($K2794:R2794)+12)&lt;$D2797,12,$D2797-SUM($K2794:R2794)),0)),0),0)</f>
        <v>0</v>
      </c>
      <c r="T2794" s="5">
        <f ca="1">IF(AND($G2795,NOT(ISTEXT($G2794)),ISNUMBER(Poczatek),ISNUMBER(Koniec_Projekt)),IFERROR(IF($D2794=LataProjekcji,$F2794,IF($D2794&lt;LataProjekcji,IF((SUM($K2794:S2794)+12)&lt;$D2797,12,$D2797-SUM($K2794:S2794)),0)),0),0)</f>
        <v>0</v>
      </c>
      <c r="U2794" s="5">
        <f ca="1">IF(AND($G2795,NOT(ISTEXT($G2794)),ISNUMBER(Poczatek),ISNUMBER(Koniec_Projekt)),IFERROR(IF($D2794=LataProjekcji,$F2794,IF($D2794&lt;LataProjekcji,IF((SUM($K2794:T2794)+12)&lt;$D2797,12,$D2797-SUM($K2794:T2794)),0)),0),0)</f>
        <v>0</v>
      </c>
      <c r="V2794" s="5">
        <f ca="1">IF(AND($G2795,NOT(ISTEXT($G2794)),ISNUMBER(Poczatek),ISNUMBER(Koniec_Projekt)),IFERROR(IF($D2794=LataProjekcji,$F2794,IF($D2794&lt;LataProjekcji,IF((SUM($K2794:U2794)+12)&lt;$D2797,12,$D2797-SUM($K2794:U2794)),0)),0),0)</f>
        <v>0</v>
      </c>
      <c r="W2794" s="5">
        <f ca="1">IF(AND($G2795,NOT(ISTEXT($G2794)),ISNUMBER(Poczatek),ISNUMBER(Koniec_Projekt)),IFERROR(IF($D2794=LataProjekcji,$F2794,IF($D2794&lt;LataProjekcji,IF((SUM($K2794:V2794)+12)&lt;$D2797,12,$D2797-SUM($K2794:V2794)),0)),0),0)</f>
        <v>0</v>
      </c>
      <c r="X2794" s="5">
        <f ca="1">IF(AND($G2795,NOT(ISTEXT($G2794)),ISNUMBER(Poczatek),ISNUMBER(Koniec_Projekt)),IFERROR(IF($D2794=LataProjekcji,$F2794,IF($D2794&lt;LataProjekcji,IF((SUM($K2794:W2794)+12)&lt;$D2797,12,$D2797-SUM($K2794:W2794)),0)),0),0)</f>
        <v>0</v>
      </c>
      <c r="Y2794" s="5">
        <f ca="1">IF(AND($G2795,NOT(ISTEXT($G2794)),ISNUMBER(Poczatek),ISNUMBER(Koniec_Projekt)),IFERROR(IF($D2794=LataProjekcji,$F2794,IF($D2794&lt;LataProjekcji,IF((SUM($K2794:X2794)+12)&lt;$D2797,12,$D2797-SUM($K2794:X2794)),0)),0),0)</f>
        <v>0</v>
      </c>
      <c r="Z2794" s="5">
        <f ca="1">IF(AND($G2795,NOT(ISTEXT($G2794)),ISNUMBER(Poczatek),ISNUMBER(Koniec_Projekt)),IFERROR(IF($D2794=LataProjekcji,$F2794,IF($D2794&lt;LataProjekcji,IF((SUM($K2794:Y2794)+12)&lt;$D2797,12,$D2797-SUM($K2794:Y2794)),0)),0),0)</f>
        <v>0</v>
      </c>
      <c r="AA2794" s="5">
        <f ca="1">IF(AND($G2795,NOT(ISTEXT($G2794)),ISNUMBER(Poczatek),ISNUMBER(Koniec_Projekt)),IFERROR(IF($D2794=LataProjekcji,$F2794,IF($D2794&lt;LataProjekcji,IF((SUM($K2794:Z2794)+12)&lt;$D2797,12,$D2797-SUM($K2794:Z2794)),0)),0),0)</f>
        <v>0</v>
      </c>
      <c r="AB2794" s="5">
        <f ca="1">IF(AND($G2795,NOT(ISTEXT($G2794)),ISNUMBER(Poczatek),ISNUMBER(Koniec_Projekt)),IFERROR(IF($D2794=LataProjekcji,$F2794,IF($D2794&lt;LataProjekcji,IF((SUM($K2794:AA2794)+12)&lt;$D2797,12,$D2797-SUM($K2794:AA2794)),0)),0),0)</f>
        <v>0</v>
      </c>
      <c r="AC2794" s="5">
        <f ca="1">IF(AND($G2795,NOT(ISTEXT($G2794)),ISNUMBER(Poczatek),ISNUMBER(Koniec_Projekt)),IFERROR(IF($D2794=LataProjekcji,$F2794,IF($D2794&lt;LataProjekcji,IF((SUM($K2794:AB2794)+12)&lt;$D2797,12,$D2797-SUM($K2794:AB2794)),0)),0),0)</f>
        <v>0</v>
      </c>
      <c r="AD2794" s="5">
        <f ca="1">IF(AND($G2795,NOT(ISTEXT($G2794)),ISNUMBER(Poczatek),ISNUMBER(Koniec_Projekt)),IFERROR(IF($D2794=LataProjekcji,$F2794,IF($D2794&lt;LataProjekcji,IF((SUM($K2794:AC2794)+12)&lt;$D2797,12,$D2797-SUM($K2794:AC2794)),0)),0),0)</f>
        <v>0</v>
      </c>
      <c r="AE2794" s="5">
        <f ca="1">IF(AND($G2795,NOT(ISTEXT($G2794)),ISNUMBER(Poczatek),ISNUMBER(Koniec_Projekt)),IFERROR(IF($D2794=LataProjekcji,$F2794,IF($D2794&lt;LataProjekcji,IF((SUM($K2794:AD2794)+12)&lt;$D2797,12,$D2797-SUM($K2794:AD2794)),0)),0),0)</f>
        <v>0</v>
      </c>
    </row>
    <row r="2795" spans="2:31" hidden="1">
      <c r="B2795" s="531" t="s">
        <v>758</v>
      </c>
      <c r="D2795" s="5">
        <f ca="1">D1629</f>
        <v>0</v>
      </c>
      <c r="E2795" s="459">
        <f ca="1">E1629</f>
        <v>0</v>
      </c>
      <c r="F2795" s="459">
        <f ca="1">F1629</f>
        <v>0</v>
      </c>
      <c r="G2795" s="1" t="b">
        <f>NOT(ISBLANK(am_maszyny))</f>
        <v>0</v>
      </c>
      <c r="H2795" s="543" t="b">
        <f ca="1">SUM(K2795:AE2795)=E2797</f>
        <v>1</v>
      </c>
      <c r="I2795" s="1" t="s">
        <v>753</v>
      </c>
      <c r="K2795" s="542">
        <f ca="1">IF(AND($G2795,NOT(ISTEXT($G2794)),ISNUMBER(Poczatek),ISNUMBER(Koniec_Projekt)),IFERROR(IF($D2794=LataProjekcji,IF($F2794&gt;$E2797,$E2797,$F2794),IF($D2797&gt;=$E2797,(IF($D2794&lt;LataProjekcji,IF((SUM(J2795:$K2795)+12)&lt;$E2797,12,$E2797-SUM(J2795:$K2795)),0)),(IF($D2794&lt;LataProjekcji,IF((SUM(J2795:$K2795)+12)&lt;$D2797,12,$D2797-SUM(J2795:$K2795)),0)))),0),0)</f>
        <v>0</v>
      </c>
      <c r="L2795" s="542">
        <f ca="1">IF(AND($G2795,NOT(ISTEXT($G2794)),ISNUMBER(Poczatek),ISNUMBER(Koniec_Projekt)),IFERROR(IF($D2794=LataProjekcji,IF($F2794&gt;$E2797,$E2797,$F2794),IF($D2797&gt;=$E2797,(IF($D2794&lt;LataProjekcji,IF((SUM($K2795:K2795)+12)&lt;$E2797,12,$E2797-SUM($K2795:K2795)),0)),(IF($D2794&lt;LataProjekcji,IF((SUM($K2795:K2795)+12)&lt;$D2797,12,$D2797-SUM($K2795:K2795)),0)))),0),0)</f>
        <v>0</v>
      </c>
      <c r="M2795" s="542">
        <f ca="1">IF(AND($G2795,NOT(ISTEXT($G2794)),ISNUMBER(Poczatek),ISNUMBER(Koniec_Projekt)),IFERROR(IF($D2794=LataProjekcji,IF($F2794&gt;$E2797,$E2797,$F2794),IF($D2797&gt;=$E2797,(IF($D2794&lt;LataProjekcji,IF((SUM($K2795:L2795)+12)&lt;$E2797,12,$E2797-SUM($K2795:L2795)),0)),(IF($D2794&lt;LataProjekcji,IF((SUM($K2795:L2795)+12)&lt;$D2797,12,$D2797-SUM($K2795:L2795)),0)))),0),0)</f>
        <v>0</v>
      </c>
      <c r="N2795" s="542">
        <f ca="1">IF(AND($G2795,NOT(ISTEXT($G2794)),ISNUMBER(Poczatek),ISNUMBER(Koniec_Projekt)),IFERROR(IF($D2794=LataProjekcji,IF($F2794&gt;$E2797,$E2797,$F2794),IF($D2797&gt;=$E2797,(IF($D2794&lt;LataProjekcji,IF((SUM($K2795:M2795)+12)&lt;$E2797,12,$E2797-SUM($K2795:M2795)),0)),(IF($D2794&lt;LataProjekcji,IF((SUM($K2795:M2795)+12)&lt;$D2797,12,$D2797-SUM($K2795:M2795)),0)))),0),0)</f>
        <v>0</v>
      </c>
      <c r="O2795" s="542">
        <f ca="1">IF(AND($G2795,NOT(ISTEXT($G2794)),ISNUMBER(Poczatek),ISNUMBER(Koniec_Projekt)),IFERROR(IF($D2794=LataProjekcji,IF($F2794&gt;$E2797,$E2797,$F2794),IF($D2797&gt;=$E2797,(IF($D2794&lt;LataProjekcji,IF((SUM($K2795:N2795)+12)&lt;$E2797,12,$E2797-SUM($K2795:N2795)),0)),(IF($D2794&lt;LataProjekcji,IF((SUM($K2795:N2795)+12)&lt;$D2797,12,$D2797-SUM($K2795:N2795)),0)))),0),0)</f>
        <v>0</v>
      </c>
      <c r="P2795" s="542">
        <f ca="1">IF(AND($G2795,NOT(ISTEXT($G2794)),ISNUMBER(Poczatek),ISNUMBER(Koniec_Projekt)),IFERROR(IF($D2794=LataProjekcji,IF($F2794&gt;$E2797,$E2797,$F2794),IF($D2797&gt;=$E2797,(IF($D2794&lt;LataProjekcji,IF((SUM($K2795:O2795)+12)&lt;$E2797,12,$E2797-SUM($K2795:O2795)),0)),(IF($D2794&lt;LataProjekcji,IF((SUM($K2795:O2795)+12)&lt;$D2797,12,$D2797-SUM($K2795:O2795)),0)))),0),0)</f>
        <v>0</v>
      </c>
      <c r="Q2795" s="542">
        <f ca="1">IF(AND($G2795,NOT(ISTEXT($G2794)),ISNUMBER(Poczatek),ISNUMBER(Koniec_Projekt)),IFERROR(IF($D2794=LataProjekcji,IF($F2794&gt;$E2797,$E2797,$F2794),IF($D2797&gt;=$E2797,(IF($D2794&lt;LataProjekcji,IF((SUM($K2795:P2795)+12)&lt;$E2797,12,$E2797-SUM($K2795:P2795)),0)),(IF($D2794&lt;LataProjekcji,IF((SUM($K2795:P2795)+12)&lt;$D2797,12,$D2797-SUM($K2795:P2795)),0)))),0),0)</f>
        <v>0</v>
      </c>
      <c r="R2795" s="542">
        <f ca="1">IF(AND($G2795,NOT(ISTEXT($G2794)),ISNUMBER(Poczatek),ISNUMBER(Koniec_Projekt)),IFERROR(IF($D2794=LataProjekcji,IF($F2794&gt;$E2797,$E2797,$F2794),IF($D2797&gt;=$E2797,(IF($D2794&lt;LataProjekcji,IF((SUM($K2795:Q2795)+12)&lt;$E2797,12,$E2797-SUM($K2795:Q2795)),0)),(IF($D2794&lt;LataProjekcji,IF((SUM($K2795:Q2795)+12)&lt;$D2797,12,$D2797-SUM($K2795:Q2795)),0)))),0),0)</f>
        <v>0</v>
      </c>
      <c r="S2795" s="542">
        <f ca="1">IF(AND($G2795,NOT(ISTEXT($G2794)),ISNUMBER(Poczatek),ISNUMBER(Koniec_Projekt)),IFERROR(IF($D2794=LataProjekcji,IF($F2794&gt;$E2797,$E2797,$F2794),IF($D2797&gt;=$E2797,(IF($D2794&lt;LataProjekcji,IF((SUM($K2795:R2795)+12)&lt;$E2797,12,$E2797-SUM($K2795:R2795)),0)),(IF($D2794&lt;LataProjekcji,IF((SUM($K2795:R2795)+12)&lt;$D2797,12,$D2797-SUM($K2795:R2795)),0)))),0),0)</f>
        <v>0</v>
      </c>
      <c r="T2795" s="542">
        <f ca="1">IF(AND($G2795,NOT(ISTEXT($G2794)),ISNUMBER(Poczatek),ISNUMBER(Koniec_Projekt)),IFERROR(IF($D2794=LataProjekcji,IF($F2794&gt;$E2797,$E2797,$F2794),IF($D2797&gt;=$E2797,(IF($D2794&lt;LataProjekcji,IF((SUM($K2795:S2795)+12)&lt;$E2797,12,$E2797-SUM($K2795:S2795)),0)),(IF($D2794&lt;LataProjekcji,IF((SUM($K2795:S2795)+12)&lt;$D2797,12,$D2797-SUM($K2795:S2795)),0)))),0),0)</f>
        <v>0</v>
      </c>
      <c r="U2795" s="542">
        <f ca="1">IF(AND($G2795,NOT(ISTEXT($G2794)),ISNUMBER(Poczatek),ISNUMBER(Koniec_Projekt)),IFERROR(IF($D2794=LataProjekcji,IF($F2794&gt;$E2797,$E2797,$F2794),IF($D2797&gt;=$E2797,(IF($D2794&lt;LataProjekcji,IF((SUM($K2795:T2795)+12)&lt;$E2797,12,$E2797-SUM($K2795:T2795)),0)),(IF($D2794&lt;LataProjekcji,IF((SUM($K2795:T2795)+12)&lt;$D2797,12,$D2797-SUM($K2795:T2795)),0)))),0),0)</f>
        <v>0</v>
      </c>
      <c r="V2795" s="542">
        <f ca="1">IF(AND($G2795,NOT(ISTEXT($G2794)),ISNUMBER(Poczatek),ISNUMBER(Koniec_Projekt)),IFERROR(IF($D2794=LataProjekcji,IF($F2794&gt;$E2797,$E2797,$F2794),IF($D2797&gt;=$E2797,(IF($D2794&lt;LataProjekcji,IF((SUM($K2795:U2795)+12)&lt;$E2797,12,$E2797-SUM($K2795:U2795)),0)),(IF($D2794&lt;LataProjekcji,IF((SUM($K2795:U2795)+12)&lt;$D2797,12,$D2797-SUM($K2795:U2795)),0)))),0),0)</f>
        <v>0</v>
      </c>
      <c r="W2795" s="542">
        <f ca="1">IF(AND($G2795,NOT(ISTEXT($G2794)),ISNUMBER(Poczatek),ISNUMBER(Koniec_Projekt)),IFERROR(IF($D2794=LataProjekcji,IF($F2794&gt;$E2797,$E2797,$F2794),IF($D2797&gt;=$E2797,(IF($D2794&lt;LataProjekcji,IF((SUM($K2795:V2795)+12)&lt;$E2797,12,$E2797-SUM($K2795:V2795)),0)),(IF($D2794&lt;LataProjekcji,IF((SUM($K2795:V2795)+12)&lt;$D2797,12,$D2797-SUM($K2795:V2795)),0)))),0),0)</f>
        <v>0</v>
      </c>
      <c r="X2795" s="542">
        <f ca="1">IF(AND($G2795,NOT(ISTEXT($G2794)),ISNUMBER(Poczatek),ISNUMBER(Koniec_Projekt)),IFERROR(IF($D2794=LataProjekcji,IF($F2794&gt;$E2797,$E2797,$F2794),IF($D2797&gt;=$E2797,(IF($D2794&lt;LataProjekcji,IF((SUM($K2795:W2795)+12)&lt;$E2797,12,$E2797-SUM($K2795:W2795)),0)),(IF($D2794&lt;LataProjekcji,IF((SUM($K2795:W2795)+12)&lt;$D2797,12,$D2797-SUM($K2795:W2795)),0)))),0),0)</f>
        <v>0</v>
      </c>
      <c r="Y2795" s="542">
        <f ca="1">IF(AND($G2795,NOT(ISTEXT($G2794)),ISNUMBER(Poczatek),ISNUMBER(Koniec_Projekt)),IFERROR(IF($D2794=LataProjekcji,IF($F2794&gt;$E2797,$E2797,$F2794),IF($D2797&gt;=$E2797,(IF($D2794&lt;LataProjekcji,IF((SUM($K2795:X2795)+12)&lt;$E2797,12,$E2797-SUM($K2795:X2795)),0)),(IF($D2794&lt;LataProjekcji,IF((SUM($K2795:X2795)+12)&lt;$D2797,12,$D2797-SUM($K2795:X2795)),0)))),0),0)</f>
        <v>0</v>
      </c>
      <c r="Z2795" s="542">
        <f ca="1">IF(AND($G2795,NOT(ISTEXT($G2794)),ISNUMBER(Poczatek),ISNUMBER(Koniec_Projekt)),IFERROR(IF($D2794=LataProjekcji,IF($F2794&gt;$E2797,$E2797,$F2794),IF($D2797&gt;=$E2797,(IF($D2794&lt;LataProjekcji,IF((SUM($K2795:Y2795)+12)&lt;$E2797,12,$E2797-SUM($K2795:Y2795)),0)),(IF($D2794&lt;LataProjekcji,IF((SUM($K2795:Y2795)+12)&lt;$D2797,12,$D2797-SUM($K2795:Y2795)),0)))),0),0)</f>
        <v>0</v>
      </c>
      <c r="AA2795" s="542">
        <f ca="1">IF(AND($G2795,NOT(ISTEXT($G2794)),ISNUMBER(Poczatek),ISNUMBER(Koniec_Projekt)),IFERROR(IF($D2794=LataProjekcji,IF($F2794&gt;$E2797,$E2797,$F2794),IF($D2797&gt;=$E2797,(IF($D2794&lt;LataProjekcji,IF((SUM($K2795:Z2795)+12)&lt;$E2797,12,$E2797-SUM($K2795:Z2795)),0)),(IF($D2794&lt;LataProjekcji,IF((SUM($K2795:Z2795)+12)&lt;$D2797,12,$D2797-SUM($K2795:Z2795)),0)))),0),0)</f>
        <v>0</v>
      </c>
      <c r="AB2795" s="542">
        <f ca="1">IF(AND($G2795,NOT(ISTEXT($G2794)),ISNUMBER(Poczatek),ISNUMBER(Koniec_Projekt)),IFERROR(IF($D2794=LataProjekcji,IF($F2794&gt;$E2797,$E2797,$F2794),IF($D2797&gt;=$E2797,(IF($D2794&lt;LataProjekcji,IF((SUM($K2795:AA2795)+12)&lt;$E2797,12,$E2797-SUM($K2795:AA2795)),0)),(IF($D2794&lt;LataProjekcji,IF((SUM($K2795:AA2795)+12)&lt;$D2797,12,$D2797-SUM($K2795:AA2795)),0)))),0),0)</f>
        <v>0</v>
      </c>
      <c r="AC2795" s="542">
        <f ca="1">IF(AND($G2795,NOT(ISTEXT($G2794)),ISNUMBER(Poczatek),ISNUMBER(Koniec_Projekt)),IFERROR(IF($D2794=LataProjekcji,IF($F2794&gt;$E2797,$E2797,$F2794),IF($D2797&gt;=$E2797,(IF($D2794&lt;LataProjekcji,IF((SUM($K2795:AB2795)+12)&lt;$E2797,12,$E2797-SUM($K2795:AB2795)),0)),(IF($D2794&lt;LataProjekcji,IF((SUM($K2795:AB2795)+12)&lt;$D2797,12,$D2797-SUM($K2795:AB2795)),0)))),0),0)</f>
        <v>0</v>
      </c>
      <c r="AD2795" s="542">
        <f ca="1">IF(AND($G2795,NOT(ISTEXT($G2794)),ISNUMBER(Poczatek),ISNUMBER(Koniec_Projekt)),IFERROR(IF($D2794=LataProjekcji,IF($F2794&gt;$E2797,$E2797,$F2794),IF($D2797&gt;=$E2797,(IF($D2794&lt;LataProjekcji,IF((SUM($K2795:AC2795)+12)&lt;$E2797,12,$E2797-SUM($K2795:AC2795)),0)),(IF($D2794&lt;LataProjekcji,IF((SUM($K2795:AC2795)+12)&lt;$D2797,12,$D2797-SUM($K2795:AC2795)),0)))),0),0)</f>
        <v>0</v>
      </c>
      <c r="AE2795" s="542">
        <f ca="1">IF(AND($G2795,NOT(ISTEXT($G2794)),ISNUMBER(Poczatek),ISNUMBER(Koniec_Projekt)),IFERROR(IF($D2794=LataProjekcji,IF($F2794&gt;$E2797,$E2797,$F2794),IF($D2797&gt;=$E2797,(IF($D2794&lt;LataProjekcji,IF((SUM($K2795:AD2795)+12)&lt;$E2797,12,$E2797-SUM($K2795:AD2795)),0)),(IF($D2794&lt;LataProjekcji,IF((SUM($K2795:AD2795)+12)&lt;$D2797,12,$D2797-SUM($K2795:AD2795)),0)))),0),0)</f>
        <v>0</v>
      </c>
    </row>
    <row r="2796" spans="2:31" hidden="1">
      <c r="B2796" s="531" t="s">
        <v>757</v>
      </c>
      <c r="D2796" s="459">
        <f ca="1">D1630</f>
        <v>0</v>
      </c>
      <c r="E2796" s="459">
        <f ca="1">IF(D2795&gt;10,ROUND(D2796/12,2),D2796)</f>
        <v>0</v>
      </c>
      <c r="F2796" s="529">
        <f>Koniec_Projekt</f>
        <v>0</v>
      </c>
      <c r="G2796" s="330">
        <f>Miesiac_Koniec_Projekt</f>
        <v>0</v>
      </c>
      <c r="H2796" s="543" t="b">
        <f ca="1">SUM(K2796:AE2796)=D2795</f>
        <v>1</v>
      </c>
      <c r="I2796" s="1" t="s">
        <v>716</v>
      </c>
      <c r="K2796" s="256">
        <f ca="1">IF(AND($G2795,NOT(ISTEXT($G2794)),ISNUMBER(Poczatek),ISNUMBER(Koniec_Projekt)),IFERROR(IF(LataProjekcji=$F2797,ROUND($D2795,0),ROUND(K2794*$E2796,0)),0),0)</f>
        <v>0</v>
      </c>
      <c r="L2796" s="5">
        <f ca="1">IF(AND($G2795,NOT(ISTEXT($G2794)),ISNUMBER(Poczatek),ISNUMBER(Koniec_Projekt)),IFERROR(IF(LataProjekcji=$F2797,ROUND($D2795-SUM(K2796:$K2796),0),ROUND(L2794*$E2796,0)),0),0)</f>
        <v>0</v>
      </c>
      <c r="M2796" s="5">
        <f ca="1">IF(AND($G2795,NOT(ISTEXT($G2794)),ISNUMBER(Poczatek),ISNUMBER(Koniec_Projekt)),IFERROR(IF(LataProjekcji=$F2797,ROUND($D2795-SUM($K2796:L2796),0),ROUND(M2794*$E2796,0)),0),0)</f>
        <v>0</v>
      </c>
      <c r="N2796" s="5">
        <f ca="1">IF(AND($G2795,NOT(ISTEXT($G2794)),ISNUMBER(Poczatek),ISNUMBER(Koniec_Projekt)),IFERROR(IF(LataProjekcji=$F2797,ROUND($D2795-SUM($K2796:M2796),0),ROUND(N2794*$E2796,0)),0),0)</f>
        <v>0</v>
      </c>
      <c r="O2796" s="5">
        <f ca="1">IF(AND($G2795,NOT(ISTEXT($G2794)),ISNUMBER(Poczatek),ISNUMBER(Koniec_Projekt)),IFERROR(IF(LataProjekcji=$F2797,ROUND($D2795-SUM($K2796:N2796),0),ROUND(O2794*$E2796,0)),0),0)</f>
        <v>0</v>
      </c>
      <c r="P2796" s="5">
        <f ca="1">IF(AND($G2795,NOT(ISTEXT($G2794)),ISNUMBER(Poczatek),ISNUMBER(Koniec_Projekt)),IFERROR(IF(LataProjekcji=$F2797,ROUND($D2795-SUM($K2796:O2796),0),ROUND(P2794*$E2796,0)),0),0)</f>
        <v>0</v>
      </c>
      <c r="Q2796" s="5">
        <f ca="1">IF(AND($G2795,NOT(ISTEXT($G2794)),ISNUMBER(Poczatek),ISNUMBER(Koniec_Projekt)),IFERROR(IF(LataProjekcji=$F2797,ROUND($D2795-SUM($K2796:P2796),0),ROUND(Q2794*$E2796,0)),0),0)</f>
        <v>0</v>
      </c>
      <c r="R2796" s="5">
        <f ca="1">IF(AND($G2795,NOT(ISTEXT($G2794)),ISNUMBER(Poczatek),ISNUMBER(Koniec_Projekt)),IFERROR(IF(LataProjekcji=$F2797,ROUND($D2795-SUM($K2796:Q2796),0),ROUND(R2794*$E2796,0)),0),0)</f>
        <v>0</v>
      </c>
      <c r="S2796" s="5">
        <f ca="1">IF(AND($G2795,NOT(ISTEXT($G2794)),ISNUMBER(Poczatek),ISNUMBER(Koniec_Projekt)),IFERROR(IF(LataProjekcji=$F2797,ROUND($D2795-SUM($K2796:R2796),0),ROUND(S2794*$E2796,0)),0),0)</f>
        <v>0</v>
      </c>
      <c r="T2796" s="5">
        <f ca="1">IF(AND($G2795,NOT(ISTEXT($G2794)),ISNUMBER(Poczatek),ISNUMBER(Koniec_Projekt)),IFERROR(IF(LataProjekcji=$F2797,ROUND($D2795-SUM($K2796:S2796),0),ROUND(T2794*$E2796,0)),0),0)</f>
        <v>0</v>
      </c>
      <c r="U2796" s="5">
        <f ca="1">IF(AND($G2795,NOT(ISTEXT($G2794)),ISNUMBER(Poczatek),ISNUMBER(Koniec_Projekt)),IFERROR(IF(LataProjekcji=$F2797,ROUND($D2795-SUM($K2796:T2796),0),ROUND(U2794*$E2796,0)),0),0)</f>
        <v>0</v>
      </c>
      <c r="V2796" s="5">
        <f ca="1">IF(AND($G2795,NOT(ISTEXT($G2794)),ISNUMBER(Poczatek),ISNUMBER(Koniec_Projekt)),IFERROR(IF(LataProjekcji=$F2797,ROUND($D2795-SUM($K2796:U2796),0),ROUND(V2794*$E2796,0)),0),0)</f>
        <v>0</v>
      </c>
      <c r="W2796" s="5">
        <f ca="1">IF(AND($G2795,NOT(ISTEXT($G2794)),ISNUMBER(Poczatek),ISNUMBER(Koniec_Projekt)),IFERROR(IF(LataProjekcji=$F2797,ROUND($D2795-SUM($K2796:V2796),0),ROUND(W2794*$E2796,0)),0),0)</f>
        <v>0</v>
      </c>
      <c r="X2796" s="5">
        <f ca="1">IF(AND($G2795,NOT(ISTEXT($G2794)),ISNUMBER(Poczatek),ISNUMBER(Koniec_Projekt)),IFERROR(IF(LataProjekcji=$F2797,ROUND($D2795-SUM($K2796:W2796),0),ROUND(X2794*$E2796,0)),0),0)</f>
        <v>0</v>
      </c>
      <c r="Y2796" s="5">
        <f ca="1">IF(AND($G2795,NOT(ISTEXT($G2794)),ISNUMBER(Poczatek),ISNUMBER(Koniec_Projekt)),IFERROR(IF(LataProjekcji=$F2797,ROUND($D2795-SUM($K2796:X2796),0),ROUND(Y2794*$E2796,0)),0),0)</f>
        <v>0</v>
      </c>
      <c r="Z2796" s="5">
        <f ca="1">IF(AND($G2795,NOT(ISTEXT($G2794)),ISNUMBER(Poczatek),ISNUMBER(Koniec_Projekt)),IFERROR(IF(LataProjekcji=$F2797,ROUND($D2795-SUM($K2796:Y2796),0),ROUND(Z2794*$E2796,0)),0),0)</f>
        <v>0</v>
      </c>
      <c r="AA2796" s="5">
        <f ca="1">IF(AND($G2795,NOT(ISTEXT($G2794)),ISNUMBER(Poczatek),ISNUMBER(Koniec_Projekt)),IFERROR(IF(LataProjekcji=$F2797,ROUND($D2795-SUM($K2796:Z2796),0),ROUND(AA2794*$E2796,0)),0),0)</f>
        <v>0</v>
      </c>
      <c r="AB2796" s="5">
        <f ca="1">IF(AND($G2795,NOT(ISTEXT($G2794)),ISNUMBER(Poczatek),ISNUMBER(Koniec_Projekt)),IFERROR(IF(LataProjekcji=$F2797,ROUND($D2795-SUM($K2796:AA2796),0),ROUND(AB2794*$E2796,0)),0),0)</f>
        <v>0</v>
      </c>
      <c r="AC2796" s="5">
        <f ca="1">IF(AND($G2795,NOT(ISTEXT($G2794)),ISNUMBER(Poczatek),ISNUMBER(Koniec_Projekt)),IFERROR(IF(LataProjekcji=$F2797,ROUND($D2795-SUM($K2796:AB2796),0),ROUND(AC2794*$E2796,0)),0),0)</f>
        <v>0</v>
      </c>
      <c r="AD2796" s="5">
        <f ca="1">IF(AND($G2795,NOT(ISTEXT($G2794)),ISNUMBER(Poczatek),ISNUMBER(Koniec_Projekt)),IFERROR(IF(LataProjekcji=$F2797,ROUND($D2795-SUM($K2796:AC2796),0),ROUND(AD2794*$E2796,0)),0),0)</f>
        <v>0</v>
      </c>
      <c r="AE2796" s="5">
        <f ca="1">IF(AND($G2795,NOT(ISTEXT($G2794)),ISNUMBER(Poczatek),ISNUMBER(Koniec_Projekt)),IFERROR(IF(LataProjekcji=$F2797,ROUND($D2795-SUM($K2796:AD2796),0),ROUND(AE2794*$E2796,0)),0),0)</f>
        <v>0</v>
      </c>
    </row>
    <row r="2797" spans="2:31" hidden="1">
      <c r="B2797" s="531" t="s">
        <v>754</v>
      </c>
      <c r="D2797" s="1">
        <f ca="1">IFERROR(ROUNDUP(D2795/E2796,0),0)</f>
        <v>0</v>
      </c>
      <c r="E2797" s="1">
        <f ca="1">IF(D2797=0,0,DATEDIF(DATE(D2794,E2794,1),DATE(F2796,G2796,1),"m"))</f>
        <v>0</v>
      </c>
      <c r="F2797" s="1" t="str">
        <f ca="1">IFERROR(YEAR(G2794),"brak daty")</f>
        <v>brak daty</v>
      </c>
      <c r="G2797" s="1" t="str">
        <f ca="1">IFERROR(MONTH(G2794),"brak daty")</f>
        <v>brak daty</v>
      </c>
      <c r="I2797" s="1" t="s">
        <v>426</v>
      </c>
      <c r="K2797" s="5">
        <f ca="1">IF(AND($G2795,NOT(ISTEXT($G2794)),ISNUMBER(Poczatek),ISNUMBER(Koniec_Projekt)),IFERROR(IF(LataProjekcji=$F2796,IF(AND($G2796=$G2797,$F2796=$F2797),ROUND($D2795-SUM($K2797),0),ROUND(K2795*$E2796,0)),IF(LataProjekcji&gt;$F2796,0,ROUND(K2795*$E2796,0))),0),0)</f>
        <v>0</v>
      </c>
      <c r="L2797" s="5">
        <f ca="1">IF(AND($G2795,NOT(ISTEXT($G2794)),ISNUMBER(Poczatek),ISNUMBER(Koniec_Projekt)),IFERROR(IF(LataProjekcji=$F2796,IF(AND($G2796=$G2797,$F2796=$F2797),ROUND($D2795-SUM($K2797:K2797),0),ROUND(L2795*$E2796,0)),IF(LataProjekcji&gt;$F2796,0,ROUND(L2795*$E2796,0))),0),0)</f>
        <v>0</v>
      </c>
      <c r="M2797" s="5">
        <f ca="1">IF(AND($G2795,NOT(ISTEXT($G2794)),ISNUMBER(Poczatek),ISNUMBER(Koniec_Projekt)),IFERROR(IF(LataProjekcji=$F2796,IF(AND($G2796=$G2797,$F2796=$F2797),ROUND($D2795-SUM($K2797:L2797),0),ROUND(M2795*$E2796,0)),IF(LataProjekcji&gt;$F2796,0,ROUND(M2795*$E2796,0))),0),0)</f>
        <v>0</v>
      </c>
      <c r="N2797" s="5">
        <f ca="1">IF(AND($G2795,NOT(ISTEXT($G2794)),ISNUMBER(Poczatek),ISNUMBER(Koniec_Projekt)),IFERROR(IF(LataProjekcji=$F2796,IF(AND($G2796=$G2797,$F2796=$F2797),ROUND($D2795-SUM($K2797:M2797),0),ROUND(N2795*$E2796,0)),IF(LataProjekcji&gt;$F2796,0,ROUND(N2795*$E2796,0))),0),0)</f>
        <v>0</v>
      </c>
      <c r="O2797" s="5">
        <f ca="1">IF(AND($G2795,NOT(ISTEXT($G2794)),ISNUMBER(Poczatek),ISNUMBER(Koniec_Projekt)),IFERROR(IF(LataProjekcji=$F2796,IF(AND($G2796=$G2797,$F2796=$F2797),ROUND($D2795-SUM($K2797:N2797),0),ROUND(O2795*$E2796,0)),IF(LataProjekcji&gt;$F2796,0,ROUND(O2795*$E2796,0))),0),0)</f>
        <v>0</v>
      </c>
      <c r="P2797" s="5">
        <f ca="1">IF(AND($G2795,NOT(ISTEXT($G2794)),ISNUMBER(Poczatek),ISNUMBER(Koniec_Projekt)),IFERROR(IF(LataProjekcji=$F2796,IF(AND($G2796=$G2797,$F2796=$F2797),ROUND($D2795-SUM($K2797:O2797),0),ROUND(P2795*$E2796,0)),IF(LataProjekcji&gt;$F2796,0,ROUND(P2795*$E2796,0))),0),0)</f>
        <v>0</v>
      </c>
      <c r="Q2797" s="5">
        <f ca="1">IF(AND($G2795,NOT(ISTEXT($G2794)),ISNUMBER(Poczatek),ISNUMBER(Koniec_Projekt)),IFERROR(IF(LataProjekcji=$F2796,IF(AND($G2796=$G2797,$F2796=$F2797),ROUND($D2795-SUM($K2797:P2797),0),ROUND(Q2795*$E2796,0)),IF(LataProjekcji&gt;$F2796,0,ROUND(Q2795*$E2796,0))),0),0)</f>
        <v>0</v>
      </c>
      <c r="R2797" s="5">
        <f ca="1">IF(AND($G2795,NOT(ISTEXT($G2794)),ISNUMBER(Poczatek),ISNUMBER(Koniec_Projekt)),IFERROR(IF(LataProjekcji=$F2796,IF(AND($G2796=$G2797,$F2796=$F2797),ROUND($D2795-SUM($K2797:Q2797),0),ROUND(R2795*$E2796,0)),IF(LataProjekcji&gt;$F2796,0,ROUND(R2795*$E2796,0))),0),0)</f>
        <v>0</v>
      </c>
      <c r="S2797" s="5">
        <f ca="1">IF(AND($G2795,NOT(ISTEXT($G2794)),ISNUMBER(Poczatek),ISNUMBER(Koniec_Projekt)),IFERROR(IF(LataProjekcji=$F2796,IF(AND($G2796=$G2797,$F2796=$F2797),ROUND($D2795-SUM($K2797:R2797),0),ROUND(S2795*$E2796,0)),IF(LataProjekcji&gt;$F2796,0,ROUND(S2795*$E2796,0))),0),0)</f>
        <v>0</v>
      </c>
      <c r="T2797" s="5">
        <f ca="1">IF(AND($G2795,NOT(ISTEXT($G2794)),ISNUMBER(Poczatek),ISNUMBER(Koniec_Projekt)),IFERROR(IF(LataProjekcji=$F2796,IF(AND($G2796=$G2797,$F2796=$F2797),ROUND($D2795-SUM($K2797:S2797),0),ROUND(T2795*$E2796,0)),IF(LataProjekcji&gt;$F2796,0,ROUND(T2795*$E2796,0))),0),0)</f>
        <v>0</v>
      </c>
      <c r="U2797" s="5">
        <f ca="1">IF(AND($G2795,NOT(ISTEXT($G2794)),ISNUMBER(Poczatek),ISNUMBER(Koniec_Projekt)),IFERROR(IF(LataProjekcji=$F2796,IF(AND($G2796=$G2797,$F2796=$F2797),ROUND($D2795-SUM($K2797:T2797),0),ROUND(U2795*$E2796,0)),IF(LataProjekcji&gt;$F2796,0,ROUND(U2795*$E2796,0))),0),0)</f>
        <v>0</v>
      </c>
      <c r="V2797" s="5">
        <f ca="1">IF(AND($G2795,NOT(ISTEXT($G2794)),ISNUMBER(Poczatek),ISNUMBER(Koniec_Projekt)),IFERROR(IF(LataProjekcji=$F2796,IF(AND($G2796=$G2797,$F2796=$F2797),ROUND($D2795-SUM($K2797:U2797),0),ROUND(V2795*$E2796,0)),IF(LataProjekcji&gt;$F2796,0,ROUND(V2795*$E2796,0))),0),0)</f>
        <v>0</v>
      </c>
      <c r="W2797" s="5">
        <f ca="1">IF(AND($G2795,NOT(ISTEXT($G2794)),ISNUMBER(Poczatek),ISNUMBER(Koniec_Projekt)),IFERROR(IF(LataProjekcji=$F2796,IF(AND($G2796=$G2797,$F2796=$F2797),ROUND($D2795-SUM($K2797:V2797),0),ROUND(W2795*$E2796,0)),IF(LataProjekcji&gt;$F2796,0,ROUND(W2795*$E2796,0))),0),0)</f>
        <v>0</v>
      </c>
      <c r="X2797" s="5">
        <f ca="1">IF(AND($G2795,NOT(ISTEXT($G2794)),ISNUMBER(Poczatek),ISNUMBER(Koniec_Projekt)),IFERROR(IF(LataProjekcji=$F2796,IF(AND($G2796=$G2797,$F2796=$F2797),ROUND($D2795-SUM($K2797:W2797),0),ROUND(X2795*$E2796,0)),IF(LataProjekcji&gt;$F2796,0,ROUND(X2795*$E2796,0))),0),0)</f>
        <v>0</v>
      </c>
      <c r="Y2797" s="5">
        <f ca="1">IF(AND($G2795,NOT(ISTEXT($G2794)),ISNUMBER(Poczatek),ISNUMBER(Koniec_Projekt)),IFERROR(IF(LataProjekcji=$F2796,IF(AND($G2796=$G2797,$F2796=$F2797),ROUND($D2795-SUM($K2797:X2797),0),ROUND(Y2795*$E2796,0)),IF(LataProjekcji&gt;$F2796,0,ROUND(Y2795*$E2796,0))),0),0)</f>
        <v>0</v>
      </c>
      <c r="Z2797" s="5">
        <f ca="1">IF(AND($G2795,NOT(ISTEXT($G2794)),ISNUMBER(Poczatek),ISNUMBER(Koniec_Projekt)),IFERROR(IF(LataProjekcji=$F2796,IF(AND($G2796=$G2797,$F2796=$F2797),ROUND($D2795-SUM($K2797:Y2797),0),ROUND(Z2795*$E2796,0)),IF(LataProjekcji&gt;$F2796,0,ROUND(Z2795*$E2796,0))),0),0)</f>
        <v>0</v>
      </c>
      <c r="AA2797" s="5">
        <f ca="1">IF(AND($G2795,NOT(ISTEXT($G2794)),ISNUMBER(Poczatek),ISNUMBER(Koniec_Projekt)),IFERROR(IF(LataProjekcji=$F2796,IF(AND($G2796=$G2797,$F2796=$F2797),ROUND($D2795-SUM($K2797:Z2797),0),ROUND(AA2795*$E2796,0)),IF(LataProjekcji&gt;$F2796,0,ROUND(AA2795*$E2796,0))),0),0)</f>
        <v>0</v>
      </c>
      <c r="AB2797" s="5">
        <f ca="1">IF(AND($G2795,NOT(ISTEXT($G2794)),ISNUMBER(Poczatek),ISNUMBER(Koniec_Projekt)),IFERROR(IF(LataProjekcji=$F2796,IF(AND($G2796=$G2797,$F2796=$F2797),ROUND($D2795-SUM($K2797:AA2797),0),ROUND(AB2795*$E2796,0)),IF(LataProjekcji&gt;$F2796,0,ROUND(AB2795*$E2796,0))),0),0)</f>
        <v>0</v>
      </c>
      <c r="AC2797" s="5">
        <f ca="1">IF(AND($G2795,NOT(ISTEXT($G2794)),ISNUMBER(Poczatek),ISNUMBER(Koniec_Projekt)),IFERROR(IF(LataProjekcji=$F2796,IF(AND($G2796=$G2797,$F2796=$F2797),ROUND($D2795-SUM($K2797:AB2797),0),ROUND(AC2795*$E2796,0)),IF(LataProjekcji&gt;$F2796,0,ROUND(AC2795*$E2796,0))),0),0)</f>
        <v>0</v>
      </c>
      <c r="AD2797" s="5">
        <f ca="1">IF(AND($G2795,NOT(ISTEXT($G2794)),ISNUMBER(Poczatek),ISNUMBER(Koniec_Projekt)),IFERROR(IF(LataProjekcji=$F2796,IF(AND($G2796=$G2797,$F2796=$F2797),ROUND($D2795-SUM($K2797:AC2797),0),ROUND(AD2795*$E2796,0)),IF(LataProjekcji&gt;$F2796,0,ROUND(AD2795*$E2796,0))),0),0)</f>
        <v>0</v>
      </c>
      <c r="AE2797" s="5">
        <f ca="1">IF(AND($G2795,NOT(ISTEXT($G2794)),ISNUMBER(Poczatek),ISNUMBER(Koniec_Projekt)),IFERROR(IF(LataProjekcji=$F2796,IF(AND($G2796=$G2797,$F2796=$F2797),ROUND($D2795-SUM($K2797:AD2797),0),ROUND(AE2795*$E2796,0)),IF(LataProjekcji&gt;$F2796,0,ROUND(AE2795*$E2796,0))),0),0)</f>
        <v>0</v>
      </c>
    </row>
    <row r="2798" spans="2:31" ht="12.5" hidden="1" thickBot="1">
      <c r="B2798" s="532" t="s">
        <v>755</v>
      </c>
      <c r="C2798" s="533"/>
      <c r="D2798" s="534">
        <f ca="1">IF(D2795&gt;10,ROUND((D2797-1)*E2796,0),E2796)</f>
        <v>0</v>
      </c>
      <c r="E2798" s="534">
        <f ca="1">D2795-D2798</f>
        <v>0</v>
      </c>
      <c r="F2798" s="533"/>
      <c r="G2798" s="533"/>
      <c r="H2798" s="533"/>
      <c r="I2798" s="533"/>
      <c r="J2798" s="533"/>
      <c r="K2798" s="533"/>
      <c r="L2798" s="533"/>
      <c r="M2798" s="533"/>
      <c r="N2798" s="533"/>
      <c r="O2798" s="533"/>
      <c r="P2798" s="533"/>
      <c r="Q2798" s="533"/>
      <c r="R2798" s="533"/>
      <c r="S2798" s="533"/>
      <c r="T2798" s="533"/>
      <c r="U2798" s="533"/>
      <c r="V2798" s="533"/>
      <c r="W2798" s="533"/>
      <c r="X2798" s="533"/>
      <c r="Y2798" s="533"/>
      <c r="Z2798" s="533"/>
      <c r="AA2798" s="533"/>
      <c r="AB2798" s="533"/>
      <c r="AC2798" s="533"/>
      <c r="AD2798" s="533"/>
      <c r="AE2798" s="533"/>
    </row>
    <row r="2799" spans="2:31" ht="12.5" hidden="1" thickTop="1"/>
    <row r="2800" spans="2:31" ht="12.5" hidden="1" thickBot="1">
      <c r="B2800" s="535" t="str">
        <f ca="1">"nazwa ST: "&amp;B1634</f>
        <v>nazwa ST: 0</v>
      </c>
      <c r="C2800" s="535"/>
      <c r="D2800" s="536">
        <f>D1634</f>
        <v>160</v>
      </c>
      <c r="E2800" s="535"/>
      <c r="F2800" s="535"/>
      <c r="G2800" s="535"/>
      <c r="H2800" s="535"/>
      <c r="I2800" s="535"/>
      <c r="J2800" s="535"/>
      <c r="K2800" s="544" t="str">
        <f t="shared" ref="K2800:AE2800" si="3734">LataProjekcji</f>
        <v>Uzupełnij dane</v>
      </c>
      <c r="L2800" s="544" t="str">
        <f t="shared" si="3734"/>
        <v/>
      </c>
      <c r="M2800" s="544" t="str">
        <f t="shared" si="3734"/>
        <v/>
      </c>
      <c r="N2800" s="544" t="str">
        <f t="shared" si="3734"/>
        <v/>
      </c>
      <c r="O2800" s="544" t="str">
        <f t="shared" si="3734"/>
        <v/>
      </c>
      <c r="P2800" s="544" t="str">
        <f t="shared" si="3734"/>
        <v/>
      </c>
      <c r="Q2800" s="544" t="str">
        <f t="shared" si="3734"/>
        <v/>
      </c>
      <c r="R2800" s="544" t="str">
        <f t="shared" si="3734"/>
        <v/>
      </c>
      <c r="S2800" s="544" t="str">
        <f t="shared" si="3734"/>
        <v/>
      </c>
      <c r="T2800" s="544" t="str">
        <f t="shared" si="3734"/>
        <v/>
      </c>
      <c r="U2800" s="544" t="str">
        <f t="shared" si="3734"/>
        <v/>
      </c>
      <c r="V2800" s="544" t="str">
        <f t="shared" si="3734"/>
        <v/>
      </c>
      <c r="W2800" s="544" t="str">
        <f t="shared" si="3734"/>
        <v/>
      </c>
      <c r="X2800" s="544" t="str">
        <f t="shared" si="3734"/>
        <v/>
      </c>
      <c r="Y2800" s="544" t="str">
        <f t="shared" si="3734"/>
        <v/>
      </c>
      <c r="Z2800" s="544" t="str">
        <f t="shared" si="3734"/>
        <v/>
      </c>
      <c r="AA2800" s="544" t="str">
        <f t="shared" si="3734"/>
        <v/>
      </c>
      <c r="AB2800" s="544" t="str">
        <f t="shared" si="3734"/>
        <v/>
      </c>
      <c r="AC2800" s="544" t="str">
        <f t="shared" si="3734"/>
        <v/>
      </c>
      <c r="AD2800" s="544" t="str">
        <f t="shared" si="3734"/>
        <v/>
      </c>
      <c r="AE2800" s="544" t="str">
        <f t="shared" si="3734"/>
        <v/>
      </c>
    </row>
    <row r="2801" spans="2:31" hidden="1">
      <c r="B2801" s="531" t="s">
        <v>756</v>
      </c>
      <c r="D2801" s="1">
        <f ca="1">D1635</f>
        <v>1900</v>
      </c>
      <c r="E2801" s="1">
        <f ca="1">E1635</f>
        <v>1</v>
      </c>
      <c r="F2801" s="1">
        <f ca="1">IF(D2802&gt;10,F1635,1)</f>
        <v>1</v>
      </c>
      <c r="G2801" s="530" t="str">
        <f ca="1">IF(ISBLANK(OFFSET($E$269,$D2800,0)),"brak daty",IF(D2802&gt;10,EDATE(OFFSET($E$269,$D2800,0),D2804),DATE(D2801,E2801,1)))</f>
        <v>brak daty</v>
      </c>
      <c r="H2801" s="543" t="b">
        <f ca="1">SUM(K2801:AE2801)=D2804</f>
        <v>1</v>
      </c>
      <c r="I2801" s="1" t="s">
        <v>752</v>
      </c>
      <c r="K2801" s="5">
        <f ca="1">IF(AND($G2802,NOT(ISTEXT($G2801)),ISNUMBER(Poczatek),ISNUMBER(Koniec_Projekt)),IFERROR(IF($D2801=LataProjekcji,$F2801,IF($D2801&lt;LataProjekcji,IF((SUM(K2801)+12)&lt;$D2804,12,$D2804-SUM(K2801)),0)),0),0)</f>
        <v>0</v>
      </c>
      <c r="L2801" s="5">
        <f ca="1">IF(AND($G2802,NOT(ISTEXT($G2801)),ISNUMBER(Poczatek),ISNUMBER(Koniec_Projekt)),IFERROR(IF($D2801=LataProjekcji,$F2801,IF($D2801&lt;LataProjekcji,IF((SUM($K2801:K2801)+12)&lt;$D2804,12,$D2804-SUM($K2801:K2801)),0)),0),0)</f>
        <v>0</v>
      </c>
      <c r="M2801" s="5">
        <f ca="1">IF(AND($G2802,NOT(ISTEXT($G2801)),ISNUMBER(Poczatek),ISNUMBER(Koniec_Projekt)),IFERROR(IF($D2801=LataProjekcji,$F2801,IF($D2801&lt;LataProjekcji,IF((SUM($K2801:L2801)+12)&lt;$D2804,12,$D2804-SUM($K2801:L2801)),0)),0),0)</f>
        <v>0</v>
      </c>
      <c r="N2801" s="5">
        <f ca="1">IF(AND($G2802,NOT(ISTEXT($G2801)),ISNUMBER(Poczatek),ISNUMBER(Koniec_Projekt)),IFERROR(IF($D2801=LataProjekcji,$F2801,IF($D2801&lt;LataProjekcji,IF((SUM($K2801:M2801)+12)&lt;$D2804,12,$D2804-SUM($K2801:M2801)),0)),0),0)</f>
        <v>0</v>
      </c>
      <c r="O2801" s="5">
        <f ca="1">IF(AND($G2802,NOT(ISTEXT($G2801)),ISNUMBER(Poczatek),ISNUMBER(Koniec_Projekt)),IFERROR(IF($D2801=LataProjekcji,$F2801,IF($D2801&lt;LataProjekcji,IF((SUM($K2801:N2801)+12)&lt;$D2804,12,$D2804-SUM($K2801:N2801)),0)),0),0)</f>
        <v>0</v>
      </c>
      <c r="P2801" s="5">
        <f ca="1">IF(AND($G2802,NOT(ISTEXT($G2801)),ISNUMBER(Poczatek),ISNUMBER(Koniec_Projekt)),IFERROR(IF($D2801=LataProjekcji,$F2801,IF($D2801&lt;LataProjekcji,IF((SUM($K2801:O2801)+12)&lt;$D2804,12,$D2804-SUM($K2801:O2801)),0)),0),0)</f>
        <v>0</v>
      </c>
      <c r="Q2801" s="5">
        <f ca="1">IF(AND($G2802,NOT(ISTEXT($G2801)),ISNUMBER(Poczatek),ISNUMBER(Koniec_Projekt)),IFERROR(IF($D2801=LataProjekcji,$F2801,IF($D2801&lt;LataProjekcji,IF((SUM($K2801:P2801)+12)&lt;$D2804,12,$D2804-SUM($K2801:P2801)),0)),0),0)</f>
        <v>0</v>
      </c>
      <c r="R2801" s="5">
        <f ca="1">IF(AND($G2802,NOT(ISTEXT($G2801)),ISNUMBER(Poczatek),ISNUMBER(Koniec_Projekt)),IFERROR(IF($D2801=LataProjekcji,$F2801,IF($D2801&lt;LataProjekcji,IF((SUM($K2801:Q2801)+12)&lt;$D2804,12,$D2804-SUM($K2801:Q2801)),0)),0),0)</f>
        <v>0</v>
      </c>
      <c r="S2801" s="5">
        <f ca="1">IF(AND($G2802,NOT(ISTEXT($G2801)),ISNUMBER(Poczatek),ISNUMBER(Koniec_Projekt)),IFERROR(IF($D2801=LataProjekcji,$F2801,IF($D2801&lt;LataProjekcji,IF((SUM($K2801:R2801)+12)&lt;$D2804,12,$D2804-SUM($K2801:R2801)),0)),0),0)</f>
        <v>0</v>
      </c>
      <c r="T2801" s="5">
        <f ca="1">IF(AND($G2802,NOT(ISTEXT($G2801)),ISNUMBER(Poczatek),ISNUMBER(Koniec_Projekt)),IFERROR(IF($D2801=LataProjekcji,$F2801,IF($D2801&lt;LataProjekcji,IF((SUM($K2801:S2801)+12)&lt;$D2804,12,$D2804-SUM($K2801:S2801)),0)),0),0)</f>
        <v>0</v>
      </c>
      <c r="U2801" s="5">
        <f ca="1">IF(AND($G2802,NOT(ISTEXT($G2801)),ISNUMBER(Poczatek),ISNUMBER(Koniec_Projekt)),IFERROR(IF($D2801=LataProjekcji,$F2801,IF($D2801&lt;LataProjekcji,IF((SUM($K2801:T2801)+12)&lt;$D2804,12,$D2804-SUM($K2801:T2801)),0)),0),0)</f>
        <v>0</v>
      </c>
      <c r="V2801" s="5">
        <f ca="1">IF(AND($G2802,NOT(ISTEXT($G2801)),ISNUMBER(Poczatek),ISNUMBER(Koniec_Projekt)),IFERROR(IF($D2801=LataProjekcji,$F2801,IF($D2801&lt;LataProjekcji,IF((SUM($K2801:U2801)+12)&lt;$D2804,12,$D2804-SUM($K2801:U2801)),0)),0),0)</f>
        <v>0</v>
      </c>
      <c r="W2801" s="5">
        <f ca="1">IF(AND($G2802,NOT(ISTEXT($G2801)),ISNUMBER(Poczatek),ISNUMBER(Koniec_Projekt)),IFERROR(IF($D2801=LataProjekcji,$F2801,IF($D2801&lt;LataProjekcji,IF((SUM($K2801:V2801)+12)&lt;$D2804,12,$D2804-SUM($K2801:V2801)),0)),0),0)</f>
        <v>0</v>
      </c>
      <c r="X2801" s="5">
        <f ca="1">IF(AND($G2802,NOT(ISTEXT($G2801)),ISNUMBER(Poczatek),ISNUMBER(Koniec_Projekt)),IFERROR(IF($D2801=LataProjekcji,$F2801,IF($D2801&lt;LataProjekcji,IF((SUM($K2801:W2801)+12)&lt;$D2804,12,$D2804-SUM($K2801:W2801)),0)),0),0)</f>
        <v>0</v>
      </c>
      <c r="Y2801" s="5">
        <f ca="1">IF(AND($G2802,NOT(ISTEXT($G2801)),ISNUMBER(Poczatek),ISNUMBER(Koniec_Projekt)),IFERROR(IF($D2801=LataProjekcji,$F2801,IF($D2801&lt;LataProjekcji,IF((SUM($K2801:X2801)+12)&lt;$D2804,12,$D2804-SUM($K2801:X2801)),0)),0),0)</f>
        <v>0</v>
      </c>
      <c r="Z2801" s="5">
        <f ca="1">IF(AND($G2802,NOT(ISTEXT($G2801)),ISNUMBER(Poczatek),ISNUMBER(Koniec_Projekt)),IFERROR(IF($D2801=LataProjekcji,$F2801,IF($D2801&lt;LataProjekcji,IF((SUM($K2801:Y2801)+12)&lt;$D2804,12,$D2804-SUM($K2801:Y2801)),0)),0),0)</f>
        <v>0</v>
      </c>
      <c r="AA2801" s="5">
        <f ca="1">IF(AND($G2802,NOT(ISTEXT($G2801)),ISNUMBER(Poczatek),ISNUMBER(Koniec_Projekt)),IFERROR(IF($D2801=LataProjekcji,$F2801,IF($D2801&lt;LataProjekcji,IF((SUM($K2801:Z2801)+12)&lt;$D2804,12,$D2804-SUM($K2801:Z2801)),0)),0),0)</f>
        <v>0</v>
      </c>
      <c r="AB2801" s="5">
        <f ca="1">IF(AND($G2802,NOT(ISTEXT($G2801)),ISNUMBER(Poczatek),ISNUMBER(Koniec_Projekt)),IFERROR(IF($D2801=LataProjekcji,$F2801,IF($D2801&lt;LataProjekcji,IF((SUM($K2801:AA2801)+12)&lt;$D2804,12,$D2804-SUM($K2801:AA2801)),0)),0),0)</f>
        <v>0</v>
      </c>
      <c r="AC2801" s="5">
        <f ca="1">IF(AND($G2802,NOT(ISTEXT($G2801)),ISNUMBER(Poczatek),ISNUMBER(Koniec_Projekt)),IFERROR(IF($D2801=LataProjekcji,$F2801,IF($D2801&lt;LataProjekcji,IF((SUM($K2801:AB2801)+12)&lt;$D2804,12,$D2804-SUM($K2801:AB2801)),0)),0),0)</f>
        <v>0</v>
      </c>
      <c r="AD2801" s="5">
        <f ca="1">IF(AND($G2802,NOT(ISTEXT($G2801)),ISNUMBER(Poczatek),ISNUMBER(Koniec_Projekt)),IFERROR(IF($D2801=LataProjekcji,$F2801,IF($D2801&lt;LataProjekcji,IF((SUM($K2801:AC2801)+12)&lt;$D2804,12,$D2804-SUM($K2801:AC2801)),0)),0),0)</f>
        <v>0</v>
      </c>
      <c r="AE2801" s="5">
        <f ca="1">IF(AND($G2802,NOT(ISTEXT($G2801)),ISNUMBER(Poczatek),ISNUMBER(Koniec_Projekt)),IFERROR(IF($D2801=LataProjekcji,$F2801,IF($D2801&lt;LataProjekcji,IF((SUM($K2801:AD2801)+12)&lt;$D2804,12,$D2804-SUM($K2801:AD2801)),0)),0),0)</f>
        <v>0</v>
      </c>
    </row>
    <row r="2802" spans="2:31" hidden="1">
      <c r="B2802" s="531" t="s">
        <v>758</v>
      </c>
      <c r="D2802" s="5">
        <f ca="1">D1636</f>
        <v>0</v>
      </c>
      <c r="E2802" s="459">
        <f ca="1">E1636</f>
        <v>0</v>
      </c>
      <c r="F2802" s="459">
        <f ca="1">F1636</f>
        <v>0</v>
      </c>
      <c r="G2802" s="1" t="b">
        <f>NOT(ISBLANK(am_maszyny))</f>
        <v>0</v>
      </c>
      <c r="H2802" s="543" t="b">
        <f ca="1">SUM(K2802:AE2802)=E2804</f>
        <v>1</v>
      </c>
      <c r="I2802" s="1" t="s">
        <v>753</v>
      </c>
      <c r="K2802" s="542">
        <f ca="1">IF(AND($G2802,NOT(ISTEXT($G2801)),ISNUMBER(Poczatek),ISNUMBER(Koniec_Projekt)),IFERROR(IF($D2801=LataProjekcji,IF($F2801&gt;$E2804,$E2804,$F2801),IF($D2804&gt;=$E2804,(IF($D2801&lt;LataProjekcji,IF((SUM(J2802:$K2802)+12)&lt;$E2804,12,$E2804-SUM(J2802:$K2802)),0)),(IF($D2801&lt;LataProjekcji,IF((SUM(J2802:$K2802)+12)&lt;$D2804,12,$D2804-SUM(J2802:$K2802)),0)))),0),0)</f>
        <v>0</v>
      </c>
      <c r="L2802" s="542">
        <f ca="1">IF(AND($G2802,NOT(ISTEXT($G2801)),ISNUMBER(Poczatek),ISNUMBER(Koniec_Projekt)),IFERROR(IF($D2801=LataProjekcji,IF($F2801&gt;$E2804,$E2804,$F2801),IF($D2804&gt;=$E2804,(IF($D2801&lt;LataProjekcji,IF((SUM($K2802:K2802)+12)&lt;$E2804,12,$E2804-SUM($K2802:K2802)),0)),(IF($D2801&lt;LataProjekcji,IF((SUM($K2802:K2802)+12)&lt;$D2804,12,$D2804-SUM($K2802:K2802)),0)))),0),0)</f>
        <v>0</v>
      </c>
      <c r="M2802" s="542">
        <f ca="1">IF(AND($G2802,NOT(ISTEXT($G2801)),ISNUMBER(Poczatek),ISNUMBER(Koniec_Projekt)),IFERROR(IF($D2801=LataProjekcji,IF($F2801&gt;$E2804,$E2804,$F2801),IF($D2804&gt;=$E2804,(IF($D2801&lt;LataProjekcji,IF((SUM($K2802:L2802)+12)&lt;$E2804,12,$E2804-SUM($K2802:L2802)),0)),(IF($D2801&lt;LataProjekcji,IF((SUM($K2802:L2802)+12)&lt;$D2804,12,$D2804-SUM($K2802:L2802)),0)))),0),0)</f>
        <v>0</v>
      </c>
      <c r="N2802" s="542">
        <f ca="1">IF(AND($G2802,NOT(ISTEXT($G2801)),ISNUMBER(Poczatek),ISNUMBER(Koniec_Projekt)),IFERROR(IF($D2801=LataProjekcji,IF($F2801&gt;$E2804,$E2804,$F2801),IF($D2804&gt;=$E2804,(IF($D2801&lt;LataProjekcji,IF((SUM($K2802:M2802)+12)&lt;$E2804,12,$E2804-SUM($K2802:M2802)),0)),(IF($D2801&lt;LataProjekcji,IF((SUM($K2802:M2802)+12)&lt;$D2804,12,$D2804-SUM($K2802:M2802)),0)))),0),0)</f>
        <v>0</v>
      </c>
      <c r="O2802" s="542">
        <f ca="1">IF(AND($G2802,NOT(ISTEXT($G2801)),ISNUMBER(Poczatek),ISNUMBER(Koniec_Projekt)),IFERROR(IF($D2801=LataProjekcji,IF($F2801&gt;$E2804,$E2804,$F2801),IF($D2804&gt;=$E2804,(IF($D2801&lt;LataProjekcji,IF((SUM($K2802:N2802)+12)&lt;$E2804,12,$E2804-SUM($K2802:N2802)),0)),(IF($D2801&lt;LataProjekcji,IF((SUM($K2802:N2802)+12)&lt;$D2804,12,$D2804-SUM($K2802:N2802)),0)))),0),0)</f>
        <v>0</v>
      </c>
      <c r="P2802" s="542">
        <f ca="1">IF(AND($G2802,NOT(ISTEXT($G2801)),ISNUMBER(Poczatek),ISNUMBER(Koniec_Projekt)),IFERROR(IF($D2801=LataProjekcji,IF($F2801&gt;$E2804,$E2804,$F2801),IF($D2804&gt;=$E2804,(IF($D2801&lt;LataProjekcji,IF((SUM($K2802:O2802)+12)&lt;$E2804,12,$E2804-SUM($K2802:O2802)),0)),(IF($D2801&lt;LataProjekcji,IF((SUM($K2802:O2802)+12)&lt;$D2804,12,$D2804-SUM($K2802:O2802)),0)))),0),0)</f>
        <v>0</v>
      </c>
      <c r="Q2802" s="542">
        <f ca="1">IF(AND($G2802,NOT(ISTEXT($G2801)),ISNUMBER(Poczatek),ISNUMBER(Koniec_Projekt)),IFERROR(IF($D2801=LataProjekcji,IF($F2801&gt;$E2804,$E2804,$F2801),IF($D2804&gt;=$E2804,(IF($D2801&lt;LataProjekcji,IF((SUM($K2802:P2802)+12)&lt;$E2804,12,$E2804-SUM($K2802:P2802)),0)),(IF($D2801&lt;LataProjekcji,IF((SUM($K2802:P2802)+12)&lt;$D2804,12,$D2804-SUM($K2802:P2802)),0)))),0),0)</f>
        <v>0</v>
      </c>
      <c r="R2802" s="542">
        <f ca="1">IF(AND($G2802,NOT(ISTEXT($G2801)),ISNUMBER(Poczatek),ISNUMBER(Koniec_Projekt)),IFERROR(IF($D2801=LataProjekcji,IF($F2801&gt;$E2804,$E2804,$F2801),IF($D2804&gt;=$E2804,(IF($D2801&lt;LataProjekcji,IF((SUM($K2802:Q2802)+12)&lt;$E2804,12,$E2804-SUM($K2802:Q2802)),0)),(IF($D2801&lt;LataProjekcji,IF((SUM($K2802:Q2802)+12)&lt;$D2804,12,$D2804-SUM($K2802:Q2802)),0)))),0),0)</f>
        <v>0</v>
      </c>
      <c r="S2802" s="542">
        <f ca="1">IF(AND($G2802,NOT(ISTEXT($G2801)),ISNUMBER(Poczatek),ISNUMBER(Koniec_Projekt)),IFERROR(IF($D2801=LataProjekcji,IF($F2801&gt;$E2804,$E2804,$F2801),IF($D2804&gt;=$E2804,(IF($D2801&lt;LataProjekcji,IF((SUM($K2802:R2802)+12)&lt;$E2804,12,$E2804-SUM($K2802:R2802)),0)),(IF($D2801&lt;LataProjekcji,IF((SUM($K2802:R2802)+12)&lt;$D2804,12,$D2804-SUM($K2802:R2802)),0)))),0),0)</f>
        <v>0</v>
      </c>
      <c r="T2802" s="542">
        <f ca="1">IF(AND($G2802,NOT(ISTEXT($G2801)),ISNUMBER(Poczatek),ISNUMBER(Koniec_Projekt)),IFERROR(IF($D2801=LataProjekcji,IF($F2801&gt;$E2804,$E2804,$F2801),IF($D2804&gt;=$E2804,(IF($D2801&lt;LataProjekcji,IF((SUM($K2802:S2802)+12)&lt;$E2804,12,$E2804-SUM($K2802:S2802)),0)),(IF($D2801&lt;LataProjekcji,IF((SUM($K2802:S2802)+12)&lt;$D2804,12,$D2804-SUM($K2802:S2802)),0)))),0),0)</f>
        <v>0</v>
      </c>
      <c r="U2802" s="542">
        <f ca="1">IF(AND($G2802,NOT(ISTEXT($G2801)),ISNUMBER(Poczatek),ISNUMBER(Koniec_Projekt)),IFERROR(IF($D2801=LataProjekcji,IF($F2801&gt;$E2804,$E2804,$F2801),IF($D2804&gt;=$E2804,(IF($D2801&lt;LataProjekcji,IF((SUM($K2802:T2802)+12)&lt;$E2804,12,$E2804-SUM($K2802:T2802)),0)),(IF($D2801&lt;LataProjekcji,IF((SUM($K2802:T2802)+12)&lt;$D2804,12,$D2804-SUM($K2802:T2802)),0)))),0),0)</f>
        <v>0</v>
      </c>
      <c r="V2802" s="542">
        <f ca="1">IF(AND($G2802,NOT(ISTEXT($G2801)),ISNUMBER(Poczatek),ISNUMBER(Koniec_Projekt)),IFERROR(IF($D2801=LataProjekcji,IF($F2801&gt;$E2804,$E2804,$F2801),IF($D2804&gt;=$E2804,(IF($D2801&lt;LataProjekcji,IF((SUM($K2802:U2802)+12)&lt;$E2804,12,$E2804-SUM($K2802:U2802)),0)),(IF($D2801&lt;LataProjekcji,IF((SUM($K2802:U2802)+12)&lt;$D2804,12,$D2804-SUM($K2802:U2802)),0)))),0),0)</f>
        <v>0</v>
      </c>
      <c r="W2802" s="542">
        <f ca="1">IF(AND($G2802,NOT(ISTEXT($G2801)),ISNUMBER(Poczatek),ISNUMBER(Koniec_Projekt)),IFERROR(IF($D2801=LataProjekcji,IF($F2801&gt;$E2804,$E2804,$F2801),IF($D2804&gt;=$E2804,(IF($D2801&lt;LataProjekcji,IF((SUM($K2802:V2802)+12)&lt;$E2804,12,$E2804-SUM($K2802:V2802)),0)),(IF($D2801&lt;LataProjekcji,IF((SUM($K2802:V2802)+12)&lt;$D2804,12,$D2804-SUM($K2802:V2802)),0)))),0),0)</f>
        <v>0</v>
      </c>
      <c r="X2802" s="542">
        <f ca="1">IF(AND($G2802,NOT(ISTEXT($G2801)),ISNUMBER(Poczatek),ISNUMBER(Koniec_Projekt)),IFERROR(IF($D2801=LataProjekcji,IF($F2801&gt;$E2804,$E2804,$F2801),IF($D2804&gt;=$E2804,(IF($D2801&lt;LataProjekcji,IF((SUM($K2802:W2802)+12)&lt;$E2804,12,$E2804-SUM($K2802:W2802)),0)),(IF($D2801&lt;LataProjekcji,IF((SUM($K2802:W2802)+12)&lt;$D2804,12,$D2804-SUM($K2802:W2802)),0)))),0),0)</f>
        <v>0</v>
      </c>
      <c r="Y2802" s="542">
        <f ca="1">IF(AND($G2802,NOT(ISTEXT($G2801)),ISNUMBER(Poczatek),ISNUMBER(Koniec_Projekt)),IFERROR(IF($D2801=LataProjekcji,IF($F2801&gt;$E2804,$E2804,$F2801),IF($D2804&gt;=$E2804,(IF($D2801&lt;LataProjekcji,IF((SUM($K2802:X2802)+12)&lt;$E2804,12,$E2804-SUM($K2802:X2802)),0)),(IF($D2801&lt;LataProjekcji,IF((SUM($K2802:X2802)+12)&lt;$D2804,12,$D2804-SUM($K2802:X2802)),0)))),0),0)</f>
        <v>0</v>
      </c>
      <c r="Z2802" s="542">
        <f ca="1">IF(AND($G2802,NOT(ISTEXT($G2801)),ISNUMBER(Poczatek),ISNUMBER(Koniec_Projekt)),IFERROR(IF($D2801=LataProjekcji,IF($F2801&gt;$E2804,$E2804,$F2801),IF($D2804&gt;=$E2804,(IF($D2801&lt;LataProjekcji,IF((SUM($K2802:Y2802)+12)&lt;$E2804,12,$E2804-SUM($K2802:Y2802)),0)),(IF($D2801&lt;LataProjekcji,IF((SUM($K2802:Y2802)+12)&lt;$D2804,12,$D2804-SUM($K2802:Y2802)),0)))),0),0)</f>
        <v>0</v>
      </c>
      <c r="AA2802" s="542">
        <f ca="1">IF(AND($G2802,NOT(ISTEXT($G2801)),ISNUMBER(Poczatek),ISNUMBER(Koniec_Projekt)),IFERROR(IF($D2801=LataProjekcji,IF($F2801&gt;$E2804,$E2804,$F2801),IF($D2804&gt;=$E2804,(IF($D2801&lt;LataProjekcji,IF((SUM($K2802:Z2802)+12)&lt;$E2804,12,$E2804-SUM($K2802:Z2802)),0)),(IF($D2801&lt;LataProjekcji,IF((SUM($K2802:Z2802)+12)&lt;$D2804,12,$D2804-SUM($K2802:Z2802)),0)))),0),0)</f>
        <v>0</v>
      </c>
      <c r="AB2802" s="542">
        <f ca="1">IF(AND($G2802,NOT(ISTEXT($G2801)),ISNUMBER(Poczatek),ISNUMBER(Koniec_Projekt)),IFERROR(IF($D2801=LataProjekcji,IF($F2801&gt;$E2804,$E2804,$F2801),IF($D2804&gt;=$E2804,(IF($D2801&lt;LataProjekcji,IF((SUM($K2802:AA2802)+12)&lt;$E2804,12,$E2804-SUM($K2802:AA2802)),0)),(IF($D2801&lt;LataProjekcji,IF((SUM($K2802:AA2802)+12)&lt;$D2804,12,$D2804-SUM($K2802:AA2802)),0)))),0),0)</f>
        <v>0</v>
      </c>
      <c r="AC2802" s="542">
        <f ca="1">IF(AND($G2802,NOT(ISTEXT($G2801)),ISNUMBER(Poczatek),ISNUMBER(Koniec_Projekt)),IFERROR(IF($D2801=LataProjekcji,IF($F2801&gt;$E2804,$E2804,$F2801),IF($D2804&gt;=$E2804,(IF($D2801&lt;LataProjekcji,IF((SUM($K2802:AB2802)+12)&lt;$E2804,12,$E2804-SUM($K2802:AB2802)),0)),(IF($D2801&lt;LataProjekcji,IF((SUM($K2802:AB2802)+12)&lt;$D2804,12,$D2804-SUM($K2802:AB2802)),0)))),0),0)</f>
        <v>0</v>
      </c>
      <c r="AD2802" s="542">
        <f ca="1">IF(AND($G2802,NOT(ISTEXT($G2801)),ISNUMBER(Poczatek),ISNUMBER(Koniec_Projekt)),IFERROR(IF($D2801=LataProjekcji,IF($F2801&gt;$E2804,$E2804,$F2801),IF($D2804&gt;=$E2804,(IF($D2801&lt;LataProjekcji,IF((SUM($K2802:AC2802)+12)&lt;$E2804,12,$E2804-SUM($K2802:AC2802)),0)),(IF($D2801&lt;LataProjekcji,IF((SUM($K2802:AC2802)+12)&lt;$D2804,12,$D2804-SUM($K2802:AC2802)),0)))),0),0)</f>
        <v>0</v>
      </c>
      <c r="AE2802" s="542">
        <f ca="1">IF(AND($G2802,NOT(ISTEXT($G2801)),ISNUMBER(Poczatek),ISNUMBER(Koniec_Projekt)),IFERROR(IF($D2801=LataProjekcji,IF($F2801&gt;$E2804,$E2804,$F2801),IF($D2804&gt;=$E2804,(IF($D2801&lt;LataProjekcji,IF((SUM($K2802:AD2802)+12)&lt;$E2804,12,$E2804-SUM($K2802:AD2802)),0)),(IF($D2801&lt;LataProjekcji,IF((SUM($K2802:AD2802)+12)&lt;$D2804,12,$D2804-SUM($K2802:AD2802)),0)))),0),0)</f>
        <v>0</v>
      </c>
    </row>
    <row r="2803" spans="2:31" hidden="1">
      <c r="B2803" s="531" t="s">
        <v>757</v>
      </c>
      <c r="D2803" s="459">
        <f ca="1">D1637</f>
        <v>0</v>
      </c>
      <c r="E2803" s="459">
        <f ca="1">IF(D2802&gt;10,ROUND(D2803/12,2),D2803)</f>
        <v>0</v>
      </c>
      <c r="F2803" s="529">
        <f>Koniec_Projekt</f>
        <v>0</v>
      </c>
      <c r="G2803" s="330">
        <f>Miesiac_Koniec_Projekt</f>
        <v>0</v>
      </c>
      <c r="H2803" s="543" t="b">
        <f ca="1">SUM(K2803:AE2803)=D2802</f>
        <v>1</v>
      </c>
      <c r="I2803" s="1" t="s">
        <v>716</v>
      </c>
      <c r="K2803" s="256">
        <f ca="1">IF(AND($G2802,NOT(ISTEXT($G2801)),ISNUMBER(Poczatek),ISNUMBER(Koniec_Projekt)),IFERROR(IF(LataProjekcji=$F2804,ROUND($D2802,0),ROUND(K2801*$E2803,0)),0),0)</f>
        <v>0</v>
      </c>
      <c r="L2803" s="5">
        <f ca="1">IF(AND($G2802,NOT(ISTEXT($G2801)),ISNUMBER(Poczatek),ISNUMBER(Koniec_Projekt)),IFERROR(IF(LataProjekcji=$F2804,ROUND($D2802-SUM(K2803:$K2803),0),ROUND(L2801*$E2803,0)),0),0)</f>
        <v>0</v>
      </c>
      <c r="M2803" s="5">
        <f ca="1">IF(AND($G2802,NOT(ISTEXT($G2801)),ISNUMBER(Poczatek),ISNUMBER(Koniec_Projekt)),IFERROR(IF(LataProjekcji=$F2804,ROUND($D2802-SUM($K2803:L2803),0),ROUND(M2801*$E2803,0)),0),0)</f>
        <v>0</v>
      </c>
      <c r="N2803" s="5">
        <f ca="1">IF(AND($G2802,NOT(ISTEXT($G2801)),ISNUMBER(Poczatek),ISNUMBER(Koniec_Projekt)),IFERROR(IF(LataProjekcji=$F2804,ROUND($D2802-SUM($K2803:M2803),0),ROUND(N2801*$E2803,0)),0),0)</f>
        <v>0</v>
      </c>
      <c r="O2803" s="5">
        <f ca="1">IF(AND($G2802,NOT(ISTEXT($G2801)),ISNUMBER(Poczatek),ISNUMBER(Koniec_Projekt)),IFERROR(IF(LataProjekcji=$F2804,ROUND($D2802-SUM($K2803:N2803),0),ROUND(O2801*$E2803,0)),0),0)</f>
        <v>0</v>
      </c>
      <c r="P2803" s="5">
        <f ca="1">IF(AND($G2802,NOT(ISTEXT($G2801)),ISNUMBER(Poczatek),ISNUMBER(Koniec_Projekt)),IFERROR(IF(LataProjekcji=$F2804,ROUND($D2802-SUM($K2803:O2803),0),ROUND(P2801*$E2803,0)),0),0)</f>
        <v>0</v>
      </c>
      <c r="Q2803" s="5">
        <f ca="1">IF(AND($G2802,NOT(ISTEXT($G2801)),ISNUMBER(Poczatek),ISNUMBER(Koniec_Projekt)),IFERROR(IF(LataProjekcji=$F2804,ROUND($D2802-SUM($K2803:P2803),0),ROUND(Q2801*$E2803,0)),0),0)</f>
        <v>0</v>
      </c>
      <c r="R2803" s="5">
        <f ca="1">IF(AND($G2802,NOT(ISTEXT($G2801)),ISNUMBER(Poczatek),ISNUMBER(Koniec_Projekt)),IFERROR(IF(LataProjekcji=$F2804,ROUND($D2802-SUM($K2803:Q2803),0),ROUND(R2801*$E2803,0)),0),0)</f>
        <v>0</v>
      </c>
      <c r="S2803" s="5">
        <f ca="1">IF(AND($G2802,NOT(ISTEXT($G2801)),ISNUMBER(Poczatek),ISNUMBER(Koniec_Projekt)),IFERROR(IF(LataProjekcji=$F2804,ROUND($D2802-SUM($K2803:R2803),0),ROUND(S2801*$E2803,0)),0),0)</f>
        <v>0</v>
      </c>
      <c r="T2803" s="5">
        <f ca="1">IF(AND($G2802,NOT(ISTEXT($G2801)),ISNUMBER(Poczatek),ISNUMBER(Koniec_Projekt)),IFERROR(IF(LataProjekcji=$F2804,ROUND($D2802-SUM($K2803:S2803),0),ROUND(T2801*$E2803,0)),0),0)</f>
        <v>0</v>
      </c>
      <c r="U2803" s="5">
        <f ca="1">IF(AND($G2802,NOT(ISTEXT($G2801)),ISNUMBER(Poczatek),ISNUMBER(Koniec_Projekt)),IFERROR(IF(LataProjekcji=$F2804,ROUND($D2802-SUM($K2803:T2803),0),ROUND(U2801*$E2803,0)),0),0)</f>
        <v>0</v>
      </c>
      <c r="V2803" s="5">
        <f ca="1">IF(AND($G2802,NOT(ISTEXT($G2801)),ISNUMBER(Poczatek),ISNUMBER(Koniec_Projekt)),IFERROR(IF(LataProjekcji=$F2804,ROUND($D2802-SUM($K2803:U2803),0),ROUND(V2801*$E2803,0)),0),0)</f>
        <v>0</v>
      </c>
      <c r="W2803" s="5">
        <f ca="1">IF(AND($G2802,NOT(ISTEXT($G2801)),ISNUMBER(Poczatek),ISNUMBER(Koniec_Projekt)),IFERROR(IF(LataProjekcji=$F2804,ROUND($D2802-SUM($K2803:V2803),0),ROUND(W2801*$E2803,0)),0),0)</f>
        <v>0</v>
      </c>
      <c r="X2803" s="5">
        <f ca="1">IF(AND($G2802,NOT(ISTEXT($G2801)),ISNUMBER(Poczatek),ISNUMBER(Koniec_Projekt)),IFERROR(IF(LataProjekcji=$F2804,ROUND($D2802-SUM($K2803:W2803),0),ROUND(X2801*$E2803,0)),0),0)</f>
        <v>0</v>
      </c>
      <c r="Y2803" s="5">
        <f ca="1">IF(AND($G2802,NOT(ISTEXT($G2801)),ISNUMBER(Poczatek),ISNUMBER(Koniec_Projekt)),IFERROR(IF(LataProjekcji=$F2804,ROUND($D2802-SUM($K2803:X2803),0),ROUND(Y2801*$E2803,0)),0),0)</f>
        <v>0</v>
      </c>
      <c r="Z2803" s="5">
        <f ca="1">IF(AND($G2802,NOT(ISTEXT($G2801)),ISNUMBER(Poczatek),ISNUMBER(Koniec_Projekt)),IFERROR(IF(LataProjekcji=$F2804,ROUND($D2802-SUM($K2803:Y2803),0),ROUND(Z2801*$E2803,0)),0),0)</f>
        <v>0</v>
      </c>
      <c r="AA2803" s="5">
        <f ca="1">IF(AND($G2802,NOT(ISTEXT($G2801)),ISNUMBER(Poczatek),ISNUMBER(Koniec_Projekt)),IFERROR(IF(LataProjekcji=$F2804,ROUND($D2802-SUM($K2803:Z2803),0),ROUND(AA2801*$E2803,0)),0),0)</f>
        <v>0</v>
      </c>
      <c r="AB2803" s="5">
        <f ca="1">IF(AND($G2802,NOT(ISTEXT($G2801)),ISNUMBER(Poczatek),ISNUMBER(Koniec_Projekt)),IFERROR(IF(LataProjekcji=$F2804,ROUND($D2802-SUM($K2803:AA2803),0),ROUND(AB2801*$E2803,0)),0),0)</f>
        <v>0</v>
      </c>
      <c r="AC2803" s="5">
        <f ca="1">IF(AND($G2802,NOT(ISTEXT($G2801)),ISNUMBER(Poczatek),ISNUMBER(Koniec_Projekt)),IFERROR(IF(LataProjekcji=$F2804,ROUND($D2802-SUM($K2803:AB2803),0),ROUND(AC2801*$E2803,0)),0),0)</f>
        <v>0</v>
      </c>
      <c r="AD2803" s="5">
        <f ca="1">IF(AND($G2802,NOT(ISTEXT($G2801)),ISNUMBER(Poczatek),ISNUMBER(Koniec_Projekt)),IFERROR(IF(LataProjekcji=$F2804,ROUND($D2802-SUM($K2803:AC2803),0),ROUND(AD2801*$E2803,0)),0),0)</f>
        <v>0</v>
      </c>
      <c r="AE2803" s="5">
        <f ca="1">IF(AND($G2802,NOT(ISTEXT($G2801)),ISNUMBER(Poczatek),ISNUMBER(Koniec_Projekt)),IFERROR(IF(LataProjekcji=$F2804,ROUND($D2802-SUM($K2803:AD2803),0),ROUND(AE2801*$E2803,0)),0),0)</f>
        <v>0</v>
      </c>
    </row>
    <row r="2804" spans="2:31" hidden="1">
      <c r="B2804" s="531" t="s">
        <v>754</v>
      </c>
      <c r="D2804" s="1">
        <f ca="1">IFERROR(ROUNDUP(D2802/E2803,0),0)</f>
        <v>0</v>
      </c>
      <c r="E2804" s="1">
        <f ca="1">IF(D2804=0,0,DATEDIF(DATE(D2801,E2801,1),DATE(F2803,G2803,1),"m"))</f>
        <v>0</v>
      </c>
      <c r="F2804" s="1" t="str">
        <f ca="1">IFERROR(YEAR(G2801),"brak daty")</f>
        <v>brak daty</v>
      </c>
      <c r="G2804" s="1" t="str">
        <f ca="1">IFERROR(MONTH(G2801),"brak daty")</f>
        <v>brak daty</v>
      </c>
      <c r="I2804" s="1" t="s">
        <v>426</v>
      </c>
      <c r="K2804" s="5">
        <f ca="1">IF(AND($G2802,NOT(ISTEXT($G2801)),ISNUMBER(Poczatek),ISNUMBER(Koniec_Projekt)),IFERROR(IF(LataProjekcji=$F2803,IF(AND($G2803=$G2804,$F2803=$F2804),ROUND($D2802-SUM($K2804),0),ROUND(K2802*$E2803,0)),IF(LataProjekcji&gt;$F2803,0,ROUND(K2802*$E2803,0))),0),0)</f>
        <v>0</v>
      </c>
      <c r="L2804" s="5">
        <f ca="1">IF(AND($G2802,NOT(ISTEXT($G2801)),ISNUMBER(Poczatek),ISNUMBER(Koniec_Projekt)),IFERROR(IF(LataProjekcji=$F2803,IF(AND($G2803=$G2804,$F2803=$F2804),ROUND($D2802-SUM($K2804:K2804),0),ROUND(L2802*$E2803,0)),IF(LataProjekcji&gt;$F2803,0,ROUND(L2802*$E2803,0))),0),0)</f>
        <v>0</v>
      </c>
      <c r="M2804" s="5">
        <f ca="1">IF(AND($G2802,NOT(ISTEXT($G2801)),ISNUMBER(Poczatek),ISNUMBER(Koniec_Projekt)),IFERROR(IF(LataProjekcji=$F2803,IF(AND($G2803=$G2804,$F2803=$F2804),ROUND($D2802-SUM($K2804:L2804),0),ROUND(M2802*$E2803,0)),IF(LataProjekcji&gt;$F2803,0,ROUND(M2802*$E2803,0))),0),0)</f>
        <v>0</v>
      </c>
      <c r="N2804" s="5">
        <f ca="1">IF(AND($G2802,NOT(ISTEXT($G2801)),ISNUMBER(Poczatek),ISNUMBER(Koniec_Projekt)),IFERROR(IF(LataProjekcji=$F2803,IF(AND($G2803=$G2804,$F2803=$F2804),ROUND($D2802-SUM($K2804:M2804),0),ROUND(N2802*$E2803,0)),IF(LataProjekcji&gt;$F2803,0,ROUND(N2802*$E2803,0))),0),0)</f>
        <v>0</v>
      </c>
      <c r="O2804" s="5">
        <f ca="1">IF(AND($G2802,NOT(ISTEXT($G2801)),ISNUMBER(Poczatek),ISNUMBER(Koniec_Projekt)),IFERROR(IF(LataProjekcji=$F2803,IF(AND($G2803=$G2804,$F2803=$F2804),ROUND($D2802-SUM($K2804:N2804),0),ROUND(O2802*$E2803,0)),IF(LataProjekcji&gt;$F2803,0,ROUND(O2802*$E2803,0))),0),0)</f>
        <v>0</v>
      </c>
      <c r="P2804" s="5">
        <f ca="1">IF(AND($G2802,NOT(ISTEXT($G2801)),ISNUMBER(Poczatek),ISNUMBER(Koniec_Projekt)),IFERROR(IF(LataProjekcji=$F2803,IF(AND($G2803=$G2804,$F2803=$F2804),ROUND($D2802-SUM($K2804:O2804),0),ROUND(P2802*$E2803,0)),IF(LataProjekcji&gt;$F2803,0,ROUND(P2802*$E2803,0))),0),0)</f>
        <v>0</v>
      </c>
      <c r="Q2804" s="5">
        <f ca="1">IF(AND($G2802,NOT(ISTEXT($G2801)),ISNUMBER(Poczatek),ISNUMBER(Koniec_Projekt)),IFERROR(IF(LataProjekcji=$F2803,IF(AND($G2803=$G2804,$F2803=$F2804),ROUND($D2802-SUM($K2804:P2804),0),ROUND(Q2802*$E2803,0)),IF(LataProjekcji&gt;$F2803,0,ROUND(Q2802*$E2803,0))),0),0)</f>
        <v>0</v>
      </c>
      <c r="R2804" s="5">
        <f ca="1">IF(AND($G2802,NOT(ISTEXT($G2801)),ISNUMBER(Poczatek),ISNUMBER(Koniec_Projekt)),IFERROR(IF(LataProjekcji=$F2803,IF(AND($G2803=$G2804,$F2803=$F2804),ROUND($D2802-SUM($K2804:Q2804),0),ROUND(R2802*$E2803,0)),IF(LataProjekcji&gt;$F2803,0,ROUND(R2802*$E2803,0))),0),0)</f>
        <v>0</v>
      </c>
      <c r="S2804" s="5">
        <f ca="1">IF(AND($G2802,NOT(ISTEXT($G2801)),ISNUMBER(Poczatek),ISNUMBER(Koniec_Projekt)),IFERROR(IF(LataProjekcji=$F2803,IF(AND($G2803=$G2804,$F2803=$F2804),ROUND($D2802-SUM($K2804:R2804),0),ROUND(S2802*$E2803,0)),IF(LataProjekcji&gt;$F2803,0,ROUND(S2802*$E2803,0))),0),0)</f>
        <v>0</v>
      </c>
      <c r="T2804" s="5">
        <f ca="1">IF(AND($G2802,NOT(ISTEXT($G2801)),ISNUMBER(Poczatek),ISNUMBER(Koniec_Projekt)),IFERROR(IF(LataProjekcji=$F2803,IF(AND($G2803=$G2804,$F2803=$F2804),ROUND($D2802-SUM($K2804:S2804),0),ROUND(T2802*$E2803,0)),IF(LataProjekcji&gt;$F2803,0,ROUND(T2802*$E2803,0))),0),0)</f>
        <v>0</v>
      </c>
      <c r="U2804" s="5">
        <f ca="1">IF(AND($G2802,NOT(ISTEXT($G2801)),ISNUMBER(Poczatek),ISNUMBER(Koniec_Projekt)),IFERROR(IF(LataProjekcji=$F2803,IF(AND($G2803=$G2804,$F2803=$F2804),ROUND($D2802-SUM($K2804:T2804),0),ROUND(U2802*$E2803,0)),IF(LataProjekcji&gt;$F2803,0,ROUND(U2802*$E2803,0))),0),0)</f>
        <v>0</v>
      </c>
      <c r="V2804" s="5">
        <f ca="1">IF(AND($G2802,NOT(ISTEXT($G2801)),ISNUMBER(Poczatek),ISNUMBER(Koniec_Projekt)),IFERROR(IF(LataProjekcji=$F2803,IF(AND($G2803=$G2804,$F2803=$F2804),ROUND($D2802-SUM($K2804:U2804),0),ROUND(V2802*$E2803,0)),IF(LataProjekcji&gt;$F2803,0,ROUND(V2802*$E2803,0))),0),0)</f>
        <v>0</v>
      </c>
      <c r="W2804" s="5">
        <f ca="1">IF(AND($G2802,NOT(ISTEXT($G2801)),ISNUMBER(Poczatek),ISNUMBER(Koniec_Projekt)),IFERROR(IF(LataProjekcji=$F2803,IF(AND($G2803=$G2804,$F2803=$F2804),ROUND($D2802-SUM($K2804:V2804),0),ROUND(W2802*$E2803,0)),IF(LataProjekcji&gt;$F2803,0,ROUND(W2802*$E2803,0))),0),0)</f>
        <v>0</v>
      </c>
      <c r="X2804" s="5">
        <f ca="1">IF(AND($G2802,NOT(ISTEXT($G2801)),ISNUMBER(Poczatek),ISNUMBER(Koniec_Projekt)),IFERROR(IF(LataProjekcji=$F2803,IF(AND($G2803=$G2804,$F2803=$F2804),ROUND($D2802-SUM($K2804:W2804),0),ROUND(X2802*$E2803,0)),IF(LataProjekcji&gt;$F2803,0,ROUND(X2802*$E2803,0))),0),0)</f>
        <v>0</v>
      </c>
      <c r="Y2804" s="5">
        <f ca="1">IF(AND($G2802,NOT(ISTEXT($G2801)),ISNUMBER(Poczatek),ISNUMBER(Koniec_Projekt)),IFERROR(IF(LataProjekcji=$F2803,IF(AND($G2803=$G2804,$F2803=$F2804),ROUND($D2802-SUM($K2804:X2804),0),ROUND(Y2802*$E2803,0)),IF(LataProjekcji&gt;$F2803,0,ROUND(Y2802*$E2803,0))),0),0)</f>
        <v>0</v>
      </c>
      <c r="Z2804" s="5">
        <f ca="1">IF(AND($G2802,NOT(ISTEXT($G2801)),ISNUMBER(Poczatek),ISNUMBER(Koniec_Projekt)),IFERROR(IF(LataProjekcji=$F2803,IF(AND($G2803=$G2804,$F2803=$F2804),ROUND($D2802-SUM($K2804:Y2804),0),ROUND(Z2802*$E2803,0)),IF(LataProjekcji&gt;$F2803,0,ROUND(Z2802*$E2803,0))),0),0)</f>
        <v>0</v>
      </c>
      <c r="AA2804" s="5">
        <f ca="1">IF(AND($G2802,NOT(ISTEXT($G2801)),ISNUMBER(Poczatek),ISNUMBER(Koniec_Projekt)),IFERROR(IF(LataProjekcji=$F2803,IF(AND($G2803=$G2804,$F2803=$F2804),ROUND($D2802-SUM($K2804:Z2804),0),ROUND(AA2802*$E2803,0)),IF(LataProjekcji&gt;$F2803,0,ROUND(AA2802*$E2803,0))),0),0)</f>
        <v>0</v>
      </c>
      <c r="AB2804" s="5">
        <f ca="1">IF(AND($G2802,NOT(ISTEXT($G2801)),ISNUMBER(Poczatek),ISNUMBER(Koniec_Projekt)),IFERROR(IF(LataProjekcji=$F2803,IF(AND($G2803=$G2804,$F2803=$F2804),ROUND($D2802-SUM($K2804:AA2804),0),ROUND(AB2802*$E2803,0)),IF(LataProjekcji&gt;$F2803,0,ROUND(AB2802*$E2803,0))),0),0)</f>
        <v>0</v>
      </c>
      <c r="AC2804" s="5">
        <f ca="1">IF(AND($G2802,NOT(ISTEXT($G2801)),ISNUMBER(Poczatek),ISNUMBER(Koniec_Projekt)),IFERROR(IF(LataProjekcji=$F2803,IF(AND($G2803=$G2804,$F2803=$F2804),ROUND($D2802-SUM($K2804:AB2804),0),ROUND(AC2802*$E2803,0)),IF(LataProjekcji&gt;$F2803,0,ROUND(AC2802*$E2803,0))),0),0)</f>
        <v>0</v>
      </c>
      <c r="AD2804" s="5">
        <f ca="1">IF(AND($G2802,NOT(ISTEXT($G2801)),ISNUMBER(Poczatek),ISNUMBER(Koniec_Projekt)),IFERROR(IF(LataProjekcji=$F2803,IF(AND($G2803=$G2804,$F2803=$F2804),ROUND($D2802-SUM($K2804:AC2804),0),ROUND(AD2802*$E2803,0)),IF(LataProjekcji&gt;$F2803,0,ROUND(AD2802*$E2803,0))),0),0)</f>
        <v>0</v>
      </c>
      <c r="AE2804" s="5">
        <f ca="1">IF(AND($G2802,NOT(ISTEXT($G2801)),ISNUMBER(Poczatek),ISNUMBER(Koniec_Projekt)),IFERROR(IF(LataProjekcji=$F2803,IF(AND($G2803=$G2804,$F2803=$F2804),ROUND($D2802-SUM($K2804:AD2804),0),ROUND(AE2802*$E2803,0)),IF(LataProjekcji&gt;$F2803,0,ROUND(AE2802*$E2803,0))),0),0)</f>
        <v>0</v>
      </c>
    </row>
    <row r="2805" spans="2:31" ht="12.5" hidden="1" thickBot="1">
      <c r="B2805" s="532" t="s">
        <v>755</v>
      </c>
      <c r="C2805" s="533"/>
      <c r="D2805" s="534">
        <f ca="1">IF(D2802&gt;10,ROUND((D2804-1)*E2803,0),E2803)</f>
        <v>0</v>
      </c>
      <c r="E2805" s="534">
        <f ca="1">D2802-D2805</f>
        <v>0</v>
      </c>
      <c r="F2805" s="533"/>
      <c r="G2805" s="533"/>
      <c r="H2805" s="533"/>
      <c r="I2805" s="533"/>
      <c r="J2805" s="533"/>
      <c r="K2805" s="533"/>
      <c r="L2805" s="533"/>
      <c r="M2805" s="533"/>
      <c r="N2805" s="533"/>
      <c r="O2805" s="533"/>
      <c r="P2805" s="533"/>
      <c r="Q2805" s="533"/>
      <c r="R2805" s="533"/>
      <c r="S2805" s="533"/>
      <c r="T2805" s="533"/>
      <c r="U2805" s="533"/>
      <c r="V2805" s="533"/>
      <c r="W2805" s="533"/>
      <c r="X2805" s="533"/>
      <c r="Y2805" s="533"/>
      <c r="Z2805" s="533"/>
      <c r="AA2805" s="533"/>
      <c r="AB2805" s="533"/>
      <c r="AC2805" s="533"/>
      <c r="AD2805" s="533"/>
      <c r="AE2805" s="533"/>
    </row>
    <row r="2806" spans="2:31" ht="12.5" hidden="1" thickTop="1"/>
    <row r="2807" spans="2:31" ht="12.5" hidden="1" thickBot="1">
      <c r="B2807" s="535" t="str">
        <f ca="1">"nazwa ST: "&amp;B1641</f>
        <v>nazwa ST: 0</v>
      </c>
      <c r="C2807" s="535"/>
      <c r="D2807" s="536">
        <f>D1641</f>
        <v>161</v>
      </c>
      <c r="E2807" s="535"/>
      <c r="F2807" s="535"/>
      <c r="G2807" s="535"/>
      <c r="H2807" s="535"/>
      <c r="I2807" s="535"/>
      <c r="J2807" s="535"/>
      <c r="K2807" s="544" t="str">
        <f t="shared" ref="K2807:AE2807" si="3735">LataProjekcji</f>
        <v>Uzupełnij dane</v>
      </c>
      <c r="L2807" s="544" t="str">
        <f t="shared" si="3735"/>
        <v/>
      </c>
      <c r="M2807" s="544" t="str">
        <f t="shared" si="3735"/>
        <v/>
      </c>
      <c r="N2807" s="544" t="str">
        <f t="shared" si="3735"/>
        <v/>
      </c>
      <c r="O2807" s="544" t="str">
        <f t="shared" si="3735"/>
        <v/>
      </c>
      <c r="P2807" s="544" t="str">
        <f t="shared" si="3735"/>
        <v/>
      </c>
      <c r="Q2807" s="544" t="str">
        <f t="shared" si="3735"/>
        <v/>
      </c>
      <c r="R2807" s="544" t="str">
        <f t="shared" si="3735"/>
        <v/>
      </c>
      <c r="S2807" s="544" t="str">
        <f t="shared" si="3735"/>
        <v/>
      </c>
      <c r="T2807" s="544" t="str">
        <f t="shared" si="3735"/>
        <v/>
      </c>
      <c r="U2807" s="544" t="str">
        <f t="shared" si="3735"/>
        <v/>
      </c>
      <c r="V2807" s="544" t="str">
        <f t="shared" si="3735"/>
        <v/>
      </c>
      <c r="W2807" s="544" t="str">
        <f t="shared" si="3735"/>
        <v/>
      </c>
      <c r="X2807" s="544" t="str">
        <f t="shared" si="3735"/>
        <v/>
      </c>
      <c r="Y2807" s="544" t="str">
        <f t="shared" si="3735"/>
        <v/>
      </c>
      <c r="Z2807" s="544" t="str">
        <f t="shared" si="3735"/>
        <v/>
      </c>
      <c r="AA2807" s="544" t="str">
        <f t="shared" si="3735"/>
        <v/>
      </c>
      <c r="AB2807" s="544" t="str">
        <f t="shared" si="3735"/>
        <v/>
      </c>
      <c r="AC2807" s="544" t="str">
        <f t="shared" si="3735"/>
        <v/>
      </c>
      <c r="AD2807" s="544" t="str">
        <f t="shared" si="3735"/>
        <v/>
      </c>
      <c r="AE2807" s="544" t="str">
        <f t="shared" si="3735"/>
        <v/>
      </c>
    </row>
    <row r="2808" spans="2:31" hidden="1">
      <c r="B2808" s="531" t="s">
        <v>756</v>
      </c>
      <c r="D2808" s="1">
        <f ca="1">D1642</f>
        <v>1900</v>
      </c>
      <c r="E2808" s="1">
        <f ca="1">E1642</f>
        <v>1</v>
      </c>
      <c r="F2808" s="1">
        <f ca="1">IF(D2809&gt;10,F1642,1)</f>
        <v>1</v>
      </c>
      <c r="G2808" s="530" t="str">
        <f ca="1">IF(ISBLANK(OFFSET($E$269,$D2807,0)),"brak daty",IF(D2809&gt;10,EDATE(OFFSET($E$269,$D2807,0),D2811),DATE(D2808,E2808,1)))</f>
        <v>brak daty</v>
      </c>
      <c r="H2808" s="543" t="b">
        <f ca="1">SUM(K2808:AE2808)=D2811</f>
        <v>1</v>
      </c>
      <c r="I2808" s="1" t="s">
        <v>752</v>
      </c>
      <c r="K2808" s="5">
        <f ca="1">IF(AND($G2809,NOT(ISTEXT($G2808)),ISNUMBER(Poczatek),ISNUMBER(Koniec_Projekt)),IFERROR(IF($D2808=LataProjekcji,$F2808,IF($D2808&lt;LataProjekcji,IF((SUM(K2808)+12)&lt;$D2811,12,$D2811-SUM(K2808)),0)),0),0)</f>
        <v>0</v>
      </c>
      <c r="L2808" s="5">
        <f ca="1">IF(AND($G2809,NOT(ISTEXT($G2808)),ISNUMBER(Poczatek),ISNUMBER(Koniec_Projekt)),IFERROR(IF($D2808=LataProjekcji,$F2808,IF($D2808&lt;LataProjekcji,IF((SUM($K2808:K2808)+12)&lt;$D2811,12,$D2811-SUM($K2808:K2808)),0)),0),0)</f>
        <v>0</v>
      </c>
      <c r="M2808" s="5">
        <f ca="1">IF(AND($G2809,NOT(ISTEXT($G2808)),ISNUMBER(Poczatek),ISNUMBER(Koniec_Projekt)),IFERROR(IF($D2808=LataProjekcji,$F2808,IF($D2808&lt;LataProjekcji,IF((SUM($K2808:L2808)+12)&lt;$D2811,12,$D2811-SUM($K2808:L2808)),0)),0),0)</f>
        <v>0</v>
      </c>
      <c r="N2808" s="5">
        <f ca="1">IF(AND($G2809,NOT(ISTEXT($G2808)),ISNUMBER(Poczatek),ISNUMBER(Koniec_Projekt)),IFERROR(IF($D2808=LataProjekcji,$F2808,IF($D2808&lt;LataProjekcji,IF((SUM($K2808:M2808)+12)&lt;$D2811,12,$D2811-SUM($K2808:M2808)),0)),0),0)</f>
        <v>0</v>
      </c>
      <c r="O2808" s="5">
        <f ca="1">IF(AND($G2809,NOT(ISTEXT($G2808)),ISNUMBER(Poczatek),ISNUMBER(Koniec_Projekt)),IFERROR(IF($D2808=LataProjekcji,$F2808,IF($D2808&lt;LataProjekcji,IF((SUM($K2808:N2808)+12)&lt;$D2811,12,$D2811-SUM($K2808:N2808)),0)),0),0)</f>
        <v>0</v>
      </c>
      <c r="P2808" s="5">
        <f ca="1">IF(AND($G2809,NOT(ISTEXT($G2808)),ISNUMBER(Poczatek),ISNUMBER(Koniec_Projekt)),IFERROR(IF($D2808=LataProjekcji,$F2808,IF($D2808&lt;LataProjekcji,IF((SUM($K2808:O2808)+12)&lt;$D2811,12,$D2811-SUM($K2808:O2808)),0)),0),0)</f>
        <v>0</v>
      </c>
      <c r="Q2808" s="5">
        <f ca="1">IF(AND($G2809,NOT(ISTEXT($G2808)),ISNUMBER(Poczatek),ISNUMBER(Koniec_Projekt)),IFERROR(IF($D2808=LataProjekcji,$F2808,IF($D2808&lt;LataProjekcji,IF((SUM($K2808:P2808)+12)&lt;$D2811,12,$D2811-SUM($K2808:P2808)),0)),0),0)</f>
        <v>0</v>
      </c>
      <c r="R2808" s="5">
        <f ca="1">IF(AND($G2809,NOT(ISTEXT($G2808)),ISNUMBER(Poczatek),ISNUMBER(Koniec_Projekt)),IFERROR(IF($D2808=LataProjekcji,$F2808,IF($D2808&lt;LataProjekcji,IF((SUM($K2808:Q2808)+12)&lt;$D2811,12,$D2811-SUM($K2808:Q2808)),0)),0),0)</f>
        <v>0</v>
      </c>
      <c r="S2808" s="5">
        <f ca="1">IF(AND($G2809,NOT(ISTEXT($G2808)),ISNUMBER(Poczatek),ISNUMBER(Koniec_Projekt)),IFERROR(IF($D2808=LataProjekcji,$F2808,IF($D2808&lt;LataProjekcji,IF((SUM($K2808:R2808)+12)&lt;$D2811,12,$D2811-SUM($K2808:R2808)),0)),0),0)</f>
        <v>0</v>
      </c>
      <c r="T2808" s="5">
        <f ca="1">IF(AND($G2809,NOT(ISTEXT($G2808)),ISNUMBER(Poczatek),ISNUMBER(Koniec_Projekt)),IFERROR(IF($D2808=LataProjekcji,$F2808,IF($D2808&lt;LataProjekcji,IF((SUM($K2808:S2808)+12)&lt;$D2811,12,$D2811-SUM($K2808:S2808)),0)),0),0)</f>
        <v>0</v>
      </c>
      <c r="U2808" s="5">
        <f ca="1">IF(AND($G2809,NOT(ISTEXT($G2808)),ISNUMBER(Poczatek),ISNUMBER(Koniec_Projekt)),IFERROR(IF($D2808=LataProjekcji,$F2808,IF($D2808&lt;LataProjekcji,IF((SUM($K2808:T2808)+12)&lt;$D2811,12,$D2811-SUM($K2808:T2808)),0)),0),0)</f>
        <v>0</v>
      </c>
      <c r="V2808" s="5">
        <f ca="1">IF(AND($G2809,NOT(ISTEXT($G2808)),ISNUMBER(Poczatek),ISNUMBER(Koniec_Projekt)),IFERROR(IF($D2808=LataProjekcji,$F2808,IF($D2808&lt;LataProjekcji,IF((SUM($K2808:U2808)+12)&lt;$D2811,12,$D2811-SUM($K2808:U2808)),0)),0),0)</f>
        <v>0</v>
      </c>
      <c r="W2808" s="5">
        <f ca="1">IF(AND($G2809,NOT(ISTEXT($G2808)),ISNUMBER(Poczatek),ISNUMBER(Koniec_Projekt)),IFERROR(IF($D2808=LataProjekcji,$F2808,IF($D2808&lt;LataProjekcji,IF((SUM($K2808:V2808)+12)&lt;$D2811,12,$D2811-SUM($K2808:V2808)),0)),0),0)</f>
        <v>0</v>
      </c>
      <c r="X2808" s="5">
        <f ca="1">IF(AND($G2809,NOT(ISTEXT($G2808)),ISNUMBER(Poczatek),ISNUMBER(Koniec_Projekt)),IFERROR(IF($D2808=LataProjekcji,$F2808,IF($D2808&lt;LataProjekcji,IF((SUM($K2808:W2808)+12)&lt;$D2811,12,$D2811-SUM($K2808:W2808)),0)),0),0)</f>
        <v>0</v>
      </c>
      <c r="Y2808" s="5">
        <f ca="1">IF(AND($G2809,NOT(ISTEXT($G2808)),ISNUMBER(Poczatek),ISNUMBER(Koniec_Projekt)),IFERROR(IF($D2808=LataProjekcji,$F2808,IF($D2808&lt;LataProjekcji,IF((SUM($K2808:X2808)+12)&lt;$D2811,12,$D2811-SUM($K2808:X2808)),0)),0),0)</f>
        <v>0</v>
      </c>
      <c r="Z2808" s="5">
        <f ca="1">IF(AND($G2809,NOT(ISTEXT($G2808)),ISNUMBER(Poczatek),ISNUMBER(Koniec_Projekt)),IFERROR(IF($D2808=LataProjekcji,$F2808,IF($D2808&lt;LataProjekcji,IF((SUM($K2808:Y2808)+12)&lt;$D2811,12,$D2811-SUM($K2808:Y2808)),0)),0),0)</f>
        <v>0</v>
      </c>
      <c r="AA2808" s="5">
        <f ca="1">IF(AND($G2809,NOT(ISTEXT($G2808)),ISNUMBER(Poczatek),ISNUMBER(Koniec_Projekt)),IFERROR(IF($D2808=LataProjekcji,$F2808,IF($D2808&lt;LataProjekcji,IF((SUM($K2808:Z2808)+12)&lt;$D2811,12,$D2811-SUM($K2808:Z2808)),0)),0),0)</f>
        <v>0</v>
      </c>
      <c r="AB2808" s="5">
        <f ca="1">IF(AND($G2809,NOT(ISTEXT($G2808)),ISNUMBER(Poczatek),ISNUMBER(Koniec_Projekt)),IFERROR(IF($D2808=LataProjekcji,$F2808,IF($D2808&lt;LataProjekcji,IF((SUM($K2808:AA2808)+12)&lt;$D2811,12,$D2811-SUM($K2808:AA2808)),0)),0),0)</f>
        <v>0</v>
      </c>
      <c r="AC2808" s="5">
        <f ca="1">IF(AND($G2809,NOT(ISTEXT($G2808)),ISNUMBER(Poczatek),ISNUMBER(Koniec_Projekt)),IFERROR(IF($D2808=LataProjekcji,$F2808,IF($D2808&lt;LataProjekcji,IF((SUM($K2808:AB2808)+12)&lt;$D2811,12,$D2811-SUM($K2808:AB2808)),0)),0),0)</f>
        <v>0</v>
      </c>
      <c r="AD2808" s="5">
        <f ca="1">IF(AND($G2809,NOT(ISTEXT($G2808)),ISNUMBER(Poczatek),ISNUMBER(Koniec_Projekt)),IFERROR(IF($D2808=LataProjekcji,$F2808,IF($D2808&lt;LataProjekcji,IF((SUM($K2808:AC2808)+12)&lt;$D2811,12,$D2811-SUM($K2808:AC2808)),0)),0),0)</f>
        <v>0</v>
      </c>
      <c r="AE2808" s="5">
        <f ca="1">IF(AND($G2809,NOT(ISTEXT($G2808)),ISNUMBER(Poczatek),ISNUMBER(Koniec_Projekt)),IFERROR(IF($D2808=LataProjekcji,$F2808,IF($D2808&lt;LataProjekcji,IF((SUM($K2808:AD2808)+12)&lt;$D2811,12,$D2811-SUM($K2808:AD2808)),0)),0),0)</f>
        <v>0</v>
      </c>
    </row>
    <row r="2809" spans="2:31" hidden="1">
      <c r="B2809" s="531" t="s">
        <v>758</v>
      </c>
      <c r="D2809" s="5">
        <f ca="1">D1643</f>
        <v>0</v>
      </c>
      <c r="E2809" s="459">
        <f ca="1">E1643</f>
        <v>0</v>
      </c>
      <c r="F2809" s="459">
        <f ca="1">F1643</f>
        <v>0</v>
      </c>
      <c r="G2809" s="1" t="b">
        <f>NOT(ISBLANK(am_maszyny))</f>
        <v>0</v>
      </c>
      <c r="H2809" s="543" t="b">
        <f ca="1">SUM(K2809:AE2809)=E2811</f>
        <v>1</v>
      </c>
      <c r="I2809" s="1" t="s">
        <v>753</v>
      </c>
      <c r="K2809" s="542">
        <f ca="1">IF(AND($G2809,NOT(ISTEXT($G2808)),ISNUMBER(Poczatek),ISNUMBER(Koniec_Projekt)),IFERROR(IF($D2808=LataProjekcji,IF($F2808&gt;$E2811,$E2811,$F2808),IF($D2811&gt;=$E2811,(IF($D2808&lt;LataProjekcji,IF((SUM(J2809:$K2809)+12)&lt;$E2811,12,$E2811-SUM(J2809:$K2809)),0)),(IF($D2808&lt;LataProjekcji,IF((SUM(J2809:$K2809)+12)&lt;$D2811,12,$D2811-SUM(J2809:$K2809)),0)))),0),0)</f>
        <v>0</v>
      </c>
      <c r="L2809" s="542">
        <f ca="1">IF(AND($G2809,NOT(ISTEXT($G2808)),ISNUMBER(Poczatek),ISNUMBER(Koniec_Projekt)),IFERROR(IF($D2808=LataProjekcji,IF($F2808&gt;$E2811,$E2811,$F2808),IF($D2811&gt;=$E2811,(IF($D2808&lt;LataProjekcji,IF((SUM($K2809:K2809)+12)&lt;$E2811,12,$E2811-SUM($K2809:K2809)),0)),(IF($D2808&lt;LataProjekcji,IF((SUM($K2809:K2809)+12)&lt;$D2811,12,$D2811-SUM($K2809:K2809)),0)))),0),0)</f>
        <v>0</v>
      </c>
      <c r="M2809" s="542">
        <f ca="1">IF(AND($G2809,NOT(ISTEXT($G2808)),ISNUMBER(Poczatek),ISNUMBER(Koniec_Projekt)),IFERROR(IF($D2808=LataProjekcji,IF($F2808&gt;$E2811,$E2811,$F2808),IF($D2811&gt;=$E2811,(IF($D2808&lt;LataProjekcji,IF((SUM($K2809:L2809)+12)&lt;$E2811,12,$E2811-SUM($K2809:L2809)),0)),(IF($D2808&lt;LataProjekcji,IF((SUM($K2809:L2809)+12)&lt;$D2811,12,$D2811-SUM($K2809:L2809)),0)))),0),0)</f>
        <v>0</v>
      </c>
      <c r="N2809" s="542">
        <f ca="1">IF(AND($G2809,NOT(ISTEXT($G2808)),ISNUMBER(Poczatek),ISNUMBER(Koniec_Projekt)),IFERROR(IF($D2808=LataProjekcji,IF($F2808&gt;$E2811,$E2811,$F2808),IF($D2811&gt;=$E2811,(IF($D2808&lt;LataProjekcji,IF((SUM($K2809:M2809)+12)&lt;$E2811,12,$E2811-SUM($K2809:M2809)),0)),(IF($D2808&lt;LataProjekcji,IF((SUM($K2809:M2809)+12)&lt;$D2811,12,$D2811-SUM($K2809:M2809)),0)))),0),0)</f>
        <v>0</v>
      </c>
      <c r="O2809" s="542">
        <f ca="1">IF(AND($G2809,NOT(ISTEXT($G2808)),ISNUMBER(Poczatek),ISNUMBER(Koniec_Projekt)),IFERROR(IF($D2808=LataProjekcji,IF($F2808&gt;$E2811,$E2811,$F2808),IF($D2811&gt;=$E2811,(IF($D2808&lt;LataProjekcji,IF((SUM($K2809:N2809)+12)&lt;$E2811,12,$E2811-SUM($K2809:N2809)),0)),(IF($D2808&lt;LataProjekcji,IF((SUM($K2809:N2809)+12)&lt;$D2811,12,$D2811-SUM($K2809:N2809)),0)))),0),0)</f>
        <v>0</v>
      </c>
      <c r="P2809" s="542">
        <f ca="1">IF(AND($G2809,NOT(ISTEXT($G2808)),ISNUMBER(Poczatek),ISNUMBER(Koniec_Projekt)),IFERROR(IF($D2808=LataProjekcji,IF($F2808&gt;$E2811,$E2811,$F2808),IF($D2811&gt;=$E2811,(IF($D2808&lt;LataProjekcji,IF((SUM($K2809:O2809)+12)&lt;$E2811,12,$E2811-SUM($K2809:O2809)),0)),(IF($D2808&lt;LataProjekcji,IF((SUM($K2809:O2809)+12)&lt;$D2811,12,$D2811-SUM($K2809:O2809)),0)))),0),0)</f>
        <v>0</v>
      </c>
      <c r="Q2809" s="542">
        <f ca="1">IF(AND($G2809,NOT(ISTEXT($G2808)),ISNUMBER(Poczatek),ISNUMBER(Koniec_Projekt)),IFERROR(IF($D2808=LataProjekcji,IF($F2808&gt;$E2811,$E2811,$F2808),IF($D2811&gt;=$E2811,(IF($D2808&lt;LataProjekcji,IF((SUM($K2809:P2809)+12)&lt;$E2811,12,$E2811-SUM($K2809:P2809)),0)),(IF($D2808&lt;LataProjekcji,IF((SUM($K2809:P2809)+12)&lt;$D2811,12,$D2811-SUM($K2809:P2809)),0)))),0),0)</f>
        <v>0</v>
      </c>
      <c r="R2809" s="542">
        <f ca="1">IF(AND($G2809,NOT(ISTEXT($G2808)),ISNUMBER(Poczatek),ISNUMBER(Koniec_Projekt)),IFERROR(IF($D2808=LataProjekcji,IF($F2808&gt;$E2811,$E2811,$F2808),IF($D2811&gt;=$E2811,(IF($D2808&lt;LataProjekcji,IF((SUM($K2809:Q2809)+12)&lt;$E2811,12,$E2811-SUM($K2809:Q2809)),0)),(IF($D2808&lt;LataProjekcji,IF((SUM($K2809:Q2809)+12)&lt;$D2811,12,$D2811-SUM($K2809:Q2809)),0)))),0),0)</f>
        <v>0</v>
      </c>
      <c r="S2809" s="542">
        <f ca="1">IF(AND($G2809,NOT(ISTEXT($G2808)),ISNUMBER(Poczatek),ISNUMBER(Koniec_Projekt)),IFERROR(IF($D2808=LataProjekcji,IF($F2808&gt;$E2811,$E2811,$F2808),IF($D2811&gt;=$E2811,(IF($D2808&lt;LataProjekcji,IF((SUM($K2809:R2809)+12)&lt;$E2811,12,$E2811-SUM($K2809:R2809)),0)),(IF($D2808&lt;LataProjekcji,IF((SUM($K2809:R2809)+12)&lt;$D2811,12,$D2811-SUM($K2809:R2809)),0)))),0),0)</f>
        <v>0</v>
      </c>
      <c r="T2809" s="542">
        <f ca="1">IF(AND($G2809,NOT(ISTEXT($G2808)),ISNUMBER(Poczatek),ISNUMBER(Koniec_Projekt)),IFERROR(IF($D2808=LataProjekcji,IF($F2808&gt;$E2811,$E2811,$F2808),IF($D2811&gt;=$E2811,(IF($D2808&lt;LataProjekcji,IF((SUM($K2809:S2809)+12)&lt;$E2811,12,$E2811-SUM($K2809:S2809)),0)),(IF($D2808&lt;LataProjekcji,IF((SUM($K2809:S2809)+12)&lt;$D2811,12,$D2811-SUM($K2809:S2809)),0)))),0),0)</f>
        <v>0</v>
      </c>
      <c r="U2809" s="542">
        <f ca="1">IF(AND($G2809,NOT(ISTEXT($G2808)),ISNUMBER(Poczatek),ISNUMBER(Koniec_Projekt)),IFERROR(IF($D2808=LataProjekcji,IF($F2808&gt;$E2811,$E2811,$F2808),IF($D2811&gt;=$E2811,(IF($D2808&lt;LataProjekcji,IF((SUM($K2809:T2809)+12)&lt;$E2811,12,$E2811-SUM($K2809:T2809)),0)),(IF($D2808&lt;LataProjekcji,IF((SUM($K2809:T2809)+12)&lt;$D2811,12,$D2811-SUM($K2809:T2809)),0)))),0),0)</f>
        <v>0</v>
      </c>
      <c r="V2809" s="542">
        <f ca="1">IF(AND($G2809,NOT(ISTEXT($G2808)),ISNUMBER(Poczatek),ISNUMBER(Koniec_Projekt)),IFERROR(IF($D2808=LataProjekcji,IF($F2808&gt;$E2811,$E2811,$F2808),IF($D2811&gt;=$E2811,(IF($D2808&lt;LataProjekcji,IF((SUM($K2809:U2809)+12)&lt;$E2811,12,$E2811-SUM($K2809:U2809)),0)),(IF($D2808&lt;LataProjekcji,IF((SUM($K2809:U2809)+12)&lt;$D2811,12,$D2811-SUM($K2809:U2809)),0)))),0),0)</f>
        <v>0</v>
      </c>
      <c r="W2809" s="542">
        <f ca="1">IF(AND($G2809,NOT(ISTEXT($G2808)),ISNUMBER(Poczatek),ISNUMBER(Koniec_Projekt)),IFERROR(IF($D2808=LataProjekcji,IF($F2808&gt;$E2811,$E2811,$F2808),IF($D2811&gt;=$E2811,(IF($D2808&lt;LataProjekcji,IF((SUM($K2809:V2809)+12)&lt;$E2811,12,$E2811-SUM($K2809:V2809)),0)),(IF($D2808&lt;LataProjekcji,IF((SUM($K2809:V2809)+12)&lt;$D2811,12,$D2811-SUM($K2809:V2809)),0)))),0),0)</f>
        <v>0</v>
      </c>
      <c r="X2809" s="542">
        <f ca="1">IF(AND($G2809,NOT(ISTEXT($G2808)),ISNUMBER(Poczatek),ISNUMBER(Koniec_Projekt)),IFERROR(IF($D2808=LataProjekcji,IF($F2808&gt;$E2811,$E2811,$F2808),IF($D2811&gt;=$E2811,(IF($D2808&lt;LataProjekcji,IF((SUM($K2809:W2809)+12)&lt;$E2811,12,$E2811-SUM($K2809:W2809)),0)),(IF($D2808&lt;LataProjekcji,IF((SUM($K2809:W2809)+12)&lt;$D2811,12,$D2811-SUM($K2809:W2809)),0)))),0),0)</f>
        <v>0</v>
      </c>
      <c r="Y2809" s="542">
        <f ca="1">IF(AND($G2809,NOT(ISTEXT($G2808)),ISNUMBER(Poczatek),ISNUMBER(Koniec_Projekt)),IFERROR(IF($D2808=LataProjekcji,IF($F2808&gt;$E2811,$E2811,$F2808),IF($D2811&gt;=$E2811,(IF($D2808&lt;LataProjekcji,IF((SUM($K2809:X2809)+12)&lt;$E2811,12,$E2811-SUM($K2809:X2809)),0)),(IF($D2808&lt;LataProjekcji,IF((SUM($K2809:X2809)+12)&lt;$D2811,12,$D2811-SUM($K2809:X2809)),0)))),0),0)</f>
        <v>0</v>
      </c>
      <c r="Z2809" s="542">
        <f ca="1">IF(AND($G2809,NOT(ISTEXT($G2808)),ISNUMBER(Poczatek),ISNUMBER(Koniec_Projekt)),IFERROR(IF($D2808=LataProjekcji,IF($F2808&gt;$E2811,$E2811,$F2808),IF($D2811&gt;=$E2811,(IF($D2808&lt;LataProjekcji,IF((SUM($K2809:Y2809)+12)&lt;$E2811,12,$E2811-SUM($K2809:Y2809)),0)),(IF($D2808&lt;LataProjekcji,IF((SUM($K2809:Y2809)+12)&lt;$D2811,12,$D2811-SUM($K2809:Y2809)),0)))),0),0)</f>
        <v>0</v>
      </c>
      <c r="AA2809" s="542">
        <f ca="1">IF(AND($G2809,NOT(ISTEXT($G2808)),ISNUMBER(Poczatek),ISNUMBER(Koniec_Projekt)),IFERROR(IF($D2808=LataProjekcji,IF($F2808&gt;$E2811,$E2811,$F2808),IF($D2811&gt;=$E2811,(IF($D2808&lt;LataProjekcji,IF((SUM($K2809:Z2809)+12)&lt;$E2811,12,$E2811-SUM($K2809:Z2809)),0)),(IF($D2808&lt;LataProjekcji,IF((SUM($K2809:Z2809)+12)&lt;$D2811,12,$D2811-SUM($K2809:Z2809)),0)))),0),0)</f>
        <v>0</v>
      </c>
      <c r="AB2809" s="542">
        <f ca="1">IF(AND($G2809,NOT(ISTEXT($G2808)),ISNUMBER(Poczatek),ISNUMBER(Koniec_Projekt)),IFERROR(IF($D2808=LataProjekcji,IF($F2808&gt;$E2811,$E2811,$F2808),IF($D2811&gt;=$E2811,(IF($D2808&lt;LataProjekcji,IF((SUM($K2809:AA2809)+12)&lt;$E2811,12,$E2811-SUM($K2809:AA2809)),0)),(IF($D2808&lt;LataProjekcji,IF((SUM($K2809:AA2809)+12)&lt;$D2811,12,$D2811-SUM($K2809:AA2809)),0)))),0),0)</f>
        <v>0</v>
      </c>
      <c r="AC2809" s="542">
        <f ca="1">IF(AND($G2809,NOT(ISTEXT($G2808)),ISNUMBER(Poczatek),ISNUMBER(Koniec_Projekt)),IFERROR(IF($D2808=LataProjekcji,IF($F2808&gt;$E2811,$E2811,$F2808),IF($D2811&gt;=$E2811,(IF($D2808&lt;LataProjekcji,IF((SUM($K2809:AB2809)+12)&lt;$E2811,12,$E2811-SUM($K2809:AB2809)),0)),(IF($D2808&lt;LataProjekcji,IF((SUM($K2809:AB2809)+12)&lt;$D2811,12,$D2811-SUM($K2809:AB2809)),0)))),0),0)</f>
        <v>0</v>
      </c>
      <c r="AD2809" s="542">
        <f ca="1">IF(AND($G2809,NOT(ISTEXT($G2808)),ISNUMBER(Poczatek),ISNUMBER(Koniec_Projekt)),IFERROR(IF($D2808=LataProjekcji,IF($F2808&gt;$E2811,$E2811,$F2808),IF($D2811&gt;=$E2811,(IF($D2808&lt;LataProjekcji,IF((SUM($K2809:AC2809)+12)&lt;$E2811,12,$E2811-SUM($K2809:AC2809)),0)),(IF($D2808&lt;LataProjekcji,IF((SUM($K2809:AC2809)+12)&lt;$D2811,12,$D2811-SUM($K2809:AC2809)),0)))),0),0)</f>
        <v>0</v>
      </c>
      <c r="AE2809" s="542">
        <f ca="1">IF(AND($G2809,NOT(ISTEXT($G2808)),ISNUMBER(Poczatek),ISNUMBER(Koniec_Projekt)),IFERROR(IF($D2808=LataProjekcji,IF($F2808&gt;$E2811,$E2811,$F2808),IF($D2811&gt;=$E2811,(IF($D2808&lt;LataProjekcji,IF((SUM($K2809:AD2809)+12)&lt;$E2811,12,$E2811-SUM($K2809:AD2809)),0)),(IF($D2808&lt;LataProjekcji,IF((SUM($K2809:AD2809)+12)&lt;$D2811,12,$D2811-SUM($K2809:AD2809)),0)))),0),0)</f>
        <v>0</v>
      </c>
    </row>
    <row r="2810" spans="2:31" hidden="1">
      <c r="B2810" s="531" t="s">
        <v>757</v>
      </c>
      <c r="D2810" s="459">
        <f ca="1">D1644</f>
        <v>0</v>
      </c>
      <c r="E2810" s="459">
        <f ca="1">IF(D2809&gt;10,ROUND(D2810/12,2),D2810)</f>
        <v>0</v>
      </c>
      <c r="F2810" s="529">
        <f>Koniec_Projekt</f>
        <v>0</v>
      </c>
      <c r="G2810" s="330">
        <f>Miesiac_Koniec_Projekt</f>
        <v>0</v>
      </c>
      <c r="H2810" s="543" t="b">
        <f ca="1">SUM(K2810:AE2810)=D2809</f>
        <v>1</v>
      </c>
      <c r="I2810" s="1" t="s">
        <v>716</v>
      </c>
      <c r="K2810" s="256">
        <f ca="1">IF(AND($G2809,NOT(ISTEXT($G2808)),ISNUMBER(Poczatek),ISNUMBER(Koniec_Projekt)),IFERROR(IF(LataProjekcji=$F2811,ROUND($D2809,0),ROUND(K2808*$E2810,0)),0),0)</f>
        <v>0</v>
      </c>
      <c r="L2810" s="5">
        <f ca="1">IF(AND($G2809,NOT(ISTEXT($G2808)),ISNUMBER(Poczatek),ISNUMBER(Koniec_Projekt)),IFERROR(IF(LataProjekcji=$F2811,ROUND($D2809-SUM(K2810:$K2810),0),ROUND(L2808*$E2810,0)),0),0)</f>
        <v>0</v>
      </c>
      <c r="M2810" s="5">
        <f ca="1">IF(AND($G2809,NOT(ISTEXT($G2808)),ISNUMBER(Poczatek),ISNUMBER(Koniec_Projekt)),IFERROR(IF(LataProjekcji=$F2811,ROUND($D2809-SUM($K2810:L2810),0),ROUND(M2808*$E2810,0)),0),0)</f>
        <v>0</v>
      </c>
      <c r="N2810" s="5">
        <f ca="1">IF(AND($G2809,NOT(ISTEXT($G2808)),ISNUMBER(Poczatek),ISNUMBER(Koniec_Projekt)),IFERROR(IF(LataProjekcji=$F2811,ROUND($D2809-SUM($K2810:M2810),0),ROUND(N2808*$E2810,0)),0),0)</f>
        <v>0</v>
      </c>
      <c r="O2810" s="5">
        <f ca="1">IF(AND($G2809,NOT(ISTEXT($G2808)),ISNUMBER(Poczatek),ISNUMBER(Koniec_Projekt)),IFERROR(IF(LataProjekcji=$F2811,ROUND($D2809-SUM($K2810:N2810),0),ROUND(O2808*$E2810,0)),0),0)</f>
        <v>0</v>
      </c>
      <c r="P2810" s="5">
        <f ca="1">IF(AND($G2809,NOT(ISTEXT($G2808)),ISNUMBER(Poczatek),ISNUMBER(Koniec_Projekt)),IFERROR(IF(LataProjekcji=$F2811,ROUND($D2809-SUM($K2810:O2810),0),ROUND(P2808*$E2810,0)),0),0)</f>
        <v>0</v>
      </c>
      <c r="Q2810" s="5">
        <f ca="1">IF(AND($G2809,NOT(ISTEXT($G2808)),ISNUMBER(Poczatek),ISNUMBER(Koniec_Projekt)),IFERROR(IF(LataProjekcji=$F2811,ROUND($D2809-SUM($K2810:P2810),0),ROUND(Q2808*$E2810,0)),0),0)</f>
        <v>0</v>
      </c>
      <c r="R2810" s="5">
        <f ca="1">IF(AND($G2809,NOT(ISTEXT($G2808)),ISNUMBER(Poczatek),ISNUMBER(Koniec_Projekt)),IFERROR(IF(LataProjekcji=$F2811,ROUND($D2809-SUM($K2810:Q2810),0),ROUND(R2808*$E2810,0)),0),0)</f>
        <v>0</v>
      </c>
      <c r="S2810" s="5">
        <f ca="1">IF(AND($G2809,NOT(ISTEXT($G2808)),ISNUMBER(Poczatek),ISNUMBER(Koniec_Projekt)),IFERROR(IF(LataProjekcji=$F2811,ROUND($D2809-SUM($K2810:R2810),0),ROUND(S2808*$E2810,0)),0),0)</f>
        <v>0</v>
      </c>
      <c r="T2810" s="5">
        <f ca="1">IF(AND($G2809,NOT(ISTEXT($G2808)),ISNUMBER(Poczatek),ISNUMBER(Koniec_Projekt)),IFERROR(IF(LataProjekcji=$F2811,ROUND($D2809-SUM($K2810:S2810),0),ROUND(T2808*$E2810,0)),0),0)</f>
        <v>0</v>
      </c>
      <c r="U2810" s="5">
        <f ca="1">IF(AND($G2809,NOT(ISTEXT($G2808)),ISNUMBER(Poczatek),ISNUMBER(Koniec_Projekt)),IFERROR(IF(LataProjekcji=$F2811,ROUND($D2809-SUM($K2810:T2810),0),ROUND(U2808*$E2810,0)),0),0)</f>
        <v>0</v>
      </c>
      <c r="V2810" s="5">
        <f ca="1">IF(AND($G2809,NOT(ISTEXT($G2808)),ISNUMBER(Poczatek),ISNUMBER(Koniec_Projekt)),IFERROR(IF(LataProjekcji=$F2811,ROUND($D2809-SUM($K2810:U2810),0),ROUND(V2808*$E2810,0)),0),0)</f>
        <v>0</v>
      </c>
      <c r="W2810" s="5">
        <f ca="1">IF(AND($G2809,NOT(ISTEXT($G2808)),ISNUMBER(Poczatek),ISNUMBER(Koniec_Projekt)),IFERROR(IF(LataProjekcji=$F2811,ROUND($D2809-SUM($K2810:V2810),0),ROUND(W2808*$E2810,0)),0),0)</f>
        <v>0</v>
      </c>
      <c r="X2810" s="5">
        <f ca="1">IF(AND($G2809,NOT(ISTEXT($G2808)),ISNUMBER(Poczatek),ISNUMBER(Koniec_Projekt)),IFERROR(IF(LataProjekcji=$F2811,ROUND($D2809-SUM($K2810:W2810),0),ROUND(X2808*$E2810,0)),0),0)</f>
        <v>0</v>
      </c>
      <c r="Y2810" s="5">
        <f ca="1">IF(AND($G2809,NOT(ISTEXT($G2808)),ISNUMBER(Poczatek),ISNUMBER(Koniec_Projekt)),IFERROR(IF(LataProjekcji=$F2811,ROUND($D2809-SUM($K2810:X2810),0),ROUND(Y2808*$E2810,0)),0),0)</f>
        <v>0</v>
      </c>
      <c r="Z2810" s="5">
        <f ca="1">IF(AND($G2809,NOT(ISTEXT($G2808)),ISNUMBER(Poczatek),ISNUMBER(Koniec_Projekt)),IFERROR(IF(LataProjekcji=$F2811,ROUND($D2809-SUM($K2810:Y2810),0),ROUND(Z2808*$E2810,0)),0),0)</f>
        <v>0</v>
      </c>
      <c r="AA2810" s="5">
        <f ca="1">IF(AND($G2809,NOT(ISTEXT($G2808)),ISNUMBER(Poczatek),ISNUMBER(Koniec_Projekt)),IFERROR(IF(LataProjekcji=$F2811,ROUND($D2809-SUM($K2810:Z2810),0),ROUND(AA2808*$E2810,0)),0),0)</f>
        <v>0</v>
      </c>
      <c r="AB2810" s="5">
        <f ca="1">IF(AND($G2809,NOT(ISTEXT($G2808)),ISNUMBER(Poczatek),ISNUMBER(Koniec_Projekt)),IFERROR(IF(LataProjekcji=$F2811,ROUND($D2809-SUM($K2810:AA2810),0),ROUND(AB2808*$E2810,0)),0),0)</f>
        <v>0</v>
      </c>
      <c r="AC2810" s="5">
        <f ca="1">IF(AND($G2809,NOT(ISTEXT($G2808)),ISNUMBER(Poczatek),ISNUMBER(Koniec_Projekt)),IFERROR(IF(LataProjekcji=$F2811,ROUND($D2809-SUM($K2810:AB2810),0),ROUND(AC2808*$E2810,0)),0),0)</f>
        <v>0</v>
      </c>
      <c r="AD2810" s="5">
        <f ca="1">IF(AND($G2809,NOT(ISTEXT($G2808)),ISNUMBER(Poczatek),ISNUMBER(Koniec_Projekt)),IFERROR(IF(LataProjekcji=$F2811,ROUND($D2809-SUM($K2810:AC2810),0),ROUND(AD2808*$E2810,0)),0),0)</f>
        <v>0</v>
      </c>
      <c r="AE2810" s="5">
        <f ca="1">IF(AND($G2809,NOT(ISTEXT($G2808)),ISNUMBER(Poczatek),ISNUMBER(Koniec_Projekt)),IFERROR(IF(LataProjekcji=$F2811,ROUND($D2809-SUM($K2810:AD2810),0),ROUND(AE2808*$E2810,0)),0),0)</f>
        <v>0</v>
      </c>
    </row>
    <row r="2811" spans="2:31" hidden="1">
      <c r="B2811" s="531" t="s">
        <v>754</v>
      </c>
      <c r="D2811" s="1">
        <f ca="1">IFERROR(ROUNDUP(D2809/E2810,0),0)</f>
        <v>0</v>
      </c>
      <c r="E2811" s="1">
        <f ca="1">IF(D2811=0,0,DATEDIF(DATE(D2808,E2808,1),DATE(F2810,G2810,1),"m"))</f>
        <v>0</v>
      </c>
      <c r="F2811" s="1" t="str">
        <f ca="1">IFERROR(YEAR(G2808),"brak daty")</f>
        <v>brak daty</v>
      </c>
      <c r="G2811" s="1" t="str">
        <f ca="1">IFERROR(MONTH(G2808),"brak daty")</f>
        <v>brak daty</v>
      </c>
      <c r="I2811" s="1" t="s">
        <v>426</v>
      </c>
      <c r="K2811" s="5">
        <f ca="1">IF(AND($G2809,NOT(ISTEXT($G2808)),ISNUMBER(Poczatek),ISNUMBER(Koniec_Projekt)),IFERROR(IF(LataProjekcji=$F2810,IF(AND($G2810=$G2811,$F2810=$F2811),ROUND($D2809-SUM($K2811),0),ROUND(K2809*$E2810,0)),IF(LataProjekcji&gt;$F2810,0,ROUND(K2809*$E2810,0))),0),0)</f>
        <v>0</v>
      </c>
      <c r="L2811" s="5">
        <f ca="1">IF(AND($G2809,NOT(ISTEXT($G2808)),ISNUMBER(Poczatek),ISNUMBER(Koniec_Projekt)),IFERROR(IF(LataProjekcji=$F2810,IF(AND($G2810=$G2811,$F2810=$F2811),ROUND($D2809-SUM($K2811:K2811),0),ROUND(L2809*$E2810,0)),IF(LataProjekcji&gt;$F2810,0,ROUND(L2809*$E2810,0))),0),0)</f>
        <v>0</v>
      </c>
      <c r="M2811" s="5">
        <f ca="1">IF(AND($G2809,NOT(ISTEXT($G2808)),ISNUMBER(Poczatek),ISNUMBER(Koniec_Projekt)),IFERROR(IF(LataProjekcji=$F2810,IF(AND($G2810=$G2811,$F2810=$F2811),ROUND($D2809-SUM($K2811:L2811),0),ROUND(M2809*$E2810,0)),IF(LataProjekcji&gt;$F2810,0,ROUND(M2809*$E2810,0))),0),0)</f>
        <v>0</v>
      </c>
      <c r="N2811" s="5">
        <f ca="1">IF(AND($G2809,NOT(ISTEXT($G2808)),ISNUMBER(Poczatek),ISNUMBER(Koniec_Projekt)),IFERROR(IF(LataProjekcji=$F2810,IF(AND($G2810=$G2811,$F2810=$F2811),ROUND($D2809-SUM($K2811:M2811),0),ROUND(N2809*$E2810,0)),IF(LataProjekcji&gt;$F2810,0,ROUND(N2809*$E2810,0))),0),0)</f>
        <v>0</v>
      </c>
      <c r="O2811" s="5">
        <f ca="1">IF(AND($G2809,NOT(ISTEXT($G2808)),ISNUMBER(Poczatek),ISNUMBER(Koniec_Projekt)),IFERROR(IF(LataProjekcji=$F2810,IF(AND($G2810=$G2811,$F2810=$F2811),ROUND($D2809-SUM($K2811:N2811),0),ROUND(O2809*$E2810,0)),IF(LataProjekcji&gt;$F2810,0,ROUND(O2809*$E2810,0))),0),0)</f>
        <v>0</v>
      </c>
      <c r="P2811" s="5">
        <f ca="1">IF(AND($G2809,NOT(ISTEXT($G2808)),ISNUMBER(Poczatek),ISNUMBER(Koniec_Projekt)),IFERROR(IF(LataProjekcji=$F2810,IF(AND($G2810=$G2811,$F2810=$F2811),ROUND($D2809-SUM($K2811:O2811),0),ROUND(P2809*$E2810,0)),IF(LataProjekcji&gt;$F2810,0,ROUND(P2809*$E2810,0))),0),0)</f>
        <v>0</v>
      </c>
      <c r="Q2811" s="5">
        <f ca="1">IF(AND($G2809,NOT(ISTEXT($G2808)),ISNUMBER(Poczatek),ISNUMBER(Koniec_Projekt)),IFERROR(IF(LataProjekcji=$F2810,IF(AND($G2810=$G2811,$F2810=$F2811),ROUND($D2809-SUM($K2811:P2811),0),ROUND(Q2809*$E2810,0)),IF(LataProjekcji&gt;$F2810,0,ROUND(Q2809*$E2810,0))),0),0)</f>
        <v>0</v>
      </c>
      <c r="R2811" s="5">
        <f ca="1">IF(AND($G2809,NOT(ISTEXT($G2808)),ISNUMBER(Poczatek),ISNUMBER(Koniec_Projekt)),IFERROR(IF(LataProjekcji=$F2810,IF(AND($G2810=$G2811,$F2810=$F2811),ROUND($D2809-SUM($K2811:Q2811),0),ROUND(R2809*$E2810,0)),IF(LataProjekcji&gt;$F2810,0,ROUND(R2809*$E2810,0))),0),0)</f>
        <v>0</v>
      </c>
      <c r="S2811" s="5">
        <f ca="1">IF(AND($G2809,NOT(ISTEXT($G2808)),ISNUMBER(Poczatek),ISNUMBER(Koniec_Projekt)),IFERROR(IF(LataProjekcji=$F2810,IF(AND($G2810=$G2811,$F2810=$F2811),ROUND($D2809-SUM($K2811:R2811),0),ROUND(S2809*$E2810,0)),IF(LataProjekcji&gt;$F2810,0,ROUND(S2809*$E2810,0))),0),0)</f>
        <v>0</v>
      </c>
      <c r="T2811" s="5">
        <f ca="1">IF(AND($G2809,NOT(ISTEXT($G2808)),ISNUMBER(Poczatek),ISNUMBER(Koniec_Projekt)),IFERROR(IF(LataProjekcji=$F2810,IF(AND($G2810=$G2811,$F2810=$F2811),ROUND($D2809-SUM($K2811:S2811),0),ROUND(T2809*$E2810,0)),IF(LataProjekcji&gt;$F2810,0,ROUND(T2809*$E2810,0))),0),0)</f>
        <v>0</v>
      </c>
      <c r="U2811" s="5">
        <f ca="1">IF(AND($G2809,NOT(ISTEXT($G2808)),ISNUMBER(Poczatek),ISNUMBER(Koniec_Projekt)),IFERROR(IF(LataProjekcji=$F2810,IF(AND($G2810=$G2811,$F2810=$F2811),ROUND($D2809-SUM($K2811:T2811),0),ROUND(U2809*$E2810,0)),IF(LataProjekcji&gt;$F2810,0,ROUND(U2809*$E2810,0))),0),0)</f>
        <v>0</v>
      </c>
      <c r="V2811" s="5">
        <f ca="1">IF(AND($G2809,NOT(ISTEXT($G2808)),ISNUMBER(Poczatek),ISNUMBER(Koniec_Projekt)),IFERROR(IF(LataProjekcji=$F2810,IF(AND($G2810=$G2811,$F2810=$F2811),ROUND($D2809-SUM($K2811:U2811),0),ROUND(V2809*$E2810,0)),IF(LataProjekcji&gt;$F2810,0,ROUND(V2809*$E2810,0))),0),0)</f>
        <v>0</v>
      </c>
      <c r="W2811" s="5">
        <f ca="1">IF(AND($G2809,NOT(ISTEXT($G2808)),ISNUMBER(Poczatek),ISNUMBER(Koniec_Projekt)),IFERROR(IF(LataProjekcji=$F2810,IF(AND($G2810=$G2811,$F2810=$F2811),ROUND($D2809-SUM($K2811:V2811),0),ROUND(W2809*$E2810,0)),IF(LataProjekcji&gt;$F2810,0,ROUND(W2809*$E2810,0))),0),0)</f>
        <v>0</v>
      </c>
      <c r="X2811" s="5">
        <f ca="1">IF(AND($G2809,NOT(ISTEXT($G2808)),ISNUMBER(Poczatek),ISNUMBER(Koniec_Projekt)),IFERROR(IF(LataProjekcji=$F2810,IF(AND($G2810=$G2811,$F2810=$F2811),ROUND($D2809-SUM($K2811:W2811),0),ROUND(X2809*$E2810,0)),IF(LataProjekcji&gt;$F2810,0,ROUND(X2809*$E2810,0))),0),0)</f>
        <v>0</v>
      </c>
      <c r="Y2811" s="5">
        <f ca="1">IF(AND($G2809,NOT(ISTEXT($G2808)),ISNUMBER(Poczatek),ISNUMBER(Koniec_Projekt)),IFERROR(IF(LataProjekcji=$F2810,IF(AND($G2810=$G2811,$F2810=$F2811),ROUND($D2809-SUM($K2811:X2811),0),ROUND(Y2809*$E2810,0)),IF(LataProjekcji&gt;$F2810,0,ROUND(Y2809*$E2810,0))),0),0)</f>
        <v>0</v>
      </c>
      <c r="Z2811" s="5">
        <f ca="1">IF(AND($G2809,NOT(ISTEXT($G2808)),ISNUMBER(Poczatek),ISNUMBER(Koniec_Projekt)),IFERROR(IF(LataProjekcji=$F2810,IF(AND($G2810=$G2811,$F2810=$F2811),ROUND($D2809-SUM($K2811:Y2811),0),ROUND(Z2809*$E2810,0)),IF(LataProjekcji&gt;$F2810,0,ROUND(Z2809*$E2810,0))),0),0)</f>
        <v>0</v>
      </c>
      <c r="AA2811" s="5">
        <f ca="1">IF(AND($G2809,NOT(ISTEXT($G2808)),ISNUMBER(Poczatek),ISNUMBER(Koniec_Projekt)),IFERROR(IF(LataProjekcji=$F2810,IF(AND($G2810=$G2811,$F2810=$F2811),ROUND($D2809-SUM($K2811:Z2811),0),ROUND(AA2809*$E2810,0)),IF(LataProjekcji&gt;$F2810,0,ROUND(AA2809*$E2810,0))),0),0)</f>
        <v>0</v>
      </c>
      <c r="AB2811" s="5">
        <f ca="1">IF(AND($G2809,NOT(ISTEXT($G2808)),ISNUMBER(Poczatek),ISNUMBER(Koniec_Projekt)),IFERROR(IF(LataProjekcji=$F2810,IF(AND($G2810=$G2811,$F2810=$F2811),ROUND($D2809-SUM($K2811:AA2811),0),ROUND(AB2809*$E2810,0)),IF(LataProjekcji&gt;$F2810,0,ROUND(AB2809*$E2810,0))),0),0)</f>
        <v>0</v>
      </c>
      <c r="AC2811" s="5">
        <f ca="1">IF(AND($G2809,NOT(ISTEXT($G2808)),ISNUMBER(Poczatek),ISNUMBER(Koniec_Projekt)),IFERROR(IF(LataProjekcji=$F2810,IF(AND($G2810=$G2811,$F2810=$F2811),ROUND($D2809-SUM($K2811:AB2811),0),ROUND(AC2809*$E2810,0)),IF(LataProjekcji&gt;$F2810,0,ROUND(AC2809*$E2810,0))),0),0)</f>
        <v>0</v>
      </c>
      <c r="AD2811" s="5">
        <f ca="1">IF(AND($G2809,NOT(ISTEXT($G2808)),ISNUMBER(Poczatek),ISNUMBER(Koniec_Projekt)),IFERROR(IF(LataProjekcji=$F2810,IF(AND($G2810=$G2811,$F2810=$F2811),ROUND($D2809-SUM($K2811:AC2811),0),ROUND(AD2809*$E2810,0)),IF(LataProjekcji&gt;$F2810,0,ROUND(AD2809*$E2810,0))),0),0)</f>
        <v>0</v>
      </c>
      <c r="AE2811" s="5">
        <f ca="1">IF(AND($G2809,NOT(ISTEXT($G2808)),ISNUMBER(Poczatek),ISNUMBER(Koniec_Projekt)),IFERROR(IF(LataProjekcji=$F2810,IF(AND($G2810=$G2811,$F2810=$F2811),ROUND($D2809-SUM($K2811:AD2811),0),ROUND(AE2809*$E2810,0)),IF(LataProjekcji&gt;$F2810,0,ROUND(AE2809*$E2810,0))),0),0)</f>
        <v>0</v>
      </c>
    </row>
    <row r="2812" spans="2:31" ht="12.5" hidden="1" thickBot="1">
      <c r="B2812" s="532" t="s">
        <v>755</v>
      </c>
      <c r="C2812" s="533"/>
      <c r="D2812" s="534">
        <f ca="1">IF(D2809&gt;10,ROUND((D2811-1)*E2810,0),E2810)</f>
        <v>0</v>
      </c>
      <c r="E2812" s="534">
        <f ca="1">D2809-D2812</f>
        <v>0</v>
      </c>
      <c r="F2812" s="533"/>
      <c r="G2812" s="533"/>
      <c r="H2812" s="533"/>
      <c r="I2812" s="533"/>
      <c r="J2812" s="533"/>
      <c r="K2812" s="533"/>
      <c r="L2812" s="533"/>
      <c r="M2812" s="533"/>
      <c r="N2812" s="533"/>
      <c r="O2812" s="533"/>
      <c r="P2812" s="533"/>
      <c r="Q2812" s="533"/>
      <c r="R2812" s="533"/>
      <c r="S2812" s="533"/>
      <c r="T2812" s="533"/>
      <c r="U2812" s="533"/>
      <c r="V2812" s="533"/>
      <c r="W2812" s="533"/>
      <c r="X2812" s="533"/>
      <c r="Y2812" s="533"/>
      <c r="Z2812" s="533"/>
      <c r="AA2812" s="533"/>
      <c r="AB2812" s="533"/>
      <c r="AC2812" s="533"/>
      <c r="AD2812" s="533"/>
      <c r="AE2812" s="533"/>
    </row>
    <row r="2813" spans="2:31" ht="12.5" hidden="1" thickTop="1"/>
    <row r="2814" spans="2:31" ht="12.5" hidden="1" thickBot="1">
      <c r="B2814" s="535" t="str">
        <f ca="1">"nazwa ST: "&amp;B1648</f>
        <v>nazwa ST: 0</v>
      </c>
      <c r="C2814" s="535"/>
      <c r="D2814" s="536">
        <f>D1648</f>
        <v>162</v>
      </c>
      <c r="E2814" s="535"/>
      <c r="F2814" s="535"/>
      <c r="G2814" s="535"/>
      <c r="H2814" s="535"/>
      <c r="I2814" s="535"/>
      <c r="J2814" s="535"/>
      <c r="K2814" s="544" t="str">
        <f t="shared" ref="K2814:AE2814" si="3736">LataProjekcji</f>
        <v>Uzupełnij dane</v>
      </c>
      <c r="L2814" s="544" t="str">
        <f t="shared" si="3736"/>
        <v/>
      </c>
      <c r="M2814" s="544" t="str">
        <f t="shared" si="3736"/>
        <v/>
      </c>
      <c r="N2814" s="544" t="str">
        <f t="shared" si="3736"/>
        <v/>
      </c>
      <c r="O2814" s="544" t="str">
        <f t="shared" si="3736"/>
        <v/>
      </c>
      <c r="P2814" s="544" t="str">
        <f t="shared" si="3736"/>
        <v/>
      </c>
      <c r="Q2814" s="544" t="str">
        <f t="shared" si="3736"/>
        <v/>
      </c>
      <c r="R2814" s="544" t="str">
        <f t="shared" si="3736"/>
        <v/>
      </c>
      <c r="S2814" s="544" t="str">
        <f t="shared" si="3736"/>
        <v/>
      </c>
      <c r="T2814" s="544" t="str">
        <f t="shared" si="3736"/>
        <v/>
      </c>
      <c r="U2814" s="544" t="str">
        <f t="shared" si="3736"/>
        <v/>
      </c>
      <c r="V2814" s="544" t="str">
        <f t="shared" si="3736"/>
        <v/>
      </c>
      <c r="W2814" s="544" t="str">
        <f t="shared" si="3736"/>
        <v/>
      </c>
      <c r="X2814" s="544" t="str">
        <f t="shared" si="3736"/>
        <v/>
      </c>
      <c r="Y2814" s="544" t="str">
        <f t="shared" si="3736"/>
        <v/>
      </c>
      <c r="Z2814" s="544" t="str">
        <f t="shared" si="3736"/>
        <v/>
      </c>
      <c r="AA2814" s="544" t="str">
        <f t="shared" si="3736"/>
        <v/>
      </c>
      <c r="AB2814" s="544" t="str">
        <f t="shared" si="3736"/>
        <v/>
      </c>
      <c r="AC2814" s="544" t="str">
        <f t="shared" si="3736"/>
        <v/>
      </c>
      <c r="AD2814" s="544" t="str">
        <f t="shared" si="3736"/>
        <v/>
      </c>
      <c r="AE2814" s="544" t="str">
        <f t="shared" si="3736"/>
        <v/>
      </c>
    </row>
    <row r="2815" spans="2:31" hidden="1">
      <c r="B2815" s="531" t="s">
        <v>756</v>
      </c>
      <c r="D2815" s="1">
        <f ca="1">D1649</f>
        <v>1900</v>
      </c>
      <c r="E2815" s="1">
        <f ca="1">E1649</f>
        <v>1</v>
      </c>
      <c r="F2815" s="1">
        <f ca="1">IF(D2816&gt;10,F1649,1)</f>
        <v>1</v>
      </c>
      <c r="G2815" s="530" t="str">
        <f ca="1">IF(ISBLANK(OFFSET($E$269,$D2814,0)),"brak daty",IF(D2816&gt;10,EDATE(OFFSET($E$269,$D2814,0),D2818),DATE(D2815,E2815,1)))</f>
        <v>brak daty</v>
      </c>
      <c r="H2815" s="543" t="b">
        <f ca="1">SUM(K2815:AE2815)=D2818</f>
        <v>1</v>
      </c>
      <c r="I2815" s="1" t="s">
        <v>752</v>
      </c>
      <c r="K2815" s="5">
        <f ca="1">IF(AND($G2816,NOT(ISTEXT($G2815)),ISNUMBER(Poczatek),ISNUMBER(Koniec_Projekt)),IFERROR(IF($D2815=LataProjekcji,$F2815,IF($D2815&lt;LataProjekcji,IF((SUM(K2815)+12)&lt;$D2818,12,$D2818-SUM(K2815)),0)),0),0)</f>
        <v>0</v>
      </c>
      <c r="L2815" s="5">
        <f ca="1">IF(AND($G2816,NOT(ISTEXT($G2815)),ISNUMBER(Poczatek),ISNUMBER(Koniec_Projekt)),IFERROR(IF($D2815=LataProjekcji,$F2815,IF($D2815&lt;LataProjekcji,IF((SUM($K2815:K2815)+12)&lt;$D2818,12,$D2818-SUM($K2815:K2815)),0)),0),0)</f>
        <v>0</v>
      </c>
      <c r="M2815" s="5">
        <f ca="1">IF(AND($G2816,NOT(ISTEXT($G2815)),ISNUMBER(Poczatek),ISNUMBER(Koniec_Projekt)),IFERROR(IF($D2815=LataProjekcji,$F2815,IF($D2815&lt;LataProjekcji,IF((SUM($K2815:L2815)+12)&lt;$D2818,12,$D2818-SUM($K2815:L2815)),0)),0),0)</f>
        <v>0</v>
      </c>
      <c r="N2815" s="5">
        <f ca="1">IF(AND($G2816,NOT(ISTEXT($G2815)),ISNUMBER(Poczatek),ISNUMBER(Koniec_Projekt)),IFERROR(IF($D2815=LataProjekcji,$F2815,IF($D2815&lt;LataProjekcji,IF((SUM($K2815:M2815)+12)&lt;$D2818,12,$D2818-SUM($K2815:M2815)),0)),0),0)</f>
        <v>0</v>
      </c>
      <c r="O2815" s="5">
        <f ca="1">IF(AND($G2816,NOT(ISTEXT($G2815)),ISNUMBER(Poczatek),ISNUMBER(Koniec_Projekt)),IFERROR(IF($D2815=LataProjekcji,$F2815,IF($D2815&lt;LataProjekcji,IF((SUM($K2815:N2815)+12)&lt;$D2818,12,$D2818-SUM($K2815:N2815)),0)),0),0)</f>
        <v>0</v>
      </c>
      <c r="P2815" s="5">
        <f ca="1">IF(AND($G2816,NOT(ISTEXT($G2815)),ISNUMBER(Poczatek),ISNUMBER(Koniec_Projekt)),IFERROR(IF($D2815=LataProjekcji,$F2815,IF($D2815&lt;LataProjekcji,IF((SUM($K2815:O2815)+12)&lt;$D2818,12,$D2818-SUM($K2815:O2815)),0)),0),0)</f>
        <v>0</v>
      </c>
      <c r="Q2815" s="5">
        <f ca="1">IF(AND($G2816,NOT(ISTEXT($G2815)),ISNUMBER(Poczatek),ISNUMBER(Koniec_Projekt)),IFERROR(IF($D2815=LataProjekcji,$F2815,IF($D2815&lt;LataProjekcji,IF((SUM($K2815:P2815)+12)&lt;$D2818,12,$D2818-SUM($K2815:P2815)),0)),0),0)</f>
        <v>0</v>
      </c>
      <c r="R2815" s="5">
        <f ca="1">IF(AND($G2816,NOT(ISTEXT($G2815)),ISNUMBER(Poczatek),ISNUMBER(Koniec_Projekt)),IFERROR(IF($D2815=LataProjekcji,$F2815,IF($D2815&lt;LataProjekcji,IF((SUM($K2815:Q2815)+12)&lt;$D2818,12,$D2818-SUM($K2815:Q2815)),0)),0),0)</f>
        <v>0</v>
      </c>
      <c r="S2815" s="5">
        <f ca="1">IF(AND($G2816,NOT(ISTEXT($G2815)),ISNUMBER(Poczatek),ISNUMBER(Koniec_Projekt)),IFERROR(IF($D2815=LataProjekcji,$F2815,IF($D2815&lt;LataProjekcji,IF((SUM($K2815:R2815)+12)&lt;$D2818,12,$D2818-SUM($K2815:R2815)),0)),0),0)</f>
        <v>0</v>
      </c>
      <c r="T2815" s="5">
        <f ca="1">IF(AND($G2816,NOT(ISTEXT($G2815)),ISNUMBER(Poczatek),ISNUMBER(Koniec_Projekt)),IFERROR(IF($D2815=LataProjekcji,$F2815,IF($D2815&lt;LataProjekcji,IF((SUM($K2815:S2815)+12)&lt;$D2818,12,$D2818-SUM($K2815:S2815)),0)),0),0)</f>
        <v>0</v>
      </c>
      <c r="U2815" s="5">
        <f ca="1">IF(AND($G2816,NOT(ISTEXT($G2815)),ISNUMBER(Poczatek),ISNUMBER(Koniec_Projekt)),IFERROR(IF($D2815=LataProjekcji,$F2815,IF($D2815&lt;LataProjekcji,IF((SUM($K2815:T2815)+12)&lt;$D2818,12,$D2818-SUM($K2815:T2815)),0)),0),0)</f>
        <v>0</v>
      </c>
      <c r="V2815" s="5">
        <f ca="1">IF(AND($G2816,NOT(ISTEXT($G2815)),ISNUMBER(Poczatek),ISNUMBER(Koniec_Projekt)),IFERROR(IF($D2815=LataProjekcji,$F2815,IF($D2815&lt;LataProjekcji,IF((SUM($K2815:U2815)+12)&lt;$D2818,12,$D2818-SUM($K2815:U2815)),0)),0),0)</f>
        <v>0</v>
      </c>
      <c r="W2815" s="5">
        <f ca="1">IF(AND($G2816,NOT(ISTEXT($G2815)),ISNUMBER(Poczatek),ISNUMBER(Koniec_Projekt)),IFERROR(IF($D2815=LataProjekcji,$F2815,IF($D2815&lt;LataProjekcji,IF((SUM($K2815:V2815)+12)&lt;$D2818,12,$D2818-SUM($K2815:V2815)),0)),0),0)</f>
        <v>0</v>
      </c>
      <c r="X2815" s="5">
        <f ca="1">IF(AND($G2816,NOT(ISTEXT($G2815)),ISNUMBER(Poczatek),ISNUMBER(Koniec_Projekt)),IFERROR(IF($D2815=LataProjekcji,$F2815,IF($D2815&lt;LataProjekcji,IF((SUM($K2815:W2815)+12)&lt;$D2818,12,$D2818-SUM($K2815:W2815)),0)),0),0)</f>
        <v>0</v>
      </c>
      <c r="Y2815" s="5">
        <f ca="1">IF(AND($G2816,NOT(ISTEXT($G2815)),ISNUMBER(Poczatek),ISNUMBER(Koniec_Projekt)),IFERROR(IF($D2815=LataProjekcji,$F2815,IF($D2815&lt;LataProjekcji,IF((SUM($K2815:X2815)+12)&lt;$D2818,12,$D2818-SUM($K2815:X2815)),0)),0),0)</f>
        <v>0</v>
      </c>
      <c r="Z2815" s="5">
        <f ca="1">IF(AND($G2816,NOT(ISTEXT($G2815)),ISNUMBER(Poczatek),ISNUMBER(Koniec_Projekt)),IFERROR(IF($D2815=LataProjekcji,$F2815,IF($D2815&lt;LataProjekcji,IF((SUM($K2815:Y2815)+12)&lt;$D2818,12,$D2818-SUM($K2815:Y2815)),0)),0),0)</f>
        <v>0</v>
      </c>
      <c r="AA2815" s="5">
        <f ca="1">IF(AND($G2816,NOT(ISTEXT($G2815)),ISNUMBER(Poczatek),ISNUMBER(Koniec_Projekt)),IFERROR(IF($D2815=LataProjekcji,$F2815,IF($D2815&lt;LataProjekcji,IF((SUM($K2815:Z2815)+12)&lt;$D2818,12,$D2818-SUM($K2815:Z2815)),0)),0),0)</f>
        <v>0</v>
      </c>
      <c r="AB2815" s="5">
        <f ca="1">IF(AND($G2816,NOT(ISTEXT($G2815)),ISNUMBER(Poczatek),ISNUMBER(Koniec_Projekt)),IFERROR(IF($D2815=LataProjekcji,$F2815,IF($D2815&lt;LataProjekcji,IF((SUM($K2815:AA2815)+12)&lt;$D2818,12,$D2818-SUM($K2815:AA2815)),0)),0),0)</f>
        <v>0</v>
      </c>
      <c r="AC2815" s="5">
        <f ca="1">IF(AND($G2816,NOT(ISTEXT($G2815)),ISNUMBER(Poczatek),ISNUMBER(Koniec_Projekt)),IFERROR(IF($D2815=LataProjekcji,$F2815,IF($D2815&lt;LataProjekcji,IF((SUM($K2815:AB2815)+12)&lt;$D2818,12,$D2818-SUM($K2815:AB2815)),0)),0),0)</f>
        <v>0</v>
      </c>
      <c r="AD2815" s="5">
        <f ca="1">IF(AND($G2816,NOT(ISTEXT($G2815)),ISNUMBER(Poczatek),ISNUMBER(Koniec_Projekt)),IFERROR(IF($D2815=LataProjekcji,$F2815,IF($D2815&lt;LataProjekcji,IF((SUM($K2815:AC2815)+12)&lt;$D2818,12,$D2818-SUM($K2815:AC2815)),0)),0),0)</f>
        <v>0</v>
      </c>
      <c r="AE2815" s="5">
        <f ca="1">IF(AND($G2816,NOT(ISTEXT($G2815)),ISNUMBER(Poczatek),ISNUMBER(Koniec_Projekt)),IFERROR(IF($D2815=LataProjekcji,$F2815,IF($D2815&lt;LataProjekcji,IF((SUM($K2815:AD2815)+12)&lt;$D2818,12,$D2818-SUM($K2815:AD2815)),0)),0),0)</f>
        <v>0</v>
      </c>
    </row>
    <row r="2816" spans="2:31" hidden="1">
      <c r="B2816" s="531" t="s">
        <v>758</v>
      </c>
      <c r="D2816" s="5">
        <f ca="1">D1650</f>
        <v>0</v>
      </c>
      <c r="E2816" s="459">
        <f ca="1">E1650</f>
        <v>0</v>
      </c>
      <c r="F2816" s="459">
        <f ca="1">F1650</f>
        <v>0</v>
      </c>
      <c r="G2816" s="1" t="b">
        <f>NOT(ISBLANK(am_maszyny))</f>
        <v>0</v>
      </c>
      <c r="H2816" s="543" t="b">
        <f ca="1">SUM(K2816:AE2816)=E2818</f>
        <v>1</v>
      </c>
      <c r="I2816" s="1" t="s">
        <v>753</v>
      </c>
      <c r="K2816" s="542">
        <f ca="1">IF(AND($G2816,NOT(ISTEXT($G2815)),ISNUMBER(Poczatek),ISNUMBER(Koniec_Projekt)),IFERROR(IF($D2815=LataProjekcji,IF($F2815&gt;$E2818,$E2818,$F2815),IF($D2818&gt;=$E2818,(IF($D2815&lt;LataProjekcji,IF((SUM(J2816:$K2816)+12)&lt;$E2818,12,$E2818-SUM(J2816:$K2816)),0)),(IF($D2815&lt;LataProjekcji,IF((SUM(J2816:$K2816)+12)&lt;$D2818,12,$D2818-SUM(J2816:$K2816)),0)))),0),0)</f>
        <v>0</v>
      </c>
      <c r="L2816" s="542">
        <f ca="1">IF(AND($G2816,NOT(ISTEXT($G2815)),ISNUMBER(Poczatek),ISNUMBER(Koniec_Projekt)),IFERROR(IF($D2815=LataProjekcji,IF($F2815&gt;$E2818,$E2818,$F2815),IF($D2818&gt;=$E2818,(IF($D2815&lt;LataProjekcji,IF((SUM($K2816:K2816)+12)&lt;$E2818,12,$E2818-SUM($K2816:K2816)),0)),(IF($D2815&lt;LataProjekcji,IF((SUM($K2816:K2816)+12)&lt;$D2818,12,$D2818-SUM($K2816:K2816)),0)))),0),0)</f>
        <v>0</v>
      </c>
      <c r="M2816" s="542">
        <f ca="1">IF(AND($G2816,NOT(ISTEXT($G2815)),ISNUMBER(Poczatek),ISNUMBER(Koniec_Projekt)),IFERROR(IF($D2815=LataProjekcji,IF($F2815&gt;$E2818,$E2818,$F2815),IF($D2818&gt;=$E2818,(IF($D2815&lt;LataProjekcji,IF((SUM($K2816:L2816)+12)&lt;$E2818,12,$E2818-SUM($K2816:L2816)),0)),(IF($D2815&lt;LataProjekcji,IF((SUM($K2816:L2816)+12)&lt;$D2818,12,$D2818-SUM($K2816:L2816)),0)))),0),0)</f>
        <v>0</v>
      </c>
      <c r="N2816" s="542">
        <f ca="1">IF(AND($G2816,NOT(ISTEXT($G2815)),ISNUMBER(Poczatek),ISNUMBER(Koniec_Projekt)),IFERROR(IF($D2815=LataProjekcji,IF($F2815&gt;$E2818,$E2818,$F2815),IF($D2818&gt;=$E2818,(IF($D2815&lt;LataProjekcji,IF((SUM($K2816:M2816)+12)&lt;$E2818,12,$E2818-SUM($K2816:M2816)),0)),(IF($D2815&lt;LataProjekcji,IF((SUM($K2816:M2816)+12)&lt;$D2818,12,$D2818-SUM($K2816:M2816)),0)))),0),0)</f>
        <v>0</v>
      </c>
      <c r="O2816" s="542">
        <f ca="1">IF(AND($G2816,NOT(ISTEXT($G2815)),ISNUMBER(Poczatek),ISNUMBER(Koniec_Projekt)),IFERROR(IF($D2815=LataProjekcji,IF($F2815&gt;$E2818,$E2818,$F2815),IF($D2818&gt;=$E2818,(IF($D2815&lt;LataProjekcji,IF((SUM($K2816:N2816)+12)&lt;$E2818,12,$E2818-SUM($K2816:N2816)),0)),(IF($D2815&lt;LataProjekcji,IF((SUM($K2816:N2816)+12)&lt;$D2818,12,$D2818-SUM($K2816:N2816)),0)))),0),0)</f>
        <v>0</v>
      </c>
      <c r="P2816" s="542">
        <f ca="1">IF(AND($G2816,NOT(ISTEXT($G2815)),ISNUMBER(Poczatek),ISNUMBER(Koniec_Projekt)),IFERROR(IF($D2815=LataProjekcji,IF($F2815&gt;$E2818,$E2818,$F2815),IF($D2818&gt;=$E2818,(IF($D2815&lt;LataProjekcji,IF((SUM($K2816:O2816)+12)&lt;$E2818,12,$E2818-SUM($K2816:O2816)),0)),(IF($D2815&lt;LataProjekcji,IF((SUM($K2816:O2816)+12)&lt;$D2818,12,$D2818-SUM($K2816:O2816)),0)))),0),0)</f>
        <v>0</v>
      </c>
      <c r="Q2816" s="542">
        <f ca="1">IF(AND($G2816,NOT(ISTEXT($G2815)),ISNUMBER(Poczatek),ISNUMBER(Koniec_Projekt)),IFERROR(IF($D2815=LataProjekcji,IF($F2815&gt;$E2818,$E2818,$F2815),IF($D2818&gt;=$E2818,(IF($D2815&lt;LataProjekcji,IF((SUM($K2816:P2816)+12)&lt;$E2818,12,$E2818-SUM($K2816:P2816)),0)),(IF($D2815&lt;LataProjekcji,IF((SUM($K2816:P2816)+12)&lt;$D2818,12,$D2818-SUM($K2816:P2816)),0)))),0),0)</f>
        <v>0</v>
      </c>
      <c r="R2816" s="542">
        <f ca="1">IF(AND($G2816,NOT(ISTEXT($G2815)),ISNUMBER(Poczatek),ISNUMBER(Koniec_Projekt)),IFERROR(IF($D2815=LataProjekcji,IF($F2815&gt;$E2818,$E2818,$F2815),IF($D2818&gt;=$E2818,(IF($D2815&lt;LataProjekcji,IF((SUM($K2816:Q2816)+12)&lt;$E2818,12,$E2818-SUM($K2816:Q2816)),0)),(IF($D2815&lt;LataProjekcji,IF((SUM($K2816:Q2816)+12)&lt;$D2818,12,$D2818-SUM($K2816:Q2816)),0)))),0),0)</f>
        <v>0</v>
      </c>
      <c r="S2816" s="542">
        <f ca="1">IF(AND($G2816,NOT(ISTEXT($G2815)),ISNUMBER(Poczatek),ISNUMBER(Koniec_Projekt)),IFERROR(IF($D2815=LataProjekcji,IF($F2815&gt;$E2818,$E2818,$F2815),IF($D2818&gt;=$E2818,(IF($D2815&lt;LataProjekcji,IF((SUM($K2816:R2816)+12)&lt;$E2818,12,$E2818-SUM($K2816:R2816)),0)),(IF($D2815&lt;LataProjekcji,IF((SUM($K2816:R2816)+12)&lt;$D2818,12,$D2818-SUM($K2816:R2816)),0)))),0),0)</f>
        <v>0</v>
      </c>
      <c r="T2816" s="542">
        <f ca="1">IF(AND($G2816,NOT(ISTEXT($G2815)),ISNUMBER(Poczatek),ISNUMBER(Koniec_Projekt)),IFERROR(IF($D2815=LataProjekcji,IF($F2815&gt;$E2818,$E2818,$F2815),IF($D2818&gt;=$E2818,(IF($D2815&lt;LataProjekcji,IF((SUM($K2816:S2816)+12)&lt;$E2818,12,$E2818-SUM($K2816:S2816)),0)),(IF($D2815&lt;LataProjekcji,IF((SUM($K2816:S2816)+12)&lt;$D2818,12,$D2818-SUM($K2816:S2816)),0)))),0),0)</f>
        <v>0</v>
      </c>
      <c r="U2816" s="542">
        <f ca="1">IF(AND($G2816,NOT(ISTEXT($G2815)),ISNUMBER(Poczatek),ISNUMBER(Koniec_Projekt)),IFERROR(IF($D2815=LataProjekcji,IF($F2815&gt;$E2818,$E2818,$F2815),IF($D2818&gt;=$E2818,(IF($D2815&lt;LataProjekcji,IF((SUM($K2816:T2816)+12)&lt;$E2818,12,$E2818-SUM($K2816:T2816)),0)),(IF($D2815&lt;LataProjekcji,IF((SUM($K2816:T2816)+12)&lt;$D2818,12,$D2818-SUM($K2816:T2816)),0)))),0),0)</f>
        <v>0</v>
      </c>
      <c r="V2816" s="542">
        <f ca="1">IF(AND($G2816,NOT(ISTEXT($G2815)),ISNUMBER(Poczatek),ISNUMBER(Koniec_Projekt)),IFERROR(IF($D2815=LataProjekcji,IF($F2815&gt;$E2818,$E2818,$F2815),IF($D2818&gt;=$E2818,(IF($D2815&lt;LataProjekcji,IF((SUM($K2816:U2816)+12)&lt;$E2818,12,$E2818-SUM($K2816:U2816)),0)),(IF($D2815&lt;LataProjekcji,IF((SUM($K2816:U2816)+12)&lt;$D2818,12,$D2818-SUM($K2816:U2816)),0)))),0),0)</f>
        <v>0</v>
      </c>
      <c r="W2816" s="542">
        <f ca="1">IF(AND($G2816,NOT(ISTEXT($G2815)),ISNUMBER(Poczatek),ISNUMBER(Koniec_Projekt)),IFERROR(IF($D2815=LataProjekcji,IF($F2815&gt;$E2818,$E2818,$F2815),IF($D2818&gt;=$E2818,(IF($D2815&lt;LataProjekcji,IF((SUM($K2816:V2816)+12)&lt;$E2818,12,$E2818-SUM($K2816:V2816)),0)),(IF($D2815&lt;LataProjekcji,IF((SUM($K2816:V2816)+12)&lt;$D2818,12,$D2818-SUM($K2816:V2816)),0)))),0),0)</f>
        <v>0</v>
      </c>
      <c r="X2816" s="542">
        <f ca="1">IF(AND($G2816,NOT(ISTEXT($G2815)),ISNUMBER(Poczatek),ISNUMBER(Koniec_Projekt)),IFERROR(IF($D2815=LataProjekcji,IF($F2815&gt;$E2818,$E2818,$F2815),IF($D2818&gt;=$E2818,(IF($D2815&lt;LataProjekcji,IF((SUM($K2816:W2816)+12)&lt;$E2818,12,$E2818-SUM($K2816:W2816)),0)),(IF($D2815&lt;LataProjekcji,IF((SUM($K2816:W2816)+12)&lt;$D2818,12,$D2818-SUM($K2816:W2816)),0)))),0),0)</f>
        <v>0</v>
      </c>
      <c r="Y2816" s="542">
        <f ca="1">IF(AND($G2816,NOT(ISTEXT($G2815)),ISNUMBER(Poczatek),ISNUMBER(Koniec_Projekt)),IFERROR(IF($D2815=LataProjekcji,IF($F2815&gt;$E2818,$E2818,$F2815),IF($D2818&gt;=$E2818,(IF($D2815&lt;LataProjekcji,IF((SUM($K2816:X2816)+12)&lt;$E2818,12,$E2818-SUM($K2816:X2816)),0)),(IF($D2815&lt;LataProjekcji,IF((SUM($K2816:X2816)+12)&lt;$D2818,12,$D2818-SUM($K2816:X2816)),0)))),0),0)</f>
        <v>0</v>
      </c>
      <c r="Z2816" s="542">
        <f ca="1">IF(AND($G2816,NOT(ISTEXT($G2815)),ISNUMBER(Poczatek),ISNUMBER(Koniec_Projekt)),IFERROR(IF($D2815=LataProjekcji,IF($F2815&gt;$E2818,$E2818,$F2815),IF($D2818&gt;=$E2818,(IF($D2815&lt;LataProjekcji,IF((SUM($K2816:Y2816)+12)&lt;$E2818,12,$E2818-SUM($K2816:Y2816)),0)),(IF($D2815&lt;LataProjekcji,IF((SUM($K2816:Y2816)+12)&lt;$D2818,12,$D2818-SUM($K2816:Y2816)),0)))),0),0)</f>
        <v>0</v>
      </c>
      <c r="AA2816" s="542">
        <f ca="1">IF(AND($G2816,NOT(ISTEXT($G2815)),ISNUMBER(Poczatek),ISNUMBER(Koniec_Projekt)),IFERROR(IF($D2815=LataProjekcji,IF($F2815&gt;$E2818,$E2818,$F2815),IF($D2818&gt;=$E2818,(IF($D2815&lt;LataProjekcji,IF((SUM($K2816:Z2816)+12)&lt;$E2818,12,$E2818-SUM($K2816:Z2816)),0)),(IF($D2815&lt;LataProjekcji,IF((SUM($K2816:Z2816)+12)&lt;$D2818,12,$D2818-SUM($K2816:Z2816)),0)))),0),0)</f>
        <v>0</v>
      </c>
      <c r="AB2816" s="542">
        <f ca="1">IF(AND($G2816,NOT(ISTEXT($G2815)),ISNUMBER(Poczatek),ISNUMBER(Koniec_Projekt)),IFERROR(IF($D2815=LataProjekcji,IF($F2815&gt;$E2818,$E2818,$F2815),IF($D2818&gt;=$E2818,(IF($D2815&lt;LataProjekcji,IF((SUM($K2816:AA2816)+12)&lt;$E2818,12,$E2818-SUM($K2816:AA2816)),0)),(IF($D2815&lt;LataProjekcji,IF((SUM($K2816:AA2816)+12)&lt;$D2818,12,$D2818-SUM($K2816:AA2816)),0)))),0),0)</f>
        <v>0</v>
      </c>
      <c r="AC2816" s="542">
        <f ca="1">IF(AND($G2816,NOT(ISTEXT($G2815)),ISNUMBER(Poczatek),ISNUMBER(Koniec_Projekt)),IFERROR(IF($D2815=LataProjekcji,IF($F2815&gt;$E2818,$E2818,$F2815),IF($D2818&gt;=$E2818,(IF($D2815&lt;LataProjekcji,IF((SUM($K2816:AB2816)+12)&lt;$E2818,12,$E2818-SUM($K2816:AB2816)),0)),(IF($D2815&lt;LataProjekcji,IF((SUM($K2816:AB2816)+12)&lt;$D2818,12,$D2818-SUM($K2816:AB2816)),0)))),0),0)</f>
        <v>0</v>
      </c>
      <c r="AD2816" s="542">
        <f ca="1">IF(AND($G2816,NOT(ISTEXT($G2815)),ISNUMBER(Poczatek),ISNUMBER(Koniec_Projekt)),IFERROR(IF($D2815=LataProjekcji,IF($F2815&gt;$E2818,$E2818,$F2815),IF($D2818&gt;=$E2818,(IF($D2815&lt;LataProjekcji,IF((SUM($K2816:AC2816)+12)&lt;$E2818,12,$E2818-SUM($K2816:AC2816)),0)),(IF($D2815&lt;LataProjekcji,IF((SUM($K2816:AC2816)+12)&lt;$D2818,12,$D2818-SUM($K2816:AC2816)),0)))),0),0)</f>
        <v>0</v>
      </c>
      <c r="AE2816" s="542">
        <f ca="1">IF(AND($G2816,NOT(ISTEXT($G2815)),ISNUMBER(Poczatek),ISNUMBER(Koniec_Projekt)),IFERROR(IF($D2815=LataProjekcji,IF($F2815&gt;$E2818,$E2818,$F2815),IF($D2818&gt;=$E2818,(IF($D2815&lt;LataProjekcji,IF((SUM($K2816:AD2816)+12)&lt;$E2818,12,$E2818-SUM($K2816:AD2816)),0)),(IF($D2815&lt;LataProjekcji,IF((SUM($K2816:AD2816)+12)&lt;$D2818,12,$D2818-SUM($K2816:AD2816)),0)))),0),0)</f>
        <v>0</v>
      </c>
    </row>
    <row r="2817" spans="2:31" hidden="1">
      <c r="B2817" s="531" t="s">
        <v>757</v>
      </c>
      <c r="D2817" s="459">
        <f ca="1">D1651</f>
        <v>0</v>
      </c>
      <c r="E2817" s="459">
        <f ca="1">IF(D2816&gt;10,ROUND(D2817/12,2),D2817)</f>
        <v>0</v>
      </c>
      <c r="F2817" s="529">
        <f>Koniec_Projekt</f>
        <v>0</v>
      </c>
      <c r="G2817" s="330">
        <f>Miesiac_Koniec_Projekt</f>
        <v>0</v>
      </c>
      <c r="H2817" s="543" t="b">
        <f ca="1">SUM(K2817:AE2817)=D2816</f>
        <v>1</v>
      </c>
      <c r="I2817" s="1" t="s">
        <v>716</v>
      </c>
      <c r="K2817" s="256">
        <f ca="1">IF(AND($G2816,NOT(ISTEXT($G2815)),ISNUMBER(Poczatek),ISNUMBER(Koniec_Projekt)),IFERROR(IF(LataProjekcji=$F2818,ROUND($D2816,0),ROUND(K2815*$E2817,0)),0),0)</f>
        <v>0</v>
      </c>
      <c r="L2817" s="5">
        <f ca="1">IF(AND($G2816,NOT(ISTEXT($G2815)),ISNUMBER(Poczatek),ISNUMBER(Koniec_Projekt)),IFERROR(IF(LataProjekcji=$F2818,ROUND($D2816-SUM(K2817:$K2817),0),ROUND(L2815*$E2817,0)),0),0)</f>
        <v>0</v>
      </c>
      <c r="M2817" s="5">
        <f ca="1">IF(AND($G2816,NOT(ISTEXT($G2815)),ISNUMBER(Poczatek),ISNUMBER(Koniec_Projekt)),IFERROR(IF(LataProjekcji=$F2818,ROUND($D2816-SUM($K2817:L2817),0),ROUND(M2815*$E2817,0)),0),0)</f>
        <v>0</v>
      </c>
      <c r="N2817" s="5">
        <f ca="1">IF(AND($G2816,NOT(ISTEXT($G2815)),ISNUMBER(Poczatek),ISNUMBER(Koniec_Projekt)),IFERROR(IF(LataProjekcji=$F2818,ROUND($D2816-SUM($K2817:M2817),0),ROUND(N2815*$E2817,0)),0),0)</f>
        <v>0</v>
      </c>
      <c r="O2817" s="5">
        <f ca="1">IF(AND($G2816,NOT(ISTEXT($G2815)),ISNUMBER(Poczatek),ISNUMBER(Koniec_Projekt)),IFERROR(IF(LataProjekcji=$F2818,ROUND($D2816-SUM($K2817:N2817),0),ROUND(O2815*$E2817,0)),0),0)</f>
        <v>0</v>
      </c>
      <c r="P2817" s="5">
        <f ca="1">IF(AND($G2816,NOT(ISTEXT($G2815)),ISNUMBER(Poczatek),ISNUMBER(Koniec_Projekt)),IFERROR(IF(LataProjekcji=$F2818,ROUND($D2816-SUM($K2817:O2817),0),ROUND(P2815*$E2817,0)),0),0)</f>
        <v>0</v>
      </c>
      <c r="Q2817" s="5">
        <f ca="1">IF(AND($G2816,NOT(ISTEXT($G2815)),ISNUMBER(Poczatek),ISNUMBER(Koniec_Projekt)),IFERROR(IF(LataProjekcji=$F2818,ROUND($D2816-SUM($K2817:P2817),0),ROUND(Q2815*$E2817,0)),0),0)</f>
        <v>0</v>
      </c>
      <c r="R2817" s="5">
        <f ca="1">IF(AND($G2816,NOT(ISTEXT($G2815)),ISNUMBER(Poczatek),ISNUMBER(Koniec_Projekt)),IFERROR(IF(LataProjekcji=$F2818,ROUND($D2816-SUM($K2817:Q2817),0),ROUND(R2815*$E2817,0)),0),0)</f>
        <v>0</v>
      </c>
      <c r="S2817" s="5">
        <f ca="1">IF(AND($G2816,NOT(ISTEXT($G2815)),ISNUMBER(Poczatek),ISNUMBER(Koniec_Projekt)),IFERROR(IF(LataProjekcji=$F2818,ROUND($D2816-SUM($K2817:R2817),0),ROUND(S2815*$E2817,0)),0),0)</f>
        <v>0</v>
      </c>
      <c r="T2817" s="5">
        <f ca="1">IF(AND($G2816,NOT(ISTEXT($G2815)),ISNUMBER(Poczatek),ISNUMBER(Koniec_Projekt)),IFERROR(IF(LataProjekcji=$F2818,ROUND($D2816-SUM($K2817:S2817),0),ROUND(T2815*$E2817,0)),0),0)</f>
        <v>0</v>
      </c>
      <c r="U2817" s="5">
        <f ca="1">IF(AND($G2816,NOT(ISTEXT($G2815)),ISNUMBER(Poczatek),ISNUMBER(Koniec_Projekt)),IFERROR(IF(LataProjekcji=$F2818,ROUND($D2816-SUM($K2817:T2817),0),ROUND(U2815*$E2817,0)),0),0)</f>
        <v>0</v>
      </c>
      <c r="V2817" s="5">
        <f ca="1">IF(AND($G2816,NOT(ISTEXT($G2815)),ISNUMBER(Poczatek),ISNUMBER(Koniec_Projekt)),IFERROR(IF(LataProjekcji=$F2818,ROUND($D2816-SUM($K2817:U2817),0),ROUND(V2815*$E2817,0)),0),0)</f>
        <v>0</v>
      </c>
      <c r="W2817" s="5">
        <f ca="1">IF(AND($G2816,NOT(ISTEXT($G2815)),ISNUMBER(Poczatek),ISNUMBER(Koniec_Projekt)),IFERROR(IF(LataProjekcji=$F2818,ROUND($D2816-SUM($K2817:V2817),0),ROUND(W2815*$E2817,0)),0),0)</f>
        <v>0</v>
      </c>
      <c r="X2817" s="5">
        <f ca="1">IF(AND($G2816,NOT(ISTEXT($G2815)),ISNUMBER(Poczatek),ISNUMBER(Koniec_Projekt)),IFERROR(IF(LataProjekcji=$F2818,ROUND($D2816-SUM($K2817:W2817),0),ROUND(X2815*$E2817,0)),0),0)</f>
        <v>0</v>
      </c>
      <c r="Y2817" s="5">
        <f ca="1">IF(AND($G2816,NOT(ISTEXT($G2815)),ISNUMBER(Poczatek),ISNUMBER(Koniec_Projekt)),IFERROR(IF(LataProjekcji=$F2818,ROUND($D2816-SUM($K2817:X2817),0),ROUND(Y2815*$E2817,0)),0),0)</f>
        <v>0</v>
      </c>
      <c r="Z2817" s="5">
        <f ca="1">IF(AND($G2816,NOT(ISTEXT($G2815)),ISNUMBER(Poczatek),ISNUMBER(Koniec_Projekt)),IFERROR(IF(LataProjekcji=$F2818,ROUND($D2816-SUM($K2817:Y2817),0),ROUND(Z2815*$E2817,0)),0),0)</f>
        <v>0</v>
      </c>
      <c r="AA2817" s="5">
        <f ca="1">IF(AND($G2816,NOT(ISTEXT($G2815)),ISNUMBER(Poczatek),ISNUMBER(Koniec_Projekt)),IFERROR(IF(LataProjekcji=$F2818,ROUND($D2816-SUM($K2817:Z2817),0),ROUND(AA2815*$E2817,0)),0),0)</f>
        <v>0</v>
      </c>
      <c r="AB2817" s="5">
        <f ca="1">IF(AND($G2816,NOT(ISTEXT($G2815)),ISNUMBER(Poczatek),ISNUMBER(Koniec_Projekt)),IFERROR(IF(LataProjekcji=$F2818,ROUND($D2816-SUM($K2817:AA2817),0),ROUND(AB2815*$E2817,0)),0),0)</f>
        <v>0</v>
      </c>
      <c r="AC2817" s="5">
        <f ca="1">IF(AND($G2816,NOT(ISTEXT($G2815)),ISNUMBER(Poczatek),ISNUMBER(Koniec_Projekt)),IFERROR(IF(LataProjekcji=$F2818,ROUND($D2816-SUM($K2817:AB2817),0),ROUND(AC2815*$E2817,0)),0),0)</f>
        <v>0</v>
      </c>
      <c r="AD2817" s="5">
        <f ca="1">IF(AND($G2816,NOT(ISTEXT($G2815)),ISNUMBER(Poczatek),ISNUMBER(Koniec_Projekt)),IFERROR(IF(LataProjekcji=$F2818,ROUND($D2816-SUM($K2817:AC2817),0),ROUND(AD2815*$E2817,0)),0),0)</f>
        <v>0</v>
      </c>
      <c r="AE2817" s="5">
        <f ca="1">IF(AND($G2816,NOT(ISTEXT($G2815)),ISNUMBER(Poczatek),ISNUMBER(Koniec_Projekt)),IFERROR(IF(LataProjekcji=$F2818,ROUND($D2816-SUM($K2817:AD2817),0),ROUND(AE2815*$E2817,0)),0),0)</f>
        <v>0</v>
      </c>
    </row>
    <row r="2818" spans="2:31" hidden="1">
      <c r="B2818" s="531" t="s">
        <v>754</v>
      </c>
      <c r="D2818" s="1">
        <f ca="1">IFERROR(ROUNDUP(D2816/E2817,0),0)</f>
        <v>0</v>
      </c>
      <c r="E2818" s="1">
        <f ca="1">IF(D2818=0,0,DATEDIF(DATE(D2815,E2815,1),DATE(F2817,G2817,1),"m"))</f>
        <v>0</v>
      </c>
      <c r="F2818" s="1" t="str">
        <f ca="1">IFERROR(YEAR(G2815),"brak daty")</f>
        <v>brak daty</v>
      </c>
      <c r="G2818" s="1" t="str">
        <f ca="1">IFERROR(MONTH(G2815),"brak daty")</f>
        <v>brak daty</v>
      </c>
      <c r="I2818" s="1" t="s">
        <v>426</v>
      </c>
      <c r="K2818" s="5">
        <f ca="1">IF(AND($G2816,NOT(ISTEXT($G2815)),ISNUMBER(Poczatek),ISNUMBER(Koniec_Projekt)),IFERROR(IF(LataProjekcji=$F2817,IF(AND($G2817=$G2818,$F2817=$F2818),ROUND($D2816-SUM($K2818),0),ROUND(K2816*$E2817,0)),IF(LataProjekcji&gt;$F2817,0,ROUND(K2816*$E2817,0))),0),0)</f>
        <v>0</v>
      </c>
      <c r="L2818" s="5">
        <f ca="1">IF(AND($G2816,NOT(ISTEXT($G2815)),ISNUMBER(Poczatek),ISNUMBER(Koniec_Projekt)),IFERROR(IF(LataProjekcji=$F2817,IF(AND($G2817=$G2818,$F2817=$F2818),ROUND($D2816-SUM($K2818:K2818),0),ROUND(L2816*$E2817,0)),IF(LataProjekcji&gt;$F2817,0,ROUND(L2816*$E2817,0))),0),0)</f>
        <v>0</v>
      </c>
      <c r="M2818" s="5">
        <f ca="1">IF(AND($G2816,NOT(ISTEXT($G2815)),ISNUMBER(Poczatek),ISNUMBER(Koniec_Projekt)),IFERROR(IF(LataProjekcji=$F2817,IF(AND($G2817=$G2818,$F2817=$F2818),ROUND($D2816-SUM($K2818:L2818),0),ROUND(M2816*$E2817,0)),IF(LataProjekcji&gt;$F2817,0,ROUND(M2816*$E2817,0))),0),0)</f>
        <v>0</v>
      </c>
      <c r="N2818" s="5">
        <f ca="1">IF(AND($G2816,NOT(ISTEXT($G2815)),ISNUMBER(Poczatek),ISNUMBER(Koniec_Projekt)),IFERROR(IF(LataProjekcji=$F2817,IF(AND($G2817=$G2818,$F2817=$F2818),ROUND($D2816-SUM($K2818:M2818),0),ROUND(N2816*$E2817,0)),IF(LataProjekcji&gt;$F2817,0,ROUND(N2816*$E2817,0))),0),0)</f>
        <v>0</v>
      </c>
      <c r="O2818" s="5">
        <f ca="1">IF(AND($G2816,NOT(ISTEXT($G2815)),ISNUMBER(Poczatek),ISNUMBER(Koniec_Projekt)),IFERROR(IF(LataProjekcji=$F2817,IF(AND($G2817=$G2818,$F2817=$F2818),ROUND($D2816-SUM($K2818:N2818),0),ROUND(O2816*$E2817,0)),IF(LataProjekcji&gt;$F2817,0,ROUND(O2816*$E2817,0))),0),0)</f>
        <v>0</v>
      </c>
      <c r="P2818" s="5">
        <f ca="1">IF(AND($G2816,NOT(ISTEXT($G2815)),ISNUMBER(Poczatek),ISNUMBER(Koniec_Projekt)),IFERROR(IF(LataProjekcji=$F2817,IF(AND($G2817=$G2818,$F2817=$F2818),ROUND($D2816-SUM($K2818:O2818),0),ROUND(P2816*$E2817,0)),IF(LataProjekcji&gt;$F2817,0,ROUND(P2816*$E2817,0))),0),0)</f>
        <v>0</v>
      </c>
      <c r="Q2818" s="5">
        <f ca="1">IF(AND($G2816,NOT(ISTEXT($G2815)),ISNUMBER(Poczatek),ISNUMBER(Koniec_Projekt)),IFERROR(IF(LataProjekcji=$F2817,IF(AND($G2817=$G2818,$F2817=$F2818),ROUND($D2816-SUM($K2818:P2818),0),ROUND(Q2816*$E2817,0)),IF(LataProjekcji&gt;$F2817,0,ROUND(Q2816*$E2817,0))),0),0)</f>
        <v>0</v>
      </c>
      <c r="R2818" s="5">
        <f ca="1">IF(AND($G2816,NOT(ISTEXT($G2815)),ISNUMBER(Poczatek),ISNUMBER(Koniec_Projekt)),IFERROR(IF(LataProjekcji=$F2817,IF(AND($G2817=$G2818,$F2817=$F2818),ROUND($D2816-SUM($K2818:Q2818),0),ROUND(R2816*$E2817,0)),IF(LataProjekcji&gt;$F2817,0,ROUND(R2816*$E2817,0))),0),0)</f>
        <v>0</v>
      </c>
      <c r="S2818" s="5">
        <f ca="1">IF(AND($G2816,NOT(ISTEXT($G2815)),ISNUMBER(Poczatek),ISNUMBER(Koniec_Projekt)),IFERROR(IF(LataProjekcji=$F2817,IF(AND($G2817=$G2818,$F2817=$F2818),ROUND($D2816-SUM($K2818:R2818),0),ROUND(S2816*$E2817,0)),IF(LataProjekcji&gt;$F2817,0,ROUND(S2816*$E2817,0))),0),0)</f>
        <v>0</v>
      </c>
      <c r="T2818" s="5">
        <f ca="1">IF(AND($G2816,NOT(ISTEXT($G2815)),ISNUMBER(Poczatek),ISNUMBER(Koniec_Projekt)),IFERROR(IF(LataProjekcji=$F2817,IF(AND($G2817=$G2818,$F2817=$F2818),ROUND($D2816-SUM($K2818:S2818),0),ROUND(T2816*$E2817,0)),IF(LataProjekcji&gt;$F2817,0,ROUND(T2816*$E2817,0))),0),0)</f>
        <v>0</v>
      </c>
      <c r="U2818" s="5">
        <f ca="1">IF(AND($G2816,NOT(ISTEXT($G2815)),ISNUMBER(Poczatek),ISNUMBER(Koniec_Projekt)),IFERROR(IF(LataProjekcji=$F2817,IF(AND($G2817=$G2818,$F2817=$F2818),ROUND($D2816-SUM($K2818:T2818),0),ROUND(U2816*$E2817,0)),IF(LataProjekcji&gt;$F2817,0,ROUND(U2816*$E2817,0))),0),0)</f>
        <v>0</v>
      </c>
      <c r="V2818" s="5">
        <f ca="1">IF(AND($G2816,NOT(ISTEXT($G2815)),ISNUMBER(Poczatek),ISNUMBER(Koniec_Projekt)),IFERROR(IF(LataProjekcji=$F2817,IF(AND($G2817=$G2818,$F2817=$F2818),ROUND($D2816-SUM($K2818:U2818),0),ROUND(V2816*$E2817,0)),IF(LataProjekcji&gt;$F2817,0,ROUND(V2816*$E2817,0))),0),0)</f>
        <v>0</v>
      </c>
      <c r="W2818" s="5">
        <f ca="1">IF(AND($G2816,NOT(ISTEXT($G2815)),ISNUMBER(Poczatek),ISNUMBER(Koniec_Projekt)),IFERROR(IF(LataProjekcji=$F2817,IF(AND($G2817=$G2818,$F2817=$F2818),ROUND($D2816-SUM($K2818:V2818),0),ROUND(W2816*$E2817,0)),IF(LataProjekcji&gt;$F2817,0,ROUND(W2816*$E2817,0))),0),0)</f>
        <v>0</v>
      </c>
      <c r="X2818" s="5">
        <f ca="1">IF(AND($G2816,NOT(ISTEXT($G2815)),ISNUMBER(Poczatek),ISNUMBER(Koniec_Projekt)),IFERROR(IF(LataProjekcji=$F2817,IF(AND($G2817=$G2818,$F2817=$F2818),ROUND($D2816-SUM($K2818:W2818),0),ROUND(X2816*$E2817,0)),IF(LataProjekcji&gt;$F2817,0,ROUND(X2816*$E2817,0))),0),0)</f>
        <v>0</v>
      </c>
      <c r="Y2818" s="5">
        <f ca="1">IF(AND($G2816,NOT(ISTEXT($G2815)),ISNUMBER(Poczatek),ISNUMBER(Koniec_Projekt)),IFERROR(IF(LataProjekcji=$F2817,IF(AND($G2817=$G2818,$F2817=$F2818),ROUND($D2816-SUM($K2818:X2818),0),ROUND(Y2816*$E2817,0)),IF(LataProjekcji&gt;$F2817,0,ROUND(Y2816*$E2817,0))),0),0)</f>
        <v>0</v>
      </c>
      <c r="Z2818" s="5">
        <f ca="1">IF(AND($G2816,NOT(ISTEXT($G2815)),ISNUMBER(Poczatek),ISNUMBER(Koniec_Projekt)),IFERROR(IF(LataProjekcji=$F2817,IF(AND($G2817=$G2818,$F2817=$F2818),ROUND($D2816-SUM($K2818:Y2818),0),ROUND(Z2816*$E2817,0)),IF(LataProjekcji&gt;$F2817,0,ROUND(Z2816*$E2817,0))),0),0)</f>
        <v>0</v>
      </c>
      <c r="AA2818" s="5">
        <f ca="1">IF(AND($G2816,NOT(ISTEXT($G2815)),ISNUMBER(Poczatek),ISNUMBER(Koniec_Projekt)),IFERROR(IF(LataProjekcji=$F2817,IF(AND($G2817=$G2818,$F2817=$F2818),ROUND($D2816-SUM($K2818:Z2818),0),ROUND(AA2816*$E2817,0)),IF(LataProjekcji&gt;$F2817,0,ROUND(AA2816*$E2817,0))),0),0)</f>
        <v>0</v>
      </c>
      <c r="AB2818" s="5">
        <f ca="1">IF(AND($G2816,NOT(ISTEXT($G2815)),ISNUMBER(Poczatek),ISNUMBER(Koniec_Projekt)),IFERROR(IF(LataProjekcji=$F2817,IF(AND($G2817=$G2818,$F2817=$F2818),ROUND($D2816-SUM($K2818:AA2818),0),ROUND(AB2816*$E2817,0)),IF(LataProjekcji&gt;$F2817,0,ROUND(AB2816*$E2817,0))),0),0)</f>
        <v>0</v>
      </c>
      <c r="AC2818" s="5">
        <f ca="1">IF(AND($G2816,NOT(ISTEXT($G2815)),ISNUMBER(Poczatek),ISNUMBER(Koniec_Projekt)),IFERROR(IF(LataProjekcji=$F2817,IF(AND($G2817=$G2818,$F2817=$F2818),ROUND($D2816-SUM($K2818:AB2818),0),ROUND(AC2816*$E2817,0)),IF(LataProjekcji&gt;$F2817,0,ROUND(AC2816*$E2817,0))),0),0)</f>
        <v>0</v>
      </c>
      <c r="AD2818" s="5">
        <f ca="1">IF(AND($G2816,NOT(ISTEXT($G2815)),ISNUMBER(Poczatek),ISNUMBER(Koniec_Projekt)),IFERROR(IF(LataProjekcji=$F2817,IF(AND($G2817=$G2818,$F2817=$F2818),ROUND($D2816-SUM($K2818:AC2818),0),ROUND(AD2816*$E2817,0)),IF(LataProjekcji&gt;$F2817,0,ROUND(AD2816*$E2817,0))),0),0)</f>
        <v>0</v>
      </c>
      <c r="AE2818" s="5">
        <f ca="1">IF(AND($G2816,NOT(ISTEXT($G2815)),ISNUMBER(Poczatek),ISNUMBER(Koniec_Projekt)),IFERROR(IF(LataProjekcji=$F2817,IF(AND($G2817=$G2818,$F2817=$F2818),ROUND($D2816-SUM($K2818:AD2818),0),ROUND(AE2816*$E2817,0)),IF(LataProjekcji&gt;$F2817,0,ROUND(AE2816*$E2817,0))),0),0)</f>
        <v>0</v>
      </c>
    </row>
    <row r="2819" spans="2:31" ht="12.5" hidden="1" thickBot="1">
      <c r="B2819" s="532" t="s">
        <v>755</v>
      </c>
      <c r="C2819" s="533"/>
      <c r="D2819" s="534">
        <f ca="1">IF(D2816&gt;10,ROUND((D2818-1)*E2817,0),E2817)</f>
        <v>0</v>
      </c>
      <c r="E2819" s="534">
        <f ca="1">D2816-D2819</f>
        <v>0</v>
      </c>
      <c r="F2819" s="533"/>
      <c r="G2819" s="533"/>
      <c r="H2819" s="533"/>
      <c r="I2819" s="533"/>
      <c r="J2819" s="533"/>
      <c r="K2819" s="533"/>
      <c r="L2819" s="533"/>
      <c r="M2819" s="533"/>
      <c r="N2819" s="533"/>
      <c r="O2819" s="533"/>
      <c r="P2819" s="533"/>
      <c r="Q2819" s="533"/>
      <c r="R2819" s="533"/>
      <c r="S2819" s="533"/>
      <c r="T2819" s="533"/>
      <c r="U2819" s="533"/>
      <c r="V2819" s="533"/>
      <c r="W2819" s="533"/>
      <c r="X2819" s="533"/>
      <c r="Y2819" s="533"/>
      <c r="Z2819" s="533"/>
      <c r="AA2819" s="533"/>
      <c r="AB2819" s="533"/>
      <c r="AC2819" s="533"/>
      <c r="AD2819" s="533"/>
      <c r="AE2819" s="533"/>
    </row>
    <row r="2820" spans="2:31" ht="12.5" hidden="1" thickTop="1"/>
    <row r="2821" spans="2:31" ht="12.5" hidden="1" thickBot="1">
      <c r="B2821" s="535" t="str">
        <f ca="1">"nazwa ST: "&amp;B1655</f>
        <v>nazwa ST: 0</v>
      </c>
      <c r="C2821" s="535"/>
      <c r="D2821" s="536">
        <f>D1655</f>
        <v>163</v>
      </c>
      <c r="E2821" s="535"/>
      <c r="F2821" s="535"/>
      <c r="G2821" s="535"/>
      <c r="H2821" s="535"/>
      <c r="I2821" s="535"/>
      <c r="J2821" s="535"/>
      <c r="K2821" s="544" t="str">
        <f t="shared" ref="K2821:AE2821" si="3737">LataProjekcji</f>
        <v>Uzupełnij dane</v>
      </c>
      <c r="L2821" s="544" t="str">
        <f t="shared" si="3737"/>
        <v/>
      </c>
      <c r="M2821" s="544" t="str">
        <f t="shared" si="3737"/>
        <v/>
      </c>
      <c r="N2821" s="544" t="str">
        <f t="shared" si="3737"/>
        <v/>
      </c>
      <c r="O2821" s="544" t="str">
        <f t="shared" si="3737"/>
        <v/>
      </c>
      <c r="P2821" s="544" t="str">
        <f t="shared" si="3737"/>
        <v/>
      </c>
      <c r="Q2821" s="544" t="str">
        <f t="shared" si="3737"/>
        <v/>
      </c>
      <c r="R2821" s="544" t="str">
        <f t="shared" si="3737"/>
        <v/>
      </c>
      <c r="S2821" s="544" t="str">
        <f t="shared" si="3737"/>
        <v/>
      </c>
      <c r="T2821" s="544" t="str">
        <f t="shared" si="3737"/>
        <v/>
      </c>
      <c r="U2821" s="544" t="str">
        <f t="shared" si="3737"/>
        <v/>
      </c>
      <c r="V2821" s="544" t="str">
        <f t="shared" si="3737"/>
        <v/>
      </c>
      <c r="W2821" s="544" t="str">
        <f t="shared" si="3737"/>
        <v/>
      </c>
      <c r="X2821" s="544" t="str">
        <f t="shared" si="3737"/>
        <v/>
      </c>
      <c r="Y2821" s="544" t="str">
        <f t="shared" si="3737"/>
        <v/>
      </c>
      <c r="Z2821" s="544" t="str">
        <f t="shared" si="3737"/>
        <v/>
      </c>
      <c r="AA2821" s="544" t="str">
        <f t="shared" si="3737"/>
        <v/>
      </c>
      <c r="AB2821" s="544" t="str">
        <f t="shared" si="3737"/>
        <v/>
      </c>
      <c r="AC2821" s="544" t="str">
        <f t="shared" si="3737"/>
        <v/>
      </c>
      <c r="AD2821" s="544" t="str">
        <f t="shared" si="3737"/>
        <v/>
      </c>
      <c r="AE2821" s="544" t="str">
        <f t="shared" si="3737"/>
        <v/>
      </c>
    </row>
    <row r="2822" spans="2:31" hidden="1">
      <c r="B2822" s="531" t="s">
        <v>756</v>
      </c>
      <c r="D2822" s="1">
        <f ca="1">D1656</f>
        <v>1900</v>
      </c>
      <c r="E2822" s="1">
        <f ca="1">E1656</f>
        <v>1</v>
      </c>
      <c r="F2822" s="1">
        <f ca="1">IF(D2823&gt;10,F1656,1)</f>
        <v>1</v>
      </c>
      <c r="G2822" s="530" t="str">
        <f ca="1">IF(ISBLANK(OFFSET($E$269,$D2821,0)),"brak daty",IF(D2823&gt;10,EDATE(OFFSET($E$269,$D2821,0),D2825),DATE(D2822,E2822,1)))</f>
        <v>brak daty</v>
      </c>
      <c r="H2822" s="543" t="b">
        <f ca="1">SUM(K2822:AE2822)=D2825</f>
        <v>1</v>
      </c>
      <c r="I2822" s="1" t="s">
        <v>752</v>
      </c>
      <c r="K2822" s="5">
        <f ca="1">IF(AND($G2823,NOT(ISTEXT($G2822)),ISNUMBER(Poczatek),ISNUMBER(Koniec_Projekt)),IFERROR(IF($D2822=LataProjekcji,$F2822,IF($D2822&lt;LataProjekcji,IF((SUM(K2822)+12)&lt;$D2825,12,$D2825-SUM(K2822)),0)),0),0)</f>
        <v>0</v>
      </c>
      <c r="L2822" s="5">
        <f ca="1">IF(AND($G2823,NOT(ISTEXT($G2822)),ISNUMBER(Poczatek),ISNUMBER(Koniec_Projekt)),IFERROR(IF($D2822=LataProjekcji,$F2822,IF($D2822&lt;LataProjekcji,IF((SUM($K2822:K2822)+12)&lt;$D2825,12,$D2825-SUM($K2822:K2822)),0)),0),0)</f>
        <v>0</v>
      </c>
      <c r="M2822" s="5">
        <f ca="1">IF(AND($G2823,NOT(ISTEXT($G2822)),ISNUMBER(Poczatek),ISNUMBER(Koniec_Projekt)),IFERROR(IF($D2822=LataProjekcji,$F2822,IF($D2822&lt;LataProjekcji,IF((SUM($K2822:L2822)+12)&lt;$D2825,12,$D2825-SUM($K2822:L2822)),0)),0),0)</f>
        <v>0</v>
      </c>
      <c r="N2822" s="5">
        <f ca="1">IF(AND($G2823,NOT(ISTEXT($G2822)),ISNUMBER(Poczatek),ISNUMBER(Koniec_Projekt)),IFERROR(IF($D2822=LataProjekcji,$F2822,IF($D2822&lt;LataProjekcji,IF((SUM($K2822:M2822)+12)&lt;$D2825,12,$D2825-SUM($K2822:M2822)),0)),0),0)</f>
        <v>0</v>
      </c>
      <c r="O2822" s="5">
        <f ca="1">IF(AND($G2823,NOT(ISTEXT($G2822)),ISNUMBER(Poczatek),ISNUMBER(Koniec_Projekt)),IFERROR(IF($D2822=LataProjekcji,$F2822,IF($D2822&lt;LataProjekcji,IF((SUM($K2822:N2822)+12)&lt;$D2825,12,$D2825-SUM($K2822:N2822)),0)),0),0)</f>
        <v>0</v>
      </c>
      <c r="P2822" s="5">
        <f ca="1">IF(AND($G2823,NOT(ISTEXT($G2822)),ISNUMBER(Poczatek),ISNUMBER(Koniec_Projekt)),IFERROR(IF($D2822=LataProjekcji,$F2822,IF($D2822&lt;LataProjekcji,IF((SUM($K2822:O2822)+12)&lt;$D2825,12,$D2825-SUM($K2822:O2822)),0)),0),0)</f>
        <v>0</v>
      </c>
      <c r="Q2822" s="5">
        <f ca="1">IF(AND($G2823,NOT(ISTEXT($G2822)),ISNUMBER(Poczatek),ISNUMBER(Koniec_Projekt)),IFERROR(IF($D2822=LataProjekcji,$F2822,IF($D2822&lt;LataProjekcji,IF((SUM($K2822:P2822)+12)&lt;$D2825,12,$D2825-SUM($K2822:P2822)),0)),0),0)</f>
        <v>0</v>
      </c>
      <c r="R2822" s="5">
        <f ca="1">IF(AND($G2823,NOT(ISTEXT($G2822)),ISNUMBER(Poczatek),ISNUMBER(Koniec_Projekt)),IFERROR(IF($D2822=LataProjekcji,$F2822,IF($D2822&lt;LataProjekcji,IF((SUM($K2822:Q2822)+12)&lt;$D2825,12,$D2825-SUM($K2822:Q2822)),0)),0),0)</f>
        <v>0</v>
      </c>
      <c r="S2822" s="5">
        <f ca="1">IF(AND($G2823,NOT(ISTEXT($G2822)),ISNUMBER(Poczatek),ISNUMBER(Koniec_Projekt)),IFERROR(IF($D2822=LataProjekcji,$F2822,IF($D2822&lt;LataProjekcji,IF((SUM($K2822:R2822)+12)&lt;$D2825,12,$D2825-SUM($K2822:R2822)),0)),0),0)</f>
        <v>0</v>
      </c>
      <c r="T2822" s="5">
        <f ca="1">IF(AND($G2823,NOT(ISTEXT($G2822)),ISNUMBER(Poczatek),ISNUMBER(Koniec_Projekt)),IFERROR(IF($D2822=LataProjekcji,$F2822,IF($D2822&lt;LataProjekcji,IF((SUM($K2822:S2822)+12)&lt;$D2825,12,$D2825-SUM($K2822:S2822)),0)),0),0)</f>
        <v>0</v>
      </c>
      <c r="U2822" s="5">
        <f ca="1">IF(AND($G2823,NOT(ISTEXT($G2822)),ISNUMBER(Poczatek),ISNUMBER(Koniec_Projekt)),IFERROR(IF($D2822=LataProjekcji,$F2822,IF($D2822&lt;LataProjekcji,IF((SUM($K2822:T2822)+12)&lt;$D2825,12,$D2825-SUM($K2822:T2822)),0)),0),0)</f>
        <v>0</v>
      </c>
      <c r="V2822" s="5">
        <f ca="1">IF(AND($G2823,NOT(ISTEXT($G2822)),ISNUMBER(Poczatek),ISNUMBER(Koniec_Projekt)),IFERROR(IF($D2822=LataProjekcji,$F2822,IF($D2822&lt;LataProjekcji,IF((SUM($K2822:U2822)+12)&lt;$D2825,12,$D2825-SUM($K2822:U2822)),0)),0),0)</f>
        <v>0</v>
      </c>
      <c r="W2822" s="5">
        <f ca="1">IF(AND($G2823,NOT(ISTEXT($G2822)),ISNUMBER(Poczatek),ISNUMBER(Koniec_Projekt)),IFERROR(IF($D2822=LataProjekcji,$F2822,IF($D2822&lt;LataProjekcji,IF((SUM($K2822:V2822)+12)&lt;$D2825,12,$D2825-SUM($K2822:V2822)),0)),0),0)</f>
        <v>0</v>
      </c>
      <c r="X2822" s="5">
        <f ca="1">IF(AND($G2823,NOT(ISTEXT($G2822)),ISNUMBER(Poczatek),ISNUMBER(Koniec_Projekt)),IFERROR(IF($D2822=LataProjekcji,$F2822,IF($D2822&lt;LataProjekcji,IF((SUM($K2822:W2822)+12)&lt;$D2825,12,$D2825-SUM($K2822:W2822)),0)),0),0)</f>
        <v>0</v>
      </c>
      <c r="Y2822" s="5">
        <f ca="1">IF(AND($G2823,NOT(ISTEXT($G2822)),ISNUMBER(Poczatek),ISNUMBER(Koniec_Projekt)),IFERROR(IF($D2822=LataProjekcji,$F2822,IF($D2822&lt;LataProjekcji,IF((SUM($K2822:X2822)+12)&lt;$D2825,12,$D2825-SUM($K2822:X2822)),0)),0),0)</f>
        <v>0</v>
      </c>
      <c r="Z2822" s="5">
        <f ca="1">IF(AND($G2823,NOT(ISTEXT($G2822)),ISNUMBER(Poczatek),ISNUMBER(Koniec_Projekt)),IFERROR(IF($D2822=LataProjekcji,$F2822,IF($D2822&lt;LataProjekcji,IF((SUM($K2822:Y2822)+12)&lt;$D2825,12,$D2825-SUM($K2822:Y2822)),0)),0),0)</f>
        <v>0</v>
      </c>
      <c r="AA2822" s="5">
        <f ca="1">IF(AND($G2823,NOT(ISTEXT($G2822)),ISNUMBER(Poczatek),ISNUMBER(Koniec_Projekt)),IFERROR(IF($D2822=LataProjekcji,$F2822,IF($D2822&lt;LataProjekcji,IF((SUM($K2822:Z2822)+12)&lt;$D2825,12,$D2825-SUM($K2822:Z2822)),0)),0),0)</f>
        <v>0</v>
      </c>
      <c r="AB2822" s="5">
        <f ca="1">IF(AND($G2823,NOT(ISTEXT($G2822)),ISNUMBER(Poczatek),ISNUMBER(Koniec_Projekt)),IFERROR(IF($D2822=LataProjekcji,$F2822,IF($D2822&lt;LataProjekcji,IF((SUM($K2822:AA2822)+12)&lt;$D2825,12,$D2825-SUM($K2822:AA2822)),0)),0),0)</f>
        <v>0</v>
      </c>
      <c r="AC2822" s="5">
        <f ca="1">IF(AND($G2823,NOT(ISTEXT($G2822)),ISNUMBER(Poczatek),ISNUMBER(Koniec_Projekt)),IFERROR(IF($D2822=LataProjekcji,$F2822,IF($D2822&lt;LataProjekcji,IF((SUM($K2822:AB2822)+12)&lt;$D2825,12,$D2825-SUM($K2822:AB2822)),0)),0),0)</f>
        <v>0</v>
      </c>
      <c r="AD2822" s="5">
        <f ca="1">IF(AND($G2823,NOT(ISTEXT($G2822)),ISNUMBER(Poczatek),ISNUMBER(Koniec_Projekt)),IFERROR(IF($D2822=LataProjekcji,$F2822,IF($D2822&lt;LataProjekcji,IF((SUM($K2822:AC2822)+12)&lt;$D2825,12,$D2825-SUM($K2822:AC2822)),0)),0),0)</f>
        <v>0</v>
      </c>
      <c r="AE2822" s="5">
        <f ca="1">IF(AND($G2823,NOT(ISTEXT($G2822)),ISNUMBER(Poczatek),ISNUMBER(Koniec_Projekt)),IFERROR(IF($D2822=LataProjekcji,$F2822,IF($D2822&lt;LataProjekcji,IF((SUM($K2822:AD2822)+12)&lt;$D2825,12,$D2825-SUM($K2822:AD2822)),0)),0),0)</f>
        <v>0</v>
      </c>
    </row>
    <row r="2823" spans="2:31" hidden="1">
      <c r="B2823" s="531" t="s">
        <v>758</v>
      </c>
      <c r="D2823" s="5">
        <f ca="1">D1657</f>
        <v>0</v>
      </c>
      <c r="E2823" s="459">
        <f ca="1">E1657</f>
        <v>0</v>
      </c>
      <c r="F2823" s="459">
        <f ca="1">F1657</f>
        <v>0</v>
      </c>
      <c r="G2823" s="1" t="b">
        <f>NOT(ISBLANK(am_maszyny))</f>
        <v>0</v>
      </c>
      <c r="H2823" s="543" t="b">
        <f ca="1">SUM(K2823:AE2823)=E2825</f>
        <v>1</v>
      </c>
      <c r="I2823" s="1" t="s">
        <v>753</v>
      </c>
      <c r="K2823" s="542">
        <f ca="1">IF(AND($G2823,NOT(ISTEXT($G2822)),ISNUMBER(Poczatek),ISNUMBER(Koniec_Projekt)),IFERROR(IF($D2822=LataProjekcji,IF($F2822&gt;$E2825,$E2825,$F2822),IF($D2825&gt;=$E2825,(IF($D2822&lt;LataProjekcji,IF((SUM(J2823:$K2823)+12)&lt;$E2825,12,$E2825-SUM(J2823:$K2823)),0)),(IF($D2822&lt;LataProjekcji,IF((SUM(J2823:$K2823)+12)&lt;$D2825,12,$D2825-SUM(J2823:$K2823)),0)))),0),0)</f>
        <v>0</v>
      </c>
      <c r="L2823" s="542">
        <f ca="1">IF(AND($G2823,NOT(ISTEXT($G2822)),ISNUMBER(Poczatek),ISNUMBER(Koniec_Projekt)),IFERROR(IF($D2822=LataProjekcji,IF($F2822&gt;$E2825,$E2825,$F2822),IF($D2825&gt;=$E2825,(IF($D2822&lt;LataProjekcji,IF((SUM($K2823:K2823)+12)&lt;$E2825,12,$E2825-SUM($K2823:K2823)),0)),(IF($D2822&lt;LataProjekcji,IF((SUM($K2823:K2823)+12)&lt;$D2825,12,$D2825-SUM($K2823:K2823)),0)))),0),0)</f>
        <v>0</v>
      </c>
      <c r="M2823" s="542">
        <f ca="1">IF(AND($G2823,NOT(ISTEXT($G2822)),ISNUMBER(Poczatek),ISNUMBER(Koniec_Projekt)),IFERROR(IF($D2822=LataProjekcji,IF($F2822&gt;$E2825,$E2825,$F2822),IF($D2825&gt;=$E2825,(IF($D2822&lt;LataProjekcji,IF((SUM($K2823:L2823)+12)&lt;$E2825,12,$E2825-SUM($K2823:L2823)),0)),(IF($D2822&lt;LataProjekcji,IF((SUM($K2823:L2823)+12)&lt;$D2825,12,$D2825-SUM($K2823:L2823)),0)))),0),0)</f>
        <v>0</v>
      </c>
      <c r="N2823" s="542">
        <f ca="1">IF(AND($G2823,NOT(ISTEXT($G2822)),ISNUMBER(Poczatek),ISNUMBER(Koniec_Projekt)),IFERROR(IF($D2822=LataProjekcji,IF($F2822&gt;$E2825,$E2825,$F2822),IF($D2825&gt;=$E2825,(IF($D2822&lt;LataProjekcji,IF((SUM($K2823:M2823)+12)&lt;$E2825,12,$E2825-SUM($K2823:M2823)),0)),(IF($D2822&lt;LataProjekcji,IF((SUM($K2823:M2823)+12)&lt;$D2825,12,$D2825-SUM($K2823:M2823)),0)))),0),0)</f>
        <v>0</v>
      </c>
      <c r="O2823" s="542">
        <f ca="1">IF(AND($G2823,NOT(ISTEXT($G2822)),ISNUMBER(Poczatek),ISNUMBER(Koniec_Projekt)),IFERROR(IF($D2822=LataProjekcji,IF($F2822&gt;$E2825,$E2825,$F2822),IF($D2825&gt;=$E2825,(IF($D2822&lt;LataProjekcji,IF((SUM($K2823:N2823)+12)&lt;$E2825,12,$E2825-SUM($K2823:N2823)),0)),(IF($D2822&lt;LataProjekcji,IF((SUM($K2823:N2823)+12)&lt;$D2825,12,$D2825-SUM($K2823:N2823)),0)))),0),0)</f>
        <v>0</v>
      </c>
      <c r="P2823" s="542">
        <f ca="1">IF(AND($G2823,NOT(ISTEXT($G2822)),ISNUMBER(Poczatek),ISNUMBER(Koniec_Projekt)),IFERROR(IF($D2822=LataProjekcji,IF($F2822&gt;$E2825,$E2825,$F2822),IF($D2825&gt;=$E2825,(IF($D2822&lt;LataProjekcji,IF((SUM($K2823:O2823)+12)&lt;$E2825,12,$E2825-SUM($K2823:O2823)),0)),(IF($D2822&lt;LataProjekcji,IF((SUM($K2823:O2823)+12)&lt;$D2825,12,$D2825-SUM($K2823:O2823)),0)))),0),0)</f>
        <v>0</v>
      </c>
      <c r="Q2823" s="542">
        <f ca="1">IF(AND($G2823,NOT(ISTEXT($G2822)),ISNUMBER(Poczatek),ISNUMBER(Koniec_Projekt)),IFERROR(IF($D2822=LataProjekcji,IF($F2822&gt;$E2825,$E2825,$F2822),IF($D2825&gt;=$E2825,(IF($D2822&lt;LataProjekcji,IF((SUM($K2823:P2823)+12)&lt;$E2825,12,$E2825-SUM($K2823:P2823)),0)),(IF($D2822&lt;LataProjekcji,IF((SUM($K2823:P2823)+12)&lt;$D2825,12,$D2825-SUM($K2823:P2823)),0)))),0),0)</f>
        <v>0</v>
      </c>
      <c r="R2823" s="542">
        <f ca="1">IF(AND($G2823,NOT(ISTEXT($G2822)),ISNUMBER(Poczatek),ISNUMBER(Koniec_Projekt)),IFERROR(IF($D2822=LataProjekcji,IF($F2822&gt;$E2825,$E2825,$F2822),IF($D2825&gt;=$E2825,(IF($D2822&lt;LataProjekcji,IF((SUM($K2823:Q2823)+12)&lt;$E2825,12,$E2825-SUM($K2823:Q2823)),0)),(IF($D2822&lt;LataProjekcji,IF((SUM($K2823:Q2823)+12)&lt;$D2825,12,$D2825-SUM($K2823:Q2823)),0)))),0),0)</f>
        <v>0</v>
      </c>
      <c r="S2823" s="542">
        <f ca="1">IF(AND($G2823,NOT(ISTEXT($G2822)),ISNUMBER(Poczatek),ISNUMBER(Koniec_Projekt)),IFERROR(IF($D2822=LataProjekcji,IF($F2822&gt;$E2825,$E2825,$F2822),IF($D2825&gt;=$E2825,(IF($D2822&lt;LataProjekcji,IF((SUM($K2823:R2823)+12)&lt;$E2825,12,$E2825-SUM($K2823:R2823)),0)),(IF($D2822&lt;LataProjekcji,IF((SUM($K2823:R2823)+12)&lt;$D2825,12,$D2825-SUM($K2823:R2823)),0)))),0),0)</f>
        <v>0</v>
      </c>
      <c r="T2823" s="542">
        <f ca="1">IF(AND($G2823,NOT(ISTEXT($G2822)),ISNUMBER(Poczatek),ISNUMBER(Koniec_Projekt)),IFERROR(IF($D2822=LataProjekcji,IF($F2822&gt;$E2825,$E2825,$F2822),IF($D2825&gt;=$E2825,(IF($D2822&lt;LataProjekcji,IF((SUM($K2823:S2823)+12)&lt;$E2825,12,$E2825-SUM($K2823:S2823)),0)),(IF($D2822&lt;LataProjekcji,IF((SUM($K2823:S2823)+12)&lt;$D2825,12,$D2825-SUM($K2823:S2823)),0)))),0),0)</f>
        <v>0</v>
      </c>
      <c r="U2823" s="542">
        <f ca="1">IF(AND($G2823,NOT(ISTEXT($G2822)),ISNUMBER(Poczatek),ISNUMBER(Koniec_Projekt)),IFERROR(IF($D2822=LataProjekcji,IF($F2822&gt;$E2825,$E2825,$F2822),IF($D2825&gt;=$E2825,(IF($D2822&lt;LataProjekcji,IF((SUM($K2823:T2823)+12)&lt;$E2825,12,$E2825-SUM($K2823:T2823)),0)),(IF($D2822&lt;LataProjekcji,IF((SUM($K2823:T2823)+12)&lt;$D2825,12,$D2825-SUM($K2823:T2823)),0)))),0),0)</f>
        <v>0</v>
      </c>
      <c r="V2823" s="542">
        <f ca="1">IF(AND($G2823,NOT(ISTEXT($G2822)),ISNUMBER(Poczatek),ISNUMBER(Koniec_Projekt)),IFERROR(IF($D2822=LataProjekcji,IF($F2822&gt;$E2825,$E2825,$F2822),IF($D2825&gt;=$E2825,(IF($D2822&lt;LataProjekcji,IF((SUM($K2823:U2823)+12)&lt;$E2825,12,$E2825-SUM($K2823:U2823)),0)),(IF($D2822&lt;LataProjekcji,IF((SUM($K2823:U2823)+12)&lt;$D2825,12,$D2825-SUM($K2823:U2823)),0)))),0),0)</f>
        <v>0</v>
      </c>
      <c r="W2823" s="542">
        <f ca="1">IF(AND($G2823,NOT(ISTEXT($G2822)),ISNUMBER(Poczatek),ISNUMBER(Koniec_Projekt)),IFERROR(IF($D2822=LataProjekcji,IF($F2822&gt;$E2825,$E2825,$F2822),IF($D2825&gt;=$E2825,(IF($D2822&lt;LataProjekcji,IF((SUM($K2823:V2823)+12)&lt;$E2825,12,$E2825-SUM($K2823:V2823)),0)),(IF($D2822&lt;LataProjekcji,IF((SUM($K2823:V2823)+12)&lt;$D2825,12,$D2825-SUM($K2823:V2823)),0)))),0),0)</f>
        <v>0</v>
      </c>
      <c r="X2823" s="542">
        <f ca="1">IF(AND($G2823,NOT(ISTEXT($G2822)),ISNUMBER(Poczatek),ISNUMBER(Koniec_Projekt)),IFERROR(IF($D2822=LataProjekcji,IF($F2822&gt;$E2825,$E2825,$F2822),IF($D2825&gt;=$E2825,(IF($D2822&lt;LataProjekcji,IF((SUM($K2823:W2823)+12)&lt;$E2825,12,$E2825-SUM($K2823:W2823)),0)),(IF($D2822&lt;LataProjekcji,IF((SUM($K2823:W2823)+12)&lt;$D2825,12,$D2825-SUM($K2823:W2823)),0)))),0),0)</f>
        <v>0</v>
      </c>
      <c r="Y2823" s="542">
        <f ca="1">IF(AND($G2823,NOT(ISTEXT($G2822)),ISNUMBER(Poczatek),ISNUMBER(Koniec_Projekt)),IFERROR(IF($D2822=LataProjekcji,IF($F2822&gt;$E2825,$E2825,$F2822),IF($D2825&gt;=$E2825,(IF($D2822&lt;LataProjekcji,IF((SUM($K2823:X2823)+12)&lt;$E2825,12,$E2825-SUM($K2823:X2823)),0)),(IF($D2822&lt;LataProjekcji,IF((SUM($K2823:X2823)+12)&lt;$D2825,12,$D2825-SUM($K2823:X2823)),0)))),0),0)</f>
        <v>0</v>
      </c>
      <c r="Z2823" s="542">
        <f ca="1">IF(AND($G2823,NOT(ISTEXT($G2822)),ISNUMBER(Poczatek),ISNUMBER(Koniec_Projekt)),IFERROR(IF($D2822=LataProjekcji,IF($F2822&gt;$E2825,$E2825,$F2822),IF($D2825&gt;=$E2825,(IF($D2822&lt;LataProjekcji,IF((SUM($K2823:Y2823)+12)&lt;$E2825,12,$E2825-SUM($K2823:Y2823)),0)),(IF($D2822&lt;LataProjekcji,IF((SUM($K2823:Y2823)+12)&lt;$D2825,12,$D2825-SUM($K2823:Y2823)),0)))),0),0)</f>
        <v>0</v>
      </c>
      <c r="AA2823" s="542">
        <f ca="1">IF(AND($G2823,NOT(ISTEXT($G2822)),ISNUMBER(Poczatek),ISNUMBER(Koniec_Projekt)),IFERROR(IF($D2822=LataProjekcji,IF($F2822&gt;$E2825,$E2825,$F2822),IF($D2825&gt;=$E2825,(IF($D2822&lt;LataProjekcji,IF((SUM($K2823:Z2823)+12)&lt;$E2825,12,$E2825-SUM($K2823:Z2823)),0)),(IF($D2822&lt;LataProjekcji,IF((SUM($K2823:Z2823)+12)&lt;$D2825,12,$D2825-SUM($K2823:Z2823)),0)))),0),0)</f>
        <v>0</v>
      </c>
      <c r="AB2823" s="542">
        <f ca="1">IF(AND($G2823,NOT(ISTEXT($G2822)),ISNUMBER(Poczatek),ISNUMBER(Koniec_Projekt)),IFERROR(IF($D2822=LataProjekcji,IF($F2822&gt;$E2825,$E2825,$F2822),IF($D2825&gt;=$E2825,(IF($D2822&lt;LataProjekcji,IF((SUM($K2823:AA2823)+12)&lt;$E2825,12,$E2825-SUM($K2823:AA2823)),0)),(IF($D2822&lt;LataProjekcji,IF((SUM($K2823:AA2823)+12)&lt;$D2825,12,$D2825-SUM($K2823:AA2823)),0)))),0),0)</f>
        <v>0</v>
      </c>
      <c r="AC2823" s="542">
        <f ca="1">IF(AND($G2823,NOT(ISTEXT($G2822)),ISNUMBER(Poczatek),ISNUMBER(Koniec_Projekt)),IFERROR(IF($D2822=LataProjekcji,IF($F2822&gt;$E2825,$E2825,$F2822),IF($D2825&gt;=$E2825,(IF($D2822&lt;LataProjekcji,IF((SUM($K2823:AB2823)+12)&lt;$E2825,12,$E2825-SUM($K2823:AB2823)),0)),(IF($D2822&lt;LataProjekcji,IF((SUM($K2823:AB2823)+12)&lt;$D2825,12,$D2825-SUM($K2823:AB2823)),0)))),0),0)</f>
        <v>0</v>
      </c>
      <c r="AD2823" s="542">
        <f ca="1">IF(AND($G2823,NOT(ISTEXT($G2822)),ISNUMBER(Poczatek),ISNUMBER(Koniec_Projekt)),IFERROR(IF($D2822=LataProjekcji,IF($F2822&gt;$E2825,$E2825,$F2822),IF($D2825&gt;=$E2825,(IF($D2822&lt;LataProjekcji,IF((SUM($K2823:AC2823)+12)&lt;$E2825,12,$E2825-SUM($K2823:AC2823)),0)),(IF($D2822&lt;LataProjekcji,IF((SUM($K2823:AC2823)+12)&lt;$D2825,12,$D2825-SUM($K2823:AC2823)),0)))),0),0)</f>
        <v>0</v>
      </c>
      <c r="AE2823" s="542">
        <f ca="1">IF(AND($G2823,NOT(ISTEXT($G2822)),ISNUMBER(Poczatek),ISNUMBER(Koniec_Projekt)),IFERROR(IF($D2822=LataProjekcji,IF($F2822&gt;$E2825,$E2825,$F2822),IF($D2825&gt;=$E2825,(IF($D2822&lt;LataProjekcji,IF((SUM($K2823:AD2823)+12)&lt;$E2825,12,$E2825-SUM($K2823:AD2823)),0)),(IF($D2822&lt;LataProjekcji,IF((SUM($K2823:AD2823)+12)&lt;$D2825,12,$D2825-SUM($K2823:AD2823)),0)))),0),0)</f>
        <v>0</v>
      </c>
    </row>
    <row r="2824" spans="2:31" hidden="1">
      <c r="B2824" s="531" t="s">
        <v>757</v>
      </c>
      <c r="D2824" s="459">
        <f ca="1">D1658</f>
        <v>0</v>
      </c>
      <c r="E2824" s="459">
        <f ca="1">IF(D2823&gt;10,ROUND(D2824/12,2),D2824)</f>
        <v>0</v>
      </c>
      <c r="F2824" s="529">
        <f>Koniec_Projekt</f>
        <v>0</v>
      </c>
      <c r="G2824" s="330">
        <f>Miesiac_Koniec_Projekt</f>
        <v>0</v>
      </c>
      <c r="H2824" s="543" t="b">
        <f ca="1">SUM(K2824:AE2824)=D2823</f>
        <v>1</v>
      </c>
      <c r="I2824" s="1" t="s">
        <v>716</v>
      </c>
      <c r="K2824" s="256">
        <f ca="1">IF(AND($G2823,NOT(ISTEXT($G2822)),ISNUMBER(Poczatek),ISNUMBER(Koniec_Projekt)),IFERROR(IF(LataProjekcji=$F2825,ROUND($D2823,0),ROUND(K2822*$E2824,0)),0),0)</f>
        <v>0</v>
      </c>
      <c r="L2824" s="5">
        <f ca="1">IF(AND($G2823,NOT(ISTEXT($G2822)),ISNUMBER(Poczatek),ISNUMBER(Koniec_Projekt)),IFERROR(IF(LataProjekcji=$F2825,ROUND($D2823-SUM(K2824:$K2824),0),ROUND(L2822*$E2824,0)),0),0)</f>
        <v>0</v>
      </c>
      <c r="M2824" s="5">
        <f ca="1">IF(AND($G2823,NOT(ISTEXT($G2822)),ISNUMBER(Poczatek),ISNUMBER(Koniec_Projekt)),IFERROR(IF(LataProjekcji=$F2825,ROUND($D2823-SUM($K2824:L2824),0),ROUND(M2822*$E2824,0)),0),0)</f>
        <v>0</v>
      </c>
      <c r="N2824" s="5">
        <f ca="1">IF(AND($G2823,NOT(ISTEXT($G2822)),ISNUMBER(Poczatek),ISNUMBER(Koniec_Projekt)),IFERROR(IF(LataProjekcji=$F2825,ROUND($D2823-SUM($K2824:M2824),0),ROUND(N2822*$E2824,0)),0),0)</f>
        <v>0</v>
      </c>
      <c r="O2824" s="5">
        <f ca="1">IF(AND($G2823,NOT(ISTEXT($G2822)),ISNUMBER(Poczatek),ISNUMBER(Koniec_Projekt)),IFERROR(IF(LataProjekcji=$F2825,ROUND($D2823-SUM($K2824:N2824),0),ROUND(O2822*$E2824,0)),0),0)</f>
        <v>0</v>
      </c>
      <c r="P2824" s="5">
        <f ca="1">IF(AND($G2823,NOT(ISTEXT($G2822)),ISNUMBER(Poczatek),ISNUMBER(Koniec_Projekt)),IFERROR(IF(LataProjekcji=$F2825,ROUND($D2823-SUM($K2824:O2824),0),ROUND(P2822*$E2824,0)),0),0)</f>
        <v>0</v>
      </c>
      <c r="Q2824" s="5">
        <f ca="1">IF(AND($G2823,NOT(ISTEXT($G2822)),ISNUMBER(Poczatek),ISNUMBER(Koniec_Projekt)),IFERROR(IF(LataProjekcji=$F2825,ROUND($D2823-SUM($K2824:P2824),0),ROUND(Q2822*$E2824,0)),0),0)</f>
        <v>0</v>
      </c>
      <c r="R2824" s="5">
        <f ca="1">IF(AND($G2823,NOT(ISTEXT($G2822)),ISNUMBER(Poczatek),ISNUMBER(Koniec_Projekt)),IFERROR(IF(LataProjekcji=$F2825,ROUND($D2823-SUM($K2824:Q2824),0),ROUND(R2822*$E2824,0)),0),0)</f>
        <v>0</v>
      </c>
      <c r="S2824" s="5">
        <f ca="1">IF(AND($G2823,NOT(ISTEXT($G2822)),ISNUMBER(Poczatek),ISNUMBER(Koniec_Projekt)),IFERROR(IF(LataProjekcji=$F2825,ROUND($D2823-SUM($K2824:R2824),0),ROUND(S2822*$E2824,0)),0),0)</f>
        <v>0</v>
      </c>
      <c r="T2824" s="5">
        <f ca="1">IF(AND($G2823,NOT(ISTEXT($G2822)),ISNUMBER(Poczatek),ISNUMBER(Koniec_Projekt)),IFERROR(IF(LataProjekcji=$F2825,ROUND($D2823-SUM($K2824:S2824),0),ROUND(T2822*$E2824,0)),0),0)</f>
        <v>0</v>
      </c>
      <c r="U2824" s="5">
        <f ca="1">IF(AND($G2823,NOT(ISTEXT($G2822)),ISNUMBER(Poczatek),ISNUMBER(Koniec_Projekt)),IFERROR(IF(LataProjekcji=$F2825,ROUND($D2823-SUM($K2824:T2824),0),ROUND(U2822*$E2824,0)),0),0)</f>
        <v>0</v>
      </c>
      <c r="V2824" s="5">
        <f ca="1">IF(AND($G2823,NOT(ISTEXT($G2822)),ISNUMBER(Poczatek),ISNUMBER(Koniec_Projekt)),IFERROR(IF(LataProjekcji=$F2825,ROUND($D2823-SUM($K2824:U2824),0),ROUND(V2822*$E2824,0)),0),0)</f>
        <v>0</v>
      </c>
      <c r="W2824" s="5">
        <f ca="1">IF(AND($G2823,NOT(ISTEXT($G2822)),ISNUMBER(Poczatek),ISNUMBER(Koniec_Projekt)),IFERROR(IF(LataProjekcji=$F2825,ROUND($D2823-SUM($K2824:V2824),0),ROUND(W2822*$E2824,0)),0),0)</f>
        <v>0</v>
      </c>
      <c r="X2824" s="5">
        <f ca="1">IF(AND($G2823,NOT(ISTEXT($G2822)),ISNUMBER(Poczatek),ISNUMBER(Koniec_Projekt)),IFERROR(IF(LataProjekcji=$F2825,ROUND($D2823-SUM($K2824:W2824),0),ROUND(X2822*$E2824,0)),0),0)</f>
        <v>0</v>
      </c>
      <c r="Y2824" s="5">
        <f ca="1">IF(AND($G2823,NOT(ISTEXT($G2822)),ISNUMBER(Poczatek),ISNUMBER(Koniec_Projekt)),IFERROR(IF(LataProjekcji=$F2825,ROUND($D2823-SUM($K2824:X2824),0),ROUND(Y2822*$E2824,0)),0),0)</f>
        <v>0</v>
      </c>
      <c r="Z2824" s="5">
        <f ca="1">IF(AND($G2823,NOT(ISTEXT($G2822)),ISNUMBER(Poczatek),ISNUMBER(Koniec_Projekt)),IFERROR(IF(LataProjekcji=$F2825,ROUND($D2823-SUM($K2824:Y2824),0),ROUND(Z2822*$E2824,0)),0),0)</f>
        <v>0</v>
      </c>
      <c r="AA2824" s="5">
        <f ca="1">IF(AND($G2823,NOT(ISTEXT($G2822)),ISNUMBER(Poczatek),ISNUMBER(Koniec_Projekt)),IFERROR(IF(LataProjekcji=$F2825,ROUND($D2823-SUM($K2824:Z2824),0),ROUND(AA2822*$E2824,0)),0),0)</f>
        <v>0</v>
      </c>
      <c r="AB2824" s="5">
        <f ca="1">IF(AND($G2823,NOT(ISTEXT($G2822)),ISNUMBER(Poczatek),ISNUMBER(Koniec_Projekt)),IFERROR(IF(LataProjekcji=$F2825,ROUND($D2823-SUM($K2824:AA2824),0),ROUND(AB2822*$E2824,0)),0),0)</f>
        <v>0</v>
      </c>
      <c r="AC2824" s="5">
        <f ca="1">IF(AND($G2823,NOT(ISTEXT($G2822)),ISNUMBER(Poczatek),ISNUMBER(Koniec_Projekt)),IFERROR(IF(LataProjekcji=$F2825,ROUND($D2823-SUM($K2824:AB2824),0),ROUND(AC2822*$E2824,0)),0),0)</f>
        <v>0</v>
      </c>
      <c r="AD2824" s="5">
        <f ca="1">IF(AND($G2823,NOT(ISTEXT($G2822)),ISNUMBER(Poczatek),ISNUMBER(Koniec_Projekt)),IFERROR(IF(LataProjekcji=$F2825,ROUND($D2823-SUM($K2824:AC2824),0),ROUND(AD2822*$E2824,0)),0),0)</f>
        <v>0</v>
      </c>
      <c r="AE2824" s="5">
        <f ca="1">IF(AND($G2823,NOT(ISTEXT($G2822)),ISNUMBER(Poczatek),ISNUMBER(Koniec_Projekt)),IFERROR(IF(LataProjekcji=$F2825,ROUND($D2823-SUM($K2824:AD2824),0),ROUND(AE2822*$E2824,0)),0),0)</f>
        <v>0</v>
      </c>
    </row>
    <row r="2825" spans="2:31" hidden="1">
      <c r="B2825" s="531" t="s">
        <v>754</v>
      </c>
      <c r="D2825" s="1">
        <f ca="1">IFERROR(ROUNDUP(D2823/E2824,0),0)</f>
        <v>0</v>
      </c>
      <c r="E2825" s="1">
        <f ca="1">IF(D2825=0,0,DATEDIF(DATE(D2822,E2822,1),DATE(F2824,G2824,1),"m"))</f>
        <v>0</v>
      </c>
      <c r="F2825" s="1" t="str">
        <f ca="1">IFERROR(YEAR(G2822),"brak daty")</f>
        <v>brak daty</v>
      </c>
      <c r="G2825" s="1" t="str">
        <f ca="1">IFERROR(MONTH(G2822),"brak daty")</f>
        <v>brak daty</v>
      </c>
      <c r="I2825" s="1" t="s">
        <v>426</v>
      </c>
      <c r="K2825" s="5">
        <f ca="1">IF(AND($G2823,NOT(ISTEXT($G2822)),ISNUMBER(Poczatek),ISNUMBER(Koniec_Projekt)),IFERROR(IF(LataProjekcji=$F2824,IF(AND($G2824=$G2825,$F2824=$F2825),ROUND($D2823-SUM($K2825),0),ROUND(K2823*$E2824,0)),IF(LataProjekcji&gt;$F2824,0,ROUND(K2823*$E2824,0))),0),0)</f>
        <v>0</v>
      </c>
      <c r="L2825" s="5">
        <f ca="1">IF(AND($G2823,NOT(ISTEXT($G2822)),ISNUMBER(Poczatek),ISNUMBER(Koniec_Projekt)),IFERROR(IF(LataProjekcji=$F2824,IF(AND($G2824=$G2825,$F2824=$F2825),ROUND($D2823-SUM($K2825:K2825),0),ROUND(L2823*$E2824,0)),IF(LataProjekcji&gt;$F2824,0,ROUND(L2823*$E2824,0))),0),0)</f>
        <v>0</v>
      </c>
      <c r="M2825" s="5">
        <f ca="1">IF(AND($G2823,NOT(ISTEXT($G2822)),ISNUMBER(Poczatek),ISNUMBER(Koniec_Projekt)),IFERROR(IF(LataProjekcji=$F2824,IF(AND($G2824=$G2825,$F2824=$F2825),ROUND($D2823-SUM($K2825:L2825),0),ROUND(M2823*$E2824,0)),IF(LataProjekcji&gt;$F2824,0,ROUND(M2823*$E2824,0))),0),0)</f>
        <v>0</v>
      </c>
      <c r="N2825" s="5">
        <f ca="1">IF(AND($G2823,NOT(ISTEXT($G2822)),ISNUMBER(Poczatek),ISNUMBER(Koniec_Projekt)),IFERROR(IF(LataProjekcji=$F2824,IF(AND($G2824=$G2825,$F2824=$F2825),ROUND($D2823-SUM($K2825:M2825),0),ROUND(N2823*$E2824,0)),IF(LataProjekcji&gt;$F2824,0,ROUND(N2823*$E2824,0))),0),0)</f>
        <v>0</v>
      </c>
      <c r="O2825" s="5">
        <f ca="1">IF(AND($G2823,NOT(ISTEXT($G2822)),ISNUMBER(Poczatek),ISNUMBER(Koniec_Projekt)),IFERROR(IF(LataProjekcji=$F2824,IF(AND($G2824=$G2825,$F2824=$F2825),ROUND($D2823-SUM($K2825:N2825),0),ROUND(O2823*$E2824,0)),IF(LataProjekcji&gt;$F2824,0,ROUND(O2823*$E2824,0))),0),0)</f>
        <v>0</v>
      </c>
      <c r="P2825" s="5">
        <f ca="1">IF(AND($G2823,NOT(ISTEXT($G2822)),ISNUMBER(Poczatek),ISNUMBER(Koniec_Projekt)),IFERROR(IF(LataProjekcji=$F2824,IF(AND($G2824=$G2825,$F2824=$F2825),ROUND($D2823-SUM($K2825:O2825),0),ROUND(P2823*$E2824,0)),IF(LataProjekcji&gt;$F2824,0,ROUND(P2823*$E2824,0))),0),0)</f>
        <v>0</v>
      </c>
      <c r="Q2825" s="5">
        <f ca="1">IF(AND($G2823,NOT(ISTEXT($G2822)),ISNUMBER(Poczatek),ISNUMBER(Koniec_Projekt)),IFERROR(IF(LataProjekcji=$F2824,IF(AND($G2824=$G2825,$F2824=$F2825),ROUND($D2823-SUM($K2825:P2825),0),ROUND(Q2823*$E2824,0)),IF(LataProjekcji&gt;$F2824,0,ROUND(Q2823*$E2824,0))),0),0)</f>
        <v>0</v>
      </c>
      <c r="R2825" s="5">
        <f ca="1">IF(AND($G2823,NOT(ISTEXT($G2822)),ISNUMBER(Poczatek),ISNUMBER(Koniec_Projekt)),IFERROR(IF(LataProjekcji=$F2824,IF(AND($G2824=$G2825,$F2824=$F2825),ROUND($D2823-SUM($K2825:Q2825),0),ROUND(R2823*$E2824,0)),IF(LataProjekcji&gt;$F2824,0,ROUND(R2823*$E2824,0))),0),0)</f>
        <v>0</v>
      </c>
      <c r="S2825" s="5">
        <f ca="1">IF(AND($G2823,NOT(ISTEXT($G2822)),ISNUMBER(Poczatek),ISNUMBER(Koniec_Projekt)),IFERROR(IF(LataProjekcji=$F2824,IF(AND($G2824=$G2825,$F2824=$F2825),ROUND($D2823-SUM($K2825:R2825),0),ROUND(S2823*$E2824,0)),IF(LataProjekcji&gt;$F2824,0,ROUND(S2823*$E2824,0))),0),0)</f>
        <v>0</v>
      </c>
      <c r="T2825" s="5">
        <f ca="1">IF(AND($G2823,NOT(ISTEXT($G2822)),ISNUMBER(Poczatek),ISNUMBER(Koniec_Projekt)),IFERROR(IF(LataProjekcji=$F2824,IF(AND($G2824=$G2825,$F2824=$F2825),ROUND($D2823-SUM($K2825:S2825),0),ROUND(T2823*$E2824,0)),IF(LataProjekcji&gt;$F2824,0,ROUND(T2823*$E2824,0))),0),0)</f>
        <v>0</v>
      </c>
      <c r="U2825" s="5">
        <f ca="1">IF(AND($G2823,NOT(ISTEXT($G2822)),ISNUMBER(Poczatek),ISNUMBER(Koniec_Projekt)),IFERROR(IF(LataProjekcji=$F2824,IF(AND($G2824=$G2825,$F2824=$F2825),ROUND($D2823-SUM($K2825:T2825),0),ROUND(U2823*$E2824,0)),IF(LataProjekcji&gt;$F2824,0,ROUND(U2823*$E2824,0))),0),0)</f>
        <v>0</v>
      </c>
      <c r="V2825" s="5">
        <f ca="1">IF(AND($G2823,NOT(ISTEXT($G2822)),ISNUMBER(Poczatek),ISNUMBER(Koniec_Projekt)),IFERROR(IF(LataProjekcji=$F2824,IF(AND($G2824=$G2825,$F2824=$F2825),ROUND($D2823-SUM($K2825:U2825),0),ROUND(V2823*$E2824,0)),IF(LataProjekcji&gt;$F2824,0,ROUND(V2823*$E2824,0))),0),0)</f>
        <v>0</v>
      </c>
      <c r="W2825" s="5">
        <f ca="1">IF(AND($G2823,NOT(ISTEXT($G2822)),ISNUMBER(Poczatek),ISNUMBER(Koniec_Projekt)),IFERROR(IF(LataProjekcji=$F2824,IF(AND($G2824=$G2825,$F2824=$F2825),ROUND($D2823-SUM($K2825:V2825),0),ROUND(W2823*$E2824,0)),IF(LataProjekcji&gt;$F2824,0,ROUND(W2823*$E2824,0))),0),0)</f>
        <v>0</v>
      </c>
      <c r="X2825" s="5">
        <f ca="1">IF(AND($G2823,NOT(ISTEXT($G2822)),ISNUMBER(Poczatek),ISNUMBER(Koniec_Projekt)),IFERROR(IF(LataProjekcji=$F2824,IF(AND($G2824=$G2825,$F2824=$F2825),ROUND($D2823-SUM($K2825:W2825),0),ROUND(X2823*$E2824,0)),IF(LataProjekcji&gt;$F2824,0,ROUND(X2823*$E2824,0))),0),0)</f>
        <v>0</v>
      </c>
      <c r="Y2825" s="5">
        <f ca="1">IF(AND($G2823,NOT(ISTEXT($G2822)),ISNUMBER(Poczatek),ISNUMBER(Koniec_Projekt)),IFERROR(IF(LataProjekcji=$F2824,IF(AND($G2824=$G2825,$F2824=$F2825),ROUND($D2823-SUM($K2825:X2825),0),ROUND(Y2823*$E2824,0)),IF(LataProjekcji&gt;$F2824,0,ROUND(Y2823*$E2824,0))),0),0)</f>
        <v>0</v>
      </c>
      <c r="Z2825" s="5">
        <f ca="1">IF(AND($G2823,NOT(ISTEXT($G2822)),ISNUMBER(Poczatek),ISNUMBER(Koniec_Projekt)),IFERROR(IF(LataProjekcji=$F2824,IF(AND($G2824=$G2825,$F2824=$F2825),ROUND($D2823-SUM($K2825:Y2825),0),ROUND(Z2823*$E2824,0)),IF(LataProjekcji&gt;$F2824,0,ROUND(Z2823*$E2824,0))),0),0)</f>
        <v>0</v>
      </c>
      <c r="AA2825" s="5">
        <f ca="1">IF(AND($G2823,NOT(ISTEXT($G2822)),ISNUMBER(Poczatek),ISNUMBER(Koniec_Projekt)),IFERROR(IF(LataProjekcji=$F2824,IF(AND($G2824=$G2825,$F2824=$F2825),ROUND($D2823-SUM($K2825:Z2825),0),ROUND(AA2823*$E2824,0)),IF(LataProjekcji&gt;$F2824,0,ROUND(AA2823*$E2824,0))),0),0)</f>
        <v>0</v>
      </c>
      <c r="AB2825" s="5">
        <f ca="1">IF(AND($G2823,NOT(ISTEXT($G2822)),ISNUMBER(Poczatek),ISNUMBER(Koniec_Projekt)),IFERROR(IF(LataProjekcji=$F2824,IF(AND($G2824=$G2825,$F2824=$F2825),ROUND($D2823-SUM($K2825:AA2825),0),ROUND(AB2823*$E2824,0)),IF(LataProjekcji&gt;$F2824,0,ROUND(AB2823*$E2824,0))),0),0)</f>
        <v>0</v>
      </c>
      <c r="AC2825" s="5">
        <f ca="1">IF(AND($G2823,NOT(ISTEXT($G2822)),ISNUMBER(Poczatek),ISNUMBER(Koniec_Projekt)),IFERROR(IF(LataProjekcji=$F2824,IF(AND($G2824=$G2825,$F2824=$F2825),ROUND($D2823-SUM($K2825:AB2825),0),ROUND(AC2823*$E2824,0)),IF(LataProjekcji&gt;$F2824,0,ROUND(AC2823*$E2824,0))),0),0)</f>
        <v>0</v>
      </c>
      <c r="AD2825" s="5">
        <f ca="1">IF(AND($G2823,NOT(ISTEXT($G2822)),ISNUMBER(Poczatek),ISNUMBER(Koniec_Projekt)),IFERROR(IF(LataProjekcji=$F2824,IF(AND($G2824=$G2825,$F2824=$F2825),ROUND($D2823-SUM($K2825:AC2825),0),ROUND(AD2823*$E2824,0)),IF(LataProjekcji&gt;$F2824,0,ROUND(AD2823*$E2824,0))),0),0)</f>
        <v>0</v>
      </c>
      <c r="AE2825" s="5">
        <f ca="1">IF(AND($G2823,NOT(ISTEXT($G2822)),ISNUMBER(Poczatek),ISNUMBER(Koniec_Projekt)),IFERROR(IF(LataProjekcji=$F2824,IF(AND($G2824=$G2825,$F2824=$F2825),ROUND($D2823-SUM($K2825:AD2825),0),ROUND(AE2823*$E2824,0)),IF(LataProjekcji&gt;$F2824,0,ROUND(AE2823*$E2824,0))),0),0)</f>
        <v>0</v>
      </c>
    </row>
    <row r="2826" spans="2:31" ht="12.5" hidden="1" thickBot="1">
      <c r="B2826" s="532" t="s">
        <v>755</v>
      </c>
      <c r="C2826" s="533"/>
      <c r="D2826" s="534">
        <f ca="1">IF(D2823&gt;10,ROUND((D2825-1)*E2824,0),E2824)</f>
        <v>0</v>
      </c>
      <c r="E2826" s="534">
        <f ca="1">D2823-D2826</f>
        <v>0</v>
      </c>
      <c r="F2826" s="533"/>
      <c r="G2826" s="533"/>
      <c r="H2826" s="533"/>
      <c r="I2826" s="533"/>
      <c r="J2826" s="533"/>
      <c r="K2826" s="533"/>
      <c r="L2826" s="533"/>
      <c r="M2826" s="533"/>
      <c r="N2826" s="533"/>
      <c r="O2826" s="533"/>
      <c r="P2826" s="533"/>
      <c r="Q2826" s="533"/>
      <c r="R2826" s="533"/>
      <c r="S2826" s="533"/>
      <c r="T2826" s="533"/>
      <c r="U2826" s="533"/>
      <c r="V2826" s="533"/>
      <c r="W2826" s="533"/>
      <c r="X2826" s="533"/>
      <c r="Y2826" s="533"/>
      <c r="Z2826" s="533"/>
      <c r="AA2826" s="533"/>
      <c r="AB2826" s="533"/>
      <c r="AC2826" s="533"/>
      <c r="AD2826" s="533"/>
      <c r="AE2826" s="533"/>
    </row>
    <row r="2827" spans="2:31" ht="12.5" hidden="1" thickTop="1"/>
    <row r="2828" spans="2:31" ht="12.5" hidden="1" thickBot="1">
      <c r="B2828" s="535" t="str">
        <f ca="1">"nazwa ST: "&amp;B1662</f>
        <v>nazwa ST: 0</v>
      </c>
      <c r="C2828" s="535"/>
      <c r="D2828" s="536">
        <f>D1662</f>
        <v>164</v>
      </c>
      <c r="E2828" s="535"/>
      <c r="F2828" s="535"/>
      <c r="G2828" s="535"/>
      <c r="H2828" s="535"/>
      <c r="I2828" s="535"/>
      <c r="J2828" s="535"/>
      <c r="K2828" s="544" t="str">
        <f t="shared" ref="K2828:AE2828" si="3738">LataProjekcji</f>
        <v>Uzupełnij dane</v>
      </c>
      <c r="L2828" s="544" t="str">
        <f t="shared" si="3738"/>
        <v/>
      </c>
      <c r="M2828" s="544" t="str">
        <f t="shared" si="3738"/>
        <v/>
      </c>
      <c r="N2828" s="544" t="str">
        <f t="shared" si="3738"/>
        <v/>
      </c>
      <c r="O2828" s="544" t="str">
        <f t="shared" si="3738"/>
        <v/>
      </c>
      <c r="P2828" s="544" t="str">
        <f t="shared" si="3738"/>
        <v/>
      </c>
      <c r="Q2828" s="544" t="str">
        <f t="shared" si="3738"/>
        <v/>
      </c>
      <c r="R2828" s="544" t="str">
        <f t="shared" si="3738"/>
        <v/>
      </c>
      <c r="S2828" s="544" t="str">
        <f t="shared" si="3738"/>
        <v/>
      </c>
      <c r="T2828" s="544" t="str">
        <f t="shared" si="3738"/>
        <v/>
      </c>
      <c r="U2828" s="544" t="str">
        <f t="shared" si="3738"/>
        <v/>
      </c>
      <c r="V2828" s="544" t="str">
        <f t="shared" si="3738"/>
        <v/>
      </c>
      <c r="W2828" s="544" t="str">
        <f t="shared" si="3738"/>
        <v/>
      </c>
      <c r="X2828" s="544" t="str">
        <f t="shared" si="3738"/>
        <v/>
      </c>
      <c r="Y2828" s="544" t="str">
        <f t="shared" si="3738"/>
        <v/>
      </c>
      <c r="Z2828" s="544" t="str">
        <f t="shared" si="3738"/>
        <v/>
      </c>
      <c r="AA2828" s="544" t="str">
        <f t="shared" si="3738"/>
        <v/>
      </c>
      <c r="AB2828" s="544" t="str">
        <f t="shared" si="3738"/>
        <v/>
      </c>
      <c r="AC2828" s="544" t="str">
        <f t="shared" si="3738"/>
        <v/>
      </c>
      <c r="AD2828" s="544" t="str">
        <f t="shared" si="3738"/>
        <v/>
      </c>
      <c r="AE2828" s="544" t="str">
        <f t="shared" si="3738"/>
        <v/>
      </c>
    </row>
    <row r="2829" spans="2:31" hidden="1">
      <c r="B2829" s="531" t="s">
        <v>756</v>
      </c>
      <c r="D2829" s="1">
        <f ca="1">D1663</f>
        <v>1900</v>
      </c>
      <c r="E2829" s="1">
        <f ca="1">E1663</f>
        <v>1</v>
      </c>
      <c r="F2829" s="1">
        <f ca="1">IF(D2830&gt;10,F1663,1)</f>
        <v>1</v>
      </c>
      <c r="G2829" s="530" t="str">
        <f ca="1">IF(ISBLANK(OFFSET($E$269,$D2828,0)),"brak daty",IF(D2830&gt;10,EDATE(OFFSET($E$269,$D2828,0),D2832),DATE(D2829,E2829,1)))</f>
        <v>brak daty</v>
      </c>
      <c r="H2829" s="543" t="b">
        <f ca="1">SUM(K2829:AE2829)=D2832</f>
        <v>1</v>
      </c>
      <c r="I2829" s="1" t="s">
        <v>752</v>
      </c>
      <c r="K2829" s="5">
        <f ca="1">IF(AND($G2830,NOT(ISTEXT($G2829)),ISNUMBER(Poczatek),ISNUMBER(Koniec_Projekt)),IFERROR(IF($D2829=LataProjekcji,$F2829,IF($D2829&lt;LataProjekcji,IF((SUM(K2829)+12)&lt;$D2832,12,$D2832-SUM(K2829)),0)),0),0)</f>
        <v>0</v>
      </c>
      <c r="L2829" s="5">
        <f ca="1">IF(AND($G2830,NOT(ISTEXT($G2829)),ISNUMBER(Poczatek),ISNUMBER(Koniec_Projekt)),IFERROR(IF($D2829=LataProjekcji,$F2829,IF($D2829&lt;LataProjekcji,IF((SUM($K2829:K2829)+12)&lt;$D2832,12,$D2832-SUM($K2829:K2829)),0)),0),0)</f>
        <v>0</v>
      </c>
      <c r="M2829" s="5">
        <f ca="1">IF(AND($G2830,NOT(ISTEXT($G2829)),ISNUMBER(Poczatek),ISNUMBER(Koniec_Projekt)),IFERROR(IF($D2829=LataProjekcji,$F2829,IF($D2829&lt;LataProjekcji,IF((SUM($K2829:L2829)+12)&lt;$D2832,12,$D2832-SUM($K2829:L2829)),0)),0),0)</f>
        <v>0</v>
      </c>
      <c r="N2829" s="5">
        <f ca="1">IF(AND($G2830,NOT(ISTEXT($G2829)),ISNUMBER(Poczatek),ISNUMBER(Koniec_Projekt)),IFERROR(IF($D2829=LataProjekcji,$F2829,IF($D2829&lt;LataProjekcji,IF((SUM($K2829:M2829)+12)&lt;$D2832,12,$D2832-SUM($K2829:M2829)),0)),0),0)</f>
        <v>0</v>
      </c>
      <c r="O2829" s="5">
        <f ca="1">IF(AND($G2830,NOT(ISTEXT($G2829)),ISNUMBER(Poczatek),ISNUMBER(Koniec_Projekt)),IFERROR(IF($D2829=LataProjekcji,$F2829,IF($D2829&lt;LataProjekcji,IF((SUM($K2829:N2829)+12)&lt;$D2832,12,$D2832-SUM($K2829:N2829)),0)),0),0)</f>
        <v>0</v>
      </c>
      <c r="P2829" s="5">
        <f ca="1">IF(AND($G2830,NOT(ISTEXT($G2829)),ISNUMBER(Poczatek),ISNUMBER(Koniec_Projekt)),IFERROR(IF($D2829=LataProjekcji,$F2829,IF($D2829&lt;LataProjekcji,IF((SUM($K2829:O2829)+12)&lt;$D2832,12,$D2832-SUM($K2829:O2829)),0)),0),0)</f>
        <v>0</v>
      </c>
      <c r="Q2829" s="5">
        <f ca="1">IF(AND($G2830,NOT(ISTEXT($G2829)),ISNUMBER(Poczatek),ISNUMBER(Koniec_Projekt)),IFERROR(IF($D2829=LataProjekcji,$F2829,IF($D2829&lt;LataProjekcji,IF((SUM($K2829:P2829)+12)&lt;$D2832,12,$D2832-SUM($K2829:P2829)),0)),0),0)</f>
        <v>0</v>
      </c>
      <c r="R2829" s="5">
        <f ca="1">IF(AND($G2830,NOT(ISTEXT($G2829)),ISNUMBER(Poczatek),ISNUMBER(Koniec_Projekt)),IFERROR(IF($D2829=LataProjekcji,$F2829,IF($D2829&lt;LataProjekcji,IF((SUM($K2829:Q2829)+12)&lt;$D2832,12,$D2832-SUM($K2829:Q2829)),0)),0),0)</f>
        <v>0</v>
      </c>
      <c r="S2829" s="5">
        <f ca="1">IF(AND($G2830,NOT(ISTEXT($G2829)),ISNUMBER(Poczatek),ISNUMBER(Koniec_Projekt)),IFERROR(IF($D2829=LataProjekcji,$F2829,IF($D2829&lt;LataProjekcji,IF((SUM($K2829:R2829)+12)&lt;$D2832,12,$D2832-SUM($K2829:R2829)),0)),0),0)</f>
        <v>0</v>
      </c>
      <c r="T2829" s="5">
        <f ca="1">IF(AND($G2830,NOT(ISTEXT($G2829)),ISNUMBER(Poczatek),ISNUMBER(Koniec_Projekt)),IFERROR(IF($D2829=LataProjekcji,$F2829,IF($D2829&lt;LataProjekcji,IF((SUM($K2829:S2829)+12)&lt;$D2832,12,$D2832-SUM($K2829:S2829)),0)),0),0)</f>
        <v>0</v>
      </c>
      <c r="U2829" s="5">
        <f ca="1">IF(AND($G2830,NOT(ISTEXT($G2829)),ISNUMBER(Poczatek),ISNUMBER(Koniec_Projekt)),IFERROR(IF($D2829=LataProjekcji,$F2829,IF($D2829&lt;LataProjekcji,IF((SUM($K2829:T2829)+12)&lt;$D2832,12,$D2832-SUM($K2829:T2829)),0)),0),0)</f>
        <v>0</v>
      </c>
      <c r="V2829" s="5">
        <f ca="1">IF(AND($G2830,NOT(ISTEXT($G2829)),ISNUMBER(Poczatek),ISNUMBER(Koniec_Projekt)),IFERROR(IF($D2829=LataProjekcji,$F2829,IF($D2829&lt;LataProjekcji,IF((SUM($K2829:U2829)+12)&lt;$D2832,12,$D2832-SUM($K2829:U2829)),0)),0),0)</f>
        <v>0</v>
      </c>
      <c r="W2829" s="5">
        <f ca="1">IF(AND($G2830,NOT(ISTEXT($G2829)),ISNUMBER(Poczatek),ISNUMBER(Koniec_Projekt)),IFERROR(IF($D2829=LataProjekcji,$F2829,IF($D2829&lt;LataProjekcji,IF((SUM($K2829:V2829)+12)&lt;$D2832,12,$D2832-SUM($K2829:V2829)),0)),0),0)</f>
        <v>0</v>
      </c>
      <c r="X2829" s="5">
        <f ca="1">IF(AND($G2830,NOT(ISTEXT($G2829)),ISNUMBER(Poczatek),ISNUMBER(Koniec_Projekt)),IFERROR(IF($D2829=LataProjekcji,$F2829,IF($D2829&lt;LataProjekcji,IF((SUM($K2829:W2829)+12)&lt;$D2832,12,$D2832-SUM($K2829:W2829)),0)),0),0)</f>
        <v>0</v>
      </c>
      <c r="Y2829" s="5">
        <f ca="1">IF(AND($G2830,NOT(ISTEXT($G2829)),ISNUMBER(Poczatek),ISNUMBER(Koniec_Projekt)),IFERROR(IF($D2829=LataProjekcji,$F2829,IF($D2829&lt;LataProjekcji,IF((SUM($K2829:X2829)+12)&lt;$D2832,12,$D2832-SUM($K2829:X2829)),0)),0),0)</f>
        <v>0</v>
      </c>
      <c r="Z2829" s="5">
        <f ca="1">IF(AND($G2830,NOT(ISTEXT($G2829)),ISNUMBER(Poczatek),ISNUMBER(Koniec_Projekt)),IFERROR(IF($D2829=LataProjekcji,$F2829,IF($D2829&lt;LataProjekcji,IF((SUM($K2829:Y2829)+12)&lt;$D2832,12,$D2832-SUM($K2829:Y2829)),0)),0),0)</f>
        <v>0</v>
      </c>
      <c r="AA2829" s="5">
        <f ca="1">IF(AND($G2830,NOT(ISTEXT($G2829)),ISNUMBER(Poczatek),ISNUMBER(Koniec_Projekt)),IFERROR(IF($D2829=LataProjekcji,$F2829,IF($D2829&lt;LataProjekcji,IF((SUM($K2829:Z2829)+12)&lt;$D2832,12,$D2832-SUM($K2829:Z2829)),0)),0),0)</f>
        <v>0</v>
      </c>
      <c r="AB2829" s="5">
        <f ca="1">IF(AND($G2830,NOT(ISTEXT($G2829)),ISNUMBER(Poczatek),ISNUMBER(Koniec_Projekt)),IFERROR(IF($D2829=LataProjekcji,$F2829,IF($D2829&lt;LataProjekcji,IF((SUM($K2829:AA2829)+12)&lt;$D2832,12,$D2832-SUM($K2829:AA2829)),0)),0),0)</f>
        <v>0</v>
      </c>
      <c r="AC2829" s="5">
        <f ca="1">IF(AND($G2830,NOT(ISTEXT($G2829)),ISNUMBER(Poczatek),ISNUMBER(Koniec_Projekt)),IFERROR(IF($D2829=LataProjekcji,$F2829,IF($D2829&lt;LataProjekcji,IF((SUM($K2829:AB2829)+12)&lt;$D2832,12,$D2832-SUM($K2829:AB2829)),0)),0),0)</f>
        <v>0</v>
      </c>
      <c r="AD2829" s="5">
        <f ca="1">IF(AND($G2830,NOT(ISTEXT($G2829)),ISNUMBER(Poczatek),ISNUMBER(Koniec_Projekt)),IFERROR(IF($D2829=LataProjekcji,$F2829,IF($D2829&lt;LataProjekcji,IF((SUM($K2829:AC2829)+12)&lt;$D2832,12,$D2832-SUM($K2829:AC2829)),0)),0),0)</f>
        <v>0</v>
      </c>
      <c r="AE2829" s="5">
        <f ca="1">IF(AND($G2830,NOT(ISTEXT($G2829)),ISNUMBER(Poczatek),ISNUMBER(Koniec_Projekt)),IFERROR(IF($D2829=LataProjekcji,$F2829,IF($D2829&lt;LataProjekcji,IF((SUM($K2829:AD2829)+12)&lt;$D2832,12,$D2832-SUM($K2829:AD2829)),0)),0),0)</f>
        <v>0</v>
      </c>
    </row>
    <row r="2830" spans="2:31" hidden="1">
      <c r="B2830" s="531" t="s">
        <v>758</v>
      </c>
      <c r="D2830" s="5">
        <f ca="1">D1664</f>
        <v>0</v>
      </c>
      <c r="E2830" s="459">
        <f ca="1">E1664</f>
        <v>0</v>
      </c>
      <c r="F2830" s="459">
        <f ca="1">F1664</f>
        <v>0</v>
      </c>
      <c r="G2830" s="1" t="b">
        <f>NOT(ISBLANK(am_maszyny))</f>
        <v>0</v>
      </c>
      <c r="H2830" s="543" t="b">
        <f ca="1">SUM(K2830:AE2830)=E2832</f>
        <v>1</v>
      </c>
      <c r="I2830" s="1" t="s">
        <v>753</v>
      </c>
      <c r="K2830" s="542">
        <f ca="1">IF(AND($G2830,NOT(ISTEXT($G2829)),ISNUMBER(Poczatek),ISNUMBER(Koniec_Projekt)),IFERROR(IF($D2829=LataProjekcji,IF($F2829&gt;$E2832,$E2832,$F2829),IF($D2832&gt;=$E2832,(IF($D2829&lt;LataProjekcji,IF((SUM(J2830:$K2830)+12)&lt;$E2832,12,$E2832-SUM(J2830:$K2830)),0)),(IF($D2829&lt;LataProjekcji,IF((SUM(J2830:$K2830)+12)&lt;$D2832,12,$D2832-SUM(J2830:$K2830)),0)))),0),0)</f>
        <v>0</v>
      </c>
      <c r="L2830" s="542">
        <f ca="1">IF(AND($G2830,NOT(ISTEXT($G2829)),ISNUMBER(Poczatek),ISNUMBER(Koniec_Projekt)),IFERROR(IF($D2829=LataProjekcji,IF($F2829&gt;$E2832,$E2832,$F2829),IF($D2832&gt;=$E2832,(IF($D2829&lt;LataProjekcji,IF((SUM($K2830:K2830)+12)&lt;$E2832,12,$E2832-SUM($K2830:K2830)),0)),(IF($D2829&lt;LataProjekcji,IF((SUM($K2830:K2830)+12)&lt;$D2832,12,$D2832-SUM($K2830:K2830)),0)))),0),0)</f>
        <v>0</v>
      </c>
      <c r="M2830" s="542">
        <f ca="1">IF(AND($G2830,NOT(ISTEXT($G2829)),ISNUMBER(Poczatek),ISNUMBER(Koniec_Projekt)),IFERROR(IF($D2829=LataProjekcji,IF($F2829&gt;$E2832,$E2832,$F2829),IF($D2832&gt;=$E2832,(IF($D2829&lt;LataProjekcji,IF((SUM($K2830:L2830)+12)&lt;$E2832,12,$E2832-SUM($K2830:L2830)),0)),(IF($D2829&lt;LataProjekcji,IF((SUM($K2830:L2830)+12)&lt;$D2832,12,$D2832-SUM($K2830:L2830)),0)))),0),0)</f>
        <v>0</v>
      </c>
      <c r="N2830" s="542">
        <f ca="1">IF(AND($G2830,NOT(ISTEXT($G2829)),ISNUMBER(Poczatek),ISNUMBER(Koniec_Projekt)),IFERROR(IF($D2829=LataProjekcji,IF($F2829&gt;$E2832,$E2832,$F2829),IF($D2832&gt;=$E2832,(IF($D2829&lt;LataProjekcji,IF((SUM($K2830:M2830)+12)&lt;$E2832,12,$E2832-SUM($K2830:M2830)),0)),(IF($D2829&lt;LataProjekcji,IF((SUM($K2830:M2830)+12)&lt;$D2832,12,$D2832-SUM($K2830:M2830)),0)))),0),0)</f>
        <v>0</v>
      </c>
      <c r="O2830" s="542">
        <f ca="1">IF(AND($G2830,NOT(ISTEXT($G2829)),ISNUMBER(Poczatek),ISNUMBER(Koniec_Projekt)),IFERROR(IF($D2829=LataProjekcji,IF($F2829&gt;$E2832,$E2832,$F2829),IF($D2832&gt;=$E2832,(IF($D2829&lt;LataProjekcji,IF((SUM($K2830:N2830)+12)&lt;$E2832,12,$E2832-SUM($K2830:N2830)),0)),(IF($D2829&lt;LataProjekcji,IF((SUM($K2830:N2830)+12)&lt;$D2832,12,$D2832-SUM($K2830:N2830)),0)))),0),0)</f>
        <v>0</v>
      </c>
      <c r="P2830" s="542">
        <f ca="1">IF(AND($G2830,NOT(ISTEXT($G2829)),ISNUMBER(Poczatek),ISNUMBER(Koniec_Projekt)),IFERROR(IF($D2829=LataProjekcji,IF($F2829&gt;$E2832,$E2832,$F2829),IF($D2832&gt;=$E2832,(IF($D2829&lt;LataProjekcji,IF((SUM($K2830:O2830)+12)&lt;$E2832,12,$E2832-SUM($K2830:O2830)),0)),(IF($D2829&lt;LataProjekcji,IF((SUM($K2830:O2830)+12)&lt;$D2832,12,$D2832-SUM($K2830:O2830)),0)))),0),0)</f>
        <v>0</v>
      </c>
      <c r="Q2830" s="542">
        <f ca="1">IF(AND($G2830,NOT(ISTEXT($G2829)),ISNUMBER(Poczatek),ISNUMBER(Koniec_Projekt)),IFERROR(IF($D2829=LataProjekcji,IF($F2829&gt;$E2832,$E2832,$F2829),IF($D2832&gt;=$E2832,(IF($D2829&lt;LataProjekcji,IF((SUM($K2830:P2830)+12)&lt;$E2832,12,$E2832-SUM($K2830:P2830)),0)),(IF($D2829&lt;LataProjekcji,IF((SUM($K2830:P2830)+12)&lt;$D2832,12,$D2832-SUM($K2830:P2830)),0)))),0),0)</f>
        <v>0</v>
      </c>
      <c r="R2830" s="542">
        <f ca="1">IF(AND($G2830,NOT(ISTEXT($G2829)),ISNUMBER(Poczatek),ISNUMBER(Koniec_Projekt)),IFERROR(IF($D2829=LataProjekcji,IF($F2829&gt;$E2832,$E2832,$F2829),IF($D2832&gt;=$E2832,(IF($D2829&lt;LataProjekcji,IF((SUM($K2830:Q2830)+12)&lt;$E2832,12,$E2832-SUM($K2830:Q2830)),0)),(IF($D2829&lt;LataProjekcji,IF((SUM($K2830:Q2830)+12)&lt;$D2832,12,$D2832-SUM($K2830:Q2830)),0)))),0),0)</f>
        <v>0</v>
      </c>
      <c r="S2830" s="542">
        <f ca="1">IF(AND($G2830,NOT(ISTEXT($G2829)),ISNUMBER(Poczatek),ISNUMBER(Koniec_Projekt)),IFERROR(IF($D2829=LataProjekcji,IF($F2829&gt;$E2832,$E2832,$F2829),IF($D2832&gt;=$E2832,(IF($D2829&lt;LataProjekcji,IF((SUM($K2830:R2830)+12)&lt;$E2832,12,$E2832-SUM($K2830:R2830)),0)),(IF($D2829&lt;LataProjekcji,IF((SUM($K2830:R2830)+12)&lt;$D2832,12,$D2832-SUM($K2830:R2830)),0)))),0),0)</f>
        <v>0</v>
      </c>
      <c r="T2830" s="542">
        <f ca="1">IF(AND($G2830,NOT(ISTEXT($G2829)),ISNUMBER(Poczatek),ISNUMBER(Koniec_Projekt)),IFERROR(IF($D2829=LataProjekcji,IF($F2829&gt;$E2832,$E2832,$F2829),IF($D2832&gt;=$E2832,(IF($D2829&lt;LataProjekcji,IF((SUM($K2830:S2830)+12)&lt;$E2832,12,$E2832-SUM($K2830:S2830)),0)),(IF($D2829&lt;LataProjekcji,IF((SUM($K2830:S2830)+12)&lt;$D2832,12,$D2832-SUM($K2830:S2830)),0)))),0),0)</f>
        <v>0</v>
      </c>
      <c r="U2830" s="542">
        <f ca="1">IF(AND($G2830,NOT(ISTEXT($G2829)),ISNUMBER(Poczatek),ISNUMBER(Koniec_Projekt)),IFERROR(IF($D2829=LataProjekcji,IF($F2829&gt;$E2832,$E2832,$F2829),IF($D2832&gt;=$E2832,(IF($D2829&lt;LataProjekcji,IF((SUM($K2830:T2830)+12)&lt;$E2832,12,$E2832-SUM($K2830:T2830)),0)),(IF($D2829&lt;LataProjekcji,IF((SUM($K2830:T2830)+12)&lt;$D2832,12,$D2832-SUM($K2830:T2830)),0)))),0),0)</f>
        <v>0</v>
      </c>
      <c r="V2830" s="542">
        <f ca="1">IF(AND($G2830,NOT(ISTEXT($G2829)),ISNUMBER(Poczatek),ISNUMBER(Koniec_Projekt)),IFERROR(IF($D2829=LataProjekcji,IF($F2829&gt;$E2832,$E2832,$F2829),IF($D2832&gt;=$E2832,(IF($D2829&lt;LataProjekcji,IF((SUM($K2830:U2830)+12)&lt;$E2832,12,$E2832-SUM($K2830:U2830)),0)),(IF($D2829&lt;LataProjekcji,IF((SUM($K2830:U2830)+12)&lt;$D2832,12,$D2832-SUM($K2830:U2830)),0)))),0),0)</f>
        <v>0</v>
      </c>
      <c r="W2830" s="542">
        <f ca="1">IF(AND($G2830,NOT(ISTEXT($G2829)),ISNUMBER(Poczatek),ISNUMBER(Koniec_Projekt)),IFERROR(IF($D2829=LataProjekcji,IF($F2829&gt;$E2832,$E2832,$F2829),IF($D2832&gt;=$E2832,(IF($D2829&lt;LataProjekcji,IF((SUM($K2830:V2830)+12)&lt;$E2832,12,$E2832-SUM($K2830:V2830)),0)),(IF($D2829&lt;LataProjekcji,IF((SUM($K2830:V2830)+12)&lt;$D2832,12,$D2832-SUM($K2830:V2830)),0)))),0),0)</f>
        <v>0</v>
      </c>
      <c r="X2830" s="542">
        <f ca="1">IF(AND($G2830,NOT(ISTEXT($G2829)),ISNUMBER(Poczatek),ISNUMBER(Koniec_Projekt)),IFERROR(IF($D2829=LataProjekcji,IF($F2829&gt;$E2832,$E2832,$F2829),IF($D2832&gt;=$E2832,(IF($D2829&lt;LataProjekcji,IF((SUM($K2830:W2830)+12)&lt;$E2832,12,$E2832-SUM($K2830:W2830)),0)),(IF($D2829&lt;LataProjekcji,IF((SUM($K2830:W2830)+12)&lt;$D2832,12,$D2832-SUM($K2830:W2830)),0)))),0),0)</f>
        <v>0</v>
      </c>
      <c r="Y2830" s="542">
        <f ca="1">IF(AND($G2830,NOT(ISTEXT($G2829)),ISNUMBER(Poczatek),ISNUMBER(Koniec_Projekt)),IFERROR(IF($D2829=LataProjekcji,IF($F2829&gt;$E2832,$E2832,$F2829),IF($D2832&gt;=$E2832,(IF($D2829&lt;LataProjekcji,IF((SUM($K2830:X2830)+12)&lt;$E2832,12,$E2832-SUM($K2830:X2830)),0)),(IF($D2829&lt;LataProjekcji,IF((SUM($K2830:X2830)+12)&lt;$D2832,12,$D2832-SUM($K2830:X2830)),0)))),0),0)</f>
        <v>0</v>
      </c>
      <c r="Z2830" s="542">
        <f ca="1">IF(AND($G2830,NOT(ISTEXT($G2829)),ISNUMBER(Poczatek),ISNUMBER(Koniec_Projekt)),IFERROR(IF($D2829=LataProjekcji,IF($F2829&gt;$E2832,$E2832,$F2829),IF($D2832&gt;=$E2832,(IF($D2829&lt;LataProjekcji,IF((SUM($K2830:Y2830)+12)&lt;$E2832,12,$E2832-SUM($K2830:Y2830)),0)),(IF($D2829&lt;LataProjekcji,IF((SUM($K2830:Y2830)+12)&lt;$D2832,12,$D2832-SUM($K2830:Y2830)),0)))),0),0)</f>
        <v>0</v>
      </c>
      <c r="AA2830" s="542">
        <f ca="1">IF(AND($G2830,NOT(ISTEXT($G2829)),ISNUMBER(Poczatek),ISNUMBER(Koniec_Projekt)),IFERROR(IF($D2829=LataProjekcji,IF($F2829&gt;$E2832,$E2832,$F2829),IF($D2832&gt;=$E2832,(IF($D2829&lt;LataProjekcji,IF((SUM($K2830:Z2830)+12)&lt;$E2832,12,$E2832-SUM($K2830:Z2830)),0)),(IF($D2829&lt;LataProjekcji,IF((SUM($K2830:Z2830)+12)&lt;$D2832,12,$D2832-SUM($K2830:Z2830)),0)))),0),0)</f>
        <v>0</v>
      </c>
      <c r="AB2830" s="542">
        <f ca="1">IF(AND($G2830,NOT(ISTEXT($G2829)),ISNUMBER(Poczatek),ISNUMBER(Koniec_Projekt)),IFERROR(IF($D2829=LataProjekcji,IF($F2829&gt;$E2832,$E2832,$F2829),IF($D2832&gt;=$E2832,(IF($D2829&lt;LataProjekcji,IF((SUM($K2830:AA2830)+12)&lt;$E2832,12,$E2832-SUM($K2830:AA2830)),0)),(IF($D2829&lt;LataProjekcji,IF((SUM($K2830:AA2830)+12)&lt;$D2832,12,$D2832-SUM($K2830:AA2830)),0)))),0),0)</f>
        <v>0</v>
      </c>
      <c r="AC2830" s="542">
        <f ca="1">IF(AND($G2830,NOT(ISTEXT($G2829)),ISNUMBER(Poczatek),ISNUMBER(Koniec_Projekt)),IFERROR(IF($D2829=LataProjekcji,IF($F2829&gt;$E2832,$E2832,$F2829),IF($D2832&gt;=$E2832,(IF($D2829&lt;LataProjekcji,IF((SUM($K2830:AB2830)+12)&lt;$E2832,12,$E2832-SUM($K2830:AB2830)),0)),(IF($D2829&lt;LataProjekcji,IF((SUM($K2830:AB2830)+12)&lt;$D2832,12,$D2832-SUM($K2830:AB2830)),0)))),0),0)</f>
        <v>0</v>
      </c>
      <c r="AD2830" s="542">
        <f ca="1">IF(AND($G2830,NOT(ISTEXT($G2829)),ISNUMBER(Poczatek),ISNUMBER(Koniec_Projekt)),IFERROR(IF($D2829=LataProjekcji,IF($F2829&gt;$E2832,$E2832,$F2829),IF($D2832&gt;=$E2832,(IF($D2829&lt;LataProjekcji,IF((SUM($K2830:AC2830)+12)&lt;$E2832,12,$E2832-SUM($K2830:AC2830)),0)),(IF($D2829&lt;LataProjekcji,IF((SUM($K2830:AC2830)+12)&lt;$D2832,12,$D2832-SUM($K2830:AC2830)),0)))),0),0)</f>
        <v>0</v>
      </c>
      <c r="AE2830" s="542">
        <f ca="1">IF(AND($G2830,NOT(ISTEXT($G2829)),ISNUMBER(Poczatek),ISNUMBER(Koniec_Projekt)),IFERROR(IF($D2829=LataProjekcji,IF($F2829&gt;$E2832,$E2832,$F2829),IF($D2832&gt;=$E2832,(IF($D2829&lt;LataProjekcji,IF((SUM($K2830:AD2830)+12)&lt;$E2832,12,$E2832-SUM($K2830:AD2830)),0)),(IF($D2829&lt;LataProjekcji,IF((SUM($K2830:AD2830)+12)&lt;$D2832,12,$D2832-SUM($K2830:AD2830)),0)))),0),0)</f>
        <v>0</v>
      </c>
    </row>
    <row r="2831" spans="2:31" hidden="1">
      <c r="B2831" s="531" t="s">
        <v>757</v>
      </c>
      <c r="D2831" s="459">
        <f ca="1">D1665</f>
        <v>0</v>
      </c>
      <c r="E2831" s="459">
        <f ca="1">IF(D2830&gt;10,ROUND(D2831/12,2),D2831)</f>
        <v>0</v>
      </c>
      <c r="F2831" s="529">
        <f>Koniec_Projekt</f>
        <v>0</v>
      </c>
      <c r="G2831" s="330">
        <f>Miesiac_Koniec_Projekt</f>
        <v>0</v>
      </c>
      <c r="H2831" s="543" t="b">
        <f ca="1">SUM(K2831:AE2831)=D2830</f>
        <v>1</v>
      </c>
      <c r="I2831" s="1" t="s">
        <v>716</v>
      </c>
      <c r="K2831" s="256">
        <f ca="1">IF(AND($G2830,NOT(ISTEXT($G2829)),ISNUMBER(Poczatek),ISNUMBER(Koniec_Projekt)),IFERROR(IF(LataProjekcji=$F2832,ROUND($D2830,0),ROUND(K2829*$E2831,0)),0),0)</f>
        <v>0</v>
      </c>
      <c r="L2831" s="5">
        <f ca="1">IF(AND($G2830,NOT(ISTEXT($G2829)),ISNUMBER(Poczatek),ISNUMBER(Koniec_Projekt)),IFERROR(IF(LataProjekcji=$F2832,ROUND($D2830-SUM(K2831:$K2831),0),ROUND(L2829*$E2831,0)),0),0)</f>
        <v>0</v>
      </c>
      <c r="M2831" s="5">
        <f ca="1">IF(AND($G2830,NOT(ISTEXT($G2829)),ISNUMBER(Poczatek),ISNUMBER(Koniec_Projekt)),IFERROR(IF(LataProjekcji=$F2832,ROUND($D2830-SUM($K2831:L2831),0),ROUND(M2829*$E2831,0)),0),0)</f>
        <v>0</v>
      </c>
      <c r="N2831" s="5">
        <f ca="1">IF(AND($G2830,NOT(ISTEXT($G2829)),ISNUMBER(Poczatek),ISNUMBER(Koniec_Projekt)),IFERROR(IF(LataProjekcji=$F2832,ROUND($D2830-SUM($K2831:M2831),0),ROUND(N2829*$E2831,0)),0),0)</f>
        <v>0</v>
      </c>
      <c r="O2831" s="5">
        <f ca="1">IF(AND($G2830,NOT(ISTEXT($G2829)),ISNUMBER(Poczatek),ISNUMBER(Koniec_Projekt)),IFERROR(IF(LataProjekcji=$F2832,ROUND($D2830-SUM($K2831:N2831),0),ROUND(O2829*$E2831,0)),0),0)</f>
        <v>0</v>
      </c>
      <c r="P2831" s="5">
        <f ca="1">IF(AND($G2830,NOT(ISTEXT($G2829)),ISNUMBER(Poczatek),ISNUMBER(Koniec_Projekt)),IFERROR(IF(LataProjekcji=$F2832,ROUND($D2830-SUM($K2831:O2831),0),ROUND(P2829*$E2831,0)),0),0)</f>
        <v>0</v>
      </c>
      <c r="Q2831" s="5">
        <f ca="1">IF(AND($G2830,NOT(ISTEXT($G2829)),ISNUMBER(Poczatek),ISNUMBER(Koniec_Projekt)),IFERROR(IF(LataProjekcji=$F2832,ROUND($D2830-SUM($K2831:P2831),0),ROUND(Q2829*$E2831,0)),0),0)</f>
        <v>0</v>
      </c>
      <c r="R2831" s="5">
        <f ca="1">IF(AND($G2830,NOT(ISTEXT($G2829)),ISNUMBER(Poczatek),ISNUMBER(Koniec_Projekt)),IFERROR(IF(LataProjekcji=$F2832,ROUND($D2830-SUM($K2831:Q2831),0),ROUND(R2829*$E2831,0)),0),0)</f>
        <v>0</v>
      </c>
      <c r="S2831" s="5">
        <f ca="1">IF(AND($G2830,NOT(ISTEXT($G2829)),ISNUMBER(Poczatek),ISNUMBER(Koniec_Projekt)),IFERROR(IF(LataProjekcji=$F2832,ROUND($D2830-SUM($K2831:R2831),0),ROUND(S2829*$E2831,0)),0),0)</f>
        <v>0</v>
      </c>
      <c r="T2831" s="5">
        <f ca="1">IF(AND($G2830,NOT(ISTEXT($G2829)),ISNUMBER(Poczatek),ISNUMBER(Koniec_Projekt)),IFERROR(IF(LataProjekcji=$F2832,ROUND($D2830-SUM($K2831:S2831),0),ROUND(T2829*$E2831,0)),0),0)</f>
        <v>0</v>
      </c>
      <c r="U2831" s="5">
        <f ca="1">IF(AND($G2830,NOT(ISTEXT($G2829)),ISNUMBER(Poczatek),ISNUMBER(Koniec_Projekt)),IFERROR(IF(LataProjekcji=$F2832,ROUND($D2830-SUM($K2831:T2831),0),ROUND(U2829*$E2831,0)),0),0)</f>
        <v>0</v>
      </c>
      <c r="V2831" s="5">
        <f ca="1">IF(AND($G2830,NOT(ISTEXT($G2829)),ISNUMBER(Poczatek),ISNUMBER(Koniec_Projekt)),IFERROR(IF(LataProjekcji=$F2832,ROUND($D2830-SUM($K2831:U2831),0),ROUND(V2829*$E2831,0)),0),0)</f>
        <v>0</v>
      </c>
      <c r="W2831" s="5">
        <f ca="1">IF(AND($G2830,NOT(ISTEXT($G2829)),ISNUMBER(Poczatek),ISNUMBER(Koniec_Projekt)),IFERROR(IF(LataProjekcji=$F2832,ROUND($D2830-SUM($K2831:V2831),0),ROUND(W2829*$E2831,0)),0),0)</f>
        <v>0</v>
      </c>
      <c r="X2831" s="5">
        <f ca="1">IF(AND($G2830,NOT(ISTEXT($G2829)),ISNUMBER(Poczatek),ISNUMBER(Koniec_Projekt)),IFERROR(IF(LataProjekcji=$F2832,ROUND($D2830-SUM($K2831:W2831),0),ROUND(X2829*$E2831,0)),0),0)</f>
        <v>0</v>
      </c>
      <c r="Y2831" s="5">
        <f ca="1">IF(AND($G2830,NOT(ISTEXT($G2829)),ISNUMBER(Poczatek),ISNUMBER(Koniec_Projekt)),IFERROR(IF(LataProjekcji=$F2832,ROUND($D2830-SUM($K2831:X2831),0),ROUND(Y2829*$E2831,0)),0),0)</f>
        <v>0</v>
      </c>
      <c r="Z2831" s="5">
        <f ca="1">IF(AND($G2830,NOT(ISTEXT($G2829)),ISNUMBER(Poczatek),ISNUMBER(Koniec_Projekt)),IFERROR(IF(LataProjekcji=$F2832,ROUND($D2830-SUM($K2831:Y2831),0),ROUND(Z2829*$E2831,0)),0),0)</f>
        <v>0</v>
      </c>
      <c r="AA2831" s="5">
        <f ca="1">IF(AND($G2830,NOT(ISTEXT($G2829)),ISNUMBER(Poczatek),ISNUMBER(Koniec_Projekt)),IFERROR(IF(LataProjekcji=$F2832,ROUND($D2830-SUM($K2831:Z2831),0),ROUND(AA2829*$E2831,0)),0),0)</f>
        <v>0</v>
      </c>
      <c r="AB2831" s="5">
        <f ca="1">IF(AND($G2830,NOT(ISTEXT($G2829)),ISNUMBER(Poczatek),ISNUMBER(Koniec_Projekt)),IFERROR(IF(LataProjekcji=$F2832,ROUND($D2830-SUM($K2831:AA2831),0),ROUND(AB2829*$E2831,0)),0),0)</f>
        <v>0</v>
      </c>
      <c r="AC2831" s="5">
        <f ca="1">IF(AND($G2830,NOT(ISTEXT($G2829)),ISNUMBER(Poczatek),ISNUMBER(Koniec_Projekt)),IFERROR(IF(LataProjekcji=$F2832,ROUND($D2830-SUM($K2831:AB2831),0),ROUND(AC2829*$E2831,0)),0),0)</f>
        <v>0</v>
      </c>
      <c r="AD2831" s="5">
        <f ca="1">IF(AND($G2830,NOT(ISTEXT($G2829)),ISNUMBER(Poczatek),ISNUMBER(Koniec_Projekt)),IFERROR(IF(LataProjekcji=$F2832,ROUND($D2830-SUM($K2831:AC2831),0),ROUND(AD2829*$E2831,0)),0),0)</f>
        <v>0</v>
      </c>
      <c r="AE2831" s="5">
        <f ca="1">IF(AND($G2830,NOT(ISTEXT($G2829)),ISNUMBER(Poczatek),ISNUMBER(Koniec_Projekt)),IFERROR(IF(LataProjekcji=$F2832,ROUND($D2830-SUM($K2831:AD2831),0),ROUND(AE2829*$E2831,0)),0),0)</f>
        <v>0</v>
      </c>
    </row>
    <row r="2832" spans="2:31" hidden="1">
      <c r="B2832" s="531" t="s">
        <v>754</v>
      </c>
      <c r="D2832" s="1">
        <f ca="1">IFERROR(ROUNDUP(D2830/E2831,0),0)</f>
        <v>0</v>
      </c>
      <c r="E2832" s="1">
        <f ca="1">IF(D2832=0,0,DATEDIF(DATE(D2829,E2829,1),DATE(F2831,G2831,1),"m"))</f>
        <v>0</v>
      </c>
      <c r="F2832" s="1" t="str">
        <f ca="1">IFERROR(YEAR(G2829),"brak daty")</f>
        <v>brak daty</v>
      </c>
      <c r="G2832" s="1" t="str">
        <f ca="1">IFERROR(MONTH(G2829),"brak daty")</f>
        <v>brak daty</v>
      </c>
      <c r="I2832" s="1" t="s">
        <v>426</v>
      </c>
      <c r="K2832" s="5">
        <f ca="1">IF(AND($G2830,NOT(ISTEXT($G2829)),ISNUMBER(Poczatek),ISNUMBER(Koniec_Projekt)),IFERROR(IF(LataProjekcji=$F2831,IF(AND($G2831=$G2832,$F2831=$F2832),ROUND($D2830-SUM($K2832),0),ROUND(K2830*$E2831,0)),IF(LataProjekcji&gt;$F2831,0,ROUND(K2830*$E2831,0))),0),0)</f>
        <v>0</v>
      </c>
      <c r="L2832" s="5">
        <f ca="1">IF(AND($G2830,NOT(ISTEXT($G2829)),ISNUMBER(Poczatek),ISNUMBER(Koniec_Projekt)),IFERROR(IF(LataProjekcji=$F2831,IF(AND($G2831=$G2832,$F2831=$F2832),ROUND($D2830-SUM($K2832:K2832),0),ROUND(L2830*$E2831,0)),IF(LataProjekcji&gt;$F2831,0,ROUND(L2830*$E2831,0))),0),0)</f>
        <v>0</v>
      </c>
      <c r="M2832" s="5">
        <f ca="1">IF(AND($G2830,NOT(ISTEXT($G2829)),ISNUMBER(Poczatek),ISNUMBER(Koniec_Projekt)),IFERROR(IF(LataProjekcji=$F2831,IF(AND($G2831=$G2832,$F2831=$F2832),ROUND($D2830-SUM($K2832:L2832),0),ROUND(M2830*$E2831,0)),IF(LataProjekcji&gt;$F2831,0,ROUND(M2830*$E2831,0))),0),0)</f>
        <v>0</v>
      </c>
      <c r="N2832" s="5">
        <f ca="1">IF(AND($G2830,NOT(ISTEXT($G2829)),ISNUMBER(Poczatek),ISNUMBER(Koniec_Projekt)),IFERROR(IF(LataProjekcji=$F2831,IF(AND($G2831=$G2832,$F2831=$F2832),ROUND($D2830-SUM($K2832:M2832),0),ROUND(N2830*$E2831,0)),IF(LataProjekcji&gt;$F2831,0,ROUND(N2830*$E2831,0))),0),0)</f>
        <v>0</v>
      </c>
      <c r="O2832" s="5">
        <f ca="1">IF(AND($G2830,NOT(ISTEXT($G2829)),ISNUMBER(Poczatek),ISNUMBER(Koniec_Projekt)),IFERROR(IF(LataProjekcji=$F2831,IF(AND($G2831=$G2832,$F2831=$F2832),ROUND($D2830-SUM($K2832:N2832),0),ROUND(O2830*$E2831,0)),IF(LataProjekcji&gt;$F2831,0,ROUND(O2830*$E2831,0))),0),0)</f>
        <v>0</v>
      </c>
      <c r="P2832" s="5">
        <f ca="1">IF(AND($G2830,NOT(ISTEXT($G2829)),ISNUMBER(Poczatek),ISNUMBER(Koniec_Projekt)),IFERROR(IF(LataProjekcji=$F2831,IF(AND($G2831=$G2832,$F2831=$F2832),ROUND($D2830-SUM($K2832:O2832),0),ROUND(P2830*$E2831,0)),IF(LataProjekcji&gt;$F2831,0,ROUND(P2830*$E2831,0))),0),0)</f>
        <v>0</v>
      </c>
      <c r="Q2832" s="5">
        <f ca="1">IF(AND($G2830,NOT(ISTEXT($G2829)),ISNUMBER(Poczatek),ISNUMBER(Koniec_Projekt)),IFERROR(IF(LataProjekcji=$F2831,IF(AND($G2831=$G2832,$F2831=$F2832),ROUND($D2830-SUM($K2832:P2832),0),ROUND(Q2830*$E2831,0)),IF(LataProjekcji&gt;$F2831,0,ROUND(Q2830*$E2831,0))),0),0)</f>
        <v>0</v>
      </c>
      <c r="R2832" s="5">
        <f ca="1">IF(AND($G2830,NOT(ISTEXT($G2829)),ISNUMBER(Poczatek),ISNUMBER(Koniec_Projekt)),IFERROR(IF(LataProjekcji=$F2831,IF(AND($G2831=$G2832,$F2831=$F2832),ROUND($D2830-SUM($K2832:Q2832),0),ROUND(R2830*$E2831,0)),IF(LataProjekcji&gt;$F2831,0,ROUND(R2830*$E2831,0))),0),0)</f>
        <v>0</v>
      </c>
      <c r="S2832" s="5">
        <f ca="1">IF(AND($G2830,NOT(ISTEXT($G2829)),ISNUMBER(Poczatek),ISNUMBER(Koniec_Projekt)),IFERROR(IF(LataProjekcji=$F2831,IF(AND($G2831=$G2832,$F2831=$F2832),ROUND($D2830-SUM($K2832:R2832),0),ROUND(S2830*$E2831,0)),IF(LataProjekcji&gt;$F2831,0,ROUND(S2830*$E2831,0))),0),0)</f>
        <v>0</v>
      </c>
      <c r="T2832" s="5">
        <f ca="1">IF(AND($G2830,NOT(ISTEXT($G2829)),ISNUMBER(Poczatek),ISNUMBER(Koniec_Projekt)),IFERROR(IF(LataProjekcji=$F2831,IF(AND($G2831=$G2832,$F2831=$F2832),ROUND($D2830-SUM($K2832:S2832),0),ROUND(T2830*$E2831,0)),IF(LataProjekcji&gt;$F2831,0,ROUND(T2830*$E2831,0))),0),0)</f>
        <v>0</v>
      </c>
      <c r="U2832" s="5">
        <f ca="1">IF(AND($G2830,NOT(ISTEXT($G2829)),ISNUMBER(Poczatek),ISNUMBER(Koniec_Projekt)),IFERROR(IF(LataProjekcji=$F2831,IF(AND($G2831=$G2832,$F2831=$F2832),ROUND($D2830-SUM($K2832:T2832),0),ROUND(U2830*$E2831,0)),IF(LataProjekcji&gt;$F2831,0,ROUND(U2830*$E2831,0))),0),0)</f>
        <v>0</v>
      </c>
      <c r="V2832" s="5">
        <f ca="1">IF(AND($G2830,NOT(ISTEXT($G2829)),ISNUMBER(Poczatek),ISNUMBER(Koniec_Projekt)),IFERROR(IF(LataProjekcji=$F2831,IF(AND($G2831=$G2832,$F2831=$F2832),ROUND($D2830-SUM($K2832:U2832),0),ROUND(V2830*$E2831,0)),IF(LataProjekcji&gt;$F2831,0,ROUND(V2830*$E2831,0))),0),0)</f>
        <v>0</v>
      </c>
      <c r="W2832" s="5">
        <f ca="1">IF(AND($G2830,NOT(ISTEXT($G2829)),ISNUMBER(Poczatek),ISNUMBER(Koniec_Projekt)),IFERROR(IF(LataProjekcji=$F2831,IF(AND($G2831=$G2832,$F2831=$F2832),ROUND($D2830-SUM($K2832:V2832),0),ROUND(W2830*$E2831,0)),IF(LataProjekcji&gt;$F2831,0,ROUND(W2830*$E2831,0))),0),0)</f>
        <v>0</v>
      </c>
      <c r="X2832" s="5">
        <f ca="1">IF(AND($G2830,NOT(ISTEXT($G2829)),ISNUMBER(Poczatek),ISNUMBER(Koniec_Projekt)),IFERROR(IF(LataProjekcji=$F2831,IF(AND($G2831=$G2832,$F2831=$F2832),ROUND($D2830-SUM($K2832:W2832),0),ROUND(X2830*$E2831,0)),IF(LataProjekcji&gt;$F2831,0,ROUND(X2830*$E2831,0))),0),0)</f>
        <v>0</v>
      </c>
      <c r="Y2832" s="5">
        <f ca="1">IF(AND($G2830,NOT(ISTEXT($G2829)),ISNUMBER(Poczatek),ISNUMBER(Koniec_Projekt)),IFERROR(IF(LataProjekcji=$F2831,IF(AND($G2831=$G2832,$F2831=$F2832),ROUND($D2830-SUM($K2832:X2832),0),ROUND(Y2830*$E2831,0)),IF(LataProjekcji&gt;$F2831,0,ROUND(Y2830*$E2831,0))),0),0)</f>
        <v>0</v>
      </c>
      <c r="Z2832" s="5">
        <f ca="1">IF(AND($G2830,NOT(ISTEXT($G2829)),ISNUMBER(Poczatek),ISNUMBER(Koniec_Projekt)),IFERROR(IF(LataProjekcji=$F2831,IF(AND($G2831=$G2832,$F2831=$F2832),ROUND($D2830-SUM($K2832:Y2832),0),ROUND(Z2830*$E2831,0)),IF(LataProjekcji&gt;$F2831,0,ROUND(Z2830*$E2831,0))),0),0)</f>
        <v>0</v>
      </c>
      <c r="AA2832" s="5">
        <f ca="1">IF(AND($G2830,NOT(ISTEXT($G2829)),ISNUMBER(Poczatek),ISNUMBER(Koniec_Projekt)),IFERROR(IF(LataProjekcji=$F2831,IF(AND($G2831=$G2832,$F2831=$F2832),ROUND($D2830-SUM($K2832:Z2832),0),ROUND(AA2830*$E2831,0)),IF(LataProjekcji&gt;$F2831,0,ROUND(AA2830*$E2831,0))),0),0)</f>
        <v>0</v>
      </c>
      <c r="AB2832" s="5">
        <f ca="1">IF(AND($G2830,NOT(ISTEXT($G2829)),ISNUMBER(Poczatek),ISNUMBER(Koniec_Projekt)),IFERROR(IF(LataProjekcji=$F2831,IF(AND($G2831=$G2832,$F2831=$F2832),ROUND($D2830-SUM($K2832:AA2832),0),ROUND(AB2830*$E2831,0)),IF(LataProjekcji&gt;$F2831,0,ROUND(AB2830*$E2831,0))),0),0)</f>
        <v>0</v>
      </c>
      <c r="AC2832" s="5">
        <f ca="1">IF(AND($G2830,NOT(ISTEXT($G2829)),ISNUMBER(Poczatek),ISNUMBER(Koniec_Projekt)),IFERROR(IF(LataProjekcji=$F2831,IF(AND($G2831=$G2832,$F2831=$F2832),ROUND($D2830-SUM($K2832:AB2832),0),ROUND(AC2830*$E2831,0)),IF(LataProjekcji&gt;$F2831,0,ROUND(AC2830*$E2831,0))),0),0)</f>
        <v>0</v>
      </c>
      <c r="AD2832" s="5">
        <f ca="1">IF(AND($G2830,NOT(ISTEXT($G2829)),ISNUMBER(Poczatek),ISNUMBER(Koniec_Projekt)),IFERROR(IF(LataProjekcji=$F2831,IF(AND($G2831=$G2832,$F2831=$F2832),ROUND($D2830-SUM($K2832:AC2832),0),ROUND(AD2830*$E2831,0)),IF(LataProjekcji&gt;$F2831,0,ROUND(AD2830*$E2831,0))),0),0)</f>
        <v>0</v>
      </c>
      <c r="AE2832" s="5">
        <f ca="1">IF(AND($G2830,NOT(ISTEXT($G2829)),ISNUMBER(Poczatek),ISNUMBER(Koniec_Projekt)),IFERROR(IF(LataProjekcji=$F2831,IF(AND($G2831=$G2832,$F2831=$F2832),ROUND($D2830-SUM($K2832:AD2832),0),ROUND(AE2830*$E2831,0)),IF(LataProjekcji&gt;$F2831,0,ROUND(AE2830*$E2831,0))),0),0)</f>
        <v>0</v>
      </c>
    </row>
    <row r="2833" spans="2:31" ht="12.5" hidden="1" thickBot="1">
      <c r="B2833" s="532" t="s">
        <v>755</v>
      </c>
      <c r="C2833" s="533"/>
      <c r="D2833" s="534">
        <f ca="1">IF(D2830&gt;10,ROUND((D2832-1)*E2831,0),E2831)</f>
        <v>0</v>
      </c>
      <c r="E2833" s="534">
        <f ca="1">D2830-D2833</f>
        <v>0</v>
      </c>
      <c r="F2833" s="533"/>
      <c r="G2833" s="533"/>
      <c r="H2833" s="533"/>
      <c r="I2833" s="533"/>
      <c r="J2833" s="533"/>
      <c r="K2833" s="533"/>
      <c r="L2833" s="533"/>
      <c r="M2833" s="533"/>
      <c r="N2833" s="533"/>
      <c r="O2833" s="533"/>
      <c r="P2833" s="533"/>
      <c r="Q2833" s="533"/>
      <c r="R2833" s="533"/>
      <c r="S2833" s="533"/>
      <c r="T2833" s="533"/>
      <c r="U2833" s="533"/>
      <c r="V2833" s="533"/>
      <c r="W2833" s="533"/>
      <c r="X2833" s="533"/>
      <c r="Y2833" s="533"/>
      <c r="Z2833" s="533"/>
      <c r="AA2833" s="533"/>
      <c r="AB2833" s="533"/>
      <c r="AC2833" s="533"/>
      <c r="AD2833" s="533"/>
      <c r="AE2833" s="533"/>
    </row>
    <row r="2834" spans="2:31" ht="12.5" hidden="1" thickTop="1"/>
    <row r="2835" spans="2:31" ht="12.5" hidden="1" thickBot="1">
      <c r="B2835" s="535" t="str">
        <f ca="1">"nazwa ST: "&amp;B1669</f>
        <v>nazwa ST: 0</v>
      </c>
      <c r="C2835" s="535"/>
      <c r="D2835" s="536">
        <f>D1669</f>
        <v>165</v>
      </c>
      <c r="E2835" s="535"/>
      <c r="F2835" s="535"/>
      <c r="G2835" s="535"/>
      <c r="H2835" s="535"/>
      <c r="I2835" s="535"/>
      <c r="J2835" s="535"/>
      <c r="K2835" s="544" t="str">
        <f t="shared" ref="K2835:AE2835" si="3739">LataProjekcji</f>
        <v>Uzupełnij dane</v>
      </c>
      <c r="L2835" s="544" t="str">
        <f t="shared" si="3739"/>
        <v/>
      </c>
      <c r="M2835" s="544" t="str">
        <f t="shared" si="3739"/>
        <v/>
      </c>
      <c r="N2835" s="544" t="str">
        <f t="shared" si="3739"/>
        <v/>
      </c>
      <c r="O2835" s="544" t="str">
        <f t="shared" si="3739"/>
        <v/>
      </c>
      <c r="P2835" s="544" t="str">
        <f t="shared" si="3739"/>
        <v/>
      </c>
      <c r="Q2835" s="544" t="str">
        <f t="shared" si="3739"/>
        <v/>
      </c>
      <c r="R2835" s="544" t="str">
        <f t="shared" si="3739"/>
        <v/>
      </c>
      <c r="S2835" s="544" t="str">
        <f t="shared" si="3739"/>
        <v/>
      </c>
      <c r="T2835" s="544" t="str">
        <f t="shared" si="3739"/>
        <v/>
      </c>
      <c r="U2835" s="544" t="str">
        <f t="shared" si="3739"/>
        <v/>
      </c>
      <c r="V2835" s="544" t="str">
        <f t="shared" si="3739"/>
        <v/>
      </c>
      <c r="W2835" s="544" t="str">
        <f t="shared" si="3739"/>
        <v/>
      </c>
      <c r="X2835" s="544" t="str">
        <f t="shared" si="3739"/>
        <v/>
      </c>
      <c r="Y2835" s="544" t="str">
        <f t="shared" si="3739"/>
        <v/>
      </c>
      <c r="Z2835" s="544" t="str">
        <f t="shared" si="3739"/>
        <v/>
      </c>
      <c r="AA2835" s="544" t="str">
        <f t="shared" si="3739"/>
        <v/>
      </c>
      <c r="AB2835" s="544" t="str">
        <f t="shared" si="3739"/>
        <v/>
      </c>
      <c r="AC2835" s="544" t="str">
        <f t="shared" si="3739"/>
        <v/>
      </c>
      <c r="AD2835" s="544" t="str">
        <f t="shared" si="3739"/>
        <v/>
      </c>
      <c r="AE2835" s="544" t="str">
        <f t="shared" si="3739"/>
        <v/>
      </c>
    </row>
    <row r="2836" spans="2:31" hidden="1">
      <c r="B2836" s="531" t="s">
        <v>756</v>
      </c>
      <c r="D2836" s="1">
        <f ca="1">D1670</f>
        <v>1900</v>
      </c>
      <c r="E2836" s="1">
        <f ca="1">E1670</f>
        <v>1</v>
      </c>
      <c r="F2836" s="1">
        <f ca="1">IF(D2837&gt;10,F1670,1)</f>
        <v>1</v>
      </c>
      <c r="G2836" s="530" t="str">
        <f ca="1">IF(ISBLANK(OFFSET($E$269,$D2835,0)),"brak daty",IF(D2837&gt;10,EDATE(OFFSET($E$269,$D2835,0),D2839),DATE(D2836,E2836,1)))</f>
        <v>brak daty</v>
      </c>
      <c r="H2836" s="543" t="b">
        <f ca="1">SUM(K2836:AE2836)=D2839</f>
        <v>1</v>
      </c>
      <c r="I2836" s="1" t="s">
        <v>752</v>
      </c>
      <c r="K2836" s="5">
        <f ca="1">IF(AND($G2837,NOT(ISTEXT($G2836)),ISNUMBER(Poczatek),ISNUMBER(Koniec_Projekt)),IFERROR(IF($D2836=LataProjekcji,$F2836,IF($D2836&lt;LataProjekcji,IF((SUM(K2836)+12)&lt;$D2839,12,$D2839-SUM(K2836)),0)),0),0)</f>
        <v>0</v>
      </c>
      <c r="L2836" s="5">
        <f ca="1">IF(AND($G2837,NOT(ISTEXT($G2836)),ISNUMBER(Poczatek),ISNUMBER(Koniec_Projekt)),IFERROR(IF($D2836=LataProjekcji,$F2836,IF($D2836&lt;LataProjekcji,IF((SUM($K2836:K2836)+12)&lt;$D2839,12,$D2839-SUM($K2836:K2836)),0)),0),0)</f>
        <v>0</v>
      </c>
      <c r="M2836" s="5">
        <f ca="1">IF(AND($G2837,NOT(ISTEXT($G2836)),ISNUMBER(Poczatek),ISNUMBER(Koniec_Projekt)),IFERROR(IF($D2836=LataProjekcji,$F2836,IF($D2836&lt;LataProjekcji,IF((SUM($K2836:L2836)+12)&lt;$D2839,12,$D2839-SUM($K2836:L2836)),0)),0),0)</f>
        <v>0</v>
      </c>
      <c r="N2836" s="5">
        <f ca="1">IF(AND($G2837,NOT(ISTEXT($G2836)),ISNUMBER(Poczatek),ISNUMBER(Koniec_Projekt)),IFERROR(IF($D2836=LataProjekcji,$F2836,IF($D2836&lt;LataProjekcji,IF((SUM($K2836:M2836)+12)&lt;$D2839,12,$D2839-SUM($K2836:M2836)),0)),0),0)</f>
        <v>0</v>
      </c>
      <c r="O2836" s="5">
        <f ca="1">IF(AND($G2837,NOT(ISTEXT($G2836)),ISNUMBER(Poczatek),ISNUMBER(Koniec_Projekt)),IFERROR(IF($D2836=LataProjekcji,$F2836,IF($D2836&lt;LataProjekcji,IF((SUM($K2836:N2836)+12)&lt;$D2839,12,$D2839-SUM($K2836:N2836)),0)),0),0)</f>
        <v>0</v>
      </c>
      <c r="P2836" s="5">
        <f ca="1">IF(AND($G2837,NOT(ISTEXT($G2836)),ISNUMBER(Poczatek),ISNUMBER(Koniec_Projekt)),IFERROR(IF($D2836=LataProjekcji,$F2836,IF($D2836&lt;LataProjekcji,IF((SUM($K2836:O2836)+12)&lt;$D2839,12,$D2839-SUM($K2836:O2836)),0)),0),0)</f>
        <v>0</v>
      </c>
      <c r="Q2836" s="5">
        <f ca="1">IF(AND($G2837,NOT(ISTEXT($G2836)),ISNUMBER(Poczatek),ISNUMBER(Koniec_Projekt)),IFERROR(IF($D2836=LataProjekcji,$F2836,IF($D2836&lt;LataProjekcji,IF((SUM($K2836:P2836)+12)&lt;$D2839,12,$D2839-SUM($K2836:P2836)),0)),0),0)</f>
        <v>0</v>
      </c>
      <c r="R2836" s="5">
        <f ca="1">IF(AND($G2837,NOT(ISTEXT($G2836)),ISNUMBER(Poczatek),ISNUMBER(Koniec_Projekt)),IFERROR(IF($D2836=LataProjekcji,$F2836,IF($D2836&lt;LataProjekcji,IF((SUM($K2836:Q2836)+12)&lt;$D2839,12,$D2839-SUM($K2836:Q2836)),0)),0),0)</f>
        <v>0</v>
      </c>
      <c r="S2836" s="5">
        <f ca="1">IF(AND($G2837,NOT(ISTEXT($G2836)),ISNUMBER(Poczatek),ISNUMBER(Koniec_Projekt)),IFERROR(IF($D2836=LataProjekcji,$F2836,IF($D2836&lt;LataProjekcji,IF((SUM($K2836:R2836)+12)&lt;$D2839,12,$D2839-SUM($K2836:R2836)),0)),0),0)</f>
        <v>0</v>
      </c>
      <c r="T2836" s="5">
        <f ca="1">IF(AND($G2837,NOT(ISTEXT($G2836)),ISNUMBER(Poczatek),ISNUMBER(Koniec_Projekt)),IFERROR(IF($D2836=LataProjekcji,$F2836,IF($D2836&lt;LataProjekcji,IF((SUM($K2836:S2836)+12)&lt;$D2839,12,$D2839-SUM($K2836:S2836)),0)),0),0)</f>
        <v>0</v>
      </c>
      <c r="U2836" s="5">
        <f ca="1">IF(AND($G2837,NOT(ISTEXT($G2836)),ISNUMBER(Poczatek),ISNUMBER(Koniec_Projekt)),IFERROR(IF($D2836=LataProjekcji,$F2836,IF($D2836&lt;LataProjekcji,IF((SUM($K2836:T2836)+12)&lt;$D2839,12,$D2839-SUM($K2836:T2836)),0)),0),0)</f>
        <v>0</v>
      </c>
      <c r="V2836" s="5">
        <f ca="1">IF(AND($G2837,NOT(ISTEXT($G2836)),ISNUMBER(Poczatek),ISNUMBER(Koniec_Projekt)),IFERROR(IF($D2836=LataProjekcji,$F2836,IF($D2836&lt;LataProjekcji,IF((SUM($K2836:U2836)+12)&lt;$D2839,12,$D2839-SUM($K2836:U2836)),0)),0),0)</f>
        <v>0</v>
      </c>
      <c r="W2836" s="5">
        <f ca="1">IF(AND($G2837,NOT(ISTEXT($G2836)),ISNUMBER(Poczatek),ISNUMBER(Koniec_Projekt)),IFERROR(IF($D2836=LataProjekcji,$F2836,IF($D2836&lt;LataProjekcji,IF((SUM($K2836:V2836)+12)&lt;$D2839,12,$D2839-SUM($K2836:V2836)),0)),0),0)</f>
        <v>0</v>
      </c>
      <c r="X2836" s="5">
        <f ca="1">IF(AND($G2837,NOT(ISTEXT($G2836)),ISNUMBER(Poczatek),ISNUMBER(Koniec_Projekt)),IFERROR(IF($D2836=LataProjekcji,$F2836,IF($D2836&lt;LataProjekcji,IF((SUM($K2836:W2836)+12)&lt;$D2839,12,$D2839-SUM($K2836:W2836)),0)),0),0)</f>
        <v>0</v>
      </c>
      <c r="Y2836" s="5">
        <f ca="1">IF(AND($G2837,NOT(ISTEXT($G2836)),ISNUMBER(Poczatek),ISNUMBER(Koniec_Projekt)),IFERROR(IF($D2836=LataProjekcji,$F2836,IF($D2836&lt;LataProjekcji,IF((SUM($K2836:X2836)+12)&lt;$D2839,12,$D2839-SUM($K2836:X2836)),0)),0),0)</f>
        <v>0</v>
      </c>
      <c r="Z2836" s="5">
        <f ca="1">IF(AND($G2837,NOT(ISTEXT($G2836)),ISNUMBER(Poczatek),ISNUMBER(Koniec_Projekt)),IFERROR(IF($D2836=LataProjekcji,$F2836,IF($D2836&lt;LataProjekcji,IF((SUM($K2836:Y2836)+12)&lt;$D2839,12,$D2839-SUM($K2836:Y2836)),0)),0),0)</f>
        <v>0</v>
      </c>
      <c r="AA2836" s="5">
        <f ca="1">IF(AND($G2837,NOT(ISTEXT($G2836)),ISNUMBER(Poczatek),ISNUMBER(Koniec_Projekt)),IFERROR(IF($D2836=LataProjekcji,$F2836,IF($D2836&lt;LataProjekcji,IF((SUM($K2836:Z2836)+12)&lt;$D2839,12,$D2839-SUM($K2836:Z2836)),0)),0),0)</f>
        <v>0</v>
      </c>
      <c r="AB2836" s="5">
        <f ca="1">IF(AND($G2837,NOT(ISTEXT($G2836)),ISNUMBER(Poczatek),ISNUMBER(Koniec_Projekt)),IFERROR(IF($D2836=LataProjekcji,$F2836,IF($D2836&lt;LataProjekcji,IF((SUM($K2836:AA2836)+12)&lt;$D2839,12,$D2839-SUM($K2836:AA2836)),0)),0),0)</f>
        <v>0</v>
      </c>
      <c r="AC2836" s="5">
        <f ca="1">IF(AND($G2837,NOT(ISTEXT($G2836)),ISNUMBER(Poczatek),ISNUMBER(Koniec_Projekt)),IFERROR(IF($D2836=LataProjekcji,$F2836,IF($D2836&lt;LataProjekcji,IF((SUM($K2836:AB2836)+12)&lt;$D2839,12,$D2839-SUM($K2836:AB2836)),0)),0),0)</f>
        <v>0</v>
      </c>
      <c r="AD2836" s="5">
        <f ca="1">IF(AND($G2837,NOT(ISTEXT($G2836)),ISNUMBER(Poczatek),ISNUMBER(Koniec_Projekt)),IFERROR(IF($D2836=LataProjekcji,$F2836,IF($D2836&lt;LataProjekcji,IF((SUM($K2836:AC2836)+12)&lt;$D2839,12,$D2839-SUM($K2836:AC2836)),0)),0),0)</f>
        <v>0</v>
      </c>
      <c r="AE2836" s="5">
        <f ca="1">IF(AND($G2837,NOT(ISTEXT($G2836)),ISNUMBER(Poczatek),ISNUMBER(Koniec_Projekt)),IFERROR(IF($D2836=LataProjekcji,$F2836,IF($D2836&lt;LataProjekcji,IF((SUM($K2836:AD2836)+12)&lt;$D2839,12,$D2839-SUM($K2836:AD2836)),0)),0),0)</f>
        <v>0</v>
      </c>
    </row>
    <row r="2837" spans="2:31" hidden="1">
      <c r="B2837" s="531" t="s">
        <v>758</v>
      </c>
      <c r="D2837" s="5">
        <f ca="1">D1671</f>
        <v>0</v>
      </c>
      <c r="E2837" s="459">
        <f ca="1">E1671</f>
        <v>0</v>
      </c>
      <c r="F2837" s="459">
        <f ca="1">F1671</f>
        <v>0</v>
      </c>
      <c r="G2837" s="1" t="b">
        <f>NOT(ISBLANK(am_maszyny))</f>
        <v>0</v>
      </c>
      <c r="H2837" s="543" t="b">
        <f ca="1">SUM(K2837:AE2837)=E2839</f>
        <v>1</v>
      </c>
      <c r="I2837" s="1" t="s">
        <v>753</v>
      </c>
      <c r="K2837" s="542">
        <f ca="1">IF(AND($G2837,NOT(ISTEXT($G2836)),ISNUMBER(Poczatek),ISNUMBER(Koniec_Projekt)),IFERROR(IF($D2836=LataProjekcji,IF($F2836&gt;$E2839,$E2839,$F2836),IF($D2839&gt;=$E2839,(IF($D2836&lt;LataProjekcji,IF((SUM(J2837:$K2837)+12)&lt;$E2839,12,$E2839-SUM(J2837:$K2837)),0)),(IF($D2836&lt;LataProjekcji,IF((SUM(J2837:$K2837)+12)&lt;$D2839,12,$D2839-SUM(J2837:$K2837)),0)))),0),0)</f>
        <v>0</v>
      </c>
      <c r="L2837" s="542">
        <f ca="1">IF(AND($G2837,NOT(ISTEXT($G2836)),ISNUMBER(Poczatek),ISNUMBER(Koniec_Projekt)),IFERROR(IF($D2836=LataProjekcji,IF($F2836&gt;$E2839,$E2839,$F2836),IF($D2839&gt;=$E2839,(IF($D2836&lt;LataProjekcji,IF((SUM($K2837:K2837)+12)&lt;$E2839,12,$E2839-SUM($K2837:K2837)),0)),(IF($D2836&lt;LataProjekcji,IF((SUM($K2837:K2837)+12)&lt;$D2839,12,$D2839-SUM($K2837:K2837)),0)))),0),0)</f>
        <v>0</v>
      </c>
      <c r="M2837" s="542">
        <f ca="1">IF(AND($G2837,NOT(ISTEXT($G2836)),ISNUMBER(Poczatek),ISNUMBER(Koniec_Projekt)),IFERROR(IF($D2836=LataProjekcji,IF($F2836&gt;$E2839,$E2839,$F2836),IF($D2839&gt;=$E2839,(IF($D2836&lt;LataProjekcji,IF((SUM($K2837:L2837)+12)&lt;$E2839,12,$E2839-SUM($K2837:L2837)),0)),(IF($D2836&lt;LataProjekcji,IF((SUM($K2837:L2837)+12)&lt;$D2839,12,$D2839-SUM($K2837:L2837)),0)))),0),0)</f>
        <v>0</v>
      </c>
      <c r="N2837" s="542">
        <f ca="1">IF(AND($G2837,NOT(ISTEXT($G2836)),ISNUMBER(Poczatek),ISNUMBER(Koniec_Projekt)),IFERROR(IF($D2836=LataProjekcji,IF($F2836&gt;$E2839,$E2839,$F2836),IF($D2839&gt;=$E2839,(IF($D2836&lt;LataProjekcji,IF((SUM($K2837:M2837)+12)&lt;$E2839,12,$E2839-SUM($K2837:M2837)),0)),(IF($D2836&lt;LataProjekcji,IF((SUM($K2837:M2837)+12)&lt;$D2839,12,$D2839-SUM($K2837:M2837)),0)))),0),0)</f>
        <v>0</v>
      </c>
      <c r="O2837" s="542">
        <f ca="1">IF(AND($G2837,NOT(ISTEXT($G2836)),ISNUMBER(Poczatek),ISNUMBER(Koniec_Projekt)),IFERROR(IF($D2836=LataProjekcji,IF($F2836&gt;$E2839,$E2839,$F2836),IF($D2839&gt;=$E2839,(IF($D2836&lt;LataProjekcji,IF((SUM($K2837:N2837)+12)&lt;$E2839,12,$E2839-SUM($K2837:N2837)),0)),(IF($D2836&lt;LataProjekcji,IF((SUM($K2837:N2837)+12)&lt;$D2839,12,$D2839-SUM($K2837:N2837)),0)))),0),0)</f>
        <v>0</v>
      </c>
      <c r="P2837" s="542">
        <f ca="1">IF(AND($G2837,NOT(ISTEXT($G2836)),ISNUMBER(Poczatek),ISNUMBER(Koniec_Projekt)),IFERROR(IF($D2836=LataProjekcji,IF($F2836&gt;$E2839,$E2839,$F2836),IF($D2839&gt;=$E2839,(IF($D2836&lt;LataProjekcji,IF((SUM($K2837:O2837)+12)&lt;$E2839,12,$E2839-SUM($K2837:O2837)),0)),(IF($D2836&lt;LataProjekcji,IF((SUM($K2837:O2837)+12)&lt;$D2839,12,$D2839-SUM($K2837:O2837)),0)))),0),0)</f>
        <v>0</v>
      </c>
      <c r="Q2837" s="542">
        <f ca="1">IF(AND($G2837,NOT(ISTEXT($G2836)),ISNUMBER(Poczatek),ISNUMBER(Koniec_Projekt)),IFERROR(IF($D2836=LataProjekcji,IF($F2836&gt;$E2839,$E2839,$F2836),IF($D2839&gt;=$E2839,(IF($D2836&lt;LataProjekcji,IF((SUM($K2837:P2837)+12)&lt;$E2839,12,$E2839-SUM($K2837:P2837)),0)),(IF($D2836&lt;LataProjekcji,IF((SUM($K2837:P2837)+12)&lt;$D2839,12,$D2839-SUM($K2837:P2837)),0)))),0),0)</f>
        <v>0</v>
      </c>
      <c r="R2837" s="542">
        <f ca="1">IF(AND($G2837,NOT(ISTEXT($G2836)),ISNUMBER(Poczatek),ISNUMBER(Koniec_Projekt)),IFERROR(IF($D2836=LataProjekcji,IF($F2836&gt;$E2839,$E2839,$F2836),IF($D2839&gt;=$E2839,(IF($D2836&lt;LataProjekcji,IF((SUM($K2837:Q2837)+12)&lt;$E2839,12,$E2839-SUM($K2837:Q2837)),0)),(IF($D2836&lt;LataProjekcji,IF((SUM($K2837:Q2837)+12)&lt;$D2839,12,$D2839-SUM($K2837:Q2837)),0)))),0),0)</f>
        <v>0</v>
      </c>
      <c r="S2837" s="542">
        <f ca="1">IF(AND($G2837,NOT(ISTEXT($G2836)),ISNUMBER(Poczatek),ISNUMBER(Koniec_Projekt)),IFERROR(IF($D2836=LataProjekcji,IF($F2836&gt;$E2839,$E2839,$F2836),IF($D2839&gt;=$E2839,(IF($D2836&lt;LataProjekcji,IF((SUM($K2837:R2837)+12)&lt;$E2839,12,$E2839-SUM($K2837:R2837)),0)),(IF($D2836&lt;LataProjekcji,IF((SUM($K2837:R2837)+12)&lt;$D2839,12,$D2839-SUM($K2837:R2837)),0)))),0),0)</f>
        <v>0</v>
      </c>
      <c r="T2837" s="542">
        <f ca="1">IF(AND($G2837,NOT(ISTEXT($G2836)),ISNUMBER(Poczatek),ISNUMBER(Koniec_Projekt)),IFERROR(IF($D2836=LataProjekcji,IF($F2836&gt;$E2839,$E2839,$F2836),IF($D2839&gt;=$E2839,(IF($D2836&lt;LataProjekcji,IF((SUM($K2837:S2837)+12)&lt;$E2839,12,$E2839-SUM($K2837:S2837)),0)),(IF($D2836&lt;LataProjekcji,IF((SUM($K2837:S2837)+12)&lt;$D2839,12,$D2839-SUM($K2837:S2837)),0)))),0),0)</f>
        <v>0</v>
      </c>
      <c r="U2837" s="542">
        <f ca="1">IF(AND($G2837,NOT(ISTEXT($G2836)),ISNUMBER(Poczatek),ISNUMBER(Koniec_Projekt)),IFERROR(IF($D2836=LataProjekcji,IF($F2836&gt;$E2839,$E2839,$F2836),IF($D2839&gt;=$E2839,(IF($D2836&lt;LataProjekcji,IF((SUM($K2837:T2837)+12)&lt;$E2839,12,$E2839-SUM($K2837:T2837)),0)),(IF($D2836&lt;LataProjekcji,IF((SUM($K2837:T2837)+12)&lt;$D2839,12,$D2839-SUM($K2837:T2837)),0)))),0),0)</f>
        <v>0</v>
      </c>
      <c r="V2837" s="542">
        <f ca="1">IF(AND($G2837,NOT(ISTEXT($G2836)),ISNUMBER(Poczatek),ISNUMBER(Koniec_Projekt)),IFERROR(IF($D2836=LataProjekcji,IF($F2836&gt;$E2839,$E2839,$F2836),IF($D2839&gt;=$E2839,(IF($D2836&lt;LataProjekcji,IF((SUM($K2837:U2837)+12)&lt;$E2839,12,$E2839-SUM($K2837:U2837)),0)),(IF($D2836&lt;LataProjekcji,IF((SUM($K2837:U2837)+12)&lt;$D2839,12,$D2839-SUM($K2837:U2837)),0)))),0),0)</f>
        <v>0</v>
      </c>
      <c r="W2837" s="542">
        <f ca="1">IF(AND($G2837,NOT(ISTEXT($G2836)),ISNUMBER(Poczatek),ISNUMBER(Koniec_Projekt)),IFERROR(IF($D2836=LataProjekcji,IF($F2836&gt;$E2839,$E2839,$F2836),IF($D2839&gt;=$E2839,(IF($D2836&lt;LataProjekcji,IF((SUM($K2837:V2837)+12)&lt;$E2839,12,$E2839-SUM($K2837:V2837)),0)),(IF($D2836&lt;LataProjekcji,IF((SUM($K2837:V2837)+12)&lt;$D2839,12,$D2839-SUM($K2837:V2837)),0)))),0),0)</f>
        <v>0</v>
      </c>
      <c r="X2837" s="542">
        <f ca="1">IF(AND($G2837,NOT(ISTEXT($G2836)),ISNUMBER(Poczatek),ISNUMBER(Koniec_Projekt)),IFERROR(IF($D2836=LataProjekcji,IF($F2836&gt;$E2839,$E2839,$F2836),IF($D2839&gt;=$E2839,(IF($D2836&lt;LataProjekcji,IF((SUM($K2837:W2837)+12)&lt;$E2839,12,$E2839-SUM($K2837:W2837)),0)),(IF($D2836&lt;LataProjekcji,IF((SUM($K2837:W2837)+12)&lt;$D2839,12,$D2839-SUM($K2837:W2837)),0)))),0),0)</f>
        <v>0</v>
      </c>
      <c r="Y2837" s="542">
        <f ca="1">IF(AND($G2837,NOT(ISTEXT($G2836)),ISNUMBER(Poczatek),ISNUMBER(Koniec_Projekt)),IFERROR(IF($D2836=LataProjekcji,IF($F2836&gt;$E2839,$E2839,$F2836),IF($D2839&gt;=$E2839,(IF($D2836&lt;LataProjekcji,IF((SUM($K2837:X2837)+12)&lt;$E2839,12,$E2839-SUM($K2837:X2837)),0)),(IF($D2836&lt;LataProjekcji,IF((SUM($K2837:X2837)+12)&lt;$D2839,12,$D2839-SUM($K2837:X2837)),0)))),0),0)</f>
        <v>0</v>
      </c>
      <c r="Z2837" s="542">
        <f ca="1">IF(AND($G2837,NOT(ISTEXT($G2836)),ISNUMBER(Poczatek),ISNUMBER(Koniec_Projekt)),IFERROR(IF($D2836=LataProjekcji,IF($F2836&gt;$E2839,$E2839,$F2836),IF($D2839&gt;=$E2839,(IF($D2836&lt;LataProjekcji,IF((SUM($K2837:Y2837)+12)&lt;$E2839,12,$E2839-SUM($K2837:Y2837)),0)),(IF($D2836&lt;LataProjekcji,IF((SUM($K2837:Y2837)+12)&lt;$D2839,12,$D2839-SUM($K2837:Y2837)),0)))),0),0)</f>
        <v>0</v>
      </c>
      <c r="AA2837" s="542">
        <f ca="1">IF(AND($G2837,NOT(ISTEXT($G2836)),ISNUMBER(Poczatek),ISNUMBER(Koniec_Projekt)),IFERROR(IF($D2836=LataProjekcji,IF($F2836&gt;$E2839,$E2839,$F2836),IF($D2839&gt;=$E2839,(IF($D2836&lt;LataProjekcji,IF((SUM($K2837:Z2837)+12)&lt;$E2839,12,$E2839-SUM($K2837:Z2837)),0)),(IF($D2836&lt;LataProjekcji,IF((SUM($K2837:Z2837)+12)&lt;$D2839,12,$D2839-SUM($K2837:Z2837)),0)))),0),0)</f>
        <v>0</v>
      </c>
      <c r="AB2837" s="542">
        <f ca="1">IF(AND($G2837,NOT(ISTEXT($G2836)),ISNUMBER(Poczatek),ISNUMBER(Koniec_Projekt)),IFERROR(IF($D2836=LataProjekcji,IF($F2836&gt;$E2839,$E2839,$F2836),IF($D2839&gt;=$E2839,(IF($D2836&lt;LataProjekcji,IF((SUM($K2837:AA2837)+12)&lt;$E2839,12,$E2839-SUM($K2837:AA2837)),0)),(IF($D2836&lt;LataProjekcji,IF((SUM($K2837:AA2837)+12)&lt;$D2839,12,$D2839-SUM($K2837:AA2837)),0)))),0),0)</f>
        <v>0</v>
      </c>
      <c r="AC2837" s="542">
        <f ca="1">IF(AND($G2837,NOT(ISTEXT($G2836)),ISNUMBER(Poczatek),ISNUMBER(Koniec_Projekt)),IFERROR(IF($D2836=LataProjekcji,IF($F2836&gt;$E2839,$E2839,$F2836),IF($D2839&gt;=$E2839,(IF($D2836&lt;LataProjekcji,IF((SUM($K2837:AB2837)+12)&lt;$E2839,12,$E2839-SUM($K2837:AB2837)),0)),(IF($D2836&lt;LataProjekcji,IF((SUM($K2837:AB2837)+12)&lt;$D2839,12,$D2839-SUM($K2837:AB2837)),0)))),0),0)</f>
        <v>0</v>
      </c>
      <c r="AD2837" s="542">
        <f ca="1">IF(AND($G2837,NOT(ISTEXT($G2836)),ISNUMBER(Poczatek),ISNUMBER(Koniec_Projekt)),IFERROR(IF($D2836=LataProjekcji,IF($F2836&gt;$E2839,$E2839,$F2836),IF($D2839&gt;=$E2839,(IF($D2836&lt;LataProjekcji,IF((SUM($K2837:AC2837)+12)&lt;$E2839,12,$E2839-SUM($K2837:AC2837)),0)),(IF($D2836&lt;LataProjekcji,IF((SUM($K2837:AC2837)+12)&lt;$D2839,12,$D2839-SUM($K2837:AC2837)),0)))),0),0)</f>
        <v>0</v>
      </c>
      <c r="AE2837" s="542">
        <f ca="1">IF(AND($G2837,NOT(ISTEXT($G2836)),ISNUMBER(Poczatek),ISNUMBER(Koniec_Projekt)),IFERROR(IF($D2836=LataProjekcji,IF($F2836&gt;$E2839,$E2839,$F2836),IF($D2839&gt;=$E2839,(IF($D2836&lt;LataProjekcji,IF((SUM($K2837:AD2837)+12)&lt;$E2839,12,$E2839-SUM($K2837:AD2837)),0)),(IF($D2836&lt;LataProjekcji,IF((SUM($K2837:AD2837)+12)&lt;$D2839,12,$D2839-SUM($K2837:AD2837)),0)))),0),0)</f>
        <v>0</v>
      </c>
    </row>
    <row r="2838" spans="2:31" hidden="1">
      <c r="B2838" s="531" t="s">
        <v>757</v>
      </c>
      <c r="D2838" s="459">
        <f ca="1">D1672</f>
        <v>0</v>
      </c>
      <c r="E2838" s="459">
        <f ca="1">IF(D2837&gt;10,ROUND(D2838/12,2),D2838)</f>
        <v>0</v>
      </c>
      <c r="F2838" s="529">
        <f>Koniec_Projekt</f>
        <v>0</v>
      </c>
      <c r="G2838" s="330">
        <f>Miesiac_Koniec_Projekt</f>
        <v>0</v>
      </c>
      <c r="H2838" s="543" t="b">
        <f ca="1">SUM(K2838:AE2838)=D2837</f>
        <v>1</v>
      </c>
      <c r="I2838" s="1" t="s">
        <v>716</v>
      </c>
      <c r="K2838" s="256">
        <f ca="1">IF(AND($G2837,NOT(ISTEXT($G2836)),ISNUMBER(Poczatek),ISNUMBER(Koniec_Projekt)),IFERROR(IF(LataProjekcji=$F2839,ROUND($D2837,0),ROUND(K2836*$E2838,0)),0),0)</f>
        <v>0</v>
      </c>
      <c r="L2838" s="5">
        <f ca="1">IF(AND($G2837,NOT(ISTEXT($G2836)),ISNUMBER(Poczatek),ISNUMBER(Koniec_Projekt)),IFERROR(IF(LataProjekcji=$F2839,ROUND($D2837-SUM(K2838:$K2838),0),ROUND(L2836*$E2838,0)),0),0)</f>
        <v>0</v>
      </c>
      <c r="M2838" s="5">
        <f ca="1">IF(AND($G2837,NOT(ISTEXT($G2836)),ISNUMBER(Poczatek),ISNUMBER(Koniec_Projekt)),IFERROR(IF(LataProjekcji=$F2839,ROUND($D2837-SUM($K2838:L2838),0),ROUND(M2836*$E2838,0)),0),0)</f>
        <v>0</v>
      </c>
      <c r="N2838" s="5">
        <f ca="1">IF(AND($G2837,NOT(ISTEXT($G2836)),ISNUMBER(Poczatek),ISNUMBER(Koniec_Projekt)),IFERROR(IF(LataProjekcji=$F2839,ROUND($D2837-SUM($K2838:M2838),0),ROUND(N2836*$E2838,0)),0),0)</f>
        <v>0</v>
      </c>
      <c r="O2838" s="5">
        <f ca="1">IF(AND($G2837,NOT(ISTEXT($G2836)),ISNUMBER(Poczatek),ISNUMBER(Koniec_Projekt)),IFERROR(IF(LataProjekcji=$F2839,ROUND($D2837-SUM($K2838:N2838),0),ROUND(O2836*$E2838,0)),0),0)</f>
        <v>0</v>
      </c>
      <c r="P2838" s="5">
        <f ca="1">IF(AND($G2837,NOT(ISTEXT($G2836)),ISNUMBER(Poczatek),ISNUMBER(Koniec_Projekt)),IFERROR(IF(LataProjekcji=$F2839,ROUND($D2837-SUM($K2838:O2838),0),ROUND(P2836*$E2838,0)),0),0)</f>
        <v>0</v>
      </c>
      <c r="Q2838" s="5">
        <f ca="1">IF(AND($G2837,NOT(ISTEXT($G2836)),ISNUMBER(Poczatek),ISNUMBER(Koniec_Projekt)),IFERROR(IF(LataProjekcji=$F2839,ROUND($D2837-SUM($K2838:P2838),0),ROUND(Q2836*$E2838,0)),0),0)</f>
        <v>0</v>
      </c>
      <c r="R2838" s="5">
        <f ca="1">IF(AND($G2837,NOT(ISTEXT($G2836)),ISNUMBER(Poczatek),ISNUMBER(Koniec_Projekt)),IFERROR(IF(LataProjekcji=$F2839,ROUND($D2837-SUM($K2838:Q2838),0),ROUND(R2836*$E2838,0)),0),0)</f>
        <v>0</v>
      </c>
      <c r="S2838" s="5">
        <f ca="1">IF(AND($G2837,NOT(ISTEXT($G2836)),ISNUMBER(Poczatek),ISNUMBER(Koniec_Projekt)),IFERROR(IF(LataProjekcji=$F2839,ROUND($D2837-SUM($K2838:R2838),0),ROUND(S2836*$E2838,0)),0),0)</f>
        <v>0</v>
      </c>
      <c r="T2838" s="5">
        <f ca="1">IF(AND($G2837,NOT(ISTEXT($G2836)),ISNUMBER(Poczatek),ISNUMBER(Koniec_Projekt)),IFERROR(IF(LataProjekcji=$F2839,ROUND($D2837-SUM($K2838:S2838),0),ROUND(T2836*$E2838,0)),0),0)</f>
        <v>0</v>
      </c>
      <c r="U2838" s="5">
        <f ca="1">IF(AND($G2837,NOT(ISTEXT($G2836)),ISNUMBER(Poczatek),ISNUMBER(Koniec_Projekt)),IFERROR(IF(LataProjekcji=$F2839,ROUND($D2837-SUM($K2838:T2838),0),ROUND(U2836*$E2838,0)),0),0)</f>
        <v>0</v>
      </c>
      <c r="V2838" s="5">
        <f ca="1">IF(AND($G2837,NOT(ISTEXT($G2836)),ISNUMBER(Poczatek),ISNUMBER(Koniec_Projekt)),IFERROR(IF(LataProjekcji=$F2839,ROUND($D2837-SUM($K2838:U2838),0),ROUND(V2836*$E2838,0)),0),0)</f>
        <v>0</v>
      </c>
      <c r="W2838" s="5">
        <f ca="1">IF(AND($G2837,NOT(ISTEXT($G2836)),ISNUMBER(Poczatek),ISNUMBER(Koniec_Projekt)),IFERROR(IF(LataProjekcji=$F2839,ROUND($D2837-SUM($K2838:V2838),0),ROUND(W2836*$E2838,0)),0),0)</f>
        <v>0</v>
      </c>
      <c r="X2838" s="5">
        <f ca="1">IF(AND($G2837,NOT(ISTEXT($G2836)),ISNUMBER(Poczatek),ISNUMBER(Koniec_Projekt)),IFERROR(IF(LataProjekcji=$F2839,ROUND($D2837-SUM($K2838:W2838),0),ROUND(X2836*$E2838,0)),0),0)</f>
        <v>0</v>
      </c>
      <c r="Y2838" s="5">
        <f ca="1">IF(AND($G2837,NOT(ISTEXT($G2836)),ISNUMBER(Poczatek),ISNUMBER(Koniec_Projekt)),IFERROR(IF(LataProjekcji=$F2839,ROUND($D2837-SUM($K2838:X2838),0),ROUND(Y2836*$E2838,0)),0),0)</f>
        <v>0</v>
      </c>
      <c r="Z2838" s="5">
        <f ca="1">IF(AND($G2837,NOT(ISTEXT($G2836)),ISNUMBER(Poczatek),ISNUMBER(Koniec_Projekt)),IFERROR(IF(LataProjekcji=$F2839,ROUND($D2837-SUM($K2838:Y2838),0),ROUND(Z2836*$E2838,0)),0),0)</f>
        <v>0</v>
      </c>
      <c r="AA2838" s="5">
        <f ca="1">IF(AND($G2837,NOT(ISTEXT($G2836)),ISNUMBER(Poczatek),ISNUMBER(Koniec_Projekt)),IFERROR(IF(LataProjekcji=$F2839,ROUND($D2837-SUM($K2838:Z2838),0),ROUND(AA2836*$E2838,0)),0),0)</f>
        <v>0</v>
      </c>
      <c r="AB2838" s="5">
        <f ca="1">IF(AND($G2837,NOT(ISTEXT($G2836)),ISNUMBER(Poczatek),ISNUMBER(Koniec_Projekt)),IFERROR(IF(LataProjekcji=$F2839,ROUND($D2837-SUM($K2838:AA2838),0),ROUND(AB2836*$E2838,0)),0),0)</f>
        <v>0</v>
      </c>
      <c r="AC2838" s="5">
        <f ca="1">IF(AND($G2837,NOT(ISTEXT($G2836)),ISNUMBER(Poczatek),ISNUMBER(Koniec_Projekt)),IFERROR(IF(LataProjekcji=$F2839,ROUND($D2837-SUM($K2838:AB2838),0),ROUND(AC2836*$E2838,0)),0),0)</f>
        <v>0</v>
      </c>
      <c r="AD2838" s="5">
        <f ca="1">IF(AND($G2837,NOT(ISTEXT($G2836)),ISNUMBER(Poczatek),ISNUMBER(Koniec_Projekt)),IFERROR(IF(LataProjekcji=$F2839,ROUND($D2837-SUM($K2838:AC2838),0),ROUND(AD2836*$E2838,0)),0),0)</f>
        <v>0</v>
      </c>
      <c r="AE2838" s="5">
        <f ca="1">IF(AND($G2837,NOT(ISTEXT($G2836)),ISNUMBER(Poczatek),ISNUMBER(Koniec_Projekt)),IFERROR(IF(LataProjekcji=$F2839,ROUND($D2837-SUM($K2838:AD2838),0),ROUND(AE2836*$E2838,0)),0),0)</f>
        <v>0</v>
      </c>
    </row>
    <row r="2839" spans="2:31" hidden="1">
      <c r="B2839" s="531" t="s">
        <v>754</v>
      </c>
      <c r="D2839" s="1">
        <f ca="1">IFERROR(ROUNDUP(D2837/E2838,0),0)</f>
        <v>0</v>
      </c>
      <c r="E2839" s="1">
        <f ca="1">IF(D2839=0,0,DATEDIF(DATE(D2836,E2836,1),DATE(F2838,G2838,1),"m"))</f>
        <v>0</v>
      </c>
      <c r="F2839" s="1" t="str">
        <f ca="1">IFERROR(YEAR(G2836),"brak daty")</f>
        <v>brak daty</v>
      </c>
      <c r="G2839" s="1" t="str">
        <f ca="1">IFERROR(MONTH(G2836),"brak daty")</f>
        <v>brak daty</v>
      </c>
      <c r="I2839" s="1" t="s">
        <v>426</v>
      </c>
      <c r="K2839" s="5">
        <f ca="1">IF(AND($G2837,NOT(ISTEXT($G2836)),ISNUMBER(Poczatek),ISNUMBER(Koniec_Projekt)),IFERROR(IF(LataProjekcji=$F2838,IF(AND($G2838=$G2839,$F2838=$F2839),ROUND($D2837-SUM($K2839),0),ROUND(K2837*$E2838,0)),IF(LataProjekcji&gt;$F2838,0,ROUND(K2837*$E2838,0))),0),0)</f>
        <v>0</v>
      </c>
      <c r="L2839" s="5">
        <f ca="1">IF(AND($G2837,NOT(ISTEXT($G2836)),ISNUMBER(Poczatek),ISNUMBER(Koniec_Projekt)),IFERROR(IF(LataProjekcji=$F2838,IF(AND($G2838=$G2839,$F2838=$F2839),ROUND($D2837-SUM($K2839:K2839),0),ROUND(L2837*$E2838,0)),IF(LataProjekcji&gt;$F2838,0,ROUND(L2837*$E2838,0))),0),0)</f>
        <v>0</v>
      </c>
      <c r="M2839" s="5">
        <f ca="1">IF(AND($G2837,NOT(ISTEXT($G2836)),ISNUMBER(Poczatek),ISNUMBER(Koniec_Projekt)),IFERROR(IF(LataProjekcji=$F2838,IF(AND($G2838=$G2839,$F2838=$F2839),ROUND($D2837-SUM($K2839:L2839),0),ROUND(M2837*$E2838,0)),IF(LataProjekcji&gt;$F2838,0,ROUND(M2837*$E2838,0))),0),0)</f>
        <v>0</v>
      </c>
      <c r="N2839" s="5">
        <f ca="1">IF(AND($G2837,NOT(ISTEXT($G2836)),ISNUMBER(Poczatek),ISNUMBER(Koniec_Projekt)),IFERROR(IF(LataProjekcji=$F2838,IF(AND($G2838=$G2839,$F2838=$F2839),ROUND($D2837-SUM($K2839:M2839),0),ROUND(N2837*$E2838,0)),IF(LataProjekcji&gt;$F2838,0,ROUND(N2837*$E2838,0))),0),0)</f>
        <v>0</v>
      </c>
      <c r="O2839" s="5">
        <f ca="1">IF(AND($G2837,NOT(ISTEXT($G2836)),ISNUMBER(Poczatek),ISNUMBER(Koniec_Projekt)),IFERROR(IF(LataProjekcji=$F2838,IF(AND($G2838=$G2839,$F2838=$F2839),ROUND($D2837-SUM($K2839:N2839),0),ROUND(O2837*$E2838,0)),IF(LataProjekcji&gt;$F2838,0,ROUND(O2837*$E2838,0))),0),0)</f>
        <v>0</v>
      </c>
      <c r="P2839" s="5">
        <f ca="1">IF(AND($G2837,NOT(ISTEXT($G2836)),ISNUMBER(Poczatek),ISNUMBER(Koniec_Projekt)),IFERROR(IF(LataProjekcji=$F2838,IF(AND($G2838=$G2839,$F2838=$F2839),ROUND($D2837-SUM($K2839:O2839),0),ROUND(P2837*$E2838,0)),IF(LataProjekcji&gt;$F2838,0,ROUND(P2837*$E2838,0))),0),0)</f>
        <v>0</v>
      </c>
      <c r="Q2839" s="5">
        <f ca="1">IF(AND($G2837,NOT(ISTEXT($G2836)),ISNUMBER(Poczatek),ISNUMBER(Koniec_Projekt)),IFERROR(IF(LataProjekcji=$F2838,IF(AND($G2838=$G2839,$F2838=$F2839),ROUND($D2837-SUM($K2839:P2839),0),ROUND(Q2837*$E2838,0)),IF(LataProjekcji&gt;$F2838,0,ROUND(Q2837*$E2838,0))),0),0)</f>
        <v>0</v>
      </c>
      <c r="R2839" s="5">
        <f ca="1">IF(AND($G2837,NOT(ISTEXT($G2836)),ISNUMBER(Poczatek),ISNUMBER(Koniec_Projekt)),IFERROR(IF(LataProjekcji=$F2838,IF(AND($G2838=$G2839,$F2838=$F2839),ROUND($D2837-SUM($K2839:Q2839),0),ROUND(R2837*$E2838,0)),IF(LataProjekcji&gt;$F2838,0,ROUND(R2837*$E2838,0))),0),0)</f>
        <v>0</v>
      </c>
      <c r="S2839" s="5">
        <f ca="1">IF(AND($G2837,NOT(ISTEXT($G2836)),ISNUMBER(Poczatek),ISNUMBER(Koniec_Projekt)),IFERROR(IF(LataProjekcji=$F2838,IF(AND($G2838=$G2839,$F2838=$F2839),ROUND($D2837-SUM($K2839:R2839),0),ROUND(S2837*$E2838,0)),IF(LataProjekcji&gt;$F2838,0,ROUND(S2837*$E2838,0))),0),0)</f>
        <v>0</v>
      </c>
      <c r="T2839" s="5">
        <f ca="1">IF(AND($G2837,NOT(ISTEXT($G2836)),ISNUMBER(Poczatek),ISNUMBER(Koniec_Projekt)),IFERROR(IF(LataProjekcji=$F2838,IF(AND($G2838=$G2839,$F2838=$F2839),ROUND($D2837-SUM($K2839:S2839),0),ROUND(T2837*$E2838,0)),IF(LataProjekcji&gt;$F2838,0,ROUND(T2837*$E2838,0))),0),0)</f>
        <v>0</v>
      </c>
      <c r="U2839" s="5">
        <f ca="1">IF(AND($G2837,NOT(ISTEXT($G2836)),ISNUMBER(Poczatek),ISNUMBER(Koniec_Projekt)),IFERROR(IF(LataProjekcji=$F2838,IF(AND($G2838=$G2839,$F2838=$F2839),ROUND($D2837-SUM($K2839:T2839),0),ROUND(U2837*$E2838,0)),IF(LataProjekcji&gt;$F2838,0,ROUND(U2837*$E2838,0))),0),0)</f>
        <v>0</v>
      </c>
      <c r="V2839" s="5">
        <f ca="1">IF(AND($G2837,NOT(ISTEXT($G2836)),ISNUMBER(Poczatek),ISNUMBER(Koniec_Projekt)),IFERROR(IF(LataProjekcji=$F2838,IF(AND($G2838=$G2839,$F2838=$F2839),ROUND($D2837-SUM($K2839:U2839),0),ROUND(V2837*$E2838,0)),IF(LataProjekcji&gt;$F2838,0,ROUND(V2837*$E2838,0))),0),0)</f>
        <v>0</v>
      </c>
      <c r="W2839" s="5">
        <f ca="1">IF(AND($G2837,NOT(ISTEXT($G2836)),ISNUMBER(Poczatek),ISNUMBER(Koniec_Projekt)),IFERROR(IF(LataProjekcji=$F2838,IF(AND($G2838=$G2839,$F2838=$F2839),ROUND($D2837-SUM($K2839:V2839),0),ROUND(W2837*$E2838,0)),IF(LataProjekcji&gt;$F2838,0,ROUND(W2837*$E2838,0))),0),0)</f>
        <v>0</v>
      </c>
      <c r="X2839" s="5">
        <f ca="1">IF(AND($G2837,NOT(ISTEXT($G2836)),ISNUMBER(Poczatek),ISNUMBER(Koniec_Projekt)),IFERROR(IF(LataProjekcji=$F2838,IF(AND($G2838=$G2839,$F2838=$F2839),ROUND($D2837-SUM($K2839:W2839),0),ROUND(X2837*$E2838,0)),IF(LataProjekcji&gt;$F2838,0,ROUND(X2837*$E2838,0))),0),0)</f>
        <v>0</v>
      </c>
      <c r="Y2839" s="5">
        <f ca="1">IF(AND($G2837,NOT(ISTEXT($G2836)),ISNUMBER(Poczatek),ISNUMBER(Koniec_Projekt)),IFERROR(IF(LataProjekcji=$F2838,IF(AND($G2838=$G2839,$F2838=$F2839),ROUND($D2837-SUM($K2839:X2839),0),ROUND(Y2837*$E2838,0)),IF(LataProjekcji&gt;$F2838,0,ROUND(Y2837*$E2838,0))),0),0)</f>
        <v>0</v>
      </c>
      <c r="Z2839" s="5">
        <f ca="1">IF(AND($G2837,NOT(ISTEXT($G2836)),ISNUMBER(Poczatek),ISNUMBER(Koniec_Projekt)),IFERROR(IF(LataProjekcji=$F2838,IF(AND($G2838=$G2839,$F2838=$F2839),ROUND($D2837-SUM($K2839:Y2839),0),ROUND(Z2837*$E2838,0)),IF(LataProjekcji&gt;$F2838,0,ROUND(Z2837*$E2838,0))),0),0)</f>
        <v>0</v>
      </c>
      <c r="AA2839" s="5">
        <f ca="1">IF(AND($G2837,NOT(ISTEXT($G2836)),ISNUMBER(Poczatek),ISNUMBER(Koniec_Projekt)),IFERROR(IF(LataProjekcji=$F2838,IF(AND($G2838=$G2839,$F2838=$F2839),ROUND($D2837-SUM($K2839:Z2839),0),ROUND(AA2837*$E2838,0)),IF(LataProjekcji&gt;$F2838,0,ROUND(AA2837*$E2838,0))),0),0)</f>
        <v>0</v>
      </c>
      <c r="AB2839" s="5">
        <f ca="1">IF(AND($G2837,NOT(ISTEXT($G2836)),ISNUMBER(Poczatek),ISNUMBER(Koniec_Projekt)),IFERROR(IF(LataProjekcji=$F2838,IF(AND($G2838=$G2839,$F2838=$F2839),ROUND($D2837-SUM($K2839:AA2839),0),ROUND(AB2837*$E2838,0)),IF(LataProjekcji&gt;$F2838,0,ROUND(AB2837*$E2838,0))),0),0)</f>
        <v>0</v>
      </c>
      <c r="AC2839" s="5">
        <f ca="1">IF(AND($G2837,NOT(ISTEXT($G2836)),ISNUMBER(Poczatek),ISNUMBER(Koniec_Projekt)),IFERROR(IF(LataProjekcji=$F2838,IF(AND($G2838=$G2839,$F2838=$F2839),ROUND($D2837-SUM($K2839:AB2839),0),ROUND(AC2837*$E2838,0)),IF(LataProjekcji&gt;$F2838,0,ROUND(AC2837*$E2838,0))),0),0)</f>
        <v>0</v>
      </c>
      <c r="AD2839" s="5">
        <f ca="1">IF(AND($G2837,NOT(ISTEXT($G2836)),ISNUMBER(Poczatek),ISNUMBER(Koniec_Projekt)),IFERROR(IF(LataProjekcji=$F2838,IF(AND($G2838=$G2839,$F2838=$F2839),ROUND($D2837-SUM($K2839:AC2839),0),ROUND(AD2837*$E2838,0)),IF(LataProjekcji&gt;$F2838,0,ROUND(AD2837*$E2838,0))),0),0)</f>
        <v>0</v>
      </c>
      <c r="AE2839" s="5">
        <f ca="1">IF(AND($G2837,NOT(ISTEXT($G2836)),ISNUMBER(Poczatek),ISNUMBER(Koniec_Projekt)),IFERROR(IF(LataProjekcji=$F2838,IF(AND($G2838=$G2839,$F2838=$F2839),ROUND($D2837-SUM($K2839:AD2839),0),ROUND(AE2837*$E2838,0)),IF(LataProjekcji&gt;$F2838,0,ROUND(AE2837*$E2838,0))),0),0)</f>
        <v>0</v>
      </c>
    </row>
    <row r="2840" spans="2:31" ht="12.5" hidden="1" thickBot="1">
      <c r="B2840" s="532" t="s">
        <v>755</v>
      </c>
      <c r="C2840" s="533"/>
      <c r="D2840" s="534">
        <f ca="1">IF(D2837&gt;10,ROUND((D2839-1)*E2838,0),E2838)</f>
        <v>0</v>
      </c>
      <c r="E2840" s="534">
        <f ca="1">D2837-D2840</f>
        <v>0</v>
      </c>
      <c r="F2840" s="533"/>
      <c r="G2840" s="533"/>
      <c r="H2840" s="533"/>
      <c r="I2840" s="533"/>
      <c r="J2840" s="533"/>
      <c r="K2840" s="533"/>
      <c r="L2840" s="533"/>
      <c r="M2840" s="533"/>
      <c r="N2840" s="533"/>
      <c r="O2840" s="533"/>
      <c r="P2840" s="533"/>
      <c r="Q2840" s="533"/>
      <c r="R2840" s="533"/>
      <c r="S2840" s="533"/>
      <c r="T2840" s="533"/>
      <c r="U2840" s="533"/>
      <c r="V2840" s="533"/>
      <c r="W2840" s="533"/>
      <c r="X2840" s="533"/>
      <c r="Y2840" s="533"/>
      <c r="Z2840" s="533"/>
      <c r="AA2840" s="533"/>
      <c r="AB2840" s="533"/>
      <c r="AC2840" s="533"/>
      <c r="AD2840" s="533"/>
      <c r="AE2840" s="533"/>
    </row>
    <row r="2841" spans="2:31" ht="12.5" hidden="1" thickTop="1"/>
    <row r="2842" spans="2:31" ht="12.5" hidden="1" thickBot="1">
      <c r="B2842" s="535" t="str">
        <f ca="1">"nazwa ST: "&amp;B1676</f>
        <v>nazwa ST: 0</v>
      </c>
      <c r="C2842" s="535"/>
      <c r="D2842" s="536">
        <f>D1676</f>
        <v>166</v>
      </c>
      <c r="E2842" s="535"/>
      <c r="F2842" s="535"/>
      <c r="G2842" s="535"/>
      <c r="H2842" s="535"/>
      <c r="I2842" s="535"/>
      <c r="J2842" s="535"/>
      <c r="K2842" s="544" t="str">
        <f t="shared" ref="K2842:AE2842" si="3740">LataProjekcji</f>
        <v>Uzupełnij dane</v>
      </c>
      <c r="L2842" s="544" t="str">
        <f t="shared" si="3740"/>
        <v/>
      </c>
      <c r="M2842" s="544" t="str">
        <f t="shared" si="3740"/>
        <v/>
      </c>
      <c r="N2842" s="544" t="str">
        <f t="shared" si="3740"/>
        <v/>
      </c>
      <c r="O2842" s="544" t="str">
        <f t="shared" si="3740"/>
        <v/>
      </c>
      <c r="P2842" s="544" t="str">
        <f t="shared" si="3740"/>
        <v/>
      </c>
      <c r="Q2842" s="544" t="str">
        <f t="shared" si="3740"/>
        <v/>
      </c>
      <c r="R2842" s="544" t="str">
        <f t="shared" si="3740"/>
        <v/>
      </c>
      <c r="S2842" s="544" t="str">
        <f t="shared" si="3740"/>
        <v/>
      </c>
      <c r="T2842" s="544" t="str">
        <f t="shared" si="3740"/>
        <v/>
      </c>
      <c r="U2842" s="544" t="str">
        <f t="shared" si="3740"/>
        <v/>
      </c>
      <c r="V2842" s="544" t="str">
        <f t="shared" si="3740"/>
        <v/>
      </c>
      <c r="W2842" s="544" t="str">
        <f t="shared" si="3740"/>
        <v/>
      </c>
      <c r="X2842" s="544" t="str">
        <f t="shared" si="3740"/>
        <v/>
      </c>
      <c r="Y2842" s="544" t="str">
        <f t="shared" si="3740"/>
        <v/>
      </c>
      <c r="Z2842" s="544" t="str">
        <f t="shared" si="3740"/>
        <v/>
      </c>
      <c r="AA2842" s="544" t="str">
        <f t="shared" si="3740"/>
        <v/>
      </c>
      <c r="AB2842" s="544" t="str">
        <f t="shared" si="3740"/>
        <v/>
      </c>
      <c r="AC2842" s="544" t="str">
        <f t="shared" si="3740"/>
        <v/>
      </c>
      <c r="AD2842" s="544" t="str">
        <f t="shared" si="3740"/>
        <v/>
      </c>
      <c r="AE2842" s="544" t="str">
        <f t="shared" si="3740"/>
        <v/>
      </c>
    </row>
    <row r="2843" spans="2:31" hidden="1">
      <c r="B2843" s="531" t="s">
        <v>756</v>
      </c>
      <c r="D2843" s="1">
        <f ca="1">D1677</f>
        <v>1900</v>
      </c>
      <c r="E2843" s="1">
        <f ca="1">E1677</f>
        <v>1</v>
      </c>
      <c r="F2843" s="1">
        <f ca="1">IF(D2844&gt;10,F1677,1)</f>
        <v>1</v>
      </c>
      <c r="G2843" s="530" t="str">
        <f ca="1">IF(ISBLANK(OFFSET($E$269,$D2842,0)),"brak daty",IF(D2844&gt;10,EDATE(OFFSET($E$269,$D2842,0),D2846),DATE(D2843,E2843,1)))</f>
        <v>brak daty</v>
      </c>
      <c r="H2843" s="543" t="b">
        <f ca="1">SUM(K2843:AE2843)=D2846</f>
        <v>1</v>
      </c>
      <c r="I2843" s="1" t="s">
        <v>752</v>
      </c>
      <c r="K2843" s="5">
        <f ca="1">IF(AND($G2844,NOT(ISTEXT($G2843)),ISNUMBER(Poczatek),ISNUMBER(Koniec_Projekt)),IFERROR(IF($D2843=LataProjekcji,$F2843,IF($D2843&lt;LataProjekcji,IF((SUM(K2843)+12)&lt;$D2846,12,$D2846-SUM(K2843)),0)),0),0)</f>
        <v>0</v>
      </c>
      <c r="L2843" s="5">
        <f ca="1">IF(AND($G2844,NOT(ISTEXT($G2843)),ISNUMBER(Poczatek),ISNUMBER(Koniec_Projekt)),IFERROR(IF($D2843=LataProjekcji,$F2843,IF($D2843&lt;LataProjekcji,IF((SUM($K2843:K2843)+12)&lt;$D2846,12,$D2846-SUM($K2843:K2843)),0)),0),0)</f>
        <v>0</v>
      </c>
      <c r="M2843" s="5">
        <f ca="1">IF(AND($G2844,NOT(ISTEXT($G2843)),ISNUMBER(Poczatek),ISNUMBER(Koniec_Projekt)),IFERROR(IF($D2843=LataProjekcji,$F2843,IF($D2843&lt;LataProjekcji,IF((SUM($K2843:L2843)+12)&lt;$D2846,12,$D2846-SUM($K2843:L2843)),0)),0),0)</f>
        <v>0</v>
      </c>
      <c r="N2843" s="5">
        <f ca="1">IF(AND($G2844,NOT(ISTEXT($G2843)),ISNUMBER(Poczatek),ISNUMBER(Koniec_Projekt)),IFERROR(IF($D2843=LataProjekcji,$F2843,IF($D2843&lt;LataProjekcji,IF((SUM($K2843:M2843)+12)&lt;$D2846,12,$D2846-SUM($K2843:M2843)),0)),0),0)</f>
        <v>0</v>
      </c>
      <c r="O2843" s="5">
        <f ca="1">IF(AND($G2844,NOT(ISTEXT($G2843)),ISNUMBER(Poczatek),ISNUMBER(Koniec_Projekt)),IFERROR(IF($D2843=LataProjekcji,$F2843,IF($D2843&lt;LataProjekcji,IF((SUM($K2843:N2843)+12)&lt;$D2846,12,$D2846-SUM($K2843:N2843)),0)),0),0)</f>
        <v>0</v>
      </c>
      <c r="P2843" s="5">
        <f ca="1">IF(AND($G2844,NOT(ISTEXT($G2843)),ISNUMBER(Poczatek),ISNUMBER(Koniec_Projekt)),IFERROR(IF($D2843=LataProjekcji,$F2843,IF($D2843&lt;LataProjekcji,IF((SUM($K2843:O2843)+12)&lt;$D2846,12,$D2846-SUM($K2843:O2843)),0)),0),0)</f>
        <v>0</v>
      </c>
      <c r="Q2843" s="5">
        <f ca="1">IF(AND($G2844,NOT(ISTEXT($G2843)),ISNUMBER(Poczatek),ISNUMBER(Koniec_Projekt)),IFERROR(IF($D2843=LataProjekcji,$F2843,IF($D2843&lt;LataProjekcji,IF((SUM($K2843:P2843)+12)&lt;$D2846,12,$D2846-SUM($K2843:P2843)),0)),0),0)</f>
        <v>0</v>
      </c>
      <c r="R2843" s="5">
        <f ca="1">IF(AND($G2844,NOT(ISTEXT($G2843)),ISNUMBER(Poczatek),ISNUMBER(Koniec_Projekt)),IFERROR(IF($D2843=LataProjekcji,$F2843,IF($D2843&lt;LataProjekcji,IF((SUM($K2843:Q2843)+12)&lt;$D2846,12,$D2846-SUM($K2843:Q2843)),0)),0),0)</f>
        <v>0</v>
      </c>
      <c r="S2843" s="5">
        <f ca="1">IF(AND($G2844,NOT(ISTEXT($G2843)),ISNUMBER(Poczatek),ISNUMBER(Koniec_Projekt)),IFERROR(IF($D2843=LataProjekcji,$F2843,IF($D2843&lt;LataProjekcji,IF((SUM($K2843:R2843)+12)&lt;$D2846,12,$D2846-SUM($K2843:R2843)),0)),0),0)</f>
        <v>0</v>
      </c>
      <c r="T2843" s="5">
        <f ca="1">IF(AND($G2844,NOT(ISTEXT($G2843)),ISNUMBER(Poczatek),ISNUMBER(Koniec_Projekt)),IFERROR(IF($D2843=LataProjekcji,$F2843,IF($D2843&lt;LataProjekcji,IF((SUM($K2843:S2843)+12)&lt;$D2846,12,$D2846-SUM($K2843:S2843)),0)),0),0)</f>
        <v>0</v>
      </c>
      <c r="U2843" s="5">
        <f ca="1">IF(AND($G2844,NOT(ISTEXT($G2843)),ISNUMBER(Poczatek),ISNUMBER(Koniec_Projekt)),IFERROR(IF($D2843=LataProjekcji,$F2843,IF($D2843&lt;LataProjekcji,IF((SUM($K2843:T2843)+12)&lt;$D2846,12,$D2846-SUM($K2843:T2843)),0)),0),0)</f>
        <v>0</v>
      </c>
      <c r="V2843" s="5">
        <f ca="1">IF(AND($G2844,NOT(ISTEXT($G2843)),ISNUMBER(Poczatek),ISNUMBER(Koniec_Projekt)),IFERROR(IF($D2843=LataProjekcji,$F2843,IF($D2843&lt;LataProjekcji,IF((SUM($K2843:U2843)+12)&lt;$D2846,12,$D2846-SUM($K2843:U2843)),0)),0),0)</f>
        <v>0</v>
      </c>
      <c r="W2843" s="5">
        <f ca="1">IF(AND($G2844,NOT(ISTEXT($G2843)),ISNUMBER(Poczatek),ISNUMBER(Koniec_Projekt)),IFERROR(IF($D2843=LataProjekcji,$F2843,IF($D2843&lt;LataProjekcji,IF((SUM($K2843:V2843)+12)&lt;$D2846,12,$D2846-SUM($K2843:V2843)),0)),0),0)</f>
        <v>0</v>
      </c>
      <c r="X2843" s="5">
        <f ca="1">IF(AND($G2844,NOT(ISTEXT($G2843)),ISNUMBER(Poczatek),ISNUMBER(Koniec_Projekt)),IFERROR(IF($D2843=LataProjekcji,$F2843,IF($D2843&lt;LataProjekcji,IF((SUM($K2843:W2843)+12)&lt;$D2846,12,$D2846-SUM($K2843:W2843)),0)),0),0)</f>
        <v>0</v>
      </c>
      <c r="Y2843" s="5">
        <f ca="1">IF(AND($G2844,NOT(ISTEXT($G2843)),ISNUMBER(Poczatek),ISNUMBER(Koniec_Projekt)),IFERROR(IF($D2843=LataProjekcji,$F2843,IF($D2843&lt;LataProjekcji,IF((SUM($K2843:X2843)+12)&lt;$D2846,12,$D2846-SUM($K2843:X2843)),0)),0),0)</f>
        <v>0</v>
      </c>
      <c r="Z2843" s="5">
        <f ca="1">IF(AND($G2844,NOT(ISTEXT($G2843)),ISNUMBER(Poczatek),ISNUMBER(Koniec_Projekt)),IFERROR(IF($D2843=LataProjekcji,$F2843,IF($D2843&lt;LataProjekcji,IF((SUM($K2843:Y2843)+12)&lt;$D2846,12,$D2846-SUM($K2843:Y2843)),0)),0),0)</f>
        <v>0</v>
      </c>
      <c r="AA2843" s="5">
        <f ca="1">IF(AND($G2844,NOT(ISTEXT($G2843)),ISNUMBER(Poczatek),ISNUMBER(Koniec_Projekt)),IFERROR(IF($D2843=LataProjekcji,$F2843,IF($D2843&lt;LataProjekcji,IF((SUM($K2843:Z2843)+12)&lt;$D2846,12,$D2846-SUM($K2843:Z2843)),0)),0),0)</f>
        <v>0</v>
      </c>
      <c r="AB2843" s="5">
        <f ca="1">IF(AND($G2844,NOT(ISTEXT($G2843)),ISNUMBER(Poczatek),ISNUMBER(Koniec_Projekt)),IFERROR(IF($D2843=LataProjekcji,$F2843,IF($D2843&lt;LataProjekcji,IF((SUM($K2843:AA2843)+12)&lt;$D2846,12,$D2846-SUM($K2843:AA2843)),0)),0),0)</f>
        <v>0</v>
      </c>
      <c r="AC2843" s="5">
        <f ca="1">IF(AND($G2844,NOT(ISTEXT($G2843)),ISNUMBER(Poczatek),ISNUMBER(Koniec_Projekt)),IFERROR(IF($D2843=LataProjekcji,$F2843,IF($D2843&lt;LataProjekcji,IF((SUM($K2843:AB2843)+12)&lt;$D2846,12,$D2846-SUM($K2843:AB2843)),0)),0),0)</f>
        <v>0</v>
      </c>
      <c r="AD2843" s="5">
        <f ca="1">IF(AND($G2844,NOT(ISTEXT($G2843)),ISNUMBER(Poczatek),ISNUMBER(Koniec_Projekt)),IFERROR(IF($D2843=LataProjekcji,$F2843,IF($D2843&lt;LataProjekcji,IF((SUM($K2843:AC2843)+12)&lt;$D2846,12,$D2846-SUM($K2843:AC2843)),0)),0),0)</f>
        <v>0</v>
      </c>
      <c r="AE2843" s="5">
        <f ca="1">IF(AND($G2844,NOT(ISTEXT($G2843)),ISNUMBER(Poczatek),ISNUMBER(Koniec_Projekt)),IFERROR(IF($D2843=LataProjekcji,$F2843,IF($D2843&lt;LataProjekcji,IF((SUM($K2843:AD2843)+12)&lt;$D2846,12,$D2846-SUM($K2843:AD2843)),0)),0),0)</f>
        <v>0</v>
      </c>
    </row>
    <row r="2844" spans="2:31" hidden="1">
      <c r="B2844" s="531" t="s">
        <v>758</v>
      </c>
      <c r="D2844" s="5">
        <f ca="1">D1678</f>
        <v>0</v>
      </c>
      <c r="E2844" s="459">
        <f ca="1">E1678</f>
        <v>0</v>
      </c>
      <c r="F2844" s="459">
        <f ca="1">F1678</f>
        <v>0</v>
      </c>
      <c r="G2844" s="1" t="b">
        <f>NOT(ISBLANK(am_maszyny))</f>
        <v>0</v>
      </c>
      <c r="H2844" s="543" t="b">
        <f ca="1">SUM(K2844:AE2844)=E2846</f>
        <v>1</v>
      </c>
      <c r="I2844" s="1" t="s">
        <v>753</v>
      </c>
      <c r="K2844" s="542">
        <f ca="1">IF(AND($G2844,NOT(ISTEXT($G2843)),ISNUMBER(Poczatek),ISNUMBER(Koniec_Projekt)),IFERROR(IF($D2843=LataProjekcji,IF($F2843&gt;$E2846,$E2846,$F2843),IF($D2846&gt;=$E2846,(IF($D2843&lt;LataProjekcji,IF((SUM(J2844:$K2844)+12)&lt;$E2846,12,$E2846-SUM(J2844:$K2844)),0)),(IF($D2843&lt;LataProjekcji,IF((SUM(J2844:$K2844)+12)&lt;$D2846,12,$D2846-SUM(J2844:$K2844)),0)))),0),0)</f>
        <v>0</v>
      </c>
      <c r="L2844" s="542">
        <f ca="1">IF(AND($G2844,NOT(ISTEXT($G2843)),ISNUMBER(Poczatek),ISNUMBER(Koniec_Projekt)),IFERROR(IF($D2843=LataProjekcji,IF($F2843&gt;$E2846,$E2846,$F2843),IF($D2846&gt;=$E2846,(IF($D2843&lt;LataProjekcji,IF((SUM($K2844:K2844)+12)&lt;$E2846,12,$E2846-SUM($K2844:K2844)),0)),(IF($D2843&lt;LataProjekcji,IF((SUM($K2844:K2844)+12)&lt;$D2846,12,$D2846-SUM($K2844:K2844)),0)))),0),0)</f>
        <v>0</v>
      </c>
      <c r="M2844" s="542">
        <f ca="1">IF(AND($G2844,NOT(ISTEXT($G2843)),ISNUMBER(Poczatek),ISNUMBER(Koniec_Projekt)),IFERROR(IF($D2843=LataProjekcji,IF($F2843&gt;$E2846,$E2846,$F2843),IF($D2846&gt;=$E2846,(IF($D2843&lt;LataProjekcji,IF((SUM($K2844:L2844)+12)&lt;$E2846,12,$E2846-SUM($K2844:L2844)),0)),(IF($D2843&lt;LataProjekcji,IF((SUM($K2844:L2844)+12)&lt;$D2846,12,$D2846-SUM($K2844:L2844)),0)))),0),0)</f>
        <v>0</v>
      </c>
      <c r="N2844" s="542">
        <f ca="1">IF(AND($G2844,NOT(ISTEXT($G2843)),ISNUMBER(Poczatek),ISNUMBER(Koniec_Projekt)),IFERROR(IF($D2843=LataProjekcji,IF($F2843&gt;$E2846,$E2846,$F2843),IF($D2846&gt;=$E2846,(IF($D2843&lt;LataProjekcji,IF((SUM($K2844:M2844)+12)&lt;$E2846,12,$E2846-SUM($K2844:M2844)),0)),(IF($D2843&lt;LataProjekcji,IF((SUM($K2844:M2844)+12)&lt;$D2846,12,$D2846-SUM($K2844:M2844)),0)))),0),0)</f>
        <v>0</v>
      </c>
      <c r="O2844" s="542">
        <f ca="1">IF(AND($G2844,NOT(ISTEXT($G2843)),ISNUMBER(Poczatek),ISNUMBER(Koniec_Projekt)),IFERROR(IF($D2843=LataProjekcji,IF($F2843&gt;$E2846,$E2846,$F2843),IF($D2846&gt;=$E2846,(IF($D2843&lt;LataProjekcji,IF((SUM($K2844:N2844)+12)&lt;$E2846,12,$E2846-SUM($K2844:N2844)),0)),(IF($D2843&lt;LataProjekcji,IF((SUM($K2844:N2844)+12)&lt;$D2846,12,$D2846-SUM($K2844:N2844)),0)))),0),0)</f>
        <v>0</v>
      </c>
      <c r="P2844" s="542">
        <f ca="1">IF(AND($G2844,NOT(ISTEXT($G2843)),ISNUMBER(Poczatek),ISNUMBER(Koniec_Projekt)),IFERROR(IF($D2843=LataProjekcji,IF($F2843&gt;$E2846,$E2846,$F2843),IF($D2846&gt;=$E2846,(IF($D2843&lt;LataProjekcji,IF((SUM($K2844:O2844)+12)&lt;$E2846,12,$E2846-SUM($K2844:O2844)),0)),(IF($D2843&lt;LataProjekcji,IF((SUM($K2844:O2844)+12)&lt;$D2846,12,$D2846-SUM($K2844:O2844)),0)))),0),0)</f>
        <v>0</v>
      </c>
      <c r="Q2844" s="542">
        <f ca="1">IF(AND($G2844,NOT(ISTEXT($G2843)),ISNUMBER(Poczatek),ISNUMBER(Koniec_Projekt)),IFERROR(IF($D2843=LataProjekcji,IF($F2843&gt;$E2846,$E2846,$F2843),IF($D2846&gt;=$E2846,(IF($D2843&lt;LataProjekcji,IF((SUM($K2844:P2844)+12)&lt;$E2846,12,$E2846-SUM($K2844:P2844)),0)),(IF($D2843&lt;LataProjekcji,IF((SUM($K2844:P2844)+12)&lt;$D2846,12,$D2846-SUM($K2844:P2844)),0)))),0),0)</f>
        <v>0</v>
      </c>
      <c r="R2844" s="542">
        <f ca="1">IF(AND($G2844,NOT(ISTEXT($G2843)),ISNUMBER(Poczatek),ISNUMBER(Koniec_Projekt)),IFERROR(IF($D2843=LataProjekcji,IF($F2843&gt;$E2846,$E2846,$F2843),IF($D2846&gt;=$E2846,(IF($D2843&lt;LataProjekcji,IF((SUM($K2844:Q2844)+12)&lt;$E2846,12,$E2846-SUM($K2844:Q2844)),0)),(IF($D2843&lt;LataProjekcji,IF((SUM($K2844:Q2844)+12)&lt;$D2846,12,$D2846-SUM($K2844:Q2844)),0)))),0),0)</f>
        <v>0</v>
      </c>
      <c r="S2844" s="542">
        <f ca="1">IF(AND($G2844,NOT(ISTEXT($G2843)),ISNUMBER(Poczatek),ISNUMBER(Koniec_Projekt)),IFERROR(IF($D2843=LataProjekcji,IF($F2843&gt;$E2846,$E2846,$F2843),IF($D2846&gt;=$E2846,(IF($D2843&lt;LataProjekcji,IF((SUM($K2844:R2844)+12)&lt;$E2846,12,$E2846-SUM($K2844:R2844)),0)),(IF($D2843&lt;LataProjekcji,IF((SUM($K2844:R2844)+12)&lt;$D2846,12,$D2846-SUM($K2844:R2844)),0)))),0),0)</f>
        <v>0</v>
      </c>
      <c r="T2844" s="542">
        <f ca="1">IF(AND($G2844,NOT(ISTEXT($G2843)),ISNUMBER(Poczatek),ISNUMBER(Koniec_Projekt)),IFERROR(IF($D2843=LataProjekcji,IF($F2843&gt;$E2846,$E2846,$F2843),IF($D2846&gt;=$E2846,(IF($D2843&lt;LataProjekcji,IF((SUM($K2844:S2844)+12)&lt;$E2846,12,$E2846-SUM($K2844:S2844)),0)),(IF($D2843&lt;LataProjekcji,IF((SUM($K2844:S2844)+12)&lt;$D2846,12,$D2846-SUM($K2844:S2844)),0)))),0),0)</f>
        <v>0</v>
      </c>
      <c r="U2844" s="542">
        <f ca="1">IF(AND($G2844,NOT(ISTEXT($G2843)),ISNUMBER(Poczatek),ISNUMBER(Koniec_Projekt)),IFERROR(IF($D2843=LataProjekcji,IF($F2843&gt;$E2846,$E2846,$F2843),IF($D2846&gt;=$E2846,(IF($D2843&lt;LataProjekcji,IF((SUM($K2844:T2844)+12)&lt;$E2846,12,$E2846-SUM($K2844:T2844)),0)),(IF($D2843&lt;LataProjekcji,IF((SUM($K2844:T2844)+12)&lt;$D2846,12,$D2846-SUM($K2844:T2844)),0)))),0),0)</f>
        <v>0</v>
      </c>
      <c r="V2844" s="542">
        <f ca="1">IF(AND($G2844,NOT(ISTEXT($G2843)),ISNUMBER(Poczatek),ISNUMBER(Koniec_Projekt)),IFERROR(IF($D2843=LataProjekcji,IF($F2843&gt;$E2846,$E2846,$F2843),IF($D2846&gt;=$E2846,(IF($D2843&lt;LataProjekcji,IF((SUM($K2844:U2844)+12)&lt;$E2846,12,$E2846-SUM($K2844:U2844)),0)),(IF($D2843&lt;LataProjekcji,IF((SUM($K2844:U2844)+12)&lt;$D2846,12,$D2846-SUM($K2844:U2844)),0)))),0),0)</f>
        <v>0</v>
      </c>
      <c r="W2844" s="542">
        <f ca="1">IF(AND($G2844,NOT(ISTEXT($G2843)),ISNUMBER(Poczatek),ISNUMBER(Koniec_Projekt)),IFERROR(IF($D2843=LataProjekcji,IF($F2843&gt;$E2846,$E2846,$F2843),IF($D2846&gt;=$E2846,(IF($D2843&lt;LataProjekcji,IF((SUM($K2844:V2844)+12)&lt;$E2846,12,$E2846-SUM($K2844:V2844)),0)),(IF($D2843&lt;LataProjekcji,IF((SUM($K2844:V2844)+12)&lt;$D2846,12,$D2846-SUM($K2844:V2844)),0)))),0),0)</f>
        <v>0</v>
      </c>
      <c r="X2844" s="542">
        <f ca="1">IF(AND($G2844,NOT(ISTEXT($G2843)),ISNUMBER(Poczatek),ISNUMBER(Koniec_Projekt)),IFERROR(IF($D2843=LataProjekcji,IF($F2843&gt;$E2846,$E2846,$F2843),IF($D2846&gt;=$E2846,(IF($D2843&lt;LataProjekcji,IF((SUM($K2844:W2844)+12)&lt;$E2846,12,$E2846-SUM($K2844:W2844)),0)),(IF($D2843&lt;LataProjekcji,IF((SUM($K2844:W2844)+12)&lt;$D2846,12,$D2846-SUM($K2844:W2844)),0)))),0),0)</f>
        <v>0</v>
      </c>
      <c r="Y2844" s="542">
        <f ca="1">IF(AND($G2844,NOT(ISTEXT($G2843)),ISNUMBER(Poczatek),ISNUMBER(Koniec_Projekt)),IFERROR(IF($D2843=LataProjekcji,IF($F2843&gt;$E2846,$E2846,$F2843),IF($D2846&gt;=$E2846,(IF($D2843&lt;LataProjekcji,IF((SUM($K2844:X2844)+12)&lt;$E2846,12,$E2846-SUM($K2844:X2844)),0)),(IF($D2843&lt;LataProjekcji,IF((SUM($K2844:X2844)+12)&lt;$D2846,12,$D2846-SUM($K2844:X2844)),0)))),0),0)</f>
        <v>0</v>
      </c>
      <c r="Z2844" s="542">
        <f ca="1">IF(AND($G2844,NOT(ISTEXT($G2843)),ISNUMBER(Poczatek),ISNUMBER(Koniec_Projekt)),IFERROR(IF($D2843=LataProjekcji,IF($F2843&gt;$E2846,$E2846,$F2843),IF($D2846&gt;=$E2846,(IF($D2843&lt;LataProjekcji,IF((SUM($K2844:Y2844)+12)&lt;$E2846,12,$E2846-SUM($K2844:Y2844)),0)),(IF($D2843&lt;LataProjekcji,IF((SUM($K2844:Y2844)+12)&lt;$D2846,12,$D2846-SUM($K2844:Y2844)),0)))),0),0)</f>
        <v>0</v>
      </c>
      <c r="AA2844" s="542">
        <f ca="1">IF(AND($G2844,NOT(ISTEXT($G2843)),ISNUMBER(Poczatek),ISNUMBER(Koniec_Projekt)),IFERROR(IF($D2843=LataProjekcji,IF($F2843&gt;$E2846,$E2846,$F2843),IF($D2846&gt;=$E2846,(IF($D2843&lt;LataProjekcji,IF((SUM($K2844:Z2844)+12)&lt;$E2846,12,$E2846-SUM($K2844:Z2844)),0)),(IF($D2843&lt;LataProjekcji,IF((SUM($K2844:Z2844)+12)&lt;$D2846,12,$D2846-SUM($K2844:Z2844)),0)))),0),0)</f>
        <v>0</v>
      </c>
      <c r="AB2844" s="542">
        <f ca="1">IF(AND($G2844,NOT(ISTEXT($G2843)),ISNUMBER(Poczatek),ISNUMBER(Koniec_Projekt)),IFERROR(IF($D2843=LataProjekcji,IF($F2843&gt;$E2846,$E2846,$F2843),IF($D2846&gt;=$E2846,(IF($D2843&lt;LataProjekcji,IF((SUM($K2844:AA2844)+12)&lt;$E2846,12,$E2846-SUM($K2844:AA2844)),0)),(IF($D2843&lt;LataProjekcji,IF((SUM($K2844:AA2844)+12)&lt;$D2846,12,$D2846-SUM($K2844:AA2844)),0)))),0),0)</f>
        <v>0</v>
      </c>
      <c r="AC2844" s="542">
        <f ca="1">IF(AND($G2844,NOT(ISTEXT($G2843)),ISNUMBER(Poczatek),ISNUMBER(Koniec_Projekt)),IFERROR(IF($D2843=LataProjekcji,IF($F2843&gt;$E2846,$E2846,$F2843),IF($D2846&gt;=$E2846,(IF($D2843&lt;LataProjekcji,IF((SUM($K2844:AB2844)+12)&lt;$E2846,12,$E2846-SUM($K2844:AB2844)),0)),(IF($D2843&lt;LataProjekcji,IF((SUM($K2844:AB2844)+12)&lt;$D2846,12,$D2846-SUM($K2844:AB2844)),0)))),0),0)</f>
        <v>0</v>
      </c>
      <c r="AD2844" s="542">
        <f ca="1">IF(AND($G2844,NOT(ISTEXT($G2843)),ISNUMBER(Poczatek),ISNUMBER(Koniec_Projekt)),IFERROR(IF($D2843=LataProjekcji,IF($F2843&gt;$E2846,$E2846,$F2843),IF($D2846&gt;=$E2846,(IF($D2843&lt;LataProjekcji,IF((SUM($K2844:AC2844)+12)&lt;$E2846,12,$E2846-SUM($K2844:AC2844)),0)),(IF($D2843&lt;LataProjekcji,IF((SUM($K2844:AC2844)+12)&lt;$D2846,12,$D2846-SUM($K2844:AC2844)),0)))),0),0)</f>
        <v>0</v>
      </c>
      <c r="AE2844" s="542">
        <f ca="1">IF(AND($G2844,NOT(ISTEXT($G2843)),ISNUMBER(Poczatek),ISNUMBER(Koniec_Projekt)),IFERROR(IF($D2843=LataProjekcji,IF($F2843&gt;$E2846,$E2846,$F2843),IF($D2846&gt;=$E2846,(IF($D2843&lt;LataProjekcji,IF((SUM($K2844:AD2844)+12)&lt;$E2846,12,$E2846-SUM($K2844:AD2844)),0)),(IF($D2843&lt;LataProjekcji,IF((SUM($K2844:AD2844)+12)&lt;$D2846,12,$D2846-SUM($K2844:AD2844)),0)))),0),0)</f>
        <v>0</v>
      </c>
    </row>
    <row r="2845" spans="2:31" hidden="1">
      <c r="B2845" s="531" t="s">
        <v>757</v>
      </c>
      <c r="D2845" s="459">
        <f ca="1">D1679</f>
        <v>0</v>
      </c>
      <c r="E2845" s="459">
        <f ca="1">IF(D2844&gt;10,ROUND(D2845/12,2),D2845)</f>
        <v>0</v>
      </c>
      <c r="F2845" s="529">
        <f>Koniec_Projekt</f>
        <v>0</v>
      </c>
      <c r="G2845" s="330">
        <f>Miesiac_Koniec_Projekt</f>
        <v>0</v>
      </c>
      <c r="H2845" s="543" t="b">
        <f ca="1">SUM(K2845:AE2845)=D2844</f>
        <v>1</v>
      </c>
      <c r="I2845" s="1" t="s">
        <v>716</v>
      </c>
      <c r="K2845" s="256">
        <f ca="1">IF(AND($G2844,NOT(ISTEXT($G2843)),ISNUMBER(Poczatek),ISNUMBER(Koniec_Projekt)),IFERROR(IF(LataProjekcji=$F2846,ROUND($D2844,0),ROUND(K2843*$E2845,0)),0),0)</f>
        <v>0</v>
      </c>
      <c r="L2845" s="5">
        <f ca="1">IF(AND($G2844,NOT(ISTEXT($G2843)),ISNUMBER(Poczatek),ISNUMBER(Koniec_Projekt)),IFERROR(IF(LataProjekcji=$F2846,ROUND($D2844-SUM(K2845:$K2845),0),ROUND(L2843*$E2845,0)),0),0)</f>
        <v>0</v>
      </c>
      <c r="M2845" s="5">
        <f ca="1">IF(AND($G2844,NOT(ISTEXT($G2843)),ISNUMBER(Poczatek),ISNUMBER(Koniec_Projekt)),IFERROR(IF(LataProjekcji=$F2846,ROUND($D2844-SUM($K2845:L2845),0),ROUND(M2843*$E2845,0)),0),0)</f>
        <v>0</v>
      </c>
      <c r="N2845" s="5">
        <f ca="1">IF(AND($G2844,NOT(ISTEXT($G2843)),ISNUMBER(Poczatek),ISNUMBER(Koniec_Projekt)),IFERROR(IF(LataProjekcji=$F2846,ROUND($D2844-SUM($K2845:M2845),0),ROUND(N2843*$E2845,0)),0),0)</f>
        <v>0</v>
      </c>
      <c r="O2845" s="5">
        <f ca="1">IF(AND($G2844,NOT(ISTEXT($G2843)),ISNUMBER(Poczatek),ISNUMBER(Koniec_Projekt)),IFERROR(IF(LataProjekcji=$F2846,ROUND($D2844-SUM($K2845:N2845),0),ROUND(O2843*$E2845,0)),0),0)</f>
        <v>0</v>
      </c>
      <c r="P2845" s="5">
        <f ca="1">IF(AND($G2844,NOT(ISTEXT($G2843)),ISNUMBER(Poczatek),ISNUMBER(Koniec_Projekt)),IFERROR(IF(LataProjekcji=$F2846,ROUND($D2844-SUM($K2845:O2845),0),ROUND(P2843*$E2845,0)),0),0)</f>
        <v>0</v>
      </c>
      <c r="Q2845" s="5">
        <f ca="1">IF(AND($G2844,NOT(ISTEXT($G2843)),ISNUMBER(Poczatek),ISNUMBER(Koniec_Projekt)),IFERROR(IF(LataProjekcji=$F2846,ROUND($D2844-SUM($K2845:P2845),0),ROUND(Q2843*$E2845,0)),0),0)</f>
        <v>0</v>
      </c>
      <c r="R2845" s="5">
        <f ca="1">IF(AND($G2844,NOT(ISTEXT($G2843)),ISNUMBER(Poczatek),ISNUMBER(Koniec_Projekt)),IFERROR(IF(LataProjekcji=$F2846,ROUND($D2844-SUM($K2845:Q2845),0),ROUND(R2843*$E2845,0)),0),0)</f>
        <v>0</v>
      </c>
      <c r="S2845" s="5">
        <f ca="1">IF(AND($G2844,NOT(ISTEXT($G2843)),ISNUMBER(Poczatek),ISNUMBER(Koniec_Projekt)),IFERROR(IF(LataProjekcji=$F2846,ROUND($D2844-SUM($K2845:R2845),0),ROUND(S2843*$E2845,0)),0),0)</f>
        <v>0</v>
      </c>
      <c r="T2845" s="5">
        <f ca="1">IF(AND($G2844,NOT(ISTEXT($G2843)),ISNUMBER(Poczatek),ISNUMBER(Koniec_Projekt)),IFERROR(IF(LataProjekcji=$F2846,ROUND($D2844-SUM($K2845:S2845),0),ROUND(T2843*$E2845,0)),0),0)</f>
        <v>0</v>
      </c>
      <c r="U2845" s="5">
        <f ca="1">IF(AND($G2844,NOT(ISTEXT($G2843)),ISNUMBER(Poczatek),ISNUMBER(Koniec_Projekt)),IFERROR(IF(LataProjekcji=$F2846,ROUND($D2844-SUM($K2845:T2845),0),ROUND(U2843*$E2845,0)),0),0)</f>
        <v>0</v>
      </c>
      <c r="V2845" s="5">
        <f ca="1">IF(AND($G2844,NOT(ISTEXT($G2843)),ISNUMBER(Poczatek),ISNUMBER(Koniec_Projekt)),IFERROR(IF(LataProjekcji=$F2846,ROUND($D2844-SUM($K2845:U2845),0),ROUND(V2843*$E2845,0)),0),0)</f>
        <v>0</v>
      </c>
      <c r="W2845" s="5">
        <f ca="1">IF(AND($G2844,NOT(ISTEXT($G2843)),ISNUMBER(Poczatek),ISNUMBER(Koniec_Projekt)),IFERROR(IF(LataProjekcji=$F2846,ROUND($D2844-SUM($K2845:V2845),0),ROUND(W2843*$E2845,0)),0),0)</f>
        <v>0</v>
      </c>
      <c r="X2845" s="5">
        <f ca="1">IF(AND($G2844,NOT(ISTEXT($G2843)),ISNUMBER(Poczatek),ISNUMBER(Koniec_Projekt)),IFERROR(IF(LataProjekcji=$F2846,ROUND($D2844-SUM($K2845:W2845),0),ROUND(X2843*$E2845,0)),0),0)</f>
        <v>0</v>
      </c>
      <c r="Y2845" s="5">
        <f ca="1">IF(AND($G2844,NOT(ISTEXT($G2843)),ISNUMBER(Poczatek),ISNUMBER(Koniec_Projekt)),IFERROR(IF(LataProjekcji=$F2846,ROUND($D2844-SUM($K2845:X2845),0),ROUND(Y2843*$E2845,0)),0),0)</f>
        <v>0</v>
      </c>
      <c r="Z2845" s="5">
        <f ca="1">IF(AND($G2844,NOT(ISTEXT($G2843)),ISNUMBER(Poczatek),ISNUMBER(Koniec_Projekt)),IFERROR(IF(LataProjekcji=$F2846,ROUND($D2844-SUM($K2845:Y2845),0),ROUND(Z2843*$E2845,0)),0),0)</f>
        <v>0</v>
      </c>
      <c r="AA2845" s="5">
        <f ca="1">IF(AND($G2844,NOT(ISTEXT($G2843)),ISNUMBER(Poczatek),ISNUMBER(Koniec_Projekt)),IFERROR(IF(LataProjekcji=$F2846,ROUND($D2844-SUM($K2845:Z2845),0),ROUND(AA2843*$E2845,0)),0),0)</f>
        <v>0</v>
      </c>
      <c r="AB2845" s="5">
        <f ca="1">IF(AND($G2844,NOT(ISTEXT($G2843)),ISNUMBER(Poczatek),ISNUMBER(Koniec_Projekt)),IFERROR(IF(LataProjekcji=$F2846,ROUND($D2844-SUM($K2845:AA2845),0),ROUND(AB2843*$E2845,0)),0),0)</f>
        <v>0</v>
      </c>
      <c r="AC2845" s="5">
        <f ca="1">IF(AND($G2844,NOT(ISTEXT($G2843)),ISNUMBER(Poczatek),ISNUMBER(Koniec_Projekt)),IFERROR(IF(LataProjekcji=$F2846,ROUND($D2844-SUM($K2845:AB2845),0),ROUND(AC2843*$E2845,0)),0),0)</f>
        <v>0</v>
      </c>
      <c r="AD2845" s="5">
        <f ca="1">IF(AND($G2844,NOT(ISTEXT($G2843)),ISNUMBER(Poczatek),ISNUMBER(Koniec_Projekt)),IFERROR(IF(LataProjekcji=$F2846,ROUND($D2844-SUM($K2845:AC2845),0),ROUND(AD2843*$E2845,0)),0),0)</f>
        <v>0</v>
      </c>
      <c r="AE2845" s="5">
        <f ca="1">IF(AND($G2844,NOT(ISTEXT($G2843)),ISNUMBER(Poczatek),ISNUMBER(Koniec_Projekt)),IFERROR(IF(LataProjekcji=$F2846,ROUND($D2844-SUM($K2845:AD2845),0),ROUND(AE2843*$E2845,0)),0),0)</f>
        <v>0</v>
      </c>
    </row>
    <row r="2846" spans="2:31" hidden="1">
      <c r="B2846" s="531" t="s">
        <v>754</v>
      </c>
      <c r="D2846" s="1">
        <f ca="1">IFERROR(ROUNDUP(D2844/E2845,0),0)</f>
        <v>0</v>
      </c>
      <c r="E2846" s="1">
        <f ca="1">IF(D2846=0,0,DATEDIF(DATE(D2843,E2843,1),DATE(F2845,G2845,1),"m"))</f>
        <v>0</v>
      </c>
      <c r="F2846" s="1" t="str">
        <f ca="1">IFERROR(YEAR(G2843),"brak daty")</f>
        <v>brak daty</v>
      </c>
      <c r="G2846" s="1" t="str">
        <f ca="1">IFERROR(MONTH(G2843),"brak daty")</f>
        <v>brak daty</v>
      </c>
      <c r="I2846" s="1" t="s">
        <v>426</v>
      </c>
      <c r="K2846" s="5">
        <f ca="1">IF(AND($G2844,NOT(ISTEXT($G2843)),ISNUMBER(Poczatek),ISNUMBER(Koniec_Projekt)),IFERROR(IF(LataProjekcji=$F2845,IF(AND($G2845=$G2846,$F2845=$F2846),ROUND($D2844-SUM($K2846),0),ROUND(K2844*$E2845,0)),IF(LataProjekcji&gt;$F2845,0,ROUND(K2844*$E2845,0))),0),0)</f>
        <v>0</v>
      </c>
      <c r="L2846" s="5">
        <f ca="1">IF(AND($G2844,NOT(ISTEXT($G2843)),ISNUMBER(Poczatek),ISNUMBER(Koniec_Projekt)),IFERROR(IF(LataProjekcji=$F2845,IF(AND($G2845=$G2846,$F2845=$F2846),ROUND($D2844-SUM($K2846:K2846),0),ROUND(L2844*$E2845,0)),IF(LataProjekcji&gt;$F2845,0,ROUND(L2844*$E2845,0))),0),0)</f>
        <v>0</v>
      </c>
      <c r="M2846" s="5">
        <f ca="1">IF(AND($G2844,NOT(ISTEXT($G2843)),ISNUMBER(Poczatek),ISNUMBER(Koniec_Projekt)),IFERROR(IF(LataProjekcji=$F2845,IF(AND($G2845=$G2846,$F2845=$F2846),ROUND($D2844-SUM($K2846:L2846),0),ROUND(M2844*$E2845,0)),IF(LataProjekcji&gt;$F2845,0,ROUND(M2844*$E2845,0))),0),0)</f>
        <v>0</v>
      </c>
      <c r="N2846" s="5">
        <f ca="1">IF(AND($G2844,NOT(ISTEXT($G2843)),ISNUMBER(Poczatek),ISNUMBER(Koniec_Projekt)),IFERROR(IF(LataProjekcji=$F2845,IF(AND($G2845=$G2846,$F2845=$F2846),ROUND($D2844-SUM($K2846:M2846),0),ROUND(N2844*$E2845,0)),IF(LataProjekcji&gt;$F2845,0,ROUND(N2844*$E2845,0))),0),0)</f>
        <v>0</v>
      </c>
      <c r="O2846" s="5">
        <f ca="1">IF(AND($G2844,NOT(ISTEXT($G2843)),ISNUMBER(Poczatek),ISNUMBER(Koniec_Projekt)),IFERROR(IF(LataProjekcji=$F2845,IF(AND($G2845=$G2846,$F2845=$F2846),ROUND($D2844-SUM($K2846:N2846),0),ROUND(O2844*$E2845,0)),IF(LataProjekcji&gt;$F2845,0,ROUND(O2844*$E2845,0))),0),0)</f>
        <v>0</v>
      </c>
      <c r="P2846" s="5">
        <f ca="1">IF(AND($G2844,NOT(ISTEXT($G2843)),ISNUMBER(Poczatek),ISNUMBER(Koniec_Projekt)),IFERROR(IF(LataProjekcji=$F2845,IF(AND($G2845=$G2846,$F2845=$F2846),ROUND($D2844-SUM($K2846:O2846),0),ROUND(P2844*$E2845,0)),IF(LataProjekcji&gt;$F2845,0,ROUND(P2844*$E2845,0))),0),0)</f>
        <v>0</v>
      </c>
      <c r="Q2846" s="5">
        <f ca="1">IF(AND($G2844,NOT(ISTEXT($G2843)),ISNUMBER(Poczatek),ISNUMBER(Koniec_Projekt)),IFERROR(IF(LataProjekcji=$F2845,IF(AND($G2845=$G2846,$F2845=$F2846),ROUND($D2844-SUM($K2846:P2846),0),ROUND(Q2844*$E2845,0)),IF(LataProjekcji&gt;$F2845,0,ROUND(Q2844*$E2845,0))),0),0)</f>
        <v>0</v>
      </c>
      <c r="R2846" s="5">
        <f ca="1">IF(AND($G2844,NOT(ISTEXT($G2843)),ISNUMBER(Poczatek),ISNUMBER(Koniec_Projekt)),IFERROR(IF(LataProjekcji=$F2845,IF(AND($G2845=$G2846,$F2845=$F2846),ROUND($D2844-SUM($K2846:Q2846),0),ROUND(R2844*$E2845,0)),IF(LataProjekcji&gt;$F2845,0,ROUND(R2844*$E2845,0))),0),0)</f>
        <v>0</v>
      </c>
      <c r="S2846" s="5">
        <f ca="1">IF(AND($G2844,NOT(ISTEXT($G2843)),ISNUMBER(Poczatek),ISNUMBER(Koniec_Projekt)),IFERROR(IF(LataProjekcji=$F2845,IF(AND($G2845=$G2846,$F2845=$F2846),ROUND($D2844-SUM($K2846:R2846),0),ROUND(S2844*$E2845,0)),IF(LataProjekcji&gt;$F2845,0,ROUND(S2844*$E2845,0))),0),0)</f>
        <v>0</v>
      </c>
      <c r="T2846" s="5">
        <f ca="1">IF(AND($G2844,NOT(ISTEXT($G2843)),ISNUMBER(Poczatek),ISNUMBER(Koniec_Projekt)),IFERROR(IF(LataProjekcji=$F2845,IF(AND($G2845=$G2846,$F2845=$F2846),ROUND($D2844-SUM($K2846:S2846),0),ROUND(T2844*$E2845,0)),IF(LataProjekcji&gt;$F2845,0,ROUND(T2844*$E2845,0))),0),0)</f>
        <v>0</v>
      </c>
      <c r="U2846" s="5">
        <f ca="1">IF(AND($G2844,NOT(ISTEXT($G2843)),ISNUMBER(Poczatek),ISNUMBER(Koniec_Projekt)),IFERROR(IF(LataProjekcji=$F2845,IF(AND($G2845=$G2846,$F2845=$F2846),ROUND($D2844-SUM($K2846:T2846),0),ROUND(U2844*$E2845,0)),IF(LataProjekcji&gt;$F2845,0,ROUND(U2844*$E2845,0))),0),0)</f>
        <v>0</v>
      </c>
      <c r="V2846" s="5">
        <f ca="1">IF(AND($G2844,NOT(ISTEXT($G2843)),ISNUMBER(Poczatek),ISNUMBER(Koniec_Projekt)),IFERROR(IF(LataProjekcji=$F2845,IF(AND($G2845=$G2846,$F2845=$F2846),ROUND($D2844-SUM($K2846:U2846),0),ROUND(V2844*$E2845,0)),IF(LataProjekcji&gt;$F2845,0,ROUND(V2844*$E2845,0))),0),0)</f>
        <v>0</v>
      </c>
      <c r="W2846" s="5">
        <f ca="1">IF(AND($G2844,NOT(ISTEXT($G2843)),ISNUMBER(Poczatek),ISNUMBER(Koniec_Projekt)),IFERROR(IF(LataProjekcji=$F2845,IF(AND($G2845=$G2846,$F2845=$F2846),ROUND($D2844-SUM($K2846:V2846),0),ROUND(W2844*$E2845,0)),IF(LataProjekcji&gt;$F2845,0,ROUND(W2844*$E2845,0))),0),0)</f>
        <v>0</v>
      </c>
      <c r="X2846" s="5">
        <f ca="1">IF(AND($G2844,NOT(ISTEXT($G2843)),ISNUMBER(Poczatek),ISNUMBER(Koniec_Projekt)),IFERROR(IF(LataProjekcji=$F2845,IF(AND($G2845=$G2846,$F2845=$F2846),ROUND($D2844-SUM($K2846:W2846),0),ROUND(X2844*$E2845,0)),IF(LataProjekcji&gt;$F2845,0,ROUND(X2844*$E2845,0))),0),0)</f>
        <v>0</v>
      </c>
      <c r="Y2846" s="5">
        <f ca="1">IF(AND($G2844,NOT(ISTEXT($G2843)),ISNUMBER(Poczatek),ISNUMBER(Koniec_Projekt)),IFERROR(IF(LataProjekcji=$F2845,IF(AND($G2845=$G2846,$F2845=$F2846),ROUND($D2844-SUM($K2846:X2846),0),ROUND(Y2844*$E2845,0)),IF(LataProjekcji&gt;$F2845,0,ROUND(Y2844*$E2845,0))),0),0)</f>
        <v>0</v>
      </c>
      <c r="Z2846" s="5">
        <f ca="1">IF(AND($G2844,NOT(ISTEXT($G2843)),ISNUMBER(Poczatek),ISNUMBER(Koniec_Projekt)),IFERROR(IF(LataProjekcji=$F2845,IF(AND($G2845=$G2846,$F2845=$F2846),ROUND($D2844-SUM($K2846:Y2846),0),ROUND(Z2844*$E2845,0)),IF(LataProjekcji&gt;$F2845,0,ROUND(Z2844*$E2845,0))),0),0)</f>
        <v>0</v>
      </c>
      <c r="AA2846" s="5">
        <f ca="1">IF(AND($G2844,NOT(ISTEXT($G2843)),ISNUMBER(Poczatek),ISNUMBER(Koniec_Projekt)),IFERROR(IF(LataProjekcji=$F2845,IF(AND($G2845=$G2846,$F2845=$F2846),ROUND($D2844-SUM($K2846:Z2846),0),ROUND(AA2844*$E2845,0)),IF(LataProjekcji&gt;$F2845,0,ROUND(AA2844*$E2845,0))),0),0)</f>
        <v>0</v>
      </c>
      <c r="AB2846" s="5">
        <f ca="1">IF(AND($G2844,NOT(ISTEXT($G2843)),ISNUMBER(Poczatek),ISNUMBER(Koniec_Projekt)),IFERROR(IF(LataProjekcji=$F2845,IF(AND($G2845=$G2846,$F2845=$F2846),ROUND($D2844-SUM($K2846:AA2846),0),ROUND(AB2844*$E2845,0)),IF(LataProjekcji&gt;$F2845,0,ROUND(AB2844*$E2845,0))),0),0)</f>
        <v>0</v>
      </c>
      <c r="AC2846" s="5">
        <f ca="1">IF(AND($G2844,NOT(ISTEXT($G2843)),ISNUMBER(Poczatek),ISNUMBER(Koniec_Projekt)),IFERROR(IF(LataProjekcji=$F2845,IF(AND($G2845=$G2846,$F2845=$F2846),ROUND($D2844-SUM($K2846:AB2846),0),ROUND(AC2844*$E2845,0)),IF(LataProjekcji&gt;$F2845,0,ROUND(AC2844*$E2845,0))),0),0)</f>
        <v>0</v>
      </c>
      <c r="AD2846" s="5">
        <f ca="1">IF(AND($G2844,NOT(ISTEXT($G2843)),ISNUMBER(Poczatek),ISNUMBER(Koniec_Projekt)),IFERROR(IF(LataProjekcji=$F2845,IF(AND($G2845=$G2846,$F2845=$F2846),ROUND($D2844-SUM($K2846:AC2846),0),ROUND(AD2844*$E2845,0)),IF(LataProjekcji&gt;$F2845,0,ROUND(AD2844*$E2845,0))),0),0)</f>
        <v>0</v>
      </c>
      <c r="AE2846" s="5">
        <f ca="1">IF(AND($G2844,NOT(ISTEXT($G2843)),ISNUMBER(Poczatek),ISNUMBER(Koniec_Projekt)),IFERROR(IF(LataProjekcji=$F2845,IF(AND($G2845=$G2846,$F2845=$F2846),ROUND($D2844-SUM($K2846:AD2846),0),ROUND(AE2844*$E2845,0)),IF(LataProjekcji&gt;$F2845,0,ROUND(AE2844*$E2845,0))),0),0)</f>
        <v>0</v>
      </c>
    </row>
    <row r="2847" spans="2:31" ht="12.5" hidden="1" thickBot="1">
      <c r="B2847" s="532" t="s">
        <v>755</v>
      </c>
      <c r="C2847" s="533"/>
      <c r="D2847" s="534">
        <f ca="1">IF(D2844&gt;10,ROUND((D2846-1)*E2845,0),E2845)</f>
        <v>0</v>
      </c>
      <c r="E2847" s="534">
        <f ca="1">D2844-D2847</f>
        <v>0</v>
      </c>
      <c r="F2847" s="533"/>
      <c r="G2847" s="533"/>
      <c r="H2847" s="533"/>
      <c r="I2847" s="533"/>
      <c r="J2847" s="533"/>
      <c r="K2847" s="533"/>
      <c r="L2847" s="533"/>
      <c r="M2847" s="533"/>
      <c r="N2847" s="533"/>
      <c r="O2847" s="533"/>
      <c r="P2847" s="533"/>
      <c r="Q2847" s="533"/>
      <c r="R2847" s="533"/>
      <c r="S2847" s="533"/>
      <c r="T2847" s="533"/>
      <c r="U2847" s="533"/>
      <c r="V2847" s="533"/>
      <c r="W2847" s="533"/>
      <c r="X2847" s="533"/>
      <c r="Y2847" s="533"/>
      <c r="Z2847" s="533"/>
      <c r="AA2847" s="533"/>
      <c r="AB2847" s="533"/>
      <c r="AC2847" s="533"/>
      <c r="AD2847" s="533"/>
      <c r="AE2847" s="533"/>
    </row>
    <row r="2848" spans="2:31" ht="12.5" hidden="1" thickTop="1"/>
    <row r="2849" spans="2:31" ht="12.5" hidden="1" thickBot="1">
      <c r="B2849" s="535" t="str">
        <f ca="1">"nazwa ST: "&amp;B1683</f>
        <v>nazwa ST: 0</v>
      </c>
      <c r="C2849" s="535"/>
      <c r="D2849" s="536">
        <f>D1683</f>
        <v>167</v>
      </c>
      <c r="E2849" s="535"/>
      <c r="F2849" s="535"/>
      <c r="G2849" s="535"/>
      <c r="H2849" s="535"/>
      <c r="I2849" s="535"/>
      <c r="J2849" s="535"/>
      <c r="K2849" s="544" t="str">
        <f t="shared" ref="K2849:AE2849" si="3741">LataProjekcji</f>
        <v>Uzupełnij dane</v>
      </c>
      <c r="L2849" s="544" t="str">
        <f t="shared" si="3741"/>
        <v/>
      </c>
      <c r="M2849" s="544" t="str">
        <f t="shared" si="3741"/>
        <v/>
      </c>
      <c r="N2849" s="544" t="str">
        <f t="shared" si="3741"/>
        <v/>
      </c>
      <c r="O2849" s="544" t="str">
        <f t="shared" si="3741"/>
        <v/>
      </c>
      <c r="P2849" s="544" t="str">
        <f t="shared" si="3741"/>
        <v/>
      </c>
      <c r="Q2849" s="544" t="str">
        <f t="shared" si="3741"/>
        <v/>
      </c>
      <c r="R2849" s="544" t="str">
        <f t="shared" si="3741"/>
        <v/>
      </c>
      <c r="S2849" s="544" t="str">
        <f t="shared" si="3741"/>
        <v/>
      </c>
      <c r="T2849" s="544" t="str">
        <f t="shared" si="3741"/>
        <v/>
      </c>
      <c r="U2849" s="544" t="str">
        <f t="shared" si="3741"/>
        <v/>
      </c>
      <c r="V2849" s="544" t="str">
        <f t="shared" si="3741"/>
        <v/>
      </c>
      <c r="W2849" s="544" t="str">
        <f t="shared" si="3741"/>
        <v/>
      </c>
      <c r="X2849" s="544" t="str">
        <f t="shared" si="3741"/>
        <v/>
      </c>
      <c r="Y2849" s="544" t="str">
        <f t="shared" si="3741"/>
        <v/>
      </c>
      <c r="Z2849" s="544" t="str">
        <f t="shared" si="3741"/>
        <v/>
      </c>
      <c r="AA2849" s="544" t="str">
        <f t="shared" si="3741"/>
        <v/>
      </c>
      <c r="AB2849" s="544" t="str">
        <f t="shared" si="3741"/>
        <v/>
      </c>
      <c r="AC2849" s="544" t="str">
        <f t="shared" si="3741"/>
        <v/>
      </c>
      <c r="AD2849" s="544" t="str">
        <f t="shared" si="3741"/>
        <v/>
      </c>
      <c r="AE2849" s="544" t="str">
        <f t="shared" si="3741"/>
        <v/>
      </c>
    </row>
    <row r="2850" spans="2:31" hidden="1">
      <c r="B2850" s="531" t="s">
        <v>756</v>
      </c>
      <c r="D2850" s="1">
        <f ca="1">D1684</f>
        <v>1900</v>
      </c>
      <c r="E2850" s="1">
        <f ca="1">E1684</f>
        <v>1</v>
      </c>
      <c r="F2850" s="1">
        <f ca="1">IF(D2851&gt;10,F1684,1)</f>
        <v>1</v>
      </c>
      <c r="G2850" s="530" t="str">
        <f ca="1">IF(ISBLANK(OFFSET($E$269,$D2849,0)),"brak daty",IF(D2851&gt;10,EDATE(OFFSET($E$269,$D2849,0),D2853),DATE(D2850,E2850,1)))</f>
        <v>brak daty</v>
      </c>
      <c r="H2850" s="543" t="b">
        <f ca="1">SUM(K2850:AE2850)=D2853</f>
        <v>1</v>
      </c>
      <c r="I2850" s="1" t="s">
        <v>752</v>
      </c>
      <c r="K2850" s="5">
        <f ca="1">IF(AND($G2851,NOT(ISTEXT($G2850)),ISNUMBER(Poczatek),ISNUMBER(Koniec_Projekt)),IFERROR(IF($D2850=LataProjekcji,$F2850,IF($D2850&lt;LataProjekcji,IF((SUM(K2850)+12)&lt;$D2853,12,$D2853-SUM(K2850)),0)),0),0)</f>
        <v>0</v>
      </c>
      <c r="L2850" s="5">
        <f ca="1">IF(AND($G2851,NOT(ISTEXT($G2850)),ISNUMBER(Poczatek),ISNUMBER(Koniec_Projekt)),IFERROR(IF($D2850=LataProjekcji,$F2850,IF($D2850&lt;LataProjekcji,IF((SUM($K2850:K2850)+12)&lt;$D2853,12,$D2853-SUM($K2850:K2850)),0)),0),0)</f>
        <v>0</v>
      </c>
      <c r="M2850" s="5">
        <f ca="1">IF(AND($G2851,NOT(ISTEXT($G2850)),ISNUMBER(Poczatek),ISNUMBER(Koniec_Projekt)),IFERROR(IF($D2850=LataProjekcji,$F2850,IF($D2850&lt;LataProjekcji,IF((SUM($K2850:L2850)+12)&lt;$D2853,12,$D2853-SUM($K2850:L2850)),0)),0),0)</f>
        <v>0</v>
      </c>
      <c r="N2850" s="5">
        <f ca="1">IF(AND($G2851,NOT(ISTEXT($G2850)),ISNUMBER(Poczatek),ISNUMBER(Koniec_Projekt)),IFERROR(IF($D2850=LataProjekcji,$F2850,IF($D2850&lt;LataProjekcji,IF((SUM($K2850:M2850)+12)&lt;$D2853,12,$D2853-SUM($K2850:M2850)),0)),0),0)</f>
        <v>0</v>
      </c>
      <c r="O2850" s="5">
        <f ca="1">IF(AND($G2851,NOT(ISTEXT($G2850)),ISNUMBER(Poczatek),ISNUMBER(Koniec_Projekt)),IFERROR(IF($D2850=LataProjekcji,$F2850,IF($D2850&lt;LataProjekcji,IF((SUM($K2850:N2850)+12)&lt;$D2853,12,$D2853-SUM($K2850:N2850)),0)),0),0)</f>
        <v>0</v>
      </c>
      <c r="P2850" s="5">
        <f ca="1">IF(AND($G2851,NOT(ISTEXT($G2850)),ISNUMBER(Poczatek),ISNUMBER(Koniec_Projekt)),IFERROR(IF($D2850=LataProjekcji,$F2850,IF($D2850&lt;LataProjekcji,IF((SUM($K2850:O2850)+12)&lt;$D2853,12,$D2853-SUM($K2850:O2850)),0)),0),0)</f>
        <v>0</v>
      </c>
      <c r="Q2850" s="5">
        <f ca="1">IF(AND($G2851,NOT(ISTEXT($G2850)),ISNUMBER(Poczatek),ISNUMBER(Koniec_Projekt)),IFERROR(IF($D2850=LataProjekcji,$F2850,IF($D2850&lt;LataProjekcji,IF((SUM($K2850:P2850)+12)&lt;$D2853,12,$D2853-SUM($K2850:P2850)),0)),0),0)</f>
        <v>0</v>
      </c>
      <c r="R2850" s="5">
        <f ca="1">IF(AND($G2851,NOT(ISTEXT($G2850)),ISNUMBER(Poczatek),ISNUMBER(Koniec_Projekt)),IFERROR(IF($D2850=LataProjekcji,$F2850,IF($D2850&lt;LataProjekcji,IF((SUM($K2850:Q2850)+12)&lt;$D2853,12,$D2853-SUM($K2850:Q2850)),0)),0),0)</f>
        <v>0</v>
      </c>
      <c r="S2850" s="5">
        <f ca="1">IF(AND($G2851,NOT(ISTEXT($G2850)),ISNUMBER(Poczatek),ISNUMBER(Koniec_Projekt)),IFERROR(IF($D2850=LataProjekcji,$F2850,IF($D2850&lt;LataProjekcji,IF((SUM($K2850:R2850)+12)&lt;$D2853,12,$D2853-SUM($K2850:R2850)),0)),0),0)</f>
        <v>0</v>
      </c>
      <c r="T2850" s="5">
        <f ca="1">IF(AND($G2851,NOT(ISTEXT($G2850)),ISNUMBER(Poczatek),ISNUMBER(Koniec_Projekt)),IFERROR(IF($D2850=LataProjekcji,$F2850,IF($D2850&lt;LataProjekcji,IF((SUM($K2850:S2850)+12)&lt;$D2853,12,$D2853-SUM($K2850:S2850)),0)),0),0)</f>
        <v>0</v>
      </c>
      <c r="U2850" s="5">
        <f ca="1">IF(AND($G2851,NOT(ISTEXT($G2850)),ISNUMBER(Poczatek),ISNUMBER(Koniec_Projekt)),IFERROR(IF($D2850=LataProjekcji,$F2850,IF($D2850&lt;LataProjekcji,IF((SUM($K2850:T2850)+12)&lt;$D2853,12,$D2853-SUM($K2850:T2850)),0)),0),0)</f>
        <v>0</v>
      </c>
      <c r="V2850" s="5">
        <f ca="1">IF(AND($G2851,NOT(ISTEXT($G2850)),ISNUMBER(Poczatek),ISNUMBER(Koniec_Projekt)),IFERROR(IF($D2850=LataProjekcji,$F2850,IF($D2850&lt;LataProjekcji,IF((SUM($K2850:U2850)+12)&lt;$D2853,12,$D2853-SUM($K2850:U2850)),0)),0),0)</f>
        <v>0</v>
      </c>
      <c r="W2850" s="5">
        <f ca="1">IF(AND($G2851,NOT(ISTEXT($G2850)),ISNUMBER(Poczatek),ISNUMBER(Koniec_Projekt)),IFERROR(IF($D2850=LataProjekcji,$F2850,IF($D2850&lt;LataProjekcji,IF((SUM($K2850:V2850)+12)&lt;$D2853,12,$D2853-SUM($K2850:V2850)),0)),0),0)</f>
        <v>0</v>
      </c>
      <c r="X2850" s="5">
        <f ca="1">IF(AND($G2851,NOT(ISTEXT($G2850)),ISNUMBER(Poczatek),ISNUMBER(Koniec_Projekt)),IFERROR(IF($D2850=LataProjekcji,$F2850,IF($D2850&lt;LataProjekcji,IF((SUM($K2850:W2850)+12)&lt;$D2853,12,$D2853-SUM($K2850:W2850)),0)),0),0)</f>
        <v>0</v>
      </c>
      <c r="Y2850" s="5">
        <f ca="1">IF(AND($G2851,NOT(ISTEXT($G2850)),ISNUMBER(Poczatek),ISNUMBER(Koniec_Projekt)),IFERROR(IF($D2850=LataProjekcji,$F2850,IF($D2850&lt;LataProjekcji,IF((SUM($K2850:X2850)+12)&lt;$D2853,12,$D2853-SUM($K2850:X2850)),0)),0),0)</f>
        <v>0</v>
      </c>
      <c r="Z2850" s="5">
        <f ca="1">IF(AND($G2851,NOT(ISTEXT($G2850)),ISNUMBER(Poczatek),ISNUMBER(Koniec_Projekt)),IFERROR(IF($D2850=LataProjekcji,$F2850,IF($D2850&lt;LataProjekcji,IF((SUM($K2850:Y2850)+12)&lt;$D2853,12,$D2853-SUM($K2850:Y2850)),0)),0),0)</f>
        <v>0</v>
      </c>
      <c r="AA2850" s="5">
        <f ca="1">IF(AND($G2851,NOT(ISTEXT($G2850)),ISNUMBER(Poczatek),ISNUMBER(Koniec_Projekt)),IFERROR(IF($D2850=LataProjekcji,$F2850,IF($D2850&lt;LataProjekcji,IF((SUM($K2850:Z2850)+12)&lt;$D2853,12,$D2853-SUM($K2850:Z2850)),0)),0),0)</f>
        <v>0</v>
      </c>
      <c r="AB2850" s="5">
        <f ca="1">IF(AND($G2851,NOT(ISTEXT($G2850)),ISNUMBER(Poczatek),ISNUMBER(Koniec_Projekt)),IFERROR(IF($D2850=LataProjekcji,$F2850,IF($D2850&lt;LataProjekcji,IF((SUM($K2850:AA2850)+12)&lt;$D2853,12,$D2853-SUM($K2850:AA2850)),0)),0),0)</f>
        <v>0</v>
      </c>
      <c r="AC2850" s="5">
        <f ca="1">IF(AND($G2851,NOT(ISTEXT($G2850)),ISNUMBER(Poczatek),ISNUMBER(Koniec_Projekt)),IFERROR(IF($D2850=LataProjekcji,$F2850,IF($D2850&lt;LataProjekcji,IF((SUM($K2850:AB2850)+12)&lt;$D2853,12,$D2853-SUM($K2850:AB2850)),0)),0),0)</f>
        <v>0</v>
      </c>
      <c r="AD2850" s="5">
        <f ca="1">IF(AND($G2851,NOT(ISTEXT($G2850)),ISNUMBER(Poczatek),ISNUMBER(Koniec_Projekt)),IFERROR(IF($D2850=LataProjekcji,$F2850,IF($D2850&lt;LataProjekcji,IF((SUM($K2850:AC2850)+12)&lt;$D2853,12,$D2853-SUM($K2850:AC2850)),0)),0),0)</f>
        <v>0</v>
      </c>
      <c r="AE2850" s="5">
        <f ca="1">IF(AND($G2851,NOT(ISTEXT($G2850)),ISNUMBER(Poczatek),ISNUMBER(Koniec_Projekt)),IFERROR(IF($D2850=LataProjekcji,$F2850,IF($D2850&lt;LataProjekcji,IF((SUM($K2850:AD2850)+12)&lt;$D2853,12,$D2853-SUM($K2850:AD2850)),0)),0),0)</f>
        <v>0</v>
      </c>
    </row>
    <row r="2851" spans="2:31" hidden="1">
      <c r="B2851" s="531" t="s">
        <v>758</v>
      </c>
      <c r="D2851" s="5">
        <f ca="1">D1685</f>
        <v>0</v>
      </c>
      <c r="E2851" s="459">
        <f ca="1">E1685</f>
        <v>0</v>
      </c>
      <c r="F2851" s="459">
        <f ca="1">F1685</f>
        <v>0</v>
      </c>
      <c r="G2851" s="1" t="b">
        <f>NOT(ISBLANK(am_maszyny))</f>
        <v>0</v>
      </c>
      <c r="H2851" s="543" t="b">
        <f ca="1">SUM(K2851:AE2851)=E2853</f>
        <v>1</v>
      </c>
      <c r="I2851" s="1" t="s">
        <v>753</v>
      </c>
      <c r="K2851" s="542">
        <f ca="1">IF(AND($G2851,NOT(ISTEXT($G2850)),ISNUMBER(Poczatek),ISNUMBER(Koniec_Projekt)),IFERROR(IF($D2850=LataProjekcji,IF($F2850&gt;$E2853,$E2853,$F2850),IF($D2853&gt;=$E2853,(IF($D2850&lt;LataProjekcji,IF((SUM(J2851:$K2851)+12)&lt;$E2853,12,$E2853-SUM(J2851:$K2851)),0)),(IF($D2850&lt;LataProjekcji,IF((SUM(J2851:$K2851)+12)&lt;$D2853,12,$D2853-SUM(J2851:$K2851)),0)))),0),0)</f>
        <v>0</v>
      </c>
      <c r="L2851" s="542">
        <f ca="1">IF(AND($G2851,NOT(ISTEXT($G2850)),ISNUMBER(Poczatek),ISNUMBER(Koniec_Projekt)),IFERROR(IF($D2850=LataProjekcji,IF($F2850&gt;$E2853,$E2853,$F2850),IF($D2853&gt;=$E2853,(IF($D2850&lt;LataProjekcji,IF((SUM($K2851:K2851)+12)&lt;$E2853,12,$E2853-SUM($K2851:K2851)),0)),(IF($D2850&lt;LataProjekcji,IF((SUM($K2851:K2851)+12)&lt;$D2853,12,$D2853-SUM($K2851:K2851)),0)))),0),0)</f>
        <v>0</v>
      </c>
      <c r="M2851" s="542">
        <f ca="1">IF(AND($G2851,NOT(ISTEXT($G2850)),ISNUMBER(Poczatek),ISNUMBER(Koniec_Projekt)),IFERROR(IF($D2850=LataProjekcji,IF($F2850&gt;$E2853,$E2853,$F2850),IF($D2853&gt;=$E2853,(IF($D2850&lt;LataProjekcji,IF((SUM($K2851:L2851)+12)&lt;$E2853,12,$E2853-SUM($K2851:L2851)),0)),(IF($D2850&lt;LataProjekcji,IF((SUM($K2851:L2851)+12)&lt;$D2853,12,$D2853-SUM($K2851:L2851)),0)))),0),0)</f>
        <v>0</v>
      </c>
      <c r="N2851" s="542">
        <f ca="1">IF(AND($G2851,NOT(ISTEXT($G2850)),ISNUMBER(Poczatek),ISNUMBER(Koniec_Projekt)),IFERROR(IF($D2850=LataProjekcji,IF($F2850&gt;$E2853,$E2853,$F2850),IF($D2853&gt;=$E2853,(IF($D2850&lt;LataProjekcji,IF((SUM($K2851:M2851)+12)&lt;$E2853,12,$E2853-SUM($K2851:M2851)),0)),(IF($D2850&lt;LataProjekcji,IF((SUM($K2851:M2851)+12)&lt;$D2853,12,$D2853-SUM($K2851:M2851)),0)))),0),0)</f>
        <v>0</v>
      </c>
      <c r="O2851" s="542">
        <f ca="1">IF(AND($G2851,NOT(ISTEXT($G2850)),ISNUMBER(Poczatek),ISNUMBER(Koniec_Projekt)),IFERROR(IF($D2850=LataProjekcji,IF($F2850&gt;$E2853,$E2853,$F2850),IF($D2853&gt;=$E2853,(IF($D2850&lt;LataProjekcji,IF((SUM($K2851:N2851)+12)&lt;$E2853,12,$E2853-SUM($K2851:N2851)),0)),(IF($D2850&lt;LataProjekcji,IF((SUM($K2851:N2851)+12)&lt;$D2853,12,$D2853-SUM($K2851:N2851)),0)))),0),0)</f>
        <v>0</v>
      </c>
      <c r="P2851" s="542">
        <f ca="1">IF(AND($G2851,NOT(ISTEXT($G2850)),ISNUMBER(Poczatek),ISNUMBER(Koniec_Projekt)),IFERROR(IF($D2850=LataProjekcji,IF($F2850&gt;$E2853,$E2853,$F2850),IF($D2853&gt;=$E2853,(IF($D2850&lt;LataProjekcji,IF((SUM($K2851:O2851)+12)&lt;$E2853,12,$E2853-SUM($K2851:O2851)),0)),(IF($D2850&lt;LataProjekcji,IF((SUM($K2851:O2851)+12)&lt;$D2853,12,$D2853-SUM($K2851:O2851)),0)))),0),0)</f>
        <v>0</v>
      </c>
      <c r="Q2851" s="542">
        <f ca="1">IF(AND($G2851,NOT(ISTEXT($G2850)),ISNUMBER(Poczatek),ISNUMBER(Koniec_Projekt)),IFERROR(IF($D2850=LataProjekcji,IF($F2850&gt;$E2853,$E2853,$F2850),IF($D2853&gt;=$E2853,(IF($D2850&lt;LataProjekcji,IF((SUM($K2851:P2851)+12)&lt;$E2853,12,$E2853-SUM($K2851:P2851)),0)),(IF($D2850&lt;LataProjekcji,IF((SUM($K2851:P2851)+12)&lt;$D2853,12,$D2853-SUM($K2851:P2851)),0)))),0),0)</f>
        <v>0</v>
      </c>
      <c r="R2851" s="542">
        <f ca="1">IF(AND($G2851,NOT(ISTEXT($G2850)),ISNUMBER(Poczatek),ISNUMBER(Koniec_Projekt)),IFERROR(IF($D2850=LataProjekcji,IF($F2850&gt;$E2853,$E2853,$F2850),IF($D2853&gt;=$E2853,(IF($D2850&lt;LataProjekcji,IF((SUM($K2851:Q2851)+12)&lt;$E2853,12,$E2853-SUM($K2851:Q2851)),0)),(IF($D2850&lt;LataProjekcji,IF((SUM($K2851:Q2851)+12)&lt;$D2853,12,$D2853-SUM($K2851:Q2851)),0)))),0),0)</f>
        <v>0</v>
      </c>
      <c r="S2851" s="542">
        <f ca="1">IF(AND($G2851,NOT(ISTEXT($G2850)),ISNUMBER(Poczatek),ISNUMBER(Koniec_Projekt)),IFERROR(IF($D2850=LataProjekcji,IF($F2850&gt;$E2853,$E2853,$F2850),IF($D2853&gt;=$E2853,(IF($D2850&lt;LataProjekcji,IF((SUM($K2851:R2851)+12)&lt;$E2853,12,$E2853-SUM($K2851:R2851)),0)),(IF($D2850&lt;LataProjekcji,IF((SUM($K2851:R2851)+12)&lt;$D2853,12,$D2853-SUM($K2851:R2851)),0)))),0),0)</f>
        <v>0</v>
      </c>
      <c r="T2851" s="542">
        <f ca="1">IF(AND($G2851,NOT(ISTEXT($G2850)),ISNUMBER(Poczatek),ISNUMBER(Koniec_Projekt)),IFERROR(IF($D2850=LataProjekcji,IF($F2850&gt;$E2853,$E2853,$F2850),IF($D2853&gt;=$E2853,(IF($D2850&lt;LataProjekcji,IF((SUM($K2851:S2851)+12)&lt;$E2853,12,$E2853-SUM($K2851:S2851)),0)),(IF($D2850&lt;LataProjekcji,IF((SUM($K2851:S2851)+12)&lt;$D2853,12,$D2853-SUM($K2851:S2851)),0)))),0),0)</f>
        <v>0</v>
      </c>
      <c r="U2851" s="542">
        <f ca="1">IF(AND($G2851,NOT(ISTEXT($G2850)),ISNUMBER(Poczatek),ISNUMBER(Koniec_Projekt)),IFERROR(IF($D2850=LataProjekcji,IF($F2850&gt;$E2853,$E2853,$F2850),IF($D2853&gt;=$E2853,(IF($D2850&lt;LataProjekcji,IF((SUM($K2851:T2851)+12)&lt;$E2853,12,$E2853-SUM($K2851:T2851)),0)),(IF($D2850&lt;LataProjekcji,IF((SUM($K2851:T2851)+12)&lt;$D2853,12,$D2853-SUM($K2851:T2851)),0)))),0),0)</f>
        <v>0</v>
      </c>
      <c r="V2851" s="542">
        <f ca="1">IF(AND($G2851,NOT(ISTEXT($G2850)),ISNUMBER(Poczatek),ISNUMBER(Koniec_Projekt)),IFERROR(IF($D2850=LataProjekcji,IF($F2850&gt;$E2853,$E2853,$F2850),IF($D2853&gt;=$E2853,(IF($D2850&lt;LataProjekcji,IF((SUM($K2851:U2851)+12)&lt;$E2853,12,$E2853-SUM($K2851:U2851)),0)),(IF($D2850&lt;LataProjekcji,IF((SUM($K2851:U2851)+12)&lt;$D2853,12,$D2853-SUM($K2851:U2851)),0)))),0),0)</f>
        <v>0</v>
      </c>
      <c r="W2851" s="542">
        <f ca="1">IF(AND($G2851,NOT(ISTEXT($G2850)),ISNUMBER(Poczatek),ISNUMBER(Koniec_Projekt)),IFERROR(IF($D2850=LataProjekcji,IF($F2850&gt;$E2853,$E2853,$F2850),IF($D2853&gt;=$E2853,(IF($D2850&lt;LataProjekcji,IF((SUM($K2851:V2851)+12)&lt;$E2853,12,$E2853-SUM($K2851:V2851)),0)),(IF($D2850&lt;LataProjekcji,IF((SUM($K2851:V2851)+12)&lt;$D2853,12,$D2853-SUM($K2851:V2851)),0)))),0),0)</f>
        <v>0</v>
      </c>
      <c r="X2851" s="542">
        <f ca="1">IF(AND($G2851,NOT(ISTEXT($G2850)),ISNUMBER(Poczatek),ISNUMBER(Koniec_Projekt)),IFERROR(IF($D2850=LataProjekcji,IF($F2850&gt;$E2853,$E2853,$F2850),IF($D2853&gt;=$E2853,(IF($D2850&lt;LataProjekcji,IF((SUM($K2851:W2851)+12)&lt;$E2853,12,$E2853-SUM($K2851:W2851)),0)),(IF($D2850&lt;LataProjekcji,IF((SUM($K2851:W2851)+12)&lt;$D2853,12,$D2853-SUM($K2851:W2851)),0)))),0),0)</f>
        <v>0</v>
      </c>
      <c r="Y2851" s="542">
        <f ca="1">IF(AND($G2851,NOT(ISTEXT($G2850)),ISNUMBER(Poczatek),ISNUMBER(Koniec_Projekt)),IFERROR(IF($D2850=LataProjekcji,IF($F2850&gt;$E2853,$E2853,$F2850),IF($D2853&gt;=$E2853,(IF($D2850&lt;LataProjekcji,IF((SUM($K2851:X2851)+12)&lt;$E2853,12,$E2853-SUM($K2851:X2851)),0)),(IF($D2850&lt;LataProjekcji,IF((SUM($K2851:X2851)+12)&lt;$D2853,12,$D2853-SUM($K2851:X2851)),0)))),0),0)</f>
        <v>0</v>
      </c>
      <c r="Z2851" s="542">
        <f ca="1">IF(AND($G2851,NOT(ISTEXT($G2850)),ISNUMBER(Poczatek),ISNUMBER(Koniec_Projekt)),IFERROR(IF($D2850=LataProjekcji,IF($F2850&gt;$E2853,$E2853,$F2850),IF($D2853&gt;=$E2853,(IF($D2850&lt;LataProjekcji,IF((SUM($K2851:Y2851)+12)&lt;$E2853,12,$E2853-SUM($K2851:Y2851)),0)),(IF($D2850&lt;LataProjekcji,IF((SUM($K2851:Y2851)+12)&lt;$D2853,12,$D2853-SUM($K2851:Y2851)),0)))),0),0)</f>
        <v>0</v>
      </c>
      <c r="AA2851" s="542">
        <f ca="1">IF(AND($G2851,NOT(ISTEXT($G2850)),ISNUMBER(Poczatek),ISNUMBER(Koniec_Projekt)),IFERROR(IF($D2850=LataProjekcji,IF($F2850&gt;$E2853,$E2853,$F2850),IF($D2853&gt;=$E2853,(IF($D2850&lt;LataProjekcji,IF((SUM($K2851:Z2851)+12)&lt;$E2853,12,$E2853-SUM($K2851:Z2851)),0)),(IF($D2850&lt;LataProjekcji,IF((SUM($K2851:Z2851)+12)&lt;$D2853,12,$D2853-SUM($K2851:Z2851)),0)))),0),0)</f>
        <v>0</v>
      </c>
      <c r="AB2851" s="542">
        <f ca="1">IF(AND($G2851,NOT(ISTEXT($G2850)),ISNUMBER(Poczatek),ISNUMBER(Koniec_Projekt)),IFERROR(IF($D2850=LataProjekcji,IF($F2850&gt;$E2853,$E2853,$F2850),IF($D2853&gt;=$E2853,(IF($D2850&lt;LataProjekcji,IF((SUM($K2851:AA2851)+12)&lt;$E2853,12,$E2853-SUM($K2851:AA2851)),0)),(IF($D2850&lt;LataProjekcji,IF((SUM($K2851:AA2851)+12)&lt;$D2853,12,$D2853-SUM($K2851:AA2851)),0)))),0),0)</f>
        <v>0</v>
      </c>
      <c r="AC2851" s="542">
        <f ca="1">IF(AND($G2851,NOT(ISTEXT($G2850)),ISNUMBER(Poczatek),ISNUMBER(Koniec_Projekt)),IFERROR(IF($D2850=LataProjekcji,IF($F2850&gt;$E2853,$E2853,$F2850),IF($D2853&gt;=$E2853,(IF($D2850&lt;LataProjekcji,IF((SUM($K2851:AB2851)+12)&lt;$E2853,12,$E2853-SUM($K2851:AB2851)),0)),(IF($D2850&lt;LataProjekcji,IF((SUM($K2851:AB2851)+12)&lt;$D2853,12,$D2853-SUM($K2851:AB2851)),0)))),0),0)</f>
        <v>0</v>
      </c>
      <c r="AD2851" s="542">
        <f ca="1">IF(AND($G2851,NOT(ISTEXT($G2850)),ISNUMBER(Poczatek),ISNUMBER(Koniec_Projekt)),IFERROR(IF($D2850=LataProjekcji,IF($F2850&gt;$E2853,$E2853,$F2850),IF($D2853&gt;=$E2853,(IF($D2850&lt;LataProjekcji,IF((SUM($K2851:AC2851)+12)&lt;$E2853,12,$E2853-SUM($K2851:AC2851)),0)),(IF($D2850&lt;LataProjekcji,IF((SUM($K2851:AC2851)+12)&lt;$D2853,12,$D2853-SUM($K2851:AC2851)),0)))),0),0)</f>
        <v>0</v>
      </c>
      <c r="AE2851" s="542">
        <f ca="1">IF(AND($G2851,NOT(ISTEXT($G2850)),ISNUMBER(Poczatek),ISNUMBER(Koniec_Projekt)),IFERROR(IF($D2850=LataProjekcji,IF($F2850&gt;$E2853,$E2853,$F2850),IF($D2853&gt;=$E2853,(IF($D2850&lt;LataProjekcji,IF((SUM($K2851:AD2851)+12)&lt;$E2853,12,$E2853-SUM($K2851:AD2851)),0)),(IF($D2850&lt;LataProjekcji,IF((SUM($K2851:AD2851)+12)&lt;$D2853,12,$D2853-SUM($K2851:AD2851)),0)))),0),0)</f>
        <v>0</v>
      </c>
    </row>
    <row r="2852" spans="2:31" hidden="1">
      <c r="B2852" s="531" t="s">
        <v>757</v>
      </c>
      <c r="D2852" s="459">
        <f ca="1">D1686</f>
        <v>0</v>
      </c>
      <c r="E2852" s="459">
        <f ca="1">IF(D2851&gt;10,ROUND(D2852/12,2),D2852)</f>
        <v>0</v>
      </c>
      <c r="F2852" s="529">
        <f>Koniec_Projekt</f>
        <v>0</v>
      </c>
      <c r="G2852" s="330">
        <f>Miesiac_Koniec_Projekt</f>
        <v>0</v>
      </c>
      <c r="H2852" s="543" t="b">
        <f ca="1">SUM(K2852:AE2852)=D2851</f>
        <v>1</v>
      </c>
      <c r="I2852" s="1" t="s">
        <v>716</v>
      </c>
      <c r="K2852" s="256">
        <f ca="1">IF(AND($G2851,NOT(ISTEXT($G2850)),ISNUMBER(Poczatek),ISNUMBER(Koniec_Projekt)),IFERROR(IF(LataProjekcji=$F2853,ROUND($D2851,0),ROUND(K2850*$E2852,0)),0),0)</f>
        <v>0</v>
      </c>
      <c r="L2852" s="5">
        <f ca="1">IF(AND($G2851,NOT(ISTEXT($G2850)),ISNUMBER(Poczatek),ISNUMBER(Koniec_Projekt)),IFERROR(IF(LataProjekcji=$F2853,ROUND($D2851-SUM(K2852:$K2852),0),ROUND(L2850*$E2852,0)),0),0)</f>
        <v>0</v>
      </c>
      <c r="M2852" s="5">
        <f ca="1">IF(AND($G2851,NOT(ISTEXT($G2850)),ISNUMBER(Poczatek),ISNUMBER(Koniec_Projekt)),IFERROR(IF(LataProjekcji=$F2853,ROUND($D2851-SUM($K2852:L2852),0),ROUND(M2850*$E2852,0)),0),0)</f>
        <v>0</v>
      </c>
      <c r="N2852" s="5">
        <f ca="1">IF(AND($G2851,NOT(ISTEXT($G2850)),ISNUMBER(Poczatek),ISNUMBER(Koniec_Projekt)),IFERROR(IF(LataProjekcji=$F2853,ROUND($D2851-SUM($K2852:M2852),0),ROUND(N2850*$E2852,0)),0),0)</f>
        <v>0</v>
      </c>
      <c r="O2852" s="5">
        <f ca="1">IF(AND($G2851,NOT(ISTEXT($G2850)),ISNUMBER(Poczatek),ISNUMBER(Koniec_Projekt)),IFERROR(IF(LataProjekcji=$F2853,ROUND($D2851-SUM($K2852:N2852),0),ROUND(O2850*$E2852,0)),0),0)</f>
        <v>0</v>
      </c>
      <c r="P2852" s="5">
        <f ca="1">IF(AND($G2851,NOT(ISTEXT($G2850)),ISNUMBER(Poczatek),ISNUMBER(Koniec_Projekt)),IFERROR(IF(LataProjekcji=$F2853,ROUND($D2851-SUM($K2852:O2852),0),ROUND(P2850*$E2852,0)),0),0)</f>
        <v>0</v>
      </c>
      <c r="Q2852" s="5">
        <f ca="1">IF(AND($G2851,NOT(ISTEXT($G2850)),ISNUMBER(Poczatek),ISNUMBER(Koniec_Projekt)),IFERROR(IF(LataProjekcji=$F2853,ROUND($D2851-SUM($K2852:P2852),0),ROUND(Q2850*$E2852,0)),0),0)</f>
        <v>0</v>
      </c>
      <c r="R2852" s="5">
        <f ca="1">IF(AND($G2851,NOT(ISTEXT($G2850)),ISNUMBER(Poczatek),ISNUMBER(Koniec_Projekt)),IFERROR(IF(LataProjekcji=$F2853,ROUND($D2851-SUM($K2852:Q2852),0),ROUND(R2850*$E2852,0)),0),0)</f>
        <v>0</v>
      </c>
      <c r="S2852" s="5">
        <f ca="1">IF(AND($G2851,NOT(ISTEXT($G2850)),ISNUMBER(Poczatek),ISNUMBER(Koniec_Projekt)),IFERROR(IF(LataProjekcji=$F2853,ROUND($D2851-SUM($K2852:R2852),0),ROUND(S2850*$E2852,0)),0),0)</f>
        <v>0</v>
      </c>
      <c r="T2852" s="5">
        <f ca="1">IF(AND($G2851,NOT(ISTEXT($G2850)),ISNUMBER(Poczatek),ISNUMBER(Koniec_Projekt)),IFERROR(IF(LataProjekcji=$F2853,ROUND($D2851-SUM($K2852:S2852),0),ROUND(T2850*$E2852,0)),0),0)</f>
        <v>0</v>
      </c>
      <c r="U2852" s="5">
        <f ca="1">IF(AND($G2851,NOT(ISTEXT($G2850)),ISNUMBER(Poczatek),ISNUMBER(Koniec_Projekt)),IFERROR(IF(LataProjekcji=$F2853,ROUND($D2851-SUM($K2852:T2852),0),ROUND(U2850*$E2852,0)),0),0)</f>
        <v>0</v>
      </c>
      <c r="V2852" s="5">
        <f ca="1">IF(AND($G2851,NOT(ISTEXT($G2850)),ISNUMBER(Poczatek),ISNUMBER(Koniec_Projekt)),IFERROR(IF(LataProjekcji=$F2853,ROUND($D2851-SUM($K2852:U2852),0),ROUND(V2850*$E2852,0)),0),0)</f>
        <v>0</v>
      </c>
      <c r="W2852" s="5">
        <f ca="1">IF(AND($G2851,NOT(ISTEXT($G2850)),ISNUMBER(Poczatek),ISNUMBER(Koniec_Projekt)),IFERROR(IF(LataProjekcji=$F2853,ROUND($D2851-SUM($K2852:V2852),0),ROUND(W2850*$E2852,0)),0),0)</f>
        <v>0</v>
      </c>
      <c r="X2852" s="5">
        <f ca="1">IF(AND($G2851,NOT(ISTEXT($G2850)),ISNUMBER(Poczatek),ISNUMBER(Koniec_Projekt)),IFERROR(IF(LataProjekcji=$F2853,ROUND($D2851-SUM($K2852:W2852),0),ROUND(X2850*$E2852,0)),0),0)</f>
        <v>0</v>
      </c>
      <c r="Y2852" s="5">
        <f ca="1">IF(AND($G2851,NOT(ISTEXT($G2850)),ISNUMBER(Poczatek),ISNUMBER(Koniec_Projekt)),IFERROR(IF(LataProjekcji=$F2853,ROUND($D2851-SUM($K2852:X2852),0),ROUND(Y2850*$E2852,0)),0),0)</f>
        <v>0</v>
      </c>
      <c r="Z2852" s="5">
        <f ca="1">IF(AND($G2851,NOT(ISTEXT($G2850)),ISNUMBER(Poczatek),ISNUMBER(Koniec_Projekt)),IFERROR(IF(LataProjekcji=$F2853,ROUND($D2851-SUM($K2852:Y2852),0),ROUND(Z2850*$E2852,0)),0),0)</f>
        <v>0</v>
      </c>
      <c r="AA2852" s="5">
        <f ca="1">IF(AND($G2851,NOT(ISTEXT($G2850)),ISNUMBER(Poczatek),ISNUMBER(Koniec_Projekt)),IFERROR(IF(LataProjekcji=$F2853,ROUND($D2851-SUM($K2852:Z2852),0),ROUND(AA2850*$E2852,0)),0),0)</f>
        <v>0</v>
      </c>
      <c r="AB2852" s="5">
        <f ca="1">IF(AND($G2851,NOT(ISTEXT($G2850)),ISNUMBER(Poczatek),ISNUMBER(Koniec_Projekt)),IFERROR(IF(LataProjekcji=$F2853,ROUND($D2851-SUM($K2852:AA2852),0),ROUND(AB2850*$E2852,0)),0),0)</f>
        <v>0</v>
      </c>
      <c r="AC2852" s="5">
        <f ca="1">IF(AND($G2851,NOT(ISTEXT($G2850)),ISNUMBER(Poczatek),ISNUMBER(Koniec_Projekt)),IFERROR(IF(LataProjekcji=$F2853,ROUND($D2851-SUM($K2852:AB2852),0),ROUND(AC2850*$E2852,0)),0),0)</f>
        <v>0</v>
      </c>
      <c r="AD2852" s="5">
        <f ca="1">IF(AND($G2851,NOT(ISTEXT($G2850)),ISNUMBER(Poczatek),ISNUMBER(Koniec_Projekt)),IFERROR(IF(LataProjekcji=$F2853,ROUND($D2851-SUM($K2852:AC2852),0),ROUND(AD2850*$E2852,0)),0),0)</f>
        <v>0</v>
      </c>
      <c r="AE2852" s="5">
        <f ca="1">IF(AND($G2851,NOT(ISTEXT($G2850)),ISNUMBER(Poczatek),ISNUMBER(Koniec_Projekt)),IFERROR(IF(LataProjekcji=$F2853,ROUND($D2851-SUM($K2852:AD2852),0),ROUND(AE2850*$E2852,0)),0),0)</f>
        <v>0</v>
      </c>
    </row>
    <row r="2853" spans="2:31" hidden="1">
      <c r="B2853" s="531" t="s">
        <v>754</v>
      </c>
      <c r="D2853" s="1">
        <f ca="1">IFERROR(ROUNDUP(D2851/E2852,0),0)</f>
        <v>0</v>
      </c>
      <c r="E2853" s="1">
        <f ca="1">IF(D2853=0,0,DATEDIF(DATE(D2850,E2850,1),DATE(F2852,G2852,1),"m"))</f>
        <v>0</v>
      </c>
      <c r="F2853" s="1" t="str">
        <f ca="1">IFERROR(YEAR(G2850),"brak daty")</f>
        <v>brak daty</v>
      </c>
      <c r="G2853" s="1" t="str">
        <f ca="1">IFERROR(MONTH(G2850),"brak daty")</f>
        <v>brak daty</v>
      </c>
      <c r="I2853" s="1" t="s">
        <v>426</v>
      </c>
      <c r="K2853" s="5">
        <f ca="1">IF(AND($G2851,NOT(ISTEXT($G2850)),ISNUMBER(Poczatek),ISNUMBER(Koniec_Projekt)),IFERROR(IF(LataProjekcji=$F2852,IF(AND($G2852=$G2853,$F2852=$F2853),ROUND($D2851-SUM($K2853),0),ROUND(K2851*$E2852,0)),IF(LataProjekcji&gt;$F2852,0,ROUND(K2851*$E2852,0))),0),0)</f>
        <v>0</v>
      </c>
      <c r="L2853" s="5">
        <f ca="1">IF(AND($G2851,NOT(ISTEXT($G2850)),ISNUMBER(Poczatek),ISNUMBER(Koniec_Projekt)),IFERROR(IF(LataProjekcji=$F2852,IF(AND($G2852=$G2853,$F2852=$F2853),ROUND($D2851-SUM($K2853:K2853),0),ROUND(L2851*$E2852,0)),IF(LataProjekcji&gt;$F2852,0,ROUND(L2851*$E2852,0))),0),0)</f>
        <v>0</v>
      </c>
      <c r="M2853" s="5">
        <f ca="1">IF(AND($G2851,NOT(ISTEXT($G2850)),ISNUMBER(Poczatek),ISNUMBER(Koniec_Projekt)),IFERROR(IF(LataProjekcji=$F2852,IF(AND($G2852=$G2853,$F2852=$F2853),ROUND($D2851-SUM($K2853:L2853),0),ROUND(M2851*$E2852,0)),IF(LataProjekcji&gt;$F2852,0,ROUND(M2851*$E2852,0))),0),0)</f>
        <v>0</v>
      </c>
      <c r="N2853" s="5">
        <f ca="1">IF(AND($G2851,NOT(ISTEXT($G2850)),ISNUMBER(Poczatek),ISNUMBER(Koniec_Projekt)),IFERROR(IF(LataProjekcji=$F2852,IF(AND($G2852=$G2853,$F2852=$F2853),ROUND($D2851-SUM($K2853:M2853),0),ROUND(N2851*$E2852,0)),IF(LataProjekcji&gt;$F2852,0,ROUND(N2851*$E2852,0))),0),0)</f>
        <v>0</v>
      </c>
      <c r="O2853" s="5">
        <f ca="1">IF(AND($G2851,NOT(ISTEXT($G2850)),ISNUMBER(Poczatek),ISNUMBER(Koniec_Projekt)),IFERROR(IF(LataProjekcji=$F2852,IF(AND($G2852=$G2853,$F2852=$F2853),ROUND($D2851-SUM($K2853:N2853),0),ROUND(O2851*$E2852,0)),IF(LataProjekcji&gt;$F2852,0,ROUND(O2851*$E2852,0))),0),0)</f>
        <v>0</v>
      </c>
      <c r="P2853" s="5">
        <f ca="1">IF(AND($G2851,NOT(ISTEXT($G2850)),ISNUMBER(Poczatek),ISNUMBER(Koniec_Projekt)),IFERROR(IF(LataProjekcji=$F2852,IF(AND($G2852=$G2853,$F2852=$F2853),ROUND($D2851-SUM($K2853:O2853),0),ROUND(P2851*$E2852,0)),IF(LataProjekcji&gt;$F2852,0,ROUND(P2851*$E2852,0))),0),0)</f>
        <v>0</v>
      </c>
      <c r="Q2853" s="5">
        <f ca="1">IF(AND($G2851,NOT(ISTEXT($G2850)),ISNUMBER(Poczatek),ISNUMBER(Koniec_Projekt)),IFERROR(IF(LataProjekcji=$F2852,IF(AND($G2852=$G2853,$F2852=$F2853),ROUND($D2851-SUM($K2853:P2853),0),ROUND(Q2851*$E2852,0)),IF(LataProjekcji&gt;$F2852,0,ROUND(Q2851*$E2852,0))),0),0)</f>
        <v>0</v>
      </c>
      <c r="R2853" s="5">
        <f ca="1">IF(AND($G2851,NOT(ISTEXT($G2850)),ISNUMBER(Poczatek),ISNUMBER(Koniec_Projekt)),IFERROR(IF(LataProjekcji=$F2852,IF(AND($G2852=$G2853,$F2852=$F2853),ROUND($D2851-SUM($K2853:Q2853),0),ROUND(R2851*$E2852,0)),IF(LataProjekcji&gt;$F2852,0,ROUND(R2851*$E2852,0))),0),0)</f>
        <v>0</v>
      </c>
      <c r="S2853" s="5">
        <f ca="1">IF(AND($G2851,NOT(ISTEXT($G2850)),ISNUMBER(Poczatek),ISNUMBER(Koniec_Projekt)),IFERROR(IF(LataProjekcji=$F2852,IF(AND($G2852=$G2853,$F2852=$F2853),ROUND($D2851-SUM($K2853:R2853),0),ROUND(S2851*$E2852,0)),IF(LataProjekcji&gt;$F2852,0,ROUND(S2851*$E2852,0))),0),0)</f>
        <v>0</v>
      </c>
      <c r="T2853" s="5">
        <f ca="1">IF(AND($G2851,NOT(ISTEXT($G2850)),ISNUMBER(Poczatek),ISNUMBER(Koniec_Projekt)),IFERROR(IF(LataProjekcji=$F2852,IF(AND($G2852=$G2853,$F2852=$F2853),ROUND($D2851-SUM($K2853:S2853),0),ROUND(T2851*$E2852,0)),IF(LataProjekcji&gt;$F2852,0,ROUND(T2851*$E2852,0))),0),0)</f>
        <v>0</v>
      </c>
      <c r="U2853" s="5">
        <f ca="1">IF(AND($G2851,NOT(ISTEXT($G2850)),ISNUMBER(Poczatek),ISNUMBER(Koniec_Projekt)),IFERROR(IF(LataProjekcji=$F2852,IF(AND($G2852=$G2853,$F2852=$F2853),ROUND($D2851-SUM($K2853:T2853),0),ROUND(U2851*$E2852,0)),IF(LataProjekcji&gt;$F2852,0,ROUND(U2851*$E2852,0))),0),0)</f>
        <v>0</v>
      </c>
      <c r="V2853" s="5">
        <f ca="1">IF(AND($G2851,NOT(ISTEXT($G2850)),ISNUMBER(Poczatek),ISNUMBER(Koniec_Projekt)),IFERROR(IF(LataProjekcji=$F2852,IF(AND($G2852=$G2853,$F2852=$F2853),ROUND($D2851-SUM($K2853:U2853),0),ROUND(V2851*$E2852,0)),IF(LataProjekcji&gt;$F2852,0,ROUND(V2851*$E2852,0))),0),0)</f>
        <v>0</v>
      </c>
      <c r="W2853" s="5">
        <f ca="1">IF(AND($G2851,NOT(ISTEXT($G2850)),ISNUMBER(Poczatek),ISNUMBER(Koniec_Projekt)),IFERROR(IF(LataProjekcji=$F2852,IF(AND($G2852=$G2853,$F2852=$F2853),ROUND($D2851-SUM($K2853:V2853),0),ROUND(W2851*$E2852,0)),IF(LataProjekcji&gt;$F2852,0,ROUND(W2851*$E2852,0))),0),0)</f>
        <v>0</v>
      </c>
      <c r="X2853" s="5">
        <f ca="1">IF(AND($G2851,NOT(ISTEXT($G2850)),ISNUMBER(Poczatek),ISNUMBER(Koniec_Projekt)),IFERROR(IF(LataProjekcji=$F2852,IF(AND($G2852=$G2853,$F2852=$F2853),ROUND($D2851-SUM($K2853:W2853),0),ROUND(X2851*$E2852,0)),IF(LataProjekcji&gt;$F2852,0,ROUND(X2851*$E2852,0))),0),0)</f>
        <v>0</v>
      </c>
      <c r="Y2853" s="5">
        <f ca="1">IF(AND($G2851,NOT(ISTEXT($G2850)),ISNUMBER(Poczatek),ISNUMBER(Koniec_Projekt)),IFERROR(IF(LataProjekcji=$F2852,IF(AND($G2852=$G2853,$F2852=$F2853),ROUND($D2851-SUM($K2853:X2853),0),ROUND(Y2851*$E2852,0)),IF(LataProjekcji&gt;$F2852,0,ROUND(Y2851*$E2852,0))),0),0)</f>
        <v>0</v>
      </c>
      <c r="Z2853" s="5">
        <f ca="1">IF(AND($G2851,NOT(ISTEXT($G2850)),ISNUMBER(Poczatek),ISNUMBER(Koniec_Projekt)),IFERROR(IF(LataProjekcji=$F2852,IF(AND($G2852=$G2853,$F2852=$F2853),ROUND($D2851-SUM($K2853:Y2853),0),ROUND(Z2851*$E2852,0)),IF(LataProjekcji&gt;$F2852,0,ROUND(Z2851*$E2852,0))),0),0)</f>
        <v>0</v>
      </c>
      <c r="AA2853" s="5">
        <f ca="1">IF(AND($G2851,NOT(ISTEXT($G2850)),ISNUMBER(Poczatek),ISNUMBER(Koniec_Projekt)),IFERROR(IF(LataProjekcji=$F2852,IF(AND($G2852=$G2853,$F2852=$F2853),ROUND($D2851-SUM($K2853:Z2853),0),ROUND(AA2851*$E2852,0)),IF(LataProjekcji&gt;$F2852,0,ROUND(AA2851*$E2852,0))),0),0)</f>
        <v>0</v>
      </c>
      <c r="AB2853" s="5">
        <f ca="1">IF(AND($G2851,NOT(ISTEXT($G2850)),ISNUMBER(Poczatek),ISNUMBER(Koniec_Projekt)),IFERROR(IF(LataProjekcji=$F2852,IF(AND($G2852=$G2853,$F2852=$F2853),ROUND($D2851-SUM($K2853:AA2853),0),ROUND(AB2851*$E2852,0)),IF(LataProjekcji&gt;$F2852,0,ROUND(AB2851*$E2852,0))),0),0)</f>
        <v>0</v>
      </c>
      <c r="AC2853" s="5">
        <f ca="1">IF(AND($G2851,NOT(ISTEXT($G2850)),ISNUMBER(Poczatek),ISNUMBER(Koniec_Projekt)),IFERROR(IF(LataProjekcji=$F2852,IF(AND($G2852=$G2853,$F2852=$F2853),ROUND($D2851-SUM($K2853:AB2853),0),ROUND(AC2851*$E2852,0)),IF(LataProjekcji&gt;$F2852,0,ROUND(AC2851*$E2852,0))),0),0)</f>
        <v>0</v>
      </c>
      <c r="AD2853" s="5">
        <f ca="1">IF(AND($G2851,NOT(ISTEXT($G2850)),ISNUMBER(Poczatek),ISNUMBER(Koniec_Projekt)),IFERROR(IF(LataProjekcji=$F2852,IF(AND($G2852=$G2853,$F2852=$F2853),ROUND($D2851-SUM($K2853:AC2853),0),ROUND(AD2851*$E2852,0)),IF(LataProjekcji&gt;$F2852,0,ROUND(AD2851*$E2852,0))),0),0)</f>
        <v>0</v>
      </c>
      <c r="AE2853" s="5">
        <f ca="1">IF(AND($G2851,NOT(ISTEXT($G2850)),ISNUMBER(Poczatek),ISNUMBER(Koniec_Projekt)),IFERROR(IF(LataProjekcji=$F2852,IF(AND($G2852=$G2853,$F2852=$F2853),ROUND($D2851-SUM($K2853:AD2853),0),ROUND(AE2851*$E2852,0)),IF(LataProjekcji&gt;$F2852,0,ROUND(AE2851*$E2852,0))),0),0)</f>
        <v>0</v>
      </c>
    </row>
    <row r="2854" spans="2:31" ht="12.5" hidden="1" thickBot="1">
      <c r="B2854" s="532" t="s">
        <v>755</v>
      </c>
      <c r="C2854" s="533"/>
      <c r="D2854" s="534">
        <f ca="1">IF(D2851&gt;10,ROUND((D2853-1)*E2852,0),E2852)</f>
        <v>0</v>
      </c>
      <c r="E2854" s="534">
        <f ca="1">D2851-D2854</f>
        <v>0</v>
      </c>
      <c r="F2854" s="533"/>
      <c r="G2854" s="533"/>
      <c r="H2854" s="533"/>
      <c r="I2854" s="533"/>
      <c r="J2854" s="533"/>
      <c r="K2854" s="533"/>
      <c r="L2854" s="533"/>
      <c r="M2854" s="533"/>
      <c r="N2854" s="533"/>
      <c r="O2854" s="533"/>
      <c r="P2854" s="533"/>
      <c r="Q2854" s="533"/>
      <c r="R2854" s="533"/>
      <c r="S2854" s="533"/>
      <c r="T2854" s="533"/>
      <c r="U2854" s="533"/>
      <c r="V2854" s="533"/>
      <c r="W2854" s="533"/>
      <c r="X2854" s="533"/>
      <c r="Y2854" s="533"/>
      <c r="Z2854" s="533"/>
      <c r="AA2854" s="533"/>
      <c r="AB2854" s="533"/>
      <c r="AC2854" s="533"/>
      <c r="AD2854" s="533"/>
      <c r="AE2854" s="533"/>
    </row>
    <row r="2855" spans="2:31" ht="12.5" hidden="1" thickTop="1"/>
    <row r="2856" spans="2:31" ht="12.5" hidden="1" thickBot="1">
      <c r="B2856" s="535" t="str">
        <f ca="1">"nazwa ST: "&amp;B1690</f>
        <v>nazwa ST: 0</v>
      </c>
      <c r="C2856" s="535"/>
      <c r="D2856" s="536">
        <f>D1690</f>
        <v>168</v>
      </c>
      <c r="E2856" s="535"/>
      <c r="F2856" s="535"/>
      <c r="G2856" s="535"/>
      <c r="H2856" s="535"/>
      <c r="I2856" s="535"/>
      <c r="J2856" s="535"/>
      <c r="K2856" s="544" t="str">
        <f t="shared" ref="K2856:AE2856" si="3742">LataProjekcji</f>
        <v>Uzupełnij dane</v>
      </c>
      <c r="L2856" s="544" t="str">
        <f t="shared" si="3742"/>
        <v/>
      </c>
      <c r="M2856" s="544" t="str">
        <f t="shared" si="3742"/>
        <v/>
      </c>
      <c r="N2856" s="544" t="str">
        <f t="shared" si="3742"/>
        <v/>
      </c>
      <c r="O2856" s="544" t="str">
        <f t="shared" si="3742"/>
        <v/>
      </c>
      <c r="P2856" s="544" t="str">
        <f t="shared" si="3742"/>
        <v/>
      </c>
      <c r="Q2856" s="544" t="str">
        <f t="shared" si="3742"/>
        <v/>
      </c>
      <c r="R2856" s="544" t="str">
        <f t="shared" si="3742"/>
        <v/>
      </c>
      <c r="S2856" s="544" t="str">
        <f t="shared" si="3742"/>
        <v/>
      </c>
      <c r="T2856" s="544" t="str">
        <f t="shared" si="3742"/>
        <v/>
      </c>
      <c r="U2856" s="544" t="str">
        <f t="shared" si="3742"/>
        <v/>
      </c>
      <c r="V2856" s="544" t="str">
        <f t="shared" si="3742"/>
        <v/>
      </c>
      <c r="W2856" s="544" t="str">
        <f t="shared" si="3742"/>
        <v/>
      </c>
      <c r="X2856" s="544" t="str">
        <f t="shared" si="3742"/>
        <v/>
      </c>
      <c r="Y2856" s="544" t="str">
        <f t="shared" si="3742"/>
        <v/>
      </c>
      <c r="Z2856" s="544" t="str">
        <f t="shared" si="3742"/>
        <v/>
      </c>
      <c r="AA2856" s="544" t="str">
        <f t="shared" si="3742"/>
        <v/>
      </c>
      <c r="AB2856" s="544" t="str">
        <f t="shared" si="3742"/>
        <v/>
      </c>
      <c r="AC2856" s="544" t="str">
        <f t="shared" si="3742"/>
        <v/>
      </c>
      <c r="AD2856" s="544" t="str">
        <f t="shared" si="3742"/>
        <v/>
      </c>
      <c r="AE2856" s="544" t="str">
        <f t="shared" si="3742"/>
        <v/>
      </c>
    </row>
    <row r="2857" spans="2:31" hidden="1">
      <c r="B2857" s="531" t="s">
        <v>756</v>
      </c>
      <c r="D2857" s="1">
        <f ca="1">D1691</f>
        <v>1900</v>
      </c>
      <c r="E2857" s="1">
        <f ca="1">E1691</f>
        <v>1</v>
      </c>
      <c r="F2857" s="1">
        <f ca="1">IF(D2858&gt;10,F1691,1)</f>
        <v>1</v>
      </c>
      <c r="G2857" s="530" t="str">
        <f ca="1">IF(ISBLANK(OFFSET($E$269,$D2856,0)),"brak daty",IF(D2858&gt;10,EDATE(OFFSET($E$269,$D2856,0),D2860),DATE(D2857,E2857,1)))</f>
        <v>brak daty</v>
      </c>
      <c r="H2857" s="543" t="b">
        <f ca="1">SUM(K2857:AE2857)=D2860</f>
        <v>1</v>
      </c>
      <c r="I2857" s="1" t="s">
        <v>752</v>
      </c>
      <c r="K2857" s="5">
        <f ca="1">IF(AND($G2858,NOT(ISTEXT($G2857)),ISNUMBER(Poczatek),ISNUMBER(Koniec_Projekt)),IFERROR(IF($D2857=LataProjekcji,$F2857,IF($D2857&lt;LataProjekcji,IF((SUM(K2857)+12)&lt;$D2860,12,$D2860-SUM(K2857)),0)),0),0)</f>
        <v>0</v>
      </c>
      <c r="L2857" s="5">
        <f ca="1">IF(AND($G2858,NOT(ISTEXT($G2857)),ISNUMBER(Poczatek),ISNUMBER(Koniec_Projekt)),IFERROR(IF($D2857=LataProjekcji,$F2857,IF($D2857&lt;LataProjekcji,IF((SUM($K2857:K2857)+12)&lt;$D2860,12,$D2860-SUM($K2857:K2857)),0)),0),0)</f>
        <v>0</v>
      </c>
      <c r="M2857" s="5">
        <f ca="1">IF(AND($G2858,NOT(ISTEXT($G2857)),ISNUMBER(Poczatek),ISNUMBER(Koniec_Projekt)),IFERROR(IF($D2857=LataProjekcji,$F2857,IF($D2857&lt;LataProjekcji,IF((SUM($K2857:L2857)+12)&lt;$D2860,12,$D2860-SUM($K2857:L2857)),0)),0),0)</f>
        <v>0</v>
      </c>
      <c r="N2857" s="5">
        <f ca="1">IF(AND($G2858,NOT(ISTEXT($G2857)),ISNUMBER(Poczatek),ISNUMBER(Koniec_Projekt)),IFERROR(IF($D2857=LataProjekcji,$F2857,IF($D2857&lt;LataProjekcji,IF((SUM($K2857:M2857)+12)&lt;$D2860,12,$D2860-SUM($K2857:M2857)),0)),0),0)</f>
        <v>0</v>
      </c>
      <c r="O2857" s="5">
        <f ca="1">IF(AND($G2858,NOT(ISTEXT($G2857)),ISNUMBER(Poczatek),ISNUMBER(Koniec_Projekt)),IFERROR(IF($D2857=LataProjekcji,$F2857,IF($D2857&lt;LataProjekcji,IF((SUM($K2857:N2857)+12)&lt;$D2860,12,$D2860-SUM($K2857:N2857)),0)),0),0)</f>
        <v>0</v>
      </c>
      <c r="P2857" s="5">
        <f ca="1">IF(AND($G2858,NOT(ISTEXT($G2857)),ISNUMBER(Poczatek),ISNUMBER(Koniec_Projekt)),IFERROR(IF($D2857=LataProjekcji,$F2857,IF($D2857&lt;LataProjekcji,IF((SUM($K2857:O2857)+12)&lt;$D2860,12,$D2860-SUM($K2857:O2857)),0)),0),0)</f>
        <v>0</v>
      </c>
      <c r="Q2857" s="5">
        <f ca="1">IF(AND($G2858,NOT(ISTEXT($G2857)),ISNUMBER(Poczatek),ISNUMBER(Koniec_Projekt)),IFERROR(IF($D2857=LataProjekcji,$F2857,IF($D2857&lt;LataProjekcji,IF((SUM($K2857:P2857)+12)&lt;$D2860,12,$D2860-SUM($K2857:P2857)),0)),0),0)</f>
        <v>0</v>
      </c>
      <c r="R2857" s="5">
        <f ca="1">IF(AND($G2858,NOT(ISTEXT($G2857)),ISNUMBER(Poczatek),ISNUMBER(Koniec_Projekt)),IFERROR(IF($D2857=LataProjekcji,$F2857,IF($D2857&lt;LataProjekcji,IF((SUM($K2857:Q2857)+12)&lt;$D2860,12,$D2860-SUM($K2857:Q2857)),0)),0),0)</f>
        <v>0</v>
      </c>
      <c r="S2857" s="5">
        <f ca="1">IF(AND($G2858,NOT(ISTEXT($G2857)),ISNUMBER(Poczatek),ISNUMBER(Koniec_Projekt)),IFERROR(IF($D2857=LataProjekcji,$F2857,IF($D2857&lt;LataProjekcji,IF((SUM($K2857:R2857)+12)&lt;$D2860,12,$D2860-SUM($K2857:R2857)),0)),0),0)</f>
        <v>0</v>
      </c>
      <c r="T2857" s="5">
        <f ca="1">IF(AND($G2858,NOT(ISTEXT($G2857)),ISNUMBER(Poczatek),ISNUMBER(Koniec_Projekt)),IFERROR(IF($D2857=LataProjekcji,$F2857,IF($D2857&lt;LataProjekcji,IF((SUM($K2857:S2857)+12)&lt;$D2860,12,$D2860-SUM($K2857:S2857)),0)),0),0)</f>
        <v>0</v>
      </c>
      <c r="U2857" s="5">
        <f ca="1">IF(AND($G2858,NOT(ISTEXT($G2857)),ISNUMBER(Poczatek),ISNUMBER(Koniec_Projekt)),IFERROR(IF($D2857=LataProjekcji,$F2857,IF($D2857&lt;LataProjekcji,IF((SUM($K2857:T2857)+12)&lt;$D2860,12,$D2860-SUM($K2857:T2857)),0)),0),0)</f>
        <v>0</v>
      </c>
      <c r="V2857" s="5">
        <f ca="1">IF(AND($G2858,NOT(ISTEXT($G2857)),ISNUMBER(Poczatek),ISNUMBER(Koniec_Projekt)),IFERROR(IF($D2857=LataProjekcji,$F2857,IF($D2857&lt;LataProjekcji,IF((SUM($K2857:U2857)+12)&lt;$D2860,12,$D2860-SUM($K2857:U2857)),0)),0),0)</f>
        <v>0</v>
      </c>
      <c r="W2857" s="5">
        <f ca="1">IF(AND($G2858,NOT(ISTEXT($G2857)),ISNUMBER(Poczatek),ISNUMBER(Koniec_Projekt)),IFERROR(IF($D2857=LataProjekcji,$F2857,IF($D2857&lt;LataProjekcji,IF((SUM($K2857:V2857)+12)&lt;$D2860,12,$D2860-SUM($K2857:V2857)),0)),0),0)</f>
        <v>0</v>
      </c>
      <c r="X2857" s="5">
        <f ca="1">IF(AND($G2858,NOT(ISTEXT($G2857)),ISNUMBER(Poczatek),ISNUMBER(Koniec_Projekt)),IFERROR(IF($D2857=LataProjekcji,$F2857,IF($D2857&lt;LataProjekcji,IF((SUM($K2857:W2857)+12)&lt;$D2860,12,$D2860-SUM($K2857:W2857)),0)),0),0)</f>
        <v>0</v>
      </c>
      <c r="Y2857" s="5">
        <f ca="1">IF(AND($G2858,NOT(ISTEXT($G2857)),ISNUMBER(Poczatek),ISNUMBER(Koniec_Projekt)),IFERROR(IF($D2857=LataProjekcji,$F2857,IF($D2857&lt;LataProjekcji,IF((SUM($K2857:X2857)+12)&lt;$D2860,12,$D2860-SUM($K2857:X2857)),0)),0),0)</f>
        <v>0</v>
      </c>
      <c r="Z2857" s="5">
        <f ca="1">IF(AND($G2858,NOT(ISTEXT($G2857)),ISNUMBER(Poczatek),ISNUMBER(Koniec_Projekt)),IFERROR(IF($D2857=LataProjekcji,$F2857,IF($D2857&lt;LataProjekcji,IF((SUM($K2857:Y2857)+12)&lt;$D2860,12,$D2860-SUM($K2857:Y2857)),0)),0),0)</f>
        <v>0</v>
      </c>
      <c r="AA2857" s="5">
        <f ca="1">IF(AND($G2858,NOT(ISTEXT($G2857)),ISNUMBER(Poczatek),ISNUMBER(Koniec_Projekt)),IFERROR(IF($D2857=LataProjekcji,$F2857,IF($D2857&lt;LataProjekcji,IF((SUM($K2857:Z2857)+12)&lt;$D2860,12,$D2860-SUM($K2857:Z2857)),0)),0),0)</f>
        <v>0</v>
      </c>
      <c r="AB2857" s="5">
        <f ca="1">IF(AND($G2858,NOT(ISTEXT($G2857)),ISNUMBER(Poczatek),ISNUMBER(Koniec_Projekt)),IFERROR(IF($D2857=LataProjekcji,$F2857,IF($D2857&lt;LataProjekcji,IF((SUM($K2857:AA2857)+12)&lt;$D2860,12,$D2860-SUM($K2857:AA2857)),0)),0),0)</f>
        <v>0</v>
      </c>
      <c r="AC2857" s="5">
        <f ca="1">IF(AND($G2858,NOT(ISTEXT($G2857)),ISNUMBER(Poczatek),ISNUMBER(Koniec_Projekt)),IFERROR(IF($D2857=LataProjekcji,$F2857,IF($D2857&lt;LataProjekcji,IF((SUM($K2857:AB2857)+12)&lt;$D2860,12,$D2860-SUM($K2857:AB2857)),0)),0),0)</f>
        <v>0</v>
      </c>
      <c r="AD2857" s="5">
        <f ca="1">IF(AND($G2858,NOT(ISTEXT($G2857)),ISNUMBER(Poczatek),ISNUMBER(Koniec_Projekt)),IFERROR(IF($D2857=LataProjekcji,$F2857,IF($D2857&lt;LataProjekcji,IF((SUM($K2857:AC2857)+12)&lt;$D2860,12,$D2860-SUM($K2857:AC2857)),0)),0),0)</f>
        <v>0</v>
      </c>
      <c r="AE2857" s="5">
        <f ca="1">IF(AND($G2858,NOT(ISTEXT($G2857)),ISNUMBER(Poczatek),ISNUMBER(Koniec_Projekt)),IFERROR(IF($D2857=LataProjekcji,$F2857,IF($D2857&lt;LataProjekcji,IF((SUM($K2857:AD2857)+12)&lt;$D2860,12,$D2860-SUM($K2857:AD2857)),0)),0),0)</f>
        <v>0</v>
      </c>
    </row>
    <row r="2858" spans="2:31" hidden="1">
      <c r="B2858" s="531" t="s">
        <v>758</v>
      </c>
      <c r="D2858" s="5">
        <f ca="1">D1692</f>
        <v>0</v>
      </c>
      <c r="E2858" s="459">
        <f ca="1">E1692</f>
        <v>0</v>
      </c>
      <c r="F2858" s="459">
        <f ca="1">F1692</f>
        <v>0</v>
      </c>
      <c r="G2858" s="1" t="b">
        <f>NOT(ISBLANK(am_maszyny))</f>
        <v>0</v>
      </c>
      <c r="H2858" s="543" t="b">
        <f ca="1">SUM(K2858:AE2858)=E2860</f>
        <v>1</v>
      </c>
      <c r="I2858" s="1" t="s">
        <v>753</v>
      </c>
      <c r="K2858" s="542">
        <f ca="1">IF(AND($G2858,NOT(ISTEXT($G2857)),ISNUMBER(Poczatek),ISNUMBER(Koniec_Projekt)),IFERROR(IF($D2857=LataProjekcji,IF($F2857&gt;$E2860,$E2860,$F2857),IF($D2860&gt;=$E2860,(IF($D2857&lt;LataProjekcji,IF((SUM(J2858:$K2858)+12)&lt;$E2860,12,$E2860-SUM(J2858:$K2858)),0)),(IF($D2857&lt;LataProjekcji,IF((SUM(J2858:$K2858)+12)&lt;$D2860,12,$D2860-SUM(J2858:$K2858)),0)))),0),0)</f>
        <v>0</v>
      </c>
      <c r="L2858" s="542">
        <f ca="1">IF(AND($G2858,NOT(ISTEXT($G2857)),ISNUMBER(Poczatek),ISNUMBER(Koniec_Projekt)),IFERROR(IF($D2857=LataProjekcji,IF($F2857&gt;$E2860,$E2860,$F2857),IF($D2860&gt;=$E2860,(IF($D2857&lt;LataProjekcji,IF((SUM($K2858:K2858)+12)&lt;$E2860,12,$E2860-SUM($K2858:K2858)),0)),(IF($D2857&lt;LataProjekcji,IF((SUM($K2858:K2858)+12)&lt;$D2860,12,$D2860-SUM($K2858:K2858)),0)))),0),0)</f>
        <v>0</v>
      </c>
      <c r="M2858" s="542">
        <f ca="1">IF(AND($G2858,NOT(ISTEXT($G2857)),ISNUMBER(Poczatek),ISNUMBER(Koniec_Projekt)),IFERROR(IF($D2857=LataProjekcji,IF($F2857&gt;$E2860,$E2860,$F2857),IF($D2860&gt;=$E2860,(IF($D2857&lt;LataProjekcji,IF((SUM($K2858:L2858)+12)&lt;$E2860,12,$E2860-SUM($K2858:L2858)),0)),(IF($D2857&lt;LataProjekcji,IF((SUM($K2858:L2858)+12)&lt;$D2860,12,$D2860-SUM($K2858:L2858)),0)))),0),0)</f>
        <v>0</v>
      </c>
      <c r="N2858" s="542">
        <f ca="1">IF(AND($G2858,NOT(ISTEXT($G2857)),ISNUMBER(Poczatek),ISNUMBER(Koniec_Projekt)),IFERROR(IF($D2857=LataProjekcji,IF($F2857&gt;$E2860,$E2860,$F2857),IF($D2860&gt;=$E2860,(IF($D2857&lt;LataProjekcji,IF((SUM($K2858:M2858)+12)&lt;$E2860,12,$E2860-SUM($K2858:M2858)),0)),(IF($D2857&lt;LataProjekcji,IF((SUM($K2858:M2858)+12)&lt;$D2860,12,$D2860-SUM($K2858:M2858)),0)))),0),0)</f>
        <v>0</v>
      </c>
      <c r="O2858" s="542">
        <f ca="1">IF(AND($G2858,NOT(ISTEXT($G2857)),ISNUMBER(Poczatek),ISNUMBER(Koniec_Projekt)),IFERROR(IF($D2857=LataProjekcji,IF($F2857&gt;$E2860,$E2860,$F2857),IF($D2860&gt;=$E2860,(IF($D2857&lt;LataProjekcji,IF((SUM($K2858:N2858)+12)&lt;$E2860,12,$E2860-SUM($K2858:N2858)),0)),(IF($D2857&lt;LataProjekcji,IF((SUM($K2858:N2858)+12)&lt;$D2860,12,$D2860-SUM($K2858:N2858)),0)))),0),0)</f>
        <v>0</v>
      </c>
      <c r="P2858" s="542">
        <f ca="1">IF(AND($G2858,NOT(ISTEXT($G2857)),ISNUMBER(Poczatek),ISNUMBER(Koniec_Projekt)),IFERROR(IF($D2857=LataProjekcji,IF($F2857&gt;$E2860,$E2860,$F2857),IF($D2860&gt;=$E2860,(IF($D2857&lt;LataProjekcji,IF((SUM($K2858:O2858)+12)&lt;$E2860,12,$E2860-SUM($K2858:O2858)),0)),(IF($D2857&lt;LataProjekcji,IF((SUM($K2858:O2858)+12)&lt;$D2860,12,$D2860-SUM($K2858:O2858)),0)))),0),0)</f>
        <v>0</v>
      </c>
      <c r="Q2858" s="542">
        <f ca="1">IF(AND($G2858,NOT(ISTEXT($G2857)),ISNUMBER(Poczatek),ISNUMBER(Koniec_Projekt)),IFERROR(IF($D2857=LataProjekcji,IF($F2857&gt;$E2860,$E2860,$F2857),IF($D2860&gt;=$E2860,(IF($D2857&lt;LataProjekcji,IF((SUM($K2858:P2858)+12)&lt;$E2860,12,$E2860-SUM($K2858:P2858)),0)),(IF($D2857&lt;LataProjekcji,IF((SUM($K2858:P2858)+12)&lt;$D2860,12,$D2860-SUM($K2858:P2858)),0)))),0),0)</f>
        <v>0</v>
      </c>
      <c r="R2858" s="542">
        <f ca="1">IF(AND($G2858,NOT(ISTEXT($G2857)),ISNUMBER(Poczatek),ISNUMBER(Koniec_Projekt)),IFERROR(IF($D2857=LataProjekcji,IF($F2857&gt;$E2860,$E2860,$F2857),IF($D2860&gt;=$E2860,(IF($D2857&lt;LataProjekcji,IF((SUM($K2858:Q2858)+12)&lt;$E2860,12,$E2860-SUM($K2858:Q2858)),0)),(IF($D2857&lt;LataProjekcji,IF((SUM($K2858:Q2858)+12)&lt;$D2860,12,$D2860-SUM($K2858:Q2858)),0)))),0),0)</f>
        <v>0</v>
      </c>
      <c r="S2858" s="542">
        <f ca="1">IF(AND($G2858,NOT(ISTEXT($G2857)),ISNUMBER(Poczatek),ISNUMBER(Koniec_Projekt)),IFERROR(IF($D2857=LataProjekcji,IF($F2857&gt;$E2860,$E2860,$F2857),IF($D2860&gt;=$E2860,(IF($D2857&lt;LataProjekcji,IF((SUM($K2858:R2858)+12)&lt;$E2860,12,$E2860-SUM($K2858:R2858)),0)),(IF($D2857&lt;LataProjekcji,IF((SUM($K2858:R2858)+12)&lt;$D2860,12,$D2860-SUM($K2858:R2858)),0)))),0),0)</f>
        <v>0</v>
      </c>
      <c r="T2858" s="542">
        <f ca="1">IF(AND($G2858,NOT(ISTEXT($G2857)),ISNUMBER(Poczatek),ISNUMBER(Koniec_Projekt)),IFERROR(IF($D2857=LataProjekcji,IF($F2857&gt;$E2860,$E2860,$F2857),IF($D2860&gt;=$E2860,(IF($D2857&lt;LataProjekcji,IF((SUM($K2858:S2858)+12)&lt;$E2860,12,$E2860-SUM($K2858:S2858)),0)),(IF($D2857&lt;LataProjekcji,IF((SUM($K2858:S2858)+12)&lt;$D2860,12,$D2860-SUM($K2858:S2858)),0)))),0),0)</f>
        <v>0</v>
      </c>
      <c r="U2858" s="542">
        <f ca="1">IF(AND($G2858,NOT(ISTEXT($G2857)),ISNUMBER(Poczatek),ISNUMBER(Koniec_Projekt)),IFERROR(IF($D2857=LataProjekcji,IF($F2857&gt;$E2860,$E2860,$F2857),IF($D2860&gt;=$E2860,(IF($D2857&lt;LataProjekcji,IF((SUM($K2858:T2858)+12)&lt;$E2860,12,$E2860-SUM($K2858:T2858)),0)),(IF($D2857&lt;LataProjekcji,IF((SUM($K2858:T2858)+12)&lt;$D2860,12,$D2860-SUM($K2858:T2858)),0)))),0),0)</f>
        <v>0</v>
      </c>
      <c r="V2858" s="542">
        <f ca="1">IF(AND($G2858,NOT(ISTEXT($G2857)),ISNUMBER(Poczatek),ISNUMBER(Koniec_Projekt)),IFERROR(IF($D2857=LataProjekcji,IF($F2857&gt;$E2860,$E2860,$F2857),IF($D2860&gt;=$E2860,(IF($D2857&lt;LataProjekcji,IF((SUM($K2858:U2858)+12)&lt;$E2860,12,$E2860-SUM($K2858:U2858)),0)),(IF($D2857&lt;LataProjekcji,IF((SUM($K2858:U2858)+12)&lt;$D2860,12,$D2860-SUM($K2858:U2858)),0)))),0),0)</f>
        <v>0</v>
      </c>
      <c r="W2858" s="542">
        <f ca="1">IF(AND($G2858,NOT(ISTEXT($G2857)),ISNUMBER(Poczatek),ISNUMBER(Koniec_Projekt)),IFERROR(IF($D2857=LataProjekcji,IF($F2857&gt;$E2860,$E2860,$F2857),IF($D2860&gt;=$E2860,(IF($D2857&lt;LataProjekcji,IF((SUM($K2858:V2858)+12)&lt;$E2860,12,$E2860-SUM($K2858:V2858)),0)),(IF($D2857&lt;LataProjekcji,IF((SUM($K2858:V2858)+12)&lt;$D2860,12,$D2860-SUM($K2858:V2858)),0)))),0),0)</f>
        <v>0</v>
      </c>
      <c r="X2858" s="542">
        <f ca="1">IF(AND($G2858,NOT(ISTEXT($G2857)),ISNUMBER(Poczatek),ISNUMBER(Koniec_Projekt)),IFERROR(IF($D2857=LataProjekcji,IF($F2857&gt;$E2860,$E2860,$F2857),IF($D2860&gt;=$E2860,(IF($D2857&lt;LataProjekcji,IF((SUM($K2858:W2858)+12)&lt;$E2860,12,$E2860-SUM($K2858:W2858)),0)),(IF($D2857&lt;LataProjekcji,IF((SUM($K2858:W2858)+12)&lt;$D2860,12,$D2860-SUM($K2858:W2858)),0)))),0),0)</f>
        <v>0</v>
      </c>
      <c r="Y2858" s="542">
        <f ca="1">IF(AND($G2858,NOT(ISTEXT($G2857)),ISNUMBER(Poczatek),ISNUMBER(Koniec_Projekt)),IFERROR(IF($D2857=LataProjekcji,IF($F2857&gt;$E2860,$E2860,$F2857),IF($D2860&gt;=$E2860,(IF($D2857&lt;LataProjekcji,IF((SUM($K2858:X2858)+12)&lt;$E2860,12,$E2860-SUM($K2858:X2858)),0)),(IF($D2857&lt;LataProjekcji,IF((SUM($K2858:X2858)+12)&lt;$D2860,12,$D2860-SUM($K2858:X2858)),0)))),0),0)</f>
        <v>0</v>
      </c>
      <c r="Z2858" s="542">
        <f ca="1">IF(AND($G2858,NOT(ISTEXT($G2857)),ISNUMBER(Poczatek),ISNUMBER(Koniec_Projekt)),IFERROR(IF($D2857=LataProjekcji,IF($F2857&gt;$E2860,$E2860,$F2857),IF($D2860&gt;=$E2860,(IF($D2857&lt;LataProjekcji,IF((SUM($K2858:Y2858)+12)&lt;$E2860,12,$E2860-SUM($K2858:Y2858)),0)),(IF($D2857&lt;LataProjekcji,IF((SUM($K2858:Y2858)+12)&lt;$D2860,12,$D2860-SUM($K2858:Y2858)),0)))),0),0)</f>
        <v>0</v>
      </c>
      <c r="AA2858" s="542">
        <f ca="1">IF(AND($G2858,NOT(ISTEXT($G2857)),ISNUMBER(Poczatek),ISNUMBER(Koniec_Projekt)),IFERROR(IF($D2857=LataProjekcji,IF($F2857&gt;$E2860,$E2860,$F2857),IF($D2860&gt;=$E2860,(IF($D2857&lt;LataProjekcji,IF((SUM($K2858:Z2858)+12)&lt;$E2860,12,$E2860-SUM($K2858:Z2858)),0)),(IF($D2857&lt;LataProjekcji,IF((SUM($K2858:Z2858)+12)&lt;$D2860,12,$D2860-SUM($K2858:Z2858)),0)))),0),0)</f>
        <v>0</v>
      </c>
      <c r="AB2858" s="542">
        <f ca="1">IF(AND($G2858,NOT(ISTEXT($G2857)),ISNUMBER(Poczatek),ISNUMBER(Koniec_Projekt)),IFERROR(IF($D2857=LataProjekcji,IF($F2857&gt;$E2860,$E2860,$F2857),IF($D2860&gt;=$E2860,(IF($D2857&lt;LataProjekcji,IF((SUM($K2858:AA2858)+12)&lt;$E2860,12,$E2860-SUM($K2858:AA2858)),0)),(IF($D2857&lt;LataProjekcji,IF((SUM($K2858:AA2858)+12)&lt;$D2860,12,$D2860-SUM($K2858:AA2858)),0)))),0),0)</f>
        <v>0</v>
      </c>
      <c r="AC2858" s="542">
        <f ca="1">IF(AND($G2858,NOT(ISTEXT($G2857)),ISNUMBER(Poczatek),ISNUMBER(Koniec_Projekt)),IFERROR(IF($D2857=LataProjekcji,IF($F2857&gt;$E2860,$E2860,$F2857),IF($D2860&gt;=$E2860,(IF($D2857&lt;LataProjekcji,IF((SUM($K2858:AB2858)+12)&lt;$E2860,12,$E2860-SUM($K2858:AB2858)),0)),(IF($D2857&lt;LataProjekcji,IF((SUM($K2858:AB2858)+12)&lt;$D2860,12,$D2860-SUM($K2858:AB2858)),0)))),0),0)</f>
        <v>0</v>
      </c>
      <c r="AD2858" s="542">
        <f ca="1">IF(AND($G2858,NOT(ISTEXT($G2857)),ISNUMBER(Poczatek),ISNUMBER(Koniec_Projekt)),IFERROR(IF($D2857=LataProjekcji,IF($F2857&gt;$E2860,$E2860,$F2857),IF($D2860&gt;=$E2860,(IF($D2857&lt;LataProjekcji,IF((SUM($K2858:AC2858)+12)&lt;$E2860,12,$E2860-SUM($K2858:AC2858)),0)),(IF($D2857&lt;LataProjekcji,IF((SUM($K2858:AC2858)+12)&lt;$D2860,12,$D2860-SUM($K2858:AC2858)),0)))),0),0)</f>
        <v>0</v>
      </c>
      <c r="AE2858" s="542">
        <f ca="1">IF(AND($G2858,NOT(ISTEXT($G2857)),ISNUMBER(Poczatek),ISNUMBER(Koniec_Projekt)),IFERROR(IF($D2857=LataProjekcji,IF($F2857&gt;$E2860,$E2860,$F2857),IF($D2860&gt;=$E2860,(IF($D2857&lt;LataProjekcji,IF((SUM($K2858:AD2858)+12)&lt;$E2860,12,$E2860-SUM($K2858:AD2858)),0)),(IF($D2857&lt;LataProjekcji,IF((SUM($K2858:AD2858)+12)&lt;$D2860,12,$D2860-SUM($K2858:AD2858)),0)))),0),0)</f>
        <v>0</v>
      </c>
    </row>
    <row r="2859" spans="2:31" hidden="1">
      <c r="B2859" s="531" t="s">
        <v>757</v>
      </c>
      <c r="D2859" s="459">
        <f ca="1">D1693</f>
        <v>0</v>
      </c>
      <c r="E2859" s="459">
        <f ca="1">IF(D2858&gt;10,ROUND(D2859/12,2),D2859)</f>
        <v>0</v>
      </c>
      <c r="F2859" s="529">
        <f>Koniec_Projekt</f>
        <v>0</v>
      </c>
      <c r="G2859" s="330">
        <f>Miesiac_Koniec_Projekt</f>
        <v>0</v>
      </c>
      <c r="H2859" s="543" t="b">
        <f ca="1">SUM(K2859:AE2859)=D2858</f>
        <v>1</v>
      </c>
      <c r="I2859" s="1" t="s">
        <v>716</v>
      </c>
      <c r="K2859" s="256">
        <f ca="1">IF(AND($G2858,NOT(ISTEXT($G2857)),ISNUMBER(Poczatek),ISNUMBER(Koniec_Projekt)),IFERROR(IF(LataProjekcji=$F2860,ROUND($D2858,0),ROUND(K2857*$E2859,0)),0),0)</f>
        <v>0</v>
      </c>
      <c r="L2859" s="5">
        <f ca="1">IF(AND($G2858,NOT(ISTEXT($G2857)),ISNUMBER(Poczatek),ISNUMBER(Koniec_Projekt)),IFERROR(IF(LataProjekcji=$F2860,ROUND($D2858-SUM(K2859:$K2859),0),ROUND(L2857*$E2859,0)),0),0)</f>
        <v>0</v>
      </c>
      <c r="M2859" s="5">
        <f ca="1">IF(AND($G2858,NOT(ISTEXT($G2857)),ISNUMBER(Poczatek),ISNUMBER(Koniec_Projekt)),IFERROR(IF(LataProjekcji=$F2860,ROUND($D2858-SUM($K2859:L2859),0),ROUND(M2857*$E2859,0)),0),0)</f>
        <v>0</v>
      </c>
      <c r="N2859" s="5">
        <f ca="1">IF(AND($G2858,NOT(ISTEXT($G2857)),ISNUMBER(Poczatek),ISNUMBER(Koniec_Projekt)),IFERROR(IF(LataProjekcji=$F2860,ROUND($D2858-SUM($K2859:M2859),0),ROUND(N2857*$E2859,0)),0),0)</f>
        <v>0</v>
      </c>
      <c r="O2859" s="5">
        <f ca="1">IF(AND($G2858,NOT(ISTEXT($G2857)),ISNUMBER(Poczatek),ISNUMBER(Koniec_Projekt)),IFERROR(IF(LataProjekcji=$F2860,ROUND($D2858-SUM($K2859:N2859),0),ROUND(O2857*$E2859,0)),0),0)</f>
        <v>0</v>
      </c>
      <c r="P2859" s="5">
        <f ca="1">IF(AND($G2858,NOT(ISTEXT($G2857)),ISNUMBER(Poczatek),ISNUMBER(Koniec_Projekt)),IFERROR(IF(LataProjekcji=$F2860,ROUND($D2858-SUM($K2859:O2859),0),ROUND(P2857*$E2859,0)),0),0)</f>
        <v>0</v>
      </c>
      <c r="Q2859" s="5">
        <f ca="1">IF(AND($G2858,NOT(ISTEXT($G2857)),ISNUMBER(Poczatek),ISNUMBER(Koniec_Projekt)),IFERROR(IF(LataProjekcji=$F2860,ROUND($D2858-SUM($K2859:P2859),0),ROUND(Q2857*$E2859,0)),0),0)</f>
        <v>0</v>
      </c>
      <c r="R2859" s="5">
        <f ca="1">IF(AND($G2858,NOT(ISTEXT($G2857)),ISNUMBER(Poczatek),ISNUMBER(Koniec_Projekt)),IFERROR(IF(LataProjekcji=$F2860,ROUND($D2858-SUM($K2859:Q2859),0),ROUND(R2857*$E2859,0)),0),0)</f>
        <v>0</v>
      </c>
      <c r="S2859" s="5">
        <f ca="1">IF(AND($G2858,NOT(ISTEXT($G2857)),ISNUMBER(Poczatek),ISNUMBER(Koniec_Projekt)),IFERROR(IF(LataProjekcji=$F2860,ROUND($D2858-SUM($K2859:R2859),0),ROUND(S2857*$E2859,0)),0),0)</f>
        <v>0</v>
      </c>
      <c r="T2859" s="5">
        <f ca="1">IF(AND($G2858,NOT(ISTEXT($G2857)),ISNUMBER(Poczatek),ISNUMBER(Koniec_Projekt)),IFERROR(IF(LataProjekcji=$F2860,ROUND($D2858-SUM($K2859:S2859),0),ROUND(T2857*$E2859,0)),0),0)</f>
        <v>0</v>
      </c>
      <c r="U2859" s="5">
        <f ca="1">IF(AND($G2858,NOT(ISTEXT($G2857)),ISNUMBER(Poczatek),ISNUMBER(Koniec_Projekt)),IFERROR(IF(LataProjekcji=$F2860,ROUND($D2858-SUM($K2859:T2859),0),ROUND(U2857*$E2859,0)),0),0)</f>
        <v>0</v>
      </c>
      <c r="V2859" s="5">
        <f ca="1">IF(AND($G2858,NOT(ISTEXT($G2857)),ISNUMBER(Poczatek),ISNUMBER(Koniec_Projekt)),IFERROR(IF(LataProjekcji=$F2860,ROUND($D2858-SUM($K2859:U2859),0),ROUND(V2857*$E2859,0)),0),0)</f>
        <v>0</v>
      </c>
      <c r="W2859" s="5">
        <f ca="1">IF(AND($G2858,NOT(ISTEXT($G2857)),ISNUMBER(Poczatek),ISNUMBER(Koniec_Projekt)),IFERROR(IF(LataProjekcji=$F2860,ROUND($D2858-SUM($K2859:V2859),0),ROUND(W2857*$E2859,0)),0),0)</f>
        <v>0</v>
      </c>
      <c r="X2859" s="5">
        <f ca="1">IF(AND($G2858,NOT(ISTEXT($G2857)),ISNUMBER(Poczatek),ISNUMBER(Koniec_Projekt)),IFERROR(IF(LataProjekcji=$F2860,ROUND($D2858-SUM($K2859:W2859),0),ROUND(X2857*$E2859,0)),0),0)</f>
        <v>0</v>
      </c>
      <c r="Y2859" s="5">
        <f ca="1">IF(AND($G2858,NOT(ISTEXT($G2857)),ISNUMBER(Poczatek),ISNUMBER(Koniec_Projekt)),IFERROR(IF(LataProjekcji=$F2860,ROUND($D2858-SUM($K2859:X2859),0),ROUND(Y2857*$E2859,0)),0),0)</f>
        <v>0</v>
      </c>
      <c r="Z2859" s="5">
        <f ca="1">IF(AND($G2858,NOT(ISTEXT($G2857)),ISNUMBER(Poczatek),ISNUMBER(Koniec_Projekt)),IFERROR(IF(LataProjekcji=$F2860,ROUND($D2858-SUM($K2859:Y2859),0),ROUND(Z2857*$E2859,0)),0),0)</f>
        <v>0</v>
      </c>
      <c r="AA2859" s="5">
        <f ca="1">IF(AND($G2858,NOT(ISTEXT($G2857)),ISNUMBER(Poczatek),ISNUMBER(Koniec_Projekt)),IFERROR(IF(LataProjekcji=$F2860,ROUND($D2858-SUM($K2859:Z2859),0),ROUND(AA2857*$E2859,0)),0),0)</f>
        <v>0</v>
      </c>
      <c r="AB2859" s="5">
        <f ca="1">IF(AND($G2858,NOT(ISTEXT($G2857)),ISNUMBER(Poczatek),ISNUMBER(Koniec_Projekt)),IFERROR(IF(LataProjekcji=$F2860,ROUND($D2858-SUM($K2859:AA2859),0),ROUND(AB2857*$E2859,0)),0),0)</f>
        <v>0</v>
      </c>
      <c r="AC2859" s="5">
        <f ca="1">IF(AND($G2858,NOT(ISTEXT($G2857)),ISNUMBER(Poczatek),ISNUMBER(Koniec_Projekt)),IFERROR(IF(LataProjekcji=$F2860,ROUND($D2858-SUM($K2859:AB2859),0),ROUND(AC2857*$E2859,0)),0),0)</f>
        <v>0</v>
      </c>
      <c r="AD2859" s="5">
        <f ca="1">IF(AND($G2858,NOT(ISTEXT($G2857)),ISNUMBER(Poczatek),ISNUMBER(Koniec_Projekt)),IFERROR(IF(LataProjekcji=$F2860,ROUND($D2858-SUM($K2859:AC2859),0),ROUND(AD2857*$E2859,0)),0),0)</f>
        <v>0</v>
      </c>
      <c r="AE2859" s="5">
        <f ca="1">IF(AND($G2858,NOT(ISTEXT($G2857)),ISNUMBER(Poczatek),ISNUMBER(Koniec_Projekt)),IFERROR(IF(LataProjekcji=$F2860,ROUND($D2858-SUM($K2859:AD2859),0),ROUND(AE2857*$E2859,0)),0),0)</f>
        <v>0</v>
      </c>
    </row>
    <row r="2860" spans="2:31" hidden="1">
      <c r="B2860" s="531" t="s">
        <v>754</v>
      </c>
      <c r="D2860" s="1">
        <f ca="1">IFERROR(ROUNDUP(D2858/E2859,0),0)</f>
        <v>0</v>
      </c>
      <c r="E2860" s="1">
        <f ca="1">IF(D2860=0,0,DATEDIF(DATE(D2857,E2857,1),DATE(F2859,G2859,1),"m"))</f>
        <v>0</v>
      </c>
      <c r="F2860" s="1" t="str">
        <f ca="1">IFERROR(YEAR(G2857),"brak daty")</f>
        <v>brak daty</v>
      </c>
      <c r="G2860" s="1" t="str">
        <f ca="1">IFERROR(MONTH(G2857),"brak daty")</f>
        <v>brak daty</v>
      </c>
      <c r="I2860" s="1" t="s">
        <v>426</v>
      </c>
      <c r="K2860" s="5">
        <f ca="1">IF(AND($G2858,NOT(ISTEXT($G2857)),ISNUMBER(Poczatek),ISNUMBER(Koniec_Projekt)),IFERROR(IF(LataProjekcji=$F2859,IF(AND($G2859=$G2860,$F2859=$F2860),ROUND($D2858-SUM($K2860),0),ROUND(K2858*$E2859,0)),IF(LataProjekcji&gt;$F2859,0,ROUND(K2858*$E2859,0))),0),0)</f>
        <v>0</v>
      </c>
      <c r="L2860" s="5">
        <f ca="1">IF(AND($G2858,NOT(ISTEXT($G2857)),ISNUMBER(Poczatek),ISNUMBER(Koniec_Projekt)),IFERROR(IF(LataProjekcji=$F2859,IF(AND($G2859=$G2860,$F2859=$F2860),ROUND($D2858-SUM($K2860:K2860),0),ROUND(L2858*$E2859,0)),IF(LataProjekcji&gt;$F2859,0,ROUND(L2858*$E2859,0))),0),0)</f>
        <v>0</v>
      </c>
      <c r="M2860" s="5">
        <f ca="1">IF(AND($G2858,NOT(ISTEXT($G2857)),ISNUMBER(Poczatek),ISNUMBER(Koniec_Projekt)),IFERROR(IF(LataProjekcji=$F2859,IF(AND($G2859=$G2860,$F2859=$F2860),ROUND($D2858-SUM($K2860:L2860),0),ROUND(M2858*$E2859,0)),IF(LataProjekcji&gt;$F2859,0,ROUND(M2858*$E2859,0))),0),0)</f>
        <v>0</v>
      </c>
      <c r="N2860" s="5">
        <f ca="1">IF(AND($G2858,NOT(ISTEXT($G2857)),ISNUMBER(Poczatek),ISNUMBER(Koniec_Projekt)),IFERROR(IF(LataProjekcji=$F2859,IF(AND($G2859=$G2860,$F2859=$F2860),ROUND($D2858-SUM($K2860:M2860),0),ROUND(N2858*$E2859,0)),IF(LataProjekcji&gt;$F2859,0,ROUND(N2858*$E2859,0))),0),0)</f>
        <v>0</v>
      </c>
      <c r="O2860" s="5">
        <f ca="1">IF(AND($G2858,NOT(ISTEXT($G2857)),ISNUMBER(Poczatek),ISNUMBER(Koniec_Projekt)),IFERROR(IF(LataProjekcji=$F2859,IF(AND($G2859=$G2860,$F2859=$F2860),ROUND($D2858-SUM($K2860:N2860),0),ROUND(O2858*$E2859,0)),IF(LataProjekcji&gt;$F2859,0,ROUND(O2858*$E2859,0))),0),0)</f>
        <v>0</v>
      </c>
      <c r="P2860" s="5">
        <f ca="1">IF(AND($G2858,NOT(ISTEXT($G2857)),ISNUMBER(Poczatek),ISNUMBER(Koniec_Projekt)),IFERROR(IF(LataProjekcji=$F2859,IF(AND($G2859=$G2860,$F2859=$F2860),ROUND($D2858-SUM($K2860:O2860),0),ROUND(P2858*$E2859,0)),IF(LataProjekcji&gt;$F2859,0,ROUND(P2858*$E2859,0))),0),0)</f>
        <v>0</v>
      </c>
      <c r="Q2860" s="5">
        <f ca="1">IF(AND($G2858,NOT(ISTEXT($G2857)),ISNUMBER(Poczatek),ISNUMBER(Koniec_Projekt)),IFERROR(IF(LataProjekcji=$F2859,IF(AND($G2859=$G2860,$F2859=$F2860),ROUND($D2858-SUM($K2860:P2860),0),ROUND(Q2858*$E2859,0)),IF(LataProjekcji&gt;$F2859,0,ROUND(Q2858*$E2859,0))),0),0)</f>
        <v>0</v>
      </c>
      <c r="R2860" s="5">
        <f ca="1">IF(AND($G2858,NOT(ISTEXT($G2857)),ISNUMBER(Poczatek),ISNUMBER(Koniec_Projekt)),IFERROR(IF(LataProjekcji=$F2859,IF(AND($G2859=$G2860,$F2859=$F2860),ROUND($D2858-SUM($K2860:Q2860),0),ROUND(R2858*$E2859,0)),IF(LataProjekcji&gt;$F2859,0,ROUND(R2858*$E2859,0))),0),0)</f>
        <v>0</v>
      </c>
      <c r="S2860" s="5">
        <f ca="1">IF(AND($G2858,NOT(ISTEXT($G2857)),ISNUMBER(Poczatek),ISNUMBER(Koniec_Projekt)),IFERROR(IF(LataProjekcji=$F2859,IF(AND($G2859=$G2860,$F2859=$F2860),ROUND($D2858-SUM($K2860:R2860),0),ROUND(S2858*$E2859,0)),IF(LataProjekcji&gt;$F2859,0,ROUND(S2858*$E2859,0))),0),0)</f>
        <v>0</v>
      </c>
      <c r="T2860" s="5">
        <f ca="1">IF(AND($G2858,NOT(ISTEXT($G2857)),ISNUMBER(Poczatek),ISNUMBER(Koniec_Projekt)),IFERROR(IF(LataProjekcji=$F2859,IF(AND($G2859=$G2860,$F2859=$F2860),ROUND($D2858-SUM($K2860:S2860),0),ROUND(T2858*$E2859,0)),IF(LataProjekcji&gt;$F2859,0,ROUND(T2858*$E2859,0))),0),0)</f>
        <v>0</v>
      </c>
      <c r="U2860" s="5">
        <f ca="1">IF(AND($G2858,NOT(ISTEXT($G2857)),ISNUMBER(Poczatek),ISNUMBER(Koniec_Projekt)),IFERROR(IF(LataProjekcji=$F2859,IF(AND($G2859=$G2860,$F2859=$F2860),ROUND($D2858-SUM($K2860:T2860),0),ROUND(U2858*$E2859,0)),IF(LataProjekcji&gt;$F2859,0,ROUND(U2858*$E2859,0))),0),0)</f>
        <v>0</v>
      </c>
      <c r="V2860" s="5">
        <f ca="1">IF(AND($G2858,NOT(ISTEXT($G2857)),ISNUMBER(Poczatek),ISNUMBER(Koniec_Projekt)),IFERROR(IF(LataProjekcji=$F2859,IF(AND($G2859=$G2860,$F2859=$F2860),ROUND($D2858-SUM($K2860:U2860),0),ROUND(V2858*$E2859,0)),IF(LataProjekcji&gt;$F2859,0,ROUND(V2858*$E2859,0))),0),0)</f>
        <v>0</v>
      </c>
      <c r="W2860" s="5">
        <f ca="1">IF(AND($G2858,NOT(ISTEXT($G2857)),ISNUMBER(Poczatek),ISNUMBER(Koniec_Projekt)),IFERROR(IF(LataProjekcji=$F2859,IF(AND($G2859=$G2860,$F2859=$F2860),ROUND($D2858-SUM($K2860:V2860),0),ROUND(W2858*$E2859,0)),IF(LataProjekcji&gt;$F2859,0,ROUND(W2858*$E2859,0))),0),0)</f>
        <v>0</v>
      </c>
      <c r="X2860" s="5">
        <f ca="1">IF(AND($G2858,NOT(ISTEXT($G2857)),ISNUMBER(Poczatek),ISNUMBER(Koniec_Projekt)),IFERROR(IF(LataProjekcji=$F2859,IF(AND($G2859=$G2860,$F2859=$F2860),ROUND($D2858-SUM($K2860:W2860),0),ROUND(X2858*$E2859,0)),IF(LataProjekcji&gt;$F2859,0,ROUND(X2858*$E2859,0))),0),0)</f>
        <v>0</v>
      </c>
      <c r="Y2860" s="5">
        <f ca="1">IF(AND($G2858,NOT(ISTEXT($G2857)),ISNUMBER(Poczatek),ISNUMBER(Koniec_Projekt)),IFERROR(IF(LataProjekcji=$F2859,IF(AND($G2859=$G2860,$F2859=$F2860),ROUND($D2858-SUM($K2860:X2860),0),ROUND(Y2858*$E2859,0)),IF(LataProjekcji&gt;$F2859,0,ROUND(Y2858*$E2859,0))),0),0)</f>
        <v>0</v>
      </c>
      <c r="Z2860" s="5">
        <f ca="1">IF(AND($G2858,NOT(ISTEXT($G2857)),ISNUMBER(Poczatek),ISNUMBER(Koniec_Projekt)),IFERROR(IF(LataProjekcji=$F2859,IF(AND($G2859=$G2860,$F2859=$F2860),ROUND($D2858-SUM($K2860:Y2860),0),ROUND(Z2858*$E2859,0)),IF(LataProjekcji&gt;$F2859,0,ROUND(Z2858*$E2859,0))),0),0)</f>
        <v>0</v>
      </c>
      <c r="AA2860" s="5">
        <f ca="1">IF(AND($G2858,NOT(ISTEXT($G2857)),ISNUMBER(Poczatek),ISNUMBER(Koniec_Projekt)),IFERROR(IF(LataProjekcji=$F2859,IF(AND($G2859=$G2860,$F2859=$F2860),ROUND($D2858-SUM($K2860:Z2860),0),ROUND(AA2858*$E2859,0)),IF(LataProjekcji&gt;$F2859,0,ROUND(AA2858*$E2859,0))),0),0)</f>
        <v>0</v>
      </c>
      <c r="AB2860" s="5">
        <f ca="1">IF(AND($G2858,NOT(ISTEXT($G2857)),ISNUMBER(Poczatek),ISNUMBER(Koniec_Projekt)),IFERROR(IF(LataProjekcji=$F2859,IF(AND($G2859=$G2860,$F2859=$F2860),ROUND($D2858-SUM($K2860:AA2860),0),ROUND(AB2858*$E2859,0)),IF(LataProjekcji&gt;$F2859,0,ROUND(AB2858*$E2859,0))),0),0)</f>
        <v>0</v>
      </c>
      <c r="AC2860" s="5">
        <f ca="1">IF(AND($G2858,NOT(ISTEXT($G2857)),ISNUMBER(Poczatek),ISNUMBER(Koniec_Projekt)),IFERROR(IF(LataProjekcji=$F2859,IF(AND($G2859=$G2860,$F2859=$F2860),ROUND($D2858-SUM($K2860:AB2860),0),ROUND(AC2858*$E2859,0)),IF(LataProjekcji&gt;$F2859,0,ROUND(AC2858*$E2859,0))),0),0)</f>
        <v>0</v>
      </c>
      <c r="AD2860" s="5">
        <f ca="1">IF(AND($G2858,NOT(ISTEXT($G2857)),ISNUMBER(Poczatek),ISNUMBER(Koniec_Projekt)),IFERROR(IF(LataProjekcji=$F2859,IF(AND($G2859=$G2860,$F2859=$F2860),ROUND($D2858-SUM($K2860:AC2860),0),ROUND(AD2858*$E2859,0)),IF(LataProjekcji&gt;$F2859,0,ROUND(AD2858*$E2859,0))),0),0)</f>
        <v>0</v>
      </c>
      <c r="AE2860" s="5">
        <f ca="1">IF(AND($G2858,NOT(ISTEXT($G2857)),ISNUMBER(Poczatek),ISNUMBER(Koniec_Projekt)),IFERROR(IF(LataProjekcji=$F2859,IF(AND($G2859=$G2860,$F2859=$F2860),ROUND($D2858-SUM($K2860:AD2860),0),ROUND(AE2858*$E2859,0)),IF(LataProjekcji&gt;$F2859,0,ROUND(AE2858*$E2859,0))),0),0)</f>
        <v>0</v>
      </c>
    </row>
    <row r="2861" spans="2:31" ht="12.5" hidden="1" thickBot="1">
      <c r="B2861" s="532" t="s">
        <v>755</v>
      </c>
      <c r="C2861" s="533"/>
      <c r="D2861" s="534">
        <f ca="1">IF(D2858&gt;10,ROUND((D2860-1)*E2859,0),E2859)</f>
        <v>0</v>
      </c>
      <c r="E2861" s="534">
        <f ca="1">D2858-D2861</f>
        <v>0</v>
      </c>
      <c r="F2861" s="533"/>
      <c r="G2861" s="533"/>
      <c r="H2861" s="533"/>
      <c r="I2861" s="533"/>
      <c r="J2861" s="533"/>
      <c r="K2861" s="533"/>
      <c r="L2861" s="533"/>
      <c r="M2861" s="533"/>
      <c r="N2861" s="533"/>
      <c r="O2861" s="533"/>
      <c r="P2861" s="533"/>
      <c r="Q2861" s="533"/>
      <c r="R2861" s="533"/>
      <c r="S2861" s="533"/>
      <c r="T2861" s="533"/>
      <c r="U2861" s="533"/>
      <c r="V2861" s="533"/>
      <c r="W2861" s="533"/>
      <c r="X2861" s="533"/>
      <c r="Y2861" s="533"/>
      <c r="Z2861" s="533"/>
      <c r="AA2861" s="533"/>
      <c r="AB2861" s="533"/>
      <c r="AC2861" s="533"/>
      <c r="AD2861" s="533"/>
      <c r="AE2861" s="533"/>
    </row>
    <row r="2862" spans="2:31" ht="12.5" hidden="1" thickTop="1"/>
    <row r="2863" spans="2:31" ht="12.5" hidden="1" thickBot="1">
      <c r="B2863" s="535" t="str">
        <f ca="1">"nazwa ST: "&amp;B1697</f>
        <v>nazwa ST: 0</v>
      </c>
      <c r="C2863" s="535"/>
      <c r="D2863" s="536">
        <f>D1697</f>
        <v>169</v>
      </c>
      <c r="E2863" s="535"/>
      <c r="F2863" s="535"/>
      <c r="G2863" s="535"/>
      <c r="H2863" s="535"/>
      <c r="I2863" s="535"/>
      <c r="J2863" s="535"/>
      <c r="K2863" s="544" t="str">
        <f t="shared" ref="K2863:AE2863" si="3743">LataProjekcji</f>
        <v>Uzupełnij dane</v>
      </c>
      <c r="L2863" s="544" t="str">
        <f t="shared" si="3743"/>
        <v/>
      </c>
      <c r="M2863" s="544" t="str">
        <f t="shared" si="3743"/>
        <v/>
      </c>
      <c r="N2863" s="544" t="str">
        <f t="shared" si="3743"/>
        <v/>
      </c>
      <c r="O2863" s="544" t="str">
        <f t="shared" si="3743"/>
        <v/>
      </c>
      <c r="P2863" s="544" t="str">
        <f t="shared" si="3743"/>
        <v/>
      </c>
      <c r="Q2863" s="544" t="str">
        <f t="shared" si="3743"/>
        <v/>
      </c>
      <c r="R2863" s="544" t="str">
        <f t="shared" si="3743"/>
        <v/>
      </c>
      <c r="S2863" s="544" t="str">
        <f t="shared" si="3743"/>
        <v/>
      </c>
      <c r="T2863" s="544" t="str">
        <f t="shared" si="3743"/>
        <v/>
      </c>
      <c r="U2863" s="544" t="str">
        <f t="shared" si="3743"/>
        <v/>
      </c>
      <c r="V2863" s="544" t="str">
        <f t="shared" si="3743"/>
        <v/>
      </c>
      <c r="W2863" s="544" t="str">
        <f t="shared" si="3743"/>
        <v/>
      </c>
      <c r="X2863" s="544" t="str">
        <f t="shared" si="3743"/>
        <v/>
      </c>
      <c r="Y2863" s="544" t="str">
        <f t="shared" si="3743"/>
        <v/>
      </c>
      <c r="Z2863" s="544" t="str">
        <f t="shared" si="3743"/>
        <v/>
      </c>
      <c r="AA2863" s="544" t="str">
        <f t="shared" si="3743"/>
        <v/>
      </c>
      <c r="AB2863" s="544" t="str">
        <f t="shared" si="3743"/>
        <v/>
      </c>
      <c r="AC2863" s="544" t="str">
        <f t="shared" si="3743"/>
        <v/>
      </c>
      <c r="AD2863" s="544" t="str">
        <f t="shared" si="3743"/>
        <v/>
      </c>
      <c r="AE2863" s="544" t="str">
        <f t="shared" si="3743"/>
        <v/>
      </c>
    </row>
    <row r="2864" spans="2:31" hidden="1">
      <c r="B2864" s="531" t="s">
        <v>756</v>
      </c>
      <c r="D2864" s="1">
        <f ca="1">D1698</f>
        <v>1900</v>
      </c>
      <c r="E2864" s="1">
        <f ca="1">E1698</f>
        <v>1</v>
      </c>
      <c r="F2864" s="1">
        <f ca="1">IF(D2865&gt;10,F1698,1)</f>
        <v>1</v>
      </c>
      <c r="G2864" s="530" t="str">
        <f ca="1">IF(ISBLANK(OFFSET($E$269,$D2863,0)),"brak daty",IF(D2865&gt;10,EDATE(OFFSET($E$269,$D2863,0),D2867),DATE(D2864,E2864,1)))</f>
        <v>brak daty</v>
      </c>
      <c r="H2864" s="543" t="b">
        <f ca="1">SUM(K2864:AE2864)=D2867</f>
        <v>1</v>
      </c>
      <c r="I2864" s="1" t="s">
        <v>752</v>
      </c>
      <c r="K2864" s="5">
        <f ca="1">IF(AND($G2865,NOT(ISTEXT($G2864)),ISNUMBER(Poczatek),ISNUMBER(Koniec_Projekt)),IFERROR(IF($D2864=LataProjekcji,$F2864,IF($D2864&lt;LataProjekcji,IF((SUM(K2864)+12)&lt;$D2867,12,$D2867-SUM(K2864)),0)),0),0)</f>
        <v>0</v>
      </c>
      <c r="L2864" s="5">
        <f ca="1">IF(AND($G2865,NOT(ISTEXT($G2864)),ISNUMBER(Poczatek),ISNUMBER(Koniec_Projekt)),IFERROR(IF($D2864=LataProjekcji,$F2864,IF($D2864&lt;LataProjekcji,IF((SUM($K2864:K2864)+12)&lt;$D2867,12,$D2867-SUM($K2864:K2864)),0)),0),0)</f>
        <v>0</v>
      </c>
      <c r="M2864" s="5">
        <f ca="1">IF(AND($G2865,NOT(ISTEXT($G2864)),ISNUMBER(Poczatek),ISNUMBER(Koniec_Projekt)),IFERROR(IF($D2864=LataProjekcji,$F2864,IF($D2864&lt;LataProjekcji,IF((SUM($K2864:L2864)+12)&lt;$D2867,12,$D2867-SUM($K2864:L2864)),0)),0),0)</f>
        <v>0</v>
      </c>
      <c r="N2864" s="5">
        <f ca="1">IF(AND($G2865,NOT(ISTEXT($G2864)),ISNUMBER(Poczatek),ISNUMBER(Koniec_Projekt)),IFERROR(IF($D2864=LataProjekcji,$F2864,IF($D2864&lt;LataProjekcji,IF((SUM($K2864:M2864)+12)&lt;$D2867,12,$D2867-SUM($K2864:M2864)),0)),0),0)</f>
        <v>0</v>
      </c>
      <c r="O2864" s="5">
        <f ca="1">IF(AND($G2865,NOT(ISTEXT($G2864)),ISNUMBER(Poczatek),ISNUMBER(Koniec_Projekt)),IFERROR(IF($D2864=LataProjekcji,$F2864,IF($D2864&lt;LataProjekcji,IF((SUM($K2864:N2864)+12)&lt;$D2867,12,$D2867-SUM($K2864:N2864)),0)),0),0)</f>
        <v>0</v>
      </c>
      <c r="P2864" s="5">
        <f ca="1">IF(AND($G2865,NOT(ISTEXT($G2864)),ISNUMBER(Poczatek),ISNUMBER(Koniec_Projekt)),IFERROR(IF($D2864=LataProjekcji,$F2864,IF($D2864&lt;LataProjekcji,IF((SUM($K2864:O2864)+12)&lt;$D2867,12,$D2867-SUM($K2864:O2864)),0)),0),0)</f>
        <v>0</v>
      </c>
      <c r="Q2864" s="5">
        <f ca="1">IF(AND($G2865,NOT(ISTEXT($G2864)),ISNUMBER(Poczatek),ISNUMBER(Koniec_Projekt)),IFERROR(IF($D2864=LataProjekcji,$F2864,IF($D2864&lt;LataProjekcji,IF((SUM($K2864:P2864)+12)&lt;$D2867,12,$D2867-SUM($K2864:P2864)),0)),0),0)</f>
        <v>0</v>
      </c>
      <c r="R2864" s="5">
        <f ca="1">IF(AND($G2865,NOT(ISTEXT($G2864)),ISNUMBER(Poczatek),ISNUMBER(Koniec_Projekt)),IFERROR(IF($D2864=LataProjekcji,$F2864,IF($D2864&lt;LataProjekcji,IF((SUM($K2864:Q2864)+12)&lt;$D2867,12,$D2867-SUM($K2864:Q2864)),0)),0),0)</f>
        <v>0</v>
      </c>
      <c r="S2864" s="5">
        <f ca="1">IF(AND($G2865,NOT(ISTEXT($G2864)),ISNUMBER(Poczatek),ISNUMBER(Koniec_Projekt)),IFERROR(IF($D2864=LataProjekcji,$F2864,IF($D2864&lt;LataProjekcji,IF((SUM($K2864:R2864)+12)&lt;$D2867,12,$D2867-SUM($K2864:R2864)),0)),0),0)</f>
        <v>0</v>
      </c>
      <c r="T2864" s="5">
        <f ca="1">IF(AND($G2865,NOT(ISTEXT($G2864)),ISNUMBER(Poczatek),ISNUMBER(Koniec_Projekt)),IFERROR(IF($D2864=LataProjekcji,$F2864,IF($D2864&lt;LataProjekcji,IF((SUM($K2864:S2864)+12)&lt;$D2867,12,$D2867-SUM($K2864:S2864)),0)),0),0)</f>
        <v>0</v>
      </c>
      <c r="U2864" s="5">
        <f ca="1">IF(AND($G2865,NOT(ISTEXT($G2864)),ISNUMBER(Poczatek),ISNUMBER(Koniec_Projekt)),IFERROR(IF($D2864=LataProjekcji,$F2864,IF($D2864&lt;LataProjekcji,IF((SUM($K2864:T2864)+12)&lt;$D2867,12,$D2867-SUM($K2864:T2864)),0)),0),0)</f>
        <v>0</v>
      </c>
      <c r="V2864" s="5">
        <f ca="1">IF(AND($G2865,NOT(ISTEXT($G2864)),ISNUMBER(Poczatek),ISNUMBER(Koniec_Projekt)),IFERROR(IF($D2864=LataProjekcji,$F2864,IF($D2864&lt;LataProjekcji,IF((SUM($K2864:U2864)+12)&lt;$D2867,12,$D2867-SUM($K2864:U2864)),0)),0),0)</f>
        <v>0</v>
      </c>
      <c r="W2864" s="5">
        <f ca="1">IF(AND($G2865,NOT(ISTEXT($G2864)),ISNUMBER(Poczatek),ISNUMBER(Koniec_Projekt)),IFERROR(IF($D2864=LataProjekcji,$F2864,IF($D2864&lt;LataProjekcji,IF((SUM($K2864:V2864)+12)&lt;$D2867,12,$D2867-SUM($K2864:V2864)),0)),0),0)</f>
        <v>0</v>
      </c>
      <c r="X2864" s="5">
        <f ca="1">IF(AND($G2865,NOT(ISTEXT($G2864)),ISNUMBER(Poczatek),ISNUMBER(Koniec_Projekt)),IFERROR(IF($D2864=LataProjekcji,$F2864,IF($D2864&lt;LataProjekcji,IF((SUM($K2864:W2864)+12)&lt;$D2867,12,$D2867-SUM($K2864:W2864)),0)),0),0)</f>
        <v>0</v>
      </c>
      <c r="Y2864" s="5">
        <f ca="1">IF(AND($G2865,NOT(ISTEXT($G2864)),ISNUMBER(Poczatek),ISNUMBER(Koniec_Projekt)),IFERROR(IF($D2864=LataProjekcji,$F2864,IF($D2864&lt;LataProjekcji,IF((SUM($K2864:X2864)+12)&lt;$D2867,12,$D2867-SUM($K2864:X2864)),0)),0),0)</f>
        <v>0</v>
      </c>
      <c r="Z2864" s="5">
        <f ca="1">IF(AND($G2865,NOT(ISTEXT($G2864)),ISNUMBER(Poczatek),ISNUMBER(Koniec_Projekt)),IFERROR(IF($D2864=LataProjekcji,$F2864,IF($D2864&lt;LataProjekcji,IF((SUM($K2864:Y2864)+12)&lt;$D2867,12,$D2867-SUM($K2864:Y2864)),0)),0),0)</f>
        <v>0</v>
      </c>
      <c r="AA2864" s="5">
        <f ca="1">IF(AND($G2865,NOT(ISTEXT($G2864)),ISNUMBER(Poczatek),ISNUMBER(Koniec_Projekt)),IFERROR(IF($D2864=LataProjekcji,$F2864,IF($D2864&lt;LataProjekcji,IF((SUM($K2864:Z2864)+12)&lt;$D2867,12,$D2867-SUM($K2864:Z2864)),0)),0),0)</f>
        <v>0</v>
      </c>
      <c r="AB2864" s="5">
        <f ca="1">IF(AND($G2865,NOT(ISTEXT($G2864)),ISNUMBER(Poczatek),ISNUMBER(Koniec_Projekt)),IFERROR(IF($D2864=LataProjekcji,$F2864,IF($D2864&lt;LataProjekcji,IF((SUM($K2864:AA2864)+12)&lt;$D2867,12,$D2867-SUM($K2864:AA2864)),0)),0),0)</f>
        <v>0</v>
      </c>
      <c r="AC2864" s="5">
        <f ca="1">IF(AND($G2865,NOT(ISTEXT($G2864)),ISNUMBER(Poczatek),ISNUMBER(Koniec_Projekt)),IFERROR(IF($D2864=LataProjekcji,$F2864,IF($D2864&lt;LataProjekcji,IF((SUM($K2864:AB2864)+12)&lt;$D2867,12,$D2867-SUM($K2864:AB2864)),0)),0),0)</f>
        <v>0</v>
      </c>
      <c r="AD2864" s="5">
        <f ca="1">IF(AND($G2865,NOT(ISTEXT($G2864)),ISNUMBER(Poczatek),ISNUMBER(Koniec_Projekt)),IFERROR(IF($D2864=LataProjekcji,$F2864,IF($D2864&lt;LataProjekcji,IF((SUM($K2864:AC2864)+12)&lt;$D2867,12,$D2867-SUM($K2864:AC2864)),0)),0),0)</f>
        <v>0</v>
      </c>
      <c r="AE2864" s="5">
        <f ca="1">IF(AND($G2865,NOT(ISTEXT($G2864)),ISNUMBER(Poczatek),ISNUMBER(Koniec_Projekt)),IFERROR(IF($D2864=LataProjekcji,$F2864,IF($D2864&lt;LataProjekcji,IF((SUM($K2864:AD2864)+12)&lt;$D2867,12,$D2867-SUM($K2864:AD2864)),0)),0),0)</f>
        <v>0</v>
      </c>
    </row>
    <row r="2865" spans="2:31" hidden="1">
      <c r="B2865" s="531" t="s">
        <v>758</v>
      </c>
      <c r="D2865" s="5">
        <f ca="1">D1699</f>
        <v>0</v>
      </c>
      <c r="E2865" s="459">
        <f ca="1">E1699</f>
        <v>0</v>
      </c>
      <c r="F2865" s="459">
        <f ca="1">F1699</f>
        <v>0</v>
      </c>
      <c r="G2865" s="1" t="b">
        <f>NOT(ISBLANK(am_maszyny))</f>
        <v>0</v>
      </c>
      <c r="H2865" s="543" t="b">
        <f ca="1">SUM(K2865:AE2865)=E2867</f>
        <v>1</v>
      </c>
      <c r="I2865" s="1" t="s">
        <v>753</v>
      </c>
      <c r="K2865" s="542">
        <f ca="1">IF(AND($G2865,NOT(ISTEXT($G2864)),ISNUMBER(Poczatek),ISNUMBER(Koniec_Projekt)),IFERROR(IF($D2864=LataProjekcji,IF($F2864&gt;$E2867,$E2867,$F2864),IF($D2867&gt;=$E2867,(IF($D2864&lt;LataProjekcji,IF((SUM(J2865:$K2865)+12)&lt;$E2867,12,$E2867-SUM(J2865:$K2865)),0)),(IF($D2864&lt;LataProjekcji,IF((SUM(J2865:$K2865)+12)&lt;$D2867,12,$D2867-SUM(J2865:$K2865)),0)))),0),0)</f>
        <v>0</v>
      </c>
      <c r="L2865" s="542">
        <f ca="1">IF(AND($G2865,NOT(ISTEXT($G2864)),ISNUMBER(Poczatek),ISNUMBER(Koniec_Projekt)),IFERROR(IF($D2864=LataProjekcji,IF($F2864&gt;$E2867,$E2867,$F2864),IF($D2867&gt;=$E2867,(IF($D2864&lt;LataProjekcji,IF((SUM($K2865:K2865)+12)&lt;$E2867,12,$E2867-SUM($K2865:K2865)),0)),(IF($D2864&lt;LataProjekcji,IF((SUM($K2865:K2865)+12)&lt;$D2867,12,$D2867-SUM($K2865:K2865)),0)))),0),0)</f>
        <v>0</v>
      </c>
      <c r="M2865" s="542">
        <f ca="1">IF(AND($G2865,NOT(ISTEXT($G2864)),ISNUMBER(Poczatek),ISNUMBER(Koniec_Projekt)),IFERROR(IF($D2864=LataProjekcji,IF($F2864&gt;$E2867,$E2867,$F2864),IF($D2867&gt;=$E2867,(IF($D2864&lt;LataProjekcji,IF((SUM($K2865:L2865)+12)&lt;$E2867,12,$E2867-SUM($K2865:L2865)),0)),(IF($D2864&lt;LataProjekcji,IF((SUM($K2865:L2865)+12)&lt;$D2867,12,$D2867-SUM($K2865:L2865)),0)))),0),0)</f>
        <v>0</v>
      </c>
      <c r="N2865" s="542">
        <f ca="1">IF(AND($G2865,NOT(ISTEXT($G2864)),ISNUMBER(Poczatek),ISNUMBER(Koniec_Projekt)),IFERROR(IF($D2864=LataProjekcji,IF($F2864&gt;$E2867,$E2867,$F2864),IF($D2867&gt;=$E2867,(IF($D2864&lt;LataProjekcji,IF((SUM($K2865:M2865)+12)&lt;$E2867,12,$E2867-SUM($K2865:M2865)),0)),(IF($D2864&lt;LataProjekcji,IF((SUM($K2865:M2865)+12)&lt;$D2867,12,$D2867-SUM($K2865:M2865)),0)))),0),0)</f>
        <v>0</v>
      </c>
      <c r="O2865" s="542">
        <f ca="1">IF(AND($G2865,NOT(ISTEXT($G2864)),ISNUMBER(Poczatek),ISNUMBER(Koniec_Projekt)),IFERROR(IF($D2864=LataProjekcji,IF($F2864&gt;$E2867,$E2867,$F2864),IF($D2867&gt;=$E2867,(IF($D2864&lt;LataProjekcji,IF((SUM($K2865:N2865)+12)&lt;$E2867,12,$E2867-SUM($K2865:N2865)),0)),(IF($D2864&lt;LataProjekcji,IF((SUM($K2865:N2865)+12)&lt;$D2867,12,$D2867-SUM($K2865:N2865)),0)))),0),0)</f>
        <v>0</v>
      </c>
      <c r="P2865" s="542">
        <f ca="1">IF(AND($G2865,NOT(ISTEXT($G2864)),ISNUMBER(Poczatek),ISNUMBER(Koniec_Projekt)),IFERROR(IF($D2864=LataProjekcji,IF($F2864&gt;$E2867,$E2867,$F2864),IF($D2867&gt;=$E2867,(IF($D2864&lt;LataProjekcji,IF((SUM($K2865:O2865)+12)&lt;$E2867,12,$E2867-SUM($K2865:O2865)),0)),(IF($D2864&lt;LataProjekcji,IF((SUM($K2865:O2865)+12)&lt;$D2867,12,$D2867-SUM($K2865:O2865)),0)))),0),0)</f>
        <v>0</v>
      </c>
      <c r="Q2865" s="542">
        <f ca="1">IF(AND($G2865,NOT(ISTEXT($G2864)),ISNUMBER(Poczatek),ISNUMBER(Koniec_Projekt)),IFERROR(IF($D2864=LataProjekcji,IF($F2864&gt;$E2867,$E2867,$F2864),IF($D2867&gt;=$E2867,(IF($D2864&lt;LataProjekcji,IF((SUM($K2865:P2865)+12)&lt;$E2867,12,$E2867-SUM($K2865:P2865)),0)),(IF($D2864&lt;LataProjekcji,IF((SUM($K2865:P2865)+12)&lt;$D2867,12,$D2867-SUM($K2865:P2865)),0)))),0),0)</f>
        <v>0</v>
      </c>
      <c r="R2865" s="542">
        <f ca="1">IF(AND($G2865,NOT(ISTEXT($G2864)),ISNUMBER(Poczatek),ISNUMBER(Koniec_Projekt)),IFERROR(IF($D2864=LataProjekcji,IF($F2864&gt;$E2867,$E2867,$F2864),IF($D2867&gt;=$E2867,(IF($D2864&lt;LataProjekcji,IF((SUM($K2865:Q2865)+12)&lt;$E2867,12,$E2867-SUM($K2865:Q2865)),0)),(IF($D2864&lt;LataProjekcji,IF((SUM($K2865:Q2865)+12)&lt;$D2867,12,$D2867-SUM($K2865:Q2865)),0)))),0),0)</f>
        <v>0</v>
      </c>
      <c r="S2865" s="542">
        <f ca="1">IF(AND($G2865,NOT(ISTEXT($G2864)),ISNUMBER(Poczatek),ISNUMBER(Koniec_Projekt)),IFERROR(IF($D2864=LataProjekcji,IF($F2864&gt;$E2867,$E2867,$F2864),IF($D2867&gt;=$E2867,(IF($D2864&lt;LataProjekcji,IF((SUM($K2865:R2865)+12)&lt;$E2867,12,$E2867-SUM($K2865:R2865)),0)),(IF($D2864&lt;LataProjekcji,IF((SUM($K2865:R2865)+12)&lt;$D2867,12,$D2867-SUM($K2865:R2865)),0)))),0),0)</f>
        <v>0</v>
      </c>
      <c r="T2865" s="542">
        <f ca="1">IF(AND($G2865,NOT(ISTEXT($G2864)),ISNUMBER(Poczatek),ISNUMBER(Koniec_Projekt)),IFERROR(IF($D2864=LataProjekcji,IF($F2864&gt;$E2867,$E2867,$F2864),IF($D2867&gt;=$E2867,(IF($D2864&lt;LataProjekcji,IF((SUM($K2865:S2865)+12)&lt;$E2867,12,$E2867-SUM($K2865:S2865)),0)),(IF($D2864&lt;LataProjekcji,IF((SUM($K2865:S2865)+12)&lt;$D2867,12,$D2867-SUM($K2865:S2865)),0)))),0),0)</f>
        <v>0</v>
      </c>
      <c r="U2865" s="542">
        <f ca="1">IF(AND($G2865,NOT(ISTEXT($G2864)),ISNUMBER(Poczatek),ISNUMBER(Koniec_Projekt)),IFERROR(IF($D2864=LataProjekcji,IF($F2864&gt;$E2867,$E2867,$F2864),IF($D2867&gt;=$E2867,(IF($D2864&lt;LataProjekcji,IF((SUM($K2865:T2865)+12)&lt;$E2867,12,$E2867-SUM($K2865:T2865)),0)),(IF($D2864&lt;LataProjekcji,IF((SUM($K2865:T2865)+12)&lt;$D2867,12,$D2867-SUM($K2865:T2865)),0)))),0),0)</f>
        <v>0</v>
      </c>
      <c r="V2865" s="542">
        <f ca="1">IF(AND($G2865,NOT(ISTEXT($G2864)),ISNUMBER(Poczatek),ISNUMBER(Koniec_Projekt)),IFERROR(IF($D2864=LataProjekcji,IF($F2864&gt;$E2867,$E2867,$F2864),IF($D2867&gt;=$E2867,(IF($D2864&lt;LataProjekcji,IF((SUM($K2865:U2865)+12)&lt;$E2867,12,$E2867-SUM($K2865:U2865)),0)),(IF($D2864&lt;LataProjekcji,IF((SUM($K2865:U2865)+12)&lt;$D2867,12,$D2867-SUM($K2865:U2865)),0)))),0),0)</f>
        <v>0</v>
      </c>
      <c r="W2865" s="542">
        <f ca="1">IF(AND($G2865,NOT(ISTEXT($G2864)),ISNUMBER(Poczatek),ISNUMBER(Koniec_Projekt)),IFERROR(IF($D2864=LataProjekcji,IF($F2864&gt;$E2867,$E2867,$F2864),IF($D2867&gt;=$E2867,(IF($D2864&lt;LataProjekcji,IF((SUM($K2865:V2865)+12)&lt;$E2867,12,$E2867-SUM($K2865:V2865)),0)),(IF($D2864&lt;LataProjekcji,IF((SUM($K2865:V2865)+12)&lt;$D2867,12,$D2867-SUM($K2865:V2865)),0)))),0),0)</f>
        <v>0</v>
      </c>
      <c r="X2865" s="542">
        <f ca="1">IF(AND($G2865,NOT(ISTEXT($G2864)),ISNUMBER(Poczatek),ISNUMBER(Koniec_Projekt)),IFERROR(IF($D2864=LataProjekcji,IF($F2864&gt;$E2867,$E2867,$F2864),IF($D2867&gt;=$E2867,(IF($D2864&lt;LataProjekcji,IF((SUM($K2865:W2865)+12)&lt;$E2867,12,$E2867-SUM($K2865:W2865)),0)),(IF($D2864&lt;LataProjekcji,IF((SUM($K2865:W2865)+12)&lt;$D2867,12,$D2867-SUM($K2865:W2865)),0)))),0),0)</f>
        <v>0</v>
      </c>
      <c r="Y2865" s="542">
        <f ca="1">IF(AND($G2865,NOT(ISTEXT($G2864)),ISNUMBER(Poczatek),ISNUMBER(Koniec_Projekt)),IFERROR(IF($D2864=LataProjekcji,IF($F2864&gt;$E2867,$E2867,$F2864),IF($D2867&gt;=$E2867,(IF($D2864&lt;LataProjekcji,IF((SUM($K2865:X2865)+12)&lt;$E2867,12,$E2867-SUM($K2865:X2865)),0)),(IF($D2864&lt;LataProjekcji,IF((SUM($K2865:X2865)+12)&lt;$D2867,12,$D2867-SUM($K2865:X2865)),0)))),0),0)</f>
        <v>0</v>
      </c>
      <c r="Z2865" s="542">
        <f ca="1">IF(AND($G2865,NOT(ISTEXT($G2864)),ISNUMBER(Poczatek),ISNUMBER(Koniec_Projekt)),IFERROR(IF($D2864=LataProjekcji,IF($F2864&gt;$E2867,$E2867,$F2864),IF($D2867&gt;=$E2867,(IF($D2864&lt;LataProjekcji,IF((SUM($K2865:Y2865)+12)&lt;$E2867,12,$E2867-SUM($K2865:Y2865)),0)),(IF($D2864&lt;LataProjekcji,IF((SUM($K2865:Y2865)+12)&lt;$D2867,12,$D2867-SUM($K2865:Y2865)),0)))),0),0)</f>
        <v>0</v>
      </c>
      <c r="AA2865" s="542">
        <f ca="1">IF(AND($G2865,NOT(ISTEXT($G2864)),ISNUMBER(Poczatek),ISNUMBER(Koniec_Projekt)),IFERROR(IF($D2864=LataProjekcji,IF($F2864&gt;$E2867,$E2867,$F2864),IF($D2867&gt;=$E2867,(IF($D2864&lt;LataProjekcji,IF((SUM($K2865:Z2865)+12)&lt;$E2867,12,$E2867-SUM($K2865:Z2865)),0)),(IF($D2864&lt;LataProjekcji,IF((SUM($K2865:Z2865)+12)&lt;$D2867,12,$D2867-SUM($K2865:Z2865)),0)))),0),0)</f>
        <v>0</v>
      </c>
      <c r="AB2865" s="542">
        <f ca="1">IF(AND($G2865,NOT(ISTEXT($G2864)),ISNUMBER(Poczatek),ISNUMBER(Koniec_Projekt)),IFERROR(IF($D2864=LataProjekcji,IF($F2864&gt;$E2867,$E2867,$F2864),IF($D2867&gt;=$E2867,(IF($D2864&lt;LataProjekcji,IF((SUM($K2865:AA2865)+12)&lt;$E2867,12,$E2867-SUM($K2865:AA2865)),0)),(IF($D2864&lt;LataProjekcji,IF((SUM($K2865:AA2865)+12)&lt;$D2867,12,$D2867-SUM($K2865:AA2865)),0)))),0),0)</f>
        <v>0</v>
      </c>
      <c r="AC2865" s="542">
        <f ca="1">IF(AND($G2865,NOT(ISTEXT($G2864)),ISNUMBER(Poczatek),ISNUMBER(Koniec_Projekt)),IFERROR(IF($D2864=LataProjekcji,IF($F2864&gt;$E2867,$E2867,$F2864),IF($D2867&gt;=$E2867,(IF($D2864&lt;LataProjekcji,IF((SUM($K2865:AB2865)+12)&lt;$E2867,12,$E2867-SUM($K2865:AB2865)),0)),(IF($D2864&lt;LataProjekcji,IF((SUM($K2865:AB2865)+12)&lt;$D2867,12,$D2867-SUM($K2865:AB2865)),0)))),0),0)</f>
        <v>0</v>
      </c>
      <c r="AD2865" s="542">
        <f ca="1">IF(AND($G2865,NOT(ISTEXT($G2864)),ISNUMBER(Poczatek),ISNUMBER(Koniec_Projekt)),IFERROR(IF($D2864=LataProjekcji,IF($F2864&gt;$E2867,$E2867,$F2864),IF($D2867&gt;=$E2867,(IF($D2864&lt;LataProjekcji,IF((SUM($K2865:AC2865)+12)&lt;$E2867,12,$E2867-SUM($K2865:AC2865)),0)),(IF($D2864&lt;LataProjekcji,IF((SUM($K2865:AC2865)+12)&lt;$D2867,12,$D2867-SUM($K2865:AC2865)),0)))),0),0)</f>
        <v>0</v>
      </c>
      <c r="AE2865" s="542">
        <f ca="1">IF(AND($G2865,NOT(ISTEXT($G2864)),ISNUMBER(Poczatek),ISNUMBER(Koniec_Projekt)),IFERROR(IF($D2864=LataProjekcji,IF($F2864&gt;$E2867,$E2867,$F2864),IF($D2867&gt;=$E2867,(IF($D2864&lt;LataProjekcji,IF((SUM($K2865:AD2865)+12)&lt;$E2867,12,$E2867-SUM($K2865:AD2865)),0)),(IF($D2864&lt;LataProjekcji,IF((SUM($K2865:AD2865)+12)&lt;$D2867,12,$D2867-SUM($K2865:AD2865)),0)))),0),0)</f>
        <v>0</v>
      </c>
    </row>
    <row r="2866" spans="2:31" hidden="1">
      <c r="B2866" s="531" t="s">
        <v>757</v>
      </c>
      <c r="D2866" s="459">
        <f ca="1">D1700</f>
        <v>0</v>
      </c>
      <c r="E2866" s="459">
        <f ca="1">IF(D2865&gt;10,ROUND(D2866/12,2),D2866)</f>
        <v>0</v>
      </c>
      <c r="F2866" s="529">
        <f>Koniec_Projekt</f>
        <v>0</v>
      </c>
      <c r="G2866" s="330">
        <f>Miesiac_Koniec_Projekt</f>
        <v>0</v>
      </c>
      <c r="H2866" s="543" t="b">
        <f ca="1">SUM(K2866:AE2866)=D2865</f>
        <v>1</v>
      </c>
      <c r="I2866" s="1" t="s">
        <v>716</v>
      </c>
      <c r="K2866" s="256">
        <f ca="1">IF(AND($G2865,NOT(ISTEXT($G2864)),ISNUMBER(Poczatek),ISNUMBER(Koniec_Projekt)),IFERROR(IF(LataProjekcji=$F2867,ROUND($D2865,0),ROUND(K2864*$E2866,0)),0),0)</f>
        <v>0</v>
      </c>
      <c r="L2866" s="5">
        <f ca="1">IF(AND($G2865,NOT(ISTEXT($G2864)),ISNUMBER(Poczatek),ISNUMBER(Koniec_Projekt)),IFERROR(IF(LataProjekcji=$F2867,ROUND($D2865-SUM(K2866:$K2866),0),ROUND(L2864*$E2866,0)),0),0)</f>
        <v>0</v>
      </c>
      <c r="M2866" s="5">
        <f ca="1">IF(AND($G2865,NOT(ISTEXT($G2864)),ISNUMBER(Poczatek),ISNUMBER(Koniec_Projekt)),IFERROR(IF(LataProjekcji=$F2867,ROUND($D2865-SUM($K2866:L2866),0),ROUND(M2864*$E2866,0)),0),0)</f>
        <v>0</v>
      </c>
      <c r="N2866" s="5">
        <f ca="1">IF(AND($G2865,NOT(ISTEXT($G2864)),ISNUMBER(Poczatek),ISNUMBER(Koniec_Projekt)),IFERROR(IF(LataProjekcji=$F2867,ROUND($D2865-SUM($K2866:M2866),0),ROUND(N2864*$E2866,0)),0),0)</f>
        <v>0</v>
      </c>
      <c r="O2866" s="5">
        <f ca="1">IF(AND($G2865,NOT(ISTEXT($G2864)),ISNUMBER(Poczatek),ISNUMBER(Koniec_Projekt)),IFERROR(IF(LataProjekcji=$F2867,ROUND($D2865-SUM($K2866:N2866),0),ROUND(O2864*$E2866,0)),0),0)</f>
        <v>0</v>
      </c>
      <c r="P2866" s="5">
        <f ca="1">IF(AND($G2865,NOT(ISTEXT($G2864)),ISNUMBER(Poczatek),ISNUMBER(Koniec_Projekt)),IFERROR(IF(LataProjekcji=$F2867,ROUND($D2865-SUM($K2866:O2866),0),ROUND(P2864*$E2866,0)),0),0)</f>
        <v>0</v>
      </c>
      <c r="Q2866" s="5">
        <f ca="1">IF(AND($G2865,NOT(ISTEXT($G2864)),ISNUMBER(Poczatek),ISNUMBER(Koniec_Projekt)),IFERROR(IF(LataProjekcji=$F2867,ROUND($D2865-SUM($K2866:P2866),0),ROUND(Q2864*$E2866,0)),0),0)</f>
        <v>0</v>
      </c>
      <c r="R2866" s="5">
        <f ca="1">IF(AND($G2865,NOT(ISTEXT($G2864)),ISNUMBER(Poczatek),ISNUMBER(Koniec_Projekt)),IFERROR(IF(LataProjekcji=$F2867,ROUND($D2865-SUM($K2866:Q2866),0),ROUND(R2864*$E2866,0)),0),0)</f>
        <v>0</v>
      </c>
      <c r="S2866" s="5">
        <f ca="1">IF(AND($G2865,NOT(ISTEXT($G2864)),ISNUMBER(Poczatek),ISNUMBER(Koniec_Projekt)),IFERROR(IF(LataProjekcji=$F2867,ROUND($D2865-SUM($K2866:R2866),0),ROUND(S2864*$E2866,0)),0),0)</f>
        <v>0</v>
      </c>
      <c r="T2866" s="5">
        <f ca="1">IF(AND($G2865,NOT(ISTEXT($G2864)),ISNUMBER(Poczatek),ISNUMBER(Koniec_Projekt)),IFERROR(IF(LataProjekcji=$F2867,ROUND($D2865-SUM($K2866:S2866),0),ROUND(T2864*$E2866,0)),0),0)</f>
        <v>0</v>
      </c>
      <c r="U2866" s="5">
        <f ca="1">IF(AND($G2865,NOT(ISTEXT($G2864)),ISNUMBER(Poczatek),ISNUMBER(Koniec_Projekt)),IFERROR(IF(LataProjekcji=$F2867,ROUND($D2865-SUM($K2866:T2866),0),ROUND(U2864*$E2866,0)),0),0)</f>
        <v>0</v>
      </c>
      <c r="V2866" s="5">
        <f ca="1">IF(AND($G2865,NOT(ISTEXT($G2864)),ISNUMBER(Poczatek),ISNUMBER(Koniec_Projekt)),IFERROR(IF(LataProjekcji=$F2867,ROUND($D2865-SUM($K2866:U2866),0),ROUND(V2864*$E2866,0)),0),0)</f>
        <v>0</v>
      </c>
      <c r="W2866" s="5">
        <f ca="1">IF(AND($G2865,NOT(ISTEXT($G2864)),ISNUMBER(Poczatek),ISNUMBER(Koniec_Projekt)),IFERROR(IF(LataProjekcji=$F2867,ROUND($D2865-SUM($K2866:V2866),0),ROUND(W2864*$E2866,0)),0),0)</f>
        <v>0</v>
      </c>
      <c r="X2866" s="5">
        <f ca="1">IF(AND($G2865,NOT(ISTEXT($G2864)),ISNUMBER(Poczatek),ISNUMBER(Koniec_Projekt)),IFERROR(IF(LataProjekcji=$F2867,ROUND($D2865-SUM($K2866:W2866),0),ROUND(X2864*$E2866,0)),0),0)</f>
        <v>0</v>
      </c>
      <c r="Y2866" s="5">
        <f ca="1">IF(AND($G2865,NOT(ISTEXT($G2864)),ISNUMBER(Poczatek),ISNUMBER(Koniec_Projekt)),IFERROR(IF(LataProjekcji=$F2867,ROUND($D2865-SUM($K2866:X2866),0),ROUND(Y2864*$E2866,0)),0),0)</f>
        <v>0</v>
      </c>
      <c r="Z2866" s="5">
        <f ca="1">IF(AND($G2865,NOT(ISTEXT($G2864)),ISNUMBER(Poczatek),ISNUMBER(Koniec_Projekt)),IFERROR(IF(LataProjekcji=$F2867,ROUND($D2865-SUM($K2866:Y2866),0),ROUND(Z2864*$E2866,0)),0),0)</f>
        <v>0</v>
      </c>
      <c r="AA2866" s="5">
        <f ca="1">IF(AND($G2865,NOT(ISTEXT($G2864)),ISNUMBER(Poczatek),ISNUMBER(Koniec_Projekt)),IFERROR(IF(LataProjekcji=$F2867,ROUND($D2865-SUM($K2866:Z2866),0),ROUND(AA2864*$E2866,0)),0),0)</f>
        <v>0</v>
      </c>
      <c r="AB2866" s="5">
        <f ca="1">IF(AND($G2865,NOT(ISTEXT($G2864)),ISNUMBER(Poczatek),ISNUMBER(Koniec_Projekt)),IFERROR(IF(LataProjekcji=$F2867,ROUND($D2865-SUM($K2866:AA2866),0),ROUND(AB2864*$E2866,0)),0),0)</f>
        <v>0</v>
      </c>
      <c r="AC2866" s="5">
        <f ca="1">IF(AND($G2865,NOT(ISTEXT($G2864)),ISNUMBER(Poczatek),ISNUMBER(Koniec_Projekt)),IFERROR(IF(LataProjekcji=$F2867,ROUND($D2865-SUM($K2866:AB2866),0),ROUND(AC2864*$E2866,0)),0),0)</f>
        <v>0</v>
      </c>
      <c r="AD2866" s="5">
        <f ca="1">IF(AND($G2865,NOT(ISTEXT($G2864)),ISNUMBER(Poczatek),ISNUMBER(Koniec_Projekt)),IFERROR(IF(LataProjekcji=$F2867,ROUND($D2865-SUM($K2866:AC2866),0),ROUND(AD2864*$E2866,0)),0),0)</f>
        <v>0</v>
      </c>
      <c r="AE2866" s="5">
        <f ca="1">IF(AND($G2865,NOT(ISTEXT($G2864)),ISNUMBER(Poczatek),ISNUMBER(Koniec_Projekt)),IFERROR(IF(LataProjekcji=$F2867,ROUND($D2865-SUM($K2866:AD2866),0),ROUND(AE2864*$E2866,0)),0),0)</f>
        <v>0</v>
      </c>
    </row>
    <row r="2867" spans="2:31" hidden="1">
      <c r="B2867" s="531" t="s">
        <v>754</v>
      </c>
      <c r="D2867" s="1">
        <f ca="1">IFERROR(ROUNDUP(D2865/E2866,0),0)</f>
        <v>0</v>
      </c>
      <c r="E2867" s="1">
        <f ca="1">IF(D2867=0,0,DATEDIF(DATE(D2864,E2864,1),DATE(F2866,G2866,1),"m"))</f>
        <v>0</v>
      </c>
      <c r="F2867" s="1" t="str">
        <f ca="1">IFERROR(YEAR(G2864),"brak daty")</f>
        <v>brak daty</v>
      </c>
      <c r="G2867" s="1" t="str">
        <f ca="1">IFERROR(MONTH(G2864),"brak daty")</f>
        <v>brak daty</v>
      </c>
      <c r="I2867" s="1" t="s">
        <v>426</v>
      </c>
      <c r="K2867" s="5">
        <f ca="1">IF(AND($G2865,NOT(ISTEXT($G2864)),ISNUMBER(Poczatek),ISNUMBER(Koniec_Projekt)),IFERROR(IF(LataProjekcji=$F2866,IF(AND($G2866=$G2867,$F2866=$F2867),ROUND($D2865-SUM($K2867),0),ROUND(K2865*$E2866,0)),IF(LataProjekcji&gt;$F2866,0,ROUND(K2865*$E2866,0))),0),0)</f>
        <v>0</v>
      </c>
      <c r="L2867" s="5">
        <f ca="1">IF(AND($G2865,NOT(ISTEXT($G2864)),ISNUMBER(Poczatek),ISNUMBER(Koniec_Projekt)),IFERROR(IF(LataProjekcji=$F2866,IF(AND($G2866=$G2867,$F2866=$F2867),ROUND($D2865-SUM($K2867:K2867),0),ROUND(L2865*$E2866,0)),IF(LataProjekcji&gt;$F2866,0,ROUND(L2865*$E2866,0))),0),0)</f>
        <v>0</v>
      </c>
      <c r="M2867" s="5">
        <f ca="1">IF(AND($G2865,NOT(ISTEXT($G2864)),ISNUMBER(Poczatek),ISNUMBER(Koniec_Projekt)),IFERROR(IF(LataProjekcji=$F2866,IF(AND($G2866=$G2867,$F2866=$F2867),ROUND($D2865-SUM($K2867:L2867),0),ROUND(M2865*$E2866,0)),IF(LataProjekcji&gt;$F2866,0,ROUND(M2865*$E2866,0))),0),0)</f>
        <v>0</v>
      </c>
      <c r="N2867" s="5">
        <f ca="1">IF(AND($G2865,NOT(ISTEXT($G2864)),ISNUMBER(Poczatek),ISNUMBER(Koniec_Projekt)),IFERROR(IF(LataProjekcji=$F2866,IF(AND($G2866=$G2867,$F2866=$F2867),ROUND($D2865-SUM($K2867:M2867),0),ROUND(N2865*$E2866,0)),IF(LataProjekcji&gt;$F2866,0,ROUND(N2865*$E2866,0))),0),0)</f>
        <v>0</v>
      </c>
      <c r="O2867" s="5">
        <f ca="1">IF(AND($G2865,NOT(ISTEXT($G2864)),ISNUMBER(Poczatek),ISNUMBER(Koniec_Projekt)),IFERROR(IF(LataProjekcji=$F2866,IF(AND($G2866=$G2867,$F2866=$F2867),ROUND($D2865-SUM($K2867:N2867),0),ROUND(O2865*$E2866,0)),IF(LataProjekcji&gt;$F2866,0,ROUND(O2865*$E2866,0))),0),0)</f>
        <v>0</v>
      </c>
      <c r="P2867" s="5">
        <f ca="1">IF(AND($G2865,NOT(ISTEXT($G2864)),ISNUMBER(Poczatek),ISNUMBER(Koniec_Projekt)),IFERROR(IF(LataProjekcji=$F2866,IF(AND($G2866=$G2867,$F2866=$F2867),ROUND($D2865-SUM($K2867:O2867),0),ROUND(P2865*$E2866,0)),IF(LataProjekcji&gt;$F2866,0,ROUND(P2865*$E2866,0))),0),0)</f>
        <v>0</v>
      </c>
      <c r="Q2867" s="5">
        <f ca="1">IF(AND($G2865,NOT(ISTEXT($G2864)),ISNUMBER(Poczatek),ISNUMBER(Koniec_Projekt)),IFERROR(IF(LataProjekcji=$F2866,IF(AND($G2866=$G2867,$F2866=$F2867),ROUND($D2865-SUM($K2867:P2867),0),ROUND(Q2865*$E2866,0)),IF(LataProjekcji&gt;$F2866,0,ROUND(Q2865*$E2866,0))),0),0)</f>
        <v>0</v>
      </c>
      <c r="R2867" s="5">
        <f ca="1">IF(AND($G2865,NOT(ISTEXT($G2864)),ISNUMBER(Poczatek),ISNUMBER(Koniec_Projekt)),IFERROR(IF(LataProjekcji=$F2866,IF(AND($G2866=$G2867,$F2866=$F2867),ROUND($D2865-SUM($K2867:Q2867),0),ROUND(R2865*$E2866,0)),IF(LataProjekcji&gt;$F2866,0,ROUND(R2865*$E2866,0))),0),0)</f>
        <v>0</v>
      </c>
      <c r="S2867" s="5">
        <f ca="1">IF(AND($G2865,NOT(ISTEXT($G2864)),ISNUMBER(Poczatek),ISNUMBER(Koniec_Projekt)),IFERROR(IF(LataProjekcji=$F2866,IF(AND($G2866=$G2867,$F2866=$F2867),ROUND($D2865-SUM($K2867:R2867),0),ROUND(S2865*$E2866,0)),IF(LataProjekcji&gt;$F2866,0,ROUND(S2865*$E2866,0))),0),0)</f>
        <v>0</v>
      </c>
      <c r="T2867" s="5">
        <f ca="1">IF(AND($G2865,NOT(ISTEXT($G2864)),ISNUMBER(Poczatek),ISNUMBER(Koniec_Projekt)),IFERROR(IF(LataProjekcji=$F2866,IF(AND($G2866=$G2867,$F2866=$F2867),ROUND($D2865-SUM($K2867:S2867),0),ROUND(T2865*$E2866,0)),IF(LataProjekcji&gt;$F2866,0,ROUND(T2865*$E2866,0))),0),0)</f>
        <v>0</v>
      </c>
      <c r="U2867" s="5">
        <f ca="1">IF(AND($G2865,NOT(ISTEXT($G2864)),ISNUMBER(Poczatek),ISNUMBER(Koniec_Projekt)),IFERROR(IF(LataProjekcji=$F2866,IF(AND($G2866=$G2867,$F2866=$F2867),ROUND($D2865-SUM($K2867:T2867),0),ROUND(U2865*$E2866,0)),IF(LataProjekcji&gt;$F2866,0,ROUND(U2865*$E2866,0))),0),0)</f>
        <v>0</v>
      </c>
      <c r="V2867" s="5">
        <f ca="1">IF(AND($G2865,NOT(ISTEXT($G2864)),ISNUMBER(Poczatek),ISNUMBER(Koniec_Projekt)),IFERROR(IF(LataProjekcji=$F2866,IF(AND($G2866=$G2867,$F2866=$F2867),ROUND($D2865-SUM($K2867:U2867),0),ROUND(V2865*$E2866,0)),IF(LataProjekcji&gt;$F2866,0,ROUND(V2865*$E2866,0))),0),0)</f>
        <v>0</v>
      </c>
      <c r="W2867" s="5">
        <f ca="1">IF(AND($G2865,NOT(ISTEXT($G2864)),ISNUMBER(Poczatek),ISNUMBER(Koniec_Projekt)),IFERROR(IF(LataProjekcji=$F2866,IF(AND($G2866=$G2867,$F2866=$F2867),ROUND($D2865-SUM($K2867:V2867),0),ROUND(W2865*$E2866,0)),IF(LataProjekcji&gt;$F2866,0,ROUND(W2865*$E2866,0))),0),0)</f>
        <v>0</v>
      </c>
      <c r="X2867" s="5">
        <f ca="1">IF(AND($G2865,NOT(ISTEXT($G2864)),ISNUMBER(Poczatek),ISNUMBER(Koniec_Projekt)),IFERROR(IF(LataProjekcji=$F2866,IF(AND($G2866=$G2867,$F2866=$F2867),ROUND($D2865-SUM($K2867:W2867),0),ROUND(X2865*$E2866,0)),IF(LataProjekcji&gt;$F2866,0,ROUND(X2865*$E2866,0))),0),0)</f>
        <v>0</v>
      </c>
      <c r="Y2867" s="5">
        <f ca="1">IF(AND($G2865,NOT(ISTEXT($G2864)),ISNUMBER(Poczatek),ISNUMBER(Koniec_Projekt)),IFERROR(IF(LataProjekcji=$F2866,IF(AND($G2866=$G2867,$F2866=$F2867),ROUND($D2865-SUM($K2867:X2867),0),ROUND(Y2865*$E2866,0)),IF(LataProjekcji&gt;$F2866,0,ROUND(Y2865*$E2866,0))),0),0)</f>
        <v>0</v>
      </c>
      <c r="Z2867" s="5">
        <f ca="1">IF(AND($G2865,NOT(ISTEXT($G2864)),ISNUMBER(Poczatek),ISNUMBER(Koniec_Projekt)),IFERROR(IF(LataProjekcji=$F2866,IF(AND($G2866=$G2867,$F2866=$F2867),ROUND($D2865-SUM($K2867:Y2867),0),ROUND(Z2865*$E2866,0)),IF(LataProjekcji&gt;$F2866,0,ROUND(Z2865*$E2866,0))),0),0)</f>
        <v>0</v>
      </c>
      <c r="AA2867" s="5">
        <f ca="1">IF(AND($G2865,NOT(ISTEXT($G2864)),ISNUMBER(Poczatek),ISNUMBER(Koniec_Projekt)),IFERROR(IF(LataProjekcji=$F2866,IF(AND($G2866=$G2867,$F2866=$F2867),ROUND($D2865-SUM($K2867:Z2867),0),ROUND(AA2865*$E2866,0)),IF(LataProjekcji&gt;$F2866,0,ROUND(AA2865*$E2866,0))),0),0)</f>
        <v>0</v>
      </c>
      <c r="AB2867" s="5">
        <f ca="1">IF(AND($G2865,NOT(ISTEXT($G2864)),ISNUMBER(Poczatek),ISNUMBER(Koniec_Projekt)),IFERROR(IF(LataProjekcji=$F2866,IF(AND($G2866=$G2867,$F2866=$F2867),ROUND($D2865-SUM($K2867:AA2867),0),ROUND(AB2865*$E2866,0)),IF(LataProjekcji&gt;$F2866,0,ROUND(AB2865*$E2866,0))),0),0)</f>
        <v>0</v>
      </c>
      <c r="AC2867" s="5">
        <f ca="1">IF(AND($G2865,NOT(ISTEXT($G2864)),ISNUMBER(Poczatek),ISNUMBER(Koniec_Projekt)),IFERROR(IF(LataProjekcji=$F2866,IF(AND($G2866=$G2867,$F2866=$F2867),ROUND($D2865-SUM($K2867:AB2867),0),ROUND(AC2865*$E2866,0)),IF(LataProjekcji&gt;$F2866,0,ROUND(AC2865*$E2866,0))),0),0)</f>
        <v>0</v>
      </c>
      <c r="AD2867" s="5">
        <f ca="1">IF(AND($G2865,NOT(ISTEXT($G2864)),ISNUMBER(Poczatek),ISNUMBER(Koniec_Projekt)),IFERROR(IF(LataProjekcji=$F2866,IF(AND($G2866=$G2867,$F2866=$F2867),ROUND($D2865-SUM($K2867:AC2867),0),ROUND(AD2865*$E2866,0)),IF(LataProjekcji&gt;$F2866,0,ROUND(AD2865*$E2866,0))),0),0)</f>
        <v>0</v>
      </c>
      <c r="AE2867" s="5">
        <f ca="1">IF(AND($G2865,NOT(ISTEXT($G2864)),ISNUMBER(Poczatek),ISNUMBER(Koniec_Projekt)),IFERROR(IF(LataProjekcji=$F2866,IF(AND($G2866=$G2867,$F2866=$F2867),ROUND($D2865-SUM($K2867:AD2867),0),ROUND(AE2865*$E2866,0)),IF(LataProjekcji&gt;$F2866,0,ROUND(AE2865*$E2866,0))),0),0)</f>
        <v>0</v>
      </c>
    </row>
    <row r="2868" spans="2:31" ht="12.5" hidden="1" thickBot="1">
      <c r="B2868" s="532" t="s">
        <v>755</v>
      </c>
      <c r="C2868" s="533"/>
      <c r="D2868" s="534">
        <f ca="1">IF(D2865&gt;10,ROUND((D2867-1)*E2866,0),E2866)</f>
        <v>0</v>
      </c>
      <c r="E2868" s="534">
        <f ca="1">D2865-D2868</f>
        <v>0</v>
      </c>
      <c r="F2868" s="533"/>
      <c r="G2868" s="533"/>
      <c r="H2868" s="533"/>
      <c r="I2868" s="533"/>
      <c r="J2868" s="533"/>
      <c r="K2868" s="533"/>
      <c r="L2868" s="533"/>
      <c r="M2868" s="533"/>
      <c r="N2868" s="533"/>
      <c r="O2868" s="533"/>
      <c r="P2868" s="533"/>
      <c r="Q2868" s="533"/>
      <c r="R2868" s="533"/>
      <c r="S2868" s="533"/>
      <c r="T2868" s="533"/>
      <c r="U2868" s="533"/>
      <c r="V2868" s="533"/>
      <c r="W2868" s="533"/>
      <c r="X2868" s="533"/>
      <c r="Y2868" s="533"/>
      <c r="Z2868" s="533"/>
      <c r="AA2868" s="533"/>
      <c r="AB2868" s="533"/>
      <c r="AC2868" s="533"/>
      <c r="AD2868" s="533"/>
      <c r="AE2868" s="533"/>
    </row>
    <row r="2869" spans="2:31" ht="12.5" hidden="1" thickTop="1"/>
    <row r="2870" spans="2:31" ht="12.5" hidden="1" thickBot="1">
      <c r="B2870" s="535" t="str">
        <f ca="1">"nazwa ST: "&amp;B1704</f>
        <v>nazwa ST: 0</v>
      </c>
      <c r="C2870" s="535"/>
      <c r="D2870" s="536">
        <f>D1704</f>
        <v>170</v>
      </c>
      <c r="E2870" s="535"/>
      <c r="F2870" s="535"/>
      <c r="G2870" s="535"/>
      <c r="H2870" s="535"/>
      <c r="I2870" s="535"/>
      <c r="J2870" s="535"/>
      <c r="K2870" s="544" t="str">
        <f t="shared" ref="K2870:AE2870" si="3744">LataProjekcji</f>
        <v>Uzupełnij dane</v>
      </c>
      <c r="L2870" s="544" t="str">
        <f t="shared" si="3744"/>
        <v/>
      </c>
      <c r="M2870" s="544" t="str">
        <f t="shared" si="3744"/>
        <v/>
      </c>
      <c r="N2870" s="544" t="str">
        <f t="shared" si="3744"/>
        <v/>
      </c>
      <c r="O2870" s="544" t="str">
        <f t="shared" si="3744"/>
        <v/>
      </c>
      <c r="P2870" s="544" t="str">
        <f t="shared" si="3744"/>
        <v/>
      </c>
      <c r="Q2870" s="544" t="str">
        <f t="shared" si="3744"/>
        <v/>
      </c>
      <c r="R2870" s="544" t="str">
        <f t="shared" si="3744"/>
        <v/>
      </c>
      <c r="S2870" s="544" t="str">
        <f t="shared" si="3744"/>
        <v/>
      </c>
      <c r="T2870" s="544" t="str">
        <f t="shared" si="3744"/>
        <v/>
      </c>
      <c r="U2870" s="544" t="str">
        <f t="shared" si="3744"/>
        <v/>
      </c>
      <c r="V2870" s="544" t="str">
        <f t="shared" si="3744"/>
        <v/>
      </c>
      <c r="W2870" s="544" t="str">
        <f t="shared" si="3744"/>
        <v/>
      </c>
      <c r="X2870" s="544" t="str">
        <f t="shared" si="3744"/>
        <v/>
      </c>
      <c r="Y2870" s="544" t="str">
        <f t="shared" si="3744"/>
        <v/>
      </c>
      <c r="Z2870" s="544" t="str">
        <f t="shared" si="3744"/>
        <v/>
      </c>
      <c r="AA2870" s="544" t="str">
        <f t="shared" si="3744"/>
        <v/>
      </c>
      <c r="AB2870" s="544" t="str">
        <f t="shared" si="3744"/>
        <v/>
      </c>
      <c r="AC2870" s="544" t="str">
        <f t="shared" si="3744"/>
        <v/>
      </c>
      <c r="AD2870" s="544" t="str">
        <f t="shared" si="3744"/>
        <v/>
      </c>
      <c r="AE2870" s="544" t="str">
        <f t="shared" si="3744"/>
        <v/>
      </c>
    </row>
    <row r="2871" spans="2:31" hidden="1">
      <c r="B2871" s="531" t="s">
        <v>756</v>
      </c>
      <c r="D2871" s="1">
        <f ca="1">D1705</f>
        <v>1900</v>
      </c>
      <c r="E2871" s="1">
        <f ca="1">E1705</f>
        <v>1</v>
      </c>
      <c r="F2871" s="1">
        <f ca="1">IF(D2872&gt;10,F1705,1)</f>
        <v>1</v>
      </c>
      <c r="G2871" s="530" t="str">
        <f ca="1">IF(ISBLANK(OFFSET($E$269,$D2870,0)),"brak daty",IF(D2872&gt;10,EDATE(OFFSET($E$269,$D2870,0),D2874),DATE(D2871,E2871,1)))</f>
        <v>brak daty</v>
      </c>
      <c r="H2871" s="543" t="b">
        <f ca="1">SUM(K2871:AE2871)=D2874</f>
        <v>1</v>
      </c>
      <c r="I2871" s="1" t="s">
        <v>752</v>
      </c>
      <c r="K2871" s="5">
        <f ca="1">IF(AND($G2872,NOT(ISTEXT($G2871)),ISNUMBER(Poczatek),ISNUMBER(Koniec_Projekt)),IFERROR(IF($D2871=LataProjekcji,$F2871,IF($D2871&lt;LataProjekcji,IF((SUM(K2871)+12)&lt;$D2874,12,$D2874-SUM(K2871)),0)),0),0)</f>
        <v>0</v>
      </c>
      <c r="L2871" s="5">
        <f ca="1">IF(AND($G2872,NOT(ISTEXT($G2871)),ISNUMBER(Poczatek),ISNUMBER(Koniec_Projekt)),IFERROR(IF($D2871=LataProjekcji,$F2871,IF($D2871&lt;LataProjekcji,IF((SUM($K2871:K2871)+12)&lt;$D2874,12,$D2874-SUM($K2871:K2871)),0)),0),0)</f>
        <v>0</v>
      </c>
      <c r="M2871" s="5">
        <f ca="1">IF(AND($G2872,NOT(ISTEXT($G2871)),ISNUMBER(Poczatek),ISNUMBER(Koniec_Projekt)),IFERROR(IF($D2871=LataProjekcji,$F2871,IF($D2871&lt;LataProjekcji,IF((SUM($K2871:L2871)+12)&lt;$D2874,12,$D2874-SUM($K2871:L2871)),0)),0),0)</f>
        <v>0</v>
      </c>
      <c r="N2871" s="5">
        <f ca="1">IF(AND($G2872,NOT(ISTEXT($G2871)),ISNUMBER(Poczatek),ISNUMBER(Koniec_Projekt)),IFERROR(IF($D2871=LataProjekcji,$F2871,IF($D2871&lt;LataProjekcji,IF((SUM($K2871:M2871)+12)&lt;$D2874,12,$D2874-SUM($K2871:M2871)),0)),0),0)</f>
        <v>0</v>
      </c>
      <c r="O2871" s="5">
        <f ca="1">IF(AND($G2872,NOT(ISTEXT($G2871)),ISNUMBER(Poczatek),ISNUMBER(Koniec_Projekt)),IFERROR(IF($D2871=LataProjekcji,$F2871,IF($D2871&lt;LataProjekcji,IF((SUM($K2871:N2871)+12)&lt;$D2874,12,$D2874-SUM($K2871:N2871)),0)),0),0)</f>
        <v>0</v>
      </c>
      <c r="P2871" s="5">
        <f ca="1">IF(AND($G2872,NOT(ISTEXT($G2871)),ISNUMBER(Poczatek),ISNUMBER(Koniec_Projekt)),IFERROR(IF($D2871=LataProjekcji,$F2871,IF($D2871&lt;LataProjekcji,IF((SUM($K2871:O2871)+12)&lt;$D2874,12,$D2874-SUM($K2871:O2871)),0)),0),0)</f>
        <v>0</v>
      </c>
      <c r="Q2871" s="5">
        <f ca="1">IF(AND($G2872,NOT(ISTEXT($G2871)),ISNUMBER(Poczatek),ISNUMBER(Koniec_Projekt)),IFERROR(IF($D2871=LataProjekcji,$F2871,IF($D2871&lt;LataProjekcji,IF((SUM($K2871:P2871)+12)&lt;$D2874,12,$D2874-SUM($K2871:P2871)),0)),0),0)</f>
        <v>0</v>
      </c>
      <c r="R2871" s="5">
        <f ca="1">IF(AND($G2872,NOT(ISTEXT($G2871)),ISNUMBER(Poczatek),ISNUMBER(Koniec_Projekt)),IFERROR(IF($D2871=LataProjekcji,$F2871,IF($D2871&lt;LataProjekcji,IF((SUM($K2871:Q2871)+12)&lt;$D2874,12,$D2874-SUM($K2871:Q2871)),0)),0),0)</f>
        <v>0</v>
      </c>
      <c r="S2871" s="5">
        <f ca="1">IF(AND($G2872,NOT(ISTEXT($G2871)),ISNUMBER(Poczatek),ISNUMBER(Koniec_Projekt)),IFERROR(IF($D2871=LataProjekcji,$F2871,IF($D2871&lt;LataProjekcji,IF((SUM($K2871:R2871)+12)&lt;$D2874,12,$D2874-SUM($K2871:R2871)),0)),0),0)</f>
        <v>0</v>
      </c>
      <c r="T2871" s="5">
        <f ca="1">IF(AND($G2872,NOT(ISTEXT($G2871)),ISNUMBER(Poczatek),ISNUMBER(Koniec_Projekt)),IFERROR(IF($D2871=LataProjekcji,$F2871,IF($D2871&lt;LataProjekcji,IF((SUM($K2871:S2871)+12)&lt;$D2874,12,$D2874-SUM($K2871:S2871)),0)),0),0)</f>
        <v>0</v>
      </c>
      <c r="U2871" s="5">
        <f ca="1">IF(AND($G2872,NOT(ISTEXT($G2871)),ISNUMBER(Poczatek),ISNUMBER(Koniec_Projekt)),IFERROR(IF($D2871=LataProjekcji,$F2871,IF($D2871&lt;LataProjekcji,IF((SUM($K2871:T2871)+12)&lt;$D2874,12,$D2874-SUM($K2871:T2871)),0)),0),0)</f>
        <v>0</v>
      </c>
      <c r="V2871" s="5">
        <f ca="1">IF(AND($G2872,NOT(ISTEXT($G2871)),ISNUMBER(Poczatek),ISNUMBER(Koniec_Projekt)),IFERROR(IF($D2871=LataProjekcji,$F2871,IF($D2871&lt;LataProjekcji,IF((SUM($K2871:U2871)+12)&lt;$D2874,12,$D2874-SUM($K2871:U2871)),0)),0),0)</f>
        <v>0</v>
      </c>
      <c r="W2871" s="5">
        <f ca="1">IF(AND($G2872,NOT(ISTEXT($G2871)),ISNUMBER(Poczatek),ISNUMBER(Koniec_Projekt)),IFERROR(IF($D2871=LataProjekcji,$F2871,IF($D2871&lt;LataProjekcji,IF((SUM($K2871:V2871)+12)&lt;$D2874,12,$D2874-SUM($K2871:V2871)),0)),0),0)</f>
        <v>0</v>
      </c>
      <c r="X2871" s="5">
        <f ca="1">IF(AND($G2872,NOT(ISTEXT($G2871)),ISNUMBER(Poczatek),ISNUMBER(Koniec_Projekt)),IFERROR(IF($D2871=LataProjekcji,$F2871,IF($D2871&lt;LataProjekcji,IF((SUM($K2871:W2871)+12)&lt;$D2874,12,$D2874-SUM($K2871:W2871)),0)),0),0)</f>
        <v>0</v>
      </c>
      <c r="Y2871" s="5">
        <f ca="1">IF(AND($G2872,NOT(ISTEXT($G2871)),ISNUMBER(Poczatek),ISNUMBER(Koniec_Projekt)),IFERROR(IF($D2871=LataProjekcji,$F2871,IF($D2871&lt;LataProjekcji,IF((SUM($K2871:X2871)+12)&lt;$D2874,12,$D2874-SUM($K2871:X2871)),0)),0),0)</f>
        <v>0</v>
      </c>
      <c r="Z2871" s="5">
        <f ca="1">IF(AND($G2872,NOT(ISTEXT($G2871)),ISNUMBER(Poczatek),ISNUMBER(Koniec_Projekt)),IFERROR(IF($D2871=LataProjekcji,$F2871,IF($D2871&lt;LataProjekcji,IF((SUM($K2871:Y2871)+12)&lt;$D2874,12,$D2874-SUM($K2871:Y2871)),0)),0),0)</f>
        <v>0</v>
      </c>
      <c r="AA2871" s="5">
        <f ca="1">IF(AND($G2872,NOT(ISTEXT($G2871)),ISNUMBER(Poczatek),ISNUMBER(Koniec_Projekt)),IFERROR(IF($D2871=LataProjekcji,$F2871,IF($D2871&lt;LataProjekcji,IF((SUM($K2871:Z2871)+12)&lt;$D2874,12,$D2874-SUM($K2871:Z2871)),0)),0),0)</f>
        <v>0</v>
      </c>
      <c r="AB2871" s="5">
        <f ca="1">IF(AND($G2872,NOT(ISTEXT($G2871)),ISNUMBER(Poczatek),ISNUMBER(Koniec_Projekt)),IFERROR(IF($D2871=LataProjekcji,$F2871,IF($D2871&lt;LataProjekcji,IF((SUM($K2871:AA2871)+12)&lt;$D2874,12,$D2874-SUM($K2871:AA2871)),0)),0),0)</f>
        <v>0</v>
      </c>
      <c r="AC2871" s="5">
        <f ca="1">IF(AND($G2872,NOT(ISTEXT($G2871)),ISNUMBER(Poczatek),ISNUMBER(Koniec_Projekt)),IFERROR(IF($D2871=LataProjekcji,$F2871,IF($D2871&lt;LataProjekcji,IF((SUM($K2871:AB2871)+12)&lt;$D2874,12,$D2874-SUM($K2871:AB2871)),0)),0),0)</f>
        <v>0</v>
      </c>
      <c r="AD2871" s="5">
        <f ca="1">IF(AND($G2872,NOT(ISTEXT($G2871)),ISNUMBER(Poczatek),ISNUMBER(Koniec_Projekt)),IFERROR(IF($D2871=LataProjekcji,$F2871,IF($D2871&lt;LataProjekcji,IF((SUM($K2871:AC2871)+12)&lt;$D2874,12,$D2874-SUM($K2871:AC2871)),0)),0),0)</f>
        <v>0</v>
      </c>
      <c r="AE2871" s="5">
        <f ca="1">IF(AND($G2872,NOT(ISTEXT($G2871)),ISNUMBER(Poczatek),ISNUMBER(Koniec_Projekt)),IFERROR(IF($D2871=LataProjekcji,$F2871,IF($D2871&lt;LataProjekcji,IF((SUM($K2871:AD2871)+12)&lt;$D2874,12,$D2874-SUM($K2871:AD2871)),0)),0),0)</f>
        <v>0</v>
      </c>
    </row>
    <row r="2872" spans="2:31" hidden="1">
      <c r="B2872" s="531" t="s">
        <v>758</v>
      </c>
      <c r="D2872" s="5">
        <f ca="1">D1706</f>
        <v>0</v>
      </c>
      <c r="E2872" s="459">
        <f ca="1">E1706</f>
        <v>0</v>
      </c>
      <c r="F2872" s="459">
        <f ca="1">F1706</f>
        <v>0</v>
      </c>
      <c r="G2872" s="1" t="b">
        <f>NOT(ISBLANK(am_maszyny))</f>
        <v>0</v>
      </c>
      <c r="H2872" s="543" t="b">
        <f ca="1">SUM(K2872:AE2872)=E2874</f>
        <v>1</v>
      </c>
      <c r="I2872" s="1" t="s">
        <v>753</v>
      </c>
      <c r="K2872" s="542">
        <f ca="1">IF(AND($G2872,NOT(ISTEXT($G2871)),ISNUMBER(Poczatek),ISNUMBER(Koniec_Projekt)),IFERROR(IF($D2871=LataProjekcji,IF($F2871&gt;$E2874,$E2874,$F2871),IF($D2874&gt;=$E2874,(IF($D2871&lt;LataProjekcji,IF((SUM(J2872:$K2872)+12)&lt;$E2874,12,$E2874-SUM(J2872:$K2872)),0)),(IF($D2871&lt;LataProjekcji,IF((SUM(J2872:$K2872)+12)&lt;$D2874,12,$D2874-SUM(J2872:$K2872)),0)))),0),0)</f>
        <v>0</v>
      </c>
      <c r="L2872" s="542">
        <f ca="1">IF(AND($G2872,NOT(ISTEXT($G2871)),ISNUMBER(Poczatek),ISNUMBER(Koniec_Projekt)),IFERROR(IF($D2871=LataProjekcji,IF($F2871&gt;$E2874,$E2874,$F2871),IF($D2874&gt;=$E2874,(IF($D2871&lt;LataProjekcji,IF((SUM($K2872:K2872)+12)&lt;$E2874,12,$E2874-SUM($K2872:K2872)),0)),(IF($D2871&lt;LataProjekcji,IF((SUM($K2872:K2872)+12)&lt;$D2874,12,$D2874-SUM($K2872:K2872)),0)))),0),0)</f>
        <v>0</v>
      </c>
      <c r="M2872" s="542">
        <f ca="1">IF(AND($G2872,NOT(ISTEXT($G2871)),ISNUMBER(Poczatek),ISNUMBER(Koniec_Projekt)),IFERROR(IF($D2871=LataProjekcji,IF($F2871&gt;$E2874,$E2874,$F2871),IF($D2874&gt;=$E2874,(IF($D2871&lt;LataProjekcji,IF((SUM($K2872:L2872)+12)&lt;$E2874,12,$E2874-SUM($K2872:L2872)),0)),(IF($D2871&lt;LataProjekcji,IF((SUM($K2872:L2872)+12)&lt;$D2874,12,$D2874-SUM($K2872:L2872)),0)))),0),0)</f>
        <v>0</v>
      </c>
      <c r="N2872" s="542">
        <f ca="1">IF(AND($G2872,NOT(ISTEXT($G2871)),ISNUMBER(Poczatek),ISNUMBER(Koniec_Projekt)),IFERROR(IF($D2871=LataProjekcji,IF($F2871&gt;$E2874,$E2874,$F2871),IF($D2874&gt;=$E2874,(IF($D2871&lt;LataProjekcji,IF((SUM($K2872:M2872)+12)&lt;$E2874,12,$E2874-SUM($K2872:M2872)),0)),(IF($D2871&lt;LataProjekcji,IF((SUM($K2872:M2872)+12)&lt;$D2874,12,$D2874-SUM($K2872:M2872)),0)))),0),0)</f>
        <v>0</v>
      </c>
      <c r="O2872" s="542">
        <f ca="1">IF(AND($G2872,NOT(ISTEXT($G2871)),ISNUMBER(Poczatek),ISNUMBER(Koniec_Projekt)),IFERROR(IF($D2871=LataProjekcji,IF($F2871&gt;$E2874,$E2874,$F2871),IF($D2874&gt;=$E2874,(IF($D2871&lt;LataProjekcji,IF((SUM($K2872:N2872)+12)&lt;$E2874,12,$E2874-SUM($K2872:N2872)),0)),(IF($D2871&lt;LataProjekcji,IF((SUM($K2872:N2872)+12)&lt;$D2874,12,$D2874-SUM($K2872:N2872)),0)))),0),0)</f>
        <v>0</v>
      </c>
      <c r="P2872" s="542">
        <f ca="1">IF(AND($G2872,NOT(ISTEXT($G2871)),ISNUMBER(Poczatek),ISNUMBER(Koniec_Projekt)),IFERROR(IF($D2871=LataProjekcji,IF($F2871&gt;$E2874,$E2874,$F2871),IF($D2874&gt;=$E2874,(IF($D2871&lt;LataProjekcji,IF((SUM($K2872:O2872)+12)&lt;$E2874,12,$E2874-SUM($K2872:O2872)),0)),(IF($D2871&lt;LataProjekcji,IF((SUM($K2872:O2872)+12)&lt;$D2874,12,$D2874-SUM($K2872:O2872)),0)))),0),0)</f>
        <v>0</v>
      </c>
      <c r="Q2872" s="542">
        <f ca="1">IF(AND($G2872,NOT(ISTEXT($G2871)),ISNUMBER(Poczatek),ISNUMBER(Koniec_Projekt)),IFERROR(IF($D2871=LataProjekcji,IF($F2871&gt;$E2874,$E2874,$F2871),IF($D2874&gt;=$E2874,(IF($D2871&lt;LataProjekcji,IF((SUM($K2872:P2872)+12)&lt;$E2874,12,$E2874-SUM($K2872:P2872)),0)),(IF($D2871&lt;LataProjekcji,IF((SUM($K2872:P2872)+12)&lt;$D2874,12,$D2874-SUM($K2872:P2872)),0)))),0),0)</f>
        <v>0</v>
      </c>
      <c r="R2872" s="542">
        <f ca="1">IF(AND($G2872,NOT(ISTEXT($G2871)),ISNUMBER(Poczatek),ISNUMBER(Koniec_Projekt)),IFERROR(IF($D2871=LataProjekcji,IF($F2871&gt;$E2874,$E2874,$F2871),IF($D2874&gt;=$E2874,(IF($D2871&lt;LataProjekcji,IF((SUM($K2872:Q2872)+12)&lt;$E2874,12,$E2874-SUM($K2872:Q2872)),0)),(IF($D2871&lt;LataProjekcji,IF((SUM($K2872:Q2872)+12)&lt;$D2874,12,$D2874-SUM($K2872:Q2872)),0)))),0),0)</f>
        <v>0</v>
      </c>
      <c r="S2872" s="542">
        <f ca="1">IF(AND($G2872,NOT(ISTEXT($G2871)),ISNUMBER(Poczatek),ISNUMBER(Koniec_Projekt)),IFERROR(IF($D2871=LataProjekcji,IF($F2871&gt;$E2874,$E2874,$F2871),IF($D2874&gt;=$E2874,(IF($D2871&lt;LataProjekcji,IF((SUM($K2872:R2872)+12)&lt;$E2874,12,$E2874-SUM($K2872:R2872)),0)),(IF($D2871&lt;LataProjekcji,IF((SUM($K2872:R2872)+12)&lt;$D2874,12,$D2874-SUM($K2872:R2872)),0)))),0),0)</f>
        <v>0</v>
      </c>
      <c r="T2872" s="542">
        <f ca="1">IF(AND($G2872,NOT(ISTEXT($G2871)),ISNUMBER(Poczatek),ISNUMBER(Koniec_Projekt)),IFERROR(IF($D2871=LataProjekcji,IF($F2871&gt;$E2874,$E2874,$F2871),IF($D2874&gt;=$E2874,(IF($D2871&lt;LataProjekcji,IF((SUM($K2872:S2872)+12)&lt;$E2874,12,$E2874-SUM($K2872:S2872)),0)),(IF($D2871&lt;LataProjekcji,IF((SUM($K2872:S2872)+12)&lt;$D2874,12,$D2874-SUM($K2872:S2872)),0)))),0),0)</f>
        <v>0</v>
      </c>
      <c r="U2872" s="542">
        <f ca="1">IF(AND($G2872,NOT(ISTEXT($G2871)),ISNUMBER(Poczatek),ISNUMBER(Koniec_Projekt)),IFERROR(IF($D2871=LataProjekcji,IF($F2871&gt;$E2874,$E2874,$F2871),IF($D2874&gt;=$E2874,(IF($D2871&lt;LataProjekcji,IF((SUM($K2872:T2872)+12)&lt;$E2874,12,$E2874-SUM($K2872:T2872)),0)),(IF($D2871&lt;LataProjekcji,IF((SUM($K2872:T2872)+12)&lt;$D2874,12,$D2874-SUM($K2872:T2872)),0)))),0),0)</f>
        <v>0</v>
      </c>
      <c r="V2872" s="542">
        <f ca="1">IF(AND($G2872,NOT(ISTEXT($G2871)),ISNUMBER(Poczatek),ISNUMBER(Koniec_Projekt)),IFERROR(IF($D2871=LataProjekcji,IF($F2871&gt;$E2874,$E2874,$F2871),IF($D2874&gt;=$E2874,(IF($D2871&lt;LataProjekcji,IF((SUM($K2872:U2872)+12)&lt;$E2874,12,$E2874-SUM($K2872:U2872)),0)),(IF($D2871&lt;LataProjekcji,IF((SUM($K2872:U2872)+12)&lt;$D2874,12,$D2874-SUM($K2872:U2872)),0)))),0),0)</f>
        <v>0</v>
      </c>
      <c r="W2872" s="542">
        <f ca="1">IF(AND($G2872,NOT(ISTEXT($G2871)),ISNUMBER(Poczatek),ISNUMBER(Koniec_Projekt)),IFERROR(IF($D2871=LataProjekcji,IF($F2871&gt;$E2874,$E2874,$F2871),IF($D2874&gt;=$E2874,(IF($D2871&lt;LataProjekcji,IF((SUM($K2872:V2872)+12)&lt;$E2874,12,$E2874-SUM($K2872:V2872)),0)),(IF($D2871&lt;LataProjekcji,IF((SUM($K2872:V2872)+12)&lt;$D2874,12,$D2874-SUM($K2872:V2872)),0)))),0),0)</f>
        <v>0</v>
      </c>
      <c r="X2872" s="542">
        <f ca="1">IF(AND($G2872,NOT(ISTEXT($G2871)),ISNUMBER(Poczatek),ISNUMBER(Koniec_Projekt)),IFERROR(IF($D2871=LataProjekcji,IF($F2871&gt;$E2874,$E2874,$F2871),IF($D2874&gt;=$E2874,(IF($D2871&lt;LataProjekcji,IF((SUM($K2872:W2872)+12)&lt;$E2874,12,$E2874-SUM($K2872:W2872)),0)),(IF($D2871&lt;LataProjekcji,IF((SUM($K2872:W2872)+12)&lt;$D2874,12,$D2874-SUM($K2872:W2872)),0)))),0),0)</f>
        <v>0</v>
      </c>
      <c r="Y2872" s="542">
        <f ca="1">IF(AND($G2872,NOT(ISTEXT($G2871)),ISNUMBER(Poczatek),ISNUMBER(Koniec_Projekt)),IFERROR(IF($D2871=LataProjekcji,IF($F2871&gt;$E2874,$E2874,$F2871),IF($D2874&gt;=$E2874,(IF($D2871&lt;LataProjekcji,IF((SUM($K2872:X2872)+12)&lt;$E2874,12,$E2874-SUM($K2872:X2872)),0)),(IF($D2871&lt;LataProjekcji,IF((SUM($K2872:X2872)+12)&lt;$D2874,12,$D2874-SUM($K2872:X2872)),0)))),0),0)</f>
        <v>0</v>
      </c>
      <c r="Z2872" s="542">
        <f ca="1">IF(AND($G2872,NOT(ISTEXT($G2871)),ISNUMBER(Poczatek),ISNUMBER(Koniec_Projekt)),IFERROR(IF($D2871=LataProjekcji,IF($F2871&gt;$E2874,$E2874,$F2871),IF($D2874&gt;=$E2874,(IF($D2871&lt;LataProjekcji,IF((SUM($K2872:Y2872)+12)&lt;$E2874,12,$E2874-SUM($K2872:Y2872)),0)),(IF($D2871&lt;LataProjekcji,IF((SUM($K2872:Y2872)+12)&lt;$D2874,12,$D2874-SUM($K2872:Y2872)),0)))),0),0)</f>
        <v>0</v>
      </c>
      <c r="AA2872" s="542">
        <f ca="1">IF(AND($G2872,NOT(ISTEXT($G2871)),ISNUMBER(Poczatek),ISNUMBER(Koniec_Projekt)),IFERROR(IF($D2871=LataProjekcji,IF($F2871&gt;$E2874,$E2874,$F2871),IF($D2874&gt;=$E2874,(IF($D2871&lt;LataProjekcji,IF((SUM($K2872:Z2872)+12)&lt;$E2874,12,$E2874-SUM($K2872:Z2872)),0)),(IF($D2871&lt;LataProjekcji,IF((SUM($K2872:Z2872)+12)&lt;$D2874,12,$D2874-SUM($K2872:Z2872)),0)))),0),0)</f>
        <v>0</v>
      </c>
      <c r="AB2872" s="542">
        <f ca="1">IF(AND($G2872,NOT(ISTEXT($G2871)),ISNUMBER(Poczatek),ISNUMBER(Koniec_Projekt)),IFERROR(IF($D2871=LataProjekcji,IF($F2871&gt;$E2874,$E2874,$F2871),IF($D2874&gt;=$E2874,(IF($D2871&lt;LataProjekcji,IF((SUM($K2872:AA2872)+12)&lt;$E2874,12,$E2874-SUM($K2872:AA2872)),0)),(IF($D2871&lt;LataProjekcji,IF((SUM($K2872:AA2872)+12)&lt;$D2874,12,$D2874-SUM($K2872:AA2872)),0)))),0),0)</f>
        <v>0</v>
      </c>
      <c r="AC2872" s="542">
        <f ca="1">IF(AND($G2872,NOT(ISTEXT($G2871)),ISNUMBER(Poczatek),ISNUMBER(Koniec_Projekt)),IFERROR(IF($D2871=LataProjekcji,IF($F2871&gt;$E2874,$E2874,$F2871),IF($D2874&gt;=$E2874,(IF($D2871&lt;LataProjekcji,IF((SUM($K2872:AB2872)+12)&lt;$E2874,12,$E2874-SUM($K2872:AB2872)),0)),(IF($D2871&lt;LataProjekcji,IF((SUM($K2872:AB2872)+12)&lt;$D2874,12,$D2874-SUM($K2872:AB2872)),0)))),0),0)</f>
        <v>0</v>
      </c>
      <c r="AD2872" s="542">
        <f ca="1">IF(AND($G2872,NOT(ISTEXT($G2871)),ISNUMBER(Poczatek),ISNUMBER(Koniec_Projekt)),IFERROR(IF($D2871=LataProjekcji,IF($F2871&gt;$E2874,$E2874,$F2871),IF($D2874&gt;=$E2874,(IF($D2871&lt;LataProjekcji,IF((SUM($K2872:AC2872)+12)&lt;$E2874,12,$E2874-SUM($K2872:AC2872)),0)),(IF($D2871&lt;LataProjekcji,IF((SUM($K2872:AC2872)+12)&lt;$D2874,12,$D2874-SUM($K2872:AC2872)),0)))),0),0)</f>
        <v>0</v>
      </c>
      <c r="AE2872" s="542">
        <f ca="1">IF(AND($G2872,NOT(ISTEXT($G2871)),ISNUMBER(Poczatek),ISNUMBER(Koniec_Projekt)),IFERROR(IF($D2871=LataProjekcji,IF($F2871&gt;$E2874,$E2874,$F2871),IF($D2874&gt;=$E2874,(IF($D2871&lt;LataProjekcji,IF((SUM($K2872:AD2872)+12)&lt;$E2874,12,$E2874-SUM($K2872:AD2872)),0)),(IF($D2871&lt;LataProjekcji,IF((SUM($K2872:AD2872)+12)&lt;$D2874,12,$D2874-SUM($K2872:AD2872)),0)))),0),0)</f>
        <v>0</v>
      </c>
    </row>
    <row r="2873" spans="2:31" hidden="1">
      <c r="B2873" s="531" t="s">
        <v>757</v>
      </c>
      <c r="D2873" s="459">
        <f ca="1">D1707</f>
        <v>0</v>
      </c>
      <c r="E2873" s="459">
        <f ca="1">IF(D2872&gt;10,ROUND(D2873/12,2),D2873)</f>
        <v>0</v>
      </c>
      <c r="F2873" s="529">
        <f>Koniec_Projekt</f>
        <v>0</v>
      </c>
      <c r="G2873" s="330">
        <f>Miesiac_Koniec_Projekt</f>
        <v>0</v>
      </c>
      <c r="H2873" s="543" t="b">
        <f ca="1">SUM(K2873:AE2873)=D2872</f>
        <v>1</v>
      </c>
      <c r="I2873" s="1" t="s">
        <v>716</v>
      </c>
      <c r="K2873" s="256">
        <f ca="1">IF(AND($G2872,NOT(ISTEXT($G2871)),ISNUMBER(Poczatek),ISNUMBER(Koniec_Projekt)),IFERROR(IF(LataProjekcji=$F2874,ROUND($D2872,0),ROUND(K2871*$E2873,0)),0),0)</f>
        <v>0</v>
      </c>
      <c r="L2873" s="5">
        <f ca="1">IF(AND($G2872,NOT(ISTEXT($G2871)),ISNUMBER(Poczatek),ISNUMBER(Koniec_Projekt)),IFERROR(IF(LataProjekcji=$F2874,ROUND($D2872-SUM(K2873:$K2873),0),ROUND(L2871*$E2873,0)),0),0)</f>
        <v>0</v>
      </c>
      <c r="M2873" s="5">
        <f ca="1">IF(AND($G2872,NOT(ISTEXT($G2871)),ISNUMBER(Poczatek),ISNUMBER(Koniec_Projekt)),IFERROR(IF(LataProjekcji=$F2874,ROUND($D2872-SUM($K2873:L2873),0),ROUND(M2871*$E2873,0)),0),0)</f>
        <v>0</v>
      </c>
      <c r="N2873" s="5">
        <f ca="1">IF(AND($G2872,NOT(ISTEXT($G2871)),ISNUMBER(Poczatek),ISNUMBER(Koniec_Projekt)),IFERROR(IF(LataProjekcji=$F2874,ROUND($D2872-SUM($K2873:M2873),0),ROUND(N2871*$E2873,0)),0),0)</f>
        <v>0</v>
      </c>
      <c r="O2873" s="5">
        <f ca="1">IF(AND($G2872,NOT(ISTEXT($G2871)),ISNUMBER(Poczatek),ISNUMBER(Koniec_Projekt)),IFERROR(IF(LataProjekcji=$F2874,ROUND($D2872-SUM($K2873:N2873),0),ROUND(O2871*$E2873,0)),0),0)</f>
        <v>0</v>
      </c>
      <c r="P2873" s="5">
        <f ca="1">IF(AND($G2872,NOT(ISTEXT($G2871)),ISNUMBER(Poczatek),ISNUMBER(Koniec_Projekt)),IFERROR(IF(LataProjekcji=$F2874,ROUND($D2872-SUM($K2873:O2873),0),ROUND(P2871*$E2873,0)),0),0)</f>
        <v>0</v>
      </c>
      <c r="Q2873" s="5">
        <f ca="1">IF(AND($G2872,NOT(ISTEXT($G2871)),ISNUMBER(Poczatek),ISNUMBER(Koniec_Projekt)),IFERROR(IF(LataProjekcji=$F2874,ROUND($D2872-SUM($K2873:P2873),0),ROUND(Q2871*$E2873,0)),0),0)</f>
        <v>0</v>
      </c>
      <c r="R2873" s="5">
        <f ca="1">IF(AND($G2872,NOT(ISTEXT($G2871)),ISNUMBER(Poczatek),ISNUMBER(Koniec_Projekt)),IFERROR(IF(LataProjekcji=$F2874,ROUND($D2872-SUM($K2873:Q2873),0),ROUND(R2871*$E2873,0)),0),0)</f>
        <v>0</v>
      </c>
      <c r="S2873" s="5">
        <f ca="1">IF(AND($G2872,NOT(ISTEXT($G2871)),ISNUMBER(Poczatek),ISNUMBER(Koniec_Projekt)),IFERROR(IF(LataProjekcji=$F2874,ROUND($D2872-SUM($K2873:R2873),0),ROUND(S2871*$E2873,0)),0),0)</f>
        <v>0</v>
      </c>
      <c r="T2873" s="5">
        <f ca="1">IF(AND($G2872,NOT(ISTEXT($G2871)),ISNUMBER(Poczatek),ISNUMBER(Koniec_Projekt)),IFERROR(IF(LataProjekcji=$F2874,ROUND($D2872-SUM($K2873:S2873),0),ROUND(T2871*$E2873,0)),0),0)</f>
        <v>0</v>
      </c>
      <c r="U2873" s="5">
        <f ca="1">IF(AND($G2872,NOT(ISTEXT($G2871)),ISNUMBER(Poczatek),ISNUMBER(Koniec_Projekt)),IFERROR(IF(LataProjekcji=$F2874,ROUND($D2872-SUM($K2873:T2873),0),ROUND(U2871*$E2873,0)),0),0)</f>
        <v>0</v>
      </c>
      <c r="V2873" s="5">
        <f ca="1">IF(AND($G2872,NOT(ISTEXT($G2871)),ISNUMBER(Poczatek),ISNUMBER(Koniec_Projekt)),IFERROR(IF(LataProjekcji=$F2874,ROUND($D2872-SUM($K2873:U2873),0),ROUND(V2871*$E2873,0)),0),0)</f>
        <v>0</v>
      </c>
      <c r="W2873" s="5">
        <f ca="1">IF(AND($G2872,NOT(ISTEXT($G2871)),ISNUMBER(Poczatek),ISNUMBER(Koniec_Projekt)),IFERROR(IF(LataProjekcji=$F2874,ROUND($D2872-SUM($K2873:V2873),0),ROUND(W2871*$E2873,0)),0),0)</f>
        <v>0</v>
      </c>
      <c r="X2873" s="5">
        <f ca="1">IF(AND($G2872,NOT(ISTEXT($G2871)),ISNUMBER(Poczatek),ISNUMBER(Koniec_Projekt)),IFERROR(IF(LataProjekcji=$F2874,ROUND($D2872-SUM($K2873:W2873),0),ROUND(X2871*$E2873,0)),0),0)</f>
        <v>0</v>
      </c>
      <c r="Y2873" s="5">
        <f ca="1">IF(AND($G2872,NOT(ISTEXT($G2871)),ISNUMBER(Poczatek),ISNUMBER(Koniec_Projekt)),IFERROR(IF(LataProjekcji=$F2874,ROUND($D2872-SUM($K2873:X2873),0),ROUND(Y2871*$E2873,0)),0),0)</f>
        <v>0</v>
      </c>
      <c r="Z2873" s="5">
        <f ca="1">IF(AND($G2872,NOT(ISTEXT($G2871)),ISNUMBER(Poczatek),ISNUMBER(Koniec_Projekt)),IFERROR(IF(LataProjekcji=$F2874,ROUND($D2872-SUM($K2873:Y2873),0),ROUND(Z2871*$E2873,0)),0),0)</f>
        <v>0</v>
      </c>
      <c r="AA2873" s="5">
        <f ca="1">IF(AND($G2872,NOT(ISTEXT($G2871)),ISNUMBER(Poczatek),ISNUMBER(Koniec_Projekt)),IFERROR(IF(LataProjekcji=$F2874,ROUND($D2872-SUM($K2873:Z2873),0),ROUND(AA2871*$E2873,0)),0),0)</f>
        <v>0</v>
      </c>
      <c r="AB2873" s="5">
        <f ca="1">IF(AND($G2872,NOT(ISTEXT($G2871)),ISNUMBER(Poczatek),ISNUMBER(Koniec_Projekt)),IFERROR(IF(LataProjekcji=$F2874,ROUND($D2872-SUM($K2873:AA2873),0),ROUND(AB2871*$E2873,0)),0),0)</f>
        <v>0</v>
      </c>
      <c r="AC2873" s="5">
        <f ca="1">IF(AND($G2872,NOT(ISTEXT($G2871)),ISNUMBER(Poczatek),ISNUMBER(Koniec_Projekt)),IFERROR(IF(LataProjekcji=$F2874,ROUND($D2872-SUM($K2873:AB2873),0),ROUND(AC2871*$E2873,0)),0),0)</f>
        <v>0</v>
      </c>
      <c r="AD2873" s="5">
        <f ca="1">IF(AND($G2872,NOT(ISTEXT($G2871)),ISNUMBER(Poczatek),ISNUMBER(Koniec_Projekt)),IFERROR(IF(LataProjekcji=$F2874,ROUND($D2872-SUM($K2873:AC2873),0),ROUND(AD2871*$E2873,0)),0),0)</f>
        <v>0</v>
      </c>
      <c r="AE2873" s="5">
        <f ca="1">IF(AND($G2872,NOT(ISTEXT($G2871)),ISNUMBER(Poczatek),ISNUMBER(Koniec_Projekt)),IFERROR(IF(LataProjekcji=$F2874,ROUND($D2872-SUM($K2873:AD2873),0),ROUND(AE2871*$E2873,0)),0),0)</f>
        <v>0</v>
      </c>
    </row>
    <row r="2874" spans="2:31" hidden="1">
      <c r="B2874" s="531" t="s">
        <v>754</v>
      </c>
      <c r="D2874" s="1">
        <f ca="1">IFERROR(ROUNDUP(D2872/E2873,0),0)</f>
        <v>0</v>
      </c>
      <c r="E2874" s="1">
        <f ca="1">IF(D2874=0,0,DATEDIF(DATE(D2871,E2871,1),DATE(F2873,G2873,1),"m"))</f>
        <v>0</v>
      </c>
      <c r="F2874" s="1" t="str">
        <f ca="1">IFERROR(YEAR(G2871),"brak daty")</f>
        <v>brak daty</v>
      </c>
      <c r="G2874" s="1" t="str">
        <f ca="1">IFERROR(MONTH(G2871),"brak daty")</f>
        <v>brak daty</v>
      </c>
      <c r="I2874" s="1" t="s">
        <v>426</v>
      </c>
      <c r="K2874" s="5">
        <f ca="1">IF(AND($G2872,NOT(ISTEXT($G2871)),ISNUMBER(Poczatek),ISNUMBER(Koniec_Projekt)),IFERROR(IF(LataProjekcji=$F2873,IF(AND($G2873=$G2874,$F2873=$F2874),ROUND($D2872-SUM($K2874),0),ROUND(K2872*$E2873,0)),IF(LataProjekcji&gt;$F2873,0,ROUND(K2872*$E2873,0))),0),0)</f>
        <v>0</v>
      </c>
      <c r="L2874" s="5">
        <f ca="1">IF(AND($G2872,NOT(ISTEXT($G2871)),ISNUMBER(Poczatek),ISNUMBER(Koniec_Projekt)),IFERROR(IF(LataProjekcji=$F2873,IF(AND($G2873=$G2874,$F2873=$F2874),ROUND($D2872-SUM($K2874:K2874),0),ROUND(L2872*$E2873,0)),IF(LataProjekcji&gt;$F2873,0,ROUND(L2872*$E2873,0))),0),0)</f>
        <v>0</v>
      </c>
      <c r="M2874" s="5">
        <f ca="1">IF(AND($G2872,NOT(ISTEXT($G2871)),ISNUMBER(Poczatek),ISNUMBER(Koniec_Projekt)),IFERROR(IF(LataProjekcji=$F2873,IF(AND($G2873=$G2874,$F2873=$F2874),ROUND($D2872-SUM($K2874:L2874),0),ROUND(M2872*$E2873,0)),IF(LataProjekcji&gt;$F2873,0,ROUND(M2872*$E2873,0))),0),0)</f>
        <v>0</v>
      </c>
      <c r="N2874" s="5">
        <f ca="1">IF(AND($G2872,NOT(ISTEXT($G2871)),ISNUMBER(Poczatek),ISNUMBER(Koniec_Projekt)),IFERROR(IF(LataProjekcji=$F2873,IF(AND($G2873=$G2874,$F2873=$F2874),ROUND($D2872-SUM($K2874:M2874),0),ROUND(N2872*$E2873,0)),IF(LataProjekcji&gt;$F2873,0,ROUND(N2872*$E2873,0))),0),0)</f>
        <v>0</v>
      </c>
      <c r="O2874" s="5">
        <f ca="1">IF(AND($G2872,NOT(ISTEXT($G2871)),ISNUMBER(Poczatek),ISNUMBER(Koniec_Projekt)),IFERROR(IF(LataProjekcji=$F2873,IF(AND($G2873=$G2874,$F2873=$F2874),ROUND($D2872-SUM($K2874:N2874),0),ROUND(O2872*$E2873,0)),IF(LataProjekcji&gt;$F2873,0,ROUND(O2872*$E2873,0))),0),0)</f>
        <v>0</v>
      </c>
      <c r="P2874" s="5">
        <f ca="1">IF(AND($G2872,NOT(ISTEXT($G2871)),ISNUMBER(Poczatek),ISNUMBER(Koniec_Projekt)),IFERROR(IF(LataProjekcji=$F2873,IF(AND($G2873=$G2874,$F2873=$F2874),ROUND($D2872-SUM($K2874:O2874),0),ROUND(P2872*$E2873,0)),IF(LataProjekcji&gt;$F2873,0,ROUND(P2872*$E2873,0))),0),0)</f>
        <v>0</v>
      </c>
      <c r="Q2874" s="5">
        <f ca="1">IF(AND($G2872,NOT(ISTEXT($G2871)),ISNUMBER(Poczatek),ISNUMBER(Koniec_Projekt)),IFERROR(IF(LataProjekcji=$F2873,IF(AND($G2873=$G2874,$F2873=$F2874),ROUND($D2872-SUM($K2874:P2874),0),ROUND(Q2872*$E2873,0)),IF(LataProjekcji&gt;$F2873,0,ROUND(Q2872*$E2873,0))),0),0)</f>
        <v>0</v>
      </c>
      <c r="R2874" s="5">
        <f ca="1">IF(AND($G2872,NOT(ISTEXT($G2871)),ISNUMBER(Poczatek),ISNUMBER(Koniec_Projekt)),IFERROR(IF(LataProjekcji=$F2873,IF(AND($G2873=$G2874,$F2873=$F2874),ROUND($D2872-SUM($K2874:Q2874),0),ROUND(R2872*$E2873,0)),IF(LataProjekcji&gt;$F2873,0,ROUND(R2872*$E2873,0))),0),0)</f>
        <v>0</v>
      </c>
      <c r="S2874" s="5">
        <f ca="1">IF(AND($G2872,NOT(ISTEXT($G2871)),ISNUMBER(Poczatek),ISNUMBER(Koniec_Projekt)),IFERROR(IF(LataProjekcji=$F2873,IF(AND($G2873=$G2874,$F2873=$F2874),ROUND($D2872-SUM($K2874:R2874),0),ROUND(S2872*$E2873,0)),IF(LataProjekcji&gt;$F2873,0,ROUND(S2872*$E2873,0))),0),0)</f>
        <v>0</v>
      </c>
      <c r="T2874" s="5">
        <f ca="1">IF(AND($G2872,NOT(ISTEXT($G2871)),ISNUMBER(Poczatek),ISNUMBER(Koniec_Projekt)),IFERROR(IF(LataProjekcji=$F2873,IF(AND($G2873=$G2874,$F2873=$F2874),ROUND($D2872-SUM($K2874:S2874),0),ROUND(T2872*$E2873,0)),IF(LataProjekcji&gt;$F2873,0,ROUND(T2872*$E2873,0))),0),0)</f>
        <v>0</v>
      </c>
      <c r="U2874" s="5">
        <f ca="1">IF(AND($G2872,NOT(ISTEXT($G2871)),ISNUMBER(Poczatek),ISNUMBER(Koniec_Projekt)),IFERROR(IF(LataProjekcji=$F2873,IF(AND($G2873=$G2874,$F2873=$F2874),ROUND($D2872-SUM($K2874:T2874),0),ROUND(U2872*$E2873,0)),IF(LataProjekcji&gt;$F2873,0,ROUND(U2872*$E2873,0))),0),0)</f>
        <v>0</v>
      </c>
      <c r="V2874" s="5">
        <f ca="1">IF(AND($G2872,NOT(ISTEXT($G2871)),ISNUMBER(Poczatek),ISNUMBER(Koniec_Projekt)),IFERROR(IF(LataProjekcji=$F2873,IF(AND($G2873=$G2874,$F2873=$F2874),ROUND($D2872-SUM($K2874:U2874),0),ROUND(V2872*$E2873,0)),IF(LataProjekcji&gt;$F2873,0,ROUND(V2872*$E2873,0))),0),0)</f>
        <v>0</v>
      </c>
      <c r="W2874" s="5">
        <f ca="1">IF(AND($G2872,NOT(ISTEXT($G2871)),ISNUMBER(Poczatek),ISNUMBER(Koniec_Projekt)),IFERROR(IF(LataProjekcji=$F2873,IF(AND($G2873=$G2874,$F2873=$F2874),ROUND($D2872-SUM($K2874:V2874),0),ROUND(W2872*$E2873,0)),IF(LataProjekcji&gt;$F2873,0,ROUND(W2872*$E2873,0))),0),0)</f>
        <v>0</v>
      </c>
      <c r="X2874" s="5">
        <f ca="1">IF(AND($G2872,NOT(ISTEXT($G2871)),ISNUMBER(Poczatek),ISNUMBER(Koniec_Projekt)),IFERROR(IF(LataProjekcji=$F2873,IF(AND($G2873=$G2874,$F2873=$F2874),ROUND($D2872-SUM($K2874:W2874),0),ROUND(X2872*$E2873,0)),IF(LataProjekcji&gt;$F2873,0,ROUND(X2872*$E2873,0))),0),0)</f>
        <v>0</v>
      </c>
      <c r="Y2874" s="5">
        <f ca="1">IF(AND($G2872,NOT(ISTEXT($G2871)),ISNUMBER(Poczatek),ISNUMBER(Koniec_Projekt)),IFERROR(IF(LataProjekcji=$F2873,IF(AND($G2873=$G2874,$F2873=$F2874),ROUND($D2872-SUM($K2874:X2874),0),ROUND(Y2872*$E2873,0)),IF(LataProjekcji&gt;$F2873,0,ROUND(Y2872*$E2873,0))),0),0)</f>
        <v>0</v>
      </c>
      <c r="Z2874" s="5">
        <f ca="1">IF(AND($G2872,NOT(ISTEXT($G2871)),ISNUMBER(Poczatek),ISNUMBER(Koniec_Projekt)),IFERROR(IF(LataProjekcji=$F2873,IF(AND($G2873=$G2874,$F2873=$F2874),ROUND($D2872-SUM($K2874:Y2874),0),ROUND(Z2872*$E2873,0)),IF(LataProjekcji&gt;$F2873,0,ROUND(Z2872*$E2873,0))),0),0)</f>
        <v>0</v>
      </c>
      <c r="AA2874" s="5">
        <f ca="1">IF(AND($G2872,NOT(ISTEXT($G2871)),ISNUMBER(Poczatek),ISNUMBER(Koniec_Projekt)),IFERROR(IF(LataProjekcji=$F2873,IF(AND($G2873=$G2874,$F2873=$F2874),ROUND($D2872-SUM($K2874:Z2874),0),ROUND(AA2872*$E2873,0)),IF(LataProjekcji&gt;$F2873,0,ROUND(AA2872*$E2873,0))),0),0)</f>
        <v>0</v>
      </c>
      <c r="AB2874" s="5">
        <f ca="1">IF(AND($G2872,NOT(ISTEXT($G2871)),ISNUMBER(Poczatek),ISNUMBER(Koniec_Projekt)),IFERROR(IF(LataProjekcji=$F2873,IF(AND($G2873=$G2874,$F2873=$F2874),ROUND($D2872-SUM($K2874:AA2874),0),ROUND(AB2872*$E2873,0)),IF(LataProjekcji&gt;$F2873,0,ROUND(AB2872*$E2873,0))),0),0)</f>
        <v>0</v>
      </c>
      <c r="AC2874" s="5">
        <f ca="1">IF(AND($G2872,NOT(ISTEXT($G2871)),ISNUMBER(Poczatek),ISNUMBER(Koniec_Projekt)),IFERROR(IF(LataProjekcji=$F2873,IF(AND($G2873=$G2874,$F2873=$F2874),ROUND($D2872-SUM($K2874:AB2874),0),ROUND(AC2872*$E2873,0)),IF(LataProjekcji&gt;$F2873,0,ROUND(AC2872*$E2873,0))),0),0)</f>
        <v>0</v>
      </c>
      <c r="AD2874" s="5">
        <f ca="1">IF(AND($G2872,NOT(ISTEXT($G2871)),ISNUMBER(Poczatek),ISNUMBER(Koniec_Projekt)),IFERROR(IF(LataProjekcji=$F2873,IF(AND($G2873=$G2874,$F2873=$F2874),ROUND($D2872-SUM($K2874:AC2874),0),ROUND(AD2872*$E2873,0)),IF(LataProjekcji&gt;$F2873,0,ROUND(AD2872*$E2873,0))),0),0)</f>
        <v>0</v>
      </c>
      <c r="AE2874" s="5">
        <f ca="1">IF(AND($G2872,NOT(ISTEXT($G2871)),ISNUMBER(Poczatek),ISNUMBER(Koniec_Projekt)),IFERROR(IF(LataProjekcji=$F2873,IF(AND($G2873=$G2874,$F2873=$F2874),ROUND($D2872-SUM($K2874:AD2874),0),ROUND(AE2872*$E2873,0)),IF(LataProjekcji&gt;$F2873,0,ROUND(AE2872*$E2873,0))),0),0)</f>
        <v>0</v>
      </c>
    </row>
    <row r="2875" spans="2:31" ht="12.5" hidden="1" thickBot="1">
      <c r="B2875" s="532" t="s">
        <v>755</v>
      </c>
      <c r="C2875" s="533"/>
      <c r="D2875" s="534">
        <f ca="1">IF(D2872&gt;10,ROUND((D2874-1)*E2873,0),E2873)</f>
        <v>0</v>
      </c>
      <c r="E2875" s="534">
        <f ca="1">D2872-D2875</f>
        <v>0</v>
      </c>
      <c r="F2875" s="533"/>
      <c r="G2875" s="533"/>
      <c r="H2875" s="533"/>
      <c r="I2875" s="533"/>
      <c r="J2875" s="533"/>
      <c r="K2875" s="533"/>
      <c r="L2875" s="533"/>
      <c r="M2875" s="533"/>
      <c r="N2875" s="533"/>
      <c r="O2875" s="533"/>
      <c r="P2875" s="533"/>
      <c r="Q2875" s="533"/>
      <c r="R2875" s="533"/>
      <c r="S2875" s="533"/>
      <c r="T2875" s="533"/>
      <c r="U2875" s="533"/>
      <c r="V2875" s="533"/>
      <c r="W2875" s="533"/>
      <c r="X2875" s="533"/>
      <c r="Y2875" s="533"/>
      <c r="Z2875" s="533"/>
      <c r="AA2875" s="533"/>
      <c r="AB2875" s="533"/>
      <c r="AC2875" s="533"/>
      <c r="AD2875" s="533"/>
      <c r="AE2875" s="533"/>
    </row>
    <row r="2876" spans="2:31" ht="12.5" hidden="1" thickTop="1"/>
    <row r="2877" spans="2:31" ht="12.5" hidden="1" thickBot="1">
      <c r="B2877" s="535" t="str">
        <f ca="1">"nazwa ST: "&amp;B1711</f>
        <v>nazwa ST: 0</v>
      </c>
      <c r="C2877" s="535"/>
      <c r="D2877" s="536">
        <f>D1711</f>
        <v>171</v>
      </c>
      <c r="E2877" s="535"/>
      <c r="F2877" s="535"/>
      <c r="G2877" s="535"/>
      <c r="H2877" s="535"/>
      <c r="I2877" s="535"/>
      <c r="J2877" s="535"/>
      <c r="K2877" s="544" t="str">
        <f t="shared" ref="K2877:AE2877" si="3745">LataProjekcji</f>
        <v>Uzupełnij dane</v>
      </c>
      <c r="L2877" s="544" t="str">
        <f t="shared" si="3745"/>
        <v/>
      </c>
      <c r="M2877" s="544" t="str">
        <f t="shared" si="3745"/>
        <v/>
      </c>
      <c r="N2877" s="544" t="str">
        <f t="shared" si="3745"/>
        <v/>
      </c>
      <c r="O2877" s="544" t="str">
        <f t="shared" si="3745"/>
        <v/>
      </c>
      <c r="P2877" s="544" t="str">
        <f t="shared" si="3745"/>
        <v/>
      </c>
      <c r="Q2877" s="544" t="str">
        <f t="shared" si="3745"/>
        <v/>
      </c>
      <c r="R2877" s="544" t="str">
        <f t="shared" si="3745"/>
        <v/>
      </c>
      <c r="S2877" s="544" t="str">
        <f t="shared" si="3745"/>
        <v/>
      </c>
      <c r="T2877" s="544" t="str">
        <f t="shared" si="3745"/>
        <v/>
      </c>
      <c r="U2877" s="544" t="str">
        <f t="shared" si="3745"/>
        <v/>
      </c>
      <c r="V2877" s="544" t="str">
        <f t="shared" si="3745"/>
        <v/>
      </c>
      <c r="W2877" s="544" t="str">
        <f t="shared" si="3745"/>
        <v/>
      </c>
      <c r="X2877" s="544" t="str">
        <f t="shared" si="3745"/>
        <v/>
      </c>
      <c r="Y2877" s="544" t="str">
        <f t="shared" si="3745"/>
        <v/>
      </c>
      <c r="Z2877" s="544" t="str">
        <f t="shared" si="3745"/>
        <v/>
      </c>
      <c r="AA2877" s="544" t="str">
        <f t="shared" si="3745"/>
        <v/>
      </c>
      <c r="AB2877" s="544" t="str">
        <f t="shared" si="3745"/>
        <v/>
      </c>
      <c r="AC2877" s="544" t="str">
        <f t="shared" si="3745"/>
        <v/>
      </c>
      <c r="AD2877" s="544" t="str">
        <f t="shared" si="3745"/>
        <v/>
      </c>
      <c r="AE2877" s="544" t="str">
        <f t="shared" si="3745"/>
        <v/>
      </c>
    </row>
    <row r="2878" spans="2:31" hidden="1">
      <c r="B2878" s="531" t="s">
        <v>756</v>
      </c>
      <c r="D2878" s="1">
        <f ca="1">D1712</f>
        <v>1900</v>
      </c>
      <c r="E2878" s="1">
        <f ca="1">E1712</f>
        <v>1</v>
      </c>
      <c r="F2878" s="1">
        <f ca="1">IF(D2879&gt;10,F1712,1)</f>
        <v>1</v>
      </c>
      <c r="G2878" s="530" t="str">
        <f ca="1">IF(ISBLANK(OFFSET($E$269,$D2877,0)),"brak daty",IF(D2879&gt;10,EDATE(OFFSET($E$269,$D2877,0),D2881),DATE(D2878,E2878,1)))</f>
        <v>brak daty</v>
      </c>
      <c r="H2878" s="543" t="b">
        <f ca="1">SUM(K2878:AE2878)=D2881</f>
        <v>1</v>
      </c>
      <c r="I2878" s="1" t="s">
        <v>752</v>
      </c>
      <c r="K2878" s="5">
        <f ca="1">IF(AND($G2879,NOT(ISTEXT($G2878)),ISNUMBER(Poczatek),ISNUMBER(Koniec_Projekt)),IFERROR(IF($D2878=LataProjekcji,$F2878,IF($D2878&lt;LataProjekcji,IF((SUM(K2878)+12)&lt;$D2881,12,$D2881-SUM(K2878)),0)),0),0)</f>
        <v>0</v>
      </c>
      <c r="L2878" s="5">
        <f ca="1">IF(AND($G2879,NOT(ISTEXT($G2878)),ISNUMBER(Poczatek),ISNUMBER(Koniec_Projekt)),IFERROR(IF($D2878=LataProjekcji,$F2878,IF($D2878&lt;LataProjekcji,IF((SUM($K2878:K2878)+12)&lt;$D2881,12,$D2881-SUM($K2878:K2878)),0)),0),0)</f>
        <v>0</v>
      </c>
      <c r="M2878" s="5">
        <f ca="1">IF(AND($G2879,NOT(ISTEXT($G2878)),ISNUMBER(Poczatek),ISNUMBER(Koniec_Projekt)),IFERROR(IF($D2878=LataProjekcji,$F2878,IF($D2878&lt;LataProjekcji,IF((SUM($K2878:L2878)+12)&lt;$D2881,12,$D2881-SUM($K2878:L2878)),0)),0),0)</f>
        <v>0</v>
      </c>
      <c r="N2878" s="5">
        <f ca="1">IF(AND($G2879,NOT(ISTEXT($G2878)),ISNUMBER(Poczatek),ISNUMBER(Koniec_Projekt)),IFERROR(IF($D2878=LataProjekcji,$F2878,IF($D2878&lt;LataProjekcji,IF((SUM($K2878:M2878)+12)&lt;$D2881,12,$D2881-SUM($K2878:M2878)),0)),0),0)</f>
        <v>0</v>
      </c>
      <c r="O2878" s="5">
        <f ca="1">IF(AND($G2879,NOT(ISTEXT($G2878)),ISNUMBER(Poczatek),ISNUMBER(Koniec_Projekt)),IFERROR(IF($D2878=LataProjekcji,$F2878,IF($D2878&lt;LataProjekcji,IF((SUM($K2878:N2878)+12)&lt;$D2881,12,$D2881-SUM($K2878:N2878)),0)),0),0)</f>
        <v>0</v>
      </c>
      <c r="P2878" s="5">
        <f ca="1">IF(AND($G2879,NOT(ISTEXT($G2878)),ISNUMBER(Poczatek),ISNUMBER(Koniec_Projekt)),IFERROR(IF($D2878=LataProjekcji,$F2878,IF($D2878&lt;LataProjekcji,IF((SUM($K2878:O2878)+12)&lt;$D2881,12,$D2881-SUM($K2878:O2878)),0)),0),0)</f>
        <v>0</v>
      </c>
      <c r="Q2878" s="5">
        <f ca="1">IF(AND($G2879,NOT(ISTEXT($G2878)),ISNUMBER(Poczatek),ISNUMBER(Koniec_Projekt)),IFERROR(IF($D2878=LataProjekcji,$F2878,IF($D2878&lt;LataProjekcji,IF((SUM($K2878:P2878)+12)&lt;$D2881,12,$D2881-SUM($K2878:P2878)),0)),0),0)</f>
        <v>0</v>
      </c>
      <c r="R2878" s="5">
        <f ca="1">IF(AND($G2879,NOT(ISTEXT($G2878)),ISNUMBER(Poczatek),ISNUMBER(Koniec_Projekt)),IFERROR(IF($D2878=LataProjekcji,$F2878,IF($D2878&lt;LataProjekcji,IF((SUM($K2878:Q2878)+12)&lt;$D2881,12,$D2881-SUM($K2878:Q2878)),0)),0),0)</f>
        <v>0</v>
      </c>
      <c r="S2878" s="5">
        <f ca="1">IF(AND($G2879,NOT(ISTEXT($G2878)),ISNUMBER(Poczatek),ISNUMBER(Koniec_Projekt)),IFERROR(IF($D2878=LataProjekcji,$F2878,IF($D2878&lt;LataProjekcji,IF((SUM($K2878:R2878)+12)&lt;$D2881,12,$D2881-SUM($K2878:R2878)),0)),0),0)</f>
        <v>0</v>
      </c>
      <c r="T2878" s="5">
        <f ca="1">IF(AND($G2879,NOT(ISTEXT($G2878)),ISNUMBER(Poczatek),ISNUMBER(Koniec_Projekt)),IFERROR(IF($D2878=LataProjekcji,$F2878,IF($D2878&lt;LataProjekcji,IF((SUM($K2878:S2878)+12)&lt;$D2881,12,$D2881-SUM($K2878:S2878)),0)),0),0)</f>
        <v>0</v>
      </c>
      <c r="U2878" s="5">
        <f ca="1">IF(AND($G2879,NOT(ISTEXT($G2878)),ISNUMBER(Poczatek),ISNUMBER(Koniec_Projekt)),IFERROR(IF($D2878=LataProjekcji,$F2878,IF($D2878&lt;LataProjekcji,IF((SUM($K2878:T2878)+12)&lt;$D2881,12,$D2881-SUM($K2878:T2878)),0)),0),0)</f>
        <v>0</v>
      </c>
      <c r="V2878" s="5">
        <f ca="1">IF(AND($G2879,NOT(ISTEXT($G2878)),ISNUMBER(Poczatek),ISNUMBER(Koniec_Projekt)),IFERROR(IF($D2878=LataProjekcji,$F2878,IF($D2878&lt;LataProjekcji,IF((SUM($K2878:U2878)+12)&lt;$D2881,12,$D2881-SUM($K2878:U2878)),0)),0),0)</f>
        <v>0</v>
      </c>
      <c r="W2878" s="5">
        <f ca="1">IF(AND($G2879,NOT(ISTEXT($G2878)),ISNUMBER(Poczatek),ISNUMBER(Koniec_Projekt)),IFERROR(IF($D2878=LataProjekcji,$F2878,IF($D2878&lt;LataProjekcji,IF((SUM($K2878:V2878)+12)&lt;$D2881,12,$D2881-SUM($K2878:V2878)),0)),0),0)</f>
        <v>0</v>
      </c>
      <c r="X2878" s="5">
        <f ca="1">IF(AND($G2879,NOT(ISTEXT($G2878)),ISNUMBER(Poczatek),ISNUMBER(Koniec_Projekt)),IFERROR(IF($D2878=LataProjekcji,$F2878,IF($D2878&lt;LataProjekcji,IF((SUM($K2878:W2878)+12)&lt;$D2881,12,$D2881-SUM($K2878:W2878)),0)),0),0)</f>
        <v>0</v>
      </c>
      <c r="Y2878" s="5">
        <f ca="1">IF(AND($G2879,NOT(ISTEXT($G2878)),ISNUMBER(Poczatek),ISNUMBER(Koniec_Projekt)),IFERROR(IF($D2878=LataProjekcji,$F2878,IF($D2878&lt;LataProjekcji,IF((SUM($K2878:X2878)+12)&lt;$D2881,12,$D2881-SUM($K2878:X2878)),0)),0),0)</f>
        <v>0</v>
      </c>
      <c r="Z2878" s="5">
        <f ca="1">IF(AND($G2879,NOT(ISTEXT($G2878)),ISNUMBER(Poczatek),ISNUMBER(Koniec_Projekt)),IFERROR(IF($D2878=LataProjekcji,$F2878,IF($D2878&lt;LataProjekcji,IF((SUM($K2878:Y2878)+12)&lt;$D2881,12,$D2881-SUM($K2878:Y2878)),0)),0),0)</f>
        <v>0</v>
      </c>
      <c r="AA2878" s="5">
        <f ca="1">IF(AND($G2879,NOT(ISTEXT($G2878)),ISNUMBER(Poczatek),ISNUMBER(Koniec_Projekt)),IFERROR(IF($D2878=LataProjekcji,$F2878,IF($D2878&lt;LataProjekcji,IF((SUM($K2878:Z2878)+12)&lt;$D2881,12,$D2881-SUM($K2878:Z2878)),0)),0),0)</f>
        <v>0</v>
      </c>
      <c r="AB2878" s="5">
        <f ca="1">IF(AND($G2879,NOT(ISTEXT($G2878)),ISNUMBER(Poczatek),ISNUMBER(Koniec_Projekt)),IFERROR(IF($D2878=LataProjekcji,$F2878,IF($D2878&lt;LataProjekcji,IF((SUM($K2878:AA2878)+12)&lt;$D2881,12,$D2881-SUM($K2878:AA2878)),0)),0),0)</f>
        <v>0</v>
      </c>
      <c r="AC2878" s="5">
        <f ca="1">IF(AND($G2879,NOT(ISTEXT($G2878)),ISNUMBER(Poczatek),ISNUMBER(Koniec_Projekt)),IFERROR(IF($D2878=LataProjekcji,$F2878,IF($D2878&lt;LataProjekcji,IF((SUM($K2878:AB2878)+12)&lt;$D2881,12,$D2881-SUM($K2878:AB2878)),0)),0),0)</f>
        <v>0</v>
      </c>
      <c r="AD2878" s="5">
        <f ca="1">IF(AND($G2879,NOT(ISTEXT($G2878)),ISNUMBER(Poczatek),ISNUMBER(Koniec_Projekt)),IFERROR(IF($D2878=LataProjekcji,$F2878,IF($D2878&lt;LataProjekcji,IF((SUM($K2878:AC2878)+12)&lt;$D2881,12,$D2881-SUM($K2878:AC2878)),0)),0),0)</f>
        <v>0</v>
      </c>
      <c r="AE2878" s="5">
        <f ca="1">IF(AND($G2879,NOT(ISTEXT($G2878)),ISNUMBER(Poczatek),ISNUMBER(Koniec_Projekt)),IFERROR(IF($D2878=LataProjekcji,$F2878,IF($D2878&lt;LataProjekcji,IF((SUM($K2878:AD2878)+12)&lt;$D2881,12,$D2881-SUM($K2878:AD2878)),0)),0),0)</f>
        <v>0</v>
      </c>
    </row>
    <row r="2879" spans="2:31" hidden="1">
      <c r="B2879" s="531" t="s">
        <v>758</v>
      </c>
      <c r="D2879" s="5">
        <f ca="1">D1713</f>
        <v>0</v>
      </c>
      <c r="E2879" s="459">
        <f ca="1">E1713</f>
        <v>0</v>
      </c>
      <c r="F2879" s="459">
        <f ca="1">F1713</f>
        <v>0</v>
      </c>
      <c r="G2879" s="1" t="b">
        <f>NOT(ISBLANK(am_maszyny))</f>
        <v>0</v>
      </c>
      <c r="H2879" s="543" t="b">
        <f ca="1">SUM(K2879:AE2879)=E2881</f>
        <v>1</v>
      </c>
      <c r="I2879" s="1" t="s">
        <v>753</v>
      </c>
      <c r="K2879" s="542">
        <f ca="1">IF(AND($G2879,NOT(ISTEXT($G2878)),ISNUMBER(Poczatek),ISNUMBER(Koniec_Projekt)),IFERROR(IF($D2878=LataProjekcji,IF($F2878&gt;$E2881,$E2881,$F2878),IF($D2881&gt;=$E2881,(IF($D2878&lt;LataProjekcji,IF((SUM(J2879:$K2879)+12)&lt;$E2881,12,$E2881-SUM(J2879:$K2879)),0)),(IF($D2878&lt;LataProjekcji,IF((SUM(J2879:$K2879)+12)&lt;$D2881,12,$D2881-SUM(J2879:$K2879)),0)))),0),0)</f>
        <v>0</v>
      </c>
      <c r="L2879" s="542">
        <f ca="1">IF(AND($G2879,NOT(ISTEXT($G2878)),ISNUMBER(Poczatek),ISNUMBER(Koniec_Projekt)),IFERROR(IF($D2878=LataProjekcji,IF($F2878&gt;$E2881,$E2881,$F2878),IF($D2881&gt;=$E2881,(IF($D2878&lt;LataProjekcji,IF((SUM($K2879:K2879)+12)&lt;$E2881,12,$E2881-SUM($K2879:K2879)),0)),(IF($D2878&lt;LataProjekcji,IF((SUM($K2879:K2879)+12)&lt;$D2881,12,$D2881-SUM($K2879:K2879)),0)))),0),0)</f>
        <v>0</v>
      </c>
      <c r="M2879" s="542">
        <f ca="1">IF(AND($G2879,NOT(ISTEXT($G2878)),ISNUMBER(Poczatek),ISNUMBER(Koniec_Projekt)),IFERROR(IF($D2878=LataProjekcji,IF($F2878&gt;$E2881,$E2881,$F2878),IF($D2881&gt;=$E2881,(IF($D2878&lt;LataProjekcji,IF((SUM($K2879:L2879)+12)&lt;$E2881,12,$E2881-SUM($K2879:L2879)),0)),(IF($D2878&lt;LataProjekcji,IF((SUM($K2879:L2879)+12)&lt;$D2881,12,$D2881-SUM($K2879:L2879)),0)))),0),0)</f>
        <v>0</v>
      </c>
      <c r="N2879" s="542">
        <f ca="1">IF(AND($G2879,NOT(ISTEXT($G2878)),ISNUMBER(Poczatek),ISNUMBER(Koniec_Projekt)),IFERROR(IF($D2878=LataProjekcji,IF($F2878&gt;$E2881,$E2881,$F2878),IF($D2881&gt;=$E2881,(IF($D2878&lt;LataProjekcji,IF((SUM($K2879:M2879)+12)&lt;$E2881,12,$E2881-SUM($K2879:M2879)),0)),(IF($D2878&lt;LataProjekcji,IF((SUM($K2879:M2879)+12)&lt;$D2881,12,$D2881-SUM($K2879:M2879)),0)))),0),0)</f>
        <v>0</v>
      </c>
      <c r="O2879" s="542">
        <f ca="1">IF(AND($G2879,NOT(ISTEXT($G2878)),ISNUMBER(Poczatek),ISNUMBER(Koniec_Projekt)),IFERROR(IF($D2878=LataProjekcji,IF($F2878&gt;$E2881,$E2881,$F2878),IF($D2881&gt;=$E2881,(IF($D2878&lt;LataProjekcji,IF((SUM($K2879:N2879)+12)&lt;$E2881,12,$E2881-SUM($K2879:N2879)),0)),(IF($D2878&lt;LataProjekcji,IF((SUM($K2879:N2879)+12)&lt;$D2881,12,$D2881-SUM($K2879:N2879)),0)))),0),0)</f>
        <v>0</v>
      </c>
      <c r="P2879" s="542">
        <f ca="1">IF(AND($G2879,NOT(ISTEXT($G2878)),ISNUMBER(Poczatek),ISNUMBER(Koniec_Projekt)),IFERROR(IF($D2878=LataProjekcji,IF($F2878&gt;$E2881,$E2881,$F2878),IF($D2881&gt;=$E2881,(IF($D2878&lt;LataProjekcji,IF((SUM($K2879:O2879)+12)&lt;$E2881,12,$E2881-SUM($K2879:O2879)),0)),(IF($D2878&lt;LataProjekcji,IF((SUM($K2879:O2879)+12)&lt;$D2881,12,$D2881-SUM($K2879:O2879)),0)))),0),0)</f>
        <v>0</v>
      </c>
      <c r="Q2879" s="542">
        <f ca="1">IF(AND($G2879,NOT(ISTEXT($G2878)),ISNUMBER(Poczatek),ISNUMBER(Koniec_Projekt)),IFERROR(IF($D2878=LataProjekcji,IF($F2878&gt;$E2881,$E2881,$F2878),IF($D2881&gt;=$E2881,(IF($D2878&lt;LataProjekcji,IF((SUM($K2879:P2879)+12)&lt;$E2881,12,$E2881-SUM($K2879:P2879)),0)),(IF($D2878&lt;LataProjekcji,IF((SUM($K2879:P2879)+12)&lt;$D2881,12,$D2881-SUM($K2879:P2879)),0)))),0),0)</f>
        <v>0</v>
      </c>
      <c r="R2879" s="542">
        <f ca="1">IF(AND($G2879,NOT(ISTEXT($G2878)),ISNUMBER(Poczatek),ISNUMBER(Koniec_Projekt)),IFERROR(IF($D2878=LataProjekcji,IF($F2878&gt;$E2881,$E2881,$F2878),IF($D2881&gt;=$E2881,(IF($D2878&lt;LataProjekcji,IF((SUM($K2879:Q2879)+12)&lt;$E2881,12,$E2881-SUM($K2879:Q2879)),0)),(IF($D2878&lt;LataProjekcji,IF((SUM($K2879:Q2879)+12)&lt;$D2881,12,$D2881-SUM($K2879:Q2879)),0)))),0),0)</f>
        <v>0</v>
      </c>
      <c r="S2879" s="542">
        <f ca="1">IF(AND($G2879,NOT(ISTEXT($G2878)),ISNUMBER(Poczatek),ISNUMBER(Koniec_Projekt)),IFERROR(IF($D2878=LataProjekcji,IF($F2878&gt;$E2881,$E2881,$F2878),IF($D2881&gt;=$E2881,(IF($D2878&lt;LataProjekcji,IF((SUM($K2879:R2879)+12)&lt;$E2881,12,$E2881-SUM($K2879:R2879)),0)),(IF($D2878&lt;LataProjekcji,IF((SUM($K2879:R2879)+12)&lt;$D2881,12,$D2881-SUM($K2879:R2879)),0)))),0),0)</f>
        <v>0</v>
      </c>
      <c r="T2879" s="542">
        <f ca="1">IF(AND($G2879,NOT(ISTEXT($G2878)),ISNUMBER(Poczatek),ISNUMBER(Koniec_Projekt)),IFERROR(IF($D2878=LataProjekcji,IF($F2878&gt;$E2881,$E2881,$F2878),IF($D2881&gt;=$E2881,(IF($D2878&lt;LataProjekcji,IF((SUM($K2879:S2879)+12)&lt;$E2881,12,$E2881-SUM($K2879:S2879)),0)),(IF($D2878&lt;LataProjekcji,IF((SUM($K2879:S2879)+12)&lt;$D2881,12,$D2881-SUM($K2879:S2879)),0)))),0),0)</f>
        <v>0</v>
      </c>
      <c r="U2879" s="542">
        <f ca="1">IF(AND($G2879,NOT(ISTEXT($G2878)),ISNUMBER(Poczatek),ISNUMBER(Koniec_Projekt)),IFERROR(IF($D2878=LataProjekcji,IF($F2878&gt;$E2881,$E2881,$F2878),IF($D2881&gt;=$E2881,(IF($D2878&lt;LataProjekcji,IF((SUM($K2879:T2879)+12)&lt;$E2881,12,$E2881-SUM($K2879:T2879)),0)),(IF($D2878&lt;LataProjekcji,IF((SUM($K2879:T2879)+12)&lt;$D2881,12,$D2881-SUM($K2879:T2879)),0)))),0),0)</f>
        <v>0</v>
      </c>
      <c r="V2879" s="542">
        <f ca="1">IF(AND($G2879,NOT(ISTEXT($G2878)),ISNUMBER(Poczatek),ISNUMBER(Koniec_Projekt)),IFERROR(IF($D2878=LataProjekcji,IF($F2878&gt;$E2881,$E2881,$F2878),IF($D2881&gt;=$E2881,(IF($D2878&lt;LataProjekcji,IF((SUM($K2879:U2879)+12)&lt;$E2881,12,$E2881-SUM($K2879:U2879)),0)),(IF($D2878&lt;LataProjekcji,IF((SUM($K2879:U2879)+12)&lt;$D2881,12,$D2881-SUM($K2879:U2879)),0)))),0),0)</f>
        <v>0</v>
      </c>
      <c r="W2879" s="542">
        <f ca="1">IF(AND($G2879,NOT(ISTEXT($G2878)),ISNUMBER(Poczatek),ISNUMBER(Koniec_Projekt)),IFERROR(IF($D2878=LataProjekcji,IF($F2878&gt;$E2881,$E2881,$F2878),IF($D2881&gt;=$E2881,(IF($D2878&lt;LataProjekcji,IF((SUM($K2879:V2879)+12)&lt;$E2881,12,$E2881-SUM($K2879:V2879)),0)),(IF($D2878&lt;LataProjekcji,IF((SUM($K2879:V2879)+12)&lt;$D2881,12,$D2881-SUM($K2879:V2879)),0)))),0),0)</f>
        <v>0</v>
      </c>
      <c r="X2879" s="542">
        <f ca="1">IF(AND($G2879,NOT(ISTEXT($G2878)),ISNUMBER(Poczatek),ISNUMBER(Koniec_Projekt)),IFERROR(IF($D2878=LataProjekcji,IF($F2878&gt;$E2881,$E2881,$F2878),IF($D2881&gt;=$E2881,(IF($D2878&lt;LataProjekcji,IF((SUM($K2879:W2879)+12)&lt;$E2881,12,$E2881-SUM($K2879:W2879)),0)),(IF($D2878&lt;LataProjekcji,IF((SUM($K2879:W2879)+12)&lt;$D2881,12,$D2881-SUM($K2879:W2879)),0)))),0),0)</f>
        <v>0</v>
      </c>
      <c r="Y2879" s="542">
        <f ca="1">IF(AND($G2879,NOT(ISTEXT($G2878)),ISNUMBER(Poczatek),ISNUMBER(Koniec_Projekt)),IFERROR(IF($D2878=LataProjekcji,IF($F2878&gt;$E2881,$E2881,$F2878),IF($D2881&gt;=$E2881,(IF($D2878&lt;LataProjekcji,IF((SUM($K2879:X2879)+12)&lt;$E2881,12,$E2881-SUM($K2879:X2879)),0)),(IF($D2878&lt;LataProjekcji,IF((SUM($K2879:X2879)+12)&lt;$D2881,12,$D2881-SUM($K2879:X2879)),0)))),0),0)</f>
        <v>0</v>
      </c>
      <c r="Z2879" s="542">
        <f ca="1">IF(AND($G2879,NOT(ISTEXT($G2878)),ISNUMBER(Poczatek),ISNUMBER(Koniec_Projekt)),IFERROR(IF($D2878=LataProjekcji,IF($F2878&gt;$E2881,$E2881,$F2878),IF($D2881&gt;=$E2881,(IF($D2878&lt;LataProjekcji,IF((SUM($K2879:Y2879)+12)&lt;$E2881,12,$E2881-SUM($K2879:Y2879)),0)),(IF($D2878&lt;LataProjekcji,IF((SUM($K2879:Y2879)+12)&lt;$D2881,12,$D2881-SUM($K2879:Y2879)),0)))),0),0)</f>
        <v>0</v>
      </c>
      <c r="AA2879" s="542">
        <f ca="1">IF(AND($G2879,NOT(ISTEXT($G2878)),ISNUMBER(Poczatek),ISNUMBER(Koniec_Projekt)),IFERROR(IF($D2878=LataProjekcji,IF($F2878&gt;$E2881,$E2881,$F2878),IF($D2881&gt;=$E2881,(IF($D2878&lt;LataProjekcji,IF((SUM($K2879:Z2879)+12)&lt;$E2881,12,$E2881-SUM($K2879:Z2879)),0)),(IF($D2878&lt;LataProjekcji,IF((SUM($K2879:Z2879)+12)&lt;$D2881,12,$D2881-SUM($K2879:Z2879)),0)))),0),0)</f>
        <v>0</v>
      </c>
      <c r="AB2879" s="542">
        <f ca="1">IF(AND($G2879,NOT(ISTEXT($G2878)),ISNUMBER(Poczatek),ISNUMBER(Koniec_Projekt)),IFERROR(IF($D2878=LataProjekcji,IF($F2878&gt;$E2881,$E2881,$F2878),IF($D2881&gt;=$E2881,(IF($D2878&lt;LataProjekcji,IF((SUM($K2879:AA2879)+12)&lt;$E2881,12,$E2881-SUM($K2879:AA2879)),0)),(IF($D2878&lt;LataProjekcji,IF((SUM($K2879:AA2879)+12)&lt;$D2881,12,$D2881-SUM($K2879:AA2879)),0)))),0),0)</f>
        <v>0</v>
      </c>
      <c r="AC2879" s="542">
        <f ca="1">IF(AND($G2879,NOT(ISTEXT($G2878)),ISNUMBER(Poczatek),ISNUMBER(Koniec_Projekt)),IFERROR(IF($D2878=LataProjekcji,IF($F2878&gt;$E2881,$E2881,$F2878),IF($D2881&gt;=$E2881,(IF($D2878&lt;LataProjekcji,IF((SUM($K2879:AB2879)+12)&lt;$E2881,12,$E2881-SUM($K2879:AB2879)),0)),(IF($D2878&lt;LataProjekcji,IF((SUM($K2879:AB2879)+12)&lt;$D2881,12,$D2881-SUM($K2879:AB2879)),0)))),0),0)</f>
        <v>0</v>
      </c>
      <c r="AD2879" s="542">
        <f ca="1">IF(AND($G2879,NOT(ISTEXT($G2878)),ISNUMBER(Poczatek),ISNUMBER(Koniec_Projekt)),IFERROR(IF($D2878=LataProjekcji,IF($F2878&gt;$E2881,$E2881,$F2878),IF($D2881&gt;=$E2881,(IF($D2878&lt;LataProjekcji,IF((SUM($K2879:AC2879)+12)&lt;$E2881,12,$E2881-SUM($K2879:AC2879)),0)),(IF($D2878&lt;LataProjekcji,IF((SUM($K2879:AC2879)+12)&lt;$D2881,12,$D2881-SUM($K2879:AC2879)),0)))),0),0)</f>
        <v>0</v>
      </c>
      <c r="AE2879" s="542">
        <f ca="1">IF(AND($G2879,NOT(ISTEXT($G2878)),ISNUMBER(Poczatek),ISNUMBER(Koniec_Projekt)),IFERROR(IF($D2878=LataProjekcji,IF($F2878&gt;$E2881,$E2881,$F2878),IF($D2881&gt;=$E2881,(IF($D2878&lt;LataProjekcji,IF((SUM($K2879:AD2879)+12)&lt;$E2881,12,$E2881-SUM($K2879:AD2879)),0)),(IF($D2878&lt;LataProjekcji,IF((SUM($K2879:AD2879)+12)&lt;$D2881,12,$D2881-SUM($K2879:AD2879)),0)))),0),0)</f>
        <v>0</v>
      </c>
    </row>
    <row r="2880" spans="2:31" hidden="1">
      <c r="B2880" s="531" t="s">
        <v>757</v>
      </c>
      <c r="D2880" s="459">
        <f ca="1">D1714</f>
        <v>0</v>
      </c>
      <c r="E2880" s="459">
        <f ca="1">IF(D2879&gt;10,ROUND(D2880/12,2),D2880)</f>
        <v>0</v>
      </c>
      <c r="F2880" s="529">
        <f>Koniec_Projekt</f>
        <v>0</v>
      </c>
      <c r="G2880" s="330">
        <f>Miesiac_Koniec_Projekt</f>
        <v>0</v>
      </c>
      <c r="H2880" s="543" t="b">
        <f ca="1">SUM(K2880:AE2880)=D2879</f>
        <v>1</v>
      </c>
      <c r="I2880" s="1" t="s">
        <v>716</v>
      </c>
      <c r="K2880" s="256">
        <f ca="1">IF(AND($G2879,NOT(ISTEXT($G2878)),ISNUMBER(Poczatek),ISNUMBER(Koniec_Projekt)),IFERROR(IF(LataProjekcji=$F2881,ROUND($D2879,0),ROUND(K2878*$E2880,0)),0),0)</f>
        <v>0</v>
      </c>
      <c r="L2880" s="5">
        <f ca="1">IF(AND($G2879,NOT(ISTEXT($G2878)),ISNUMBER(Poczatek),ISNUMBER(Koniec_Projekt)),IFERROR(IF(LataProjekcji=$F2881,ROUND($D2879-SUM(K2880:$K2880),0),ROUND(L2878*$E2880,0)),0),0)</f>
        <v>0</v>
      </c>
      <c r="M2880" s="5">
        <f ca="1">IF(AND($G2879,NOT(ISTEXT($G2878)),ISNUMBER(Poczatek),ISNUMBER(Koniec_Projekt)),IFERROR(IF(LataProjekcji=$F2881,ROUND($D2879-SUM($K2880:L2880),0),ROUND(M2878*$E2880,0)),0),0)</f>
        <v>0</v>
      </c>
      <c r="N2880" s="5">
        <f ca="1">IF(AND($G2879,NOT(ISTEXT($G2878)),ISNUMBER(Poczatek),ISNUMBER(Koniec_Projekt)),IFERROR(IF(LataProjekcji=$F2881,ROUND($D2879-SUM($K2880:M2880),0),ROUND(N2878*$E2880,0)),0),0)</f>
        <v>0</v>
      </c>
      <c r="O2880" s="5">
        <f ca="1">IF(AND($G2879,NOT(ISTEXT($G2878)),ISNUMBER(Poczatek),ISNUMBER(Koniec_Projekt)),IFERROR(IF(LataProjekcji=$F2881,ROUND($D2879-SUM($K2880:N2880),0),ROUND(O2878*$E2880,0)),0),0)</f>
        <v>0</v>
      </c>
      <c r="P2880" s="5">
        <f ca="1">IF(AND($G2879,NOT(ISTEXT($G2878)),ISNUMBER(Poczatek),ISNUMBER(Koniec_Projekt)),IFERROR(IF(LataProjekcji=$F2881,ROUND($D2879-SUM($K2880:O2880),0),ROUND(P2878*$E2880,0)),0),0)</f>
        <v>0</v>
      </c>
      <c r="Q2880" s="5">
        <f ca="1">IF(AND($G2879,NOT(ISTEXT($G2878)),ISNUMBER(Poczatek),ISNUMBER(Koniec_Projekt)),IFERROR(IF(LataProjekcji=$F2881,ROUND($D2879-SUM($K2880:P2880),0),ROUND(Q2878*$E2880,0)),0),0)</f>
        <v>0</v>
      </c>
      <c r="R2880" s="5">
        <f ca="1">IF(AND($G2879,NOT(ISTEXT($G2878)),ISNUMBER(Poczatek),ISNUMBER(Koniec_Projekt)),IFERROR(IF(LataProjekcji=$F2881,ROUND($D2879-SUM($K2880:Q2880),0),ROUND(R2878*$E2880,0)),0),0)</f>
        <v>0</v>
      </c>
      <c r="S2880" s="5">
        <f ca="1">IF(AND($G2879,NOT(ISTEXT($G2878)),ISNUMBER(Poczatek),ISNUMBER(Koniec_Projekt)),IFERROR(IF(LataProjekcji=$F2881,ROUND($D2879-SUM($K2880:R2880),0),ROUND(S2878*$E2880,0)),0),0)</f>
        <v>0</v>
      </c>
      <c r="T2880" s="5">
        <f ca="1">IF(AND($G2879,NOT(ISTEXT($G2878)),ISNUMBER(Poczatek),ISNUMBER(Koniec_Projekt)),IFERROR(IF(LataProjekcji=$F2881,ROUND($D2879-SUM($K2880:S2880),0),ROUND(T2878*$E2880,0)),0),0)</f>
        <v>0</v>
      </c>
      <c r="U2880" s="5">
        <f ca="1">IF(AND($G2879,NOT(ISTEXT($G2878)),ISNUMBER(Poczatek),ISNUMBER(Koniec_Projekt)),IFERROR(IF(LataProjekcji=$F2881,ROUND($D2879-SUM($K2880:T2880),0),ROUND(U2878*$E2880,0)),0),0)</f>
        <v>0</v>
      </c>
      <c r="V2880" s="5">
        <f ca="1">IF(AND($G2879,NOT(ISTEXT($G2878)),ISNUMBER(Poczatek),ISNUMBER(Koniec_Projekt)),IFERROR(IF(LataProjekcji=$F2881,ROUND($D2879-SUM($K2880:U2880),0),ROUND(V2878*$E2880,0)),0),0)</f>
        <v>0</v>
      </c>
      <c r="W2880" s="5">
        <f ca="1">IF(AND($G2879,NOT(ISTEXT($G2878)),ISNUMBER(Poczatek),ISNUMBER(Koniec_Projekt)),IFERROR(IF(LataProjekcji=$F2881,ROUND($D2879-SUM($K2880:V2880),0),ROUND(W2878*$E2880,0)),0),0)</f>
        <v>0</v>
      </c>
      <c r="X2880" s="5">
        <f ca="1">IF(AND($G2879,NOT(ISTEXT($G2878)),ISNUMBER(Poczatek),ISNUMBER(Koniec_Projekt)),IFERROR(IF(LataProjekcji=$F2881,ROUND($D2879-SUM($K2880:W2880),0),ROUND(X2878*$E2880,0)),0),0)</f>
        <v>0</v>
      </c>
      <c r="Y2880" s="5">
        <f ca="1">IF(AND($G2879,NOT(ISTEXT($G2878)),ISNUMBER(Poczatek),ISNUMBER(Koniec_Projekt)),IFERROR(IF(LataProjekcji=$F2881,ROUND($D2879-SUM($K2880:X2880),0),ROUND(Y2878*$E2880,0)),0),0)</f>
        <v>0</v>
      </c>
      <c r="Z2880" s="5">
        <f ca="1">IF(AND($G2879,NOT(ISTEXT($G2878)),ISNUMBER(Poczatek),ISNUMBER(Koniec_Projekt)),IFERROR(IF(LataProjekcji=$F2881,ROUND($D2879-SUM($K2880:Y2880),0),ROUND(Z2878*$E2880,0)),0),0)</f>
        <v>0</v>
      </c>
      <c r="AA2880" s="5">
        <f ca="1">IF(AND($G2879,NOT(ISTEXT($G2878)),ISNUMBER(Poczatek),ISNUMBER(Koniec_Projekt)),IFERROR(IF(LataProjekcji=$F2881,ROUND($D2879-SUM($K2880:Z2880),0),ROUND(AA2878*$E2880,0)),0),0)</f>
        <v>0</v>
      </c>
      <c r="AB2880" s="5">
        <f ca="1">IF(AND($G2879,NOT(ISTEXT($G2878)),ISNUMBER(Poczatek),ISNUMBER(Koniec_Projekt)),IFERROR(IF(LataProjekcji=$F2881,ROUND($D2879-SUM($K2880:AA2880),0),ROUND(AB2878*$E2880,0)),0),0)</f>
        <v>0</v>
      </c>
      <c r="AC2880" s="5">
        <f ca="1">IF(AND($G2879,NOT(ISTEXT($G2878)),ISNUMBER(Poczatek),ISNUMBER(Koniec_Projekt)),IFERROR(IF(LataProjekcji=$F2881,ROUND($D2879-SUM($K2880:AB2880),0),ROUND(AC2878*$E2880,0)),0),0)</f>
        <v>0</v>
      </c>
      <c r="AD2880" s="5">
        <f ca="1">IF(AND($G2879,NOT(ISTEXT($G2878)),ISNUMBER(Poczatek),ISNUMBER(Koniec_Projekt)),IFERROR(IF(LataProjekcji=$F2881,ROUND($D2879-SUM($K2880:AC2880),0),ROUND(AD2878*$E2880,0)),0),0)</f>
        <v>0</v>
      </c>
      <c r="AE2880" s="5">
        <f ca="1">IF(AND($G2879,NOT(ISTEXT($G2878)),ISNUMBER(Poczatek),ISNUMBER(Koniec_Projekt)),IFERROR(IF(LataProjekcji=$F2881,ROUND($D2879-SUM($K2880:AD2880),0),ROUND(AE2878*$E2880,0)),0),0)</f>
        <v>0</v>
      </c>
    </row>
    <row r="2881" spans="2:31" hidden="1">
      <c r="B2881" s="531" t="s">
        <v>754</v>
      </c>
      <c r="D2881" s="1">
        <f ca="1">IFERROR(ROUNDUP(D2879/E2880,0),0)</f>
        <v>0</v>
      </c>
      <c r="E2881" s="1">
        <f ca="1">IF(D2881=0,0,DATEDIF(DATE(D2878,E2878,1),DATE(F2880,G2880,1),"m"))</f>
        <v>0</v>
      </c>
      <c r="F2881" s="1" t="str">
        <f ca="1">IFERROR(YEAR(G2878),"brak daty")</f>
        <v>brak daty</v>
      </c>
      <c r="G2881" s="1" t="str">
        <f ca="1">IFERROR(MONTH(G2878),"brak daty")</f>
        <v>brak daty</v>
      </c>
      <c r="I2881" s="1" t="s">
        <v>426</v>
      </c>
      <c r="K2881" s="5">
        <f ca="1">IF(AND($G2879,NOT(ISTEXT($G2878)),ISNUMBER(Poczatek),ISNUMBER(Koniec_Projekt)),IFERROR(IF(LataProjekcji=$F2880,IF(AND($G2880=$G2881,$F2880=$F2881),ROUND($D2879-SUM($K2881),0),ROUND(K2879*$E2880,0)),IF(LataProjekcji&gt;$F2880,0,ROUND(K2879*$E2880,0))),0),0)</f>
        <v>0</v>
      </c>
      <c r="L2881" s="5">
        <f ca="1">IF(AND($G2879,NOT(ISTEXT($G2878)),ISNUMBER(Poczatek),ISNUMBER(Koniec_Projekt)),IFERROR(IF(LataProjekcji=$F2880,IF(AND($G2880=$G2881,$F2880=$F2881),ROUND($D2879-SUM($K2881:K2881),0),ROUND(L2879*$E2880,0)),IF(LataProjekcji&gt;$F2880,0,ROUND(L2879*$E2880,0))),0),0)</f>
        <v>0</v>
      </c>
      <c r="M2881" s="5">
        <f ca="1">IF(AND($G2879,NOT(ISTEXT($G2878)),ISNUMBER(Poczatek),ISNUMBER(Koniec_Projekt)),IFERROR(IF(LataProjekcji=$F2880,IF(AND($G2880=$G2881,$F2880=$F2881),ROUND($D2879-SUM($K2881:L2881),0),ROUND(M2879*$E2880,0)),IF(LataProjekcji&gt;$F2880,0,ROUND(M2879*$E2880,0))),0),0)</f>
        <v>0</v>
      </c>
      <c r="N2881" s="5">
        <f ca="1">IF(AND($G2879,NOT(ISTEXT($G2878)),ISNUMBER(Poczatek),ISNUMBER(Koniec_Projekt)),IFERROR(IF(LataProjekcji=$F2880,IF(AND($G2880=$G2881,$F2880=$F2881),ROUND($D2879-SUM($K2881:M2881),0),ROUND(N2879*$E2880,0)),IF(LataProjekcji&gt;$F2880,0,ROUND(N2879*$E2880,0))),0),0)</f>
        <v>0</v>
      </c>
      <c r="O2881" s="5">
        <f ca="1">IF(AND($G2879,NOT(ISTEXT($G2878)),ISNUMBER(Poczatek),ISNUMBER(Koniec_Projekt)),IFERROR(IF(LataProjekcji=$F2880,IF(AND($G2880=$G2881,$F2880=$F2881),ROUND($D2879-SUM($K2881:N2881),0),ROUND(O2879*$E2880,0)),IF(LataProjekcji&gt;$F2880,0,ROUND(O2879*$E2880,0))),0),0)</f>
        <v>0</v>
      </c>
      <c r="P2881" s="5">
        <f ca="1">IF(AND($G2879,NOT(ISTEXT($G2878)),ISNUMBER(Poczatek),ISNUMBER(Koniec_Projekt)),IFERROR(IF(LataProjekcji=$F2880,IF(AND($G2880=$G2881,$F2880=$F2881),ROUND($D2879-SUM($K2881:O2881),0),ROUND(P2879*$E2880,0)),IF(LataProjekcji&gt;$F2880,0,ROUND(P2879*$E2880,0))),0),0)</f>
        <v>0</v>
      </c>
      <c r="Q2881" s="5">
        <f ca="1">IF(AND($G2879,NOT(ISTEXT($G2878)),ISNUMBER(Poczatek),ISNUMBER(Koniec_Projekt)),IFERROR(IF(LataProjekcji=$F2880,IF(AND($G2880=$G2881,$F2880=$F2881),ROUND($D2879-SUM($K2881:P2881),0),ROUND(Q2879*$E2880,0)),IF(LataProjekcji&gt;$F2880,0,ROUND(Q2879*$E2880,0))),0),0)</f>
        <v>0</v>
      </c>
      <c r="R2881" s="5">
        <f ca="1">IF(AND($G2879,NOT(ISTEXT($G2878)),ISNUMBER(Poczatek),ISNUMBER(Koniec_Projekt)),IFERROR(IF(LataProjekcji=$F2880,IF(AND($G2880=$G2881,$F2880=$F2881),ROUND($D2879-SUM($K2881:Q2881),0),ROUND(R2879*$E2880,0)),IF(LataProjekcji&gt;$F2880,0,ROUND(R2879*$E2880,0))),0),0)</f>
        <v>0</v>
      </c>
      <c r="S2881" s="5">
        <f ca="1">IF(AND($G2879,NOT(ISTEXT($G2878)),ISNUMBER(Poczatek),ISNUMBER(Koniec_Projekt)),IFERROR(IF(LataProjekcji=$F2880,IF(AND($G2880=$G2881,$F2880=$F2881),ROUND($D2879-SUM($K2881:R2881),0),ROUND(S2879*$E2880,0)),IF(LataProjekcji&gt;$F2880,0,ROUND(S2879*$E2880,0))),0),0)</f>
        <v>0</v>
      </c>
      <c r="T2881" s="5">
        <f ca="1">IF(AND($G2879,NOT(ISTEXT($G2878)),ISNUMBER(Poczatek),ISNUMBER(Koniec_Projekt)),IFERROR(IF(LataProjekcji=$F2880,IF(AND($G2880=$G2881,$F2880=$F2881),ROUND($D2879-SUM($K2881:S2881),0),ROUND(T2879*$E2880,0)),IF(LataProjekcji&gt;$F2880,0,ROUND(T2879*$E2880,0))),0),0)</f>
        <v>0</v>
      </c>
      <c r="U2881" s="5">
        <f ca="1">IF(AND($G2879,NOT(ISTEXT($G2878)),ISNUMBER(Poczatek),ISNUMBER(Koniec_Projekt)),IFERROR(IF(LataProjekcji=$F2880,IF(AND($G2880=$G2881,$F2880=$F2881),ROUND($D2879-SUM($K2881:T2881),0),ROUND(U2879*$E2880,0)),IF(LataProjekcji&gt;$F2880,0,ROUND(U2879*$E2880,0))),0),0)</f>
        <v>0</v>
      </c>
      <c r="V2881" s="5">
        <f ca="1">IF(AND($G2879,NOT(ISTEXT($G2878)),ISNUMBER(Poczatek),ISNUMBER(Koniec_Projekt)),IFERROR(IF(LataProjekcji=$F2880,IF(AND($G2880=$G2881,$F2880=$F2881),ROUND($D2879-SUM($K2881:U2881),0),ROUND(V2879*$E2880,0)),IF(LataProjekcji&gt;$F2880,0,ROUND(V2879*$E2880,0))),0),0)</f>
        <v>0</v>
      </c>
      <c r="W2881" s="5">
        <f ca="1">IF(AND($G2879,NOT(ISTEXT($G2878)),ISNUMBER(Poczatek),ISNUMBER(Koniec_Projekt)),IFERROR(IF(LataProjekcji=$F2880,IF(AND($G2880=$G2881,$F2880=$F2881),ROUND($D2879-SUM($K2881:V2881),0),ROUND(W2879*$E2880,0)),IF(LataProjekcji&gt;$F2880,0,ROUND(W2879*$E2880,0))),0),0)</f>
        <v>0</v>
      </c>
      <c r="X2881" s="5">
        <f ca="1">IF(AND($G2879,NOT(ISTEXT($G2878)),ISNUMBER(Poczatek),ISNUMBER(Koniec_Projekt)),IFERROR(IF(LataProjekcji=$F2880,IF(AND($G2880=$G2881,$F2880=$F2881),ROUND($D2879-SUM($K2881:W2881),0),ROUND(X2879*$E2880,0)),IF(LataProjekcji&gt;$F2880,0,ROUND(X2879*$E2880,0))),0),0)</f>
        <v>0</v>
      </c>
      <c r="Y2881" s="5">
        <f ca="1">IF(AND($G2879,NOT(ISTEXT($G2878)),ISNUMBER(Poczatek),ISNUMBER(Koniec_Projekt)),IFERROR(IF(LataProjekcji=$F2880,IF(AND($G2880=$G2881,$F2880=$F2881),ROUND($D2879-SUM($K2881:X2881),0),ROUND(Y2879*$E2880,0)),IF(LataProjekcji&gt;$F2880,0,ROUND(Y2879*$E2880,0))),0),0)</f>
        <v>0</v>
      </c>
      <c r="Z2881" s="5">
        <f ca="1">IF(AND($G2879,NOT(ISTEXT($G2878)),ISNUMBER(Poczatek),ISNUMBER(Koniec_Projekt)),IFERROR(IF(LataProjekcji=$F2880,IF(AND($G2880=$G2881,$F2880=$F2881),ROUND($D2879-SUM($K2881:Y2881),0),ROUND(Z2879*$E2880,0)),IF(LataProjekcji&gt;$F2880,0,ROUND(Z2879*$E2880,0))),0),0)</f>
        <v>0</v>
      </c>
      <c r="AA2881" s="5">
        <f ca="1">IF(AND($G2879,NOT(ISTEXT($G2878)),ISNUMBER(Poczatek),ISNUMBER(Koniec_Projekt)),IFERROR(IF(LataProjekcji=$F2880,IF(AND($G2880=$G2881,$F2880=$F2881),ROUND($D2879-SUM($K2881:Z2881),0),ROUND(AA2879*$E2880,0)),IF(LataProjekcji&gt;$F2880,0,ROUND(AA2879*$E2880,0))),0),0)</f>
        <v>0</v>
      </c>
      <c r="AB2881" s="5">
        <f ca="1">IF(AND($G2879,NOT(ISTEXT($G2878)),ISNUMBER(Poczatek),ISNUMBER(Koniec_Projekt)),IFERROR(IF(LataProjekcji=$F2880,IF(AND($G2880=$G2881,$F2880=$F2881),ROUND($D2879-SUM($K2881:AA2881),0),ROUND(AB2879*$E2880,0)),IF(LataProjekcji&gt;$F2880,0,ROUND(AB2879*$E2880,0))),0),0)</f>
        <v>0</v>
      </c>
      <c r="AC2881" s="5">
        <f ca="1">IF(AND($G2879,NOT(ISTEXT($G2878)),ISNUMBER(Poczatek),ISNUMBER(Koniec_Projekt)),IFERROR(IF(LataProjekcji=$F2880,IF(AND($G2880=$G2881,$F2880=$F2881),ROUND($D2879-SUM($K2881:AB2881),0),ROUND(AC2879*$E2880,0)),IF(LataProjekcji&gt;$F2880,0,ROUND(AC2879*$E2880,0))),0),0)</f>
        <v>0</v>
      </c>
      <c r="AD2881" s="5">
        <f ca="1">IF(AND($G2879,NOT(ISTEXT($G2878)),ISNUMBER(Poczatek),ISNUMBER(Koniec_Projekt)),IFERROR(IF(LataProjekcji=$F2880,IF(AND($G2880=$G2881,$F2880=$F2881),ROUND($D2879-SUM($K2881:AC2881),0),ROUND(AD2879*$E2880,0)),IF(LataProjekcji&gt;$F2880,0,ROUND(AD2879*$E2880,0))),0),0)</f>
        <v>0</v>
      </c>
      <c r="AE2881" s="5">
        <f ca="1">IF(AND($G2879,NOT(ISTEXT($G2878)),ISNUMBER(Poczatek),ISNUMBER(Koniec_Projekt)),IFERROR(IF(LataProjekcji=$F2880,IF(AND($G2880=$G2881,$F2880=$F2881),ROUND($D2879-SUM($K2881:AD2881),0),ROUND(AE2879*$E2880,0)),IF(LataProjekcji&gt;$F2880,0,ROUND(AE2879*$E2880,0))),0),0)</f>
        <v>0</v>
      </c>
    </row>
    <row r="2882" spans="2:31" ht="12.5" hidden="1" thickBot="1">
      <c r="B2882" s="532" t="s">
        <v>755</v>
      </c>
      <c r="C2882" s="533"/>
      <c r="D2882" s="534">
        <f ca="1">IF(D2879&gt;10,ROUND((D2881-1)*E2880,0),E2880)</f>
        <v>0</v>
      </c>
      <c r="E2882" s="534">
        <f ca="1">D2879-D2882</f>
        <v>0</v>
      </c>
      <c r="F2882" s="533"/>
      <c r="G2882" s="533"/>
      <c r="H2882" s="533"/>
      <c r="I2882" s="533"/>
      <c r="J2882" s="533"/>
      <c r="K2882" s="533"/>
      <c r="L2882" s="533"/>
      <c r="M2882" s="533"/>
      <c r="N2882" s="533"/>
      <c r="O2882" s="533"/>
      <c r="P2882" s="533"/>
      <c r="Q2882" s="533"/>
      <c r="R2882" s="533"/>
      <c r="S2882" s="533"/>
      <c r="T2882" s="533"/>
      <c r="U2882" s="533"/>
      <c r="V2882" s="533"/>
      <c r="W2882" s="533"/>
      <c r="X2882" s="533"/>
      <c r="Y2882" s="533"/>
      <c r="Z2882" s="533"/>
      <c r="AA2882" s="533"/>
      <c r="AB2882" s="533"/>
      <c r="AC2882" s="533"/>
      <c r="AD2882" s="533"/>
      <c r="AE2882" s="533"/>
    </row>
    <row r="2883" spans="2:31" ht="12.5" hidden="1" thickTop="1"/>
    <row r="2884" spans="2:31" ht="12.5" hidden="1" thickBot="1">
      <c r="B2884" s="535" t="str">
        <f ca="1">"nazwa ST: "&amp;B1718</f>
        <v>nazwa ST: 0</v>
      </c>
      <c r="C2884" s="535"/>
      <c r="D2884" s="536">
        <f>D1718</f>
        <v>172</v>
      </c>
      <c r="E2884" s="535"/>
      <c r="F2884" s="535"/>
      <c r="G2884" s="535"/>
      <c r="H2884" s="535"/>
      <c r="I2884" s="535"/>
      <c r="J2884" s="535"/>
      <c r="K2884" s="544" t="str">
        <f t="shared" ref="K2884:AE2884" si="3746">LataProjekcji</f>
        <v>Uzupełnij dane</v>
      </c>
      <c r="L2884" s="544" t="str">
        <f t="shared" si="3746"/>
        <v/>
      </c>
      <c r="M2884" s="544" t="str">
        <f t="shared" si="3746"/>
        <v/>
      </c>
      <c r="N2884" s="544" t="str">
        <f t="shared" si="3746"/>
        <v/>
      </c>
      <c r="O2884" s="544" t="str">
        <f t="shared" si="3746"/>
        <v/>
      </c>
      <c r="P2884" s="544" t="str">
        <f t="shared" si="3746"/>
        <v/>
      </c>
      <c r="Q2884" s="544" t="str">
        <f t="shared" si="3746"/>
        <v/>
      </c>
      <c r="R2884" s="544" t="str">
        <f t="shared" si="3746"/>
        <v/>
      </c>
      <c r="S2884" s="544" t="str">
        <f t="shared" si="3746"/>
        <v/>
      </c>
      <c r="T2884" s="544" t="str">
        <f t="shared" si="3746"/>
        <v/>
      </c>
      <c r="U2884" s="544" t="str">
        <f t="shared" si="3746"/>
        <v/>
      </c>
      <c r="V2884" s="544" t="str">
        <f t="shared" si="3746"/>
        <v/>
      </c>
      <c r="W2884" s="544" t="str">
        <f t="shared" si="3746"/>
        <v/>
      </c>
      <c r="X2884" s="544" t="str">
        <f t="shared" si="3746"/>
        <v/>
      </c>
      <c r="Y2884" s="544" t="str">
        <f t="shared" si="3746"/>
        <v/>
      </c>
      <c r="Z2884" s="544" t="str">
        <f t="shared" si="3746"/>
        <v/>
      </c>
      <c r="AA2884" s="544" t="str">
        <f t="shared" si="3746"/>
        <v/>
      </c>
      <c r="AB2884" s="544" t="str">
        <f t="shared" si="3746"/>
        <v/>
      </c>
      <c r="AC2884" s="544" t="str">
        <f t="shared" si="3746"/>
        <v/>
      </c>
      <c r="AD2884" s="544" t="str">
        <f t="shared" si="3746"/>
        <v/>
      </c>
      <c r="AE2884" s="544" t="str">
        <f t="shared" si="3746"/>
        <v/>
      </c>
    </row>
    <row r="2885" spans="2:31" hidden="1">
      <c r="B2885" s="531" t="s">
        <v>756</v>
      </c>
      <c r="D2885" s="1">
        <f ca="1">D1719</f>
        <v>1900</v>
      </c>
      <c r="E2885" s="1">
        <f ca="1">E1719</f>
        <v>1</v>
      </c>
      <c r="F2885" s="1">
        <f ca="1">IF(D2886&gt;10,F1719,1)</f>
        <v>1</v>
      </c>
      <c r="G2885" s="530" t="str">
        <f ca="1">IF(ISBLANK(OFFSET($E$269,$D2884,0)),"brak daty",IF(D2886&gt;10,EDATE(OFFSET($E$269,$D2884,0),D2888),DATE(D2885,E2885,1)))</f>
        <v>brak daty</v>
      </c>
      <c r="H2885" s="543" t="b">
        <f ca="1">SUM(K2885:AE2885)=D2888</f>
        <v>1</v>
      </c>
      <c r="I2885" s="1" t="s">
        <v>752</v>
      </c>
      <c r="K2885" s="5">
        <f ca="1">IF(AND($G2886,NOT(ISTEXT($G2885)),ISNUMBER(Poczatek),ISNUMBER(Koniec_Projekt)),IFERROR(IF($D2885=LataProjekcji,$F2885,IF($D2885&lt;LataProjekcji,IF((SUM(K2885)+12)&lt;$D2888,12,$D2888-SUM(K2885)),0)),0),0)</f>
        <v>0</v>
      </c>
      <c r="L2885" s="5">
        <f ca="1">IF(AND($G2886,NOT(ISTEXT($G2885)),ISNUMBER(Poczatek),ISNUMBER(Koniec_Projekt)),IFERROR(IF($D2885=LataProjekcji,$F2885,IF($D2885&lt;LataProjekcji,IF((SUM($K2885:K2885)+12)&lt;$D2888,12,$D2888-SUM($K2885:K2885)),0)),0),0)</f>
        <v>0</v>
      </c>
      <c r="M2885" s="5">
        <f ca="1">IF(AND($G2886,NOT(ISTEXT($G2885)),ISNUMBER(Poczatek),ISNUMBER(Koniec_Projekt)),IFERROR(IF($D2885=LataProjekcji,$F2885,IF($D2885&lt;LataProjekcji,IF((SUM($K2885:L2885)+12)&lt;$D2888,12,$D2888-SUM($K2885:L2885)),0)),0),0)</f>
        <v>0</v>
      </c>
      <c r="N2885" s="5">
        <f ca="1">IF(AND($G2886,NOT(ISTEXT($G2885)),ISNUMBER(Poczatek),ISNUMBER(Koniec_Projekt)),IFERROR(IF($D2885=LataProjekcji,$F2885,IF($D2885&lt;LataProjekcji,IF((SUM($K2885:M2885)+12)&lt;$D2888,12,$D2888-SUM($K2885:M2885)),0)),0),0)</f>
        <v>0</v>
      </c>
      <c r="O2885" s="5">
        <f ca="1">IF(AND($G2886,NOT(ISTEXT($G2885)),ISNUMBER(Poczatek),ISNUMBER(Koniec_Projekt)),IFERROR(IF($D2885=LataProjekcji,$F2885,IF($D2885&lt;LataProjekcji,IF((SUM($K2885:N2885)+12)&lt;$D2888,12,$D2888-SUM($K2885:N2885)),0)),0),0)</f>
        <v>0</v>
      </c>
      <c r="P2885" s="5">
        <f ca="1">IF(AND($G2886,NOT(ISTEXT($G2885)),ISNUMBER(Poczatek),ISNUMBER(Koniec_Projekt)),IFERROR(IF($D2885=LataProjekcji,$F2885,IF($D2885&lt;LataProjekcji,IF((SUM($K2885:O2885)+12)&lt;$D2888,12,$D2888-SUM($K2885:O2885)),0)),0),0)</f>
        <v>0</v>
      </c>
      <c r="Q2885" s="5">
        <f ca="1">IF(AND($G2886,NOT(ISTEXT($G2885)),ISNUMBER(Poczatek),ISNUMBER(Koniec_Projekt)),IFERROR(IF($D2885=LataProjekcji,$F2885,IF($D2885&lt;LataProjekcji,IF((SUM($K2885:P2885)+12)&lt;$D2888,12,$D2888-SUM($K2885:P2885)),0)),0),0)</f>
        <v>0</v>
      </c>
      <c r="R2885" s="5">
        <f ca="1">IF(AND($G2886,NOT(ISTEXT($G2885)),ISNUMBER(Poczatek),ISNUMBER(Koniec_Projekt)),IFERROR(IF($D2885=LataProjekcji,$F2885,IF($D2885&lt;LataProjekcji,IF((SUM($K2885:Q2885)+12)&lt;$D2888,12,$D2888-SUM($K2885:Q2885)),0)),0),0)</f>
        <v>0</v>
      </c>
      <c r="S2885" s="5">
        <f ca="1">IF(AND($G2886,NOT(ISTEXT($G2885)),ISNUMBER(Poczatek),ISNUMBER(Koniec_Projekt)),IFERROR(IF($D2885=LataProjekcji,$F2885,IF($D2885&lt;LataProjekcji,IF((SUM($K2885:R2885)+12)&lt;$D2888,12,$D2888-SUM($K2885:R2885)),0)),0),0)</f>
        <v>0</v>
      </c>
      <c r="T2885" s="5">
        <f ca="1">IF(AND($G2886,NOT(ISTEXT($G2885)),ISNUMBER(Poczatek),ISNUMBER(Koniec_Projekt)),IFERROR(IF($D2885=LataProjekcji,$F2885,IF($D2885&lt;LataProjekcji,IF((SUM($K2885:S2885)+12)&lt;$D2888,12,$D2888-SUM($K2885:S2885)),0)),0),0)</f>
        <v>0</v>
      </c>
      <c r="U2885" s="5">
        <f ca="1">IF(AND($G2886,NOT(ISTEXT($G2885)),ISNUMBER(Poczatek),ISNUMBER(Koniec_Projekt)),IFERROR(IF($D2885=LataProjekcji,$F2885,IF($D2885&lt;LataProjekcji,IF((SUM($K2885:T2885)+12)&lt;$D2888,12,$D2888-SUM($K2885:T2885)),0)),0),0)</f>
        <v>0</v>
      </c>
      <c r="V2885" s="5">
        <f ca="1">IF(AND($G2886,NOT(ISTEXT($G2885)),ISNUMBER(Poczatek),ISNUMBER(Koniec_Projekt)),IFERROR(IF($D2885=LataProjekcji,$F2885,IF($D2885&lt;LataProjekcji,IF((SUM($K2885:U2885)+12)&lt;$D2888,12,$D2888-SUM($K2885:U2885)),0)),0),0)</f>
        <v>0</v>
      </c>
      <c r="W2885" s="5">
        <f ca="1">IF(AND($G2886,NOT(ISTEXT($G2885)),ISNUMBER(Poczatek),ISNUMBER(Koniec_Projekt)),IFERROR(IF($D2885=LataProjekcji,$F2885,IF($D2885&lt;LataProjekcji,IF((SUM($K2885:V2885)+12)&lt;$D2888,12,$D2888-SUM($K2885:V2885)),0)),0),0)</f>
        <v>0</v>
      </c>
      <c r="X2885" s="5">
        <f ca="1">IF(AND($G2886,NOT(ISTEXT($G2885)),ISNUMBER(Poczatek),ISNUMBER(Koniec_Projekt)),IFERROR(IF($D2885=LataProjekcji,$F2885,IF($D2885&lt;LataProjekcji,IF((SUM($K2885:W2885)+12)&lt;$D2888,12,$D2888-SUM($K2885:W2885)),0)),0),0)</f>
        <v>0</v>
      </c>
      <c r="Y2885" s="5">
        <f ca="1">IF(AND($G2886,NOT(ISTEXT($G2885)),ISNUMBER(Poczatek),ISNUMBER(Koniec_Projekt)),IFERROR(IF($D2885=LataProjekcji,$F2885,IF($D2885&lt;LataProjekcji,IF((SUM($K2885:X2885)+12)&lt;$D2888,12,$D2888-SUM($K2885:X2885)),0)),0),0)</f>
        <v>0</v>
      </c>
      <c r="Z2885" s="5">
        <f ca="1">IF(AND($G2886,NOT(ISTEXT($G2885)),ISNUMBER(Poczatek),ISNUMBER(Koniec_Projekt)),IFERROR(IF($D2885=LataProjekcji,$F2885,IF($D2885&lt;LataProjekcji,IF((SUM($K2885:Y2885)+12)&lt;$D2888,12,$D2888-SUM($K2885:Y2885)),0)),0),0)</f>
        <v>0</v>
      </c>
      <c r="AA2885" s="5">
        <f ca="1">IF(AND($G2886,NOT(ISTEXT($G2885)),ISNUMBER(Poczatek),ISNUMBER(Koniec_Projekt)),IFERROR(IF($D2885=LataProjekcji,$F2885,IF($D2885&lt;LataProjekcji,IF((SUM($K2885:Z2885)+12)&lt;$D2888,12,$D2888-SUM($K2885:Z2885)),0)),0),0)</f>
        <v>0</v>
      </c>
      <c r="AB2885" s="5">
        <f ca="1">IF(AND($G2886,NOT(ISTEXT($G2885)),ISNUMBER(Poczatek),ISNUMBER(Koniec_Projekt)),IFERROR(IF($D2885=LataProjekcji,$F2885,IF($D2885&lt;LataProjekcji,IF((SUM($K2885:AA2885)+12)&lt;$D2888,12,$D2888-SUM($K2885:AA2885)),0)),0),0)</f>
        <v>0</v>
      </c>
      <c r="AC2885" s="5">
        <f ca="1">IF(AND($G2886,NOT(ISTEXT($G2885)),ISNUMBER(Poczatek),ISNUMBER(Koniec_Projekt)),IFERROR(IF($D2885=LataProjekcji,$F2885,IF($D2885&lt;LataProjekcji,IF((SUM($K2885:AB2885)+12)&lt;$D2888,12,$D2888-SUM($K2885:AB2885)),0)),0),0)</f>
        <v>0</v>
      </c>
      <c r="AD2885" s="5">
        <f ca="1">IF(AND($G2886,NOT(ISTEXT($G2885)),ISNUMBER(Poczatek),ISNUMBER(Koniec_Projekt)),IFERROR(IF($D2885=LataProjekcji,$F2885,IF($D2885&lt;LataProjekcji,IF((SUM($K2885:AC2885)+12)&lt;$D2888,12,$D2888-SUM($K2885:AC2885)),0)),0),0)</f>
        <v>0</v>
      </c>
      <c r="AE2885" s="5">
        <f ca="1">IF(AND($G2886,NOT(ISTEXT($G2885)),ISNUMBER(Poczatek),ISNUMBER(Koniec_Projekt)),IFERROR(IF($D2885=LataProjekcji,$F2885,IF($D2885&lt;LataProjekcji,IF((SUM($K2885:AD2885)+12)&lt;$D2888,12,$D2888-SUM($K2885:AD2885)),0)),0),0)</f>
        <v>0</v>
      </c>
    </row>
    <row r="2886" spans="2:31" hidden="1">
      <c r="B2886" s="531" t="s">
        <v>758</v>
      </c>
      <c r="D2886" s="5">
        <f ca="1">D1720</f>
        <v>0</v>
      </c>
      <c r="E2886" s="459">
        <f ca="1">E1720</f>
        <v>0</v>
      </c>
      <c r="F2886" s="459">
        <f ca="1">F1720</f>
        <v>0</v>
      </c>
      <c r="G2886" s="1" t="b">
        <f>NOT(ISBLANK(am_maszyny))</f>
        <v>0</v>
      </c>
      <c r="H2886" s="543" t="b">
        <f ca="1">SUM(K2886:AE2886)=E2888</f>
        <v>1</v>
      </c>
      <c r="I2886" s="1" t="s">
        <v>753</v>
      </c>
      <c r="K2886" s="542">
        <f ca="1">IF(AND($G2886,NOT(ISTEXT($G2885)),ISNUMBER(Poczatek),ISNUMBER(Koniec_Projekt)),IFERROR(IF($D2885=LataProjekcji,IF($F2885&gt;$E2888,$E2888,$F2885),IF($D2888&gt;=$E2888,(IF($D2885&lt;LataProjekcji,IF((SUM(J2886:$K2886)+12)&lt;$E2888,12,$E2888-SUM(J2886:$K2886)),0)),(IF($D2885&lt;LataProjekcji,IF((SUM(J2886:$K2886)+12)&lt;$D2888,12,$D2888-SUM(J2886:$K2886)),0)))),0),0)</f>
        <v>0</v>
      </c>
      <c r="L2886" s="542">
        <f ca="1">IF(AND($G2886,NOT(ISTEXT($G2885)),ISNUMBER(Poczatek),ISNUMBER(Koniec_Projekt)),IFERROR(IF($D2885=LataProjekcji,IF($F2885&gt;$E2888,$E2888,$F2885),IF($D2888&gt;=$E2888,(IF($D2885&lt;LataProjekcji,IF((SUM($K2886:K2886)+12)&lt;$E2888,12,$E2888-SUM($K2886:K2886)),0)),(IF($D2885&lt;LataProjekcji,IF((SUM($K2886:K2886)+12)&lt;$D2888,12,$D2888-SUM($K2886:K2886)),0)))),0),0)</f>
        <v>0</v>
      </c>
      <c r="M2886" s="542">
        <f ca="1">IF(AND($G2886,NOT(ISTEXT($G2885)),ISNUMBER(Poczatek),ISNUMBER(Koniec_Projekt)),IFERROR(IF($D2885=LataProjekcji,IF($F2885&gt;$E2888,$E2888,$F2885),IF($D2888&gt;=$E2888,(IF($D2885&lt;LataProjekcji,IF((SUM($K2886:L2886)+12)&lt;$E2888,12,$E2888-SUM($K2886:L2886)),0)),(IF($D2885&lt;LataProjekcji,IF((SUM($K2886:L2886)+12)&lt;$D2888,12,$D2888-SUM($K2886:L2886)),0)))),0),0)</f>
        <v>0</v>
      </c>
      <c r="N2886" s="542">
        <f ca="1">IF(AND($G2886,NOT(ISTEXT($G2885)),ISNUMBER(Poczatek),ISNUMBER(Koniec_Projekt)),IFERROR(IF($D2885=LataProjekcji,IF($F2885&gt;$E2888,$E2888,$F2885),IF($D2888&gt;=$E2888,(IF($D2885&lt;LataProjekcji,IF((SUM($K2886:M2886)+12)&lt;$E2888,12,$E2888-SUM($K2886:M2886)),0)),(IF($D2885&lt;LataProjekcji,IF((SUM($K2886:M2886)+12)&lt;$D2888,12,$D2888-SUM($K2886:M2886)),0)))),0),0)</f>
        <v>0</v>
      </c>
      <c r="O2886" s="542">
        <f ca="1">IF(AND($G2886,NOT(ISTEXT($G2885)),ISNUMBER(Poczatek),ISNUMBER(Koniec_Projekt)),IFERROR(IF($D2885=LataProjekcji,IF($F2885&gt;$E2888,$E2888,$F2885),IF($D2888&gt;=$E2888,(IF($D2885&lt;LataProjekcji,IF((SUM($K2886:N2886)+12)&lt;$E2888,12,$E2888-SUM($K2886:N2886)),0)),(IF($D2885&lt;LataProjekcji,IF((SUM($K2886:N2886)+12)&lt;$D2888,12,$D2888-SUM($K2886:N2886)),0)))),0),0)</f>
        <v>0</v>
      </c>
      <c r="P2886" s="542">
        <f ca="1">IF(AND($G2886,NOT(ISTEXT($G2885)),ISNUMBER(Poczatek),ISNUMBER(Koniec_Projekt)),IFERROR(IF($D2885=LataProjekcji,IF($F2885&gt;$E2888,$E2888,$F2885),IF($D2888&gt;=$E2888,(IF($D2885&lt;LataProjekcji,IF((SUM($K2886:O2886)+12)&lt;$E2888,12,$E2888-SUM($K2886:O2886)),0)),(IF($D2885&lt;LataProjekcji,IF((SUM($K2886:O2886)+12)&lt;$D2888,12,$D2888-SUM($K2886:O2886)),0)))),0),0)</f>
        <v>0</v>
      </c>
      <c r="Q2886" s="542">
        <f ca="1">IF(AND($G2886,NOT(ISTEXT($G2885)),ISNUMBER(Poczatek),ISNUMBER(Koniec_Projekt)),IFERROR(IF($D2885=LataProjekcji,IF($F2885&gt;$E2888,$E2888,$F2885),IF($D2888&gt;=$E2888,(IF($D2885&lt;LataProjekcji,IF((SUM($K2886:P2886)+12)&lt;$E2888,12,$E2888-SUM($K2886:P2886)),0)),(IF($D2885&lt;LataProjekcji,IF((SUM($K2886:P2886)+12)&lt;$D2888,12,$D2888-SUM($K2886:P2886)),0)))),0),0)</f>
        <v>0</v>
      </c>
      <c r="R2886" s="542">
        <f ca="1">IF(AND($G2886,NOT(ISTEXT($G2885)),ISNUMBER(Poczatek),ISNUMBER(Koniec_Projekt)),IFERROR(IF($D2885=LataProjekcji,IF($F2885&gt;$E2888,$E2888,$F2885),IF($D2888&gt;=$E2888,(IF($D2885&lt;LataProjekcji,IF((SUM($K2886:Q2886)+12)&lt;$E2888,12,$E2888-SUM($K2886:Q2886)),0)),(IF($D2885&lt;LataProjekcji,IF((SUM($K2886:Q2886)+12)&lt;$D2888,12,$D2888-SUM($K2886:Q2886)),0)))),0),0)</f>
        <v>0</v>
      </c>
      <c r="S2886" s="542">
        <f ca="1">IF(AND($G2886,NOT(ISTEXT($G2885)),ISNUMBER(Poczatek),ISNUMBER(Koniec_Projekt)),IFERROR(IF($D2885=LataProjekcji,IF($F2885&gt;$E2888,$E2888,$F2885),IF($D2888&gt;=$E2888,(IF($D2885&lt;LataProjekcji,IF((SUM($K2886:R2886)+12)&lt;$E2888,12,$E2888-SUM($K2886:R2886)),0)),(IF($D2885&lt;LataProjekcji,IF((SUM($K2886:R2886)+12)&lt;$D2888,12,$D2888-SUM($K2886:R2886)),0)))),0),0)</f>
        <v>0</v>
      </c>
      <c r="T2886" s="542">
        <f ca="1">IF(AND($G2886,NOT(ISTEXT($G2885)),ISNUMBER(Poczatek),ISNUMBER(Koniec_Projekt)),IFERROR(IF($D2885=LataProjekcji,IF($F2885&gt;$E2888,$E2888,$F2885),IF($D2888&gt;=$E2888,(IF($D2885&lt;LataProjekcji,IF((SUM($K2886:S2886)+12)&lt;$E2888,12,$E2888-SUM($K2886:S2886)),0)),(IF($D2885&lt;LataProjekcji,IF((SUM($K2886:S2886)+12)&lt;$D2888,12,$D2888-SUM($K2886:S2886)),0)))),0),0)</f>
        <v>0</v>
      </c>
      <c r="U2886" s="542">
        <f ca="1">IF(AND($G2886,NOT(ISTEXT($G2885)),ISNUMBER(Poczatek),ISNUMBER(Koniec_Projekt)),IFERROR(IF($D2885=LataProjekcji,IF($F2885&gt;$E2888,$E2888,$F2885),IF($D2888&gt;=$E2888,(IF($D2885&lt;LataProjekcji,IF((SUM($K2886:T2886)+12)&lt;$E2888,12,$E2888-SUM($K2886:T2886)),0)),(IF($D2885&lt;LataProjekcji,IF((SUM($K2886:T2886)+12)&lt;$D2888,12,$D2888-SUM($K2886:T2886)),0)))),0),0)</f>
        <v>0</v>
      </c>
      <c r="V2886" s="542">
        <f ca="1">IF(AND($G2886,NOT(ISTEXT($G2885)),ISNUMBER(Poczatek),ISNUMBER(Koniec_Projekt)),IFERROR(IF($D2885=LataProjekcji,IF($F2885&gt;$E2888,$E2888,$F2885),IF($D2888&gt;=$E2888,(IF($D2885&lt;LataProjekcji,IF((SUM($K2886:U2886)+12)&lt;$E2888,12,$E2888-SUM($K2886:U2886)),0)),(IF($D2885&lt;LataProjekcji,IF((SUM($K2886:U2886)+12)&lt;$D2888,12,$D2888-SUM($K2886:U2886)),0)))),0),0)</f>
        <v>0</v>
      </c>
      <c r="W2886" s="542">
        <f ca="1">IF(AND($G2886,NOT(ISTEXT($G2885)),ISNUMBER(Poczatek),ISNUMBER(Koniec_Projekt)),IFERROR(IF($D2885=LataProjekcji,IF($F2885&gt;$E2888,$E2888,$F2885),IF($D2888&gt;=$E2888,(IF($D2885&lt;LataProjekcji,IF((SUM($K2886:V2886)+12)&lt;$E2888,12,$E2888-SUM($K2886:V2886)),0)),(IF($D2885&lt;LataProjekcji,IF((SUM($K2886:V2886)+12)&lt;$D2888,12,$D2888-SUM($K2886:V2886)),0)))),0),0)</f>
        <v>0</v>
      </c>
      <c r="X2886" s="542">
        <f ca="1">IF(AND($G2886,NOT(ISTEXT($G2885)),ISNUMBER(Poczatek),ISNUMBER(Koniec_Projekt)),IFERROR(IF($D2885=LataProjekcji,IF($F2885&gt;$E2888,$E2888,$F2885),IF($D2888&gt;=$E2888,(IF($D2885&lt;LataProjekcji,IF((SUM($K2886:W2886)+12)&lt;$E2888,12,$E2888-SUM($K2886:W2886)),0)),(IF($D2885&lt;LataProjekcji,IF((SUM($K2886:W2886)+12)&lt;$D2888,12,$D2888-SUM($K2886:W2886)),0)))),0),0)</f>
        <v>0</v>
      </c>
      <c r="Y2886" s="542">
        <f ca="1">IF(AND($G2886,NOT(ISTEXT($G2885)),ISNUMBER(Poczatek),ISNUMBER(Koniec_Projekt)),IFERROR(IF($D2885=LataProjekcji,IF($F2885&gt;$E2888,$E2888,$F2885),IF($D2888&gt;=$E2888,(IF($D2885&lt;LataProjekcji,IF((SUM($K2886:X2886)+12)&lt;$E2888,12,$E2888-SUM($K2886:X2886)),0)),(IF($D2885&lt;LataProjekcji,IF((SUM($K2886:X2886)+12)&lt;$D2888,12,$D2888-SUM($K2886:X2886)),0)))),0),0)</f>
        <v>0</v>
      </c>
      <c r="Z2886" s="542">
        <f ca="1">IF(AND($G2886,NOT(ISTEXT($G2885)),ISNUMBER(Poczatek),ISNUMBER(Koniec_Projekt)),IFERROR(IF($D2885=LataProjekcji,IF($F2885&gt;$E2888,$E2888,$F2885),IF($D2888&gt;=$E2888,(IF($D2885&lt;LataProjekcji,IF((SUM($K2886:Y2886)+12)&lt;$E2888,12,$E2888-SUM($K2886:Y2886)),0)),(IF($D2885&lt;LataProjekcji,IF((SUM($K2886:Y2886)+12)&lt;$D2888,12,$D2888-SUM($K2886:Y2886)),0)))),0),0)</f>
        <v>0</v>
      </c>
      <c r="AA2886" s="542">
        <f ca="1">IF(AND($G2886,NOT(ISTEXT($G2885)),ISNUMBER(Poczatek),ISNUMBER(Koniec_Projekt)),IFERROR(IF($D2885=LataProjekcji,IF($F2885&gt;$E2888,$E2888,$F2885),IF($D2888&gt;=$E2888,(IF($D2885&lt;LataProjekcji,IF((SUM($K2886:Z2886)+12)&lt;$E2888,12,$E2888-SUM($K2886:Z2886)),0)),(IF($D2885&lt;LataProjekcji,IF((SUM($K2886:Z2886)+12)&lt;$D2888,12,$D2888-SUM($K2886:Z2886)),0)))),0),0)</f>
        <v>0</v>
      </c>
      <c r="AB2886" s="542">
        <f ca="1">IF(AND($G2886,NOT(ISTEXT($G2885)),ISNUMBER(Poczatek),ISNUMBER(Koniec_Projekt)),IFERROR(IF($D2885=LataProjekcji,IF($F2885&gt;$E2888,$E2888,$F2885),IF($D2888&gt;=$E2888,(IF($D2885&lt;LataProjekcji,IF((SUM($K2886:AA2886)+12)&lt;$E2888,12,$E2888-SUM($K2886:AA2886)),0)),(IF($D2885&lt;LataProjekcji,IF((SUM($K2886:AA2886)+12)&lt;$D2888,12,$D2888-SUM($K2886:AA2886)),0)))),0),0)</f>
        <v>0</v>
      </c>
      <c r="AC2886" s="542">
        <f ca="1">IF(AND($G2886,NOT(ISTEXT($G2885)),ISNUMBER(Poczatek),ISNUMBER(Koniec_Projekt)),IFERROR(IF($D2885=LataProjekcji,IF($F2885&gt;$E2888,$E2888,$F2885),IF($D2888&gt;=$E2888,(IF($D2885&lt;LataProjekcji,IF((SUM($K2886:AB2886)+12)&lt;$E2888,12,$E2888-SUM($K2886:AB2886)),0)),(IF($D2885&lt;LataProjekcji,IF((SUM($K2886:AB2886)+12)&lt;$D2888,12,$D2888-SUM($K2886:AB2886)),0)))),0),0)</f>
        <v>0</v>
      </c>
      <c r="AD2886" s="542">
        <f ca="1">IF(AND($G2886,NOT(ISTEXT($G2885)),ISNUMBER(Poczatek),ISNUMBER(Koniec_Projekt)),IFERROR(IF($D2885=LataProjekcji,IF($F2885&gt;$E2888,$E2888,$F2885),IF($D2888&gt;=$E2888,(IF($D2885&lt;LataProjekcji,IF((SUM($K2886:AC2886)+12)&lt;$E2888,12,$E2888-SUM($K2886:AC2886)),0)),(IF($D2885&lt;LataProjekcji,IF((SUM($K2886:AC2886)+12)&lt;$D2888,12,$D2888-SUM($K2886:AC2886)),0)))),0),0)</f>
        <v>0</v>
      </c>
      <c r="AE2886" s="542">
        <f ca="1">IF(AND($G2886,NOT(ISTEXT($G2885)),ISNUMBER(Poczatek),ISNUMBER(Koniec_Projekt)),IFERROR(IF($D2885=LataProjekcji,IF($F2885&gt;$E2888,$E2888,$F2885),IF($D2888&gt;=$E2888,(IF($D2885&lt;LataProjekcji,IF((SUM($K2886:AD2886)+12)&lt;$E2888,12,$E2888-SUM($K2886:AD2886)),0)),(IF($D2885&lt;LataProjekcji,IF((SUM($K2886:AD2886)+12)&lt;$D2888,12,$D2888-SUM($K2886:AD2886)),0)))),0),0)</f>
        <v>0</v>
      </c>
    </row>
    <row r="2887" spans="2:31" hidden="1">
      <c r="B2887" s="531" t="s">
        <v>757</v>
      </c>
      <c r="D2887" s="459">
        <f ca="1">D1721</f>
        <v>0</v>
      </c>
      <c r="E2887" s="459">
        <f ca="1">IF(D2886&gt;10,ROUND(D2887/12,2),D2887)</f>
        <v>0</v>
      </c>
      <c r="F2887" s="529">
        <f>Koniec_Projekt</f>
        <v>0</v>
      </c>
      <c r="G2887" s="330">
        <f>Miesiac_Koniec_Projekt</f>
        <v>0</v>
      </c>
      <c r="H2887" s="543" t="b">
        <f ca="1">SUM(K2887:AE2887)=D2886</f>
        <v>1</v>
      </c>
      <c r="I2887" s="1" t="s">
        <v>716</v>
      </c>
      <c r="K2887" s="256">
        <f ca="1">IF(AND($G2886,NOT(ISTEXT($G2885)),ISNUMBER(Poczatek),ISNUMBER(Koniec_Projekt)),IFERROR(IF(LataProjekcji=$F2888,ROUND($D2886,0),ROUND(K2885*$E2887,0)),0),0)</f>
        <v>0</v>
      </c>
      <c r="L2887" s="5">
        <f ca="1">IF(AND($G2886,NOT(ISTEXT($G2885)),ISNUMBER(Poczatek),ISNUMBER(Koniec_Projekt)),IFERROR(IF(LataProjekcji=$F2888,ROUND($D2886-SUM(K2887:$K2887),0),ROUND(L2885*$E2887,0)),0),0)</f>
        <v>0</v>
      </c>
      <c r="M2887" s="5">
        <f ca="1">IF(AND($G2886,NOT(ISTEXT($G2885)),ISNUMBER(Poczatek),ISNUMBER(Koniec_Projekt)),IFERROR(IF(LataProjekcji=$F2888,ROUND($D2886-SUM($K2887:L2887),0),ROUND(M2885*$E2887,0)),0),0)</f>
        <v>0</v>
      </c>
      <c r="N2887" s="5">
        <f ca="1">IF(AND($G2886,NOT(ISTEXT($G2885)),ISNUMBER(Poczatek),ISNUMBER(Koniec_Projekt)),IFERROR(IF(LataProjekcji=$F2888,ROUND($D2886-SUM($K2887:M2887),0),ROUND(N2885*$E2887,0)),0),0)</f>
        <v>0</v>
      </c>
      <c r="O2887" s="5">
        <f ca="1">IF(AND($G2886,NOT(ISTEXT($G2885)),ISNUMBER(Poczatek),ISNUMBER(Koniec_Projekt)),IFERROR(IF(LataProjekcji=$F2888,ROUND($D2886-SUM($K2887:N2887),0),ROUND(O2885*$E2887,0)),0),0)</f>
        <v>0</v>
      </c>
      <c r="P2887" s="5">
        <f ca="1">IF(AND($G2886,NOT(ISTEXT($G2885)),ISNUMBER(Poczatek),ISNUMBER(Koniec_Projekt)),IFERROR(IF(LataProjekcji=$F2888,ROUND($D2886-SUM($K2887:O2887),0),ROUND(P2885*$E2887,0)),0),0)</f>
        <v>0</v>
      </c>
      <c r="Q2887" s="5">
        <f ca="1">IF(AND($G2886,NOT(ISTEXT($G2885)),ISNUMBER(Poczatek),ISNUMBER(Koniec_Projekt)),IFERROR(IF(LataProjekcji=$F2888,ROUND($D2886-SUM($K2887:P2887),0),ROUND(Q2885*$E2887,0)),0),0)</f>
        <v>0</v>
      </c>
      <c r="R2887" s="5">
        <f ca="1">IF(AND($G2886,NOT(ISTEXT($G2885)),ISNUMBER(Poczatek),ISNUMBER(Koniec_Projekt)),IFERROR(IF(LataProjekcji=$F2888,ROUND($D2886-SUM($K2887:Q2887),0),ROUND(R2885*$E2887,0)),0),0)</f>
        <v>0</v>
      </c>
      <c r="S2887" s="5">
        <f ca="1">IF(AND($G2886,NOT(ISTEXT($G2885)),ISNUMBER(Poczatek),ISNUMBER(Koniec_Projekt)),IFERROR(IF(LataProjekcji=$F2888,ROUND($D2886-SUM($K2887:R2887),0),ROUND(S2885*$E2887,0)),0),0)</f>
        <v>0</v>
      </c>
      <c r="T2887" s="5">
        <f ca="1">IF(AND($G2886,NOT(ISTEXT($G2885)),ISNUMBER(Poczatek),ISNUMBER(Koniec_Projekt)),IFERROR(IF(LataProjekcji=$F2888,ROUND($D2886-SUM($K2887:S2887),0),ROUND(T2885*$E2887,0)),0),0)</f>
        <v>0</v>
      </c>
      <c r="U2887" s="5">
        <f ca="1">IF(AND($G2886,NOT(ISTEXT($G2885)),ISNUMBER(Poczatek),ISNUMBER(Koniec_Projekt)),IFERROR(IF(LataProjekcji=$F2888,ROUND($D2886-SUM($K2887:T2887),0),ROUND(U2885*$E2887,0)),0),0)</f>
        <v>0</v>
      </c>
      <c r="V2887" s="5">
        <f ca="1">IF(AND($G2886,NOT(ISTEXT($G2885)),ISNUMBER(Poczatek),ISNUMBER(Koniec_Projekt)),IFERROR(IF(LataProjekcji=$F2888,ROUND($D2886-SUM($K2887:U2887),0),ROUND(V2885*$E2887,0)),0),0)</f>
        <v>0</v>
      </c>
      <c r="W2887" s="5">
        <f ca="1">IF(AND($G2886,NOT(ISTEXT($G2885)),ISNUMBER(Poczatek),ISNUMBER(Koniec_Projekt)),IFERROR(IF(LataProjekcji=$F2888,ROUND($D2886-SUM($K2887:V2887),0),ROUND(W2885*$E2887,0)),0),0)</f>
        <v>0</v>
      </c>
      <c r="X2887" s="5">
        <f ca="1">IF(AND($G2886,NOT(ISTEXT($G2885)),ISNUMBER(Poczatek),ISNUMBER(Koniec_Projekt)),IFERROR(IF(LataProjekcji=$F2888,ROUND($D2886-SUM($K2887:W2887),0),ROUND(X2885*$E2887,0)),0),0)</f>
        <v>0</v>
      </c>
      <c r="Y2887" s="5">
        <f ca="1">IF(AND($G2886,NOT(ISTEXT($G2885)),ISNUMBER(Poczatek),ISNUMBER(Koniec_Projekt)),IFERROR(IF(LataProjekcji=$F2888,ROUND($D2886-SUM($K2887:X2887),0),ROUND(Y2885*$E2887,0)),0),0)</f>
        <v>0</v>
      </c>
      <c r="Z2887" s="5">
        <f ca="1">IF(AND($G2886,NOT(ISTEXT($G2885)),ISNUMBER(Poczatek),ISNUMBER(Koniec_Projekt)),IFERROR(IF(LataProjekcji=$F2888,ROUND($D2886-SUM($K2887:Y2887),0),ROUND(Z2885*$E2887,0)),0),0)</f>
        <v>0</v>
      </c>
      <c r="AA2887" s="5">
        <f ca="1">IF(AND($G2886,NOT(ISTEXT($G2885)),ISNUMBER(Poczatek),ISNUMBER(Koniec_Projekt)),IFERROR(IF(LataProjekcji=$F2888,ROUND($D2886-SUM($K2887:Z2887),0),ROUND(AA2885*$E2887,0)),0),0)</f>
        <v>0</v>
      </c>
      <c r="AB2887" s="5">
        <f ca="1">IF(AND($G2886,NOT(ISTEXT($G2885)),ISNUMBER(Poczatek),ISNUMBER(Koniec_Projekt)),IFERROR(IF(LataProjekcji=$F2888,ROUND($D2886-SUM($K2887:AA2887),0),ROUND(AB2885*$E2887,0)),0),0)</f>
        <v>0</v>
      </c>
      <c r="AC2887" s="5">
        <f ca="1">IF(AND($G2886,NOT(ISTEXT($G2885)),ISNUMBER(Poczatek),ISNUMBER(Koniec_Projekt)),IFERROR(IF(LataProjekcji=$F2888,ROUND($D2886-SUM($K2887:AB2887),0),ROUND(AC2885*$E2887,0)),0),0)</f>
        <v>0</v>
      </c>
      <c r="AD2887" s="5">
        <f ca="1">IF(AND($G2886,NOT(ISTEXT($G2885)),ISNUMBER(Poczatek),ISNUMBER(Koniec_Projekt)),IFERROR(IF(LataProjekcji=$F2888,ROUND($D2886-SUM($K2887:AC2887),0),ROUND(AD2885*$E2887,0)),0),0)</f>
        <v>0</v>
      </c>
      <c r="AE2887" s="5">
        <f ca="1">IF(AND($G2886,NOT(ISTEXT($G2885)),ISNUMBER(Poczatek),ISNUMBER(Koniec_Projekt)),IFERROR(IF(LataProjekcji=$F2888,ROUND($D2886-SUM($K2887:AD2887),0),ROUND(AE2885*$E2887,0)),0),0)</f>
        <v>0</v>
      </c>
    </row>
    <row r="2888" spans="2:31" hidden="1">
      <c r="B2888" s="531" t="s">
        <v>754</v>
      </c>
      <c r="D2888" s="1">
        <f ca="1">IFERROR(ROUNDUP(D2886/E2887,0),0)</f>
        <v>0</v>
      </c>
      <c r="E2888" s="1">
        <f ca="1">IF(D2888=0,0,DATEDIF(DATE(D2885,E2885,1),DATE(F2887,G2887,1),"m"))</f>
        <v>0</v>
      </c>
      <c r="F2888" s="1" t="str">
        <f ca="1">IFERROR(YEAR(G2885),"brak daty")</f>
        <v>brak daty</v>
      </c>
      <c r="G2888" s="1" t="str">
        <f ca="1">IFERROR(MONTH(G2885),"brak daty")</f>
        <v>brak daty</v>
      </c>
      <c r="I2888" s="1" t="s">
        <v>426</v>
      </c>
      <c r="K2888" s="5">
        <f ca="1">IF(AND($G2886,NOT(ISTEXT($G2885)),ISNUMBER(Poczatek),ISNUMBER(Koniec_Projekt)),IFERROR(IF(LataProjekcji=$F2887,IF(AND($G2887=$G2888,$F2887=$F2888),ROUND($D2886-SUM($K2888),0),ROUND(K2886*$E2887,0)),IF(LataProjekcji&gt;$F2887,0,ROUND(K2886*$E2887,0))),0),0)</f>
        <v>0</v>
      </c>
      <c r="L2888" s="5">
        <f ca="1">IF(AND($G2886,NOT(ISTEXT($G2885)),ISNUMBER(Poczatek),ISNUMBER(Koniec_Projekt)),IFERROR(IF(LataProjekcji=$F2887,IF(AND($G2887=$G2888,$F2887=$F2888),ROUND($D2886-SUM($K2888:K2888),0),ROUND(L2886*$E2887,0)),IF(LataProjekcji&gt;$F2887,0,ROUND(L2886*$E2887,0))),0),0)</f>
        <v>0</v>
      </c>
      <c r="M2888" s="5">
        <f ca="1">IF(AND($G2886,NOT(ISTEXT($G2885)),ISNUMBER(Poczatek),ISNUMBER(Koniec_Projekt)),IFERROR(IF(LataProjekcji=$F2887,IF(AND($G2887=$G2888,$F2887=$F2888),ROUND($D2886-SUM($K2888:L2888),0),ROUND(M2886*$E2887,0)),IF(LataProjekcji&gt;$F2887,0,ROUND(M2886*$E2887,0))),0),0)</f>
        <v>0</v>
      </c>
      <c r="N2888" s="5">
        <f ca="1">IF(AND($G2886,NOT(ISTEXT($G2885)),ISNUMBER(Poczatek),ISNUMBER(Koniec_Projekt)),IFERROR(IF(LataProjekcji=$F2887,IF(AND($G2887=$G2888,$F2887=$F2888),ROUND($D2886-SUM($K2888:M2888),0),ROUND(N2886*$E2887,0)),IF(LataProjekcji&gt;$F2887,0,ROUND(N2886*$E2887,0))),0),0)</f>
        <v>0</v>
      </c>
      <c r="O2888" s="5">
        <f ca="1">IF(AND($G2886,NOT(ISTEXT($G2885)),ISNUMBER(Poczatek),ISNUMBER(Koniec_Projekt)),IFERROR(IF(LataProjekcji=$F2887,IF(AND($G2887=$G2888,$F2887=$F2888),ROUND($D2886-SUM($K2888:N2888),0),ROUND(O2886*$E2887,0)),IF(LataProjekcji&gt;$F2887,0,ROUND(O2886*$E2887,0))),0),0)</f>
        <v>0</v>
      </c>
      <c r="P2888" s="5">
        <f ca="1">IF(AND($G2886,NOT(ISTEXT($G2885)),ISNUMBER(Poczatek),ISNUMBER(Koniec_Projekt)),IFERROR(IF(LataProjekcji=$F2887,IF(AND($G2887=$G2888,$F2887=$F2888),ROUND($D2886-SUM($K2888:O2888),0),ROUND(P2886*$E2887,0)),IF(LataProjekcji&gt;$F2887,0,ROUND(P2886*$E2887,0))),0),0)</f>
        <v>0</v>
      </c>
      <c r="Q2888" s="5">
        <f ca="1">IF(AND($G2886,NOT(ISTEXT($G2885)),ISNUMBER(Poczatek),ISNUMBER(Koniec_Projekt)),IFERROR(IF(LataProjekcji=$F2887,IF(AND($G2887=$G2888,$F2887=$F2888),ROUND($D2886-SUM($K2888:P2888),0),ROUND(Q2886*$E2887,0)),IF(LataProjekcji&gt;$F2887,0,ROUND(Q2886*$E2887,0))),0),0)</f>
        <v>0</v>
      </c>
      <c r="R2888" s="5">
        <f ca="1">IF(AND($G2886,NOT(ISTEXT($G2885)),ISNUMBER(Poczatek),ISNUMBER(Koniec_Projekt)),IFERROR(IF(LataProjekcji=$F2887,IF(AND($G2887=$G2888,$F2887=$F2888),ROUND($D2886-SUM($K2888:Q2888),0),ROUND(R2886*$E2887,0)),IF(LataProjekcji&gt;$F2887,0,ROUND(R2886*$E2887,0))),0),0)</f>
        <v>0</v>
      </c>
      <c r="S2888" s="5">
        <f ca="1">IF(AND($G2886,NOT(ISTEXT($G2885)),ISNUMBER(Poczatek),ISNUMBER(Koniec_Projekt)),IFERROR(IF(LataProjekcji=$F2887,IF(AND($G2887=$G2888,$F2887=$F2888),ROUND($D2886-SUM($K2888:R2888),0),ROUND(S2886*$E2887,0)),IF(LataProjekcji&gt;$F2887,0,ROUND(S2886*$E2887,0))),0),0)</f>
        <v>0</v>
      </c>
      <c r="T2888" s="5">
        <f ca="1">IF(AND($G2886,NOT(ISTEXT($G2885)),ISNUMBER(Poczatek),ISNUMBER(Koniec_Projekt)),IFERROR(IF(LataProjekcji=$F2887,IF(AND($G2887=$G2888,$F2887=$F2888),ROUND($D2886-SUM($K2888:S2888),0),ROUND(T2886*$E2887,0)),IF(LataProjekcji&gt;$F2887,0,ROUND(T2886*$E2887,0))),0),0)</f>
        <v>0</v>
      </c>
      <c r="U2888" s="5">
        <f ca="1">IF(AND($G2886,NOT(ISTEXT($G2885)),ISNUMBER(Poczatek),ISNUMBER(Koniec_Projekt)),IFERROR(IF(LataProjekcji=$F2887,IF(AND($G2887=$G2888,$F2887=$F2888),ROUND($D2886-SUM($K2888:T2888),0),ROUND(U2886*$E2887,0)),IF(LataProjekcji&gt;$F2887,0,ROUND(U2886*$E2887,0))),0),0)</f>
        <v>0</v>
      </c>
      <c r="V2888" s="5">
        <f ca="1">IF(AND($G2886,NOT(ISTEXT($G2885)),ISNUMBER(Poczatek),ISNUMBER(Koniec_Projekt)),IFERROR(IF(LataProjekcji=$F2887,IF(AND($G2887=$G2888,$F2887=$F2888),ROUND($D2886-SUM($K2888:U2888),0),ROUND(V2886*$E2887,0)),IF(LataProjekcji&gt;$F2887,0,ROUND(V2886*$E2887,0))),0),0)</f>
        <v>0</v>
      </c>
      <c r="W2888" s="5">
        <f ca="1">IF(AND($G2886,NOT(ISTEXT($G2885)),ISNUMBER(Poczatek),ISNUMBER(Koniec_Projekt)),IFERROR(IF(LataProjekcji=$F2887,IF(AND($G2887=$G2888,$F2887=$F2888),ROUND($D2886-SUM($K2888:V2888),0),ROUND(W2886*$E2887,0)),IF(LataProjekcji&gt;$F2887,0,ROUND(W2886*$E2887,0))),0),0)</f>
        <v>0</v>
      </c>
      <c r="X2888" s="5">
        <f ca="1">IF(AND($G2886,NOT(ISTEXT($G2885)),ISNUMBER(Poczatek),ISNUMBER(Koniec_Projekt)),IFERROR(IF(LataProjekcji=$F2887,IF(AND($G2887=$G2888,$F2887=$F2888),ROUND($D2886-SUM($K2888:W2888),0),ROUND(X2886*$E2887,0)),IF(LataProjekcji&gt;$F2887,0,ROUND(X2886*$E2887,0))),0),0)</f>
        <v>0</v>
      </c>
      <c r="Y2888" s="5">
        <f ca="1">IF(AND($G2886,NOT(ISTEXT($G2885)),ISNUMBER(Poczatek),ISNUMBER(Koniec_Projekt)),IFERROR(IF(LataProjekcji=$F2887,IF(AND($G2887=$G2888,$F2887=$F2888),ROUND($D2886-SUM($K2888:X2888),0),ROUND(Y2886*$E2887,0)),IF(LataProjekcji&gt;$F2887,0,ROUND(Y2886*$E2887,0))),0),0)</f>
        <v>0</v>
      </c>
      <c r="Z2888" s="5">
        <f ca="1">IF(AND($G2886,NOT(ISTEXT($G2885)),ISNUMBER(Poczatek),ISNUMBER(Koniec_Projekt)),IFERROR(IF(LataProjekcji=$F2887,IF(AND($G2887=$G2888,$F2887=$F2888),ROUND($D2886-SUM($K2888:Y2888),0),ROUND(Z2886*$E2887,0)),IF(LataProjekcji&gt;$F2887,0,ROUND(Z2886*$E2887,0))),0),0)</f>
        <v>0</v>
      </c>
      <c r="AA2888" s="5">
        <f ca="1">IF(AND($G2886,NOT(ISTEXT($G2885)),ISNUMBER(Poczatek),ISNUMBER(Koniec_Projekt)),IFERROR(IF(LataProjekcji=$F2887,IF(AND($G2887=$G2888,$F2887=$F2888),ROUND($D2886-SUM($K2888:Z2888),0),ROUND(AA2886*$E2887,0)),IF(LataProjekcji&gt;$F2887,0,ROUND(AA2886*$E2887,0))),0),0)</f>
        <v>0</v>
      </c>
      <c r="AB2888" s="5">
        <f ca="1">IF(AND($G2886,NOT(ISTEXT($G2885)),ISNUMBER(Poczatek),ISNUMBER(Koniec_Projekt)),IFERROR(IF(LataProjekcji=$F2887,IF(AND($G2887=$G2888,$F2887=$F2888),ROUND($D2886-SUM($K2888:AA2888),0),ROUND(AB2886*$E2887,0)),IF(LataProjekcji&gt;$F2887,0,ROUND(AB2886*$E2887,0))),0),0)</f>
        <v>0</v>
      </c>
      <c r="AC2888" s="5">
        <f ca="1">IF(AND($G2886,NOT(ISTEXT($G2885)),ISNUMBER(Poczatek),ISNUMBER(Koniec_Projekt)),IFERROR(IF(LataProjekcji=$F2887,IF(AND($G2887=$G2888,$F2887=$F2888),ROUND($D2886-SUM($K2888:AB2888),0),ROUND(AC2886*$E2887,0)),IF(LataProjekcji&gt;$F2887,0,ROUND(AC2886*$E2887,0))),0),0)</f>
        <v>0</v>
      </c>
      <c r="AD2888" s="5">
        <f ca="1">IF(AND($G2886,NOT(ISTEXT($G2885)),ISNUMBER(Poczatek),ISNUMBER(Koniec_Projekt)),IFERROR(IF(LataProjekcji=$F2887,IF(AND($G2887=$G2888,$F2887=$F2888),ROUND($D2886-SUM($K2888:AC2888),0),ROUND(AD2886*$E2887,0)),IF(LataProjekcji&gt;$F2887,0,ROUND(AD2886*$E2887,0))),0),0)</f>
        <v>0</v>
      </c>
      <c r="AE2888" s="5">
        <f ca="1">IF(AND($G2886,NOT(ISTEXT($G2885)),ISNUMBER(Poczatek),ISNUMBER(Koniec_Projekt)),IFERROR(IF(LataProjekcji=$F2887,IF(AND($G2887=$G2888,$F2887=$F2888),ROUND($D2886-SUM($K2888:AD2888),0),ROUND(AE2886*$E2887,0)),IF(LataProjekcji&gt;$F2887,0,ROUND(AE2886*$E2887,0))),0),0)</f>
        <v>0</v>
      </c>
    </row>
    <row r="2889" spans="2:31" ht="12.5" hidden="1" thickBot="1">
      <c r="B2889" s="532" t="s">
        <v>755</v>
      </c>
      <c r="C2889" s="533"/>
      <c r="D2889" s="534">
        <f ca="1">IF(D2886&gt;10,ROUND((D2888-1)*E2887,0),E2887)</f>
        <v>0</v>
      </c>
      <c r="E2889" s="534">
        <f ca="1">D2886-D2889</f>
        <v>0</v>
      </c>
      <c r="F2889" s="533"/>
      <c r="G2889" s="533"/>
      <c r="H2889" s="533"/>
      <c r="I2889" s="533"/>
      <c r="J2889" s="533"/>
      <c r="K2889" s="533"/>
      <c r="L2889" s="533"/>
      <c r="M2889" s="533"/>
      <c r="N2889" s="533"/>
      <c r="O2889" s="533"/>
      <c r="P2889" s="533"/>
      <c r="Q2889" s="533"/>
      <c r="R2889" s="533"/>
      <c r="S2889" s="533"/>
      <c r="T2889" s="533"/>
      <c r="U2889" s="533"/>
      <c r="V2889" s="533"/>
      <c r="W2889" s="533"/>
      <c r="X2889" s="533"/>
      <c r="Y2889" s="533"/>
      <c r="Z2889" s="533"/>
      <c r="AA2889" s="533"/>
      <c r="AB2889" s="533"/>
      <c r="AC2889" s="533"/>
      <c r="AD2889" s="533"/>
      <c r="AE2889" s="533"/>
    </row>
    <row r="2890" spans="2:31" ht="12.5" hidden="1" thickTop="1"/>
    <row r="2891" spans="2:31" ht="12.5" hidden="1" thickBot="1">
      <c r="B2891" s="535" t="str">
        <f ca="1">"nazwa ST: "&amp;B1725</f>
        <v>nazwa ST: 0</v>
      </c>
      <c r="C2891" s="535"/>
      <c r="D2891" s="536">
        <f>D1725</f>
        <v>173</v>
      </c>
      <c r="E2891" s="535"/>
      <c r="F2891" s="535"/>
      <c r="G2891" s="535"/>
      <c r="H2891" s="535"/>
      <c r="I2891" s="535"/>
      <c r="J2891" s="535"/>
      <c r="K2891" s="544" t="str">
        <f t="shared" ref="K2891:AE2891" si="3747">LataProjekcji</f>
        <v>Uzupełnij dane</v>
      </c>
      <c r="L2891" s="544" t="str">
        <f t="shared" si="3747"/>
        <v/>
      </c>
      <c r="M2891" s="544" t="str">
        <f t="shared" si="3747"/>
        <v/>
      </c>
      <c r="N2891" s="544" t="str">
        <f t="shared" si="3747"/>
        <v/>
      </c>
      <c r="O2891" s="544" t="str">
        <f t="shared" si="3747"/>
        <v/>
      </c>
      <c r="P2891" s="544" t="str">
        <f t="shared" si="3747"/>
        <v/>
      </c>
      <c r="Q2891" s="544" t="str">
        <f t="shared" si="3747"/>
        <v/>
      </c>
      <c r="R2891" s="544" t="str">
        <f t="shared" si="3747"/>
        <v/>
      </c>
      <c r="S2891" s="544" t="str">
        <f t="shared" si="3747"/>
        <v/>
      </c>
      <c r="T2891" s="544" t="str">
        <f t="shared" si="3747"/>
        <v/>
      </c>
      <c r="U2891" s="544" t="str">
        <f t="shared" si="3747"/>
        <v/>
      </c>
      <c r="V2891" s="544" t="str">
        <f t="shared" si="3747"/>
        <v/>
      </c>
      <c r="W2891" s="544" t="str">
        <f t="shared" si="3747"/>
        <v/>
      </c>
      <c r="X2891" s="544" t="str">
        <f t="shared" si="3747"/>
        <v/>
      </c>
      <c r="Y2891" s="544" t="str">
        <f t="shared" si="3747"/>
        <v/>
      </c>
      <c r="Z2891" s="544" t="str">
        <f t="shared" si="3747"/>
        <v/>
      </c>
      <c r="AA2891" s="544" t="str">
        <f t="shared" si="3747"/>
        <v/>
      </c>
      <c r="AB2891" s="544" t="str">
        <f t="shared" si="3747"/>
        <v/>
      </c>
      <c r="AC2891" s="544" t="str">
        <f t="shared" si="3747"/>
        <v/>
      </c>
      <c r="AD2891" s="544" t="str">
        <f t="shared" si="3747"/>
        <v/>
      </c>
      <c r="AE2891" s="544" t="str">
        <f t="shared" si="3747"/>
        <v/>
      </c>
    </row>
    <row r="2892" spans="2:31" hidden="1">
      <c r="B2892" s="531" t="s">
        <v>756</v>
      </c>
      <c r="D2892" s="1">
        <f ca="1">D1726</f>
        <v>1900</v>
      </c>
      <c r="E2892" s="1">
        <f ca="1">E1726</f>
        <v>1</v>
      </c>
      <c r="F2892" s="1">
        <f ca="1">IF(D2893&gt;10,F1726,1)</f>
        <v>1</v>
      </c>
      <c r="G2892" s="530" t="str">
        <f ca="1">IF(ISBLANK(OFFSET($E$269,$D2891,0)),"brak daty",IF(D2893&gt;10,EDATE(OFFSET($E$269,$D2891,0),D2895),DATE(D2892,E2892,1)))</f>
        <v>brak daty</v>
      </c>
      <c r="H2892" s="543" t="b">
        <f ca="1">SUM(K2892:AE2892)=D2895</f>
        <v>1</v>
      </c>
      <c r="I2892" s="1" t="s">
        <v>752</v>
      </c>
      <c r="K2892" s="5">
        <f ca="1">IF(AND($G2893,NOT(ISTEXT($G2892)),ISNUMBER(Poczatek),ISNUMBER(Koniec_Projekt)),IFERROR(IF($D2892=LataProjekcji,$F2892,IF($D2892&lt;LataProjekcji,IF((SUM(K2892)+12)&lt;$D2895,12,$D2895-SUM(K2892)),0)),0),0)</f>
        <v>0</v>
      </c>
      <c r="L2892" s="5">
        <f ca="1">IF(AND($G2893,NOT(ISTEXT($G2892)),ISNUMBER(Poczatek),ISNUMBER(Koniec_Projekt)),IFERROR(IF($D2892=LataProjekcji,$F2892,IF($D2892&lt;LataProjekcji,IF((SUM($K2892:K2892)+12)&lt;$D2895,12,$D2895-SUM($K2892:K2892)),0)),0),0)</f>
        <v>0</v>
      </c>
      <c r="M2892" s="5">
        <f ca="1">IF(AND($G2893,NOT(ISTEXT($G2892)),ISNUMBER(Poczatek),ISNUMBER(Koniec_Projekt)),IFERROR(IF($D2892=LataProjekcji,$F2892,IF($D2892&lt;LataProjekcji,IF((SUM($K2892:L2892)+12)&lt;$D2895,12,$D2895-SUM($K2892:L2892)),0)),0),0)</f>
        <v>0</v>
      </c>
      <c r="N2892" s="5">
        <f ca="1">IF(AND($G2893,NOT(ISTEXT($G2892)),ISNUMBER(Poczatek),ISNUMBER(Koniec_Projekt)),IFERROR(IF($D2892=LataProjekcji,$F2892,IF($D2892&lt;LataProjekcji,IF((SUM($K2892:M2892)+12)&lt;$D2895,12,$D2895-SUM($K2892:M2892)),0)),0),0)</f>
        <v>0</v>
      </c>
      <c r="O2892" s="5">
        <f ca="1">IF(AND($G2893,NOT(ISTEXT($G2892)),ISNUMBER(Poczatek),ISNUMBER(Koniec_Projekt)),IFERROR(IF($D2892=LataProjekcji,$F2892,IF($D2892&lt;LataProjekcji,IF((SUM($K2892:N2892)+12)&lt;$D2895,12,$D2895-SUM($K2892:N2892)),0)),0),0)</f>
        <v>0</v>
      </c>
      <c r="P2892" s="5">
        <f ca="1">IF(AND($G2893,NOT(ISTEXT($G2892)),ISNUMBER(Poczatek),ISNUMBER(Koniec_Projekt)),IFERROR(IF($D2892=LataProjekcji,$F2892,IF($D2892&lt;LataProjekcji,IF((SUM($K2892:O2892)+12)&lt;$D2895,12,$D2895-SUM($K2892:O2892)),0)),0),0)</f>
        <v>0</v>
      </c>
      <c r="Q2892" s="5">
        <f ca="1">IF(AND($G2893,NOT(ISTEXT($G2892)),ISNUMBER(Poczatek),ISNUMBER(Koniec_Projekt)),IFERROR(IF($D2892=LataProjekcji,$F2892,IF($D2892&lt;LataProjekcji,IF((SUM($K2892:P2892)+12)&lt;$D2895,12,$D2895-SUM($K2892:P2892)),0)),0),0)</f>
        <v>0</v>
      </c>
      <c r="R2892" s="5">
        <f ca="1">IF(AND($G2893,NOT(ISTEXT($G2892)),ISNUMBER(Poczatek),ISNUMBER(Koniec_Projekt)),IFERROR(IF($D2892=LataProjekcji,$F2892,IF($D2892&lt;LataProjekcji,IF((SUM($K2892:Q2892)+12)&lt;$D2895,12,$D2895-SUM($K2892:Q2892)),0)),0),0)</f>
        <v>0</v>
      </c>
      <c r="S2892" s="5">
        <f ca="1">IF(AND($G2893,NOT(ISTEXT($G2892)),ISNUMBER(Poczatek),ISNUMBER(Koniec_Projekt)),IFERROR(IF($D2892=LataProjekcji,$F2892,IF($D2892&lt;LataProjekcji,IF((SUM($K2892:R2892)+12)&lt;$D2895,12,$D2895-SUM($K2892:R2892)),0)),0),0)</f>
        <v>0</v>
      </c>
      <c r="T2892" s="5">
        <f ca="1">IF(AND($G2893,NOT(ISTEXT($G2892)),ISNUMBER(Poczatek),ISNUMBER(Koniec_Projekt)),IFERROR(IF($D2892=LataProjekcji,$F2892,IF($D2892&lt;LataProjekcji,IF((SUM($K2892:S2892)+12)&lt;$D2895,12,$D2895-SUM($K2892:S2892)),0)),0),0)</f>
        <v>0</v>
      </c>
      <c r="U2892" s="5">
        <f ca="1">IF(AND($G2893,NOT(ISTEXT($G2892)),ISNUMBER(Poczatek),ISNUMBER(Koniec_Projekt)),IFERROR(IF($D2892=LataProjekcji,$F2892,IF($D2892&lt;LataProjekcji,IF((SUM($K2892:T2892)+12)&lt;$D2895,12,$D2895-SUM($K2892:T2892)),0)),0),0)</f>
        <v>0</v>
      </c>
      <c r="V2892" s="5">
        <f ca="1">IF(AND($G2893,NOT(ISTEXT($G2892)),ISNUMBER(Poczatek),ISNUMBER(Koniec_Projekt)),IFERROR(IF($D2892=LataProjekcji,$F2892,IF($D2892&lt;LataProjekcji,IF((SUM($K2892:U2892)+12)&lt;$D2895,12,$D2895-SUM($K2892:U2892)),0)),0),0)</f>
        <v>0</v>
      </c>
      <c r="W2892" s="5">
        <f ca="1">IF(AND($G2893,NOT(ISTEXT($G2892)),ISNUMBER(Poczatek),ISNUMBER(Koniec_Projekt)),IFERROR(IF($D2892=LataProjekcji,$F2892,IF($D2892&lt;LataProjekcji,IF((SUM($K2892:V2892)+12)&lt;$D2895,12,$D2895-SUM($K2892:V2892)),0)),0),0)</f>
        <v>0</v>
      </c>
      <c r="X2892" s="5">
        <f ca="1">IF(AND($G2893,NOT(ISTEXT($G2892)),ISNUMBER(Poczatek),ISNUMBER(Koniec_Projekt)),IFERROR(IF($D2892=LataProjekcji,$F2892,IF($D2892&lt;LataProjekcji,IF((SUM($K2892:W2892)+12)&lt;$D2895,12,$D2895-SUM($K2892:W2892)),0)),0),0)</f>
        <v>0</v>
      </c>
      <c r="Y2892" s="5">
        <f ca="1">IF(AND($G2893,NOT(ISTEXT($G2892)),ISNUMBER(Poczatek),ISNUMBER(Koniec_Projekt)),IFERROR(IF($D2892=LataProjekcji,$F2892,IF($D2892&lt;LataProjekcji,IF((SUM($K2892:X2892)+12)&lt;$D2895,12,$D2895-SUM($K2892:X2892)),0)),0),0)</f>
        <v>0</v>
      </c>
      <c r="Z2892" s="5">
        <f ca="1">IF(AND($G2893,NOT(ISTEXT($G2892)),ISNUMBER(Poczatek),ISNUMBER(Koniec_Projekt)),IFERROR(IF($D2892=LataProjekcji,$F2892,IF($D2892&lt;LataProjekcji,IF((SUM($K2892:Y2892)+12)&lt;$D2895,12,$D2895-SUM($K2892:Y2892)),0)),0),0)</f>
        <v>0</v>
      </c>
      <c r="AA2892" s="5">
        <f ca="1">IF(AND($G2893,NOT(ISTEXT($G2892)),ISNUMBER(Poczatek),ISNUMBER(Koniec_Projekt)),IFERROR(IF($D2892=LataProjekcji,$F2892,IF($D2892&lt;LataProjekcji,IF((SUM($K2892:Z2892)+12)&lt;$D2895,12,$D2895-SUM($K2892:Z2892)),0)),0),0)</f>
        <v>0</v>
      </c>
      <c r="AB2892" s="5">
        <f ca="1">IF(AND($G2893,NOT(ISTEXT($G2892)),ISNUMBER(Poczatek),ISNUMBER(Koniec_Projekt)),IFERROR(IF($D2892=LataProjekcji,$F2892,IF($D2892&lt;LataProjekcji,IF((SUM($K2892:AA2892)+12)&lt;$D2895,12,$D2895-SUM($K2892:AA2892)),0)),0),0)</f>
        <v>0</v>
      </c>
      <c r="AC2892" s="5">
        <f ca="1">IF(AND($G2893,NOT(ISTEXT($G2892)),ISNUMBER(Poczatek),ISNUMBER(Koniec_Projekt)),IFERROR(IF($D2892=LataProjekcji,$F2892,IF($D2892&lt;LataProjekcji,IF((SUM($K2892:AB2892)+12)&lt;$D2895,12,$D2895-SUM($K2892:AB2892)),0)),0),0)</f>
        <v>0</v>
      </c>
      <c r="AD2892" s="5">
        <f ca="1">IF(AND($G2893,NOT(ISTEXT($G2892)),ISNUMBER(Poczatek),ISNUMBER(Koniec_Projekt)),IFERROR(IF($D2892=LataProjekcji,$F2892,IF($D2892&lt;LataProjekcji,IF((SUM($K2892:AC2892)+12)&lt;$D2895,12,$D2895-SUM($K2892:AC2892)),0)),0),0)</f>
        <v>0</v>
      </c>
      <c r="AE2892" s="5">
        <f ca="1">IF(AND($G2893,NOT(ISTEXT($G2892)),ISNUMBER(Poczatek),ISNUMBER(Koniec_Projekt)),IFERROR(IF($D2892=LataProjekcji,$F2892,IF($D2892&lt;LataProjekcji,IF((SUM($K2892:AD2892)+12)&lt;$D2895,12,$D2895-SUM($K2892:AD2892)),0)),0),0)</f>
        <v>0</v>
      </c>
    </row>
    <row r="2893" spans="2:31" hidden="1">
      <c r="B2893" s="531" t="s">
        <v>758</v>
      </c>
      <c r="D2893" s="5">
        <f ca="1">D1727</f>
        <v>0</v>
      </c>
      <c r="E2893" s="459">
        <f ca="1">E1727</f>
        <v>0</v>
      </c>
      <c r="F2893" s="459">
        <f ca="1">F1727</f>
        <v>0</v>
      </c>
      <c r="G2893" s="1" t="b">
        <f>NOT(ISBLANK(am_maszyny))</f>
        <v>0</v>
      </c>
      <c r="H2893" s="543" t="b">
        <f ca="1">SUM(K2893:AE2893)=E2895</f>
        <v>1</v>
      </c>
      <c r="I2893" s="1" t="s">
        <v>753</v>
      </c>
      <c r="K2893" s="542">
        <f ca="1">IF(AND($G2893,NOT(ISTEXT($G2892)),ISNUMBER(Poczatek),ISNUMBER(Koniec_Projekt)),IFERROR(IF($D2892=LataProjekcji,IF($F2892&gt;$E2895,$E2895,$F2892),IF($D2895&gt;=$E2895,(IF($D2892&lt;LataProjekcji,IF((SUM(J2893:$K2893)+12)&lt;$E2895,12,$E2895-SUM(J2893:$K2893)),0)),(IF($D2892&lt;LataProjekcji,IF((SUM(J2893:$K2893)+12)&lt;$D2895,12,$D2895-SUM(J2893:$K2893)),0)))),0),0)</f>
        <v>0</v>
      </c>
      <c r="L2893" s="542">
        <f ca="1">IF(AND($G2893,NOT(ISTEXT($G2892)),ISNUMBER(Poczatek),ISNUMBER(Koniec_Projekt)),IFERROR(IF($D2892=LataProjekcji,IF($F2892&gt;$E2895,$E2895,$F2892),IF($D2895&gt;=$E2895,(IF($D2892&lt;LataProjekcji,IF((SUM($K2893:K2893)+12)&lt;$E2895,12,$E2895-SUM($K2893:K2893)),0)),(IF($D2892&lt;LataProjekcji,IF((SUM($K2893:K2893)+12)&lt;$D2895,12,$D2895-SUM($K2893:K2893)),0)))),0),0)</f>
        <v>0</v>
      </c>
      <c r="M2893" s="542">
        <f ca="1">IF(AND($G2893,NOT(ISTEXT($G2892)),ISNUMBER(Poczatek),ISNUMBER(Koniec_Projekt)),IFERROR(IF($D2892=LataProjekcji,IF($F2892&gt;$E2895,$E2895,$F2892),IF($D2895&gt;=$E2895,(IF($D2892&lt;LataProjekcji,IF((SUM($K2893:L2893)+12)&lt;$E2895,12,$E2895-SUM($K2893:L2893)),0)),(IF($D2892&lt;LataProjekcji,IF((SUM($K2893:L2893)+12)&lt;$D2895,12,$D2895-SUM($K2893:L2893)),0)))),0),0)</f>
        <v>0</v>
      </c>
      <c r="N2893" s="542">
        <f ca="1">IF(AND($G2893,NOT(ISTEXT($G2892)),ISNUMBER(Poczatek),ISNUMBER(Koniec_Projekt)),IFERROR(IF($D2892=LataProjekcji,IF($F2892&gt;$E2895,$E2895,$F2892),IF($D2895&gt;=$E2895,(IF($D2892&lt;LataProjekcji,IF((SUM($K2893:M2893)+12)&lt;$E2895,12,$E2895-SUM($K2893:M2893)),0)),(IF($D2892&lt;LataProjekcji,IF((SUM($K2893:M2893)+12)&lt;$D2895,12,$D2895-SUM($K2893:M2893)),0)))),0),0)</f>
        <v>0</v>
      </c>
      <c r="O2893" s="542">
        <f ca="1">IF(AND($G2893,NOT(ISTEXT($G2892)),ISNUMBER(Poczatek),ISNUMBER(Koniec_Projekt)),IFERROR(IF($D2892=LataProjekcji,IF($F2892&gt;$E2895,$E2895,$F2892),IF($D2895&gt;=$E2895,(IF($D2892&lt;LataProjekcji,IF((SUM($K2893:N2893)+12)&lt;$E2895,12,$E2895-SUM($K2893:N2893)),0)),(IF($D2892&lt;LataProjekcji,IF((SUM($K2893:N2893)+12)&lt;$D2895,12,$D2895-SUM($K2893:N2893)),0)))),0),0)</f>
        <v>0</v>
      </c>
      <c r="P2893" s="542">
        <f ca="1">IF(AND($G2893,NOT(ISTEXT($G2892)),ISNUMBER(Poczatek),ISNUMBER(Koniec_Projekt)),IFERROR(IF($D2892=LataProjekcji,IF($F2892&gt;$E2895,$E2895,$F2892),IF($D2895&gt;=$E2895,(IF($D2892&lt;LataProjekcji,IF((SUM($K2893:O2893)+12)&lt;$E2895,12,$E2895-SUM($K2893:O2893)),0)),(IF($D2892&lt;LataProjekcji,IF((SUM($K2893:O2893)+12)&lt;$D2895,12,$D2895-SUM($K2893:O2893)),0)))),0),0)</f>
        <v>0</v>
      </c>
      <c r="Q2893" s="542">
        <f ca="1">IF(AND($G2893,NOT(ISTEXT($G2892)),ISNUMBER(Poczatek),ISNUMBER(Koniec_Projekt)),IFERROR(IF($D2892=LataProjekcji,IF($F2892&gt;$E2895,$E2895,$F2892),IF($D2895&gt;=$E2895,(IF($D2892&lt;LataProjekcji,IF((SUM($K2893:P2893)+12)&lt;$E2895,12,$E2895-SUM($K2893:P2893)),0)),(IF($D2892&lt;LataProjekcji,IF((SUM($K2893:P2893)+12)&lt;$D2895,12,$D2895-SUM($K2893:P2893)),0)))),0),0)</f>
        <v>0</v>
      </c>
      <c r="R2893" s="542">
        <f ca="1">IF(AND($G2893,NOT(ISTEXT($G2892)),ISNUMBER(Poczatek),ISNUMBER(Koniec_Projekt)),IFERROR(IF($D2892=LataProjekcji,IF($F2892&gt;$E2895,$E2895,$F2892),IF($D2895&gt;=$E2895,(IF($D2892&lt;LataProjekcji,IF((SUM($K2893:Q2893)+12)&lt;$E2895,12,$E2895-SUM($K2893:Q2893)),0)),(IF($D2892&lt;LataProjekcji,IF((SUM($K2893:Q2893)+12)&lt;$D2895,12,$D2895-SUM($K2893:Q2893)),0)))),0),0)</f>
        <v>0</v>
      </c>
      <c r="S2893" s="542">
        <f ca="1">IF(AND($G2893,NOT(ISTEXT($G2892)),ISNUMBER(Poczatek),ISNUMBER(Koniec_Projekt)),IFERROR(IF($D2892=LataProjekcji,IF($F2892&gt;$E2895,$E2895,$F2892),IF($D2895&gt;=$E2895,(IF($D2892&lt;LataProjekcji,IF((SUM($K2893:R2893)+12)&lt;$E2895,12,$E2895-SUM($K2893:R2893)),0)),(IF($D2892&lt;LataProjekcji,IF((SUM($K2893:R2893)+12)&lt;$D2895,12,$D2895-SUM($K2893:R2893)),0)))),0),0)</f>
        <v>0</v>
      </c>
      <c r="T2893" s="542">
        <f ca="1">IF(AND($G2893,NOT(ISTEXT($G2892)),ISNUMBER(Poczatek),ISNUMBER(Koniec_Projekt)),IFERROR(IF($D2892=LataProjekcji,IF($F2892&gt;$E2895,$E2895,$F2892),IF($D2895&gt;=$E2895,(IF($D2892&lt;LataProjekcji,IF((SUM($K2893:S2893)+12)&lt;$E2895,12,$E2895-SUM($K2893:S2893)),0)),(IF($D2892&lt;LataProjekcji,IF((SUM($K2893:S2893)+12)&lt;$D2895,12,$D2895-SUM($K2893:S2893)),0)))),0),0)</f>
        <v>0</v>
      </c>
      <c r="U2893" s="542">
        <f ca="1">IF(AND($G2893,NOT(ISTEXT($G2892)),ISNUMBER(Poczatek),ISNUMBER(Koniec_Projekt)),IFERROR(IF($D2892=LataProjekcji,IF($F2892&gt;$E2895,$E2895,$F2892),IF($D2895&gt;=$E2895,(IF($D2892&lt;LataProjekcji,IF((SUM($K2893:T2893)+12)&lt;$E2895,12,$E2895-SUM($K2893:T2893)),0)),(IF($D2892&lt;LataProjekcji,IF((SUM($K2893:T2893)+12)&lt;$D2895,12,$D2895-SUM($K2893:T2893)),0)))),0),0)</f>
        <v>0</v>
      </c>
      <c r="V2893" s="542">
        <f ca="1">IF(AND($G2893,NOT(ISTEXT($G2892)),ISNUMBER(Poczatek),ISNUMBER(Koniec_Projekt)),IFERROR(IF($D2892=LataProjekcji,IF($F2892&gt;$E2895,$E2895,$F2892),IF($D2895&gt;=$E2895,(IF($D2892&lt;LataProjekcji,IF((SUM($K2893:U2893)+12)&lt;$E2895,12,$E2895-SUM($K2893:U2893)),0)),(IF($D2892&lt;LataProjekcji,IF((SUM($K2893:U2893)+12)&lt;$D2895,12,$D2895-SUM($K2893:U2893)),0)))),0),0)</f>
        <v>0</v>
      </c>
      <c r="W2893" s="542">
        <f ca="1">IF(AND($G2893,NOT(ISTEXT($G2892)),ISNUMBER(Poczatek),ISNUMBER(Koniec_Projekt)),IFERROR(IF($D2892=LataProjekcji,IF($F2892&gt;$E2895,$E2895,$F2892),IF($D2895&gt;=$E2895,(IF($D2892&lt;LataProjekcji,IF((SUM($K2893:V2893)+12)&lt;$E2895,12,$E2895-SUM($K2893:V2893)),0)),(IF($D2892&lt;LataProjekcji,IF((SUM($K2893:V2893)+12)&lt;$D2895,12,$D2895-SUM($K2893:V2893)),0)))),0),0)</f>
        <v>0</v>
      </c>
      <c r="X2893" s="542">
        <f ca="1">IF(AND($G2893,NOT(ISTEXT($G2892)),ISNUMBER(Poczatek),ISNUMBER(Koniec_Projekt)),IFERROR(IF($D2892=LataProjekcji,IF($F2892&gt;$E2895,$E2895,$F2892),IF($D2895&gt;=$E2895,(IF($D2892&lt;LataProjekcji,IF((SUM($K2893:W2893)+12)&lt;$E2895,12,$E2895-SUM($K2893:W2893)),0)),(IF($D2892&lt;LataProjekcji,IF((SUM($K2893:W2893)+12)&lt;$D2895,12,$D2895-SUM($K2893:W2893)),0)))),0),0)</f>
        <v>0</v>
      </c>
      <c r="Y2893" s="542">
        <f ca="1">IF(AND($G2893,NOT(ISTEXT($G2892)),ISNUMBER(Poczatek),ISNUMBER(Koniec_Projekt)),IFERROR(IF($D2892=LataProjekcji,IF($F2892&gt;$E2895,$E2895,$F2892),IF($D2895&gt;=$E2895,(IF($D2892&lt;LataProjekcji,IF((SUM($K2893:X2893)+12)&lt;$E2895,12,$E2895-SUM($K2893:X2893)),0)),(IF($D2892&lt;LataProjekcji,IF((SUM($K2893:X2893)+12)&lt;$D2895,12,$D2895-SUM($K2893:X2893)),0)))),0),0)</f>
        <v>0</v>
      </c>
      <c r="Z2893" s="542">
        <f ca="1">IF(AND($G2893,NOT(ISTEXT($G2892)),ISNUMBER(Poczatek),ISNUMBER(Koniec_Projekt)),IFERROR(IF($D2892=LataProjekcji,IF($F2892&gt;$E2895,$E2895,$F2892),IF($D2895&gt;=$E2895,(IF($D2892&lt;LataProjekcji,IF((SUM($K2893:Y2893)+12)&lt;$E2895,12,$E2895-SUM($K2893:Y2893)),0)),(IF($D2892&lt;LataProjekcji,IF((SUM($K2893:Y2893)+12)&lt;$D2895,12,$D2895-SUM($K2893:Y2893)),0)))),0),0)</f>
        <v>0</v>
      </c>
      <c r="AA2893" s="542">
        <f ca="1">IF(AND($G2893,NOT(ISTEXT($G2892)),ISNUMBER(Poczatek),ISNUMBER(Koniec_Projekt)),IFERROR(IF($D2892=LataProjekcji,IF($F2892&gt;$E2895,$E2895,$F2892),IF($D2895&gt;=$E2895,(IF($D2892&lt;LataProjekcji,IF((SUM($K2893:Z2893)+12)&lt;$E2895,12,$E2895-SUM($K2893:Z2893)),0)),(IF($D2892&lt;LataProjekcji,IF((SUM($K2893:Z2893)+12)&lt;$D2895,12,$D2895-SUM($K2893:Z2893)),0)))),0),0)</f>
        <v>0</v>
      </c>
      <c r="AB2893" s="542">
        <f ca="1">IF(AND($G2893,NOT(ISTEXT($G2892)),ISNUMBER(Poczatek),ISNUMBER(Koniec_Projekt)),IFERROR(IF($D2892=LataProjekcji,IF($F2892&gt;$E2895,$E2895,$F2892),IF($D2895&gt;=$E2895,(IF($D2892&lt;LataProjekcji,IF((SUM($K2893:AA2893)+12)&lt;$E2895,12,$E2895-SUM($K2893:AA2893)),0)),(IF($D2892&lt;LataProjekcji,IF((SUM($K2893:AA2893)+12)&lt;$D2895,12,$D2895-SUM($K2893:AA2893)),0)))),0),0)</f>
        <v>0</v>
      </c>
      <c r="AC2893" s="542">
        <f ca="1">IF(AND($G2893,NOT(ISTEXT($G2892)),ISNUMBER(Poczatek),ISNUMBER(Koniec_Projekt)),IFERROR(IF($D2892=LataProjekcji,IF($F2892&gt;$E2895,$E2895,$F2892),IF($D2895&gt;=$E2895,(IF($D2892&lt;LataProjekcji,IF((SUM($K2893:AB2893)+12)&lt;$E2895,12,$E2895-SUM($K2893:AB2893)),0)),(IF($D2892&lt;LataProjekcji,IF((SUM($K2893:AB2893)+12)&lt;$D2895,12,$D2895-SUM($K2893:AB2893)),0)))),0),0)</f>
        <v>0</v>
      </c>
      <c r="AD2893" s="542">
        <f ca="1">IF(AND($G2893,NOT(ISTEXT($G2892)),ISNUMBER(Poczatek),ISNUMBER(Koniec_Projekt)),IFERROR(IF($D2892=LataProjekcji,IF($F2892&gt;$E2895,$E2895,$F2892),IF($D2895&gt;=$E2895,(IF($D2892&lt;LataProjekcji,IF((SUM($K2893:AC2893)+12)&lt;$E2895,12,$E2895-SUM($K2893:AC2893)),0)),(IF($D2892&lt;LataProjekcji,IF((SUM($K2893:AC2893)+12)&lt;$D2895,12,$D2895-SUM($K2893:AC2893)),0)))),0),0)</f>
        <v>0</v>
      </c>
      <c r="AE2893" s="542">
        <f ca="1">IF(AND($G2893,NOT(ISTEXT($G2892)),ISNUMBER(Poczatek),ISNUMBER(Koniec_Projekt)),IFERROR(IF($D2892=LataProjekcji,IF($F2892&gt;$E2895,$E2895,$F2892),IF($D2895&gt;=$E2895,(IF($D2892&lt;LataProjekcji,IF((SUM($K2893:AD2893)+12)&lt;$E2895,12,$E2895-SUM($K2893:AD2893)),0)),(IF($D2892&lt;LataProjekcji,IF((SUM($K2893:AD2893)+12)&lt;$D2895,12,$D2895-SUM($K2893:AD2893)),0)))),0),0)</f>
        <v>0</v>
      </c>
    </row>
    <row r="2894" spans="2:31" hidden="1">
      <c r="B2894" s="531" t="s">
        <v>757</v>
      </c>
      <c r="D2894" s="459">
        <f ca="1">D1728</f>
        <v>0</v>
      </c>
      <c r="E2894" s="459">
        <f ca="1">IF(D2893&gt;10,ROUND(D2894/12,2),D2894)</f>
        <v>0</v>
      </c>
      <c r="F2894" s="529">
        <f>Koniec_Projekt</f>
        <v>0</v>
      </c>
      <c r="G2894" s="330">
        <f>Miesiac_Koniec_Projekt</f>
        <v>0</v>
      </c>
      <c r="H2894" s="543" t="b">
        <f ca="1">SUM(K2894:AE2894)=D2893</f>
        <v>1</v>
      </c>
      <c r="I2894" s="1" t="s">
        <v>716</v>
      </c>
      <c r="K2894" s="256">
        <f ca="1">IF(AND($G2893,NOT(ISTEXT($G2892)),ISNUMBER(Poczatek),ISNUMBER(Koniec_Projekt)),IFERROR(IF(LataProjekcji=$F2895,ROUND($D2893,0),ROUND(K2892*$E2894,0)),0),0)</f>
        <v>0</v>
      </c>
      <c r="L2894" s="5">
        <f ca="1">IF(AND($G2893,NOT(ISTEXT($G2892)),ISNUMBER(Poczatek),ISNUMBER(Koniec_Projekt)),IFERROR(IF(LataProjekcji=$F2895,ROUND($D2893-SUM(K2894:$K2894),0),ROUND(L2892*$E2894,0)),0),0)</f>
        <v>0</v>
      </c>
      <c r="M2894" s="5">
        <f ca="1">IF(AND($G2893,NOT(ISTEXT($G2892)),ISNUMBER(Poczatek),ISNUMBER(Koniec_Projekt)),IFERROR(IF(LataProjekcji=$F2895,ROUND($D2893-SUM($K2894:L2894),0),ROUND(M2892*$E2894,0)),0),0)</f>
        <v>0</v>
      </c>
      <c r="N2894" s="5">
        <f ca="1">IF(AND($G2893,NOT(ISTEXT($G2892)),ISNUMBER(Poczatek),ISNUMBER(Koniec_Projekt)),IFERROR(IF(LataProjekcji=$F2895,ROUND($D2893-SUM($K2894:M2894),0),ROUND(N2892*$E2894,0)),0),0)</f>
        <v>0</v>
      </c>
      <c r="O2894" s="5">
        <f ca="1">IF(AND($G2893,NOT(ISTEXT($G2892)),ISNUMBER(Poczatek),ISNUMBER(Koniec_Projekt)),IFERROR(IF(LataProjekcji=$F2895,ROUND($D2893-SUM($K2894:N2894),0),ROUND(O2892*$E2894,0)),0),0)</f>
        <v>0</v>
      </c>
      <c r="P2894" s="5">
        <f ca="1">IF(AND($G2893,NOT(ISTEXT($G2892)),ISNUMBER(Poczatek),ISNUMBER(Koniec_Projekt)),IFERROR(IF(LataProjekcji=$F2895,ROUND($D2893-SUM($K2894:O2894),0),ROUND(P2892*$E2894,0)),0),0)</f>
        <v>0</v>
      </c>
      <c r="Q2894" s="5">
        <f ca="1">IF(AND($G2893,NOT(ISTEXT($G2892)),ISNUMBER(Poczatek),ISNUMBER(Koniec_Projekt)),IFERROR(IF(LataProjekcji=$F2895,ROUND($D2893-SUM($K2894:P2894),0),ROUND(Q2892*$E2894,0)),0),0)</f>
        <v>0</v>
      </c>
      <c r="R2894" s="5">
        <f ca="1">IF(AND($G2893,NOT(ISTEXT($G2892)),ISNUMBER(Poczatek),ISNUMBER(Koniec_Projekt)),IFERROR(IF(LataProjekcji=$F2895,ROUND($D2893-SUM($K2894:Q2894),0),ROUND(R2892*$E2894,0)),0),0)</f>
        <v>0</v>
      </c>
      <c r="S2894" s="5">
        <f ca="1">IF(AND($G2893,NOT(ISTEXT($G2892)),ISNUMBER(Poczatek),ISNUMBER(Koniec_Projekt)),IFERROR(IF(LataProjekcji=$F2895,ROUND($D2893-SUM($K2894:R2894),0),ROUND(S2892*$E2894,0)),0),0)</f>
        <v>0</v>
      </c>
      <c r="T2894" s="5">
        <f ca="1">IF(AND($G2893,NOT(ISTEXT($G2892)),ISNUMBER(Poczatek),ISNUMBER(Koniec_Projekt)),IFERROR(IF(LataProjekcji=$F2895,ROUND($D2893-SUM($K2894:S2894),0),ROUND(T2892*$E2894,0)),0),0)</f>
        <v>0</v>
      </c>
      <c r="U2894" s="5">
        <f ca="1">IF(AND($G2893,NOT(ISTEXT($G2892)),ISNUMBER(Poczatek),ISNUMBER(Koniec_Projekt)),IFERROR(IF(LataProjekcji=$F2895,ROUND($D2893-SUM($K2894:T2894),0),ROUND(U2892*$E2894,0)),0),0)</f>
        <v>0</v>
      </c>
      <c r="V2894" s="5">
        <f ca="1">IF(AND($G2893,NOT(ISTEXT($G2892)),ISNUMBER(Poczatek),ISNUMBER(Koniec_Projekt)),IFERROR(IF(LataProjekcji=$F2895,ROUND($D2893-SUM($K2894:U2894),0),ROUND(V2892*$E2894,0)),0),0)</f>
        <v>0</v>
      </c>
      <c r="W2894" s="5">
        <f ca="1">IF(AND($G2893,NOT(ISTEXT($G2892)),ISNUMBER(Poczatek),ISNUMBER(Koniec_Projekt)),IFERROR(IF(LataProjekcji=$F2895,ROUND($D2893-SUM($K2894:V2894),0),ROUND(W2892*$E2894,0)),0),0)</f>
        <v>0</v>
      </c>
      <c r="X2894" s="5">
        <f ca="1">IF(AND($G2893,NOT(ISTEXT($G2892)),ISNUMBER(Poczatek),ISNUMBER(Koniec_Projekt)),IFERROR(IF(LataProjekcji=$F2895,ROUND($D2893-SUM($K2894:W2894),0),ROUND(X2892*$E2894,0)),0),0)</f>
        <v>0</v>
      </c>
      <c r="Y2894" s="5">
        <f ca="1">IF(AND($G2893,NOT(ISTEXT($G2892)),ISNUMBER(Poczatek),ISNUMBER(Koniec_Projekt)),IFERROR(IF(LataProjekcji=$F2895,ROUND($D2893-SUM($K2894:X2894),0),ROUND(Y2892*$E2894,0)),0),0)</f>
        <v>0</v>
      </c>
      <c r="Z2894" s="5">
        <f ca="1">IF(AND($G2893,NOT(ISTEXT($G2892)),ISNUMBER(Poczatek),ISNUMBER(Koniec_Projekt)),IFERROR(IF(LataProjekcji=$F2895,ROUND($D2893-SUM($K2894:Y2894),0),ROUND(Z2892*$E2894,0)),0),0)</f>
        <v>0</v>
      </c>
      <c r="AA2894" s="5">
        <f ca="1">IF(AND($G2893,NOT(ISTEXT($G2892)),ISNUMBER(Poczatek),ISNUMBER(Koniec_Projekt)),IFERROR(IF(LataProjekcji=$F2895,ROUND($D2893-SUM($K2894:Z2894),0),ROUND(AA2892*$E2894,0)),0),0)</f>
        <v>0</v>
      </c>
      <c r="AB2894" s="5">
        <f ca="1">IF(AND($G2893,NOT(ISTEXT($G2892)),ISNUMBER(Poczatek),ISNUMBER(Koniec_Projekt)),IFERROR(IF(LataProjekcji=$F2895,ROUND($D2893-SUM($K2894:AA2894),0),ROUND(AB2892*$E2894,0)),0),0)</f>
        <v>0</v>
      </c>
      <c r="AC2894" s="5">
        <f ca="1">IF(AND($G2893,NOT(ISTEXT($G2892)),ISNUMBER(Poczatek),ISNUMBER(Koniec_Projekt)),IFERROR(IF(LataProjekcji=$F2895,ROUND($D2893-SUM($K2894:AB2894),0),ROUND(AC2892*$E2894,0)),0),0)</f>
        <v>0</v>
      </c>
      <c r="AD2894" s="5">
        <f ca="1">IF(AND($G2893,NOT(ISTEXT($G2892)),ISNUMBER(Poczatek),ISNUMBER(Koniec_Projekt)),IFERROR(IF(LataProjekcji=$F2895,ROUND($D2893-SUM($K2894:AC2894),0),ROUND(AD2892*$E2894,0)),0),0)</f>
        <v>0</v>
      </c>
      <c r="AE2894" s="5">
        <f ca="1">IF(AND($G2893,NOT(ISTEXT($G2892)),ISNUMBER(Poczatek),ISNUMBER(Koniec_Projekt)),IFERROR(IF(LataProjekcji=$F2895,ROUND($D2893-SUM($K2894:AD2894),0),ROUND(AE2892*$E2894,0)),0),0)</f>
        <v>0</v>
      </c>
    </row>
    <row r="2895" spans="2:31" hidden="1">
      <c r="B2895" s="531" t="s">
        <v>754</v>
      </c>
      <c r="D2895" s="1">
        <f ca="1">IFERROR(ROUNDUP(D2893/E2894,0),0)</f>
        <v>0</v>
      </c>
      <c r="E2895" s="1">
        <f ca="1">IF(D2895=0,0,DATEDIF(DATE(D2892,E2892,1),DATE(F2894,G2894,1),"m"))</f>
        <v>0</v>
      </c>
      <c r="F2895" s="1" t="str">
        <f ca="1">IFERROR(YEAR(G2892),"brak daty")</f>
        <v>brak daty</v>
      </c>
      <c r="G2895" s="1" t="str">
        <f ca="1">IFERROR(MONTH(G2892),"brak daty")</f>
        <v>brak daty</v>
      </c>
      <c r="I2895" s="1" t="s">
        <v>426</v>
      </c>
      <c r="K2895" s="5">
        <f ca="1">IF(AND($G2893,NOT(ISTEXT($G2892)),ISNUMBER(Poczatek),ISNUMBER(Koniec_Projekt)),IFERROR(IF(LataProjekcji=$F2894,IF(AND($G2894=$G2895,$F2894=$F2895),ROUND($D2893-SUM($K2895),0),ROUND(K2893*$E2894,0)),IF(LataProjekcji&gt;$F2894,0,ROUND(K2893*$E2894,0))),0),0)</f>
        <v>0</v>
      </c>
      <c r="L2895" s="5">
        <f ca="1">IF(AND($G2893,NOT(ISTEXT($G2892)),ISNUMBER(Poczatek),ISNUMBER(Koniec_Projekt)),IFERROR(IF(LataProjekcji=$F2894,IF(AND($G2894=$G2895,$F2894=$F2895),ROUND($D2893-SUM($K2895:K2895),0),ROUND(L2893*$E2894,0)),IF(LataProjekcji&gt;$F2894,0,ROUND(L2893*$E2894,0))),0),0)</f>
        <v>0</v>
      </c>
      <c r="M2895" s="5">
        <f ca="1">IF(AND($G2893,NOT(ISTEXT($G2892)),ISNUMBER(Poczatek),ISNUMBER(Koniec_Projekt)),IFERROR(IF(LataProjekcji=$F2894,IF(AND($G2894=$G2895,$F2894=$F2895),ROUND($D2893-SUM($K2895:L2895),0),ROUND(M2893*$E2894,0)),IF(LataProjekcji&gt;$F2894,0,ROUND(M2893*$E2894,0))),0),0)</f>
        <v>0</v>
      </c>
      <c r="N2895" s="5">
        <f ca="1">IF(AND($G2893,NOT(ISTEXT($G2892)),ISNUMBER(Poczatek),ISNUMBER(Koniec_Projekt)),IFERROR(IF(LataProjekcji=$F2894,IF(AND($G2894=$G2895,$F2894=$F2895),ROUND($D2893-SUM($K2895:M2895),0),ROUND(N2893*$E2894,0)),IF(LataProjekcji&gt;$F2894,0,ROUND(N2893*$E2894,0))),0),0)</f>
        <v>0</v>
      </c>
      <c r="O2895" s="5">
        <f ca="1">IF(AND($G2893,NOT(ISTEXT($G2892)),ISNUMBER(Poczatek),ISNUMBER(Koniec_Projekt)),IFERROR(IF(LataProjekcji=$F2894,IF(AND($G2894=$G2895,$F2894=$F2895),ROUND($D2893-SUM($K2895:N2895),0),ROUND(O2893*$E2894,0)),IF(LataProjekcji&gt;$F2894,0,ROUND(O2893*$E2894,0))),0),0)</f>
        <v>0</v>
      </c>
      <c r="P2895" s="5">
        <f ca="1">IF(AND($G2893,NOT(ISTEXT($G2892)),ISNUMBER(Poczatek),ISNUMBER(Koniec_Projekt)),IFERROR(IF(LataProjekcji=$F2894,IF(AND($G2894=$G2895,$F2894=$F2895),ROUND($D2893-SUM($K2895:O2895),0),ROUND(P2893*$E2894,0)),IF(LataProjekcji&gt;$F2894,0,ROUND(P2893*$E2894,0))),0),0)</f>
        <v>0</v>
      </c>
      <c r="Q2895" s="5">
        <f ca="1">IF(AND($G2893,NOT(ISTEXT($G2892)),ISNUMBER(Poczatek),ISNUMBER(Koniec_Projekt)),IFERROR(IF(LataProjekcji=$F2894,IF(AND($G2894=$G2895,$F2894=$F2895),ROUND($D2893-SUM($K2895:P2895),0),ROUND(Q2893*$E2894,0)),IF(LataProjekcji&gt;$F2894,0,ROUND(Q2893*$E2894,0))),0),0)</f>
        <v>0</v>
      </c>
      <c r="R2895" s="5">
        <f ca="1">IF(AND($G2893,NOT(ISTEXT($G2892)),ISNUMBER(Poczatek),ISNUMBER(Koniec_Projekt)),IFERROR(IF(LataProjekcji=$F2894,IF(AND($G2894=$G2895,$F2894=$F2895),ROUND($D2893-SUM($K2895:Q2895),0),ROUND(R2893*$E2894,0)),IF(LataProjekcji&gt;$F2894,0,ROUND(R2893*$E2894,0))),0),0)</f>
        <v>0</v>
      </c>
      <c r="S2895" s="5">
        <f ca="1">IF(AND($G2893,NOT(ISTEXT($G2892)),ISNUMBER(Poczatek),ISNUMBER(Koniec_Projekt)),IFERROR(IF(LataProjekcji=$F2894,IF(AND($G2894=$G2895,$F2894=$F2895),ROUND($D2893-SUM($K2895:R2895),0),ROUND(S2893*$E2894,0)),IF(LataProjekcji&gt;$F2894,0,ROUND(S2893*$E2894,0))),0),0)</f>
        <v>0</v>
      </c>
      <c r="T2895" s="5">
        <f ca="1">IF(AND($G2893,NOT(ISTEXT($G2892)),ISNUMBER(Poczatek),ISNUMBER(Koniec_Projekt)),IFERROR(IF(LataProjekcji=$F2894,IF(AND($G2894=$G2895,$F2894=$F2895),ROUND($D2893-SUM($K2895:S2895),0),ROUND(T2893*$E2894,0)),IF(LataProjekcji&gt;$F2894,0,ROUND(T2893*$E2894,0))),0),0)</f>
        <v>0</v>
      </c>
      <c r="U2895" s="5">
        <f ca="1">IF(AND($G2893,NOT(ISTEXT($G2892)),ISNUMBER(Poczatek),ISNUMBER(Koniec_Projekt)),IFERROR(IF(LataProjekcji=$F2894,IF(AND($G2894=$G2895,$F2894=$F2895),ROUND($D2893-SUM($K2895:T2895),0),ROUND(U2893*$E2894,0)),IF(LataProjekcji&gt;$F2894,0,ROUND(U2893*$E2894,0))),0),0)</f>
        <v>0</v>
      </c>
      <c r="V2895" s="5">
        <f ca="1">IF(AND($G2893,NOT(ISTEXT($G2892)),ISNUMBER(Poczatek),ISNUMBER(Koniec_Projekt)),IFERROR(IF(LataProjekcji=$F2894,IF(AND($G2894=$G2895,$F2894=$F2895),ROUND($D2893-SUM($K2895:U2895),0),ROUND(V2893*$E2894,0)),IF(LataProjekcji&gt;$F2894,0,ROUND(V2893*$E2894,0))),0),0)</f>
        <v>0</v>
      </c>
      <c r="W2895" s="5">
        <f ca="1">IF(AND($G2893,NOT(ISTEXT($G2892)),ISNUMBER(Poczatek),ISNUMBER(Koniec_Projekt)),IFERROR(IF(LataProjekcji=$F2894,IF(AND($G2894=$G2895,$F2894=$F2895),ROUND($D2893-SUM($K2895:V2895),0),ROUND(W2893*$E2894,0)),IF(LataProjekcji&gt;$F2894,0,ROUND(W2893*$E2894,0))),0),0)</f>
        <v>0</v>
      </c>
      <c r="X2895" s="5">
        <f ca="1">IF(AND($G2893,NOT(ISTEXT($G2892)),ISNUMBER(Poczatek),ISNUMBER(Koniec_Projekt)),IFERROR(IF(LataProjekcji=$F2894,IF(AND($G2894=$G2895,$F2894=$F2895),ROUND($D2893-SUM($K2895:W2895),0),ROUND(X2893*$E2894,0)),IF(LataProjekcji&gt;$F2894,0,ROUND(X2893*$E2894,0))),0),0)</f>
        <v>0</v>
      </c>
      <c r="Y2895" s="5">
        <f ca="1">IF(AND($G2893,NOT(ISTEXT($G2892)),ISNUMBER(Poczatek),ISNUMBER(Koniec_Projekt)),IFERROR(IF(LataProjekcji=$F2894,IF(AND($G2894=$G2895,$F2894=$F2895),ROUND($D2893-SUM($K2895:X2895),0),ROUND(Y2893*$E2894,0)),IF(LataProjekcji&gt;$F2894,0,ROUND(Y2893*$E2894,0))),0),0)</f>
        <v>0</v>
      </c>
      <c r="Z2895" s="5">
        <f ca="1">IF(AND($G2893,NOT(ISTEXT($G2892)),ISNUMBER(Poczatek),ISNUMBER(Koniec_Projekt)),IFERROR(IF(LataProjekcji=$F2894,IF(AND($G2894=$G2895,$F2894=$F2895),ROUND($D2893-SUM($K2895:Y2895),0),ROUND(Z2893*$E2894,0)),IF(LataProjekcji&gt;$F2894,0,ROUND(Z2893*$E2894,0))),0),0)</f>
        <v>0</v>
      </c>
      <c r="AA2895" s="5">
        <f ca="1">IF(AND($G2893,NOT(ISTEXT($G2892)),ISNUMBER(Poczatek),ISNUMBER(Koniec_Projekt)),IFERROR(IF(LataProjekcji=$F2894,IF(AND($G2894=$G2895,$F2894=$F2895),ROUND($D2893-SUM($K2895:Z2895),0),ROUND(AA2893*$E2894,0)),IF(LataProjekcji&gt;$F2894,0,ROUND(AA2893*$E2894,0))),0),0)</f>
        <v>0</v>
      </c>
      <c r="AB2895" s="5">
        <f ca="1">IF(AND($G2893,NOT(ISTEXT($G2892)),ISNUMBER(Poczatek),ISNUMBER(Koniec_Projekt)),IFERROR(IF(LataProjekcji=$F2894,IF(AND($G2894=$G2895,$F2894=$F2895),ROUND($D2893-SUM($K2895:AA2895),0),ROUND(AB2893*$E2894,0)),IF(LataProjekcji&gt;$F2894,0,ROUND(AB2893*$E2894,0))),0),0)</f>
        <v>0</v>
      </c>
      <c r="AC2895" s="5">
        <f ca="1">IF(AND($G2893,NOT(ISTEXT($G2892)),ISNUMBER(Poczatek),ISNUMBER(Koniec_Projekt)),IFERROR(IF(LataProjekcji=$F2894,IF(AND($G2894=$G2895,$F2894=$F2895),ROUND($D2893-SUM($K2895:AB2895),0),ROUND(AC2893*$E2894,0)),IF(LataProjekcji&gt;$F2894,0,ROUND(AC2893*$E2894,0))),0),0)</f>
        <v>0</v>
      </c>
      <c r="AD2895" s="5">
        <f ca="1">IF(AND($G2893,NOT(ISTEXT($G2892)),ISNUMBER(Poczatek),ISNUMBER(Koniec_Projekt)),IFERROR(IF(LataProjekcji=$F2894,IF(AND($G2894=$G2895,$F2894=$F2895),ROUND($D2893-SUM($K2895:AC2895),0),ROUND(AD2893*$E2894,0)),IF(LataProjekcji&gt;$F2894,0,ROUND(AD2893*$E2894,0))),0),0)</f>
        <v>0</v>
      </c>
      <c r="AE2895" s="5">
        <f ca="1">IF(AND($G2893,NOT(ISTEXT($G2892)),ISNUMBER(Poczatek),ISNUMBER(Koniec_Projekt)),IFERROR(IF(LataProjekcji=$F2894,IF(AND($G2894=$G2895,$F2894=$F2895),ROUND($D2893-SUM($K2895:AD2895),0),ROUND(AE2893*$E2894,0)),IF(LataProjekcji&gt;$F2894,0,ROUND(AE2893*$E2894,0))),0),0)</f>
        <v>0</v>
      </c>
    </row>
    <row r="2896" spans="2:31" ht="12.5" hidden="1" thickBot="1">
      <c r="B2896" s="532" t="s">
        <v>755</v>
      </c>
      <c r="C2896" s="533"/>
      <c r="D2896" s="534">
        <f ca="1">IF(D2893&gt;10,ROUND((D2895-1)*E2894,0),E2894)</f>
        <v>0</v>
      </c>
      <c r="E2896" s="534">
        <f ca="1">D2893-D2896</f>
        <v>0</v>
      </c>
      <c r="F2896" s="533"/>
      <c r="G2896" s="533"/>
      <c r="H2896" s="533"/>
      <c r="I2896" s="533"/>
      <c r="J2896" s="533"/>
      <c r="K2896" s="533"/>
      <c r="L2896" s="533"/>
      <c r="M2896" s="533"/>
      <c r="N2896" s="533"/>
      <c r="O2896" s="533"/>
      <c r="P2896" s="533"/>
      <c r="Q2896" s="533"/>
      <c r="R2896" s="533"/>
      <c r="S2896" s="533"/>
      <c r="T2896" s="533"/>
      <c r="U2896" s="533"/>
      <c r="V2896" s="533"/>
      <c r="W2896" s="533"/>
      <c r="X2896" s="533"/>
      <c r="Y2896" s="533"/>
      <c r="Z2896" s="533"/>
      <c r="AA2896" s="533"/>
      <c r="AB2896" s="533"/>
      <c r="AC2896" s="533"/>
      <c r="AD2896" s="533"/>
      <c r="AE2896" s="533"/>
    </row>
    <row r="2897" spans="2:31" ht="12.5" hidden="1" thickTop="1"/>
    <row r="2898" spans="2:31" ht="12.5" hidden="1" thickBot="1">
      <c r="B2898" s="535" t="str">
        <f ca="1">"nazwa ST: "&amp;B1732</f>
        <v>nazwa ST: 0</v>
      </c>
      <c r="C2898" s="535"/>
      <c r="D2898" s="536">
        <f>D1732</f>
        <v>174</v>
      </c>
      <c r="E2898" s="535"/>
      <c r="F2898" s="535"/>
      <c r="G2898" s="535"/>
      <c r="H2898" s="535"/>
      <c r="I2898" s="535"/>
      <c r="J2898" s="535"/>
      <c r="K2898" s="544" t="str">
        <f t="shared" ref="K2898:AE2898" si="3748">LataProjekcji</f>
        <v>Uzupełnij dane</v>
      </c>
      <c r="L2898" s="544" t="str">
        <f t="shared" si="3748"/>
        <v/>
      </c>
      <c r="M2898" s="544" t="str">
        <f t="shared" si="3748"/>
        <v/>
      </c>
      <c r="N2898" s="544" t="str">
        <f t="shared" si="3748"/>
        <v/>
      </c>
      <c r="O2898" s="544" t="str">
        <f t="shared" si="3748"/>
        <v/>
      </c>
      <c r="P2898" s="544" t="str">
        <f t="shared" si="3748"/>
        <v/>
      </c>
      <c r="Q2898" s="544" t="str">
        <f t="shared" si="3748"/>
        <v/>
      </c>
      <c r="R2898" s="544" t="str">
        <f t="shared" si="3748"/>
        <v/>
      </c>
      <c r="S2898" s="544" t="str">
        <f t="shared" si="3748"/>
        <v/>
      </c>
      <c r="T2898" s="544" t="str">
        <f t="shared" si="3748"/>
        <v/>
      </c>
      <c r="U2898" s="544" t="str">
        <f t="shared" si="3748"/>
        <v/>
      </c>
      <c r="V2898" s="544" t="str">
        <f t="shared" si="3748"/>
        <v/>
      </c>
      <c r="W2898" s="544" t="str">
        <f t="shared" si="3748"/>
        <v/>
      </c>
      <c r="X2898" s="544" t="str">
        <f t="shared" si="3748"/>
        <v/>
      </c>
      <c r="Y2898" s="544" t="str">
        <f t="shared" si="3748"/>
        <v/>
      </c>
      <c r="Z2898" s="544" t="str">
        <f t="shared" si="3748"/>
        <v/>
      </c>
      <c r="AA2898" s="544" t="str">
        <f t="shared" si="3748"/>
        <v/>
      </c>
      <c r="AB2898" s="544" t="str">
        <f t="shared" si="3748"/>
        <v/>
      </c>
      <c r="AC2898" s="544" t="str">
        <f t="shared" si="3748"/>
        <v/>
      </c>
      <c r="AD2898" s="544" t="str">
        <f t="shared" si="3748"/>
        <v/>
      </c>
      <c r="AE2898" s="544" t="str">
        <f t="shared" si="3748"/>
        <v/>
      </c>
    </row>
    <row r="2899" spans="2:31" hidden="1">
      <c r="B2899" s="531" t="s">
        <v>756</v>
      </c>
      <c r="D2899" s="1">
        <f ca="1">D1733</f>
        <v>1900</v>
      </c>
      <c r="E2899" s="1">
        <f ca="1">E1733</f>
        <v>1</v>
      </c>
      <c r="F2899" s="1">
        <f ca="1">IF(D2900&gt;10,F1733,1)</f>
        <v>1</v>
      </c>
      <c r="G2899" s="530" t="str">
        <f ca="1">IF(ISBLANK(OFFSET($E$269,$D2898,0)),"brak daty",IF(D2900&gt;10,EDATE(OFFSET($E$269,$D2898,0),D2902),DATE(D2899,E2899,1)))</f>
        <v>brak daty</v>
      </c>
      <c r="H2899" s="543" t="b">
        <f ca="1">SUM(K2899:AE2899)=D2902</f>
        <v>1</v>
      </c>
      <c r="I2899" s="1" t="s">
        <v>752</v>
      </c>
      <c r="K2899" s="5">
        <f ca="1">IF(AND($G2900,NOT(ISTEXT($G2899)),ISNUMBER(Poczatek),ISNUMBER(Koniec_Projekt)),IFERROR(IF($D2899=LataProjekcji,$F2899,IF($D2899&lt;LataProjekcji,IF((SUM(K2899)+12)&lt;$D2902,12,$D2902-SUM(K2899)),0)),0),0)</f>
        <v>0</v>
      </c>
      <c r="L2899" s="5">
        <f ca="1">IF(AND($G2900,NOT(ISTEXT($G2899)),ISNUMBER(Poczatek),ISNUMBER(Koniec_Projekt)),IFERROR(IF($D2899=LataProjekcji,$F2899,IF($D2899&lt;LataProjekcji,IF((SUM($K2899:K2899)+12)&lt;$D2902,12,$D2902-SUM($K2899:K2899)),0)),0),0)</f>
        <v>0</v>
      </c>
      <c r="M2899" s="5">
        <f ca="1">IF(AND($G2900,NOT(ISTEXT($G2899)),ISNUMBER(Poczatek),ISNUMBER(Koniec_Projekt)),IFERROR(IF($D2899=LataProjekcji,$F2899,IF($D2899&lt;LataProjekcji,IF((SUM($K2899:L2899)+12)&lt;$D2902,12,$D2902-SUM($K2899:L2899)),0)),0),0)</f>
        <v>0</v>
      </c>
      <c r="N2899" s="5">
        <f ca="1">IF(AND($G2900,NOT(ISTEXT($G2899)),ISNUMBER(Poczatek),ISNUMBER(Koniec_Projekt)),IFERROR(IF($D2899=LataProjekcji,$F2899,IF($D2899&lt;LataProjekcji,IF((SUM($K2899:M2899)+12)&lt;$D2902,12,$D2902-SUM($K2899:M2899)),0)),0),0)</f>
        <v>0</v>
      </c>
      <c r="O2899" s="5">
        <f ca="1">IF(AND($G2900,NOT(ISTEXT($G2899)),ISNUMBER(Poczatek),ISNUMBER(Koniec_Projekt)),IFERROR(IF($D2899=LataProjekcji,$F2899,IF($D2899&lt;LataProjekcji,IF((SUM($K2899:N2899)+12)&lt;$D2902,12,$D2902-SUM($K2899:N2899)),0)),0),0)</f>
        <v>0</v>
      </c>
      <c r="P2899" s="5">
        <f ca="1">IF(AND($G2900,NOT(ISTEXT($G2899)),ISNUMBER(Poczatek),ISNUMBER(Koniec_Projekt)),IFERROR(IF($D2899=LataProjekcji,$F2899,IF($D2899&lt;LataProjekcji,IF((SUM($K2899:O2899)+12)&lt;$D2902,12,$D2902-SUM($K2899:O2899)),0)),0),0)</f>
        <v>0</v>
      </c>
      <c r="Q2899" s="5">
        <f ca="1">IF(AND($G2900,NOT(ISTEXT($G2899)),ISNUMBER(Poczatek),ISNUMBER(Koniec_Projekt)),IFERROR(IF($D2899=LataProjekcji,$F2899,IF($D2899&lt;LataProjekcji,IF((SUM($K2899:P2899)+12)&lt;$D2902,12,$D2902-SUM($K2899:P2899)),0)),0),0)</f>
        <v>0</v>
      </c>
      <c r="R2899" s="5">
        <f ca="1">IF(AND($G2900,NOT(ISTEXT($G2899)),ISNUMBER(Poczatek),ISNUMBER(Koniec_Projekt)),IFERROR(IF($D2899=LataProjekcji,$F2899,IF($D2899&lt;LataProjekcji,IF((SUM($K2899:Q2899)+12)&lt;$D2902,12,$D2902-SUM($K2899:Q2899)),0)),0),0)</f>
        <v>0</v>
      </c>
      <c r="S2899" s="5">
        <f ca="1">IF(AND($G2900,NOT(ISTEXT($G2899)),ISNUMBER(Poczatek),ISNUMBER(Koniec_Projekt)),IFERROR(IF($D2899=LataProjekcji,$F2899,IF($D2899&lt;LataProjekcji,IF((SUM($K2899:R2899)+12)&lt;$D2902,12,$D2902-SUM($K2899:R2899)),0)),0),0)</f>
        <v>0</v>
      </c>
      <c r="T2899" s="5">
        <f ca="1">IF(AND($G2900,NOT(ISTEXT($G2899)),ISNUMBER(Poczatek),ISNUMBER(Koniec_Projekt)),IFERROR(IF($D2899=LataProjekcji,$F2899,IF($D2899&lt;LataProjekcji,IF((SUM($K2899:S2899)+12)&lt;$D2902,12,$D2902-SUM($K2899:S2899)),0)),0),0)</f>
        <v>0</v>
      </c>
      <c r="U2899" s="5">
        <f ca="1">IF(AND($G2900,NOT(ISTEXT($G2899)),ISNUMBER(Poczatek),ISNUMBER(Koniec_Projekt)),IFERROR(IF($D2899=LataProjekcji,$F2899,IF($D2899&lt;LataProjekcji,IF((SUM($K2899:T2899)+12)&lt;$D2902,12,$D2902-SUM($K2899:T2899)),0)),0),0)</f>
        <v>0</v>
      </c>
      <c r="V2899" s="5">
        <f ca="1">IF(AND($G2900,NOT(ISTEXT($G2899)),ISNUMBER(Poczatek),ISNUMBER(Koniec_Projekt)),IFERROR(IF($D2899=LataProjekcji,$F2899,IF($D2899&lt;LataProjekcji,IF((SUM($K2899:U2899)+12)&lt;$D2902,12,$D2902-SUM($K2899:U2899)),0)),0),0)</f>
        <v>0</v>
      </c>
      <c r="W2899" s="5">
        <f ca="1">IF(AND($G2900,NOT(ISTEXT($G2899)),ISNUMBER(Poczatek),ISNUMBER(Koniec_Projekt)),IFERROR(IF($D2899=LataProjekcji,$F2899,IF($D2899&lt;LataProjekcji,IF((SUM($K2899:V2899)+12)&lt;$D2902,12,$D2902-SUM($K2899:V2899)),0)),0),0)</f>
        <v>0</v>
      </c>
      <c r="X2899" s="5">
        <f ca="1">IF(AND($G2900,NOT(ISTEXT($G2899)),ISNUMBER(Poczatek),ISNUMBER(Koniec_Projekt)),IFERROR(IF($D2899=LataProjekcji,$F2899,IF($D2899&lt;LataProjekcji,IF((SUM($K2899:W2899)+12)&lt;$D2902,12,$D2902-SUM($K2899:W2899)),0)),0),0)</f>
        <v>0</v>
      </c>
      <c r="Y2899" s="5">
        <f ca="1">IF(AND($G2900,NOT(ISTEXT($G2899)),ISNUMBER(Poczatek),ISNUMBER(Koniec_Projekt)),IFERROR(IF($D2899=LataProjekcji,$F2899,IF($D2899&lt;LataProjekcji,IF((SUM($K2899:X2899)+12)&lt;$D2902,12,$D2902-SUM($K2899:X2899)),0)),0),0)</f>
        <v>0</v>
      </c>
      <c r="Z2899" s="5">
        <f ca="1">IF(AND($G2900,NOT(ISTEXT($G2899)),ISNUMBER(Poczatek),ISNUMBER(Koniec_Projekt)),IFERROR(IF($D2899=LataProjekcji,$F2899,IF($D2899&lt;LataProjekcji,IF((SUM($K2899:Y2899)+12)&lt;$D2902,12,$D2902-SUM($K2899:Y2899)),0)),0),0)</f>
        <v>0</v>
      </c>
      <c r="AA2899" s="5">
        <f ca="1">IF(AND($G2900,NOT(ISTEXT($G2899)),ISNUMBER(Poczatek),ISNUMBER(Koniec_Projekt)),IFERROR(IF($D2899=LataProjekcji,$F2899,IF($D2899&lt;LataProjekcji,IF((SUM($K2899:Z2899)+12)&lt;$D2902,12,$D2902-SUM($K2899:Z2899)),0)),0),0)</f>
        <v>0</v>
      </c>
      <c r="AB2899" s="5">
        <f ca="1">IF(AND($G2900,NOT(ISTEXT($G2899)),ISNUMBER(Poczatek),ISNUMBER(Koniec_Projekt)),IFERROR(IF($D2899=LataProjekcji,$F2899,IF($D2899&lt;LataProjekcji,IF((SUM($K2899:AA2899)+12)&lt;$D2902,12,$D2902-SUM($K2899:AA2899)),0)),0),0)</f>
        <v>0</v>
      </c>
      <c r="AC2899" s="5">
        <f ca="1">IF(AND($G2900,NOT(ISTEXT($G2899)),ISNUMBER(Poczatek),ISNUMBER(Koniec_Projekt)),IFERROR(IF($D2899=LataProjekcji,$F2899,IF($D2899&lt;LataProjekcji,IF((SUM($K2899:AB2899)+12)&lt;$D2902,12,$D2902-SUM($K2899:AB2899)),0)),0),0)</f>
        <v>0</v>
      </c>
      <c r="AD2899" s="5">
        <f ca="1">IF(AND($G2900,NOT(ISTEXT($G2899)),ISNUMBER(Poczatek),ISNUMBER(Koniec_Projekt)),IFERROR(IF($D2899=LataProjekcji,$F2899,IF($D2899&lt;LataProjekcji,IF((SUM($K2899:AC2899)+12)&lt;$D2902,12,$D2902-SUM($K2899:AC2899)),0)),0),0)</f>
        <v>0</v>
      </c>
      <c r="AE2899" s="5">
        <f ca="1">IF(AND($G2900,NOT(ISTEXT($G2899)),ISNUMBER(Poczatek),ISNUMBER(Koniec_Projekt)),IFERROR(IF($D2899=LataProjekcji,$F2899,IF($D2899&lt;LataProjekcji,IF((SUM($K2899:AD2899)+12)&lt;$D2902,12,$D2902-SUM($K2899:AD2899)),0)),0),0)</f>
        <v>0</v>
      </c>
    </row>
    <row r="2900" spans="2:31" hidden="1">
      <c r="B2900" s="531" t="s">
        <v>758</v>
      </c>
      <c r="D2900" s="5">
        <f ca="1">D1734</f>
        <v>0</v>
      </c>
      <c r="E2900" s="459">
        <f ca="1">E1734</f>
        <v>0</v>
      </c>
      <c r="F2900" s="459">
        <f ca="1">F1734</f>
        <v>0</v>
      </c>
      <c r="G2900" s="1" t="b">
        <f>NOT(ISBLANK(am_maszyny))</f>
        <v>0</v>
      </c>
      <c r="H2900" s="543" t="b">
        <f ca="1">SUM(K2900:AE2900)=E2902</f>
        <v>1</v>
      </c>
      <c r="I2900" s="1" t="s">
        <v>753</v>
      </c>
      <c r="K2900" s="542">
        <f ca="1">IF(AND($G2900,NOT(ISTEXT($G2899)),ISNUMBER(Poczatek),ISNUMBER(Koniec_Projekt)),IFERROR(IF($D2899=LataProjekcji,IF($F2899&gt;$E2902,$E2902,$F2899),IF($D2902&gt;=$E2902,(IF($D2899&lt;LataProjekcji,IF((SUM(J2900:$K2900)+12)&lt;$E2902,12,$E2902-SUM(J2900:$K2900)),0)),(IF($D2899&lt;LataProjekcji,IF((SUM(J2900:$K2900)+12)&lt;$D2902,12,$D2902-SUM(J2900:$K2900)),0)))),0),0)</f>
        <v>0</v>
      </c>
      <c r="L2900" s="542">
        <f ca="1">IF(AND($G2900,NOT(ISTEXT($G2899)),ISNUMBER(Poczatek),ISNUMBER(Koniec_Projekt)),IFERROR(IF($D2899=LataProjekcji,IF($F2899&gt;$E2902,$E2902,$F2899),IF($D2902&gt;=$E2902,(IF($D2899&lt;LataProjekcji,IF((SUM($K2900:K2900)+12)&lt;$E2902,12,$E2902-SUM($K2900:K2900)),0)),(IF($D2899&lt;LataProjekcji,IF((SUM($K2900:K2900)+12)&lt;$D2902,12,$D2902-SUM($K2900:K2900)),0)))),0),0)</f>
        <v>0</v>
      </c>
      <c r="M2900" s="542">
        <f ca="1">IF(AND($G2900,NOT(ISTEXT($G2899)),ISNUMBER(Poczatek),ISNUMBER(Koniec_Projekt)),IFERROR(IF($D2899=LataProjekcji,IF($F2899&gt;$E2902,$E2902,$F2899),IF($D2902&gt;=$E2902,(IF($D2899&lt;LataProjekcji,IF((SUM($K2900:L2900)+12)&lt;$E2902,12,$E2902-SUM($K2900:L2900)),0)),(IF($D2899&lt;LataProjekcji,IF((SUM($K2900:L2900)+12)&lt;$D2902,12,$D2902-SUM($K2900:L2900)),0)))),0),0)</f>
        <v>0</v>
      </c>
      <c r="N2900" s="542">
        <f ca="1">IF(AND($G2900,NOT(ISTEXT($G2899)),ISNUMBER(Poczatek),ISNUMBER(Koniec_Projekt)),IFERROR(IF($D2899=LataProjekcji,IF($F2899&gt;$E2902,$E2902,$F2899),IF($D2902&gt;=$E2902,(IF($D2899&lt;LataProjekcji,IF((SUM($K2900:M2900)+12)&lt;$E2902,12,$E2902-SUM($K2900:M2900)),0)),(IF($D2899&lt;LataProjekcji,IF((SUM($K2900:M2900)+12)&lt;$D2902,12,$D2902-SUM($K2900:M2900)),0)))),0),0)</f>
        <v>0</v>
      </c>
      <c r="O2900" s="542">
        <f ca="1">IF(AND($G2900,NOT(ISTEXT($G2899)),ISNUMBER(Poczatek),ISNUMBER(Koniec_Projekt)),IFERROR(IF($D2899=LataProjekcji,IF($F2899&gt;$E2902,$E2902,$F2899),IF($D2902&gt;=$E2902,(IF($D2899&lt;LataProjekcji,IF((SUM($K2900:N2900)+12)&lt;$E2902,12,$E2902-SUM($K2900:N2900)),0)),(IF($D2899&lt;LataProjekcji,IF((SUM($K2900:N2900)+12)&lt;$D2902,12,$D2902-SUM($K2900:N2900)),0)))),0),0)</f>
        <v>0</v>
      </c>
      <c r="P2900" s="542">
        <f ca="1">IF(AND($G2900,NOT(ISTEXT($G2899)),ISNUMBER(Poczatek),ISNUMBER(Koniec_Projekt)),IFERROR(IF($D2899=LataProjekcji,IF($F2899&gt;$E2902,$E2902,$F2899),IF($D2902&gt;=$E2902,(IF($D2899&lt;LataProjekcji,IF((SUM($K2900:O2900)+12)&lt;$E2902,12,$E2902-SUM($K2900:O2900)),0)),(IF($D2899&lt;LataProjekcji,IF((SUM($K2900:O2900)+12)&lt;$D2902,12,$D2902-SUM($K2900:O2900)),0)))),0),0)</f>
        <v>0</v>
      </c>
      <c r="Q2900" s="542">
        <f ca="1">IF(AND($G2900,NOT(ISTEXT($G2899)),ISNUMBER(Poczatek),ISNUMBER(Koniec_Projekt)),IFERROR(IF($D2899=LataProjekcji,IF($F2899&gt;$E2902,$E2902,$F2899),IF($D2902&gt;=$E2902,(IF($D2899&lt;LataProjekcji,IF((SUM($K2900:P2900)+12)&lt;$E2902,12,$E2902-SUM($K2900:P2900)),0)),(IF($D2899&lt;LataProjekcji,IF((SUM($K2900:P2900)+12)&lt;$D2902,12,$D2902-SUM($K2900:P2900)),0)))),0),0)</f>
        <v>0</v>
      </c>
      <c r="R2900" s="542">
        <f ca="1">IF(AND($G2900,NOT(ISTEXT($G2899)),ISNUMBER(Poczatek),ISNUMBER(Koniec_Projekt)),IFERROR(IF($D2899=LataProjekcji,IF($F2899&gt;$E2902,$E2902,$F2899),IF($D2902&gt;=$E2902,(IF($D2899&lt;LataProjekcji,IF((SUM($K2900:Q2900)+12)&lt;$E2902,12,$E2902-SUM($K2900:Q2900)),0)),(IF($D2899&lt;LataProjekcji,IF((SUM($K2900:Q2900)+12)&lt;$D2902,12,$D2902-SUM($K2900:Q2900)),0)))),0),0)</f>
        <v>0</v>
      </c>
      <c r="S2900" s="542">
        <f ca="1">IF(AND($G2900,NOT(ISTEXT($G2899)),ISNUMBER(Poczatek),ISNUMBER(Koniec_Projekt)),IFERROR(IF($D2899=LataProjekcji,IF($F2899&gt;$E2902,$E2902,$F2899),IF($D2902&gt;=$E2902,(IF($D2899&lt;LataProjekcji,IF((SUM($K2900:R2900)+12)&lt;$E2902,12,$E2902-SUM($K2900:R2900)),0)),(IF($D2899&lt;LataProjekcji,IF((SUM($K2900:R2900)+12)&lt;$D2902,12,$D2902-SUM($K2900:R2900)),0)))),0),0)</f>
        <v>0</v>
      </c>
      <c r="T2900" s="542">
        <f ca="1">IF(AND($G2900,NOT(ISTEXT($G2899)),ISNUMBER(Poczatek),ISNUMBER(Koniec_Projekt)),IFERROR(IF($D2899=LataProjekcji,IF($F2899&gt;$E2902,$E2902,$F2899),IF($D2902&gt;=$E2902,(IF($D2899&lt;LataProjekcji,IF((SUM($K2900:S2900)+12)&lt;$E2902,12,$E2902-SUM($K2900:S2900)),0)),(IF($D2899&lt;LataProjekcji,IF((SUM($K2900:S2900)+12)&lt;$D2902,12,$D2902-SUM($K2900:S2900)),0)))),0),0)</f>
        <v>0</v>
      </c>
      <c r="U2900" s="542">
        <f ca="1">IF(AND($G2900,NOT(ISTEXT($G2899)),ISNUMBER(Poczatek),ISNUMBER(Koniec_Projekt)),IFERROR(IF($D2899=LataProjekcji,IF($F2899&gt;$E2902,$E2902,$F2899),IF($D2902&gt;=$E2902,(IF($D2899&lt;LataProjekcji,IF((SUM($K2900:T2900)+12)&lt;$E2902,12,$E2902-SUM($K2900:T2900)),0)),(IF($D2899&lt;LataProjekcji,IF((SUM($K2900:T2900)+12)&lt;$D2902,12,$D2902-SUM($K2900:T2900)),0)))),0),0)</f>
        <v>0</v>
      </c>
      <c r="V2900" s="542">
        <f ca="1">IF(AND($G2900,NOT(ISTEXT($G2899)),ISNUMBER(Poczatek),ISNUMBER(Koniec_Projekt)),IFERROR(IF($D2899=LataProjekcji,IF($F2899&gt;$E2902,$E2902,$F2899),IF($D2902&gt;=$E2902,(IF($D2899&lt;LataProjekcji,IF((SUM($K2900:U2900)+12)&lt;$E2902,12,$E2902-SUM($K2900:U2900)),0)),(IF($D2899&lt;LataProjekcji,IF((SUM($K2900:U2900)+12)&lt;$D2902,12,$D2902-SUM($K2900:U2900)),0)))),0),0)</f>
        <v>0</v>
      </c>
      <c r="W2900" s="542">
        <f ca="1">IF(AND($G2900,NOT(ISTEXT($G2899)),ISNUMBER(Poczatek),ISNUMBER(Koniec_Projekt)),IFERROR(IF($D2899=LataProjekcji,IF($F2899&gt;$E2902,$E2902,$F2899),IF($D2902&gt;=$E2902,(IF($D2899&lt;LataProjekcji,IF((SUM($K2900:V2900)+12)&lt;$E2902,12,$E2902-SUM($K2900:V2900)),0)),(IF($D2899&lt;LataProjekcji,IF((SUM($K2900:V2900)+12)&lt;$D2902,12,$D2902-SUM($K2900:V2900)),0)))),0),0)</f>
        <v>0</v>
      </c>
      <c r="X2900" s="542">
        <f ca="1">IF(AND($G2900,NOT(ISTEXT($G2899)),ISNUMBER(Poczatek),ISNUMBER(Koniec_Projekt)),IFERROR(IF($D2899=LataProjekcji,IF($F2899&gt;$E2902,$E2902,$F2899),IF($D2902&gt;=$E2902,(IF($D2899&lt;LataProjekcji,IF((SUM($K2900:W2900)+12)&lt;$E2902,12,$E2902-SUM($K2900:W2900)),0)),(IF($D2899&lt;LataProjekcji,IF((SUM($K2900:W2900)+12)&lt;$D2902,12,$D2902-SUM($K2900:W2900)),0)))),0),0)</f>
        <v>0</v>
      </c>
      <c r="Y2900" s="542">
        <f ca="1">IF(AND($G2900,NOT(ISTEXT($G2899)),ISNUMBER(Poczatek),ISNUMBER(Koniec_Projekt)),IFERROR(IF($D2899=LataProjekcji,IF($F2899&gt;$E2902,$E2902,$F2899),IF($D2902&gt;=$E2902,(IF($D2899&lt;LataProjekcji,IF((SUM($K2900:X2900)+12)&lt;$E2902,12,$E2902-SUM($K2900:X2900)),0)),(IF($D2899&lt;LataProjekcji,IF((SUM($K2900:X2900)+12)&lt;$D2902,12,$D2902-SUM($K2900:X2900)),0)))),0),0)</f>
        <v>0</v>
      </c>
      <c r="Z2900" s="542">
        <f ca="1">IF(AND($G2900,NOT(ISTEXT($G2899)),ISNUMBER(Poczatek),ISNUMBER(Koniec_Projekt)),IFERROR(IF($D2899=LataProjekcji,IF($F2899&gt;$E2902,$E2902,$F2899),IF($D2902&gt;=$E2902,(IF($D2899&lt;LataProjekcji,IF((SUM($K2900:Y2900)+12)&lt;$E2902,12,$E2902-SUM($K2900:Y2900)),0)),(IF($D2899&lt;LataProjekcji,IF((SUM($K2900:Y2900)+12)&lt;$D2902,12,$D2902-SUM($K2900:Y2900)),0)))),0),0)</f>
        <v>0</v>
      </c>
      <c r="AA2900" s="542">
        <f ca="1">IF(AND($G2900,NOT(ISTEXT($G2899)),ISNUMBER(Poczatek),ISNUMBER(Koniec_Projekt)),IFERROR(IF($D2899=LataProjekcji,IF($F2899&gt;$E2902,$E2902,$F2899),IF($D2902&gt;=$E2902,(IF($D2899&lt;LataProjekcji,IF((SUM($K2900:Z2900)+12)&lt;$E2902,12,$E2902-SUM($K2900:Z2900)),0)),(IF($D2899&lt;LataProjekcji,IF((SUM($K2900:Z2900)+12)&lt;$D2902,12,$D2902-SUM($K2900:Z2900)),0)))),0),0)</f>
        <v>0</v>
      </c>
      <c r="AB2900" s="542">
        <f ca="1">IF(AND($G2900,NOT(ISTEXT($G2899)),ISNUMBER(Poczatek),ISNUMBER(Koniec_Projekt)),IFERROR(IF($D2899=LataProjekcji,IF($F2899&gt;$E2902,$E2902,$F2899),IF($D2902&gt;=$E2902,(IF($D2899&lt;LataProjekcji,IF((SUM($K2900:AA2900)+12)&lt;$E2902,12,$E2902-SUM($K2900:AA2900)),0)),(IF($D2899&lt;LataProjekcji,IF((SUM($K2900:AA2900)+12)&lt;$D2902,12,$D2902-SUM($K2900:AA2900)),0)))),0),0)</f>
        <v>0</v>
      </c>
      <c r="AC2900" s="542">
        <f ca="1">IF(AND($G2900,NOT(ISTEXT($G2899)),ISNUMBER(Poczatek),ISNUMBER(Koniec_Projekt)),IFERROR(IF($D2899=LataProjekcji,IF($F2899&gt;$E2902,$E2902,$F2899),IF($D2902&gt;=$E2902,(IF($D2899&lt;LataProjekcji,IF((SUM($K2900:AB2900)+12)&lt;$E2902,12,$E2902-SUM($K2900:AB2900)),0)),(IF($D2899&lt;LataProjekcji,IF((SUM($K2900:AB2900)+12)&lt;$D2902,12,$D2902-SUM($K2900:AB2900)),0)))),0),0)</f>
        <v>0</v>
      </c>
      <c r="AD2900" s="542">
        <f ca="1">IF(AND($G2900,NOT(ISTEXT($G2899)),ISNUMBER(Poczatek),ISNUMBER(Koniec_Projekt)),IFERROR(IF($D2899=LataProjekcji,IF($F2899&gt;$E2902,$E2902,$F2899),IF($D2902&gt;=$E2902,(IF($D2899&lt;LataProjekcji,IF((SUM($K2900:AC2900)+12)&lt;$E2902,12,$E2902-SUM($K2900:AC2900)),0)),(IF($D2899&lt;LataProjekcji,IF((SUM($K2900:AC2900)+12)&lt;$D2902,12,$D2902-SUM($K2900:AC2900)),0)))),0),0)</f>
        <v>0</v>
      </c>
      <c r="AE2900" s="542">
        <f ca="1">IF(AND($G2900,NOT(ISTEXT($G2899)),ISNUMBER(Poczatek),ISNUMBER(Koniec_Projekt)),IFERROR(IF($D2899=LataProjekcji,IF($F2899&gt;$E2902,$E2902,$F2899),IF($D2902&gt;=$E2902,(IF($D2899&lt;LataProjekcji,IF((SUM($K2900:AD2900)+12)&lt;$E2902,12,$E2902-SUM($K2900:AD2900)),0)),(IF($D2899&lt;LataProjekcji,IF((SUM($K2900:AD2900)+12)&lt;$D2902,12,$D2902-SUM($K2900:AD2900)),0)))),0),0)</f>
        <v>0</v>
      </c>
    </row>
    <row r="2901" spans="2:31" hidden="1">
      <c r="B2901" s="531" t="s">
        <v>757</v>
      </c>
      <c r="D2901" s="459">
        <f ca="1">D1735</f>
        <v>0</v>
      </c>
      <c r="E2901" s="459">
        <f ca="1">IF(D2900&gt;10,ROUND(D2901/12,2),D2901)</f>
        <v>0</v>
      </c>
      <c r="F2901" s="529">
        <f>Koniec_Projekt</f>
        <v>0</v>
      </c>
      <c r="G2901" s="330">
        <f>Miesiac_Koniec_Projekt</f>
        <v>0</v>
      </c>
      <c r="H2901" s="543" t="b">
        <f ca="1">SUM(K2901:AE2901)=D2900</f>
        <v>1</v>
      </c>
      <c r="I2901" s="1" t="s">
        <v>716</v>
      </c>
      <c r="K2901" s="256">
        <f ca="1">IF(AND($G2900,NOT(ISTEXT($G2899)),ISNUMBER(Poczatek),ISNUMBER(Koniec_Projekt)),IFERROR(IF(LataProjekcji=$F2902,ROUND($D2900,0),ROUND(K2899*$E2901,0)),0),0)</f>
        <v>0</v>
      </c>
      <c r="L2901" s="5">
        <f ca="1">IF(AND($G2900,NOT(ISTEXT($G2899)),ISNUMBER(Poczatek),ISNUMBER(Koniec_Projekt)),IFERROR(IF(LataProjekcji=$F2902,ROUND($D2900-SUM(K2901:$K2901),0),ROUND(L2899*$E2901,0)),0),0)</f>
        <v>0</v>
      </c>
      <c r="M2901" s="5">
        <f ca="1">IF(AND($G2900,NOT(ISTEXT($G2899)),ISNUMBER(Poczatek),ISNUMBER(Koniec_Projekt)),IFERROR(IF(LataProjekcji=$F2902,ROUND($D2900-SUM($K2901:L2901),0),ROUND(M2899*$E2901,0)),0),0)</f>
        <v>0</v>
      </c>
      <c r="N2901" s="5">
        <f ca="1">IF(AND($G2900,NOT(ISTEXT($G2899)),ISNUMBER(Poczatek),ISNUMBER(Koniec_Projekt)),IFERROR(IF(LataProjekcji=$F2902,ROUND($D2900-SUM($K2901:M2901),0),ROUND(N2899*$E2901,0)),0),0)</f>
        <v>0</v>
      </c>
      <c r="O2901" s="5">
        <f ca="1">IF(AND($G2900,NOT(ISTEXT($G2899)),ISNUMBER(Poczatek),ISNUMBER(Koniec_Projekt)),IFERROR(IF(LataProjekcji=$F2902,ROUND($D2900-SUM($K2901:N2901),0),ROUND(O2899*$E2901,0)),0),0)</f>
        <v>0</v>
      </c>
      <c r="P2901" s="5">
        <f ca="1">IF(AND($G2900,NOT(ISTEXT($G2899)),ISNUMBER(Poczatek),ISNUMBER(Koniec_Projekt)),IFERROR(IF(LataProjekcji=$F2902,ROUND($D2900-SUM($K2901:O2901),0),ROUND(P2899*$E2901,0)),0),0)</f>
        <v>0</v>
      </c>
      <c r="Q2901" s="5">
        <f ca="1">IF(AND($G2900,NOT(ISTEXT($G2899)),ISNUMBER(Poczatek),ISNUMBER(Koniec_Projekt)),IFERROR(IF(LataProjekcji=$F2902,ROUND($D2900-SUM($K2901:P2901),0),ROUND(Q2899*$E2901,0)),0),0)</f>
        <v>0</v>
      </c>
      <c r="R2901" s="5">
        <f ca="1">IF(AND($G2900,NOT(ISTEXT($G2899)),ISNUMBER(Poczatek),ISNUMBER(Koniec_Projekt)),IFERROR(IF(LataProjekcji=$F2902,ROUND($D2900-SUM($K2901:Q2901),0),ROUND(R2899*$E2901,0)),0),0)</f>
        <v>0</v>
      </c>
      <c r="S2901" s="5">
        <f ca="1">IF(AND($G2900,NOT(ISTEXT($G2899)),ISNUMBER(Poczatek),ISNUMBER(Koniec_Projekt)),IFERROR(IF(LataProjekcji=$F2902,ROUND($D2900-SUM($K2901:R2901),0),ROUND(S2899*$E2901,0)),0),0)</f>
        <v>0</v>
      </c>
      <c r="T2901" s="5">
        <f ca="1">IF(AND($G2900,NOT(ISTEXT($G2899)),ISNUMBER(Poczatek),ISNUMBER(Koniec_Projekt)),IFERROR(IF(LataProjekcji=$F2902,ROUND($D2900-SUM($K2901:S2901),0),ROUND(T2899*$E2901,0)),0),0)</f>
        <v>0</v>
      </c>
      <c r="U2901" s="5">
        <f ca="1">IF(AND($G2900,NOT(ISTEXT($G2899)),ISNUMBER(Poczatek),ISNUMBER(Koniec_Projekt)),IFERROR(IF(LataProjekcji=$F2902,ROUND($D2900-SUM($K2901:T2901),0),ROUND(U2899*$E2901,0)),0),0)</f>
        <v>0</v>
      </c>
      <c r="V2901" s="5">
        <f ca="1">IF(AND($G2900,NOT(ISTEXT($G2899)),ISNUMBER(Poczatek),ISNUMBER(Koniec_Projekt)),IFERROR(IF(LataProjekcji=$F2902,ROUND($D2900-SUM($K2901:U2901),0),ROUND(V2899*$E2901,0)),0),0)</f>
        <v>0</v>
      </c>
      <c r="W2901" s="5">
        <f ca="1">IF(AND($G2900,NOT(ISTEXT($G2899)),ISNUMBER(Poczatek),ISNUMBER(Koniec_Projekt)),IFERROR(IF(LataProjekcji=$F2902,ROUND($D2900-SUM($K2901:V2901),0),ROUND(W2899*$E2901,0)),0),0)</f>
        <v>0</v>
      </c>
      <c r="X2901" s="5">
        <f ca="1">IF(AND($G2900,NOT(ISTEXT($G2899)),ISNUMBER(Poczatek),ISNUMBER(Koniec_Projekt)),IFERROR(IF(LataProjekcji=$F2902,ROUND($D2900-SUM($K2901:W2901),0),ROUND(X2899*$E2901,0)),0),0)</f>
        <v>0</v>
      </c>
      <c r="Y2901" s="5">
        <f ca="1">IF(AND($G2900,NOT(ISTEXT($G2899)),ISNUMBER(Poczatek),ISNUMBER(Koniec_Projekt)),IFERROR(IF(LataProjekcji=$F2902,ROUND($D2900-SUM($K2901:X2901),0),ROUND(Y2899*$E2901,0)),0),0)</f>
        <v>0</v>
      </c>
      <c r="Z2901" s="5">
        <f ca="1">IF(AND($G2900,NOT(ISTEXT($G2899)),ISNUMBER(Poczatek),ISNUMBER(Koniec_Projekt)),IFERROR(IF(LataProjekcji=$F2902,ROUND($D2900-SUM($K2901:Y2901),0),ROUND(Z2899*$E2901,0)),0),0)</f>
        <v>0</v>
      </c>
      <c r="AA2901" s="5">
        <f ca="1">IF(AND($G2900,NOT(ISTEXT($G2899)),ISNUMBER(Poczatek),ISNUMBER(Koniec_Projekt)),IFERROR(IF(LataProjekcji=$F2902,ROUND($D2900-SUM($K2901:Z2901),0),ROUND(AA2899*$E2901,0)),0),0)</f>
        <v>0</v>
      </c>
      <c r="AB2901" s="5">
        <f ca="1">IF(AND($G2900,NOT(ISTEXT($G2899)),ISNUMBER(Poczatek),ISNUMBER(Koniec_Projekt)),IFERROR(IF(LataProjekcji=$F2902,ROUND($D2900-SUM($K2901:AA2901),0),ROUND(AB2899*$E2901,0)),0),0)</f>
        <v>0</v>
      </c>
      <c r="AC2901" s="5">
        <f ca="1">IF(AND($G2900,NOT(ISTEXT($G2899)),ISNUMBER(Poczatek),ISNUMBER(Koniec_Projekt)),IFERROR(IF(LataProjekcji=$F2902,ROUND($D2900-SUM($K2901:AB2901),0),ROUND(AC2899*$E2901,0)),0),0)</f>
        <v>0</v>
      </c>
      <c r="AD2901" s="5">
        <f ca="1">IF(AND($G2900,NOT(ISTEXT($G2899)),ISNUMBER(Poczatek),ISNUMBER(Koniec_Projekt)),IFERROR(IF(LataProjekcji=$F2902,ROUND($D2900-SUM($K2901:AC2901),0),ROUND(AD2899*$E2901,0)),0),0)</f>
        <v>0</v>
      </c>
      <c r="AE2901" s="5">
        <f ca="1">IF(AND($G2900,NOT(ISTEXT($G2899)),ISNUMBER(Poczatek),ISNUMBER(Koniec_Projekt)),IFERROR(IF(LataProjekcji=$F2902,ROUND($D2900-SUM($K2901:AD2901),0),ROUND(AE2899*$E2901,0)),0),0)</f>
        <v>0</v>
      </c>
    </row>
    <row r="2902" spans="2:31" hidden="1">
      <c r="B2902" s="531" t="s">
        <v>754</v>
      </c>
      <c r="D2902" s="1">
        <f ca="1">IFERROR(ROUNDUP(D2900/E2901,0),0)</f>
        <v>0</v>
      </c>
      <c r="E2902" s="1">
        <f ca="1">IF(D2902=0,0,DATEDIF(DATE(D2899,E2899,1),DATE(F2901,G2901,1),"m"))</f>
        <v>0</v>
      </c>
      <c r="F2902" s="1" t="str">
        <f ca="1">IFERROR(YEAR(G2899),"brak daty")</f>
        <v>brak daty</v>
      </c>
      <c r="G2902" s="1" t="str">
        <f ca="1">IFERROR(MONTH(G2899),"brak daty")</f>
        <v>brak daty</v>
      </c>
      <c r="I2902" s="1" t="s">
        <v>426</v>
      </c>
      <c r="K2902" s="5">
        <f ca="1">IF(AND($G2900,NOT(ISTEXT($G2899)),ISNUMBER(Poczatek),ISNUMBER(Koniec_Projekt)),IFERROR(IF(LataProjekcji=$F2901,IF(AND($G2901=$G2902,$F2901=$F2902),ROUND($D2900-SUM($K2902),0),ROUND(K2900*$E2901,0)),IF(LataProjekcji&gt;$F2901,0,ROUND(K2900*$E2901,0))),0),0)</f>
        <v>0</v>
      </c>
      <c r="L2902" s="5">
        <f ca="1">IF(AND($G2900,NOT(ISTEXT($G2899)),ISNUMBER(Poczatek),ISNUMBER(Koniec_Projekt)),IFERROR(IF(LataProjekcji=$F2901,IF(AND($G2901=$G2902,$F2901=$F2902),ROUND($D2900-SUM($K2902:K2902),0),ROUND(L2900*$E2901,0)),IF(LataProjekcji&gt;$F2901,0,ROUND(L2900*$E2901,0))),0),0)</f>
        <v>0</v>
      </c>
      <c r="M2902" s="5">
        <f ca="1">IF(AND($G2900,NOT(ISTEXT($G2899)),ISNUMBER(Poczatek),ISNUMBER(Koniec_Projekt)),IFERROR(IF(LataProjekcji=$F2901,IF(AND($G2901=$G2902,$F2901=$F2902),ROUND($D2900-SUM($K2902:L2902),0),ROUND(M2900*$E2901,0)),IF(LataProjekcji&gt;$F2901,0,ROUND(M2900*$E2901,0))),0),0)</f>
        <v>0</v>
      </c>
      <c r="N2902" s="5">
        <f ca="1">IF(AND($G2900,NOT(ISTEXT($G2899)),ISNUMBER(Poczatek),ISNUMBER(Koniec_Projekt)),IFERROR(IF(LataProjekcji=$F2901,IF(AND($G2901=$G2902,$F2901=$F2902),ROUND($D2900-SUM($K2902:M2902),0),ROUND(N2900*$E2901,0)),IF(LataProjekcji&gt;$F2901,0,ROUND(N2900*$E2901,0))),0),0)</f>
        <v>0</v>
      </c>
      <c r="O2902" s="5">
        <f ca="1">IF(AND($G2900,NOT(ISTEXT($G2899)),ISNUMBER(Poczatek),ISNUMBER(Koniec_Projekt)),IFERROR(IF(LataProjekcji=$F2901,IF(AND($G2901=$G2902,$F2901=$F2902),ROUND($D2900-SUM($K2902:N2902),0),ROUND(O2900*$E2901,0)),IF(LataProjekcji&gt;$F2901,0,ROUND(O2900*$E2901,0))),0),0)</f>
        <v>0</v>
      </c>
      <c r="P2902" s="5">
        <f ca="1">IF(AND($G2900,NOT(ISTEXT($G2899)),ISNUMBER(Poczatek),ISNUMBER(Koniec_Projekt)),IFERROR(IF(LataProjekcji=$F2901,IF(AND($G2901=$G2902,$F2901=$F2902),ROUND($D2900-SUM($K2902:O2902),0),ROUND(P2900*$E2901,0)),IF(LataProjekcji&gt;$F2901,0,ROUND(P2900*$E2901,0))),0),0)</f>
        <v>0</v>
      </c>
      <c r="Q2902" s="5">
        <f ca="1">IF(AND($G2900,NOT(ISTEXT($G2899)),ISNUMBER(Poczatek),ISNUMBER(Koniec_Projekt)),IFERROR(IF(LataProjekcji=$F2901,IF(AND($G2901=$G2902,$F2901=$F2902),ROUND($D2900-SUM($K2902:P2902),0),ROUND(Q2900*$E2901,0)),IF(LataProjekcji&gt;$F2901,0,ROUND(Q2900*$E2901,0))),0),0)</f>
        <v>0</v>
      </c>
      <c r="R2902" s="5">
        <f ca="1">IF(AND($G2900,NOT(ISTEXT($G2899)),ISNUMBER(Poczatek),ISNUMBER(Koniec_Projekt)),IFERROR(IF(LataProjekcji=$F2901,IF(AND($G2901=$G2902,$F2901=$F2902),ROUND($D2900-SUM($K2902:Q2902),0),ROUND(R2900*$E2901,0)),IF(LataProjekcji&gt;$F2901,0,ROUND(R2900*$E2901,0))),0),0)</f>
        <v>0</v>
      </c>
      <c r="S2902" s="5">
        <f ca="1">IF(AND($G2900,NOT(ISTEXT($G2899)),ISNUMBER(Poczatek),ISNUMBER(Koniec_Projekt)),IFERROR(IF(LataProjekcji=$F2901,IF(AND($G2901=$G2902,$F2901=$F2902),ROUND($D2900-SUM($K2902:R2902),0),ROUND(S2900*$E2901,0)),IF(LataProjekcji&gt;$F2901,0,ROUND(S2900*$E2901,0))),0),0)</f>
        <v>0</v>
      </c>
      <c r="T2902" s="5">
        <f ca="1">IF(AND($G2900,NOT(ISTEXT($G2899)),ISNUMBER(Poczatek),ISNUMBER(Koniec_Projekt)),IFERROR(IF(LataProjekcji=$F2901,IF(AND($G2901=$G2902,$F2901=$F2902),ROUND($D2900-SUM($K2902:S2902),0),ROUND(T2900*$E2901,0)),IF(LataProjekcji&gt;$F2901,0,ROUND(T2900*$E2901,0))),0),0)</f>
        <v>0</v>
      </c>
      <c r="U2902" s="5">
        <f ca="1">IF(AND($G2900,NOT(ISTEXT($G2899)),ISNUMBER(Poczatek),ISNUMBER(Koniec_Projekt)),IFERROR(IF(LataProjekcji=$F2901,IF(AND($G2901=$G2902,$F2901=$F2902),ROUND($D2900-SUM($K2902:T2902),0),ROUND(U2900*$E2901,0)),IF(LataProjekcji&gt;$F2901,0,ROUND(U2900*$E2901,0))),0),0)</f>
        <v>0</v>
      </c>
      <c r="V2902" s="5">
        <f ca="1">IF(AND($G2900,NOT(ISTEXT($G2899)),ISNUMBER(Poczatek),ISNUMBER(Koniec_Projekt)),IFERROR(IF(LataProjekcji=$F2901,IF(AND($G2901=$G2902,$F2901=$F2902),ROUND($D2900-SUM($K2902:U2902),0),ROUND(V2900*$E2901,0)),IF(LataProjekcji&gt;$F2901,0,ROUND(V2900*$E2901,0))),0),0)</f>
        <v>0</v>
      </c>
      <c r="W2902" s="5">
        <f ca="1">IF(AND($G2900,NOT(ISTEXT($G2899)),ISNUMBER(Poczatek),ISNUMBER(Koniec_Projekt)),IFERROR(IF(LataProjekcji=$F2901,IF(AND($G2901=$G2902,$F2901=$F2902),ROUND($D2900-SUM($K2902:V2902),0),ROUND(W2900*$E2901,0)),IF(LataProjekcji&gt;$F2901,0,ROUND(W2900*$E2901,0))),0),0)</f>
        <v>0</v>
      </c>
      <c r="X2902" s="5">
        <f ca="1">IF(AND($G2900,NOT(ISTEXT($G2899)),ISNUMBER(Poczatek),ISNUMBER(Koniec_Projekt)),IFERROR(IF(LataProjekcji=$F2901,IF(AND($G2901=$G2902,$F2901=$F2902),ROUND($D2900-SUM($K2902:W2902),0),ROUND(X2900*$E2901,0)),IF(LataProjekcji&gt;$F2901,0,ROUND(X2900*$E2901,0))),0),0)</f>
        <v>0</v>
      </c>
      <c r="Y2902" s="5">
        <f ca="1">IF(AND($G2900,NOT(ISTEXT($G2899)),ISNUMBER(Poczatek),ISNUMBER(Koniec_Projekt)),IFERROR(IF(LataProjekcji=$F2901,IF(AND($G2901=$G2902,$F2901=$F2902),ROUND($D2900-SUM($K2902:X2902),0),ROUND(Y2900*$E2901,0)),IF(LataProjekcji&gt;$F2901,0,ROUND(Y2900*$E2901,0))),0),0)</f>
        <v>0</v>
      </c>
      <c r="Z2902" s="5">
        <f ca="1">IF(AND($G2900,NOT(ISTEXT($G2899)),ISNUMBER(Poczatek),ISNUMBER(Koniec_Projekt)),IFERROR(IF(LataProjekcji=$F2901,IF(AND($G2901=$G2902,$F2901=$F2902),ROUND($D2900-SUM($K2902:Y2902),0),ROUND(Z2900*$E2901,0)),IF(LataProjekcji&gt;$F2901,0,ROUND(Z2900*$E2901,0))),0),0)</f>
        <v>0</v>
      </c>
      <c r="AA2902" s="5">
        <f ca="1">IF(AND($G2900,NOT(ISTEXT($G2899)),ISNUMBER(Poczatek),ISNUMBER(Koniec_Projekt)),IFERROR(IF(LataProjekcji=$F2901,IF(AND($G2901=$G2902,$F2901=$F2902),ROUND($D2900-SUM($K2902:Z2902),0),ROUND(AA2900*$E2901,0)),IF(LataProjekcji&gt;$F2901,0,ROUND(AA2900*$E2901,0))),0),0)</f>
        <v>0</v>
      </c>
      <c r="AB2902" s="5">
        <f ca="1">IF(AND($G2900,NOT(ISTEXT($G2899)),ISNUMBER(Poczatek),ISNUMBER(Koniec_Projekt)),IFERROR(IF(LataProjekcji=$F2901,IF(AND($G2901=$G2902,$F2901=$F2902),ROUND($D2900-SUM($K2902:AA2902),0),ROUND(AB2900*$E2901,0)),IF(LataProjekcji&gt;$F2901,0,ROUND(AB2900*$E2901,0))),0),0)</f>
        <v>0</v>
      </c>
      <c r="AC2902" s="5">
        <f ca="1">IF(AND($G2900,NOT(ISTEXT($G2899)),ISNUMBER(Poczatek),ISNUMBER(Koniec_Projekt)),IFERROR(IF(LataProjekcji=$F2901,IF(AND($G2901=$G2902,$F2901=$F2902),ROUND($D2900-SUM($K2902:AB2902),0),ROUND(AC2900*$E2901,0)),IF(LataProjekcji&gt;$F2901,0,ROUND(AC2900*$E2901,0))),0),0)</f>
        <v>0</v>
      </c>
      <c r="AD2902" s="5">
        <f ca="1">IF(AND($G2900,NOT(ISTEXT($G2899)),ISNUMBER(Poczatek),ISNUMBER(Koniec_Projekt)),IFERROR(IF(LataProjekcji=$F2901,IF(AND($G2901=$G2902,$F2901=$F2902),ROUND($D2900-SUM($K2902:AC2902),0),ROUND(AD2900*$E2901,0)),IF(LataProjekcji&gt;$F2901,0,ROUND(AD2900*$E2901,0))),0),0)</f>
        <v>0</v>
      </c>
      <c r="AE2902" s="5">
        <f ca="1">IF(AND($G2900,NOT(ISTEXT($G2899)),ISNUMBER(Poczatek),ISNUMBER(Koniec_Projekt)),IFERROR(IF(LataProjekcji=$F2901,IF(AND($G2901=$G2902,$F2901=$F2902),ROUND($D2900-SUM($K2902:AD2902),0),ROUND(AE2900*$E2901,0)),IF(LataProjekcji&gt;$F2901,0,ROUND(AE2900*$E2901,0))),0),0)</f>
        <v>0</v>
      </c>
    </row>
    <row r="2903" spans="2:31" ht="12.5" hidden="1" thickBot="1">
      <c r="B2903" s="532" t="s">
        <v>755</v>
      </c>
      <c r="C2903" s="533"/>
      <c r="D2903" s="534">
        <f ca="1">IF(D2900&gt;10,ROUND((D2902-1)*E2901,0),E2901)</f>
        <v>0</v>
      </c>
      <c r="E2903" s="534">
        <f ca="1">D2900-D2903</f>
        <v>0</v>
      </c>
      <c r="F2903" s="533"/>
      <c r="G2903" s="533"/>
      <c r="H2903" s="533"/>
      <c r="I2903" s="533"/>
      <c r="J2903" s="533"/>
      <c r="K2903" s="533"/>
      <c r="L2903" s="533"/>
      <c r="M2903" s="533"/>
      <c r="N2903" s="533"/>
      <c r="O2903" s="533"/>
      <c r="P2903" s="533"/>
      <c r="Q2903" s="533"/>
      <c r="R2903" s="533"/>
      <c r="S2903" s="533"/>
      <c r="T2903" s="533"/>
      <c r="U2903" s="533"/>
      <c r="V2903" s="533"/>
      <c r="W2903" s="533"/>
      <c r="X2903" s="533"/>
      <c r="Y2903" s="533"/>
      <c r="Z2903" s="533"/>
      <c r="AA2903" s="533"/>
      <c r="AB2903" s="533"/>
      <c r="AC2903" s="533"/>
      <c r="AD2903" s="533"/>
      <c r="AE2903" s="533"/>
    </row>
    <row r="2904" spans="2:31" ht="12.5" hidden="1" thickTop="1"/>
    <row r="2905" spans="2:31" ht="12.5" hidden="1" thickBot="1">
      <c r="B2905" s="535" t="str">
        <f ca="1">"nazwa ST: "&amp;B1739</f>
        <v>nazwa ST: 0</v>
      </c>
      <c r="C2905" s="535"/>
      <c r="D2905" s="536">
        <f>D1739</f>
        <v>175</v>
      </c>
      <c r="E2905" s="535"/>
      <c r="F2905" s="535"/>
      <c r="G2905" s="535"/>
      <c r="H2905" s="535"/>
      <c r="I2905" s="535"/>
      <c r="J2905" s="535"/>
      <c r="K2905" s="544" t="str">
        <f t="shared" ref="K2905:AE2905" si="3749">LataProjekcji</f>
        <v>Uzupełnij dane</v>
      </c>
      <c r="L2905" s="544" t="str">
        <f t="shared" si="3749"/>
        <v/>
      </c>
      <c r="M2905" s="544" t="str">
        <f t="shared" si="3749"/>
        <v/>
      </c>
      <c r="N2905" s="544" t="str">
        <f t="shared" si="3749"/>
        <v/>
      </c>
      <c r="O2905" s="544" t="str">
        <f t="shared" si="3749"/>
        <v/>
      </c>
      <c r="P2905" s="544" t="str">
        <f t="shared" si="3749"/>
        <v/>
      </c>
      <c r="Q2905" s="544" t="str">
        <f t="shared" si="3749"/>
        <v/>
      </c>
      <c r="R2905" s="544" t="str">
        <f t="shared" si="3749"/>
        <v/>
      </c>
      <c r="S2905" s="544" t="str">
        <f t="shared" si="3749"/>
        <v/>
      </c>
      <c r="T2905" s="544" t="str">
        <f t="shared" si="3749"/>
        <v/>
      </c>
      <c r="U2905" s="544" t="str">
        <f t="shared" si="3749"/>
        <v/>
      </c>
      <c r="V2905" s="544" t="str">
        <f t="shared" si="3749"/>
        <v/>
      </c>
      <c r="W2905" s="544" t="str">
        <f t="shared" si="3749"/>
        <v/>
      </c>
      <c r="X2905" s="544" t="str">
        <f t="shared" si="3749"/>
        <v/>
      </c>
      <c r="Y2905" s="544" t="str">
        <f t="shared" si="3749"/>
        <v/>
      </c>
      <c r="Z2905" s="544" t="str">
        <f t="shared" si="3749"/>
        <v/>
      </c>
      <c r="AA2905" s="544" t="str">
        <f t="shared" si="3749"/>
        <v/>
      </c>
      <c r="AB2905" s="544" t="str">
        <f t="shared" si="3749"/>
        <v/>
      </c>
      <c r="AC2905" s="544" t="str">
        <f t="shared" si="3749"/>
        <v/>
      </c>
      <c r="AD2905" s="544" t="str">
        <f t="shared" si="3749"/>
        <v/>
      </c>
      <c r="AE2905" s="544" t="str">
        <f t="shared" si="3749"/>
        <v/>
      </c>
    </row>
    <row r="2906" spans="2:31" hidden="1">
      <c r="B2906" s="531" t="s">
        <v>756</v>
      </c>
      <c r="D2906" s="1">
        <f ca="1">D1740</f>
        <v>1900</v>
      </c>
      <c r="E2906" s="1">
        <f ca="1">E1740</f>
        <v>1</v>
      </c>
      <c r="F2906" s="1">
        <f ca="1">IF(D2907&gt;10,F1740,1)</f>
        <v>1</v>
      </c>
      <c r="G2906" s="530" t="str">
        <f ca="1">IF(ISBLANK(OFFSET($E$269,$D2905,0)),"brak daty",IF(D2907&gt;10,EDATE(OFFSET($E$269,$D2905,0),D2909),DATE(D2906,E2906,1)))</f>
        <v>brak daty</v>
      </c>
      <c r="H2906" s="543" t="b">
        <f ca="1">SUM(K2906:AE2906)=D2909</f>
        <v>1</v>
      </c>
      <c r="I2906" s="1" t="s">
        <v>752</v>
      </c>
      <c r="K2906" s="5">
        <f ca="1">IF(AND($G2907,NOT(ISTEXT($G2906)),ISNUMBER(Poczatek),ISNUMBER(Koniec_Projekt)),IFERROR(IF($D2906=LataProjekcji,$F2906,IF($D2906&lt;LataProjekcji,IF((SUM(K2906)+12)&lt;$D2909,12,$D2909-SUM(K2906)),0)),0),0)</f>
        <v>0</v>
      </c>
      <c r="L2906" s="5">
        <f ca="1">IF(AND($G2907,NOT(ISTEXT($G2906)),ISNUMBER(Poczatek),ISNUMBER(Koniec_Projekt)),IFERROR(IF($D2906=LataProjekcji,$F2906,IF($D2906&lt;LataProjekcji,IF((SUM($K2906:K2906)+12)&lt;$D2909,12,$D2909-SUM($K2906:K2906)),0)),0),0)</f>
        <v>0</v>
      </c>
      <c r="M2906" s="5">
        <f ca="1">IF(AND($G2907,NOT(ISTEXT($G2906)),ISNUMBER(Poczatek),ISNUMBER(Koniec_Projekt)),IFERROR(IF($D2906=LataProjekcji,$F2906,IF($D2906&lt;LataProjekcji,IF((SUM($K2906:L2906)+12)&lt;$D2909,12,$D2909-SUM($K2906:L2906)),0)),0),0)</f>
        <v>0</v>
      </c>
      <c r="N2906" s="5">
        <f ca="1">IF(AND($G2907,NOT(ISTEXT($G2906)),ISNUMBER(Poczatek),ISNUMBER(Koniec_Projekt)),IFERROR(IF($D2906=LataProjekcji,$F2906,IF($D2906&lt;LataProjekcji,IF((SUM($K2906:M2906)+12)&lt;$D2909,12,$D2909-SUM($K2906:M2906)),0)),0),0)</f>
        <v>0</v>
      </c>
      <c r="O2906" s="5">
        <f ca="1">IF(AND($G2907,NOT(ISTEXT($G2906)),ISNUMBER(Poczatek),ISNUMBER(Koniec_Projekt)),IFERROR(IF($D2906=LataProjekcji,$F2906,IF($D2906&lt;LataProjekcji,IF((SUM($K2906:N2906)+12)&lt;$D2909,12,$D2909-SUM($K2906:N2906)),0)),0),0)</f>
        <v>0</v>
      </c>
      <c r="P2906" s="5">
        <f ca="1">IF(AND($G2907,NOT(ISTEXT($G2906)),ISNUMBER(Poczatek),ISNUMBER(Koniec_Projekt)),IFERROR(IF($D2906=LataProjekcji,$F2906,IF($D2906&lt;LataProjekcji,IF((SUM($K2906:O2906)+12)&lt;$D2909,12,$D2909-SUM($K2906:O2906)),0)),0),0)</f>
        <v>0</v>
      </c>
      <c r="Q2906" s="5">
        <f ca="1">IF(AND($G2907,NOT(ISTEXT($G2906)),ISNUMBER(Poczatek),ISNUMBER(Koniec_Projekt)),IFERROR(IF($D2906=LataProjekcji,$F2906,IF($D2906&lt;LataProjekcji,IF((SUM($K2906:P2906)+12)&lt;$D2909,12,$D2909-SUM($K2906:P2906)),0)),0),0)</f>
        <v>0</v>
      </c>
      <c r="R2906" s="5">
        <f ca="1">IF(AND($G2907,NOT(ISTEXT($G2906)),ISNUMBER(Poczatek),ISNUMBER(Koniec_Projekt)),IFERROR(IF($D2906=LataProjekcji,$F2906,IF($D2906&lt;LataProjekcji,IF((SUM($K2906:Q2906)+12)&lt;$D2909,12,$D2909-SUM($K2906:Q2906)),0)),0),0)</f>
        <v>0</v>
      </c>
      <c r="S2906" s="5">
        <f ca="1">IF(AND($G2907,NOT(ISTEXT($G2906)),ISNUMBER(Poczatek),ISNUMBER(Koniec_Projekt)),IFERROR(IF($D2906=LataProjekcji,$F2906,IF($D2906&lt;LataProjekcji,IF((SUM($K2906:R2906)+12)&lt;$D2909,12,$D2909-SUM($K2906:R2906)),0)),0),0)</f>
        <v>0</v>
      </c>
      <c r="T2906" s="5">
        <f ca="1">IF(AND($G2907,NOT(ISTEXT($G2906)),ISNUMBER(Poczatek),ISNUMBER(Koniec_Projekt)),IFERROR(IF($D2906=LataProjekcji,$F2906,IF($D2906&lt;LataProjekcji,IF((SUM($K2906:S2906)+12)&lt;$D2909,12,$D2909-SUM($K2906:S2906)),0)),0),0)</f>
        <v>0</v>
      </c>
      <c r="U2906" s="5">
        <f ca="1">IF(AND($G2907,NOT(ISTEXT($G2906)),ISNUMBER(Poczatek),ISNUMBER(Koniec_Projekt)),IFERROR(IF($D2906=LataProjekcji,$F2906,IF($D2906&lt;LataProjekcji,IF((SUM($K2906:T2906)+12)&lt;$D2909,12,$D2909-SUM($K2906:T2906)),0)),0),0)</f>
        <v>0</v>
      </c>
      <c r="V2906" s="5">
        <f ca="1">IF(AND($G2907,NOT(ISTEXT($G2906)),ISNUMBER(Poczatek),ISNUMBER(Koniec_Projekt)),IFERROR(IF($D2906=LataProjekcji,$F2906,IF($D2906&lt;LataProjekcji,IF((SUM($K2906:U2906)+12)&lt;$D2909,12,$D2909-SUM($K2906:U2906)),0)),0),0)</f>
        <v>0</v>
      </c>
      <c r="W2906" s="5">
        <f ca="1">IF(AND($G2907,NOT(ISTEXT($G2906)),ISNUMBER(Poczatek),ISNUMBER(Koniec_Projekt)),IFERROR(IF($D2906=LataProjekcji,$F2906,IF($D2906&lt;LataProjekcji,IF((SUM($K2906:V2906)+12)&lt;$D2909,12,$D2909-SUM($K2906:V2906)),0)),0),0)</f>
        <v>0</v>
      </c>
      <c r="X2906" s="5">
        <f ca="1">IF(AND($G2907,NOT(ISTEXT($G2906)),ISNUMBER(Poczatek),ISNUMBER(Koniec_Projekt)),IFERROR(IF($D2906=LataProjekcji,$F2906,IF($D2906&lt;LataProjekcji,IF((SUM($K2906:W2906)+12)&lt;$D2909,12,$D2909-SUM($K2906:W2906)),0)),0),0)</f>
        <v>0</v>
      </c>
      <c r="Y2906" s="5">
        <f ca="1">IF(AND($G2907,NOT(ISTEXT($G2906)),ISNUMBER(Poczatek),ISNUMBER(Koniec_Projekt)),IFERROR(IF($D2906=LataProjekcji,$F2906,IF($D2906&lt;LataProjekcji,IF((SUM($K2906:X2906)+12)&lt;$D2909,12,$D2909-SUM($K2906:X2906)),0)),0),0)</f>
        <v>0</v>
      </c>
      <c r="Z2906" s="5">
        <f ca="1">IF(AND($G2907,NOT(ISTEXT($G2906)),ISNUMBER(Poczatek),ISNUMBER(Koniec_Projekt)),IFERROR(IF($D2906=LataProjekcji,$F2906,IF($D2906&lt;LataProjekcji,IF((SUM($K2906:Y2906)+12)&lt;$D2909,12,$D2909-SUM($K2906:Y2906)),0)),0),0)</f>
        <v>0</v>
      </c>
      <c r="AA2906" s="5">
        <f ca="1">IF(AND($G2907,NOT(ISTEXT($G2906)),ISNUMBER(Poczatek),ISNUMBER(Koniec_Projekt)),IFERROR(IF($D2906=LataProjekcji,$F2906,IF($D2906&lt;LataProjekcji,IF((SUM($K2906:Z2906)+12)&lt;$D2909,12,$D2909-SUM($K2906:Z2906)),0)),0),0)</f>
        <v>0</v>
      </c>
      <c r="AB2906" s="5">
        <f ca="1">IF(AND($G2907,NOT(ISTEXT($G2906)),ISNUMBER(Poczatek),ISNUMBER(Koniec_Projekt)),IFERROR(IF($D2906=LataProjekcji,$F2906,IF($D2906&lt;LataProjekcji,IF((SUM($K2906:AA2906)+12)&lt;$D2909,12,$D2909-SUM($K2906:AA2906)),0)),0),0)</f>
        <v>0</v>
      </c>
      <c r="AC2906" s="5">
        <f ca="1">IF(AND($G2907,NOT(ISTEXT($G2906)),ISNUMBER(Poczatek),ISNUMBER(Koniec_Projekt)),IFERROR(IF($D2906=LataProjekcji,$F2906,IF($D2906&lt;LataProjekcji,IF((SUM($K2906:AB2906)+12)&lt;$D2909,12,$D2909-SUM($K2906:AB2906)),0)),0),0)</f>
        <v>0</v>
      </c>
      <c r="AD2906" s="5">
        <f ca="1">IF(AND($G2907,NOT(ISTEXT($G2906)),ISNUMBER(Poczatek),ISNUMBER(Koniec_Projekt)),IFERROR(IF($D2906=LataProjekcji,$F2906,IF($D2906&lt;LataProjekcji,IF((SUM($K2906:AC2906)+12)&lt;$D2909,12,$D2909-SUM($K2906:AC2906)),0)),0),0)</f>
        <v>0</v>
      </c>
      <c r="AE2906" s="5">
        <f ca="1">IF(AND($G2907,NOT(ISTEXT($G2906)),ISNUMBER(Poczatek),ISNUMBER(Koniec_Projekt)),IFERROR(IF($D2906=LataProjekcji,$F2906,IF($D2906&lt;LataProjekcji,IF((SUM($K2906:AD2906)+12)&lt;$D2909,12,$D2909-SUM($K2906:AD2906)),0)),0),0)</f>
        <v>0</v>
      </c>
    </row>
    <row r="2907" spans="2:31" hidden="1">
      <c r="B2907" s="531" t="s">
        <v>758</v>
      </c>
      <c r="D2907" s="5">
        <f ca="1">D1741</f>
        <v>0</v>
      </c>
      <c r="E2907" s="459">
        <f ca="1">E1741</f>
        <v>0</v>
      </c>
      <c r="F2907" s="459">
        <f ca="1">F1741</f>
        <v>0</v>
      </c>
      <c r="G2907" s="1" t="b">
        <f>NOT(ISBLANK(am_maszyny))</f>
        <v>0</v>
      </c>
      <c r="H2907" s="543" t="b">
        <f ca="1">SUM(K2907:AE2907)=E2909</f>
        <v>1</v>
      </c>
      <c r="I2907" s="1" t="s">
        <v>753</v>
      </c>
      <c r="K2907" s="542">
        <f ca="1">IF(AND($G2907,NOT(ISTEXT($G2906)),ISNUMBER(Poczatek),ISNUMBER(Koniec_Projekt)),IFERROR(IF($D2906=LataProjekcji,IF($F2906&gt;$E2909,$E2909,$F2906),IF($D2909&gt;=$E2909,(IF($D2906&lt;LataProjekcji,IF((SUM(J2907:$K2907)+12)&lt;$E2909,12,$E2909-SUM(J2907:$K2907)),0)),(IF($D2906&lt;LataProjekcji,IF((SUM(J2907:$K2907)+12)&lt;$D2909,12,$D2909-SUM(J2907:$K2907)),0)))),0),0)</f>
        <v>0</v>
      </c>
      <c r="L2907" s="542">
        <f ca="1">IF(AND($G2907,NOT(ISTEXT($G2906)),ISNUMBER(Poczatek),ISNUMBER(Koniec_Projekt)),IFERROR(IF($D2906=LataProjekcji,IF($F2906&gt;$E2909,$E2909,$F2906),IF($D2909&gt;=$E2909,(IF($D2906&lt;LataProjekcji,IF((SUM($K2907:K2907)+12)&lt;$E2909,12,$E2909-SUM($K2907:K2907)),0)),(IF($D2906&lt;LataProjekcji,IF((SUM($K2907:K2907)+12)&lt;$D2909,12,$D2909-SUM($K2907:K2907)),0)))),0),0)</f>
        <v>0</v>
      </c>
      <c r="M2907" s="542">
        <f ca="1">IF(AND($G2907,NOT(ISTEXT($G2906)),ISNUMBER(Poczatek),ISNUMBER(Koniec_Projekt)),IFERROR(IF($D2906=LataProjekcji,IF($F2906&gt;$E2909,$E2909,$F2906),IF($D2909&gt;=$E2909,(IF($D2906&lt;LataProjekcji,IF((SUM($K2907:L2907)+12)&lt;$E2909,12,$E2909-SUM($K2907:L2907)),0)),(IF($D2906&lt;LataProjekcji,IF((SUM($K2907:L2907)+12)&lt;$D2909,12,$D2909-SUM($K2907:L2907)),0)))),0),0)</f>
        <v>0</v>
      </c>
      <c r="N2907" s="542">
        <f ca="1">IF(AND($G2907,NOT(ISTEXT($G2906)),ISNUMBER(Poczatek),ISNUMBER(Koniec_Projekt)),IFERROR(IF($D2906=LataProjekcji,IF($F2906&gt;$E2909,$E2909,$F2906),IF($D2909&gt;=$E2909,(IF($D2906&lt;LataProjekcji,IF((SUM($K2907:M2907)+12)&lt;$E2909,12,$E2909-SUM($K2907:M2907)),0)),(IF($D2906&lt;LataProjekcji,IF((SUM($K2907:M2907)+12)&lt;$D2909,12,$D2909-SUM($K2907:M2907)),0)))),0),0)</f>
        <v>0</v>
      </c>
      <c r="O2907" s="542">
        <f ca="1">IF(AND($G2907,NOT(ISTEXT($G2906)),ISNUMBER(Poczatek),ISNUMBER(Koniec_Projekt)),IFERROR(IF($D2906=LataProjekcji,IF($F2906&gt;$E2909,$E2909,$F2906),IF($D2909&gt;=$E2909,(IF($D2906&lt;LataProjekcji,IF((SUM($K2907:N2907)+12)&lt;$E2909,12,$E2909-SUM($K2907:N2907)),0)),(IF($D2906&lt;LataProjekcji,IF((SUM($K2907:N2907)+12)&lt;$D2909,12,$D2909-SUM($K2907:N2907)),0)))),0),0)</f>
        <v>0</v>
      </c>
      <c r="P2907" s="542">
        <f ca="1">IF(AND($G2907,NOT(ISTEXT($G2906)),ISNUMBER(Poczatek),ISNUMBER(Koniec_Projekt)),IFERROR(IF($D2906=LataProjekcji,IF($F2906&gt;$E2909,$E2909,$F2906),IF($D2909&gt;=$E2909,(IF($D2906&lt;LataProjekcji,IF((SUM($K2907:O2907)+12)&lt;$E2909,12,$E2909-SUM($K2907:O2907)),0)),(IF($D2906&lt;LataProjekcji,IF((SUM($K2907:O2907)+12)&lt;$D2909,12,$D2909-SUM($K2907:O2907)),0)))),0),0)</f>
        <v>0</v>
      </c>
      <c r="Q2907" s="542">
        <f ca="1">IF(AND($G2907,NOT(ISTEXT($G2906)),ISNUMBER(Poczatek),ISNUMBER(Koniec_Projekt)),IFERROR(IF($D2906=LataProjekcji,IF($F2906&gt;$E2909,$E2909,$F2906),IF($D2909&gt;=$E2909,(IF($D2906&lt;LataProjekcji,IF((SUM($K2907:P2907)+12)&lt;$E2909,12,$E2909-SUM($K2907:P2907)),0)),(IF($D2906&lt;LataProjekcji,IF((SUM($K2907:P2907)+12)&lt;$D2909,12,$D2909-SUM($K2907:P2907)),0)))),0),0)</f>
        <v>0</v>
      </c>
      <c r="R2907" s="542">
        <f ca="1">IF(AND($G2907,NOT(ISTEXT($G2906)),ISNUMBER(Poczatek),ISNUMBER(Koniec_Projekt)),IFERROR(IF($D2906=LataProjekcji,IF($F2906&gt;$E2909,$E2909,$F2906),IF($D2909&gt;=$E2909,(IF($D2906&lt;LataProjekcji,IF((SUM($K2907:Q2907)+12)&lt;$E2909,12,$E2909-SUM($K2907:Q2907)),0)),(IF($D2906&lt;LataProjekcji,IF((SUM($K2907:Q2907)+12)&lt;$D2909,12,$D2909-SUM($K2907:Q2907)),0)))),0),0)</f>
        <v>0</v>
      </c>
      <c r="S2907" s="542">
        <f ca="1">IF(AND($G2907,NOT(ISTEXT($G2906)),ISNUMBER(Poczatek),ISNUMBER(Koniec_Projekt)),IFERROR(IF($D2906=LataProjekcji,IF($F2906&gt;$E2909,$E2909,$F2906),IF($D2909&gt;=$E2909,(IF($D2906&lt;LataProjekcji,IF((SUM($K2907:R2907)+12)&lt;$E2909,12,$E2909-SUM($K2907:R2907)),0)),(IF($D2906&lt;LataProjekcji,IF((SUM($K2907:R2907)+12)&lt;$D2909,12,$D2909-SUM($K2907:R2907)),0)))),0),0)</f>
        <v>0</v>
      </c>
      <c r="T2907" s="542">
        <f ca="1">IF(AND($G2907,NOT(ISTEXT($G2906)),ISNUMBER(Poczatek),ISNUMBER(Koniec_Projekt)),IFERROR(IF($D2906=LataProjekcji,IF($F2906&gt;$E2909,$E2909,$F2906),IF($D2909&gt;=$E2909,(IF($D2906&lt;LataProjekcji,IF((SUM($K2907:S2907)+12)&lt;$E2909,12,$E2909-SUM($K2907:S2907)),0)),(IF($D2906&lt;LataProjekcji,IF((SUM($K2907:S2907)+12)&lt;$D2909,12,$D2909-SUM($K2907:S2907)),0)))),0),0)</f>
        <v>0</v>
      </c>
      <c r="U2907" s="542">
        <f ca="1">IF(AND($G2907,NOT(ISTEXT($G2906)),ISNUMBER(Poczatek),ISNUMBER(Koniec_Projekt)),IFERROR(IF($D2906=LataProjekcji,IF($F2906&gt;$E2909,$E2909,$F2906),IF($D2909&gt;=$E2909,(IF($D2906&lt;LataProjekcji,IF((SUM($K2907:T2907)+12)&lt;$E2909,12,$E2909-SUM($K2907:T2907)),0)),(IF($D2906&lt;LataProjekcji,IF((SUM($K2907:T2907)+12)&lt;$D2909,12,$D2909-SUM($K2907:T2907)),0)))),0),0)</f>
        <v>0</v>
      </c>
      <c r="V2907" s="542">
        <f ca="1">IF(AND($G2907,NOT(ISTEXT($G2906)),ISNUMBER(Poczatek),ISNUMBER(Koniec_Projekt)),IFERROR(IF($D2906=LataProjekcji,IF($F2906&gt;$E2909,$E2909,$F2906),IF($D2909&gt;=$E2909,(IF($D2906&lt;LataProjekcji,IF((SUM($K2907:U2907)+12)&lt;$E2909,12,$E2909-SUM($K2907:U2907)),0)),(IF($D2906&lt;LataProjekcji,IF((SUM($K2907:U2907)+12)&lt;$D2909,12,$D2909-SUM($K2907:U2907)),0)))),0),0)</f>
        <v>0</v>
      </c>
      <c r="W2907" s="542">
        <f ca="1">IF(AND($G2907,NOT(ISTEXT($G2906)),ISNUMBER(Poczatek),ISNUMBER(Koniec_Projekt)),IFERROR(IF($D2906=LataProjekcji,IF($F2906&gt;$E2909,$E2909,$F2906),IF($D2909&gt;=$E2909,(IF($D2906&lt;LataProjekcji,IF((SUM($K2907:V2907)+12)&lt;$E2909,12,$E2909-SUM($K2907:V2907)),0)),(IF($D2906&lt;LataProjekcji,IF((SUM($K2907:V2907)+12)&lt;$D2909,12,$D2909-SUM($K2907:V2907)),0)))),0),0)</f>
        <v>0</v>
      </c>
      <c r="X2907" s="542">
        <f ca="1">IF(AND($G2907,NOT(ISTEXT($G2906)),ISNUMBER(Poczatek),ISNUMBER(Koniec_Projekt)),IFERROR(IF($D2906=LataProjekcji,IF($F2906&gt;$E2909,$E2909,$F2906),IF($D2909&gt;=$E2909,(IF($D2906&lt;LataProjekcji,IF((SUM($K2907:W2907)+12)&lt;$E2909,12,$E2909-SUM($K2907:W2907)),0)),(IF($D2906&lt;LataProjekcji,IF((SUM($K2907:W2907)+12)&lt;$D2909,12,$D2909-SUM($K2907:W2907)),0)))),0),0)</f>
        <v>0</v>
      </c>
      <c r="Y2907" s="542">
        <f ca="1">IF(AND($G2907,NOT(ISTEXT($G2906)),ISNUMBER(Poczatek),ISNUMBER(Koniec_Projekt)),IFERROR(IF($D2906=LataProjekcji,IF($F2906&gt;$E2909,$E2909,$F2906),IF($D2909&gt;=$E2909,(IF($D2906&lt;LataProjekcji,IF((SUM($K2907:X2907)+12)&lt;$E2909,12,$E2909-SUM($K2907:X2907)),0)),(IF($D2906&lt;LataProjekcji,IF((SUM($K2907:X2907)+12)&lt;$D2909,12,$D2909-SUM($K2907:X2907)),0)))),0),0)</f>
        <v>0</v>
      </c>
      <c r="Z2907" s="542">
        <f ca="1">IF(AND($G2907,NOT(ISTEXT($G2906)),ISNUMBER(Poczatek),ISNUMBER(Koniec_Projekt)),IFERROR(IF($D2906=LataProjekcji,IF($F2906&gt;$E2909,$E2909,$F2906),IF($D2909&gt;=$E2909,(IF($D2906&lt;LataProjekcji,IF((SUM($K2907:Y2907)+12)&lt;$E2909,12,$E2909-SUM($K2907:Y2907)),0)),(IF($D2906&lt;LataProjekcji,IF((SUM($K2907:Y2907)+12)&lt;$D2909,12,$D2909-SUM($K2907:Y2907)),0)))),0),0)</f>
        <v>0</v>
      </c>
      <c r="AA2907" s="542">
        <f ca="1">IF(AND($G2907,NOT(ISTEXT($G2906)),ISNUMBER(Poczatek),ISNUMBER(Koniec_Projekt)),IFERROR(IF($D2906=LataProjekcji,IF($F2906&gt;$E2909,$E2909,$F2906),IF($D2909&gt;=$E2909,(IF($D2906&lt;LataProjekcji,IF((SUM($K2907:Z2907)+12)&lt;$E2909,12,$E2909-SUM($K2907:Z2907)),0)),(IF($D2906&lt;LataProjekcji,IF((SUM($K2907:Z2907)+12)&lt;$D2909,12,$D2909-SUM($K2907:Z2907)),0)))),0),0)</f>
        <v>0</v>
      </c>
      <c r="AB2907" s="542">
        <f ca="1">IF(AND($G2907,NOT(ISTEXT($G2906)),ISNUMBER(Poczatek),ISNUMBER(Koniec_Projekt)),IFERROR(IF($D2906=LataProjekcji,IF($F2906&gt;$E2909,$E2909,$F2906),IF($D2909&gt;=$E2909,(IF($D2906&lt;LataProjekcji,IF((SUM($K2907:AA2907)+12)&lt;$E2909,12,$E2909-SUM($K2907:AA2907)),0)),(IF($D2906&lt;LataProjekcji,IF((SUM($K2907:AA2907)+12)&lt;$D2909,12,$D2909-SUM($K2907:AA2907)),0)))),0),0)</f>
        <v>0</v>
      </c>
      <c r="AC2907" s="542">
        <f ca="1">IF(AND($G2907,NOT(ISTEXT($G2906)),ISNUMBER(Poczatek),ISNUMBER(Koniec_Projekt)),IFERROR(IF($D2906=LataProjekcji,IF($F2906&gt;$E2909,$E2909,$F2906),IF($D2909&gt;=$E2909,(IF($D2906&lt;LataProjekcji,IF((SUM($K2907:AB2907)+12)&lt;$E2909,12,$E2909-SUM($K2907:AB2907)),0)),(IF($D2906&lt;LataProjekcji,IF((SUM($K2907:AB2907)+12)&lt;$D2909,12,$D2909-SUM($K2907:AB2907)),0)))),0),0)</f>
        <v>0</v>
      </c>
      <c r="AD2907" s="542">
        <f ca="1">IF(AND($G2907,NOT(ISTEXT($G2906)),ISNUMBER(Poczatek),ISNUMBER(Koniec_Projekt)),IFERROR(IF($D2906=LataProjekcji,IF($F2906&gt;$E2909,$E2909,$F2906),IF($D2909&gt;=$E2909,(IF($D2906&lt;LataProjekcji,IF((SUM($K2907:AC2907)+12)&lt;$E2909,12,$E2909-SUM($K2907:AC2907)),0)),(IF($D2906&lt;LataProjekcji,IF((SUM($K2907:AC2907)+12)&lt;$D2909,12,$D2909-SUM($K2907:AC2907)),0)))),0),0)</f>
        <v>0</v>
      </c>
      <c r="AE2907" s="542">
        <f ca="1">IF(AND($G2907,NOT(ISTEXT($G2906)),ISNUMBER(Poczatek),ISNUMBER(Koniec_Projekt)),IFERROR(IF($D2906=LataProjekcji,IF($F2906&gt;$E2909,$E2909,$F2906),IF($D2909&gt;=$E2909,(IF($D2906&lt;LataProjekcji,IF((SUM($K2907:AD2907)+12)&lt;$E2909,12,$E2909-SUM($K2907:AD2907)),0)),(IF($D2906&lt;LataProjekcji,IF((SUM($K2907:AD2907)+12)&lt;$D2909,12,$D2909-SUM($K2907:AD2907)),0)))),0),0)</f>
        <v>0</v>
      </c>
    </row>
    <row r="2908" spans="2:31" hidden="1">
      <c r="B2908" s="531" t="s">
        <v>757</v>
      </c>
      <c r="D2908" s="459">
        <f ca="1">D1742</f>
        <v>0</v>
      </c>
      <c r="E2908" s="459">
        <f ca="1">IF(D2907&gt;10,ROUND(D2908/12,2),D2908)</f>
        <v>0</v>
      </c>
      <c r="F2908" s="529">
        <f>Koniec_Projekt</f>
        <v>0</v>
      </c>
      <c r="G2908" s="330">
        <f>Miesiac_Koniec_Projekt</f>
        <v>0</v>
      </c>
      <c r="H2908" s="543" t="b">
        <f ca="1">SUM(K2908:AE2908)=D2907</f>
        <v>1</v>
      </c>
      <c r="I2908" s="1" t="s">
        <v>716</v>
      </c>
      <c r="K2908" s="256">
        <f ca="1">IF(AND($G2907,NOT(ISTEXT($G2906)),ISNUMBER(Poczatek),ISNUMBER(Koniec_Projekt)),IFERROR(IF(LataProjekcji=$F2909,ROUND($D2907,0),ROUND(K2906*$E2908,0)),0),0)</f>
        <v>0</v>
      </c>
      <c r="L2908" s="5">
        <f ca="1">IF(AND($G2907,NOT(ISTEXT($G2906)),ISNUMBER(Poczatek),ISNUMBER(Koniec_Projekt)),IFERROR(IF(LataProjekcji=$F2909,ROUND($D2907-SUM(K2908:$K2908),0),ROUND(L2906*$E2908,0)),0),0)</f>
        <v>0</v>
      </c>
      <c r="M2908" s="5">
        <f ca="1">IF(AND($G2907,NOT(ISTEXT($G2906)),ISNUMBER(Poczatek),ISNUMBER(Koniec_Projekt)),IFERROR(IF(LataProjekcji=$F2909,ROUND($D2907-SUM($K2908:L2908),0),ROUND(M2906*$E2908,0)),0),0)</f>
        <v>0</v>
      </c>
      <c r="N2908" s="5">
        <f ca="1">IF(AND($G2907,NOT(ISTEXT($G2906)),ISNUMBER(Poczatek),ISNUMBER(Koniec_Projekt)),IFERROR(IF(LataProjekcji=$F2909,ROUND($D2907-SUM($K2908:M2908),0),ROUND(N2906*$E2908,0)),0),0)</f>
        <v>0</v>
      </c>
      <c r="O2908" s="5">
        <f ca="1">IF(AND($G2907,NOT(ISTEXT($G2906)),ISNUMBER(Poczatek),ISNUMBER(Koniec_Projekt)),IFERROR(IF(LataProjekcji=$F2909,ROUND($D2907-SUM($K2908:N2908),0),ROUND(O2906*$E2908,0)),0),0)</f>
        <v>0</v>
      </c>
      <c r="P2908" s="5">
        <f ca="1">IF(AND($G2907,NOT(ISTEXT($G2906)),ISNUMBER(Poczatek),ISNUMBER(Koniec_Projekt)),IFERROR(IF(LataProjekcji=$F2909,ROUND($D2907-SUM($K2908:O2908),0),ROUND(P2906*$E2908,0)),0),0)</f>
        <v>0</v>
      </c>
      <c r="Q2908" s="5">
        <f ca="1">IF(AND($G2907,NOT(ISTEXT($G2906)),ISNUMBER(Poczatek),ISNUMBER(Koniec_Projekt)),IFERROR(IF(LataProjekcji=$F2909,ROUND($D2907-SUM($K2908:P2908),0),ROUND(Q2906*$E2908,0)),0),0)</f>
        <v>0</v>
      </c>
      <c r="R2908" s="5">
        <f ca="1">IF(AND($G2907,NOT(ISTEXT($G2906)),ISNUMBER(Poczatek),ISNUMBER(Koniec_Projekt)),IFERROR(IF(LataProjekcji=$F2909,ROUND($D2907-SUM($K2908:Q2908),0),ROUND(R2906*$E2908,0)),0),0)</f>
        <v>0</v>
      </c>
      <c r="S2908" s="5">
        <f ca="1">IF(AND($G2907,NOT(ISTEXT($G2906)),ISNUMBER(Poczatek),ISNUMBER(Koniec_Projekt)),IFERROR(IF(LataProjekcji=$F2909,ROUND($D2907-SUM($K2908:R2908),0),ROUND(S2906*$E2908,0)),0),0)</f>
        <v>0</v>
      </c>
      <c r="T2908" s="5">
        <f ca="1">IF(AND($G2907,NOT(ISTEXT($G2906)),ISNUMBER(Poczatek),ISNUMBER(Koniec_Projekt)),IFERROR(IF(LataProjekcji=$F2909,ROUND($D2907-SUM($K2908:S2908),0),ROUND(T2906*$E2908,0)),0),0)</f>
        <v>0</v>
      </c>
      <c r="U2908" s="5">
        <f ca="1">IF(AND($G2907,NOT(ISTEXT($G2906)),ISNUMBER(Poczatek),ISNUMBER(Koniec_Projekt)),IFERROR(IF(LataProjekcji=$F2909,ROUND($D2907-SUM($K2908:T2908),0),ROUND(U2906*$E2908,0)),0),0)</f>
        <v>0</v>
      </c>
      <c r="V2908" s="5">
        <f ca="1">IF(AND($G2907,NOT(ISTEXT($G2906)),ISNUMBER(Poczatek),ISNUMBER(Koniec_Projekt)),IFERROR(IF(LataProjekcji=$F2909,ROUND($D2907-SUM($K2908:U2908),0),ROUND(V2906*$E2908,0)),0),0)</f>
        <v>0</v>
      </c>
      <c r="W2908" s="5">
        <f ca="1">IF(AND($G2907,NOT(ISTEXT($G2906)),ISNUMBER(Poczatek),ISNUMBER(Koniec_Projekt)),IFERROR(IF(LataProjekcji=$F2909,ROUND($D2907-SUM($K2908:V2908),0),ROUND(W2906*$E2908,0)),0),0)</f>
        <v>0</v>
      </c>
      <c r="X2908" s="5">
        <f ca="1">IF(AND($G2907,NOT(ISTEXT($G2906)),ISNUMBER(Poczatek),ISNUMBER(Koniec_Projekt)),IFERROR(IF(LataProjekcji=$F2909,ROUND($D2907-SUM($K2908:W2908),0),ROUND(X2906*$E2908,0)),0),0)</f>
        <v>0</v>
      </c>
      <c r="Y2908" s="5">
        <f ca="1">IF(AND($G2907,NOT(ISTEXT($G2906)),ISNUMBER(Poczatek),ISNUMBER(Koniec_Projekt)),IFERROR(IF(LataProjekcji=$F2909,ROUND($D2907-SUM($K2908:X2908),0),ROUND(Y2906*$E2908,0)),0),0)</f>
        <v>0</v>
      </c>
      <c r="Z2908" s="5">
        <f ca="1">IF(AND($G2907,NOT(ISTEXT($G2906)),ISNUMBER(Poczatek),ISNUMBER(Koniec_Projekt)),IFERROR(IF(LataProjekcji=$F2909,ROUND($D2907-SUM($K2908:Y2908),0),ROUND(Z2906*$E2908,0)),0),0)</f>
        <v>0</v>
      </c>
      <c r="AA2908" s="5">
        <f ca="1">IF(AND($G2907,NOT(ISTEXT($G2906)),ISNUMBER(Poczatek),ISNUMBER(Koniec_Projekt)),IFERROR(IF(LataProjekcji=$F2909,ROUND($D2907-SUM($K2908:Z2908),0),ROUND(AA2906*$E2908,0)),0),0)</f>
        <v>0</v>
      </c>
      <c r="AB2908" s="5">
        <f ca="1">IF(AND($G2907,NOT(ISTEXT($G2906)),ISNUMBER(Poczatek),ISNUMBER(Koniec_Projekt)),IFERROR(IF(LataProjekcji=$F2909,ROUND($D2907-SUM($K2908:AA2908),0),ROUND(AB2906*$E2908,0)),0),0)</f>
        <v>0</v>
      </c>
      <c r="AC2908" s="5">
        <f ca="1">IF(AND($G2907,NOT(ISTEXT($G2906)),ISNUMBER(Poczatek),ISNUMBER(Koniec_Projekt)),IFERROR(IF(LataProjekcji=$F2909,ROUND($D2907-SUM($K2908:AB2908),0),ROUND(AC2906*$E2908,0)),0),0)</f>
        <v>0</v>
      </c>
      <c r="AD2908" s="5">
        <f ca="1">IF(AND($G2907,NOT(ISTEXT($G2906)),ISNUMBER(Poczatek),ISNUMBER(Koniec_Projekt)),IFERROR(IF(LataProjekcji=$F2909,ROUND($D2907-SUM($K2908:AC2908),0),ROUND(AD2906*$E2908,0)),0),0)</f>
        <v>0</v>
      </c>
      <c r="AE2908" s="5">
        <f ca="1">IF(AND($G2907,NOT(ISTEXT($G2906)),ISNUMBER(Poczatek),ISNUMBER(Koniec_Projekt)),IFERROR(IF(LataProjekcji=$F2909,ROUND($D2907-SUM($K2908:AD2908),0),ROUND(AE2906*$E2908,0)),0),0)</f>
        <v>0</v>
      </c>
    </row>
    <row r="2909" spans="2:31" hidden="1">
      <c r="B2909" s="531" t="s">
        <v>754</v>
      </c>
      <c r="D2909" s="1">
        <f ca="1">IFERROR(ROUNDUP(D2907/E2908,0),0)</f>
        <v>0</v>
      </c>
      <c r="E2909" s="1">
        <f ca="1">IF(D2909=0,0,DATEDIF(DATE(D2906,E2906,1),DATE(F2908,G2908,1),"m"))</f>
        <v>0</v>
      </c>
      <c r="F2909" s="1" t="str">
        <f ca="1">IFERROR(YEAR(G2906),"brak daty")</f>
        <v>brak daty</v>
      </c>
      <c r="G2909" s="1" t="str">
        <f ca="1">IFERROR(MONTH(G2906),"brak daty")</f>
        <v>brak daty</v>
      </c>
      <c r="I2909" s="1" t="s">
        <v>426</v>
      </c>
      <c r="K2909" s="5">
        <f ca="1">IF(AND($G2907,NOT(ISTEXT($G2906)),ISNUMBER(Poczatek),ISNUMBER(Koniec_Projekt)),IFERROR(IF(LataProjekcji=$F2908,IF(AND($G2908=$G2909,$F2908=$F2909),ROUND($D2907-SUM($K2909),0),ROUND(K2907*$E2908,0)),IF(LataProjekcji&gt;$F2908,0,ROUND(K2907*$E2908,0))),0),0)</f>
        <v>0</v>
      </c>
      <c r="L2909" s="5">
        <f ca="1">IF(AND($G2907,NOT(ISTEXT($G2906)),ISNUMBER(Poczatek),ISNUMBER(Koniec_Projekt)),IFERROR(IF(LataProjekcji=$F2908,IF(AND($G2908=$G2909,$F2908=$F2909),ROUND($D2907-SUM($K2909:K2909),0),ROUND(L2907*$E2908,0)),IF(LataProjekcji&gt;$F2908,0,ROUND(L2907*$E2908,0))),0),0)</f>
        <v>0</v>
      </c>
      <c r="M2909" s="5">
        <f ca="1">IF(AND($G2907,NOT(ISTEXT($G2906)),ISNUMBER(Poczatek),ISNUMBER(Koniec_Projekt)),IFERROR(IF(LataProjekcji=$F2908,IF(AND($G2908=$G2909,$F2908=$F2909),ROUND($D2907-SUM($K2909:L2909),0),ROUND(M2907*$E2908,0)),IF(LataProjekcji&gt;$F2908,0,ROUND(M2907*$E2908,0))),0),0)</f>
        <v>0</v>
      </c>
      <c r="N2909" s="5">
        <f ca="1">IF(AND($G2907,NOT(ISTEXT($G2906)),ISNUMBER(Poczatek),ISNUMBER(Koniec_Projekt)),IFERROR(IF(LataProjekcji=$F2908,IF(AND($G2908=$G2909,$F2908=$F2909),ROUND($D2907-SUM($K2909:M2909),0),ROUND(N2907*$E2908,0)),IF(LataProjekcji&gt;$F2908,0,ROUND(N2907*$E2908,0))),0),0)</f>
        <v>0</v>
      </c>
      <c r="O2909" s="5">
        <f ca="1">IF(AND($G2907,NOT(ISTEXT($G2906)),ISNUMBER(Poczatek),ISNUMBER(Koniec_Projekt)),IFERROR(IF(LataProjekcji=$F2908,IF(AND($G2908=$G2909,$F2908=$F2909),ROUND($D2907-SUM($K2909:N2909),0),ROUND(O2907*$E2908,0)),IF(LataProjekcji&gt;$F2908,0,ROUND(O2907*$E2908,0))),0),0)</f>
        <v>0</v>
      </c>
      <c r="P2909" s="5">
        <f ca="1">IF(AND($G2907,NOT(ISTEXT($G2906)),ISNUMBER(Poczatek),ISNUMBER(Koniec_Projekt)),IFERROR(IF(LataProjekcji=$F2908,IF(AND($G2908=$G2909,$F2908=$F2909),ROUND($D2907-SUM($K2909:O2909),0),ROUND(P2907*$E2908,0)),IF(LataProjekcji&gt;$F2908,0,ROUND(P2907*$E2908,0))),0),0)</f>
        <v>0</v>
      </c>
      <c r="Q2909" s="5">
        <f ca="1">IF(AND($G2907,NOT(ISTEXT($G2906)),ISNUMBER(Poczatek),ISNUMBER(Koniec_Projekt)),IFERROR(IF(LataProjekcji=$F2908,IF(AND($G2908=$G2909,$F2908=$F2909),ROUND($D2907-SUM($K2909:P2909),0),ROUND(Q2907*$E2908,0)),IF(LataProjekcji&gt;$F2908,0,ROUND(Q2907*$E2908,0))),0),0)</f>
        <v>0</v>
      </c>
      <c r="R2909" s="5">
        <f ca="1">IF(AND($G2907,NOT(ISTEXT($G2906)),ISNUMBER(Poczatek),ISNUMBER(Koniec_Projekt)),IFERROR(IF(LataProjekcji=$F2908,IF(AND($G2908=$G2909,$F2908=$F2909),ROUND($D2907-SUM($K2909:Q2909),0),ROUND(R2907*$E2908,0)),IF(LataProjekcji&gt;$F2908,0,ROUND(R2907*$E2908,0))),0),0)</f>
        <v>0</v>
      </c>
      <c r="S2909" s="5">
        <f ca="1">IF(AND($G2907,NOT(ISTEXT($G2906)),ISNUMBER(Poczatek),ISNUMBER(Koniec_Projekt)),IFERROR(IF(LataProjekcji=$F2908,IF(AND($G2908=$G2909,$F2908=$F2909),ROUND($D2907-SUM($K2909:R2909),0),ROUND(S2907*$E2908,0)),IF(LataProjekcji&gt;$F2908,0,ROUND(S2907*$E2908,0))),0),0)</f>
        <v>0</v>
      </c>
      <c r="T2909" s="5">
        <f ca="1">IF(AND($G2907,NOT(ISTEXT($G2906)),ISNUMBER(Poczatek),ISNUMBER(Koniec_Projekt)),IFERROR(IF(LataProjekcji=$F2908,IF(AND($G2908=$G2909,$F2908=$F2909),ROUND($D2907-SUM($K2909:S2909),0),ROUND(T2907*$E2908,0)),IF(LataProjekcji&gt;$F2908,0,ROUND(T2907*$E2908,0))),0),0)</f>
        <v>0</v>
      </c>
      <c r="U2909" s="5">
        <f ca="1">IF(AND($G2907,NOT(ISTEXT($G2906)),ISNUMBER(Poczatek),ISNUMBER(Koniec_Projekt)),IFERROR(IF(LataProjekcji=$F2908,IF(AND($G2908=$G2909,$F2908=$F2909),ROUND($D2907-SUM($K2909:T2909),0),ROUND(U2907*$E2908,0)),IF(LataProjekcji&gt;$F2908,0,ROUND(U2907*$E2908,0))),0),0)</f>
        <v>0</v>
      </c>
      <c r="V2909" s="5">
        <f ca="1">IF(AND($G2907,NOT(ISTEXT($G2906)),ISNUMBER(Poczatek),ISNUMBER(Koniec_Projekt)),IFERROR(IF(LataProjekcji=$F2908,IF(AND($G2908=$G2909,$F2908=$F2909),ROUND($D2907-SUM($K2909:U2909),0),ROUND(V2907*$E2908,0)),IF(LataProjekcji&gt;$F2908,0,ROUND(V2907*$E2908,0))),0),0)</f>
        <v>0</v>
      </c>
      <c r="W2909" s="5">
        <f ca="1">IF(AND($G2907,NOT(ISTEXT($G2906)),ISNUMBER(Poczatek),ISNUMBER(Koniec_Projekt)),IFERROR(IF(LataProjekcji=$F2908,IF(AND($G2908=$G2909,$F2908=$F2909),ROUND($D2907-SUM($K2909:V2909),0),ROUND(W2907*$E2908,0)),IF(LataProjekcji&gt;$F2908,0,ROUND(W2907*$E2908,0))),0),0)</f>
        <v>0</v>
      </c>
      <c r="X2909" s="5">
        <f ca="1">IF(AND($G2907,NOT(ISTEXT($G2906)),ISNUMBER(Poczatek),ISNUMBER(Koniec_Projekt)),IFERROR(IF(LataProjekcji=$F2908,IF(AND($G2908=$G2909,$F2908=$F2909),ROUND($D2907-SUM($K2909:W2909),0),ROUND(X2907*$E2908,0)),IF(LataProjekcji&gt;$F2908,0,ROUND(X2907*$E2908,0))),0),0)</f>
        <v>0</v>
      </c>
      <c r="Y2909" s="5">
        <f ca="1">IF(AND($G2907,NOT(ISTEXT($G2906)),ISNUMBER(Poczatek),ISNUMBER(Koniec_Projekt)),IFERROR(IF(LataProjekcji=$F2908,IF(AND($G2908=$G2909,$F2908=$F2909),ROUND($D2907-SUM($K2909:X2909),0),ROUND(Y2907*$E2908,0)),IF(LataProjekcji&gt;$F2908,0,ROUND(Y2907*$E2908,0))),0),0)</f>
        <v>0</v>
      </c>
      <c r="Z2909" s="5">
        <f ca="1">IF(AND($G2907,NOT(ISTEXT($G2906)),ISNUMBER(Poczatek),ISNUMBER(Koniec_Projekt)),IFERROR(IF(LataProjekcji=$F2908,IF(AND($G2908=$G2909,$F2908=$F2909),ROUND($D2907-SUM($K2909:Y2909),0),ROUND(Z2907*$E2908,0)),IF(LataProjekcji&gt;$F2908,0,ROUND(Z2907*$E2908,0))),0),0)</f>
        <v>0</v>
      </c>
      <c r="AA2909" s="5">
        <f ca="1">IF(AND($G2907,NOT(ISTEXT($G2906)),ISNUMBER(Poczatek),ISNUMBER(Koniec_Projekt)),IFERROR(IF(LataProjekcji=$F2908,IF(AND($G2908=$G2909,$F2908=$F2909),ROUND($D2907-SUM($K2909:Z2909),0),ROUND(AA2907*$E2908,0)),IF(LataProjekcji&gt;$F2908,0,ROUND(AA2907*$E2908,0))),0),0)</f>
        <v>0</v>
      </c>
      <c r="AB2909" s="5">
        <f ca="1">IF(AND($G2907,NOT(ISTEXT($G2906)),ISNUMBER(Poczatek),ISNUMBER(Koniec_Projekt)),IFERROR(IF(LataProjekcji=$F2908,IF(AND($G2908=$G2909,$F2908=$F2909),ROUND($D2907-SUM($K2909:AA2909),0),ROUND(AB2907*$E2908,0)),IF(LataProjekcji&gt;$F2908,0,ROUND(AB2907*$E2908,0))),0),0)</f>
        <v>0</v>
      </c>
      <c r="AC2909" s="5">
        <f ca="1">IF(AND($G2907,NOT(ISTEXT($G2906)),ISNUMBER(Poczatek),ISNUMBER(Koniec_Projekt)),IFERROR(IF(LataProjekcji=$F2908,IF(AND($G2908=$G2909,$F2908=$F2909),ROUND($D2907-SUM($K2909:AB2909),0),ROUND(AC2907*$E2908,0)),IF(LataProjekcji&gt;$F2908,0,ROUND(AC2907*$E2908,0))),0),0)</f>
        <v>0</v>
      </c>
      <c r="AD2909" s="5">
        <f ca="1">IF(AND($G2907,NOT(ISTEXT($G2906)),ISNUMBER(Poczatek),ISNUMBER(Koniec_Projekt)),IFERROR(IF(LataProjekcji=$F2908,IF(AND($G2908=$G2909,$F2908=$F2909),ROUND($D2907-SUM($K2909:AC2909),0),ROUND(AD2907*$E2908,0)),IF(LataProjekcji&gt;$F2908,0,ROUND(AD2907*$E2908,0))),0),0)</f>
        <v>0</v>
      </c>
      <c r="AE2909" s="5">
        <f ca="1">IF(AND($G2907,NOT(ISTEXT($G2906)),ISNUMBER(Poczatek),ISNUMBER(Koniec_Projekt)),IFERROR(IF(LataProjekcji=$F2908,IF(AND($G2908=$G2909,$F2908=$F2909),ROUND($D2907-SUM($K2909:AD2909),0),ROUND(AE2907*$E2908,0)),IF(LataProjekcji&gt;$F2908,0,ROUND(AE2907*$E2908,0))),0),0)</f>
        <v>0</v>
      </c>
    </row>
    <row r="2910" spans="2:31" ht="12.5" hidden="1" thickBot="1">
      <c r="B2910" s="532" t="s">
        <v>755</v>
      </c>
      <c r="C2910" s="533"/>
      <c r="D2910" s="534">
        <f ca="1">IF(D2907&gt;10,ROUND((D2909-1)*E2908,0),E2908)</f>
        <v>0</v>
      </c>
      <c r="E2910" s="534">
        <f ca="1">D2907-D2910</f>
        <v>0</v>
      </c>
      <c r="F2910" s="533"/>
      <c r="G2910" s="533"/>
      <c r="H2910" s="533"/>
      <c r="I2910" s="533"/>
      <c r="J2910" s="533"/>
      <c r="K2910" s="533"/>
      <c r="L2910" s="533"/>
      <c r="M2910" s="533"/>
      <c r="N2910" s="533"/>
      <c r="O2910" s="533"/>
      <c r="P2910" s="533"/>
      <c r="Q2910" s="533"/>
      <c r="R2910" s="533"/>
      <c r="S2910" s="533"/>
      <c r="T2910" s="533"/>
      <c r="U2910" s="533"/>
      <c r="V2910" s="533"/>
      <c r="W2910" s="533"/>
      <c r="X2910" s="533"/>
      <c r="Y2910" s="533"/>
      <c r="Z2910" s="533"/>
      <c r="AA2910" s="533"/>
      <c r="AB2910" s="533"/>
      <c r="AC2910" s="533"/>
      <c r="AD2910" s="533"/>
      <c r="AE2910" s="533"/>
    </row>
    <row r="2911" spans="2:31" ht="12.5" hidden="1" thickTop="1"/>
    <row r="2912" spans="2:31" ht="12.5" hidden="1" thickBot="1">
      <c r="B2912" s="535" t="str">
        <f ca="1">"nazwa ST: "&amp;B1746</f>
        <v>nazwa ST: 0</v>
      </c>
      <c r="C2912" s="535"/>
      <c r="D2912" s="536">
        <f>D1746</f>
        <v>176</v>
      </c>
      <c r="E2912" s="535"/>
      <c r="F2912" s="535"/>
      <c r="G2912" s="535"/>
      <c r="H2912" s="535"/>
      <c r="I2912" s="535"/>
      <c r="J2912" s="535"/>
      <c r="K2912" s="544" t="str">
        <f t="shared" ref="K2912:AE2912" si="3750">LataProjekcji</f>
        <v>Uzupełnij dane</v>
      </c>
      <c r="L2912" s="544" t="str">
        <f t="shared" si="3750"/>
        <v/>
      </c>
      <c r="M2912" s="544" t="str">
        <f t="shared" si="3750"/>
        <v/>
      </c>
      <c r="N2912" s="544" t="str">
        <f t="shared" si="3750"/>
        <v/>
      </c>
      <c r="O2912" s="544" t="str">
        <f t="shared" si="3750"/>
        <v/>
      </c>
      <c r="P2912" s="544" t="str">
        <f t="shared" si="3750"/>
        <v/>
      </c>
      <c r="Q2912" s="544" t="str">
        <f t="shared" si="3750"/>
        <v/>
      </c>
      <c r="R2912" s="544" t="str">
        <f t="shared" si="3750"/>
        <v/>
      </c>
      <c r="S2912" s="544" t="str">
        <f t="shared" si="3750"/>
        <v/>
      </c>
      <c r="T2912" s="544" t="str">
        <f t="shared" si="3750"/>
        <v/>
      </c>
      <c r="U2912" s="544" t="str">
        <f t="shared" si="3750"/>
        <v/>
      </c>
      <c r="V2912" s="544" t="str">
        <f t="shared" si="3750"/>
        <v/>
      </c>
      <c r="W2912" s="544" t="str">
        <f t="shared" si="3750"/>
        <v/>
      </c>
      <c r="X2912" s="544" t="str">
        <f t="shared" si="3750"/>
        <v/>
      </c>
      <c r="Y2912" s="544" t="str">
        <f t="shared" si="3750"/>
        <v/>
      </c>
      <c r="Z2912" s="544" t="str">
        <f t="shared" si="3750"/>
        <v/>
      </c>
      <c r="AA2912" s="544" t="str">
        <f t="shared" si="3750"/>
        <v/>
      </c>
      <c r="AB2912" s="544" t="str">
        <f t="shared" si="3750"/>
        <v/>
      </c>
      <c r="AC2912" s="544" t="str">
        <f t="shared" si="3750"/>
        <v/>
      </c>
      <c r="AD2912" s="544" t="str">
        <f t="shared" si="3750"/>
        <v/>
      </c>
      <c r="AE2912" s="544" t="str">
        <f t="shared" si="3750"/>
        <v/>
      </c>
    </row>
    <row r="2913" spans="2:31" hidden="1">
      <c r="B2913" s="531" t="s">
        <v>756</v>
      </c>
      <c r="D2913" s="1">
        <f ca="1">D1747</f>
        <v>1900</v>
      </c>
      <c r="E2913" s="1">
        <f ca="1">E1747</f>
        <v>1</v>
      </c>
      <c r="F2913" s="1">
        <f ca="1">IF(D2914&gt;10,F1747,1)</f>
        <v>1</v>
      </c>
      <c r="G2913" s="530" t="str">
        <f ca="1">IF(ISBLANK(OFFSET($E$269,$D2912,0)),"brak daty",IF(D2914&gt;10,EDATE(OFFSET($E$269,$D2912,0),D2916),DATE(D2913,E2913,1)))</f>
        <v>brak daty</v>
      </c>
      <c r="H2913" s="543" t="b">
        <f ca="1">SUM(K2913:AE2913)=D2916</f>
        <v>1</v>
      </c>
      <c r="I2913" s="1" t="s">
        <v>752</v>
      </c>
      <c r="K2913" s="5">
        <f ca="1">IF(AND($G2914,NOT(ISTEXT($G2913)),ISNUMBER(Poczatek),ISNUMBER(Koniec_Projekt)),IFERROR(IF($D2913=LataProjekcji,$F2913,IF($D2913&lt;LataProjekcji,IF((SUM(K2913)+12)&lt;$D2916,12,$D2916-SUM(K2913)),0)),0),0)</f>
        <v>0</v>
      </c>
      <c r="L2913" s="5">
        <f ca="1">IF(AND($G2914,NOT(ISTEXT($G2913)),ISNUMBER(Poczatek),ISNUMBER(Koniec_Projekt)),IFERROR(IF($D2913=LataProjekcji,$F2913,IF($D2913&lt;LataProjekcji,IF((SUM($K2913:K2913)+12)&lt;$D2916,12,$D2916-SUM($K2913:K2913)),0)),0),0)</f>
        <v>0</v>
      </c>
      <c r="M2913" s="5">
        <f ca="1">IF(AND($G2914,NOT(ISTEXT($G2913)),ISNUMBER(Poczatek),ISNUMBER(Koniec_Projekt)),IFERROR(IF($D2913=LataProjekcji,$F2913,IF($D2913&lt;LataProjekcji,IF((SUM($K2913:L2913)+12)&lt;$D2916,12,$D2916-SUM($K2913:L2913)),0)),0),0)</f>
        <v>0</v>
      </c>
      <c r="N2913" s="5">
        <f ca="1">IF(AND($G2914,NOT(ISTEXT($G2913)),ISNUMBER(Poczatek),ISNUMBER(Koniec_Projekt)),IFERROR(IF($D2913=LataProjekcji,$F2913,IF($D2913&lt;LataProjekcji,IF((SUM($K2913:M2913)+12)&lt;$D2916,12,$D2916-SUM($K2913:M2913)),0)),0),0)</f>
        <v>0</v>
      </c>
      <c r="O2913" s="5">
        <f ca="1">IF(AND($G2914,NOT(ISTEXT($G2913)),ISNUMBER(Poczatek),ISNUMBER(Koniec_Projekt)),IFERROR(IF($D2913=LataProjekcji,$F2913,IF($D2913&lt;LataProjekcji,IF((SUM($K2913:N2913)+12)&lt;$D2916,12,$D2916-SUM($K2913:N2913)),0)),0),0)</f>
        <v>0</v>
      </c>
      <c r="P2913" s="5">
        <f ca="1">IF(AND($G2914,NOT(ISTEXT($G2913)),ISNUMBER(Poczatek),ISNUMBER(Koniec_Projekt)),IFERROR(IF($D2913=LataProjekcji,$F2913,IF($D2913&lt;LataProjekcji,IF((SUM($K2913:O2913)+12)&lt;$D2916,12,$D2916-SUM($K2913:O2913)),0)),0),0)</f>
        <v>0</v>
      </c>
      <c r="Q2913" s="5">
        <f ca="1">IF(AND($G2914,NOT(ISTEXT($G2913)),ISNUMBER(Poczatek),ISNUMBER(Koniec_Projekt)),IFERROR(IF($D2913=LataProjekcji,$F2913,IF($D2913&lt;LataProjekcji,IF((SUM($K2913:P2913)+12)&lt;$D2916,12,$D2916-SUM($K2913:P2913)),0)),0),0)</f>
        <v>0</v>
      </c>
      <c r="R2913" s="5">
        <f ca="1">IF(AND($G2914,NOT(ISTEXT($G2913)),ISNUMBER(Poczatek),ISNUMBER(Koniec_Projekt)),IFERROR(IF($D2913=LataProjekcji,$F2913,IF($D2913&lt;LataProjekcji,IF((SUM($K2913:Q2913)+12)&lt;$D2916,12,$D2916-SUM($K2913:Q2913)),0)),0),0)</f>
        <v>0</v>
      </c>
      <c r="S2913" s="5">
        <f ca="1">IF(AND($G2914,NOT(ISTEXT($G2913)),ISNUMBER(Poczatek),ISNUMBER(Koniec_Projekt)),IFERROR(IF($D2913=LataProjekcji,$F2913,IF($D2913&lt;LataProjekcji,IF((SUM($K2913:R2913)+12)&lt;$D2916,12,$D2916-SUM($K2913:R2913)),0)),0),0)</f>
        <v>0</v>
      </c>
      <c r="T2913" s="5">
        <f ca="1">IF(AND($G2914,NOT(ISTEXT($G2913)),ISNUMBER(Poczatek),ISNUMBER(Koniec_Projekt)),IFERROR(IF($D2913=LataProjekcji,$F2913,IF($D2913&lt;LataProjekcji,IF((SUM($K2913:S2913)+12)&lt;$D2916,12,$D2916-SUM($K2913:S2913)),0)),0),0)</f>
        <v>0</v>
      </c>
      <c r="U2913" s="5">
        <f ca="1">IF(AND($G2914,NOT(ISTEXT($G2913)),ISNUMBER(Poczatek),ISNUMBER(Koniec_Projekt)),IFERROR(IF($D2913=LataProjekcji,$F2913,IF($D2913&lt;LataProjekcji,IF((SUM($K2913:T2913)+12)&lt;$D2916,12,$D2916-SUM($K2913:T2913)),0)),0),0)</f>
        <v>0</v>
      </c>
      <c r="V2913" s="5">
        <f ca="1">IF(AND($G2914,NOT(ISTEXT($G2913)),ISNUMBER(Poczatek),ISNUMBER(Koniec_Projekt)),IFERROR(IF($D2913=LataProjekcji,$F2913,IF($D2913&lt;LataProjekcji,IF((SUM($K2913:U2913)+12)&lt;$D2916,12,$D2916-SUM($K2913:U2913)),0)),0),0)</f>
        <v>0</v>
      </c>
      <c r="W2913" s="5">
        <f ca="1">IF(AND($G2914,NOT(ISTEXT($G2913)),ISNUMBER(Poczatek),ISNUMBER(Koniec_Projekt)),IFERROR(IF($D2913=LataProjekcji,$F2913,IF($D2913&lt;LataProjekcji,IF((SUM($K2913:V2913)+12)&lt;$D2916,12,$D2916-SUM($K2913:V2913)),0)),0),0)</f>
        <v>0</v>
      </c>
      <c r="X2913" s="5">
        <f ca="1">IF(AND($G2914,NOT(ISTEXT($G2913)),ISNUMBER(Poczatek),ISNUMBER(Koniec_Projekt)),IFERROR(IF($D2913=LataProjekcji,$F2913,IF($D2913&lt;LataProjekcji,IF((SUM($K2913:W2913)+12)&lt;$D2916,12,$D2916-SUM($K2913:W2913)),0)),0),0)</f>
        <v>0</v>
      </c>
      <c r="Y2913" s="5">
        <f ca="1">IF(AND($G2914,NOT(ISTEXT($G2913)),ISNUMBER(Poczatek),ISNUMBER(Koniec_Projekt)),IFERROR(IF($D2913=LataProjekcji,$F2913,IF($D2913&lt;LataProjekcji,IF((SUM($K2913:X2913)+12)&lt;$D2916,12,$D2916-SUM($K2913:X2913)),0)),0),0)</f>
        <v>0</v>
      </c>
      <c r="Z2913" s="5">
        <f ca="1">IF(AND($G2914,NOT(ISTEXT($G2913)),ISNUMBER(Poczatek),ISNUMBER(Koniec_Projekt)),IFERROR(IF($D2913=LataProjekcji,$F2913,IF($D2913&lt;LataProjekcji,IF((SUM($K2913:Y2913)+12)&lt;$D2916,12,$D2916-SUM($K2913:Y2913)),0)),0),0)</f>
        <v>0</v>
      </c>
      <c r="AA2913" s="5">
        <f ca="1">IF(AND($G2914,NOT(ISTEXT($G2913)),ISNUMBER(Poczatek),ISNUMBER(Koniec_Projekt)),IFERROR(IF($D2913=LataProjekcji,$F2913,IF($D2913&lt;LataProjekcji,IF((SUM($K2913:Z2913)+12)&lt;$D2916,12,$D2916-SUM($K2913:Z2913)),0)),0),0)</f>
        <v>0</v>
      </c>
      <c r="AB2913" s="5">
        <f ca="1">IF(AND($G2914,NOT(ISTEXT($G2913)),ISNUMBER(Poczatek),ISNUMBER(Koniec_Projekt)),IFERROR(IF($D2913=LataProjekcji,$F2913,IF($D2913&lt;LataProjekcji,IF((SUM($K2913:AA2913)+12)&lt;$D2916,12,$D2916-SUM($K2913:AA2913)),0)),0),0)</f>
        <v>0</v>
      </c>
      <c r="AC2913" s="5">
        <f ca="1">IF(AND($G2914,NOT(ISTEXT($G2913)),ISNUMBER(Poczatek),ISNUMBER(Koniec_Projekt)),IFERROR(IF($D2913=LataProjekcji,$F2913,IF($D2913&lt;LataProjekcji,IF((SUM($K2913:AB2913)+12)&lt;$D2916,12,$D2916-SUM($K2913:AB2913)),0)),0),0)</f>
        <v>0</v>
      </c>
      <c r="AD2913" s="5">
        <f ca="1">IF(AND($G2914,NOT(ISTEXT($G2913)),ISNUMBER(Poczatek),ISNUMBER(Koniec_Projekt)),IFERROR(IF($D2913=LataProjekcji,$F2913,IF($D2913&lt;LataProjekcji,IF((SUM($K2913:AC2913)+12)&lt;$D2916,12,$D2916-SUM($K2913:AC2913)),0)),0),0)</f>
        <v>0</v>
      </c>
      <c r="AE2913" s="5">
        <f ca="1">IF(AND($G2914,NOT(ISTEXT($G2913)),ISNUMBER(Poczatek),ISNUMBER(Koniec_Projekt)),IFERROR(IF($D2913=LataProjekcji,$F2913,IF($D2913&lt;LataProjekcji,IF((SUM($K2913:AD2913)+12)&lt;$D2916,12,$D2916-SUM($K2913:AD2913)),0)),0),0)</f>
        <v>0</v>
      </c>
    </row>
    <row r="2914" spans="2:31" hidden="1">
      <c r="B2914" s="531" t="s">
        <v>758</v>
      </c>
      <c r="D2914" s="5">
        <f ca="1">D1748</f>
        <v>0</v>
      </c>
      <c r="E2914" s="459">
        <f ca="1">E1748</f>
        <v>0</v>
      </c>
      <c r="F2914" s="459">
        <f ca="1">F1748</f>
        <v>0</v>
      </c>
      <c r="G2914" s="1" t="b">
        <f>NOT(ISBLANK(am_maszyny))</f>
        <v>0</v>
      </c>
      <c r="H2914" s="543" t="b">
        <f ca="1">SUM(K2914:AE2914)=E2916</f>
        <v>1</v>
      </c>
      <c r="I2914" s="1" t="s">
        <v>753</v>
      </c>
      <c r="K2914" s="542">
        <f ca="1">IF(AND($G2914,NOT(ISTEXT($G2913)),ISNUMBER(Poczatek),ISNUMBER(Koniec_Projekt)),IFERROR(IF($D2913=LataProjekcji,IF($F2913&gt;$E2916,$E2916,$F2913),IF($D2916&gt;=$E2916,(IF($D2913&lt;LataProjekcji,IF((SUM(J2914:$K2914)+12)&lt;$E2916,12,$E2916-SUM(J2914:$K2914)),0)),(IF($D2913&lt;LataProjekcji,IF((SUM(J2914:$K2914)+12)&lt;$D2916,12,$D2916-SUM(J2914:$K2914)),0)))),0),0)</f>
        <v>0</v>
      </c>
      <c r="L2914" s="542">
        <f ca="1">IF(AND($G2914,NOT(ISTEXT($G2913)),ISNUMBER(Poczatek),ISNUMBER(Koniec_Projekt)),IFERROR(IF($D2913=LataProjekcji,IF($F2913&gt;$E2916,$E2916,$F2913),IF($D2916&gt;=$E2916,(IF($D2913&lt;LataProjekcji,IF((SUM($K2914:K2914)+12)&lt;$E2916,12,$E2916-SUM($K2914:K2914)),0)),(IF($D2913&lt;LataProjekcji,IF((SUM($K2914:K2914)+12)&lt;$D2916,12,$D2916-SUM($K2914:K2914)),0)))),0),0)</f>
        <v>0</v>
      </c>
      <c r="M2914" s="542">
        <f ca="1">IF(AND($G2914,NOT(ISTEXT($G2913)),ISNUMBER(Poczatek),ISNUMBER(Koniec_Projekt)),IFERROR(IF($D2913=LataProjekcji,IF($F2913&gt;$E2916,$E2916,$F2913),IF($D2916&gt;=$E2916,(IF($D2913&lt;LataProjekcji,IF((SUM($K2914:L2914)+12)&lt;$E2916,12,$E2916-SUM($K2914:L2914)),0)),(IF($D2913&lt;LataProjekcji,IF((SUM($K2914:L2914)+12)&lt;$D2916,12,$D2916-SUM($K2914:L2914)),0)))),0),0)</f>
        <v>0</v>
      </c>
      <c r="N2914" s="542">
        <f ca="1">IF(AND($G2914,NOT(ISTEXT($G2913)),ISNUMBER(Poczatek),ISNUMBER(Koniec_Projekt)),IFERROR(IF($D2913=LataProjekcji,IF($F2913&gt;$E2916,$E2916,$F2913),IF($D2916&gt;=$E2916,(IF($D2913&lt;LataProjekcji,IF((SUM($K2914:M2914)+12)&lt;$E2916,12,$E2916-SUM($K2914:M2914)),0)),(IF($D2913&lt;LataProjekcji,IF((SUM($K2914:M2914)+12)&lt;$D2916,12,$D2916-SUM($K2914:M2914)),0)))),0),0)</f>
        <v>0</v>
      </c>
      <c r="O2914" s="542">
        <f ca="1">IF(AND($G2914,NOT(ISTEXT($G2913)),ISNUMBER(Poczatek),ISNUMBER(Koniec_Projekt)),IFERROR(IF($D2913=LataProjekcji,IF($F2913&gt;$E2916,$E2916,$F2913),IF($D2916&gt;=$E2916,(IF($D2913&lt;LataProjekcji,IF((SUM($K2914:N2914)+12)&lt;$E2916,12,$E2916-SUM($K2914:N2914)),0)),(IF($D2913&lt;LataProjekcji,IF((SUM($K2914:N2914)+12)&lt;$D2916,12,$D2916-SUM($K2914:N2914)),0)))),0),0)</f>
        <v>0</v>
      </c>
      <c r="P2914" s="542">
        <f ca="1">IF(AND($G2914,NOT(ISTEXT($G2913)),ISNUMBER(Poczatek),ISNUMBER(Koniec_Projekt)),IFERROR(IF($D2913=LataProjekcji,IF($F2913&gt;$E2916,$E2916,$F2913),IF($D2916&gt;=$E2916,(IF($D2913&lt;LataProjekcji,IF((SUM($K2914:O2914)+12)&lt;$E2916,12,$E2916-SUM($K2914:O2914)),0)),(IF($D2913&lt;LataProjekcji,IF((SUM($K2914:O2914)+12)&lt;$D2916,12,$D2916-SUM($K2914:O2914)),0)))),0),0)</f>
        <v>0</v>
      </c>
      <c r="Q2914" s="542">
        <f ca="1">IF(AND($G2914,NOT(ISTEXT($G2913)),ISNUMBER(Poczatek),ISNUMBER(Koniec_Projekt)),IFERROR(IF($D2913=LataProjekcji,IF($F2913&gt;$E2916,$E2916,$F2913),IF($D2916&gt;=$E2916,(IF($D2913&lt;LataProjekcji,IF((SUM($K2914:P2914)+12)&lt;$E2916,12,$E2916-SUM($K2914:P2914)),0)),(IF($D2913&lt;LataProjekcji,IF((SUM($K2914:P2914)+12)&lt;$D2916,12,$D2916-SUM($K2914:P2914)),0)))),0),0)</f>
        <v>0</v>
      </c>
      <c r="R2914" s="542">
        <f ca="1">IF(AND($G2914,NOT(ISTEXT($G2913)),ISNUMBER(Poczatek),ISNUMBER(Koniec_Projekt)),IFERROR(IF($D2913=LataProjekcji,IF($F2913&gt;$E2916,$E2916,$F2913),IF($D2916&gt;=$E2916,(IF($D2913&lt;LataProjekcji,IF((SUM($K2914:Q2914)+12)&lt;$E2916,12,$E2916-SUM($K2914:Q2914)),0)),(IF($D2913&lt;LataProjekcji,IF((SUM($K2914:Q2914)+12)&lt;$D2916,12,$D2916-SUM($K2914:Q2914)),0)))),0),0)</f>
        <v>0</v>
      </c>
      <c r="S2914" s="542">
        <f ca="1">IF(AND($G2914,NOT(ISTEXT($G2913)),ISNUMBER(Poczatek),ISNUMBER(Koniec_Projekt)),IFERROR(IF($D2913=LataProjekcji,IF($F2913&gt;$E2916,$E2916,$F2913),IF($D2916&gt;=$E2916,(IF($D2913&lt;LataProjekcji,IF((SUM($K2914:R2914)+12)&lt;$E2916,12,$E2916-SUM($K2914:R2914)),0)),(IF($D2913&lt;LataProjekcji,IF((SUM($K2914:R2914)+12)&lt;$D2916,12,$D2916-SUM($K2914:R2914)),0)))),0),0)</f>
        <v>0</v>
      </c>
      <c r="T2914" s="542">
        <f ca="1">IF(AND($G2914,NOT(ISTEXT($G2913)),ISNUMBER(Poczatek),ISNUMBER(Koniec_Projekt)),IFERROR(IF($D2913=LataProjekcji,IF($F2913&gt;$E2916,$E2916,$F2913),IF($D2916&gt;=$E2916,(IF($D2913&lt;LataProjekcji,IF((SUM($K2914:S2914)+12)&lt;$E2916,12,$E2916-SUM($K2914:S2914)),0)),(IF($D2913&lt;LataProjekcji,IF((SUM($K2914:S2914)+12)&lt;$D2916,12,$D2916-SUM($K2914:S2914)),0)))),0),0)</f>
        <v>0</v>
      </c>
      <c r="U2914" s="542">
        <f ca="1">IF(AND($G2914,NOT(ISTEXT($G2913)),ISNUMBER(Poczatek),ISNUMBER(Koniec_Projekt)),IFERROR(IF($D2913=LataProjekcji,IF($F2913&gt;$E2916,$E2916,$F2913),IF($D2916&gt;=$E2916,(IF($D2913&lt;LataProjekcji,IF((SUM($K2914:T2914)+12)&lt;$E2916,12,$E2916-SUM($K2914:T2914)),0)),(IF($D2913&lt;LataProjekcji,IF((SUM($K2914:T2914)+12)&lt;$D2916,12,$D2916-SUM($K2914:T2914)),0)))),0),0)</f>
        <v>0</v>
      </c>
      <c r="V2914" s="542">
        <f ca="1">IF(AND($G2914,NOT(ISTEXT($G2913)),ISNUMBER(Poczatek),ISNUMBER(Koniec_Projekt)),IFERROR(IF($D2913=LataProjekcji,IF($F2913&gt;$E2916,$E2916,$F2913),IF($D2916&gt;=$E2916,(IF($D2913&lt;LataProjekcji,IF((SUM($K2914:U2914)+12)&lt;$E2916,12,$E2916-SUM($K2914:U2914)),0)),(IF($D2913&lt;LataProjekcji,IF((SUM($K2914:U2914)+12)&lt;$D2916,12,$D2916-SUM($K2914:U2914)),0)))),0),0)</f>
        <v>0</v>
      </c>
      <c r="W2914" s="542">
        <f ca="1">IF(AND($G2914,NOT(ISTEXT($G2913)),ISNUMBER(Poczatek),ISNUMBER(Koniec_Projekt)),IFERROR(IF($D2913=LataProjekcji,IF($F2913&gt;$E2916,$E2916,$F2913),IF($D2916&gt;=$E2916,(IF($D2913&lt;LataProjekcji,IF((SUM($K2914:V2914)+12)&lt;$E2916,12,$E2916-SUM($K2914:V2914)),0)),(IF($D2913&lt;LataProjekcji,IF((SUM($K2914:V2914)+12)&lt;$D2916,12,$D2916-SUM($K2914:V2914)),0)))),0),0)</f>
        <v>0</v>
      </c>
      <c r="X2914" s="542">
        <f ca="1">IF(AND($G2914,NOT(ISTEXT($G2913)),ISNUMBER(Poczatek),ISNUMBER(Koniec_Projekt)),IFERROR(IF($D2913=LataProjekcji,IF($F2913&gt;$E2916,$E2916,$F2913),IF($D2916&gt;=$E2916,(IF($D2913&lt;LataProjekcji,IF((SUM($K2914:W2914)+12)&lt;$E2916,12,$E2916-SUM($K2914:W2914)),0)),(IF($D2913&lt;LataProjekcji,IF((SUM($K2914:W2914)+12)&lt;$D2916,12,$D2916-SUM($K2914:W2914)),0)))),0),0)</f>
        <v>0</v>
      </c>
      <c r="Y2914" s="542">
        <f ca="1">IF(AND($G2914,NOT(ISTEXT($G2913)),ISNUMBER(Poczatek),ISNUMBER(Koniec_Projekt)),IFERROR(IF($D2913=LataProjekcji,IF($F2913&gt;$E2916,$E2916,$F2913),IF($D2916&gt;=$E2916,(IF($D2913&lt;LataProjekcji,IF((SUM($K2914:X2914)+12)&lt;$E2916,12,$E2916-SUM($K2914:X2914)),0)),(IF($D2913&lt;LataProjekcji,IF((SUM($K2914:X2914)+12)&lt;$D2916,12,$D2916-SUM($K2914:X2914)),0)))),0),0)</f>
        <v>0</v>
      </c>
      <c r="Z2914" s="542">
        <f ca="1">IF(AND($G2914,NOT(ISTEXT($G2913)),ISNUMBER(Poczatek),ISNUMBER(Koniec_Projekt)),IFERROR(IF($D2913=LataProjekcji,IF($F2913&gt;$E2916,$E2916,$F2913),IF($D2916&gt;=$E2916,(IF($D2913&lt;LataProjekcji,IF((SUM($K2914:Y2914)+12)&lt;$E2916,12,$E2916-SUM($K2914:Y2914)),0)),(IF($D2913&lt;LataProjekcji,IF((SUM($K2914:Y2914)+12)&lt;$D2916,12,$D2916-SUM($K2914:Y2914)),0)))),0),0)</f>
        <v>0</v>
      </c>
      <c r="AA2914" s="542">
        <f ca="1">IF(AND($G2914,NOT(ISTEXT($G2913)),ISNUMBER(Poczatek),ISNUMBER(Koniec_Projekt)),IFERROR(IF($D2913=LataProjekcji,IF($F2913&gt;$E2916,$E2916,$F2913),IF($D2916&gt;=$E2916,(IF($D2913&lt;LataProjekcji,IF((SUM($K2914:Z2914)+12)&lt;$E2916,12,$E2916-SUM($K2914:Z2914)),0)),(IF($D2913&lt;LataProjekcji,IF((SUM($K2914:Z2914)+12)&lt;$D2916,12,$D2916-SUM($K2914:Z2914)),0)))),0),0)</f>
        <v>0</v>
      </c>
      <c r="AB2914" s="542">
        <f ca="1">IF(AND($G2914,NOT(ISTEXT($G2913)),ISNUMBER(Poczatek),ISNUMBER(Koniec_Projekt)),IFERROR(IF($D2913=LataProjekcji,IF($F2913&gt;$E2916,$E2916,$F2913),IF($D2916&gt;=$E2916,(IF($D2913&lt;LataProjekcji,IF((SUM($K2914:AA2914)+12)&lt;$E2916,12,$E2916-SUM($K2914:AA2914)),0)),(IF($D2913&lt;LataProjekcji,IF((SUM($K2914:AA2914)+12)&lt;$D2916,12,$D2916-SUM($K2914:AA2914)),0)))),0),0)</f>
        <v>0</v>
      </c>
      <c r="AC2914" s="542">
        <f ca="1">IF(AND($G2914,NOT(ISTEXT($G2913)),ISNUMBER(Poczatek),ISNUMBER(Koniec_Projekt)),IFERROR(IF($D2913=LataProjekcji,IF($F2913&gt;$E2916,$E2916,$F2913),IF($D2916&gt;=$E2916,(IF($D2913&lt;LataProjekcji,IF((SUM($K2914:AB2914)+12)&lt;$E2916,12,$E2916-SUM($K2914:AB2914)),0)),(IF($D2913&lt;LataProjekcji,IF((SUM($K2914:AB2914)+12)&lt;$D2916,12,$D2916-SUM($K2914:AB2914)),0)))),0),0)</f>
        <v>0</v>
      </c>
      <c r="AD2914" s="542">
        <f ca="1">IF(AND($G2914,NOT(ISTEXT($G2913)),ISNUMBER(Poczatek),ISNUMBER(Koniec_Projekt)),IFERROR(IF($D2913=LataProjekcji,IF($F2913&gt;$E2916,$E2916,$F2913),IF($D2916&gt;=$E2916,(IF($D2913&lt;LataProjekcji,IF((SUM($K2914:AC2914)+12)&lt;$E2916,12,$E2916-SUM($K2914:AC2914)),0)),(IF($D2913&lt;LataProjekcji,IF((SUM($K2914:AC2914)+12)&lt;$D2916,12,$D2916-SUM($K2914:AC2914)),0)))),0),0)</f>
        <v>0</v>
      </c>
      <c r="AE2914" s="542">
        <f ca="1">IF(AND($G2914,NOT(ISTEXT($G2913)),ISNUMBER(Poczatek),ISNUMBER(Koniec_Projekt)),IFERROR(IF($D2913=LataProjekcji,IF($F2913&gt;$E2916,$E2916,$F2913),IF($D2916&gt;=$E2916,(IF($D2913&lt;LataProjekcji,IF((SUM($K2914:AD2914)+12)&lt;$E2916,12,$E2916-SUM($K2914:AD2914)),0)),(IF($D2913&lt;LataProjekcji,IF((SUM($K2914:AD2914)+12)&lt;$D2916,12,$D2916-SUM($K2914:AD2914)),0)))),0),0)</f>
        <v>0</v>
      </c>
    </row>
    <row r="2915" spans="2:31" hidden="1">
      <c r="B2915" s="531" t="s">
        <v>757</v>
      </c>
      <c r="D2915" s="459">
        <f ca="1">D1749</f>
        <v>0</v>
      </c>
      <c r="E2915" s="459">
        <f ca="1">IF(D2914&gt;10,ROUND(D2915/12,2),D2915)</f>
        <v>0</v>
      </c>
      <c r="F2915" s="529">
        <f>Koniec_Projekt</f>
        <v>0</v>
      </c>
      <c r="G2915" s="330">
        <f>Miesiac_Koniec_Projekt</f>
        <v>0</v>
      </c>
      <c r="H2915" s="543" t="b">
        <f ca="1">SUM(K2915:AE2915)=D2914</f>
        <v>1</v>
      </c>
      <c r="I2915" s="1" t="s">
        <v>716</v>
      </c>
      <c r="K2915" s="256">
        <f ca="1">IF(AND($G2914,NOT(ISTEXT($G2913)),ISNUMBER(Poczatek),ISNUMBER(Koniec_Projekt)),IFERROR(IF(LataProjekcji=$F2916,ROUND($D2914,0),ROUND(K2913*$E2915,0)),0),0)</f>
        <v>0</v>
      </c>
      <c r="L2915" s="5">
        <f ca="1">IF(AND($G2914,NOT(ISTEXT($G2913)),ISNUMBER(Poczatek),ISNUMBER(Koniec_Projekt)),IFERROR(IF(LataProjekcji=$F2916,ROUND($D2914-SUM(K2915:$K2915),0),ROUND(L2913*$E2915,0)),0),0)</f>
        <v>0</v>
      </c>
      <c r="M2915" s="5">
        <f ca="1">IF(AND($G2914,NOT(ISTEXT($G2913)),ISNUMBER(Poczatek),ISNUMBER(Koniec_Projekt)),IFERROR(IF(LataProjekcji=$F2916,ROUND($D2914-SUM($K2915:L2915),0),ROUND(M2913*$E2915,0)),0),0)</f>
        <v>0</v>
      </c>
      <c r="N2915" s="5">
        <f ca="1">IF(AND($G2914,NOT(ISTEXT($G2913)),ISNUMBER(Poczatek),ISNUMBER(Koniec_Projekt)),IFERROR(IF(LataProjekcji=$F2916,ROUND($D2914-SUM($K2915:M2915),0),ROUND(N2913*$E2915,0)),0),0)</f>
        <v>0</v>
      </c>
      <c r="O2915" s="5">
        <f ca="1">IF(AND($G2914,NOT(ISTEXT($G2913)),ISNUMBER(Poczatek),ISNUMBER(Koniec_Projekt)),IFERROR(IF(LataProjekcji=$F2916,ROUND($D2914-SUM($K2915:N2915),0),ROUND(O2913*$E2915,0)),0),0)</f>
        <v>0</v>
      </c>
      <c r="P2915" s="5">
        <f ca="1">IF(AND($G2914,NOT(ISTEXT($G2913)),ISNUMBER(Poczatek),ISNUMBER(Koniec_Projekt)),IFERROR(IF(LataProjekcji=$F2916,ROUND($D2914-SUM($K2915:O2915),0),ROUND(P2913*$E2915,0)),0),0)</f>
        <v>0</v>
      </c>
      <c r="Q2915" s="5">
        <f ca="1">IF(AND($G2914,NOT(ISTEXT($G2913)),ISNUMBER(Poczatek),ISNUMBER(Koniec_Projekt)),IFERROR(IF(LataProjekcji=$F2916,ROUND($D2914-SUM($K2915:P2915),0),ROUND(Q2913*$E2915,0)),0),0)</f>
        <v>0</v>
      </c>
      <c r="R2915" s="5">
        <f ca="1">IF(AND($G2914,NOT(ISTEXT($G2913)),ISNUMBER(Poczatek),ISNUMBER(Koniec_Projekt)),IFERROR(IF(LataProjekcji=$F2916,ROUND($D2914-SUM($K2915:Q2915),0),ROUND(R2913*$E2915,0)),0),0)</f>
        <v>0</v>
      </c>
      <c r="S2915" s="5">
        <f ca="1">IF(AND($G2914,NOT(ISTEXT($G2913)),ISNUMBER(Poczatek),ISNUMBER(Koniec_Projekt)),IFERROR(IF(LataProjekcji=$F2916,ROUND($D2914-SUM($K2915:R2915),0),ROUND(S2913*$E2915,0)),0),0)</f>
        <v>0</v>
      </c>
      <c r="T2915" s="5">
        <f ca="1">IF(AND($G2914,NOT(ISTEXT($G2913)),ISNUMBER(Poczatek),ISNUMBER(Koniec_Projekt)),IFERROR(IF(LataProjekcji=$F2916,ROUND($D2914-SUM($K2915:S2915),0),ROUND(T2913*$E2915,0)),0),0)</f>
        <v>0</v>
      </c>
      <c r="U2915" s="5">
        <f ca="1">IF(AND($G2914,NOT(ISTEXT($G2913)),ISNUMBER(Poczatek),ISNUMBER(Koniec_Projekt)),IFERROR(IF(LataProjekcji=$F2916,ROUND($D2914-SUM($K2915:T2915),0),ROUND(U2913*$E2915,0)),0),0)</f>
        <v>0</v>
      </c>
      <c r="V2915" s="5">
        <f ca="1">IF(AND($G2914,NOT(ISTEXT($G2913)),ISNUMBER(Poczatek),ISNUMBER(Koniec_Projekt)),IFERROR(IF(LataProjekcji=$F2916,ROUND($D2914-SUM($K2915:U2915),0),ROUND(V2913*$E2915,0)),0),0)</f>
        <v>0</v>
      </c>
      <c r="W2915" s="5">
        <f ca="1">IF(AND($G2914,NOT(ISTEXT($G2913)),ISNUMBER(Poczatek),ISNUMBER(Koniec_Projekt)),IFERROR(IF(LataProjekcji=$F2916,ROUND($D2914-SUM($K2915:V2915),0),ROUND(W2913*$E2915,0)),0),0)</f>
        <v>0</v>
      </c>
      <c r="X2915" s="5">
        <f ca="1">IF(AND($G2914,NOT(ISTEXT($G2913)),ISNUMBER(Poczatek),ISNUMBER(Koniec_Projekt)),IFERROR(IF(LataProjekcji=$F2916,ROUND($D2914-SUM($K2915:W2915),0),ROUND(X2913*$E2915,0)),0),0)</f>
        <v>0</v>
      </c>
      <c r="Y2915" s="5">
        <f ca="1">IF(AND($G2914,NOT(ISTEXT($G2913)),ISNUMBER(Poczatek),ISNUMBER(Koniec_Projekt)),IFERROR(IF(LataProjekcji=$F2916,ROUND($D2914-SUM($K2915:X2915),0),ROUND(Y2913*$E2915,0)),0),0)</f>
        <v>0</v>
      </c>
      <c r="Z2915" s="5">
        <f ca="1">IF(AND($G2914,NOT(ISTEXT($G2913)),ISNUMBER(Poczatek),ISNUMBER(Koniec_Projekt)),IFERROR(IF(LataProjekcji=$F2916,ROUND($D2914-SUM($K2915:Y2915),0),ROUND(Z2913*$E2915,0)),0),0)</f>
        <v>0</v>
      </c>
      <c r="AA2915" s="5">
        <f ca="1">IF(AND($G2914,NOT(ISTEXT($G2913)),ISNUMBER(Poczatek),ISNUMBER(Koniec_Projekt)),IFERROR(IF(LataProjekcji=$F2916,ROUND($D2914-SUM($K2915:Z2915),0),ROUND(AA2913*$E2915,0)),0),0)</f>
        <v>0</v>
      </c>
      <c r="AB2915" s="5">
        <f ca="1">IF(AND($G2914,NOT(ISTEXT($G2913)),ISNUMBER(Poczatek),ISNUMBER(Koniec_Projekt)),IFERROR(IF(LataProjekcji=$F2916,ROUND($D2914-SUM($K2915:AA2915),0),ROUND(AB2913*$E2915,0)),0),0)</f>
        <v>0</v>
      </c>
      <c r="AC2915" s="5">
        <f ca="1">IF(AND($G2914,NOT(ISTEXT($G2913)),ISNUMBER(Poczatek),ISNUMBER(Koniec_Projekt)),IFERROR(IF(LataProjekcji=$F2916,ROUND($D2914-SUM($K2915:AB2915),0),ROUND(AC2913*$E2915,0)),0),0)</f>
        <v>0</v>
      </c>
      <c r="AD2915" s="5">
        <f ca="1">IF(AND($G2914,NOT(ISTEXT($G2913)),ISNUMBER(Poczatek),ISNUMBER(Koniec_Projekt)),IFERROR(IF(LataProjekcji=$F2916,ROUND($D2914-SUM($K2915:AC2915),0),ROUND(AD2913*$E2915,0)),0),0)</f>
        <v>0</v>
      </c>
      <c r="AE2915" s="5">
        <f ca="1">IF(AND($G2914,NOT(ISTEXT($G2913)),ISNUMBER(Poczatek),ISNUMBER(Koniec_Projekt)),IFERROR(IF(LataProjekcji=$F2916,ROUND($D2914-SUM($K2915:AD2915),0),ROUND(AE2913*$E2915,0)),0),0)</f>
        <v>0</v>
      </c>
    </row>
    <row r="2916" spans="2:31" hidden="1">
      <c r="B2916" s="531" t="s">
        <v>754</v>
      </c>
      <c r="D2916" s="1">
        <f ca="1">IFERROR(ROUNDUP(D2914/E2915,0),0)</f>
        <v>0</v>
      </c>
      <c r="E2916" s="1">
        <f ca="1">IF(D2916=0,0,DATEDIF(DATE(D2913,E2913,1),DATE(F2915,G2915,1),"m"))</f>
        <v>0</v>
      </c>
      <c r="F2916" s="1" t="str">
        <f ca="1">IFERROR(YEAR(G2913),"brak daty")</f>
        <v>brak daty</v>
      </c>
      <c r="G2916" s="1" t="str">
        <f ca="1">IFERROR(MONTH(G2913),"brak daty")</f>
        <v>brak daty</v>
      </c>
      <c r="I2916" s="1" t="s">
        <v>426</v>
      </c>
      <c r="K2916" s="5">
        <f ca="1">IF(AND($G2914,NOT(ISTEXT($G2913)),ISNUMBER(Poczatek),ISNUMBER(Koniec_Projekt)),IFERROR(IF(LataProjekcji=$F2915,IF(AND($G2915=$G2916,$F2915=$F2916),ROUND($D2914-SUM($K2916),0),ROUND(K2914*$E2915,0)),IF(LataProjekcji&gt;$F2915,0,ROUND(K2914*$E2915,0))),0),0)</f>
        <v>0</v>
      </c>
      <c r="L2916" s="5">
        <f ca="1">IF(AND($G2914,NOT(ISTEXT($G2913)),ISNUMBER(Poczatek),ISNUMBER(Koniec_Projekt)),IFERROR(IF(LataProjekcji=$F2915,IF(AND($G2915=$G2916,$F2915=$F2916),ROUND($D2914-SUM($K2916:K2916),0),ROUND(L2914*$E2915,0)),IF(LataProjekcji&gt;$F2915,0,ROUND(L2914*$E2915,0))),0),0)</f>
        <v>0</v>
      </c>
      <c r="M2916" s="5">
        <f ca="1">IF(AND($G2914,NOT(ISTEXT($G2913)),ISNUMBER(Poczatek),ISNUMBER(Koniec_Projekt)),IFERROR(IF(LataProjekcji=$F2915,IF(AND($G2915=$G2916,$F2915=$F2916),ROUND($D2914-SUM($K2916:L2916),0),ROUND(M2914*$E2915,0)),IF(LataProjekcji&gt;$F2915,0,ROUND(M2914*$E2915,0))),0),0)</f>
        <v>0</v>
      </c>
      <c r="N2916" s="5">
        <f ca="1">IF(AND($G2914,NOT(ISTEXT($G2913)),ISNUMBER(Poczatek),ISNUMBER(Koniec_Projekt)),IFERROR(IF(LataProjekcji=$F2915,IF(AND($G2915=$G2916,$F2915=$F2916),ROUND($D2914-SUM($K2916:M2916),0),ROUND(N2914*$E2915,0)),IF(LataProjekcji&gt;$F2915,0,ROUND(N2914*$E2915,0))),0),0)</f>
        <v>0</v>
      </c>
      <c r="O2916" s="5">
        <f ca="1">IF(AND($G2914,NOT(ISTEXT($G2913)),ISNUMBER(Poczatek),ISNUMBER(Koniec_Projekt)),IFERROR(IF(LataProjekcji=$F2915,IF(AND($G2915=$G2916,$F2915=$F2916),ROUND($D2914-SUM($K2916:N2916),0),ROUND(O2914*$E2915,0)),IF(LataProjekcji&gt;$F2915,0,ROUND(O2914*$E2915,0))),0),0)</f>
        <v>0</v>
      </c>
      <c r="P2916" s="5">
        <f ca="1">IF(AND($G2914,NOT(ISTEXT($G2913)),ISNUMBER(Poczatek),ISNUMBER(Koniec_Projekt)),IFERROR(IF(LataProjekcji=$F2915,IF(AND($G2915=$G2916,$F2915=$F2916),ROUND($D2914-SUM($K2916:O2916),0),ROUND(P2914*$E2915,0)),IF(LataProjekcji&gt;$F2915,0,ROUND(P2914*$E2915,0))),0),0)</f>
        <v>0</v>
      </c>
      <c r="Q2916" s="5">
        <f ca="1">IF(AND($G2914,NOT(ISTEXT($G2913)),ISNUMBER(Poczatek),ISNUMBER(Koniec_Projekt)),IFERROR(IF(LataProjekcji=$F2915,IF(AND($G2915=$G2916,$F2915=$F2916),ROUND($D2914-SUM($K2916:P2916),0),ROUND(Q2914*$E2915,0)),IF(LataProjekcji&gt;$F2915,0,ROUND(Q2914*$E2915,0))),0),0)</f>
        <v>0</v>
      </c>
      <c r="R2916" s="5">
        <f ca="1">IF(AND($G2914,NOT(ISTEXT($G2913)),ISNUMBER(Poczatek),ISNUMBER(Koniec_Projekt)),IFERROR(IF(LataProjekcji=$F2915,IF(AND($G2915=$G2916,$F2915=$F2916),ROUND($D2914-SUM($K2916:Q2916),0),ROUND(R2914*$E2915,0)),IF(LataProjekcji&gt;$F2915,0,ROUND(R2914*$E2915,0))),0),0)</f>
        <v>0</v>
      </c>
      <c r="S2916" s="5">
        <f ca="1">IF(AND($G2914,NOT(ISTEXT($G2913)),ISNUMBER(Poczatek),ISNUMBER(Koniec_Projekt)),IFERROR(IF(LataProjekcji=$F2915,IF(AND($G2915=$G2916,$F2915=$F2916),ROUND($D2914-SUM($K2916:R2916),0),ROUND(S2914*$E2915,0)),IF(LataProjekcji&gt;$F2915,0,ROUND(S2914*$E2915,0))),0),0)</f>
        <v>0</v>
      </c>
      <c r="T2916" s="5">
        <f ca="1">IF(AND($G2914,NOT(ISTEXT($G2913)),ISNUMBER(Poczatek),ISNUMBER(Koniec_Projekt)),IFERROR(IF(LataProjekcji=$F2915,IF(AND($G2915=$G2916,$F2915=$F2916),ROUND($D2914-SUM($K2916:S2916),0),ROUND(T2914*$E2915,0)),IF(LataProjekcji&gt;$F2915,0,ROUND(T2914*$E2915,0))),0),0)</f>
        <v>0</v>
      </c>
      <c r="U2916" s="5">
        <f ca="1">IF(AND($G2914,NOT(ISTEXT($G2913)),ISNUMBER(Poczatek),ISNUMBER(Koniec_Projekt)),IFERROR(IF(LataProjekcji=$F2915,IF(AND($G2915=$G2916,$F2915=$F2916),ROUND($D2914-SUM($K2916:T2916),0),ROUND(U2914*$E2915,0)),IF(LataProjekcji&gt;$F2915,0,ROUND(U2914*$E2915,0))),0),0)</f>
        <v>0</v>
      </c>
      <c r="V2916" s="5">
        <f ca="1">IF(AND($G2914,NOT(ISTEXT($G2913)),ISNUMBER(Poczatek),ISNUMBER(Koniec_Projekt)),IFERROR(IF(LataProjekcji=$F2915,IF(AND($G2915=$G2916,$F2915=$F2916),ROUND($D2914-SUM($K2916:U2916),0),ROUND(V2914*$E2915,0)),IF(LataProjekcji&gt;$F2915,0,ROUND(V2914*$E2915,0))),0),0)</f>
        <v>0</v>
      </c>
      <c r="W2916" s="5">
        <f ca="1">IF(AND($G2914,NOT(ISTEXT($G2913)),ISNUMBER(Poczatek),ISNUMBER(Koniec_Projekt)),IFERROR(IF(LataProjekcji=$F2915,IF(AND($G2915=$G2916,$F2915=$F2916),ROUND($D2914-SUM($K2916:V2916),0),ROUND(W2914*$E2915,0)),IF(LataProjekcji&gt;$F2915,0,ROUND(W2914*$E2915,0))),0),0)</f>
        <v>0</v>
      </c>
      <c r="X2916" s="5">
        <f ca="1">IF(AND($G2914,NOT(ISTEXT($G2913)),ISNUMBER(Poczatek),ISNUMBER(Koniec_Projekt)),IFERROR(IF(LataProjekcji=$F2915,IF(AND($G2915=$G2916,$F2915=$F2916),ROUND($D2914-SUM($K2916:W2916),0),ROUND(X2914*$E2915,0)),IF(LataProjekcji&gt;$F2915,0,ROUND(X2914*$E2915,0))),0),0)</f>
        <v>0</v>
      </c>
      <c r="Y2916" s="5">
        <f ca="1">IF(AND($G2914,NOT(ISTEXT($G2913)),ISNUMBER(Poczatek),ISNUMBER(Koniec_Projekt)),IFERROR(IF(LataProjekcji=$F2915,IF(AND($G2915=$G2916,$F2915=$F2916),ROUND($D2914-SUM($K2916:X2916),0),ROUND(Y2914*$E2915,0)),IF(LataProjekcji&gt;$F2915,0,ROUND(Y2914*$E2915,0))),0),0)</f>
        <v>0</v>
      </c>
      <c r="Z2916" s="5">
        <f ca="1">IF(AND($G2914,NOT(ISTEXT($G2913)),ISNUMBER(Poczatek),ISNUMBER(Koniec_Projekt)),IFERROR(IF(LataProjekcji=$F2915,IF(AND($G2915=$G2916,$F2915=$F2916),ROUND($D2914-SUM($K2916:Y2916),0),ROUND(Z2914*$E2915,0)),IF(LataProjekcji&gt;$F2915,0,ROUND(Z2914*$E2915,0))),0),0)</f>
        <v>0</v>
      </c>
      <c r="AA2916" s="5">
        <f ca="1">IF(AND($G2914,NOT(ISTEXT($G2913)),ISNUMBER(Poczatek),ISNUMBER(Koniec_Projekt)),IFERROR(IF(LataProjekcji=$F2915,IF(AND($G2915=$G2916,$F2915=$F2916),ROUND($D2914-SUM($K2916:Z2916),0),ROUND(AA2914*$E2915,0)),IF(LataProjekcji&gt;$F2915,0,ROUND(AA2914*$E2915,0))),0),0)</f>
        <v>0</v>
      </c>
      <c r="AB2916" s="5">
        <f ca="1">IF(AND($G2914,NOT(ISTEXT($G2913)),ISNUMBER(Poczatek),ISNUMBER(Koniec_Projekt)),IFERROR(IF(LataProjekcji=$F2915,IF(AND($G2915=$G2916,$F2915=$F2916),ROUND($D2914-SUM($K2916:AA2916),0),ROUND(AB2914*$E2915,0)),IF(LataProjekcji&gt;$F2915,0,ROUND(AB2914*$E2915,0))),0),0)</f>
        <v>0</v>
      </c>
      <c r="AC2916" s="5">
        <f ca="1">IF(AND($G2914,NOT(ISTEXT($G2913)),ISNUMBER(Poczatek),ISNUMBER(Koniec_Projekt)),IFERROR(IF(LataProjekcji=$F2915,IF(AND($G2915=$G2916,$F2915=$F2916),ROUND($D2914-SUM($K2916:AB2916),0),ROUND(AC2914*$E2915,0)),IF(LataProjekcji&gt;$F2915,0,ROUND(AC2914*$E2915,0))),0),0)</f>
        <v>0</v>
      </c>
      <c r="AD2916" s="5">
        <f ca="1">IF(AND($G2914,NOT(ISTEXT($G2913)),ISNUMBER(Poczatek),ISNUMBER(Koniec_Projekt)),IFERROR(IF(LataProjekcji=$F2915,IF(AND($G2915=$G2916,$F2915=$F2916),ROUND($D2914-SUM($K2916:AC2916),0),ROUND(AD2914*$E2915,0)),IF(LataProjekcji&gt;$F2915,0,ROUND(AD2914*$E2915,0))),0),0)</f>
        <v>0</v>
      </c>
      <c r="AE2916" s="5">
        <f ca="1">IF(AND($G2914,NOT(ISTEXT($G2913)),ISNUMBER(Poczatek),ISNUMBER(Koniec_Projekt)),IFERROR(IF(LataProjekcji=$F2915,IF(AND($G2915=$G2916,$F2915=$F2916),ROUND($D2914-SUM($K2916:AD2916),0),ROUND(AE2914*$E2915,0)),IF(LataProjekcji&gt;$F2915,0,ROUND(AE2914*$E2915,0))),0),0)</f>
        <v>0</v>
      </c>
    </row>
    <row r="2917" spans="2:31" ht="12.5" hidden="1" thickBot="1">
      <c r="B2917" s="532" t="s">
        <v>755</v>
      </c>
      <c r="C2917" s="533"/>
      <c r="D2917" s="534">
        <f ca="1">IF(D2914&gt;10,ROUND((D2916-1)*E2915,0),E2915)</f>
        <v>0</v>
      </c>
      <c r="E2917" s="534">
        <f ca="1">D2914-D2917</f>
        <v>0</v>
      </c>
      <c r="F2917" s="533"/>
      <c r="G2917" s="533"/>
      <c r="H2917" s="533"/>
      <c r="I2917" s="533"/>
      <c r="J2917" s="533"/>
      <c r="K2917" s="533"/>
      <c r="L2917" s="533"/>
      <c r="M2917" s="533"/>
      <c r="N2917" s="533"/>
      <c r="O2917" s="533"/>
      <c r="P2917" s="533"/>
      <c r="Q2917" s="533"/>
      <c r="R2917" s="533"/>
      <c r="S2917" s="533"/>
      <c r="T2917" s="533"/>
      <c r="U2917" s="533"/>
      <c r="V2917" s="533"/>
      <c r="W2917" s="533"/>
      <c r="X2917" s="533"/>
      <c r="Y2917" s="533"/>
      <c r="Z2917" s="533"/>
      <c r="AA2917" s="533"/>
      <c r="AB2917" s="533"/>
      <c r="AC2917" s="533"/>
      <c r="AD2917" s="533"/>
      <c r="AE2917" s="533"/>
    </row>
    <row r="2918" spans="2:31" ht="12.5" hidden="1" thickTop="1"/>
    <row r="2919" spans="2:31" ht="12.5" hidden="1" thickBot="1">
      <c r="B2919" s="535" t="str">
        <f ca="1">"nazwa ST: "&amp;B1753</f>
        <v>nazwa ST: 0</v>
      </c>
      <c r="C2919" s="535"/>
      <c r="D2919" s="536">
        <f>D1753</f>
        <v>177</v>
      </c>
      <c r="E2919" s="535"/>
      <c r="F2919" s="535"/>
      <c r="G2919" s="535"/>
      <c r="H2919" s="535"/>
      <c r="I2919" s="535"/>
      <c r="J2919" s="535"/>
      <c r="K2919" s="544" t="str">
        <f t="shared" ref="K2919:AE2919" si="3751">LataProjekcji</f>
        <v>Uzupełnij dane</v>
      </c>
      <c r="L2919" s="544" t="str">
        <f t="shared" si="3751"/>
        <v/>
      </c>
      <c r="M2919" s="544" t="str">
        <f t="shared" si="3751"/>
        <v/>
      </c>
      <c r="N2919" s="544" t="str">
        <f t="shared" si="3751"/>
        <v/>
      </c>
      <c r="O2919" s="544" t="str">
        <f t="shared" si="3751"/>
        <v/>
      </c>
      <c r="P2919" s="544" t="str">
        <f t="shared" si="3751"/>
        <v/>
      </c>
      <c r="Q2919" s="544" t="str">
        <f t="shared" si="3751"/>
        <v/>
      </c>
      <c r="R2919" s="544" t="str">
        <f t="shared" si="3751"/>
        <v/>
      </c>
      <c r="S2919" s="544" t="str">
        <f t="shared" si="3751"/>
        <v/>
      </c>
      <c r="T2919" s="544" t="str">
        <f t="shared" si="3751"/>
        <v/>
      </c>
      <c r="U2919" s="544" t="str">
        <f t="shared" si="3751"/>
        <v/>
      </c>
      <c r="V2919" s="544" t="str">
        <f t="shared" si="3751"/>
        <v/>
      </c>
      <c r="W2919" s="544" t="str">
        <f t="shared" si="3751"/>
        <v/>
      </c>
      <c r="X2919" s="544" t="str">
        <f t="shared" si="3751"/>
        <v/>
      </c>
      <c r="Y2919" s="544" t="str">
        <f t="shared" si="3751"/>
        <v/>
      </c>
      <c r="Z2919" s="544" t="str">
        <f t="shared" si="3751"/>
        <v/>
      </c>
      <c r="AA2919" s="544" t="str">
        <f t="shared" si="3751"/>
        <v/>
      </c>
      <c r="AB2919" s="544" t="str">
        <f t="shared" si="3751"/>
        <v/>
      </c>
      <c r="AC2919" s="544" t="str">
        <f t="shared" si="3751"/>
        <v/>
      </c>
      <c r="AD2919" s="544" t="str">
        <f t="shared" si="3751"/>
        <v/>
      </c>
      <c r="AE2919" s="544" t="str">
        <f t="shared" si="3751"/>
        <v/>
      </c>
    </row>
    <row r="2920" spans="2:31" hidden="1">
      <c r="B2920" s="531" t="s">
        <v>756</v>
      </c>
      <c r="D2920" s="1">
        <f ca="1">D1754</f>
        <v>1900</v>
      </c>
      <c r="E2920" s="1">
        <f ca="1">E1754</f>
        <v>1</v>
      </c>
      <c r="F2920" s="1">
        <f ca="1">IF(D2921&gt;10,F1754,1)</f>
        <v>1</v>
      </c>
      <c r="G2920" s="530" t="str">
        <f ca="1">IF(ISBLANK(OFFSET($E$269,$D2919,0)),"brak daty",IF(D2921&gt;10,EDATE(OFFSET($E$269,$D2919,0),D2923),DATE(D2920,E2920,1)))</f>
        <v>brak daty</v>
      </c>
      <c r="H2920" s="543" t="b">
        <f ca="1">SUM(K2920:AE2920)=D2923</f>
        <v>1</v>
      </c>
      <c r="I2920" s="1" t="s">
        <v>752</v>
      </c>
      <c r="K2920" s="5">
        <f ca="1">IF(AND($G2921,NOT(ISTEXT($G2920)),ISNUMBER(Poczatek),ISNUMBER(Koniec_Projekt)),IFERROR(IF($D2920=LataProjekcji,$F2920,IF($D2920&lt;LataProjekcji,IF((SUM(K2920)+12)&lt;$D2923,12,$D2923-SUM(K2920)),0)),0),0)</f>
        <v>0</v>
      </c>
      <c r="L2920" s="5">
        <f ca="1">IF(AND($G2921,NOT(ISTEXT($G2920)),ISNUMBER(Poczatek),ISNUMBER(Koniec_Projekt)),IFERROR(IF($D2920=LataProjekcji,$F2920,IF($D2920&lt;LataProjekcji,IF((SUM($K2920:K2920)+12)&lt;$D2923,12,$D2923-SUM($K2920:K2920)),0)),0),0)</f>
        <v>0</v>
      </c>
      <c r="M2920" s="5">
        <f ca="1">IF(AND($G2921,NOT(ISTEXT($G2920)),ISNUMBER(Poczatek),ISNUMBER(Koniec_Projekt)),IFERROR(IF($D2920=LataProjekcji,$F2920,IF($D2920&lt;LataProjekcji,IF((SUM($K2920:L2920)+12)&lt;$D2923,12,$D2923-SUM($K2920:L2920)),0)),0),0)</f>
        <v>0</v>
      </c>
      <c r="N2920" s="5">
        <f ca="1">IF(AND($G2921,NOT(ISTEXT($G2920)),ISNUMBER(Poczatek),ISNUMBER(Koniec_Projekt)),IFERROR(IF($D2920=LataProjekcji,$F2920,IF($D2920&lt;LataProjekcji,IF((SUM($K2920:M2920)+12)&lt;$D2923,12,$D2923-SUM($K2920:M2920)),0)),0),0)</f>
        <v>0</v>
      </c>
      <c r="O2920" s="5">
        <f ca="1">IF(AND($G2921,NOT(ISTEXT($G2920)),ISNUMBER(Poczatek),ISNUMBER(Koniec_Projekt)),IFERROR(IF($D2920=LataProjekcji,$F2920,IF($D2920&lt;LataProjekcji,IF((SUM($K2920:N2920)+12)&lt;$D2923,12,$D2923-SUM($K2920:N2920)),0)),0),0)</f>
        <v>0</v>
      </c>
      <c r="P2920" s="5">
        <f ca="1">IF(AND($G2921,NOT(ISTEXT($G2920)),ISNUMBER(Poczatek),ISNUMBER(Koniec_Projekt)),IFERROR(IF($D2920=LataProjekcji,$F2920,IF($D2920&lt;LataProjekcji,IF((SUM($K2920:O2920)+12)&lt;$D2923,12,$D2923-SUM($K2920:O2920)),0)),0),0)</f>
        <v>0</v>
      </c>
      <c r="Q2920" s="5">
        <f ca="1">IF(AND($G2921,NOT(ISTEXT($G2920)),ISNUMBER(Poczatek),ISNUMBER(Koniec_Projekt)),IFERROR(IF($D2920=LataProjekcji,$F2920,IF($D2920&lt;LataProjekcji,IF((SUM($K2920:P2920)+12)&lt;$D2923,12,$D2923-SUM($K2920:P2920)),0)),0),0)</f>
        <v>0</v>
      </c>
      <c r="R2920" s="5">
        <f ca="1">IF(AND($G2921,NOT(ISTEXT($G2920)),ISNUMBER(Poczatek),ISNUMBER(Koniec_Projekt)),IFERROR(IF($D2920=LataProjekcji,$F2920,IF($D2920&lt;LataProjekcji,IF((SUM($K2920:Q2920)+12)&lt;$D2923,12,$D2923-SUM($K2920:Q2920)),0)),0),0)</f>
        <v>0</v>
      </c>
      <c r="S2920" s="5">
        <f ca="1">IF(AND($G2921,NOT(ISTEXT($G2920)),ISNUMBER(Poczatek),ISNUMBER(Koniec_Projekt)),IFERROR(IF($D2920=LataProjekcji,$F2920,IF($D2920&lt;LataProjekcji,IF((SUM($K2920:R2920)+12)&lt;$D2923,12,$D2923-SUM($K2920:R2920)),0)),0),0)</f>
        <v>0</v>
      </c>
      <c r="T2920" s="5">
        <f ca="1">IF(AND($G2921,NOT(ISTEXT($G2920)),ISNUMBER(Poczatek),ISNUMBER(Koniec_Projekt)),IFERROR(IF($D2920=LataProjekcji,$F2920,IF($D2920&lt;LataProjekcji,IF((SUM($K2920:S2920)+12)&lt;$D2923,12,$D2923-SUM($K2920:S2920)),0)),0),0)</f>
        <v>0</v>
      </c>
      <c r="U2920" s="5">
        <f ca="1">IF(AND($G2921,NOT(ISTEXT($G2920)),ISNUMBER(Poczatek),ISNUMBER(Koniec_Projekt)),IFERROR(IF($D2920=LataProjekcji,$F2920,IF($D2920&lt;LataProjekcji,IF((SUM($K2920:T2920)+12)&lt;$D2923,12,$D2923-SUM($K2920:T2920)),0)),0),0)</f>
        <v>0</v>
      </c>
      <c r="V2920" s="5">
        <f ca="1">IF(AND($G2921,NOT(ISTEXT($G2920)),ISNUMBER(Poczatek),ISNUMBER(Koniec_Projekt)),IFERROR(IF($D2920=LataProjekcji,$F2920,IF($D2920&lt;LataProjekcji,IF((SUM($K2920:U2920)+12)&lt;$D2923,12,$D2923-SUM($K2920:U2920)),0)),0),0)</f>
        <v>0</v>
      </c>
      <c r="W2920" s="5">
        <f ca="1">IF(AND($G2921,NOT(ISTEXT($G2920)),ISNUMBER(Poczatek),ISNUMBER(Koniec_Projekt)),IFERROR(IF($D2920=LataProjekcji,$F2920,IF($D2920&lt;LataProjekcji,IF((SUM($K2920:V2920)+12)&lt;$D2923,12,$D2923-SUM($K2920:V2920)),0)),0),0)</f>
        <v>0</v>
      </c>
      <c r="X2920" s="5">
        <f ca="1">IF(AND($G2921,NOT(ISTEXT($G2920)),ISNUMBER(Poczatek),ISNUMBER(Koniec_Projekt)),IFERROR(IF($D2920=LataProjekcji,$F2920,IF($D2920&lt;LataProjekcji,IF((SUM($K2920:W2920)+12)&lt;$D2923,12,$D2923-SUM($K2920:W2920)),0)),0),0)</f>
        <v>0</v>
      </c>
      <c r="Y2920" s="5">
        <f ca="1">IF(AND($G2921,NOT(ISTEXT($G2920)),ISNUMBER(Poczatek),ISNUMBER(Koniec_Projekt)),IFERROR(IF($D2920=LataProjekcji,$F2920,IF($D2920&lt;LataProjekcji,IF((SUM($K2920:X2920)+12)&lt;$D2923,12,$D2923-SUM($K2920:X2920)),0)),0),0)</f>
        <v>0</v>
      </c>
      <c r="Z2920" s="5">
        <f ca="1">IF(AND($G2921,NOT(ISTEXT($G2920)),ISNUMBER(Poczatek),ISNUMBER(Koniec_Projekt)),IFERROR(IF($D2920=LataProjekcji,$F2920,IF($D2920&lt;LataProjekcji,IF((SUM($K2920:Y2920)+12)&lt;$D2923,12,$D2923-SUM($K2920:Y2920)),0)),0),0)</f>
        <v>0</v>
      </c>
      <c r="AA2920" s="5">
        <f ca="1">IF(AND($G2921,NOT(ISTEXT($G2920)),ISNUMBER(Poczatek),ISNUMBER(Koniec_Projekt)),IFERROR(IF($D2920=LataProjekcji,$F2920,IF($D2920&lt;LataProjekcji,IF((SUM($K2920:Z2920)+12)&lt;$D2923,12,$D2923-SUM($K2920:Z2920)),0)),0),0)</f>
        <v>0</v>
      </c>
      <c r="AB2920" s="5">
        <f ca="1">IF(AND($G2921,NOT(ISTEXT($G2920)),ISNUMBER(Poczatek),ISNUMBER(Koniec_Projekt)),IFERROR(IF($D2920=LataProjekcji,$F2920,IF($D2920&lt;LataProjekcji,IF((SUM($K2920:AA2920)+12)&lt;$D2923,12,$D2923-SUM($K2920:AA2920)),0)),0),0)</f>
        <v>0</v>
      </c>
      <c r="AC2920" s="5">
        <f ca="1">IF(AND($G2921,NOT(ISTEXT($G2920)),ISNUMBER(Poczatek),ISNUMBER(Koniec_Projekt)),IFERROR(IF($D2920=LataProjekcji,$F2920,IF($D2920&lt;LataProjekcji,IF((SUM($K2920:AB2920)+12)&lt;$D2923,12,$D2923-SUM($K2920:AB2920)),0)),0),0)</f>
        <v>0</v>
      </c>
      <c r="AD2920" s="5">
        <f ca="1">IF(AND($G2921,NOT(ISTEXT($G2920)),ISNUMBER(Poczatek),ISNUMBER(Koniec_Projekt)),IFERROR(IF($D2920=LataProjekcji,$F2920,IF($D2920&lt;LataProjekcji,IF((SUM($K2920:AC2920)+12)&lt;$D2923,12,$D2923-SUM($K2920:AC2920)),0)),0),0)</f>
        <v>0</v>
      </c>
      <c r="AE2920" s="5">
        <f ca="1">IF(AND($G2921,NOT(ISTEXT($G2920)),ISNUMBER(Poczatek),ISNUMBER(Koniec_Projekt)),IFERROR(IF($D2920=LataProjekcji,$F2920,IF($D2920&lt;LataProjekcji,IF((SUM($K2920:AD2920)+12)&lt;$D2923,12,$D2923-SUM($K2920:AD2920)),0)),0),0)</f>
        <v>0</v>
      </c>
    </row>
    <row r="2921" spans="2:31" hidden="1">
      <c r="B2921" s="531" t="s">
        <v>758</v>
      </c>
      <c r="D2921" s="5">
        <f ca="1">D1755</f>
        <v>0</v>
      </c>
      <c r="E2921" s="459">
        <f ca="1">E1755</f>
        <v>0</v>
      </c>
      <c r="F2921" s="459">
        <f ca="1">F1755</f>
        <v>0</v>
      </c>
      <c r="G2921" s="1" t="b">
        <f>NOT(ISBLANK(am_maszyny))</f>
        <v>0</v>
      </c>
      <c r="H2921" s="543" t="b">
        <f ca="1">SUM(K2921:AE2921)=E2923</f>
        <v>1</v>
      </c>
      <c r="I2921" s="1" t="s">
        <v>753</v>
      </c>
      <c r="K2921" s="542">
        <f ca="1">IF(AND($G2921,NOT(ISTEXT($G2920)),ISNUMBER(Poczatek),ISNUMBER(Koniec_Projekt)),IFERROR(IF($D2920=LataProjekcji,IF($F2920&gt;$E2923,$E2923,$F2920),IF($D2923&gt;=$E2923,(IF($D2920&lt;LataProjekcji,IF((SUM(J2921:$K2921)+12)&lt;$E2923,12,$E2923-SUM(J2921:$K2921)),0)),(IF($D2920&lt;LataProjekcji,IF((SUM(J2921:$K2921)+12)&lt;$D2923,12,$D2923-SUM(J2921:$K2921)),0)))),0),0)</f>
        <v>0</v>
      </c>
      <c r="L2921" s="542">
        <f ca="1">IF(AND($G2921,NOT(ISTEXT($G2920)),ISNUMBER(Poczatek),ISNUMBER(Koniec_Projekt)),IFERROR(IF($D2920=LataProjekcji,IF($F2920&gt;$E2923,$E2923,$F2920),IF($D2923&gt;=$E2923,(IF($D2920&lt;LataProjekcji,IF((SUM($K2921:K2921)+12)&lt;$E2923,12,$E2923-SUM($K2921:K2921)),0)),(IF($D2920&lt;LataProjekcji,IF((SUM($K2921:K2921)+12)&lt;$D2923,12,$D2923-SUM($K2921:K2921)),0)))),0),0)</f>
        <v>0</v>
      </c>
      <c r="M2921" s="542">
        <f ca="1">IF(AND($G2921,NOT(ISTEXT($G2920)),ISNUMBER(Poczatek),ISNUMBER(Koniec_Projekt)),IFERROR(IF($D2920=LataProjekcji,IF($F2920&gt;$E2923,$E2923,$F2920),IF($D2923&gt;=$E2923,(IF($D2920&lt;LataProjekcji,IF((SUM($K2921:L2921)+12)&lt;$E2923,12,$E2923-SUM($K2921:L2921)),0)),(IF($D2920&lt;LataProjekcji,IF((SUM($K2921:L2921)+12)&lt;$D2923,12,$D2923-SUM($K2921:L2921)),0)))),0),0)</f>
        <v>0</v>
      </c>
      <c r="N2921" s="542">
        <f ca="1">IF(AND($G2921,NOT(ISTEXT($G2920)),ISNUMBER(Poczatek),ISNUMBER(Koniec_Projekt)),IFERROR(IF($D2920=LataProjekcji,IF($F2920&gt;$E2923,$E2923,$F2920),IF($D2923&gt;=$E2923,(IF($D2920&lt;LataProjekcji,IF((SUM($K2921:M2921)+12)&lt;$E2923,12,$E2923-SUM($K2921:M2921)),0)),(IF($D2920&lt;LataProjekcji,IF((SUM($K2921:M2921)+12)&lt;$D2923,12,$D2923-SUM($K2921:M2921)),0)))),0),0)</f>
        <v>0</v>
      </c>
      <c r="O2921" s="542">
        <f ca="1">IF(AND($G2921,NOT(ISTEXT($G2920)),ISNUMBER(Poczatek),ISNUMBER(Koniec_Projekt)),IFERROR(IF($D2920=LataProjekcji,IF($F2920&gt;$E2923,$E2923,$F2920),IF($D2923&gt;=$E2923,(IF($D2920&lt;LataProjekcji,IF((SUM($K2921:N2921)+12)&lt;$E2923,12,$E2923-SUM($K2921:N2921)),0)),(IF($D2920&lt;LataProjekcji,IF((SUM($K2921:N2921)+12)&lt;$D2923,12,$D2923-SUM($K2921:N2921)),0)))),0),0)</f>
        <v>0</v>
      </c>
      <c r="P2921" s="542">
        <f ca="1">IF(AND($G2921,NOT(ISTEXT($G2920)),ISNUMBER(Poczatek),ISNUMBER(Koniec_Projekt)),IFERROR(IF($D2920=LataProjekcji,IF($F2920&gt;$E2923,$E2923,$F2920),IF($D2923&gt;=$E2923,(IF($D2920&lt;LataProjekcji,IF((SUM($K2921:O2921)+12)&lt;$E2923,12,$E2923-SUM($K2921:O2921)),0)),(IF($D2920&lt;LataProjekcji,IF((SUM($K2921:O2921)+12)&lt;$D2923,12,$D2923-SUM($K2921:O2921)),0)))),0),0)</f>
        <v>0</v>
      </c>
      <c r="Q2921" s="542">
        <f ca="1">IF(AND($G2921,NOT(ISTEXT($G2920)),ISNUMBER(Poczatek),ISNUMBER(Koniec_Projekt)),IFERROR(IF($D2920=LataProjekcji,IF($F2920&gt;$E2923,$E2923,$F2920),IF($D2923&gt;=$E2923,(IF($D2920&lt;LataProjekcji,IF((SUM($K2921:P2921)+12)&lt;$E2923,12,$E2923-SUM($K2921:P2921)),0)),(IF($D2920&lt;LataProjekcji,IF((SUM($K2921:P2921)+12)&lt;$D2923,12,$D2923-SUM($K2921:P2921)),0)))),0),0)</f>
        <v>0</v>
      </c>
      <c r="R2921" s="542">
        <f ca="1">IF(AND($G2921,NOT(ISTEXT($G2920)),ISNUMBER(Poczatek),ISNUMBER(Koniec_Projekt)),IFERROR(IF($D2920=LataProjekcji,IF($F2920&gt;$E2923,$E2923,$F2920),IF($D2923&gt;=$E2923,(IF($D2920&lt;LataProjekcji,IF((SUM($K2921:Q2921)+12)&lt;$E2923,12,$E2923-SUM($K2921:Q2921)),0)),(IF($D2920&lt;LataProjekcji,IF((SUM($K2921:Q2921)+12)&lt;$D2923,12,$D2923-SUM($K2921:Q2921)),0)))),0),0)</f>
        <v>0</v>
      </c>
      <c r="S2921" s="542">
        <f ca="1">IF(AND($G2921,NOT(ISTEXT($G2920)),ISNUMBER(Poczatek),ISNUMBER(Koniec_Projekt)),IFERROR(IF($D2920=LataProjekcji,IF($F2920&gt;$E2923,$E2923,$F2920),IF($D2923&gt;=$E2923,(IF($D2920&lt;LataProjekcji,IF((SUM($K2921:R2921)+12)&lt;$E2923,12,$E2923-SUM($K2921:R2921)),0)),(IF($D2920&lt;LataProjekcji,IF((SUM($K2921:R2921)+12)&lt;$D2923,12,$D2923-SUM($K2921:R2921)),0)))),0),0)</f>
        <v>0</v>
      </c>
      <c r="T2921" s="542">
        <f ca="1">IF(AND($G2921,NOT(ISTEXT($G2920)),ISNUMBER(Poczatek),ISNUMBER(Koniec_Projekt)),IFERROR(IF($D2920=LataProjekcji,IF($F2920&gt;$E2923,$E2923,$F2920),IF($D2923&gt;=$E2923,(IF($D2920&lt;LataProjekcji,IF((SUM($K2921:S2921)+12)&lt;$E2923,12,$E2923-SUM($K2921:S2921)),0)),(IF($D2920&lt;LataProjekcji,IF((SUM($K2921:S2921)+12)&lt;$D2923,12,$D2923-SUM($K2921:S2921)),0)))),0),0)</f>
        <v>0</v>
      </c>
      <c r="U2921" s="542">
        <f ca="1">IF(AND($G2921,NOT(ISTEXT($G2920)),ISNUMBER(Poczatek),ISNUMBER(Koniec_Projekt)),IFERROR(IF($D2920=LataProjekcji,IF($F2920&gt;$E2923,$E2923,$F2920),IF($D2923&gt;=$E2923,(IF($D2920&lt;LataProjekcji,IF((SUM($K2921:T2921)+12)&lt;$E2923,12,$E2923-SUM($K2921:T2921)),0)),(IF($D2920&lt;LataProjekcji,IF((SUM($K2921:T2921)+12)&lt;$D2923,12,$D2923-SUM($K2921:T2921)),0)))),0),0)</f>
        <v>0</v>
      </c>
      <c r="V2921" s="542">
        <f ca="1">IF(AND($G2921,NOT(ISTEXT($G2920)),ISNUMBER(Poczatek),ISNUMBER(Koniec_Projekt)),IFERROR(IF($D2920=LataProjekcji,IF($F2920&gt;$E2923,$E2923,$F2920),IF($D2923&gt;=$E2923,(IF($D2920&lt;LataProjekcji,IF((SUM($K2921:U2921)+12)&lt;$E2923,12,$E2923-SUM($K2921:U2921)),0)),(IF($D2920&lt;LataProjekcji,IF((SUM($K2921:U2921)+12)&lt;$D2923,12,$D2923-SUM($K2921:U2921)),0)))),0),0)</f>
        <v>0</v>
      </c>
      <c r="W2921" s="542">
        <f ca="1">IF(AND($G2921,NOT(ISTEXT($G2920)),ISNUMBER(Poczatek),ISNUMBER(Koniec_Projekt)),IFERROR(IF($D2920=LataProjekcji,IF($F2920&gt;$E2923,$E2923,$F2920),IF($D2923&gt;=$E2923,(IF($D2920&lt;LataProjekcji,IF((SUM($K2921:V2921)+12)&lt;$E2923,12,$E2923-SUM($K2921:V2921)),0)),(IF($D2920&lt;LataProjekcji,IF((SUM($K2921:V2921)+12)&lt;$D2923,12,$D2923-SUM($K2921:V2921)),0)))),0),0)</f>
        <v>0</v>
      </c>
      <c r="X2921" s="542">
        <f ca="1">IF(AND($G2921,NOT(ISTEXT($G2920)),ISNUMBER(Poczatek),ISNUMBER(Koniec_Projekt)),IFERROR(IF($D2920=LataProjekcji,IF($F2920&gt;$E2923,$E2923,$F2920),IF($D2923&gt;=$E2923,(IF($D2920&lt;LataProjekcji,IF((SUM($K2921:W2921)+12)&lt;$E2923,12,$E2923-SUM($K2921:W2921)),0)),(IF($D2920&lt;LataProjekcji,IF((SUM($K2921:W2921)+12)&lt;$D2923,12,$D2923-SUM($K2921:W2921)),0)))),0),0)</f>
        <v>0</v>
      </c>
      <c r="Y2921" s="542">
        <f ca="1">IF(AND($G2921,NOT(ISTEXT($G2920)),ISNUMBER(Poczatek),ISNUMBER(Koniec_Projekt)),IFERROR(IF($D2920=LataProjekcji,IF($F2920&gt;$E2923,$E2923,$F2920),IF($D2923&gt;=$E2923,(IF($D2920&lt;LataProjekcji,IF((SUM($K2921:X2921)+12)&lt;$E2923,12,$E2923-SUM($K2921:X2921)),0)),(IF($D2920&lt;LataProjekcji,IF((SUM($K2921:X2921)+12)&lt;$D2923,12,$D2923-SUM($K2921:X2921)),0)))),0),0)</f>
        <v>0</v>
      </c>
      <c r="Z2921" s="542">
        <f ca="1">IF(AND($G2921,NOT(ISTEXT($G2920)),ISNUMBER(Poczatek),ISNUMBER(Koniec_Projekt)),IFERROR(IF($D2920=LataProjekcji,IF($F2920&gt;$E2923,$E2923,$F2920),IF($D2923&gt;=$E2923,(IF($D2920&lt;LataProjekcji,IF((SUM($K2921:Y2921)+12)&lt;$E2923,12,$E2923-SUM($K2921:Y2921)),0)),(IF($D2920&lt;LataProjekcji,IF((SUM($K2921:Y2921)+12)&lt;$D2923,12,$D2923-SUM($K2921:Y2921)),0)))),0),0)</f>
        <v>0</v>
      </c>
      <c r="AA2921" s="542">
        <f ca="1">IF(AND($G2921,NOT(ISTEXT($G2920)),ISNUMBER(Poczatek),ISNUMBER(Koniec_Projekt)),IFERROR(IF($D2920=LataProjekcji,IF($F2920&gt;$E2923,$E2923,$F2920),IF($D2923&gt;=$E2923,(IF($D2920&lt;LataProjekcji,IF((SUM($K2921:Z2921)+12)&lt;$E2923,12,$E2923-SUM($K2921:Z2921)),0)),(IF($D2920&lt;LataProjekcji,IF((SUM($K2921:Z2921)+12)&lt;$D2923,12,$D2923-SUM($K2921:Z2921)),0)))),0),0)</f>
        <v>0</v>
      </c>
      <c r="AB2921" s="542">
        <f ca="1">IF(AND($G2921,NOT(ISTEXT($G2920)),ISNUMBER(Poczatek),ISNUMBER(Koniec_Projekt)),IFERROR(IF($D2920=LataProjekcji,IF($F2920&gt;$E2923,$E2923,$F2920),IF($D2923&gt;=$E2923,(IF($D2920&lt;LataProjekcji,IF((SUM($K2921:AA2921)+12)&lt;$E2923,12,$E2923-SUM($K2921:AA2921)),0)),(IF($D2920&lt;LataProjekcji,IF((SUM($K2921:AA2921)+12)&lt;$D2923,12,$D2923-SUM($K2921:AA2921)),0)))),0),0)</f>
        <v>0</v>
      </c>
      <c r="AC2921" s="542">
        <f ca="1">IF(AND($G2921,NOT(ISTEXT($G2920)),ISNUMBER(Poczatek),ISNUMBER(Koniec_Projekt)),IFERROR(IF($D2920=LataProjekcji,IF($F2920&gt;$E2923,$E2923,$F2920),IF($D2923&gt;=$E2923,(IF($D2920&lt;LataProjekcji,IF((SUM($K2921:AB2921)+12)&lt;$E2923,12,$E2923-SUM($K2921:AB2921)),0)),(IF($D2920&lt;LataProjekcji,IF((SUM($K2921:AB2921)+12)&lt;$D2923,12,$D2923-SUM($K2921:AB2921)),0)))),0),0)</f>
        <v>0</v>
      </c>
      <c r="AD2921" s="542">
        <f ca="1">IF(AND($G2921,NOT(ISTEXT($G2920)),ISNUMBER(Poczatek),ISNUMBER(Koniec_Projekt)),IFERROR(IF($D2920=LataProjekcji,IF($F2920&gt;$E2923,$E2923,$F2920),IF($D2923&gt;=$E2923,(IF($D2920&lt;LataProjekcji,IF((SUM($K2921:AC2921)+12)&lt;$E2923,12,$E2923-SUM($K2921:AC2921)),0)),(IF($D2920&lt;LataProjekcji,IF((SUM($K2921:AC2921)+12)&lt;$D2923,12,$D2923-SUM($K2921:AC2921)),0)))),0),0)</f>
        <v>0</v>
      </c>
      <c r="AE2921" s="542">
        <f ca="1">IF(AND($G2921,NOT(ISTEXT($G2920)),ISNUMBER(Poczatek),ISNUMBER(Koniec_Projekt)),IFERROR(IF($D2920=LataProjekcji,IF($F2920&gt;$E2923,$E2923,$F2920),IF($D2923&gt;=$E2923,(IF($D2920&lt;LataProjekcji,IF((SUM($K2921:AD2921)+12)&lt;$E2923,12,$E2923-SUM($K2921:AD2921)),0)),(IF($D2920&lt;LataProjekcji,IF((SUM($K2921:AD2921)+12)&lt;$D2923,12,$D2923-SUM($K2921:AD2921)),0)))),0),0)</f>
        <v>0</v>
      </c>
    </row>
    <row r="2922" spans="2:31" hidden="1">
      <c r="B2922" s="531" t="s">
        <v>757</v>
      </c>
      <c r="D2922" s="459">
        <f ca="1">D1756</f>
        <v>0</v>
      </c>
      <c r="E2922" s="459">
        <f ca="1">IF(D2921&gt;10,ROUND(D2922/12,2),D2922)</f>
        <v>0</v>
      </c>
      <c r="F2922" s="529">
        <f>Koniec_Projekt</f>
        <v>0</v>
      </c>
      <c r="G2922" s="330">
        <f>Miesiac_Koniec_Projekt</f>
        <v>0</v>
      </c>
      <c r="H2922" s="543" t="b">
        <f ca="1">SUM(K2922:AE2922)=D2921</f>
        <v>1</v>
      </c>
      <c r="I2922" s="1" t="s">
        <v>716</v>
      </c>
      <c r="K2922" s="256">
        <f ca="1">IF(AND($G2921,NOT(ISTEXT($G2920)),ISNUMBER(Poczatek),ISNUMBER(Koniec_Projekt)),IFERROR(IF(LataProjekcji=$F2923,ROUND($D2921,0),ROUND(K2920*$E2922,0)),0),0)</f>
        <v>0</v>
      </c>
      <c r="L2922" s="5">
        <f ca="1">IF(AND($G2921,NOT(ISTEXT($G2920)),ISNUMBER(Poczatek),ISNUMBER(Koniec_Projekt)),IFERROR(IF(LataProjekcji=$F2923,ROUND($D2921-SUM(K2922:$K2922),0),ROUND(L2920*$E2922,0)),0),0)</f>
        <v>0</v>
      </c>
      <c r="M2922" s="5">
        <f ca="1">IF(AND($G2921,NOT(ISTEXT($G2920)),ISNUMBER(Poczatek),ISNUMBER(Koniec_Projekt)),IFERROR(IF(LataProjekcji=$F2923,ROUND($D2921-SUM($K2922:L2922),0),ROUND(M2920*$E2922,0)),0),0)</f>
        <v>0</v>
      </c>
      <c r="N2922" s="5">
        <f ca="1">IF(AND($G2921,NOT(ISTEXT($G2920)),ISNUMBER(Poczatek),ISNUMBER(Koniec_Projekt)),IFERROR(IF(LataProjekcji=$F2923,ROUND($D2921-SUM($K2922:M2922),0),ROUND(N2920*$E2922,0)),0),0)</f>
        <v>0</v>
      </c>
      <c r="O2922" s="5">
        <f ca="1">IF(AND($G2921,NOT(ISTEXT($G2920)),ISNUMBER(Poczatek),ISNUMBER(Koniec_Projekt)),IFERROR(IF(LataProjekcji=$F2923,ROUND($D2921-SUM($K2922:N2922),0),ROUND(O2920*$E2922,0)),0),0)</f>
        <v>0</v>
      </c>
      <c r="P2922" s="5">
        <f ca="1">IF(AND($G2921,NOT(ISTEXT($G2920)),ISNUMBER(Poczatek),ISNUMBER(Koniec_Projekt)),IFERROR(IF(LataProjekcji=$F2923,ROUND($D2921-SUM($K2922:O2922),0),ROUND(P2920*$E2922,0)),0),0)</f>
        <v>0</v>
      </c>
      <c r="Q2922" s="5">
        <f ca="1">IF(AND($G2921,NOT(ISTEXT($G2920)),ISNUMBER(Poczatek),ISNUMBER(Koniec_Projekt)),IFERROR(IF(LataProjekcji=$F2923,ROUND($D2921-SUM($K2922:P2922),0),ROUND(Q2920*$E2922,0)),0),0)</f>
        <v>0</v>
      </c>
      <c r="R2922" s="5">
        <f ca="1">IF(AND($G2921,NOT(ISTEXT($G2920)),ISNUMBER(Poczatek),ISNUMBER(Koniec_Projekt)),IFERROR(IF(LataProjekcji=$F2923,ROUND($D2921-SUM($K2922:Q2922),0),ROUND(R2920*$E2922,0)),0),0)</f>
        <v>0</v>
      </c>
      <c r="S2922" s="5">
        <f ca="1">IF(AND($G2921,NOT(ISTEXT($G2920)),ISNUMBER(Poczatek),ISNUMBER(Koniec_Projekt)),IFERROR(IF(LataProjekcji=$F2923,ROUND($D2921-SUM($K2922:R2922),0),ROUND(S2920*$E2922,0)),0),0)</f>
        <v>0</v>
      </c>
      <c r="T2922" s="5">
        <f ca="1">IF(AND($G2921,NOT(ISTEXT($G2920)),ISNUMBER(Poczatek),ISNUMBER(Koniec_Projekt)),IFERROR(IF(LataProjekcji=$F2923,ROUND($D2921-SUM($K2922:S2922),0),ROUND(T2920*$E2922,0)),0),0)</f>
        <v>0</v>
      </c>
      <c r="U2922" s="5">
        <f ca="1">IF(AND($G2921,NOT(ISTEXT($G2920)),ISNUMBER(Poczatek),ISNUMBER(Koniec_Projekt)),IFERROR(IF(LataProjekcji=$F2923,ROUND($D2921-SUM($K2922:T2922),0),ROUND(U2920*$E2922,0)),0),0)</f>
        <v>0</v>
      </c>
      <c r="V2922" s="5">
        <f ca="1">IF(AND($G2921,NOT(ISTEXT($G2920)),ISNUMBER(Poczatek),ISNUMBER(Koniec_Projekt)),IFERROR(IF(LataProjekcji=$F2923,ROUND($D2921-SUM($K2922:U2922),0),ROUND(V2920*$E2922,0)),0),0)</f>
        <v>0</v>
      </c>
      <c r="W2922" s="5">
        <f ca="1">IF(AND($G2921,NOT(ISTEXT($G2920)),ISNUMBER(Poczatek),ISNUMBER(Koniec_Projekt)),IFERROR(IF(LataProjekcji=$F2923,ROUND($D2921-SUM($K2922:V2922),0),ROUND(W2920*$E2922,0)),0),0)</f>
        <v>0</v>
      </c>
      <c r="X2922" s="5">
        <f ca="1">IF(AND($G2921,NOT(ISTEXT($G2920)),ISNUMBER(Poczatek),ISNUMBER(Koniec_Projekt)),IFERROR(IF(LataProjekcji=$F2923,ROUND($D2921-SUM($K2922:W2922),0),ROUND(X2920*$E2922,0)),0),0)</f>
        <v>0</v>
      </c>
      <c r="Y2922" s="5">
        <f ca="1">IF(AND($G2921,NOT(ISTEXT($G2920)),ISNUMBER(Poczatek),ISNUMBER(Koniec_Projekt)),IFERROR(IF(LataProjekcji=$F2923,ROUND($D2921-SUM($K2922:X2922),0),ROUND(Y2920*$E2922,0)),0),0)</f>
        <v>0</v>
      </c>
      <c r="Z2922" s="5">
        <f ca="1">IF(AND($G2921,NOT(ISTEXT($G2920)),ISNUMBER(Poczatek),ISNUMBER(Koniec_Projekt)),IFERROR(IF(LataProjekcji=$F2923,ROUND($D2921-SUM($K2922:Y2922),0),ROUND(Z2920*$E2922,0)),0),0)</f>
        <v>0</v>
      </c>
      <c r="AA2922" s="5">
        <f ca="1">IF(AND($G2921,NOT(ISTEXT($G2920)),ISNUMBER(Poczatek),ISNUMBER(Koniec_Projekt)),IFERROR(IF(LataProjekcji=$F2923,ROUND($D2921-SUM($K2922:Z2922),0),ROUND(AA2920*$E2922,0)),0),0)</f>
        <v>0</v>
      </c>
      <c r="AB2922" s="5">
        <f ca="1">IF(AND($G2921,NOT(ISTEXT($G2920)),ISNUMBER(Poczatek),ISNUMBER(Koniec_Projekt)),IFERROR(IF(LataProjekcji=$F2923,ROUND($D2921-SUM($K2922:AA2922),0),ROUND(AB2920*$E2922,0)),0),0)</f>
        <v>0</v>
      </c>
      <c r="AC2922" s="5">
        <f ca="1">IF(AND($G2921,NOT(ISTEXT($G2920)),ISNUMBER(Poczatek),ISNUMBER(Koniec_Projekt)),IFERROR(IF(LataProjekcji=$F2923,ROUND($D2921-SUM($K2922:AB2922),0),ROUND(AC2920*$E2922,0)),0),0)</f>
        <v>0</v>
      </c>
      <c r="AD2922" s="5">
        <f ca="1">IF(AND($G2921,NOT(ISTEXT($G2920)),ISNUMBER(Poczatek),ISNUMBER(Koniec_Projekt)),IFERROR(IF(LataProjekcji=$F2923,ROUND($D2921-SUM($K2922:AC2922),0),ROUND(AD2920*$E2922,0)),0),0)</f>
        <v>0</v>
      </c>
      <c r="AE2922" s="5">
        <f ca="1">IF(AND($G2921,NOT(ISTEXT($G2920)),ISNUMBER(Poczatek),ISNUMBER(Koniec_Projekt)),IFERROR(IF(LataProjekcji=$F2923,ROUND($D2921-SUM($K2922:AD2922),0),ROUND(AE2920*$E2922,0)),0),0)</f>
        <v>0</v>
      </c>
    </row>
    <row r="2923" spans="2:31" hidden="1">
      <c r="B2923" s="531" t="s">
        <v>754</v>
      </c>
      <c r="D2923" s="1">
        <f ca="1">IFERROR(ROUNDUP(D2921/E2922,0),0)</f>
        <v>0</v>
      </c>
      <c r="E2923" s="1">
        <f ca="1">IF(D2923=0,0,DATEDIF(DATE(D2920,E2920,1),DATE(F2922,G2922,1),"m"))</f>
        <v>0</v>
      </c>
      <c r="F2923" s="1" t="str">
        <f ca="1">IFERROR(YEAR(G2920),"brak daty")</f>
        <v>brak daty</v>
      </c>
      <c r="G2923" s="1" t="str">
        <f ca="1">IFERROR(MONTH(G2920),"brak daty")</f>
        <v>brak daty</v>
      </c>
      <c r="I2923" s="1" t="s">
        <v>426</v>
      </c>
      <c r="K2923" s="5">
        <f ca="1">IF(AND($G2921,NOT(ISTEXT($G2920)),ISNUMBER(Poczatek),ISNUMBER(Koniec_Projekt)),IFERROR(IF(LataProjekcji=$F2922,IF(AND($G2922=$G2923,$F2922=$F2923),ROUND($D2921-SUM($K2923),0),ROUND(K2921*$E2922,0)),IF(LataProjekcji&gt;$F2922,0,ROUND(K2921*$E2922,0))),0),0)</f>
        <v>0</v>
      </c>
      <c r="L2923" s="5">
        <f ca="1">IF(AND($G2921,NOT(ISTEXT($G2920)),ISNUMBER(Poczatek),ISNUMBER(Koniec_Projekt)),IFERROR(IF(LataProjekcji=$F2922,IF(AND($G2922=$G2923,$F2922=$F2923),ROUND($D2921-SUM($K2923:K2923),0),ROUND(L2921*$E2922,0)),IF(LataProjekcji&gt;$F2922,0,ROUND(L2921*$E2922,0))),0),0)</f>
        <v>0</v>
      </c>
      <c r="M2923" s="5">
        <f ca="1">IF(AND($G2921,NOT(ISTEXT($G2920)),ISNUMBER(Poczatek),ISNUMBER(Koniec_Projekt)),IFERROR(IF(LataProjekcji=$F2922,IF(AND($G2922=$G2923,$F2922=$F2923),ROUND($D2921-SUM($K2923:L2923),0),ROUND(M2921*$E2922,0)),IF(LataProjekcji&gt;$F2922,0,ROUND(M2921*$E2922,0))),0),0)</f>
        <v>0</v>
      </c>
      <c r="N2923" s="5">
        <f ca="1">IF(AND($G2921,NOT(ISTEXT($G2920)),ISNUMBER(Poczatek),ISNUMBER(Koniec_Projekt)),IFERROR(IF(LataProjekcji=$F2922,IF(AND($G2922=$G2923,$F2922=$F2923),ROUND($D2921-SUM($K2923:M2923),0),ROUND(N2921*$E2922,0)),IF(LataProjekcji&gt;$F2922,0,ROUND(N2921*$E2922,0))),0),0)</f>
        <v>0</v>
      </c>
      <c r="O2923" s="5">
        <f ca="1">IF(AND($G2921,NOT(ISTEXT($G2920)),ISNUMBER(Poczatek),ISNUMBER(Koniec_Projekt)),IFERROR(IF(LataProjekcji=$F2922,IF(AND($G2922=$G2923,$F2922=$F2923),ROUND($D2921-SUM($K2923:N2923),0),ROUND(O2921*$E2922,0)),IF(LataProjekcji&gt;$F2922,0,ROUND(O2921*$E2922,0))),0),0)</f>
        <v>0</v>
      </c>
      <c r="P2923" s="5">
        <f ca="1">IF(AND($G2921,NOT(ISTEXT($G2920)),ISNUMBER(Poczatek),ISNUMBER(Koniec_Projekt)),IFERROR(IF(LataProjekcji=$F2922,IF(AND($G2922=$G2923,$F2922=$F2923),ROUND($D2921-SUM($K2923:O2923),0),ROUND(P2921*$E2922,0)),IF(LataProjekcji&gt;$F2922,0,ROUND(P2921*$E2922,0))),0),0)</f>
        <v>0</v>
      </c>
      <c r="Q2923" s="5">
        <f ca="1">IF(AND($G2921,NOT(ISTEXT($G2920)),ISNUMBER(Poczatek),ISNUMBER(Koniec_Projekt)),IFERROR(IF(LataProjekcji=$F2922,IF(AND($G2922=$G2923,$F2922=$F2923),ROUND($D2921-SUM($K2923:P2923),0),ROUND(Q2921*$E2922,0)),IF(LataProjekcji&gt;$F2922,0,ROUND(Q2921*$E2922,0))),0),0)</f>
        <v>0</v>
      </c>
      <c r="R2923" s="5">
        <f ca="1">IF(AND($G2921,NOT(ISTEXT($G2920)),ISNUMBER(Poczatek),ISNUMBER(Koniec_Projekt)),IFERROR(IF(LataProjekcji=$F2922,IF(AND($G2922=$G2923,$F2922=$F2923),ROUND($D2921-SUM($K2923:Q2923),0),ROUND(R2921*$E2922,0)),IF(LataProjekcji&gt;$F2922,0,ROUND(R2921*$E2922,0))),0),0)</f>
        <v>0</v>
      </c>
      <c r="S2923" s="5">
        <f ca="1">IF(AND($G2921,NOT(ISTEXT($G2920)),ISNUMBER(Poczatek),ISNUMBER(Koniec_Projekt)),IFERROR(IF(LataProjekcji=$F2922,IF(AND($G2922=$G2923,$F2922=$F2923),ROUND($D2921-SUM($K2923:R2923),0),ROUND(S2921*$E2922,0)),IF(LataProjekcji&gt;$F2922,0,ROUND(S2921*$E2922,0))),0),0)</f>
        <v>0</v>
      </c>
      <c r="T2923" s="5">
        <f ca="1">IF(AND($G2921,NOT(ISTEXT($G2920)),ISNUMBER(Poczatek),ISNUMBER(Koniec_Projekt)),IFERROR(IF(LataProjekcji=$F2922,IF(AND($G2922=$G2923,$F2922=$F2923),ROUND($D2921-SUM($K2923:S2923),0),ROUND(T2921*$E2922,0)),IF(LataProjekcji&gt;$F2922,0,ROUND(T2921*$E2922,0))),0),0)</f>
        <v>0</v>
      </c>
      <c r="U2923" s="5">
        <f ca="1">IF(AND($G2921,NOT(ISTEXT($G2920)),ISNUMBER(Poczatek),ISNUMBER(Koniec_Projekt)),IFERROR(IF(LataProjekcji=$F2922,IF(AND($G2922=$G2923,$F2922=$F2923),ROUND($D2921-SUM($K2923:T2923),0),ROUND(U2921*$E2922,0)),IF(LataProjekcji&gt;$F2922,0,ROUND(U2921*$E2922,0))),0),0)</f>
        <v>0</v>
      </c>
      <c r="V2923" s="5">
        <f ca="1">IF(AND($G2921,NOT(ISTEXT($G2920)),ISNUMBER(Poczatek),ISNUMBER(Koniec_Projekt)),IFERROR(IF(LataProjekcji=$F2922,IF(AND($G2922=$G2923,$F2922=$F2923),ROUND($D2921-SUM($K2923:U2923),0),ROUND(V2921*$E2922,0)),IF(LataProjekcji&gt;$F2922,0,ROUND(V2921*$E2922,0))),0),0)</f>
        <v>0</v>
      </c>
      <c r="W2923" s="5">
        <f ca="1">IF(AND($G2921,NOT(ISTEXT($G2920)),ISNUMBER(Poczatek),ISNUMBER(Koniec_Projekt)),IFERROR(IF(LataProjekcji=$F2922,IF(AND($G2922=$G2923,$F2922=$F2923),ROUND($D2921-SUM($K2923:V2923),0),ROUND(W2921*$E2922,0)),IF(LataProjekcji&gt;$F2922,0,ROUND(W2921*$E2922,0))),0),0)</f>
        <v>0</v>
      </c>
      <c r="X2923" s="5">
        <f ca="1">IF(AND($G2921,NOT(ISTEXT($G2920)),ISNUMBER(Poczatek),ISNUMBER(Koniec_Projekt)),IFERROR(IF(LataProjekcji=$F2922,IF(AND($G2922=$G2923,$F2922=$F2923),ROUND($D2921-SUM($K2923:W2923),0),ROUND(X2921*$E2922,0)),IF(LataProjekcji&gt;$F2922,0,ROUND(X2921*$E2922,0))),0),0)</f>
        <v>0</v>
      </c>
      <c r="Y2923" s="5">
        <f ca="1">IF(AND($G2921,NOT(ISTEXT($G2920)),ISNUMBER(Poczatek),ISNUMBER(Koniec_Projekt)),IFERROR(IF(LataProjekcji=$F2922,IF(AND($G2922=$G2923,$F2922=$F2923),ROUND($D2921-SUM($K2923:X2923),0),ROUND(Y2921*$E2922,0)),IF(LataProjekcji&gt;$F2922,0,ROUND(Y2921*$E2922,0))),0),0)</f>
        <v>0</v>
      </c>
      <c r="Z2923" s="5">
        <f ca="1">IF(AND($G2921,NOT(ISTEXT($G2920)),ISNUMBER(Poczatek),ISNUMBER(Koniec_Projekt)),IFERROR(IF(LataProjekcji=$F2922,IF(AND($G2922=$G2923,$F2922=$F2923),ROUND($D2921-SUM($K2923:Y2923),0),ROUND(Z2921*$E2922,0)),IF(LataProjekcji&gt;$F2922,0,ROUND(Z2921*$E2922,0))),0),0)</f>
        <v>0</v>
      </c>
      <c r="AA2923" s="5">
        <f ca="1">IF(AND($G2921,NOT(ISTEXT($G2920)),ISNUMBER(Poczatek),ISNUMBER(Koniec_Projekt)),IFERROR(IF(LataProjekcji=$F2922,IF(AND($G2922=$G2923,$F2922=$F2923),ROUND($D2921-SUM($K2923:Z2923),0),ROUND(AA2921*$E2922,0)),IF(LataProjekcji&gt;$F2922,0,ROUND(AA2921*$E2922,0))),0),0)</f>
        <v>0</v>
      </c>
      <c r="AB2923" s="5">
        <f ca="1">IF(AND($G2921,NOT(ISTEXT($G2920)),ISNUMBER(Poczatek),ISNUMBER(Koniec_Projekt)),IFERROR(IF(LataProjekcji=$F2922,IF(AND($G2922=$G2923,$F2922=$F2923),ROUND($D2921-SUM($K2923:AA2923),0),ROUND(AB2921*$E2922,0)),IF(LataProjekcji&gt;$F2922,0,ROUND(AB2921*$E2922,0))),0),0)</f>
        <v>0</v>
      </c>
      <c r="AC2923" s="5">
        <f ca="1">IF(AND($G2921,NOT(ISTEXT($G2920)),ISNUMBER(Poczatek),ISNUMBER(Koniec_Projekt)),IFERROR(IF(LataProjekcji=$F2922,IF(AND($G2922=$G2923,$F2922=$F2923),ROUND($D2921-SUM($K2923:AB2923),0),ROUND(AC2921*$E2922,0)),IF(LataProjekcji&gt;$F2922,0,ROUND(AC2921*$E2922,0))),0),0)</f>
        <v>0</v>
      </c>
      <c r="AD2923" s="5">
        <f ca="1">IF(AND($G2921,NOT(ISTEXT($G2920)),ISNUMBER(Poczatek),ISNUMBER(Koniec_Projekt)),IFERROR(IF(LataProjekcji=$F2922,IF(AND($G2922=$G2923,$F2922=$F2923),ROUND($D2921-SUM($K2923:AC2923),0),ROUND(AD2921*$E2922,0)),IF(LataProjekcji&gt;$F2922,0,ROUND(AD2921*$E2922,0))),0),0)</f>
        <v>0</v>
      </c>
      <c r="AE2923" s="5">
        <f ca="1">IF(AND($G2921,NOT(ISTEXT($G2920)),ISNUMBER(Poczatek),ISNUMBER(Koniec_Projekt)),IFERROR(IF(LataProjekcji=$F2922,IF(AND($G2922=$G2923,$F2922=$F2923),ROUND($D2921-SUM($K2923:AD2923),0),ROUND(AE2921*$E2922,0)),IF(LataProjekcji&gt;$F2922,0,ROUND(AE2921*$E2922,0))),0),0)</f>
        <v>0</v>
      </c>
    </row>
    <row r="2924" spans="2:31" ht="12.5" hidden="1" thickBot="1">
      <c r="B2924" s="532" t="s">
        <v>755</v>
      </c>
      <c r="C2924" s="533"/>
      <c r="D2924" s="534">
        <f ca="1">IF(D2921&gt;10,ROUND((D2923-1)*E2922,0),E2922)</f>
        <v>0</v>
      </c>
      <c r="E2924" s="534">
        <f ca="1">D2921-D2924</f>
        <v>0</v>
      </c>
      <c r="F2924" s="533"/>
      <c r="G2924" s="533"/>
      <c r="H2924" s="533"/>
      <c r="I2924" s="533"/>
      <c r="J2924" s="533"/>
      <c r="K2924" s="533"/>
      <c r="L2924" s="533"/>
      <c r="M2924" s="533"/>
      <c r="N2924" s="533"/>
      <c r="O2924" s="533"/>
      <c r="P2924" s="533"/>
      <c r="Q2924" s="533"/>
      <c r="R2924" s="533"/>
      <c r="S2924" s="533"/>
      <c r="T2924" s="533"/>
      <c r="U2924" s="533"/>
      <c r="V2924" s="533"/>
      <c r="W2924" s="533"/>
      <c r="X2924" s="533"/>
      <c r="Y2924" s="533"/>
      <c r="Z2924" s="533"/>
      <c r="AA2924" s="533"/>
      <c r="AB2924" s="533"/>
      <c r="AC2924" s="533"/>
      <c r="AD2924" s="533"/>
      <c r="AE2924" s="533"/>
    </row>
    <row r="2925" spans="2:31" ht="12.5" hidden="1" thickTop="1"/>
    <row r="2926" spans="2:31" ht="12.5" hidden="1" thickBot="1">
      <c r="B2926" s="535" t="str">
        <f ca="1">"nazwa ST: "&amp;B1760</f>
        <v>nazwa ST: 0</v>
      </c>
      <c r="C2926" s="535"/>
      <c r="D2926" s="536">
        <f>D1760</f>
        <v>178</v>
      </c>
      <c r="E2926" s="535"/>
      <c r="F2926" s="535"/>
      <c r="G2926" s="535"/>
      <c r="H2926" s="535"/>
      <c r="I2926" s="535"/>
      <c r="J2926" s="535"/>
      <c r="K2926" s="544" t="str">
        <f t="shared" ref="K2926:AE2926" si="3752">LataProjekcji</f>
        <v>Uzupełnij dane</v>
      </c>
      <c r="L2926" s="544" t="str">
        <f t="shared" si="3752"/>
        <v/>
      </c>
      <c r="M2926" s="544" t="str">
        <f t="shared" si="3752"/>
        <v/>
      </c>
      <c r="N2926" s="544" t="str">
        <f t="shared" si="3752"/>
        <v/>
      </c>
      <c r="O2926" s="544" t="str">
        <f t="shared" si="3752"/>
        <v/>
      </c>
      <c r="P2926" s="544" t="str">
        <f t="shared" si="3752"/>
        <v/>
      </c>
      <c r="Q2926" s="544" t="str">
        <f t="shared" si="3752"/>
        <v/>
      </c>
      <c r="R2926" s="544" t="str">
        <f t="shared" si="3752"/>
        <v/>
      </c>
      <c r="S2926" s="544" t="str">
        <f t="shared" si="3752"/>
        <v/>
      </c>
      <c r="T2926" s="544" t="str">
        <f t="shared" si="3752"/>
        <v/>
      </c>
      <c r="U2926" s="544" t="str">
        <f t="shared" si="3752"/>
        <v/>
      </c>
      <c r="V2926" s="544" t="str">
        <f t="shared" si="3752"/>
        <v/>
      </c>
      <c r="W2926" s="544" t="str">
        <f t="shared" si="3752"/>
        <v/>
      </c>
      <c r="X2926" s="544" t="str">
        <f t="shared" si="3752"/>
        <v/>
      </c>
      <c r="Y2926" s="544" t="str">
        <f t="shared" si="3752"/>
        <v/>
      </c>
      <c r="Z2926" s="544" t="str">
        <f t="shared" si="3752"/>
        <v/>
      </c>
      <c r="AA2926" s="544" t="str">
        <f t="shared" si="3752"/>
        <v/>
      </c>
      <c r="AB2926" s="544" t="str">
        <f t="shared" si="3752"/>
        <v/>
      </c>
      <c r="AC2926" s="544" t="str">
        <f t="shared" si="3752"/>
        <v/>
      </c>
      <c r="AD2926" s="544" t="str">
        <f t="shared" si="3752"/>
        <v/>
      </c>
      <c r="AE2926" s="544" t="str">
        <f t="shared" si="3752"/>
        <v/>
      </c>
    </row>
    <row r="2927" spans="2:31" hidden="1">
      <c r="B2927" s="531" t="s">
        <v>756</v>
      </c>
      <c r="D2927" s="1">
        <f ca="1">D1761</f>
        <v>1900</v>
      </c>
      <c r="E2927" s="1">
        <f ca="1">E1761</f>
        <v>1</v>
      </c>
      <c r="F2927" s="1">
        <f ca="1">IF(D2928&gt;10,F1761,1)</f>
        <v>1</v>
      </c>
      <c r="G2927" s="530" t="str">
        <f ca="1">IF(ISBLANK(OFFSET($E$269,$D2926,0)),"brak daty",IF(D2928&gt;10,EDATE(OFFSET($E$269,$D2926,0),D2930),DATE(D2927,E2927,1)))</f>
        <v>brak daty</v>
      </c>
      <c r="H2927" s="543" t="b">
        <f ca="1">SUM(K2927:AE2927)=D2930</f>
        <v>1</v>
      </c>
      <c r="I2927" s="1" t="s">
        <v>752</v>
      </c>
      <c r="K2927" s="5">
        <f ca="1">IF(AND($G2928,NOT(ISTEXT($G2927)),ISNUMBER(Poczatek),ISNUMBER(Koniec_Projekt)),IFERROR(IF($D2927=LataProjekcji,$F2927,IF($D2927&lt;LataProjekcji,IF((SUM(K2927)+12)&lt;$D2930,12,$D2930-SUM(K2927)),0)),0),0)</f>
        <v>0</v>
      </c>
      <c r="L2927" s="5">
        <f ca="1">IF(AND($G2928,NOT(ISTEXT($G2927)),ISNUMBER(Poczatek),ISNUMBER(Koniec_Projekt)),IFERROR(IF($D2927=LataProjekcji,$F2927,IF($D2927&lt;LataProjekcji,IF((SUM($K2927:K2927)+12)&lt;$D2930,12,$D2930-SUM($K2927:K2927)),0)),0),0)</f>
        <v>0</v>
      </c>
      <c r="M2927" s="5">
        <f ca="1">IF(AND($G2928,NOT(ISTEXT($G2927)),ISNUMBER(Poczatek),ISNUMBER(Koniec_Projekt)),IFERROR(IF($D2927=LataProjekcji,$F2927,IF($D2927&lt;LataProjekcji,IF((SUM($K2927:L2927)+12)&lt;$D2930,12,$D2930-SUM($K2927:L2927)),0)),0),0)</f>
        <v>0</v>
      </c>
      <c r="N2927" s="5">
        <f ca="1">IF(AND($G2928,NOT(ISTEXT($G2927)),ISNUMBER(Poczatek),ISNUMBER(Koniec_Projekt)),IFERROR(IF($D2927=LataProjekcji,$F2927,IF($D2927&lt;LataProjekcji,IF((SUM($K2927:M2927)+12)&lt;$D2930,12,$D2930-SUM($K2927:M2927)),0)),0),0)</f>
        <v>0</v>
      </c>
      <c r="O2927" s="5">
        <f ca="1">IF(AND($G2928,NOT(ISTEXT($G2927)),ISNUMBER(Poczatek),ISNUMBER(Koniec_Projekt)),IFERROR(IF($D2927=LataProjekcji,$F2927,IF($D2927&lt;LataProjekcji,IF((SUM($K2927:N2927)+12)&lt;$D2930,12,$D2930-SUM($K2927:N2927)),0)),0),0)</f>
        <v>0</v>
      </c>
      <c r="P2927" s="5">
        <f ca="1">IF(AND($G2928,NOT(ISTEXT($G2927)),ISNUMBER(Poczatek),ISNUMBER(Koniec_Projekt)),IFERROR(IF($D2927=LataProjekcji,$F2927,IF($D2927&lt;LataProjekcji,IF((SUM($K2927:O2927)+12)&lt;$D2930,12,$D2930-SUM($K2927:O2927)),0)),0),0)</f>
        <v>0</v>
      </c>
      <c r="Q2927" s="5">
        <f ca="1">IF(AND($G2928,NOT(ISTEXT($G2927)),ISNUMBER(Poczatek),ISNUMBER(Koniec_Projekt)),IFERROR(IF($D2927=LataProjekcji,$F2927,IF($D2927&lt;LataProjekcji,IF((SUM($K2927:P2927)+12)&lt;$D2930,12,$D2930-SUM($K2927:P2927)),0)),0),0)</f>
        <v>0</v>
      </c>
      <c r="R2927" s="5">
        <f ca="1">IF(AND($G2928,NOT(ISTEXT($G2927)),ISNUMBER(Poczatek),ISNUMBER(Koniec_Projekt)),IFERROR(IF($D2927=LataProjekcji,$F2927,IF($D2927&lt;LataProjekcji,IF((SUM($K2927:Q2927)+12)&lt;$D2930,12,$D2930-SUM($K2927:Q2927)),0)),0),0)</f>
        <v>0</v>
      </c>
      <c r="S2927" s="5">
        <f ca="1">IF(AND($G2928,NOT(ISTEXT($G2927)),ISNUMBER(Poczatek),ISNUMBER(Koniec_Projekt)),IFERROR(IF($D2927=LataProjekcji,$F2927,IF($D2927&lt;LataProjekcji,IF((SUM($K2927:R2927)+12)&lt;$D2930,12,$D2930-SUM($K2927:R2927)),0)),0),0)</f>
        <v>0</v>
      </c>
      <c r="T2927" s="5">
        <f ca="1">IF(AND($G2928,NOT(ISTEXT($G2927)),ISNUMBER(Poczatek),ISNUMBER(Koniec_Projekt)),IFERROR(IF($D2927=LataProjekcji,$F2927,IF($D2927&lt;LataProjekcji,IF((SUM($K2927:S2927)+12)&lt;$D2930,12,$D2930-SUM($K2927:S2927)),0)),0),0)</f>
        <v>0</v>
      </c>
      <c r="U2927" s="5">
        <f ca="1">IF(AND($G2928,NOT(ISTEXT($G2927)),ISNUMBER(Poczatek),ISNUMBER(Koniec_Projekt)),IFERROR(IF($D2927=LataProjekcji,$F2927,IF($D2927&lt;LataProjekcji,IF((SUM($K2927:T2927)+12)&lt;$D2930,12,$D2930-SUM($K2927:T2927)),0)),0),0)</f>
        <v>0</v>
      </c>
      <c r="V2927" s="5">
        <f ca="1">IF(AND($G2928,NOT(ISTEXT($G2927)),ISNUMBER(Poczatek),ISNUMBER(Koniec_Projekt)),IFERROR(IF($D2927=LataProjekcji,$F2927,IF($D2927&lt;LataProjekcji,IF((SUM($K2927:U2927)+12)&lt;$D2930,12,$D2930-SUM($K2927:U2927)),0)),0),0)</f>
        <v>0</v>
      </c>
      <c r="W2927" s="5">
        <f ca="1">IF(AND($G2928,NOT(ISTEXT($G2927)),ISNUMBER(Poczatek),ISNUMBER(Koniec_Projekt)),IFERROR(IF($D2927=LataProjekcji,$F2927,IF($D2927&lt;LataProjekcji,IF((SUM($K2927:V2927)+12)&lt;$D2930,12,$D2930-SUM($K2927:V2927)),0)),0),0)</f>
        <v>0</v>
      </c>
      <c r="X2927" s="5">
        <f ca="1">IF(AND($G2928,NOT(ISTEXT($G2927)),ISNUMBER(Poczatek),ISNUMBER(Koniec_Projekt)),IFERROR(IF($D2927=LataProjekcji,$F2927,IF($D2927&lt;LataProjekcji,IF((SUM($K2927:W2927)+12)&lt;$D2930,12,$D2930-SUM($K2927:W2927)),0)),0),0)</f>
        <v>0</v>
      </c>
      <c r="Y2927" s="5">
        <f ca="1">IF(AND($G2928,NOT(ISTEXT($G2927)),ISNUMBER(Poczatek),ISNUMBER(Koniec_Projekt)),IFERROR(IF($D2927=LataProjekcji,$F2927,IF($D2927&lt;LataProjekcji,IF((SUM($K2927:X2927)+12)&lt;$D2930,12,$D2930-SUM($K2927:X2927)),0)),0),0)</f>
        <v>0</v>
      </c>
      <c r="Z2927" s="5">
        <f ca="1">IF(AND($G2928,NOT(ISTEXT($G2927)),ISNUMBER(Poczatek),ISNUMBER(Koniec_Projekt)),IFERROR(IF($D2927=LataProjekcji,$F2927,IF($D2927&lt;LataProjekcji,IF((SUM($K2927:Y2927)+12)&lt;$D2930,12,$D2930-SUM($K2927:Y2927)),0)),0),0)</f>
        <v>0</v>
      </c>
      <c r="AA2927" s="5">
        <f ca="1">IF(AND($G2928,NOT(ISTEXT($G2927)),ISNUMBER(Poczatek),ISNUMBER(Koniec_Projekt)),IFERROR(IF($D2927=LataProjekcji,$F2927,IF($D2927&lt;LataProjekcji,IF((SUM($K2927:Z2927)+12)&lt;$D2930,12,$D2930-SUM($K2927:Z2927)),0)),0),0)</f>
        <v>0</v>
      </c>
      <c r="AB2927" s="5">
        <f ca="1">IF(AND($G2928,NOT(ISTEXT($G2927)),ISNUMBER(Poczatek),ISNUMBER(Koniec_Projekt)),IFERROR(IF($D2927=LataProjekcji,$F2927,IF($D2927&lt;LataProjekcji,IF((SUM($K2927:AA2927)+12)&lt;$D2930,12,$D2930-SUM($K2927:AA2927)),0)),0),0)</f>
        <v>0</v>
      </c>
      <c r="AC2927" s="5">
        <f ca="1">IF(AND($G2928,NOT(ISTEXT($G2927)),ISNUMBER(Poczatek),ISNUMBER(Koniec_Projekt)),IFERROR(IF($D2927=LataProjekcji,$F2927,IF($D2927&lt;LataProjekcji,IF((SUM($K2927:AB2927)+12)&lt;$D2930,12,$D2930-SUM($K2927:AB2927)),0)),0),0)</f>
        <v>0</v>
      </c>
      <c r="AD2927" s="5">
        <f ca="1">IF(AND($G2928,NOT(ISTEXT($G2927)),ISNUMBER(Poczatek),ISNUMBER(Koniec_Projekt)),IFERROR(IF($D2927=LataProjekcji,$F2927,IF($D2927&lt;LataProjekcji,IF((SUM($K2927:AC2927)+12)&lt;$D2930,12,$D2930-SUM($K2927:AC2927)),0)),0),0)</f>
        <v>0</v>
      </c>
      <c r="AE2927" s="5">
        <f ca="1">IF(AND($G2928,NOT(ISTEXT($G2927)),ISNUMBER(Poczatek),ISNUMBER(Koniec_Projekt)),IFERROR(IF($D2927=LataProjekcji,$F2927,IF($D2927&lt;LataProjekcji,IF((SUM($K2927:AD2927)+12)&lt;$D2930,12,$D2930-SUM($K2927:AD2927)),0)),0),0)</f>
        <v>0</v>
      </c>
    </row>
    <row r="2928" spans="2:31" hidden="1">
      <c r="B2928" s="531" t="s">
        <v>758</v>
      </c>
      <c r="D2928" s="5">
        <f ca="1">D1762</f>
        <v>0</v>
      </c>
      <c r="E2928" s="459">
        <f ca="1">E1762</f>
        <v>0</v>
      </c>
      <c r="F2928" s="459">
        <f ca="1">F1762</f>
        <v>0</v>
      </c>
      <c r="G2928" s="1" t="b">
        <f>NOT(ISBLANK(am_maszyny))</f>
        <v>0</v>
      </c>
      <c r="H2928" s="543" t="b">
        <f ca="1">SUM(K2928:AE2928)=E2930</f>
        <v>1</v>
      </c>
      <c r="I2928" s="1" t="s">
        <v>753</v>
      </c>
      <c r="K2928" s="542">
        <f ca="1">IF(AND($G2928,NOT(ISTEXT($G2927)),ISNUMBER(Poczatek),ISNUMBER(Koniec_Projekt)),IFERROR(IF($D2927=LataProjekcji,IF($F2927&gt;$E2930,$E2930,$F2927),IF($D2930&gt;=$E2930,(IF($D2927&lt;LataProjekcji,IF((SUM(J2928:$K2928)+12)&lt;$E2930,12,$E2930-SUM(J2928:$K2928)),0)),(IF($D2927&lt;LataProjekcji,IF((SUM(J2928:$K2928)+12)&lt;$D2930,12,$D2930-SUM(J2928:$K2928)),0)))),0),0)</f>
        <v>0</v>
      </c>
      <c r="L2928" s="542">
        <f ca="1">IF(AND($G2928,NOT(ISTEXT($G2927)),ISNUMBER(Poczatek),ISNUMBER(Koniec_Projekt)),IFERROR(IF($D2927=LataProjekcji,IF($F2927&gt;$E2930,$E2930,$F2927),IF($D2930&gt;=$E2930,(IF($D2927&lt;LataProjekcji,IF((SUM($K2928:K2928)+12)&lt;$E2930,12,$E2930-SUM($K2928:K2928)),0)),(IF($D2927&lt;LataProjekcji,IF((SUM($K2928:K2928)+12)&lt;$D2930,12,$D2930-SUM($K2928:K2928)),0)))),0),0)</f>
        <v>0</v>
      </c>
      <c r="M2928" s="542">
        <f ca="1">IF(AND($G2928,NOT(ISTEXT($G2927)),ISNUMBER(Poczatek),ISNUMBER(Koniec_Projekt)),IFERROR(IF($D2927=LataProjekcji,IF($F2927&gt;$E2930,$E2930,$F2927),IF($D2930&gt;=$E2930,(IF($D2927&lt;LataProjekcji,IF((SUM($K2928:L2928)+12)&lt;$E2930,12,$E2930-SUM($K2928:L2928)),0)),(IF($D2927&lt;LataProjekcji,IF((SUM($K2928:L2928)+12)&lt;$D2930,12,$D2930-SUM($K2928:L2928)),0)))),0),0)</f>
        <v>0</v>
      </c>
      <c r="N2928" s="542">
        <f ca="1">IF(AND($G2928,NOT(ISTEXT($G2927)),ISNUMBER(Poczatek),ISNUMBER(Koniec_Projekt)),IFERROR(IF($D2927=LataProjekcji,IF($F2927&gt;$E2930,$E2930,$F2927),IF($D2930&gt;=$E2930,(IF($D2927&lt;LataProjekcji,IF((SUM($K2928:M2928)+12)&lt;$E2930,12,$E2930-SUM($K2928:M2928)),0)),(IF($D2927&lt;LataProjekcji,IF((SUM($K2928:M2928)+12)&lt;$D2930,12,$D2930-SUM($K2928:M2928)),0)))),0),0)</f>
        <v>0</v>
      </c>
      <c r="O2928" s="542">
        <f ca="1">IF(AND($G2928,NOT(ISTEXT($G2927)),ISNUMBER(Poczatek),ISNUMBER(Koniec_Projekt)),IFERROR(IF($D2927=LataProjekcji,IF($F2927&gt;$E2930,$E2930,$F2927),IF($D2930&gt;=$E2930,(IF($D2927&lt;LataProjekcji,IF((SUM($K2928:N2928)+12)&lt;$E2930,12,$E2930-SUM($K2928:N2928)),0)),(IF($D2927&lt;LataProjekcji,IF((SUM($K2928:N2928)+12)&lt;$D2930,12,$D2930-SUM($K2928:N2928)),0)))),0),0)</f>
        <v>0</v>
      </c>
      <c r="P2928" s="542">
        <f ca="1">IF(AND($G2928,NOT(ISTEXT($G2927)),ISNUMBER(Poczatek),ISNUMBER(Koniec_Projekt)),IFERROR(IF($D2927=LataProjekcji,IF($F2927&gt;$E2930,$E2930,$F2927),IF($D2930&gt;=$E2930,(IF($D2927&lt;LataProjekcji,IF((SUM($K2928:O2928)+12)&lt;$E2930,12,$E2930-SUM($K2928:O2928)),0)),(IF($D2927&lt;LataProjekcji,IF((SUM($K2928:O2928)+12)&lt;$D2930,12,$D2930-SUM($K2928:O2928)),0)))),0),0)</f>
        <v>0</v>
      </c>
      <c r="Q2928" s="542">
        <f ca="1">IF(AND($G2928,NOT(ISTEXT($G2927)),ISNUMBER(Poczatek),ISNUMBER(Koniec_Projekt)),IFERROR(IF($D2927=LataProjekcji,IF($F2927&gt;$E2930,$E2930,$F2927),IF($D2930&gt;=$E2930,(IF($D2927&lt;LataProjekcji,IF((SUM($K2928:P2928)+12)&lt;$E2930,12,$E2930-SUM($K2928:P2928)),0)),(IF($D2927&lt;LataProjekcji,IF((SUM($K2928:P2928)+12)&lt;$D2930,12,$D2930-SUM($K2928:P2928)),0)))),0),0)</f>
        <v>0</v>
      </c>
      <c r="R2928" s="542">
        <f ca="1">IF(AND($G2928,NOT(ISTEXT($G2927)),ISNUMBER(Poczatek),ISNUMBER(Koniec_Projekt)),IFERROR(IF($D2927=LataProjekcji,IF($F2927&gt;$E2930,$E2930,$F2927),IF($D2930&gt;=$E2930,(IF($D2927&lt;LataProjekcji,IF((SUM($K2928:Q2928)+12)&lt;$E2930,12,$E2930-SUM($K2928:Q2928)),0)),(IF($D2927&lt;LataProjekcji,IF((SUM($K2928:Q2928)+12)&lt;$D2930,12,$D2930-SUM($K2928:Q2928)),0)))),0),0)</f>
        <v>0</v>
      </c>
      <c r="S2928" s="542">
        <f ca="1">IF(AND($G2928,NOT(ISTEXT($G2927)),ISNUMBER(Poczatek),ISNUMBER(Koniec_Projekt)),IFERROR(IF($D2927=LataProjekcji,IF($F2927&gt;$E2930,$E2930,$F2927),IF($D2930&gt;=$E2930,(IF($D2927&lt;LataProjekcji,IF((SUM($K2928:R2928)+12)&lt;$E2930,12,$E2930-SUM($K2928:R2928)),0)),(IF($D2927&lt;LataProjekcji,IF((SUM($K2928:R2928)+12)&lt;$D2930,12,$D2930-SUM($K2928:R2928)),0)))),0),0)</f>
        <v>0</v>
      </c>
      <c r="T2928" s="542">
        <f ca="1">IF(AND($G2928,NOT(ISTEXT($G2927)),ISNUMBER(Poczatek),ISNUMBER(Koniec_Projekt)),IFERROR(IF($D2927=LataProjekcji,IF($F2927&gt;$E2930,$E2930,$F2927),IF($D2930&gt;=$E2930,(IF($D2927&lt;LataProjekcji,IF((SUM($K2928:S2928)+12)&lt;$E2930,12,$E2930-SUM($K2928:S2928)),0)),(IF($D2927&lt;LataProjekcji,IF((SUM($K2928:S2928)+12)&lt;$D2930,12,$D2930-SUM($K2928:S2928)),0)))),0),0)</f>
        <v>0</v>
      </c>
      <c r="U2928" s="542">
        <f ca="1">IF(AND($G2928,NOT(ISTEXT($G2927)),ISNUMBER(Poczatek),ISNUMBER(Koniec_Projekt)),IFERROR(IF($D2927=LataProjekcji,IF($F2927&gt;$E2930,$E2930,$F2927),IF($D2930&gt;=$E2930,(IF($D2927&lt;LataProjekcji,IF((SUM($K2928:T2928)+12)&lt;$E2930,12,$E2930-SUM($K2928:T2928)),0)),(IF($D2927&lt;LataProjekcji,IF((SUM($K2928:T2928)+12)&lt;$D2930,12,$D2930-SUM($K2928:T2928)),0)))),0),0)</f>
        <v>0</v>
      </c>
      <c r="V2928" s="542">
        <f ca="1">IF(AND($G2928,NOT(ISTEXT($G2927)),ISNUMBER(Poczatek),ISNUMBER(Koniec_Projekt)),IFERROR(IF($D2927=LataProjekcji,IF($F2927&gt;$E2930,$E2930,$F2927),IF($D2930&gt;=$E2930,(IF($D2927&lt;LataProjekcji,IF((SUM($K2928:U2928)+12)&lt;$E2930,12,$E2930-SUM($K2928:U2928)),0)),(IF($D2927&lt;LataProjekcji,IF((SUM($K2928:U2928)+12)&lt;$D2930,12,$D2930-SUM($K2928:U2928)),0)))),0),0)</f>
        <v>0</v>
      </c>
      <c r="W2928" s="542">
        <f ca="1">IF(AND($G2928,NOT(ISTEXT($G2927)),ISNUMBER(Poczatek),ISNUMBER(Koniec_Projekt)),IFERROR(IF($D2927=LataProjekcji,IF($F2927&gt;$E2930,$E2930,$F2927),IF($D2930&gt;=$E2930,(IF($D2927&lt;LataProjekcji,IF((SUM($K2928:V2928)+12)&lt;$E2930,12,$E2930-SUM($K2928:V2928)),0)),(IF($D2927&lt;LataProjekcji,IF((SUM($K2928:V2928)+12)&lt;$D2930,12,$D2930-SUM($K2928:V2928)),0)))),0),0)</f>
        <v>0</v>
      </c>
      <c r="X2928" s="542">
        <f ca="1">IF(AND($G2928,NOT(ISTEXT($G2927)),ISNUMBER(Poczatek),ISNUMBER(Koniec_Projekt)),IFERROR(IF($D2927=LataProjekcji,IF($F2927&gt;$E2930,$E2930,$F2927),IF($D2930&gt;=$E2930,(IF($D2927&lt;LataProjekcji,IF((SUM($K2928:W2928)+12)&lt;$E2930,12,$E2930-SUM($K2928:W2928)),0)),(IF($D2927&lt;LataProjekcji,IF((SUM($K2928:W2928)+12)&lt;$D2930,12,$D2930-SUM($K2928:W2928)),0)))),0),0)</f>
        <v>0</v>
      </c>
      <c r="Y2928" s="542">
        <f ca="1">IF(AND($G2928,NOT(ISTEXT($G2927)),ISNUMBER(Poczatek),ISNUMBER(Koniec_Projekt)),IFERROR(IF($D2927=LataProjekcji,IF($F2927&gt;$E2930,$E2930,$F2927),IF($D2930&gt;=$E2930,(IF($D2927&lt;LataProjekcji,IF((SUM($K2928:X2928)+12)&lt;$E2930,12,$E2930-SUM($K2928:X2928)),0)),(IF($D2927&lt;LataProjekcji,IF((SUM($K2928:X2928)+12)&lt;$D2930,12,$D2930-SUM($K2928:X2928)),0)))),0),0)</f>
        <v>0</v>
      </c>
      <c r="Z2928" s="542">
        <f ca="1">IF(AND($G2928,NOT(ISTEXT($G2927)),ISNUMBER(Poczatek),ISNUMBER(Koniec_Projekt)),IFERROR(IF($D2927=LataProjekcji,IF($F2927&gt;$E2930,$E2930,$F2927),IF($D2930&gt;=$E2930,(IF($D2927&lt;LataProjekcji,IF((SUM($K2928:Y2928)+12)&lt;$E2930,12,$E2930-SUM($K2928:Y2928)),0)),(IF($D2927&lt;LataProjekcji,IF((SUM($K2928:Y2928)+12)&lt;$D2930,12,$D2930-SUM($K2928:Y2928)),0)))),0),0)</f>
        <v>0</v>
      </c>
      <c r="AA2928" s="542">
        <f ca="1">IF(AND($G2928,NOT(ISTEXT($G2927)),ISNUMBER(Poczatek),ISNUMBER(Koniec_Projekt)),IFERROR(IF($D2927=LataProjekcji,IF($F2927&gt;$E2930,$E2930,$F2927),IF($D2930&gt;=$E2930,(IF($D2927&lt;LataProjekcji,IF((SUM($K2928:Z2928)+12)&lt;$E2930,12,$E2930-SUM($K2928:Z2928)),0)),(IF($D2927&lt;LataProjekcji,IF((SUM($K2928:Z2928)+12)&lt;$D2930,12,$D2930-SUM($K2928:Z2928)),0)))),0),0)</f>
        <v>0</v>
      </c>
      <c r="AB2928" s="542">
        <f ca="1">IF(AND($G2928,NOT(ISTEXT($G2927)),ISNUMBER(Poczatek),ISNUMBER(Koniec_Projekt)),IFERROR(IF($D2927=LataProjekcji,IF($F2927&gt;$E2930,$E2930,$F2927),IF($D2930&gt;=$E2930,(IF($D2927&lt;LataProjekcji,IF((SUM($K2928:AA2928)+12)&lt;$E2930,12,$E2930-SUM($K2928:AA2928)),0)),(IF($D2927&lt;LataProjekcji,IF((SUM($K2928:AA2928)+12)&lt;$D2930,12,$D2930-SUM($K2928:AA2928)),0)))),0),0)</f>
        <v>0</v>
      </c>
      <c r="AC2928" s="542">
        <f ca="1">IF(AND($G2928,NOT(ISTEXT($G2927)),ISNUMBER(Poczatek),ISNUMBER(Koniec_Projekt)),IFERROR(IF($D2927=LataProjekcji,IF($F2927&gt;$E2930,$E2930,$F2927),IF($D2930&gt;=$E2930,(IF($D2927&lt;LataProjekcji,IF((SUM($K2928:AB2928)+12)&lt;$E2930,12,$E2930-SUM($K2928:AB2928)),0)),(IF($D2927&lt;LataProjekcji,IF((SUM($K2928:AB2928)+12)&lt;$D2930,12,$D2930-SUM($K2928:AB2928)),0)))),0),0)</f>
        <v>0</v>
      </c>
      <c r="AD2928" s="542">
        <f ca="1">IF(AND($G2928,NOT(ISTEXT($G2927)),ISNUMBER(Poczatek),ISNUMBER(Koniec_Projekt)),IFERROR(IF($D2927=LataProjekcji,IF($F2927&gt;$E2930,$E2930,$F2927),IF($D2930&gt;=$E2930,(IF($D2927&lt;LataProjekcji,IF((SUM($K2928:AC2928)+12)&lt;$E2930,12,$E2930-SUM($K2928:AC2928)),0)),(IF($D2927&lt;LataProjekcji,IF((SUM($K2928:AC2928)+12)&lt;$D2930,12,$D2930-SUM($K2928:AC2928)),0)))),0),0)</f>
        <v>0</v>
      </c>
      <c r="AE2928" s="542">
        <f ca="1">IF(AND($G2928,NOT(ISTEXT($G2927)),ISNUMBER(Poczatek),ISNUMBER(Koniec_Projekt)),IFERROR(IF($D2927=LataProjekcji,IF($F2927&gt;$E2930,$E2930,$F2927),IF($D2930&gt;=$E2930,(IF($D2927&lt;LataProjekcji,IF((SUM($K2928:AD2928)+12)&lt;$E2930,12,$E2930-SUM($K2928:AD2928)),0)),(IF($D2927&lt;LataProjekcji,IF((SUM($K2928:AD2928)+12)&lt;$D2930,12,$D2930-SUM($K2928:AD2928)),0)))),0),0)</f>
        <v>0</v>
      </c>
    </row>
    <row r="2929" spans="2:31" hidden="1">
      <c r="B2929" s="531" t="s">
        <v>757</v>
      </c>
      <c r="D2929" s="459">
        <f ca="1">D1763</f>
        <v>0</v>
      </c>
      <c r="E2929" s="459">
        <f ca="1">IF(D2928&gt;10,ROUND(D2929/12,2),D2929)</f>
        <v>0</v>
      </c>
      <c r="F2929" s="529">
        <f>Koniec_Projekt</f>
        <v>0</v>
      </c>
      <c r="G2929" s="330">
        <f>Miesiac_Koniec_Projekt</f>
        <v>0</v>
      </c>
      <c r="H2929" s="543" t="b">
        <f ca="1">SUM(K2929:AE2929)=D2928</f>
        <v>1</v>
      </c>
      <c r="I2929" s="1" t="s">
        <v>716</v>
      </c>
      <c r="K2929" s="256">
        <f ca="1">IF(AND($G2928,NOT(ISTEXT($G2927)),ISNUMBER(Poczatek),ISNUMBER(Koniec_Projekt)),IFERROR(IF(LataProjekcji=$F2930,ROUND($D2928,0),ROUND(K2927*$E2929,0)),0),0)</f>
        <v>0</v>
      </c>
      <c r="L2929" s="5">
        <f ca="1">IF(AND($G2928,NOT(ISTEXT($G2927)),ISNUMBER(Poczatek),ISNUMBER(Koniec_Projekt)),IFERROR(IF(LataProjekcji=$F2930,ROUND($D2928-SUM(K2929:$K2929),0),ROUND(L2927*$E2929,0)),0),0)</f>
        <v>0</v>
      </c>
      <c r="M2929" s="5">
        <f ca="1">IF(AND($G2928,NOT(ISTEXT($G2927)),ISNUMBER(Poczatek),ISNUMBER(Koniec_Projekt)),IFERROR(IF(LataProjekcji=$F2930,ROUND($D2928-SUM($K2929:L2929),0),ROUND(M2927*$E2929,0)),0),0)</f>
        <v>0</v>
      </c>
      <c r="N2929" s="5">
        <f ca="1">IF(AND($G2928,NOT(ISTEXT($G2927)),ISNUMBER(Poczatek),ISNUMBER(Koniec_Projekt)),IFERROR(IF(LataProjekcji=$F2930,ROUND($D2928-SUM($K2929:M2929),0),ROUND(N2927*$E2929,0)),0),0)</f>
        <v>0</v>
      </c>
      <c r="O2929" s="5">
        <f ca="1">IF(AND($G2928,NOT(ISTEXT($G2927)),ISNUMBER(Poczatek),ISNUMBER(Koniec_Projekt)),IFERROR(IF(LataProjekcji=$F2930,ROUND($D2928-SUM($K2929:N2929),0),ROUND(O2927*$E2929,0)),0),0)</f>
        <v>0</v>
      </c>
      <c r="P2929" s="5">
        <f ca="1">IF(AND($G2928,NOT(ISTEXT($G2927)),ISNUMBER(Poczatek),ISNUMBER(Koniec_Projekt)),IFERROR(IF(LataProjekcji=$F2930,ROUND($D2928-SUM($K2929:O2929),0),ROUND(P2927*$E2929,0)),0),0)</f>
        <v>0</v>
      </c>
      <c r="Q2929" s="5">
        <f ca="1">IF(AND($G2928,NOT(ISTEXT($G2927)),ISNUMBER(Poczatek),ISNUMBER(Koniec_Projekt)),IFERROR(IF(LataProjekcji=$F2930,ROUND($D2928-SUM($K2929:P2929),0),ROUND(Q2927*$E2929,0)),0),0)</f>
        <v>0</v>
      </c>
      <c r="R2929" s="5">
        <f ca="1">IF(AND($G2928,NOT(ISTEXT($G2927)),ISNUMBER(Poczatek),ISNUMBER(Koniec_Projekt)),IFERROR(IF(LataProjekcji=$F2930,ROUND($D2928-SUM($K2929:Q2929),0),ROUND(R2927*$E2929,0)),0),0)</f>
        <v>0</v>
      </c>
      <c r="S2929" s="5">
        <f ca="1">IF(AND($G2928,NOT(ISTEXT($G2927)),ISNUMBER(Poczatek),ISNUMBER(Koniec_Projekt)),IFERROR(IF(LataProjekcji=$F2930,ROUND($D2928-SUM($K2929:R2929),0),ROUND(S2927*$E2929,0)),0),0)</f>
        <v>0</v>
      </c>
      <c r="T2929" s="5">
        <f ca="1">IF(AND($G2928,NOT(ISTEXT($G2927)),ISNUMBER(Poczatek),ISNUMBER(Koniec_Projekt)),IFERROR(IF(LataProjekcji=$F2930,ROUND($D2928-SUM($K2929:S2929),0),ROUND(T2927*$E2929,0)),0),0)</f>
        <v>0</v>
      </c>
      <c r="U2929" s="5">
        <f ca="1">IF(AND($G2928,NOT(ISTEXT($G2927)),ISNUMBER(Poczatek),ISNUMBER(Koniec_Projekt)),IFERROR(IF(LataProjekcji=$F2930,ROUND($D2928-SUM($K2929:T2929),0),ROUND(U2927*$E2929,0)),0),0)</f>
        <v>0</v>
      </c>
      <c r="V2929" s="5">
        <f ca="1">IF(AND($G2928,NOT(ISTEXT($G2927)),ISNUMBER(Poczatek),ISNUMBER(Koniec_Projekt)),IFERROR(IF(LataProjekcji=$F2930,ROUND($D2928-SUM($K2929:U2929),0),ROUND(V2927*$E2929,0)),0),0)</f>
        <v>0</v>
      </c>
      <c r="W2929" s="5">
        <f ca="1">IF(AND($G2928,NOT(ISTEXT($G2927)),ISNUMBER(Poczatek),ISNUMBER(Koniec_Projekt)),IFERROR(IF(LataProjekcji=$F2930,ROUND($D2928-SUM($K2929:V2929),0),ROUND(W2927*$E2929,0)),0),0)</f>
        <v>0</v>
      </c>
      <c r="X2929" s="5">
        <f ca="1">IF(AND($G2928,NOT(ISTEXT($G2927)),ISNUMBER(Poczatek),ISNUMBER(Koniec_Projekt)),IFERROR(IF(LataProjekcji=$F2930,ROUND($D2928-SUM($K2929:W2929),0),ROUND(X2927*$E2929,0)),0),0)</f>
        <v>0</v>
      </c>
      <c r="Y2929" s="5">
        <f ca="1">IF(AND($G2928,NOT(ISTEXT($G2927)),ISNUMBER(Poczatek),ISNUMBER(Koniec_Projekt)),IFERROR(IF(LataProjekcji=$F2930,ROUND($D2928-SUM($K2929:X2929),0),ROUND(Y2927*$E2929,0)),0),0)</f>
        <v>0</v>
      </c>
      <c r="Z2929" s="5">
        <f ca="1">IF(AND($G2928,NOT(ISTEXT($G2927)),ISNUMBER(Poczatek),ISNUMBER(Koniec_Projekt)),IFERROR(IF(LataProjekcji=$F2930,ROUND($D2928-SUM($K2929:Y2929),0),ROUND(Z2927*$E2929,0)),0),0)</f>
        <v>0</v>
      </c>
      <c r="AA2929" s="5">
        <f ca="1">IF(AND($G2928,NOT(ISTEXT($G2927)),ISNUMBER(Poczatek),ISNUMBER(Koniec_Projekt)),IFERROR(IF(LataProjekcji=$F2930,ROUND($D2928-SUM($K2929:Z2929),0),ROUND(AA2927*$E2929,0)),0),0)</f>
        <v>0</v>
      </c>
      <c r="AB2929" s="5">
        <f ca="1">IF(AND($G2928,NOT(ISTEXT($G2927)),ISNUMBER(Poczatek),ISNUMBER(Koniec_Projekt)),IFERROR(IF(LataProjekcji=$F2930,ROUND($D2928-SUM($K2929:AA2929),0),ROUND(AB2927*$E2929,0)),0),0)</f>
        <v>0</v>
      </c>
      <c r="AC2929" s="5">
        <f ca="1">IF(AND($G2928,NOT(ISTEXT($G2927)),ISNUMBER(Poczatek),ISNUMBER(Koniec_Projekt)),IFERROR(IF(LataProjekcji=$F2930,ROUND($D2928-SUM($K2929:AB2929),0),ROUND(AC2927*$E2929,0)),0),0)</f>
        <v>0</v>
      </c>
      <c r="AD2929" s="5">
        <f ca="1">IF(AND($G2928,NOT(ISTEXT($G2927)),ISNUMBER(Poczatek),ISNUMBER(Koniec_Projekt)),IFERROR(IF(LataProjekcji=$F2930,ROUND($D2928-SUM($K2929:AC2929),0),ROUND(AD2927*$E2929,0)),0),0)</f>
        <v>0</v>
      </c>
      <c r="AE2929" s="5">
        <f ca="1">IF(AND($G2928,NOT(ISTEXT($G2927)),ISNUMBER(Poczatek),ISNUMBER(Koniec_Projekt)),IFERROR(IF(LataProjekcji=$F2930,ROUND($D2928-SUM($K2929:AD2929),0),ROUND(AE2927*$E2929,0)),0),0)</f>
        <v>0</v>
      </c>
    </row>
    <row r="2930" spans="2:31" hidden="1">
      <c r="B2930" s="531" t="s">
        <v>754</v>
      </c>
      <c r="D2930" s="1">
        <f ca="1">IFERROR(ROUNDUP(D2928/E2929,0),0)</f>
        <v>0</v>
      </c>
      <c r="E2930" s="1">
        <f ca="1">IF(D2930=0,0,DATEDIF(DATE(D2927,E2927,1),DATE(F2929,G2929,1),"m"))</f>
        <v>0</v>
      </c>
      <c r="F2930" s="1" t="str">
        <f ca="1">IFERROR(YEAR(G2927),"brak daty")</f>
        <v>brak daty</v>
      </c>
      <c r="G2930" s="1" t="str">
        <f ca="1">IFERROR(MONTH(G2927),"brak daty")</f>
        <v>brak daty</v>
      </c>
      <c r="I2930" s="1" t="s">
        <v>426</v>
      </c>
      <c r="K2930" s="5">
        <f ca="1">IF(AND($G2928,NOT(ISTEXT($G2927)),ISNUMBER(Poczatek),ISNUMBER(Koniec_Projekt)),IFERROR(IF(LataProjekcji=$F2929,IF(AND($G2929=$G2930,$F2929=$F2930),ROUND($D2928-SUM($K2930),0),ROUND(K2928*$E2929,0)),IF(LataProjekcji&gt;$F2929,0,ROUND(K2928*$E2929,0))),0),0)</f>
        <v>0</v>
      </c>
      <c r="L2930" s="5">
        <f ca="1">IF(AND($G2928,NOT(ISTEXT($G2927)),ISNUMBER(Poczatek),ISNUMBER(Koniec_Projekt)),IFERROR(IF(LataProjekcji=$F2929,IF(AND($G2929=$G2930,$F2929=$F2930),ROUND($D2928-SUM($K2930:K2930),0),ROUND(L2928*$E2929,0)),IF(LataProjekcji&gt;$F2929,0,ROUND(L2928*$E2929,0))),0),0)</f>
        <v>0</v>
      </c>
      <c r="M2930" s="5">
        <f ca="1">IF(AND($G2928,NOT(ISTEXT($G2927)),ISNUMBER(Poczatek),ISNUMBER(Koniec_Projekt)),IFERROR(IF(LataProjekcji=$F2929,IF(AND($G2929=$G2930,$F2929=$F2930),ROUND($D2928-SUM($K2930:L2930),0),ROUND(M2928*$E2929,0)),IF(LataProjekcji&gt;$F2929,0,ROUND(M2928*$E2929,0))),0),0)</f>
        <v>0</v>
      </c>
      <c r="N2930" s="5">
        <f ca="1">IF(AND($G2928,NOT(ISTEXT($G2927)),ISNUMBER(Poczatek),ISNUMBER(Koniec_Projekt)),IFERROR(IF(LataProjekcji=$F2929,IF(AND($G2929=$G2930,$F2929=$F2930),ROUND($D2928-SUM($K2930:M2930),0),ROUND(N2928*$E2929,0)),IF(LataProjekcji&gt;$F2929,0,ROUND(N2928*$E2929,0))),0),0)</f>
        <v>0</v>
      </c>
      <c r="O2930" s="5">
        <f ca="1">IF(AND($G2928,NOT(ISTEXT($G2927)),ISNUMBER(Poczatek),ISNUMBER(Koniec_Projekt)),IFERROR(IF(LataProjekcji=$F2929,IF(AND($G2929=$G2930,$F2929=$F2930),ROUND($D2928-SUM($K2930:N2930),0),ROUND(O2928*$E2929,0)),IF(LataProjekcji&gt;$F2929,0,ROUND(O2928*$E2929,0))),0),0)</f>
        <v>0</v>
      </c>
      <c r="P2930" s="5">
        <f ca="1">IF(AND($G2928,NOT(ISTEXT($G2927)),ISNUMBER(Poczatek),ISNUMBER(Koniec_Projekt)),IFERROR(IF(LataProjekcji=$F2929,IF(AND($G2929=$G2930,$F2929=$F2930),ROUND($D2928-SUM($K2930:O2930),0),ROUND(P2928*$E2929,0)),IF(LataProjekcji&gt;$F2929,0,ROUND(P2928*$E2929,0))),0),0)</f>
        <v>0</v>
      </c>
      <c r="Q2930" s="5">
        <f ca="1">IF(AND($G2928,NOT(ISTEXT($G2927)),ISNUMBER(Poczatek),ISNUMBER(Koniec_Projekt)),IFERROR(IF(LataProjekcji=$F2929,IF(AND($G2929=$G2930,$F2929=$F2930),ROUND($D2928-SUM($K2930:P2930),0),ROUND(Q2928*$E2929,0)),IF(LataProjekcji&gt;$F2929,0,ROUND(Q2928*$E2929,0))),0),0)</f>
        <v>0</v>
      </c>
      <c r="R2930" s="5">
        <f ca="1">IF(AND($G2928,NOT(ISTEXT($G2927)),ISNUMBER(Poczatek),ISNUMBER(Koniec_Projekt)),IFERROR(IF(LataProjekcji=$F2929,IF(AND($G2929=$G2930,$F2929=$F2930),ROUND($D2928-SUM($K2930:Q2930),0),ROUND(R2928*$E2929,0)),IF(LataProjekcji&gt;$F2929,0,ROUND(R2928*$E2929,0))),0),0)</f>
        <v>0</v>
      </c>
      <c r="S2930" s="5">
        <f ca="1">IF(AND($G2928,NOT(ISTEXT($G2927)),ISNUMBER(Poczatek),ISNUMBER(Koniec_Projekt)),IFERROR(IF(LataProjekcji=$F2929,IF(AND($G2929=$G2930,$F2929=$F2930),ROUND($D2928-SUM($K2930:R2930),0),ROUND(S2928*$E2929,0)),IF(LataProjekcji&gt;$F2929,0,ROUND(S2928*$E2929,0))),0),0)</f>
        <v>0</v>
      </c>
      <c r="T2930" s="5">
        <f ca="1">IF(AND($G2928,NOT(ISTEXT($G2927)),ISNUMBER(Poczatek),ISNUMBER(Koniec_Projekt)),IFERROR(IF(LataProjekcji=$F2929,IF(AND($G2929=$G2930,$F2929=$F2930),ROUND($D2928-SUM($K2930:S2930),0),ROUND(T2928*$E2929,0)),IF(LataProjekcji&gt;$F2929,0,ROUND(T2928*$E2929,0))),0),0)</f>
        <v>0</v>
      </c>
      <c r="U2930" s="5">
        <f ca="1">IF(AND($G2928,NOT(ISTEXT($G2927)),ISNUMBER(Poczatek),ISNUMBER(Koniec_Projekt)),IFERROR(IF(LataProjekcji=$F2929,IF(AND($G2929=$G2930,$F2929=$F2930),ROUND($D2928-SUM($K2930:T2930),0),ROUND(U2928*$E2929,0)),IF(LataProjekcji&gt;$F2929,0,ROUND(U2928*$E2929,0))),0),0)</f>
        <v>0</v>
      </c>
      <c r="V2930" s="5">
        <f ca="1">IF(AND($G2928,NOT(ISTEXT($G2927)),ISNUMBER(Poczatek),ISNUMBER(Koniec_Projekt)),IFERROR(IF(LataProjekcji=$F2929,IF(AND($G2929=$G2930,$F2929=$F2930),ROUND($D2928-SUM($K2930:U2930),0),ROUND(V2928*$E2929,0)),IF(LataProjekcji&gt;$F2929,0,ROUND(V2928*$E2929,0))),0),0)</f>
        <v>0</v>
      </c>
      <c r="W2930" s="5">
        <f ca="1">IF(AND($G2928,NOT(ISTEXT($G2927)),ISNUMBER(Poczatek),ISNUMBER(Koniec_Projekt)),IFERROR(IF(LataProjekcji=$F2929,IF(AND($G2929=$G2930,$F2929=$F2930),ROUND($D2928-SUM($K2930:V2930),0),ROUND(W2928*$E2929,0)),IF(LataProjekcji&gt;$F2929,0,ROUND(W2928*$E2929,0))),0),0)</f>
        <v>0</v>
      </c>
      <c r="X2930" s="5">
        <f ca="1">IF(AND($G2928,NOT(ISTEXT($G2927)),ISNUMBER(Poczatek),ISNUMBER(Koniec_Projekt)),IFERROR(IF(LataProjekcji=$F2929,IF(AND($G2929=$G2930,$F2929=$F2930),ROUND($D2928-SUM($K2930:W2930),0),ROUND(X2928*$E2929,0)),IF(LataProjekcji&gt;$F2929,0,ROUND(X2928*$E2929,0))),0),0)</f>
        <v>0</v>
      </c>
      <c r="Y2930" s="5">
        <f ca="1">IF(AND($G2928,NOT(ISTEXT($G2927)),ISNUMBER(Poczatek),ISNUMBER(Koniec_Projekt)),IFERROR(IF(LataProjekcji=$F2929,IF(AND($G2929=$G2930,$F2929=$F2930),ROUND($D2928-SUM($K2930:X2930),0),ROUND(Y2928*$E2929,0)),IF(LataProjekcji&gt;$F2929,0,ROUND(Y2928*$E2929,0))),0),0)</f>
        <v>0</v>
      </c>
      <c r="Z2930" s="5">
        <f ca="1">IF(AND($G2928,NOT(ISTEXT($G2927)),ISNUMBER(Poczatek),ISNUMBER(Koniec_Projekt)),IFERROR(IF(LataProjekcji=$F2929,IF(AND($G2929=$G2930,$F2929=$F2930),ROUND($D2928-SUM($K2930:Y2930),0),ROUND(Z2928*$E2929,0)),IF(LataProjekcji&gt;$F2929,0,ROUND(Z2928*$E2929,0))),0),0)</f>
        <v>0</v>
      </c>
      <c r="AA2930" s="5">
        <f ca="1">IF(AND($G2928,NOT(ISTEXT($G2927)),ISNUMBER(Poczatek),ISNUMBER(Koniec_Projekt)),IFERROR(IF(LataProjekcji=$F2929,IF(AND($G2929=$G2930,$F2929=$F2930),ROUND($D2928-SUM($K2930:Z2930),0),ROUND(AA2928*$E2929,0)),IF(LataProjekcji&gt;$F2929,0,ROUND(AA2928*$E2929,0))),0),0)</f>
        <v>0</v>
      </c>
      <c r="AB2930" s="5">
        <f ca="1">IF(AND($G2928,NOT(ISTEXT($G2927)),ISNUMBER(Poczatek),ISNUMBER(Koniec_Projekt)),IFERROR(IF(LataProjekcji=$F2929,IF(AND($G2929=$G2930,$F2929=$F2930),ROUND($D2928-SUM($K2930:AA2930),0),ROUND(AB2928*$E2929,0)),IF(LataProjekcji&gt;$F2929,0,ROUND(AB2928*$E2929,0))),0),0)</f>
        <v>0</v>
      </c>
      <c r="AC2930" s="5">
        <f ca="1">IF(AND($G2928,NOT(ISTEXT($G2927)),ISNUMBER(Poczatek),ISNUMBER(Koniec_Projekt)),IFERROR(IF(LataProjekcji=$F2929,IF(AND($G2929=$G2930,$F2929=$F2930),ROUND($D2928-SUM($K2930:AB2930),0),ROUND(AC2928*$E2929,0)),IF(LataProjekcji&gt;$F2929,0,ROUND(AC2928*$E2929,0))),0),0)</f>
        <v>0</v>
      </c>
      <c r="AD2930" s="5">
        <f ca="1">IF(AND($G2928,NOT(ISTEXT($G2927)),ISNUMBER(Poczatek),ISNUMBER(Koniec_Projekt)),IFERROR(IF(LataProjekcji=$F2929,IF(AND($G2929=$G2930,$F2929=$F2930),ROUND($D2928-SUM($K2930:AC2930),0),ROUND(AD2928*$E2929,0)),IF(LataProjekcji&gt;$F2929,0,ROUND(AD2928*$E2929,0))),0),0)</f>
        <v>0</v>
      </c>
      <c r="AE2930" s="5">
        <f ca="1">IF(AND($G2928,NOT(ISTEXT($G2927)),ISNUMBER(Poczatek),ISNUMBER(Koniec_Projekt)),IFERROR(IF(LataProjekcji=$F2929,IF(AND($G2929=$G2930,$F2929=$F2930),ROUND($D2928-SUM($K2930:AD2930),0),ROUND(AE2928*$E2929,0)),IF(LataProjekcji&gt;$F2929,0,ROUND(AE2928*$E2929,0))),0),0)</f>
        <v>0</v>
      </c>
    </row>
    <row r="2931" spans="2:31" ht="12.5" hidden="1" thickBot="1">
      <c r="B2931" s="532" t="s">
        <v>755</v>
      </c>
      <c r="C2931" s="533"/>
      <c r="D2931" s="534">
        <f ca="1">IF(D2928&gt;10,ROUND((D2930-1)*E2929,0),E2929)</f>
        <v>0</v>
      </c>
      <c r="E2931" s="534">
        <f ca="1">D2928-D2931</f>
        <v>0</v>
      </c>
      <c r="F2931" s="533"/>
      <c r="G2931" s="533"/>
      <c r="H2931" s="533"/>
      <c r="I2931" s="533"/>
      <c r="J2931" s="533"/>
      <c r="K2931" s="533"/>
      <c r="L2931" s="533"/>
      <c r="M2931" s="533"/>
      <c r="N2931" s="533"/>
      <c r="O2931" s="533"/>
      <c r="P2931" s="533"/>
      <c r="Q2931" s="533"/>
      <c r="R2931" s="533"/>
      <c r="S2931" s="533"/>
      <c r="T2931" s="533"/>
      <c r="U2931" s="533"/>
      <c r="V2931" s="533"/>
      <c r="W2931" s="533"/>
      <c r="X2931" s="533"/>
      <c r="Y2931" s="533"/>
      <c r="Z2931" s="533"/>
      <c r="AA2931" s="533"/>
      <c r="AB2931" s="533"/>
      <c r="AC2931" s="533"/>
      <c r="AD2931" s="533"/>
      <c r="AE2931" s="533"/>
    </row>
    <row r="2932" spans="2:31" ht="12.5" hidden="1" thickTop="1"/>
    <row r="2933" spans="2:31" ht="12.5" hidden="1" thickBot="1">
      <c r="B2933" s="535" t="str">
        <f ca="1">"nazwa ST: "&amp;B1767</f>
        <v>nazwa ST: 0</v>
      </c>
      <c r="C2933" s="535"/>
      <c r="D2933" s="536">
        <f>D1767</f>
        <v>179</v>
      </c>
      <c r="E2933" s="535"/>
      <c r="F2933" s="535"/>
      <c r="G2933" s="535"/>
      <c r="H2933" s="535"/>
      <c r="I2933" s="535"/>
      <c r="J2933" s="535"/>
      <c r="K2933" s="544" t="str">
        <f t="shared" ref="K2933:AE2933" si="3753">LataProjekcji</f>
        <v>Uzupełnij dane</v>
      </c>
      <c r="L2933" s="544" t="str">
        <f t="shared" si="3753"/>
        <v/>
      </c>
      <c r="M2933" s="544" t="str">
        <f t="shared" si="3753"/>
        <v/>
      </c>
      <c r="N2933" s="544" t="str">
        <f t="shared" si="3753"/>
        <v/>
      </c>
      <c r="O2933" s="544" t="str">
        <f t="shared" si="3753"/>
        <v/>
      </c>
      <c r="P2933" s="544" t="str">
        <f t="shared" si="3753"/>
        <v/>
      </c>
      <c r="Q2933" s="544" t="str">
        <f t="shared" si="3753"/>
        <v/>
      </c>
      <c r="R2933" s="544" t="str">
        <f t="shared" si="3753"/>
        <v/>
      </c>
      <c r="S2933" s="544" t="str">
        <f t="shared" si="3753"/>
        <v/>
      </c>
      <c r="T2933" s="544" t="str">
        <f t="shared" si="3753"/>
        <v/>
      </c>
      <c r="U2933" s="544" t="str">
        <f t="shared" si="3753"/>
        <v/>
      </c>
      <c r="V2933" s="544" t="str">
        <f t="shared" si="3753"/>
        <v/>
      </c>
      <c r="W2933" s="544" t="str">
        <f t="shared" si="3753"/>
        <v/>
      </c>
      <c r="X2933" s="544" t="str">
        <f t="shared" si="3753"/>
        <v/>
      </c>
      <c r="Y2933" s="544" t="str">
        <f t="shared" si="3753"/>
        <v/>
      </c>
      <c r="Z2933" s="544" t="str">
        <f t="shared" si="3753"/>
        <v/>
      </c>
      <c r="AA2933" s="544" t="str">
        <f t="shared" si="3753"/>
        <v/>
      </c>
      <c r="AB2933" s="544" t="str">
        <f t="shared" si="3753"/>
        <v/>
      </c>
      <c r="AC2933" s="544" t="str">
        <f t="shared" si="3753"/>
        <v/>
      </c>
      <c r="AD2933" s="544" t="str">
        <f t="shared" si="3753"/>
        <v/>
      </c>
      <c r="AE2933" s="544" t="str">
        <f t="shared" si="3753"/>
        <v/>
      </c>
    </row>
    <row r="2934" spans="2:31" hidden="1">
      <c r="B2934" s="531" t="s">
        <v>756</v>
      </c>
      <c r="D2934" s="1">
        <f ca="1">D1768</f>
        <v>1900</v>
      </c>
      <c r="E2934" s="1">
        <f ca="1">E1768</f>
        <v>1</v>
      </c>
      <c r="F2934" s="1">
        <f ca="1">IF(D2935&gt;10,F1768,1)</f>
        <v>1</v>
      </c>
      <c r="G2934" s="530" t="str">
        <f ca="1">IF(ISBLANK(OFFSET($E$269,$D2933,0)),"brak daty",IF(D2935&gt;10,EDATE(OFFSET($E$269,$D2933,0),D2937),DATE(D2934,E2934,1)))</f>
        <v>brak daty</v>
      </c>
      <c r="H2934" s="543" t="b">
        <f ca="1">SUM(K2934:AE2934)=D2937</f>
        <v>1</v>
      </c>
      <c r="I2934" s="1" t="s">
        <v>752</v>
      </c>
      <c r="K2934" s="5">
        <f ca="1">IF(AND($G2935,NOT(ISTEXT($G2934)),ISNUMBER(Poczatek),ISNUMBER(Koniec_Projekt)),IFERROR(IF($D2934=LataProjekcji,$F2934,IF($D2934&lt;LataProjekcji,IF((SUM(K2934)+12)&lt;$D2937,12,$D2937-SUM(K2934)),0)),0),0)</f>
        <v>0</v>
      </c>
      <c r="L2934" s="5">
        <f ca="1">IF(AND($G2935,NOT(ISTEXT($G2934)),ISNUMBER(Poczatek),ISNUMBER(Koniec_Projekt)),IFERROR(IF($D2934=LataProjekcji,$F2934,IF($D2934&lt;LataProjekcji,IF((SUM($K2934:K2934)+12)&lt;$D2937,12,$D2937-SUM($K2934:K2934)),0)),0),0)</f>
        <v>0</v>
      </c>
      <c r="M2934" s="5">
        <f ca="1">IF(AND($G2935,NOT(ISTEXT($G2934)),ISNUMBER(Poczatek),ISNUMBER(Koniec_Projekt)),IFERROR(IF($D2934=LataProjekcji,$F2934,IF($D2934&lt;LataProjekcji,IF((SUM($K2934:L2934)+12)&lt;$D2937,12,$D2937-SUM($K2934:L2934)),0)),0),0)</f>
        <v>0</v>
      </c>
      <c r="N2934" s="5">
        <f ca="1">IF(AND($G2935,NOT(ISTEXT($G2934)),ISNUMBER(Poczatek),ISNUMBER(Koniec_Projekt)),IFERROR(IF($D2934=LataProjekcji,$F2934,IF($D2934&lt;LataProjekcji,IF((SUM($K2934:M2934)+12)&lt;$D2937,12,$D2937-SUM($K2934:M2934)),0)),0),0)</f>
        <v>0</v>
      </c>
      <c r="O2934" s="5">
        <f ca="1">IF(AND($G2935,NOT(ISTEXT($G2934)),ISNUMBER(Poczatek),ISNUMBER(Koniec_Projekt)),IFERROR(IF($D2934=LataProjekcji,$F2934,IF($D2934&lt;LataProjekcji,IF((SUM($K2934:N2934)+12)&lt;$D2937,12,$D2937-SUM($K2934:N2934)),0)),0),0)</f>
        <v>0</v>
      </c>
      <c r="P2934" s="5">
        <f ca="1">IF(AND($G2935,NOT(ISTEXT($G2934)),ISNUMBER(Poczatek),ISNUMBER(Koniec_Projekt)),IFERROR(IF($D2934=LataProjekcji,$F2934,IF($D2934&lt;LataProjekcji,IF((SUM($K2934:O2934)+12)&lt;$D2937,12,$D2937-SUM($K2934:O2934)),0)),0),0)</f>
        <v>0</v>
      </c>
      <c r="Q2934" s="5">
        <f ca="1">IF(AND($G2935,NOT(ISTEXT($G2934)),ISNUMBER(Poczatek),ISNUMBER(Koniec_Projekt)),IFERROR(IF($D2934=LataProjekcji,$F2934,IF($D2934&lt;LataProjekcji,IF((SUM($K2934:P2934)+12)&lt;$D2937,12,$D2937-SUM($K2934:P2934)),0)),0),0)</f>
        <v>0</v>
      </c>
      <c r="R2934" s="5">
        <f ca="1">IF(AND($G2935,NOT(ISTEXT($G2934)),ISNUMBER(Poczatek),ISNUMBER(Koniec_Projekt)),IFERROR(IF($D2934=LataProjekcji,$F2934,IF($D2934&lt;LataProjekcji,IF((SUM($K2934:Q2934)+12)&lt;$D2937,12,$D2937-SUM($K2934:Q2934)),0)),0),0)</f>
        <v>0</v>
      </c>
      <c r="S2934" s="5">
        <f ca="1">IF(AND($G2935,NOT(ISTEXT($G2934)),ISNUMBER(Poczatek),ISNUMBER(Koniec_Projekt)),IFERROR(IF($D2934=LataProjekcji,$F2934,IF($D2934&lt;LataProjekcji,IF((SUM($K2934:R2934)+12)&lt;$D2937,12,$D2937-SUM($K2934:R2934)),0)),0),0)</f>
        <v>0</v>
      </c>
      <c r="T2934" s="5">
        <f ca="1">IF(AND($G2935,NOT(ISTEXT($G2934)),ISNUMBER(Poczatek),ISNUMBER(Koniec_Projekt)),IFERROR(IF($D2934=LataProjekcji,$F2934,IF($D2934&lt;LataProjekcji,IF((SUM($K2934:S2934)+12)&lt;$D2937,12,$D2937-SUM($K2934:S2934)),0)),0),0)</f>
        <v>0</v>
      </c>
      <c r="U2934" s="5">
        <f ca="1">IF(AND($G2935,NOT(ISTEXT($G2934)),ISNUMBER(Poczatek),ISNUMBER(Koniec_Projekt)),IFERROR(IF($D2934=LataProjekcji,$F2934,IF($D2934&lt;LataProjekcji,IF((SUM($K2934:T2934)+12)&lt;$D2937,12,$D2937-SUM($K2934:T2934)),0)),0),0)</f>
        <v>0</v>
      </c>
      <c r="V2934" s="5">
        <f ca="1">IF(AND($G2935,NOT(ISTEXT($G2934)),ISNUMBER(Poczatek),ISNUMBER(Koniec_Projekt)),IFERROR(IF($D2934=LataProjekcji,$F2934,IF($D2934&lt;LataProjekcji,IF((SUM($K2934:U2934)+12)&lt;$D2937,12,$D2937-SUM($K2934:U2934)),0)),0),0)</f>
        <v>0</v>
      </c>
      <c r="W2934" s="5">
        <f ca="1">IF(AND($G2935,NOT(ISTEXT($G2934)),ISNUMBER(Poczatek),ISNUMBER(Koniec_Projekt)),IFERROR(IF($D2934=LataProjekcji,$F2934,IF($D2934&lt;LataProjekcji,IF((SUM($K2934:V2934)+12)&lt;$D2937,12,$D2937-SUM($K2934:V2934)),0)),0),0)</f>
        <v>0</v>
      </c>
      <c r="X2934" s="5">
        <f ca="1">IF(AND($G2935,NOT(ISTEXT($G2934)),ISNUMBER(Poczatek),ISNUMBER(Koniec_Projekt)),IFERROR(IF($D2934=LataProjekcji,$F2934,IF($D2934&lt;LataProjekcji,IF((SUM($K2934:W2934)+12)&lt;$D2937,12,$D2937-SUM($K2934:W2934)),0)),0),0)</f>
        <v>0</v>
      </c>
      <c r="Y2934" s="5">
        <f ca="1">IF(AND($G2935,NOT(ISTEXT($G2934)),ISNUMBER(Poczatek),ISNUMBER(Koniec_Projekt)),IFERROR(IF($D2934=LataProjekcji,$F2934,IF($D2934&lt;LataProjekcji,IF((SUM($K2934:X2934)+12)&lt;$D2937,12,$D2937-SUM($K2934:X2934)),0)),0),0)</f>
        <v>0</v>
      </c>
      <c r="Z2934" s="5">
        <f ca="1">IF(AND($G2935,NOT(ISTEXT($G2934)),ISNUMBER(Poczatek),ISNUMBER(Koniec_Projekt)),IFERROR(IF($D2934=LataProjekcji,$F2934,IF($D2934&lt;LataProjekcji,IF((SUM($K2934:Y2934)+12)&lt;$D2937,12,$D2937-SUM($K2934:Y2934)),0)),0),0)</f>
        <v>0</v>
      </c>
      <c r="AA2934" s="5">
        <f ca="1">IF(AND($G2935,NOT(ISTEXT($G2934)),ISNUMBER(Poczatek),ISNUMBER(Koniec_Projekt)),IFERROR(IF($D2934=LataProjekcji,$F2934,IF($D2934&lt;LataProjekcji,IF((SUM($K2934:Z2934)+12)&lt;$D2937,12,$D2937-SUM($K2934:Z2934)),0)),0),0)</f>
        <v>0</v>
      </c>
      <c r="AB2934" s="5">
        <f ca="1">IF(AND($G2935,NOT(ISTEXT($G2934)),ISNUMBER(Poczatek),ISNUMBER(Koniec_Projekt)),IFERROR(IF($D2934=LataProjekcji,$F2934,IF($D2934&lt;LataProjekcji,IF((SUM($K2934:AA2934)+12)&lt;$D2937,12,$D2937-SUM($K2934:AA2934)),0)),0),0)</f>
        <v>0</v>
      </c>
      <c r="AC2934" s="5">
        <f ca="1">IF(AND($G2935,NOT(ISTEXT($G2934)),ISNUMBER(Poczatek),ISNUMBER(Koniec_Projekt)),IFERROR(IF($D2934=LataProjekcji,$F2934,IF($D2934&lt;LataProjekcji,IF((SUM($K2934:AB2934)+12)&lt;$D2937,12,$D2937-SUM($K2934:AB2934)),0)),0),0)</f>
        <v>0</v>
      </c>
      <c r="AD2934" s="5">
        <f ca="1">IF(AND($G2935,NOT(ISTEXT($G2934)),ISNUMBER(Poczatek),ISNUMBER(Koniec_Projekt)),IFERROR(IF($D2934=LataProjekcji,$F2934,IF($D2934&lt;LataProjekcji,IF((SUM($K2934:AC2934)+12)&lt;$D2937,12,$D2937-SUM($K2934:AC2934)),0)),0),0)</f>
        <v>0</v>
      </c>
      <c r="AE2934" s="5">
        <f ca="1">IF(AND($G2935,NOT(ISTEXT($G2934)),ISNUMBER(Poczatek),ISNUMBER(Koniec_Projekt)),IFERROR(IF($D2934=LataProjekcji,$F2934,IF($D2934&lt;LataProjekcji,IF((SUM($K2934:AD2934)+12)&lt;$D2937,12,$D2937-SUM($K2934:AD2934)),0)),0),0)</f>
        <v>0</v>
      </c>
    </row>
    <row r="2935" spans="2:31" hidden="1">
      <c r="B2935" s="531" t="s">
        <v>758</v>
      </c>
      <c r="D2935" s="5">
        <f ca="1">D1769</f>
        <v>0</v>
      </c>
      <c r="E2935" s="459">
        <f ca="1">E1769</f>
        <v>0</v>
      </c>
      <c r="F2935" s="459">
        <f ca="1">F1769</f>
        <v>0</v>
      </c>
      <c r="G2935" s="1" t="b">
        <f>NOT(ISBLANK(am_maszyny))</f>
        <v>0</v>
      </c>
      <c r="H2935" s="543" t="b">
        <f ca="1">SUM(K2935:AE2935)=E2937</f>
        <v>1</v>
      </c>
      <c r="I2935" s="1" t="s">
        <v>753</v>
      </c>
      <c r="K2935" s="542">
        <f ca="1">IF(AND($G2935,NOT(ISTEXT($G2934)),ISNUMBER(Poczatek),ISNUMBER(Koniec_Projekt)),IFERROR(IF($D2934=LataProjekcji,IF($F2934&gt;$E2937,$E2937,$F2934),IF($D2937&gt;=$E2937,(IF($D2934&lt;LataProjekcji,IF((SUM(J2935:$K2935)+12)&lt;$E2937,12,$E2937-SUM(J2935:$K2935)),0)),(IF($D2934&lt;LataProjekcji,IF((SUM(J2935:$K2935)+12)&lt;$D2937,12,$D2937-SUM(J2935:$K2935)),0)))),0),0)</f>
        <v>0</v>
      </c>
      <c r="L2935" s="542">
        <f ca="1">IF(AND($G2935,NOT(ISTEXT($G2934)),ISNUMBER(Poczatek),ISNUMBER(Koniec_Projekt)),IFERROR(IF($D2934=LataProjekcji,IF($F2934&gt;$E2937,$E2937,$F2934),IF($D2937&gt;=$E2937,(IF($D2934&lt;LataProjekcji,IF((SUM($K2935:K2935)+12)&lt;$E2937,12,$E2937-SUM($K2935:K2935)),0)),(IF($D2934&lt;LataProjekcji,IF((SUM($K2935:K2935)+12)&lt;$D2937,12,$D2937-SUM($K2935:K2935)),0)))),0),0)</f>
        <v>0</v>
      </c>
      <c r="M2935" s="542">
        <f ca="1">IF(AND($G2935,NOT(ISTEXT($G2934)),ISNUMBER(Poczatek),ISNUMBER(Koniec_Projekt)),IFERROR(IF($D2934=LataProjekcji,IF($F2934&gt;$E2937,$E2937,$F2934),IF($D2937&gt;=$E2937,(IF($D2934&lt;LataProjekcji,IF((SUM($K2935:L2935)+12)&lt;$E2937,12,$E2937-SUM($K2935:L2935)),0)),(IF($D2934&lt;LataProjekcji,IF((SUM($K2935:L2935)+12)&lt;$D2937,12,$D2937-SUM($K2935:L2935)),0)))),0),0)</f>
        <v>0</v>
      </c>
      <c r="N2935" s="542">
        <f ca="1">IF(AND($G2935,NOT(ISTEXT($G2934)),ISNUMBER(Poczatek),ISNUMBER(Koniec_Projekt)),IFERROR(IF($D2934=LataProjekcji,IF($F2934&gt;$E2937,$E2937,$F2934),IF($D2937&gt;=$E2937,(IF($D2934&lt;LataProjekcji,IF((SUM($K2935:M2935)+12)&lt;$E2937,12,$E2937-SUM($K2935:M2935)),0)),(IF($D2934&lt;LataProjekcji,IF((SUM($K2935:M2935)+12)&lt;$D2937,12,$D2937-SUM($K2935:M2935)),0)))),0),0)</f>
        <v>0</v>
      </c>
      <c r="O2935" s="542">
        <f ca="1">IF(AND($G2935,NOT(ISTEXT($G2934)),ISNUMBER(Poczatek),ISNUMBER(Koniec_Projekt)),IFERROR(IF($D2934=LataProjekcji,IF($F2934&gt;$E2937,$E2937,$F2934),IF($D2937&gt;=$E2937,(IF($D2934&lt;LataProjekcji,IF((SUM($K2935:N2935)+12)&lt;$E2937,12,$E2937-SUM($K2935:N2935)),0)),(IF($D2934&lt;LataProjekcji,IF((SUM($K2935:N2935)+12)&lt;$D2937,12,$D2937-SUM($K2935:N2935)),0)))),0),0)</f>
        <v>0</v>
      </c>
      <c r="P2935" s="542">
        <f ca="1">IF(AND($G2935,NOT(ISTEXT($G2934)),ISNUMBER(Poczatek),ISNUMBER(Koniec_Projekt)),IFERROR(IF($D2934=LataProjekcji,IF($F2934&gt;$E2937,$E2937,$F2934),IF($D2937&gt;=$E2937,(IF($D2934&lt;LataProjekcji,IF((SUM($K2935:O2935)+12)&lt;$E2937,12,$E2937-SUM($K2935:O2935)),0)),(IF($D2934&lt;LataProjekcji,IF((SUM($K2935:O2935)+12)&lt;$D2937,12,$D2937-SUM($K2935:O2935)),0)))),0),0)</f>
        <v>0</v>
      </c>
      <c r="Q2935" s="542">
        <f ca="1">IF(AND($G2935,NOT(ISTEXT($G2934)),ISNUMBER(Poczatek),ISNUMBER(Koniec_Projekt)),IFERROR(IF($D2934=LataProjekcji,IF($F2934&gt;$E2937,$E2937,$F2934),IF($D2937&gt;=$E2937,(IF($D2934&lt;LataProjekcji,IF((SUM($K2935:P2935)+12)&lt;$E2937,12,$E2937-SUM($K2935:P2935)),0)),(IF($D2934&lt;LataProjekcji,IF((SUM($K2935:P2935)+12)&lt;$D2937,12,$D2937-SUM($K2935:P2935)),0)))),0),0)</f>
        <v>0</v>
      </c>
      <c r="R2935" s="542">
        <f ca="1">IF(AND($G2935,NOT(ISTEXT($G2934)),ISNUMBER(Poczatek),ISNUMBER(Koniec_Projekt)),IFERROR(IF($D2934=LataProjekcji,IF($F2934&gt;$E2937,$E2937,$F2934),IF($D2937&gt;=$E2937,(IF($D2934&lt;LataProjekcji,IF((SUM($K2935:Q2935)+12)&lt;$E2937,12,$E2937-SUM($K2935:Q2935)),0)),(IF($D2934&lt;LataProjekcji,IF((SUM($K2935:Q2935)+12)&lt;$D2937,12,$D2937-SUM($K2935:Q2935)),0)))),0),0)</f>
        <v>0</v>
      </c>
      <c r="S2935" s="542">
        <f ca="1">IF(AND($G2935,NOT(ISTEXT($G2934)),ISNUMBER(Poczatek),ISNUMBER(Koniec_Projekt)),IFERROR(IF($D2934=LataProjekcji,IF($F2934&gt;$E2937,$E2937,$F2934),IF($D2937&gt;=$E2937,(IF($D2934&lt;LataProjekcji,IF((SUM($K2935:R2935)+12)&lt;$E2937,12,$E2937-SUM($K2935:R2935)),0)),(IF($D2934&lt;LataProjekcji,IF((SUM($K2935:R2935)+12)&lt;$D2937,12,$D2937-SUM($K2935:R2935)),0)))),0),0)</f>
        <v>0</v>
      </c>
      <c r="T2935" s="542">
        <f ca="1">IF(AND($G2935,NOT(ISTEXT($G2934)),ISNUMBER(Poczatek),ISNUMBER(Koniec_Projekt)),IFERROR(IF($D2934=LataProjekcji,IF($F2934&gt;$E2937,$E2937,$F2934),IF($D2937&gt;=$E2937,(IF($D2934&lt;LataProjekcji,IF((SUM($K2935:S2935)+12)&lt;$E2937,12,$E2937-SUM($K2935:S2935)),0)),(IF($D2934&lt;LataProjekcji,IF((SUM($K2935:S2935)+12)&lt;$D2937,12,$D2937-SUM($K2935:S2935)),0)))),0),0)</f>
        <v>0</v>
      </c>
      <c r="U2935" s="542">
        <f ca="1">IF(AND($G2935,NOT(ISTEXT($G2934)),ISNUMBER(Poczatek),ISNUMBER(Koniec_Projekt)),IFERROR(IF($D2934=LataProjekcji,IF($F2934&gt;$E2937,$E2937,$F2934),IF($D2937&gt;=$E2937,(IF($D2934&lt;LataProjekcji,IF((SUM($K2935:T2935)+12)&lt;$E2937,12,$E2937-SUM($K2935:T2935)),0)),(IF($D2934&lt;LataProjekcji,IF((SUM($K2935:T2935)+12)&lt;$D2937,12,$D2937-SUM($K2935:T2935)),0)))),0),0)</f>
        <v>0</v>
      </c>
      <c r="V2935" s="542">
        <f ca="1">IF(AND($G2935,NOT(ISTEXT($G2934)),ISNUMBER(Poczatek),ISNUMBER(Koniec_Projekt)),IFERROR(IF($D2934=LataProjekcji,IF($F2934&gt;$E2937,$E2937,$F2934),IF($D2937&gt;=$E2937,(IF($D2934&lt;LataProjekcji,IF((SUM($K2935:U2935)+12)&lt;$E2937,12,$E2937-SUM($K2935:U2935)),0)),(IF($D2934&lt;LataProjekcji,IF((SUM($K2935:U2935)+12)&lt;$D2937,12,$D2937-SUM($K2935:U2935)),0)))),0),0)</f>
        <v>0</v>
      </c>
      <c r="W2935" s="542">
        <f ca="1">IF(AND($G2935,NOT(ISTEXT($G2934)),ISNUMBER(Poczatek),ISNUMBER(Koniec_Projekt)),IFERROR(IF($D2934=LataProjekcji,IF($F2934&gt;$E2937,$E2937,$F2934),IF($D2937&gt;=$E2937,(IF($D2934&lt;LataProjekcji,IF((SUM($K2935:V2935)+12)&lt;$E2937,12,$E2937-SUM($K2935:V2935)),0)),(IF($D2934&lt;LataProjekcji,IF((SUM($K2935:V2935)+12)&lt;$D2937,12,$D2937-SUM($K2935:V2935)),0)))),0),0)</f>
        <v>0</v>
      </c>
      <c r="X2935" s="542">
        <f ca="1">IF(AND($G2935,NOT(ISTEXT($G2934)),ISNUMBER(Poczatek),ISNUMBER(Koniec_Projekt)),IFERROR(IF($D2934=LataProjekcji,IF($F2934&gt;$E2937,$E2937,$F2934),IF($D2937&gt;=$E2937,(IF($D2934&lt;LataProjekcji,IF((SUM($K2935:W2935)+12)&lt;$E2937,12,$E2937-SUM($K2935:W2935)),0)),(IF($D2934&lt;LataProjekcji,IF((SUM($K2935:W2935)+12)&lt;$D2937,12,$D2937-SUM($K2935:W2935)),0)))),0),0)</f>
        <v>0</v>
      </c>
      <c r="Y2935" s="542">
        <f ca="1">IF(AND($G2935,NOT(ISTEXT($G2934)),ISNUMBER(Poczatek),ISNUMBER(Koniec_Projekt)),IFERROR(IF($D2934=LataProjekcji,IF($F2934&gt;$E2937,$E2937,$F2934),IF($D2937&gt;=$E2937,(IF($D2934&lt;LataProjekcji,IF((SUM($K2935:X2935)+12)&lt;$E2937,12,$E2937-SUM($K2935:X2935)),0)),(IF($D2934&lt;LataProjekcji,IF((SUM($K2935:X2935)+12)&lt;$D2937,12,$D2937-SUM($K2935:X2935)),0)))),0),0)</f>
        <v>0</v>
      </c>
      <c r="Z2935" s="542">
        <f ca="1">IF(AND($G2935,NOT(ISTEXT($G2934)),ISNUMBER(Poczatek),ISNUMBER(Koniec_Projekt)),IFERROR(IF($D2934=LataProjekcji,IF($F2934&gt;$E2937,$E2937,$F2934),IF($D2937&gt;=$E2937,(IF($D2934&lt;LataProjekcji,IF((SUM($K2935:Y2935)+12)&lt;$E2937,12,$E2937-SUM($K2935:Y2935)),0)),(IF($D2934&lt;LataProjekcji,IF((SUM($K2935:Y2935)+12)&lt;$D2937,12,$D2937-SUM($K2935:Y2935)),0)))),0),0)</f>
        <v>0</v>
      </c>
      <c r="AA2935" s="542">
        <f ca="1">IF(AND($G2935,NOT(ISTEXT($G2934)),ISNUMBER(Poczatek),ISNUMBER(Koniec_Projekt)),IFERROR(IF($D2934=LataProjekcji,IF($F2934&gt;$E2937,$E2937,$F2934),IF($D2937&gt;=$E2937,(IF($D2934&lt;LataProjekcji,IF((SUM($K2935:Z2935)+12)&lt;$E2937,12,$E2937-SUM($K2935:Z2935)),0)),(IF($D2934&lt;LataProjekcji,IF((SUM($K2935:Z2935)+12)&lt;$D2937,12,$D2937-SUM($K2935:Z2935)),0)))),0),0)</f>
        <v>0</v>
      </c>
      <c r="AB2935" s="542">
        <f ca="1">IF(AND($G2935,NOT(ISTEXT($G2934)),ISNUMBER(Poczatek),ISNUMBER(Koniec_Projekt)),IFERROR(IF($D2934=LataProjekcji,IF($F2934&gt;$E2937,$E2937,$F2934),IF($D2937&gt;=$E2937,(IF($D2934&lt;LataProjekcji,IF((SUM($K2935:AA2935)+12)&lt;$E2937,12,$E2937-SUM($K2935:AA2935)),0)),(IF($D2934&lt;LataProjekcji,IF((SUM($K2935:AA2935)+12)&lt;$D2937,12,$D2937-SUM($K2935:AA2935)),0)))),0),0)</f>
        <v>0</v>
      </c>
      <c r="AC2935" s="542">
        <f ca="1">IF(AND($G2935,NOT(ISTEXT($G2934)),ISNUMBER(Poczatek),ISNUMBER(Koniec_Projekt)),IFERROR(IF($D2934=LataProjekcji,IF($F2934&gt;$E2937,$E2937,$F2934),IF($D2937&gt;=$E2937,(IF($D2934&lt;LataProjekcji,IF((SUM($K2935:AB2935)+12)&lt;$E2937,12,$E2937-SUM($K2935:AB2935)),0)),(IF($D2934&lt;LataProjekcji,IF((SUM($K2935:AB2935)+12)&lt;$D2937,12,$D2937-SUM($K2935:AB2935)),0)))),0),0)</f>
        <v>0</v>
      </c>
      <c r="AD2935" s="542">
        <f ca="1">IF(AND($G2935,NOT(ISTEXT($G2934)),ISNUMBER(Poczatek),ISNUMBER(Koniec_Projekt)),IFERROR(IF($D2934=LataProjekcji,IF($F2934&gt;$E2937,$E2937,$F2934),IF($D2937&gt;=$E2937,(IF($D2934&lt;LataProjekcji,IF((SUM($K2935:AC2935)+12)&lt;$E2937,12,$E2937-SUM($K2935:AC2935)),0)),(IF($D2934&lt;LataProjekcji,IF((SUM($K2935:AC2935)+12)&lt;$D2937,12,$D2937-SUM($K2935:AC2935)),0)))),0),0)</f>
        <v>0</v>
      </c>
      <c r="AE2935" s="542">
        <f ca="1">IF(AND($G2935,NOT(ISTEXT($G2934)),ISNUMBER(Poczatek),ISNUMBER(Koniec_Projekt)),IFERROR(IF($D2934=LataProjekcji,IF($F2934&gt;$E2937,$E2937,$F2934),IF($D2937&gt;=$E2937,(IF($D2934&lt;LataProjekcji,IF((SUM($K2935:AD2935)+12)&lt;$E2937,12,$E2937-SUM($K2935:AD2935)),0)),(IF($D2934&lt;LataProjekcji,IF((SUM($K2935:AD2935)+12)&lt;$D2937,12,$D2937-SUM($K2935:AD2935)),0)))),0),0)</f>
        <v>0</v>
      </c>
    </row>
    <row r="2936" spans="2:31" hidden="1">
      <c r="B2936" s="531" t="s">
        <v>757</v>
      </c>
      <c r="D2936" s="459">
        <f ca="1">D1770</f>
        <v>0</v>
      </c>
      <c r="E2936" s="459">
        <f ca="1">IF(D2935&gt;10,ROUND(D2936/12,2),D2936)</f>
        <v>0</v>
      </c>
      <c r="F2936" s="529">
        <f>Koniec_Projekt</f>
        <v>0</v>
      </c>
      <c r="G2936" s="330">
        <f>Miesiac_Koniec_Projekt</f>
        <v>0</v>
      </c>
      <c r="H2936" s="543" t="b">
        <f ca="1">SUM(K2936:AE2936)=D2935</f>
        <v>1</v>
      </c>
      <c r="I2936" s="1" t="s">
        <v>716</v>
      </c>
      <c r="K2936" s="256">
        <f ca="1">IF(AND($G2935,NOT(ISTEXT($G2934)),ISNUMBER(Poczatek),ISNUMBER(Koniec_Projekt)),IFERROR(IF(LataProjekcji=$F2937,ROUND($D2935,0),ROUND(K2934*$E2936,0)),0),0)</f>
        <v>0</v>
      </c>
      <c r="L2936" s="5">
        <f ca="1">IF(AND($G2935,NOT(ISTEXT($G2934)),ISNUMBER(Poczatek),ISNUMBER(Koniec_Projekt)),IFERROR(IF(LataProjekcji=$F2937,ROUND($D2935-SUM(K2936:$K2936),0),ROUND(L2934*$E2936,0)),0),0)</f>
        <v>0</v>
      </c>
      <c r="M2936" s="5">
        <f ca="1">IF(AND($G2935,NOT(ISTEXT($G2934)),ISNUMBER(Poczatek),ISNUMBER(Koniec_Projekt)),IFERROR(IF(LataProjekcji=$F2937,ROUND($D2935-SUM($K2936:L2936),0),ROUND(M2934*$E2936,0)),0),0)</f>
        <v>0</v>
      </c>
      <c r="N2936" s="5">
        <f ca="1">IF(AND($G2935,NOT(ISTEXT($G2934)),ISNUMBER(Poczatek),ISNUMBER(Koniec_Projekt)),IFERROR(IF(LataProjekcji=$F2937,ROUND($D2935-SUM($K2936:M2936),0),ROUND(N2934*$E2936,0)),0),0)</f>
        <v>0</v>
      </c>
      <c r="O2936" s="5">
        <f ca="1">IF(AND($G2935,NOT(ISTEXT($G2934)),ISNUMBER(Poczatek),ISNUMBER(Koniec_Projekt)),IFERROR(IF(LataProjekcji=$F2937,ROUND($D2935-SUM($K2936:N2936),0),ROUND(O2934*$E2936,0)),0),0)</f>
        <v>0</v>
      </c>
      <c r="P2936" s="5">
        <f ca="1">IF(AND($G2935,NOT(ISTEXT($G2934)),ISNUMBER(Poczatek),ISNUMBER(Koniec_Projekt)),IFERROR(IF(LataProjekcji=$F2937,ROUND($D2935-SUM($K2936:O2936),0),ROUND(P2934*$E2936,0)),0),0)</f>
        <v>0</v>
      </c>
      <c r="Q2936" s="5">
        <f ca="1">IF(AND($G2935,NOT(ISTEXT($G2934)),ISNUMBER(Poczatek),ISNUMBER(Koniec_Projekt)),IFERROR(IF(LataProjekcji=$F2937,ROUND($D2935-SUM($K2936:P2936),0),ROUND(Q2934*$E2936,0)),0),0)</f>
        <v>0</v>
      </c>
      <c r="R2936" s="5">
        <f ca="1">IF(AND($G2935,NOT(ISTEXT($G2934)),ISNUMBER(Poczatek),ISNUMBER(Koniec_Projekt)),IFERROR(IF(LataProjekcji=$F2937,ROUND($D2935-SUM($K2936:Q2936),0),ROUND(R2934*$E2936,0)),0),0)</f>
        <v>0</v>
      </c>
      <c r="S2936" s="5">
        <f ca="1">IF(AND($G2935,NOT(ISTEXT($G2934)),ISNUMBER(Poczatek),ISNUMBER(Koniec_Projekt)),IFERROR(IF(LataProjekcji=$F2937,ROUND($D2935-SUM($K2936:R2936),0),ROUND(S2934*$E2936,0)),0),0)</f>
        <v>0</v>
      </c>
      <c r="T2936" s="5">
        <f ca="1">IF(AND($G2935,NOT(ISTEXT($G2934)),ISNUMBER(Poczatek),ISNUMBER(Koniec_Projekt)),IFERROR(IF(LataProjekcji=$F2937,ROUND($D2935-SUM($K2936:S2936),0),ROUND(T2934*$E2936,0)),0),0)</f>
        <v>0</v>
      </c>
      <c r="U2936" s="5">
        <f ca="1">IF(AND($G2935,NOT(ISTEXT($G2934)),ISNUMBER(Poczatek),ISNUMBER(Koniec_Projekt)),IFERROR(IF(LataProjekcji=$F2937,ROUND($D2935-SUM($K2936:T2936),0),ROUND(U2934*$E2936,0)),0),0)</f>
        <v>0</v>
      </c>
      <c r="V2936" s="5">
        <f ca="1">IF(AND($G2935,NOT(ISTEXT($G2934)),ISNUMBER(Poczatek),ISNUMBER(Koniec_Projekt)),IFERROR(IF(LataProjekcji=$F2937,ROUND($D2935-SUM($K2936:U2936),0),ROUND(V2934*$E2936,0)),0),0)</f>
        <v>0</v>
      </c>
      <c r="W2936" s="5">
        <f ca="1">IF(AND($G2935,NOT(ISTEXT($G2934)),ISNUMBER(Poczatek),ISNUMBER(Koniec_Projekt)),IFERROR(IF(LataProjekcji=$F2937,ROUND($D2935-SUM($K2936:V2936),0),ROUND(W2934*$E2936,0)),0),0)</f>
        <v>0</v>
      </c>
      <c r="X2936" s="5">
        <f ca="1">IF(AND($G2935,NOT(ISTEXT($G2934)),ISNUMBER(Poczatek),ISNUMBER(Koniec_Projekt)),IFERROR(IF(LataProjekcji=$F2937,ROUND($D2935-SUM($K2936:W2936),0),ROUND(X2934*$E2936,0)),0),0)</f>
        <v>0</v>
      </c>
      <c r="Y2936" s="5">
        <f ca="1">IF(AND($G2935,NOT(ISTEXT($G2934)),ISNUMBER(Poczatek),ISNUMBER(Koniec_Projekt)),IFERROR(IF(LataProjekcji=$F2937,ROUND($D2935-SUM($K2936:X2936),0),ROUND(Y2934*$E2936,0)),0),0)</f>
        <v>0</v>
      </c>
      <c r="Z2936" s="5">
        <f ca="1">IF(AND($G2935,NOT(ISTEXT($G2934)),ISNUMBER(Poczatek),ISNUMBER(Koniec_Projekt)),IFERROR(IF(LataProjekcji=$F2937,ROUND($D2935-SUM($K2936:Y2936),0),ROUND(Z2934*$E2936,0)),0),0)</f>
        <v>0</v>
      </c>
      <c r="AA2936" s="5">
        <f ca="1">IF(AND($G2935,NOT(ISTEXT($G2934)),ISNUMBER(Poczatek),ISNUMBER(Koniec_Projekt)),IFERROR(IF(LataProjekcji=$F2937,ROUND($D2935-SUM($K2936:Z2936),0),ROUND(AA2934*$E2936,0)),0),0)</f>
        <v>0</v>
      </c>
      <c r="AB2936" s="5">
        <f ca="1">IF(AND($G2935,NOT(ISTEXT($G2934)),ISNUMBER(Poczatek),ISNUMBER(Koniec_Projekt)),IFERROR(IF(LataProjekcji=$F2937,ROUND($D2935-SUM($K2936:AA2936),0),ROUND(AB2934*$E2936,0)),0),0)</f>
        <v>0</v>
      </c>
      <c r="AC2936" s="5">
        <f ca="1">IF(AND($G2935,NOT(ISTEXT($G2934)),ISNUMBER(Poczatek),ISNUMBER(Koniec_Projekt)),IFERROR(IF(LataProjekcji=$F2937,ROUND($D2935-SUM($K2936:AB2936),0),ROUND(AC2934*$E2936,0)),0),0)</f>
        <v>0</v>
      </c>
      <c r="AD2936" s="5">
        <f ca="1">IF(AND($G2935,NOT(ISTEXT($G2934)),ISNUMBER(Poczatek),ISNUMBER(Koniec_Projekt)),IFERROR(IF(LataProjekcji=$F2937,ROUND($D2935-SUM($K2936:AC2936),0),ROUND(AD2934*$E2936,0)),0),0)</f>
        <v>0</v>
      </c>
      <c r="AE2936" s="5">
        <f ca="1">IF(AND($G2935,NOT(ISTEXT($G2934)),ISNUMBER(Poczatek),ISNUMBER(Koniec_Projekt)),IFERROR(IF(LataProjekcji=$F2937,ROUND($D2935-SUM($K2936:AD2936),0),ROUND(AE2934*$E2936,0)),0),0)</f>
        <v>0</v>
      </c>
    </row>
    <row r="2937" spans="2:31" hidden="1">
      <c r="B2937" s="531" t="s">
        <v>754</v>
      </c>
      <c r="D2937" s="1">
        <f ca="1">IFERROR(ROUNDUP(D2935/E2936,0),0)</f>
        <v>0</v>
      </c>
      <c r="E2937" s="1">
        <f ca="1">IF(D2937=0,0,DATEDIF(DATE(D2934,E2934,1),DATE(F2936,G2936,1),"m"))</f>
        <v>0</v>
      </c>
      <c r="F2937" s="1" t="str">
        <f ca="1">IFERROR(YEAR(G2934),"brak daty")</f>
        <v>brak daty</v>
      </c>
      <c r="G2937" s="1" t="str">
        <f ca="1">IFERROR(MONTH(G2934),"brak daty")</f>
        <v>brak daty</v>
      </c>
      <c r="I2937" s="1" t="s">
        <v>426</v>
      </c>
      <c r="K2937" s="5">
        <f ca="1">IF(AND($G2935,NOT(ISTEXT($G2934)),ISNUMBER(Poczatek),ISNUMBER(Koniec_Projekt)),IFERROR(IF(LataProjekcji=$F2936,IF(AND($G2936=$G2937,$F2936=$F2937),ROUND($D2935-SUM($K2937),0),ROUND(K2935*$E2936,0)),IF(LataProjekcji&gt;$F2936,0,ROUND(K2935*$E2936,0))),0),0)</f>
        <v>0</v>
      </c>
      <c r="L2937" s="5">
        <f ca="1">IF(AND($G2935,NOT(ISTEXT($G2934)),ISNUMBER(Poczatek),ISNUMBER(Koniec_Projekt)),IFERROR(IF(LataProjekcji=$F2936,IF(AND($G2936=$G2937,$F2936=$F2937),ROUND($D2935-SUM($K2937:K2937),0),ROUND(L2935*$E2936,0)),IF(LataProjekcji&gt;$F2936,0,ROUND(L2935*$E2936,0))),0),0)</f>
        <v>0</v>
      </c>
      <c r="M2937" s="5">
        <f ca="1">IF(AND($G2935,NOT(ISTEXT($G2934)),ISNUMBER(Poczatek),ISNUMBER(Koniec_Projekt)),IFERROR(IF(LataProjekcji=$F2936,IF(AND($G2936=$G2937,$F2936=$F2937),ROUND($D2935-SUM($K2937:L2937),0),ROUND(M2935*$E2936,0)),IF(LataProjekcji&gt;$F2936,0,ROUND(M2935*$E2936,0))),0),0)</f>
        <v>0</v>
      </c>
      <c r="N2937" s="5">
        <f ca="1">IF(AND($G2935,NOT(ISTEXT($G2934)),ISNUMBER(Poczatek),ISNUMBER(Koniec_Projekt)),IFERROR(IF(LataProjekcji=$F2936,IF(AND($G2936=$G2937,$F2936=$F2937),ROUND($D2935-SUM($K2937:M2937),0),ROUND(N2935*$E2936,0)),IF(LataProjekcji&gt;$F2936,0,ROUND(N2935*$E2936,0))),0),0)</f>
        <v>0</v>
      </c>
      <c r="O2937" s="5">
        <f ca="1">IF(AND($G2935,NOT(ISTEXT($G2934)),ISNUMBER(Poczatek),ISNUMBER(Koniec_Projekt)),IFERROR(IF(LataProjekcji=$F2936,IF(AND($G2936=$G2937,$F2936=$F2937),ROUND($D2935-SUM($K2937:N2937),0),ROUND(O2935*$E2936,0)),IF(LataProjekcji&gt;$F2936,0,ROUND(O2935*$E2936,0))),0),0)</f>
        <v>0</v>
      </c>
      <c r="P2937" s="5">
        <f ca="1">IF(AND($G2935,NOT(ISTEXT($G2934)),ISNUMBER(Poczatek),ISNUMBER(Koniec_Projekt)),IFERROR(IF(LataProjekcji=$F2936,IF(AND($G2936=$G2937,$F2936=$F2937),ROUND($D2935-SUM($K2937:O2937),0),ROUND(P2935*$E2936,0)),IF(LataProjekcji&gt;$F2936,0,ROUND(P2935*$E2936,0))),0),0)</f>
        <v>0</v>
      </c>
      <c r="Q2937" s="5">
        <f ca="1">IF(AND($G2935,NOT(ISTEXT($G2934)),ISNUMBER(Poczatek),ISNUMBER(Koniec_Projekt)),IFERROR(IF(LataProjekcji=$F2936,IF(AND($G2936=$G2937,$F2936=$F2937),ROUND($D2935-SUM($K2937:P2937),0),ROUND(Q2935*$E2936,0)),IF(LataProjekcji&gt;$F2936,0,ROUND(Q2935*$E2936,0))),0),0)</f>
        <v>0</v>
      </c>
      <c r="R2937" s="5">
        <f ca="1">IF(AND($G2935,NOT(ISTEXT($G2934)),ISNUMBER(Poczatek),ISNUMBER(Koniec_Projekt)),IFERROR(IF(LataProjekcji=$F2936,IF(AND($G2936=$G2937,$F2936=$F2937),ROUND($D2935-SUM($K2937:Q2937),0),ROUND(R2935*$E2936,0)),IF(LataProjekcji&gt;$F2936,0,ROUND(R2935*$E2936,0))),0),0)</f>
        <v>0</v>
      </c>
      <c r="S2937" s="5">
        <f ca="1">IF(AND($G2935,NOT(ISTEXT($G2934)),ISNUMBER(Poczatek),ISNUMBER(Koniec_Projekt)),IFERROR(IF(LataProjekcji=$F2936,IF(AND($G2936=$G2937,$F2936=$F2937),ROUND($D2935-SUM($K2937:R2937),0),ROUND(S2935*$E2936,0)),IF(LataProjekcji&gt;$F2936,0,ROUND(S2935*$E2936,0))),0),0)</f>
        <v>0</v>
      </c>
      <c r="T2937" s="5">
        <f ca="1">IF(AND($G2935,NOT(ISTEXT($G2934)),ISNUMBER(Poczatek),ISNUMBER(Koniec_Projekt)),IFERROR(IF(LataProjekcji=$F2936,IF(AND($G2936=$G2937,$F2936=$F2937),ROUND($D2935-SUM($K2937:S2937),0),ROUND(T2935*$E2936,0)),IF(LataProjekcji&gt;$F2936,0,ROUND(T2935*$E2936,0))),0),0)</f>
        <v>0</v>
      </c>
      <c r="U2937" s="5">
        <f ca="1">IF(AND($G2935,NOT(ISTEXT($G2934)),ISNUMBER(Poczatek),ISNUMBER(Koniec_Projekt)),IFERROR(IF(LataProjekcji=$F2936,IF(AND($G2936=$G2937,$F2936=$F2937),ROUND($D2935-SUM($K2937:T2937),0),ROUND(U2935*$E2936,0)),IF(LataProjekcji&gt;$F2936,0,ROUND(U2935*$E2936,0))),0),0)</f>
        <v>0</v>
      </c>
      <c r="V2937" s="5">
        <f ca="1">IF(AND($G2935,NOT(ISTEXT($G2934)),ISNUMBER(Poczatek),ISNUMBER(Koniec_Projekt)),IFERROR(IF(LataProjekcji=$F2936,IF(AND($G2936=$G2937,$F2936=$F2937),ROUND($D2935-SUM($K2937:U2937),0),ROUND(V2935*$E2936,0)),IF(LataProjekcji&gt;$F2936,0,ROUND(V2935*$E2936,0))),0),0)</f>
        <v>0</v>
      </c>
      <c r="W2937" s="5">
        <f ca="1">IF(AND($G2935,NOT(ISTEXT($G2934)),ISNUMBER(Poczatek),ISNUMBER(Koniec_Projekt)),IFERROR(IF(LataProjekcji=$F2936,IF(AND($G2936=$G2937,$F2936=$F2937),ROUND($D2935-SUM($K2937:V2937),0),ROUND(W2935*$E2936,0)),IF(LataProjekcji&gt;$F2936,0,ROUND(W2935*$E2936,0))),0),0)</f>
        <v>0</v>
      </c>
      <c r="X2937" s="5">
        <f ca="1">IF(AND($G2935,NOT(ISTEXT($G2934)),ISNUMBER(Poczatek),ISNUMBER(Koniec_Projekt)),IFERROR(IF(LataProjekcji=$F2936,IF(AND($G2936=$G2937,$F2936=$F2937),ROUND($D2935-SUM($K2937:W2937),0),ROUND(X2935*$E2936,0)),IF(LataProjekcji&gt;$F2936,0,ROUND(X2935*$E2936,0))),0),0)</f>
        <v>0</v>
      </c>
      <c r="Y2937" s="5">
        <f ca="1">IF(AND($G2935,NOT(ISTEXT($G2934)),ISNUMBER(Poczatek),ISNUMBER(Koniec_Projekt)),IFERROR(IF(LataProjekcji=$F2936,IF(AND($G2936=$G2937,$F2936=$F2937),ROUND($D2935-SUM($K2937:X2937),0),ROUND(Y2935*$E2936,0)),IF(LataProjekcji&gt;$F2936,0,ROUND(Y2935*$E2936,0))),0),0)</f>
        <v>0</v>
      </c>
      <c r="Z2937" s="5">
        <f ca="1">IF(AND($G2935,NOT(ISTEXT($G2934)),ISNUMBER(Poczatek),ISNUMBER(Koniec_Projekt)),IFERROR(IF(LataProjekcji=$F2936,IF(AND($G2936=$G2937,$F2936=$F2937),ROUND($D2935-SUM($K2937:Y2937),0),ROUND(Z2935*$E2936,0)),IF(LataProjekcji&gt;$F2936,0,ROUND(Z2935*$E2936,0))),0),0)</f>
        <v>0</v>
      </c>
      <c r="AA2937" s="5">
        <f ca="1">IF(AND($G2935,NOT(ISTEXT($G2934)),ISNUMBER(Poczatek),ISNUMBER(Koniec_Projekt)),IFERROR(IF(LataProjekcji=$F2936,IF(AND($G2936=$G2937,$F2936=$F2937),ROUND($D2935-SUM($K2937:Z2937),0),ROUND(AA2935*$E2936,0)),IF(LataProjekcji&gt;$F2936,0,ROUND(AA2935*$E2936,0))),0),0)</f>
        <v>0</v>
      </c>
      <c r="AB2937" s="5">
        <f ca="1">IF(AND($G2935,NOT(ISTEXT($G2934)),ISNUMBER(Poczatek),ISNUMBER(Koniec_Projekt)),IFERROR(IF(LataProjekcji=$F2936,IF(AND($G2936=$G2937,$F2936=$F2937),ROUND($D2935-SUM($K2937:AA2937),0),ROUND(AB2935*$E2936,0)),IF(LataProjekcji&gt;$F2936,0,ROUND(AB2935*$E2936,0))),0),0)</f>
        <v>0</v>
      </c>
      <c r="AC2937" s="5">
        <f ca="1">IF(AND($G2935,NOT(ISTEXT($G2934)),ISNUMBER(Poczatek),ISNUMBER(Koniec_Projekt)),IFERROR(IF(LataProjekcji=$F2936,IF(AND($G2936=$G2937,$F2936=$F2937),ROUND($D2935-SUM($K2937:AB2937),0),ROUND(AC2935*$E2936,0)),IF(LataProjekcji&gt;$F2936,0,ROUND(AC2935*$E2936,0))),0),0)</f>
        <v>0</v>
      </c>
      <c r="AD2937" s="5">
        <f ca="1">IF(AND($G2935,NOT(ISTEXT($G2934)),ISNUMBER(Poczatek),ISNUMBER(Koniec_Projekt)),IFERROR(IF(LataProjekcji=$F2936,IF(AND($G2936=$G2937,$F2936=$F2937),ROUND($D2935-SUM($K2937:AC2937),0),ROUND(AD2935*$E2936,0)),IF(LataProjekcji&gt;$F2936,0,ROUND(AD2935*$E2936,0))),0),0)</f>
        <v>0</v>
      </c>
      <c r="AE2937" s="5">
        <f ca="1">IF(AND($G2935,NOT(ISTEXT($G2934)),ISNUMBER(Poczatek),ISNUMBER(Koniec_Projekt)),IFERROR(IF(LataProjekcji=$F2936,IF(AND($G2936=$G2937,$F2936=$F2937),ROUND($D2935-SUM($K2937:AD2937),0),ROUND(AE2935*$E2936,0)),IF(LataProjekcji&gt;$F2936,0,ROUND(AE2935*$E2936,0))),0),0)</f>
        <v>0</v>
      </c>
    </row>
    <row r="2938" spans="2:31" ht="12.5" hidden="1" thickBot="1">
      <c r="B2938" s="532" t="s">
        <v>755</v>
      </c>
      <c r="C2938" s="533"/>
      <c r="D2938" s="534">
        <f ca="1">IF(D2935&gt;10,ROUND((D2937-1)*E2936,0),E2936)</f>
        <v>0</v>
      </c>
      <c r="E2938" s="534">
        <f ca="1">D2935-D2938</f>
        <v>0</v>
      </c>
      <c r="F2938" s="533"/>
      <c r="G2938" s="533"/>
      <c r="H2938" s="533"/>
      <c r="I2938" s="533"/>
      <c r="J2938" s="533"/>
      <c r="K2938" s="533"/>
      <c r="L2938" s="533"/>
      <c r="M2938" s="533"/>
      <c r="N2938" s="533"/>
      <c r="O2938" s="533"/>
      <c r="P2938" s="533"/>
      <c r="Q2938" s="533"/>
      <c r="R2938" s="533"/>
      <c r="S2938" s="533"/>
      <c r="T2938" s="533"/>
      <c r="U2938" s="533"/>
      <c r="V2938" s="533"/>
      <c r="W2938" s="533"/>
      <c r="X2938" s="533"/>
      <c r="Y2938" s="533"/>
      <c r="Z2938" s="533"/>
      <c r="AA2938" s="533"/>
      <c r="AB2938" s="533"/>
      <c r="AC2938" s="533"/>
      <c r="AD2938" s="533"/>
      <c r="AE2938" s="533"/>
    </row>
    <row r="2939" spans="2:31" ht="12.5" hidden="1" thickTop="1"/>
    <row r="2940" spans="2:31" ht="12.5" hidden="1" thickBot="1">
      <c r="B2940" s="535" t="str">
        <f ca="1">"nazwa ST: "&amp;B1774</f>
        <v>nazwa ST: 0</v>
      </c>
      <c r="C2940" s="535"/>
      <c r="D2940" s="536">
        <f>D1774</f>
        <v>180</v>
      </c>
      <c r="E2940" s="535"/>
      <c r="F2940" s="535"/>
      <c r="G2940" s="535"/>
      <c r="H2940" s="535"/>
      <c r="I2940" s="535"/>
      <c r="J2940" s="535"/>
      <c r="K2940" s="544" t="str">
        <f t="shared" ref="K2940:AE2940" si="3754">LataProjekcji</f>
        <v>Uzupełnij dane</v>
      </c>
      <c r="L2940" s="544" t="str">
        <f t="shared" si="3754"/>
        <v/>
      </c>
      <c r="M2940" s="544" t="str">
        <f t="shared" si="3754"/>
        <v/>
      </c>
      <c r="N2940" s="544" t="str">
        <f t="shared" si="3754"/>
        <v/>
      </c>
      <c r="O2940" s="544" t="str">
        <f t="shared" si="3754"/>
        <v/>
      </c>
      <c r="P2940" s="544" t="str">
        <f t="shared" si="3754"/>
        <v/>
      </c>
      <c r="Q2940" s="544" t="str">
        <f t="shared" si="3754"/>
        <v/>
      </c>
      <c r="R2940" s="544" t="str">
        <f t="shared" si="3754"/>
        <v/>
      </c>
      <c r="S2940" s="544" t="str">
        <f t="shared" si="3754"/>
        <v/>
      </c>
      <c r="T2940" s="544" t="str">
        <f t="shared" si="3754"/>
        <v/>
      </c>
      <c r="U2940" s="544" t="str">
        <f t="shared" si="3754"/>
        <v/>
      </c>
      <c r="V2940" s="544" t="str">
        <f t="shared" si="3754"/>
        <v/>
      </c>
      <c r="W2940" s="544" t="str">
        <f t="shared" si="3754"/>
        <v/>
      </c>
      <c r="X2940" s="544" t="str">
        <f t="shared" si="3754"/>
        <v/>
      </c>
      <c r="Y2940" s="544" t="str">
        <f t="shared" si="3754"/>
        <v/>
      </c>
      <c r="Z2940" s="544" t="str">
        <f t="shared" si="3754"/>
        <v/>
      </c>
      <c r="AA2940" s="544" t="str">
        <f t="shared" si="3754"/>
        <v/>
      </c>
      <c r="AB2940" s="544" t="str">
        <f t="shared" si="3754"/>
        <v/>
      </c>
      <c r="AC2940" s="544" t="str">
        <f t="shared" si="3754"/>
        <v/>
      </c>
      <c r="AD2940" s="544" t="str">
        <f t="shared" si="3754"/>
        <v/>
      </c>
      <c r="AE2940" s="544" t="str">
        <f t="shared" si="3754"/>
        <v/>
      </c>
    </row>
    <row r="2941" spans="2:31" hidden="1">
      <c r="B2941" s="531" t="s">
        <v>756</v>
      </c>
      <c r="D2941" s="1">
        <f ca="1">D1775</f>
        <v>1900</v>
      </c>
      <c r="E2941" s="1">
        <f ca="1">E1775</f>
        <v>1</v>
      </c>
      <c r="F2941" s="1">
        <f ca="1">IF(D2942&gt;10,F1775,1)</f>
        <v>1</v>
      </c>
      <c r="G2941" s="530" t="str">
        <f ca="1">IF(ISBLANK(OFFSET($E$269,$D2940,0)),"brak daty",IF(D2942&gt;10,EDATE(OFFSET($E$269,$D2940,0),D2944),DATE(D2941,E2941,1)))</f>
        <v>brak daty</v>
      </c>
      <c r="H2941" s="543" t="b">
        <f ca="1">SUM(K2941:AE2941)=D2944</f>
        <v>1</v>
      </c>
      <c r="I2941" s="1" t="s">
        <v>752</v>
      </c>
      <c r="K2941" s="5">
        <f ca="1">IF(AND($G2942,NOT(ISTEXT($G2941)),ISNUMBER(Poczatek),ISNUMBER(Koniec_Projekt)),IFERROR(IF($D2941=LataProjekcji,$F2941,IF($D2941&lt;LataProjekcji,IF((SUM(K2941)+12)&lt;$D2944,12,$D2944-SUM(K2941)),0)),0),0)</f>
        <v>0</v>
      </c>
      <c r="L2941" s="5">
        <f ca="1">IF(AND($G2942,NOT(ISTEXT($G2941)),ISNUMBER(Poczatek),ISNUMBER(Koniec_Projekt)),IFERROR(IF($D2941=LataProjekcji,$F2941,IF($D2941&lt;LataProjekcji,IF((SUM($K2941:K2941)+12)&lt;$D2944,12,$D2944-SUM($K2941:K2941)),0)),0),0)</f>
        <v>0</v>
      </c>
      <c r="M2941" s="5">
        <f ca="1">IF(AND($G2942,NOT(ISTEXT($G2941)),ISNUMBER(Poczatek),ISNUMBER(Koniec_Projekt)),IFERROR(IF($D2941=LataProjekcji,$F2941,IF($D2941&lt;LataProjekcji,IF((SUM($K2941:L2941)+12)&lt;$D2944,12,$D2944-SUM($K2941:L2941)),0)),0),0)</f>
        <v>0</v>
      </c>
      <c r="N2941" s="5">
        <f ca="1">IF(AND($G2942,NOT(ISTEXT($G2941)),ISNUMBER(Poczatek),ISNUMBER(Koniec_Projekt)),IFERROR(IF($D2941=LataProjekcji,$F2941,IF($D2941&lt;LataProjekcji,IF((SUM($K2941:M2941)+12)&lt;$D2944,12,$D2944-SUM($K2941:M2941)),0)),0),0)</f>
        <v>0</v>
      </c>
      <c r="O2941" s="5">
        <f ca="1">IF(AND($G2942,NOT(ISTEXT($G2941)),ISNUMBER(Poczatek),ISNUMBER(Koniec_Projekt)),IFERROR(IF($D2941=LataProjekcji,$F2941,IF($D2941&lt;LataProjekcji,IF((SUM($K2941:N2941)+12)&lt;$D2944,12,$D2944-SUM($K2941:N2941)),0)),0),0)</f>
        <v>0</v>
      </c>
      <c r="P2941" s="5">
        <f ca="1">IF(AND($G2942,NOT(ISTEXT($G2941)),ISNUMBER(Poczatek),ISNUMBER(Koniec_Projekt)),IFERROR(IF($D2941=LataProjekcji,$F2941,IF($D2941&lt;LataProjekcji,IF((SUM($K2941:O2941)+12)&lt;$D2944,12,$D2944-SUM($K2941:O2941)),0)),0),0)</f>
        <v>0</v>
      </c>
      <c r="Q2941" s="5">
        <f ca="1">IF(AND($G2942,NOT(ISTEXT($G2941)),ISNUMBER(Poczatek),ISNUMBER(Koniec_Projekt)),IFERROR(IF($D2941=LataProjekcji,$F2941,IF($D2941&lt;LataProjekcji,IF((SUM($K2941:P2941)+12)&lt;$D2944,12,$D2944-SUM($K2941:P2941)),0)),0),0)</f>
        <v>0</v>
      </c>
      <c r="R2941" s="5">
        <f ca="1">IF(AND($G2942,NOT(ISTEXT($G2941)),ISNUMBER(Poczatek),ISNUMBER(Koniec_Projekt)),IFERROR(IF($D2941=LataProjekcji,$F2941,IF($D2941&lt;LataProjekcji,IF((SUM($K2941:Q2941)+12)&lt;$D2944,12,$D2944-SUM($K2941:Q2941)),0)),0),0)</f>
        <v>0</v>
      </c>
      <c r="S2941" s="5">
        <f ca="1">IF(AND($G2942,NOT(ISTEXT($G2941)),ISNUMBER(Poczatek),ISNUMBER(Koniec_Projekt)),IFERROR(IF($D2941=LataProjekcji,$F2941,IF($D2941&lt;LataProjekcji,IF((SUM($K2941:R2941)+12)&lt;$D2944,12,$D2944-SUM($K2941:R2941)),0)),0),0)</f>
        <v>0</v>
      </c>
      <c r="T2941" s="5">
        <f ca="1">IF(AND($G2942,NOT(ISTEXT($G2941)),ISNUMBER(Poczatek),ISNUMBER(Koniec_Projekt)),IFERROR(IF($D2941=LataProjekcji,$F2941,IF($D2941&lt;LataProjekcji,IF((SUM($K2941:S2941)+12)&lt;$D2944,12,$D2944-SUM($K2941:S2941)),0)),0),0)</f>
        <v>0</v>
      </c>
      <c r="U2941" s="5">
        <f ca="1">IF(AND($G2942,NOT(ISTEXT($G2941)),ISNUMBER(Poczatek),ISNUMBER(Koniec_Projekt)),IFERROR(IF($D2941=LataProjekcji,$F2941,IF($D2941&lt;LataProjekcji,IF((SUM($K2941:T2941)+12)&lt;$D2944,12,$D2944-SUM($K2941:T2941)),0)),0),0)</f>
        <v>0</v>
      </c>
      <c r="V2941" s="5">
        <f ca="1">IF(AND($G2942,NOT(ISTEXT($G2941)),ISNUMBER(Poczatek),ISNUMBER(Koniec_Projekt)),IFERROR(IF($D2941=LataProjekcji,$F2941,IF($D2941&lt;LataProjekcji,IF((SUM($K2941:U2941)+12)&lt;$D2944,12,$D2944-SUM($K2941:U2941)),0)),0),0)</f>
        <v>0</v>
      </c>
      <c r="W2941" s="5">
        <f ca="1">IF(AND($G2942,NOT(ISTEXT($G2941)),ISNUMBER(Poczatek),ISNUMBER(Koniec_Projekt)),IFERROR(IF($D2941=LataProjekcji,$F2941,IF($D2941&lt;LataProjekcji,IF((SUM($K2941:V2941)+12)&lt;$D2944,12,$D2944-SUM($K2941:V2941)),0)),0),0)</f>
        <v>0</v>
      </c>
      <c r="X2941" s="5">
        <f ca="1">IF(AND($G2942,NOT(ISTEXT($G2941)),ISNUMBER(Poczatek),ISNUMBER(Koniec_Projekt)),IFERROR(IF($D2941=LataProjekcji,$F2941,IF($D2941&lt;LataProjekcji,IF((SUM($K2941:W2941)+12)&lt;$D2944,12,$D2944-SUM($K2941:W2941)),0)),0),0)</f>
        <v>0</v>
      </c>
      <c r="Y2941" s="5">
        <f ca="1">IF(AND($G2942,NOT(ISTEXT($G2941)),ISNUMBER(Poczatek),ISNUMBER(Koniec_Projekt)),IFERROR(IF($D2941=LataProjekcji,$F2941,IF($D2941&lt;LataProjekcji,IF((SUM($K2941:X2941)+12)&lt;$D2944,12,$D2944-SUM($K2941:X2941)),0)),0),0)</f>
        <v>0</v>
      </c>
      <c r="Z2941" s="5">
        <f ca="1">IF(AND($G2942,NOT(ISTEXT($G2941)),ISNUMBER(Poczatek),ISNUMBER(Koniec_Projekt)),IFERROR(IF($D2941=LataProjekcji,$F2941,IF($D2941&lt;LataProjekcji,IF((SUM($K2941:Y2941)+12)&lt;$D2944,12,$D2944-SUM($K2941:Y2941)),0)),0),0)</f>
        <v>0</v>
      </c>
      <c r="AA2941" s="5">
        <f ca="1">IF(AND($G2942,NOT(ISTEXT($G2941)),ISNUMBER(Poczatek),ISNUMBER(Koniec_Projekt)),IFERROR(IF($D2941=LataProjekcji,$F2941,IF($D2941&lt;LataProjekcji,IF((SUM($K2941:Z2941)+12)&lt;$D2944,12,$D2944-SUM($K2941:Z2941)),0)),0),0)</f>
        <v>0</v>
      </c>
      <c r="AB2941" s="5">
        <f ca="1">IF(AND($G2942,NOT(ISTEXT($G2941)),ISNUMBER(Poczatek),ISNUMBER(Koniec_Projekt)),IFERROR(IF($D2941=LataProjekcji,$F2941,IF($D2941&lt;LataProjekcji,IF((SUM($K2941:AA2941)+12)&lt;$D2944,12,$D2944-SUM($K2941:AA2941)),0)),0),0)</f>
        <v>0</v>
      </c>
      <c r="AC2941" s="5">
        <f ca="1">IF(AND($G2942,NOT(ISTEXT($G2941)),ISNUMBER(Poczatek),ISNUMBER(Koniec_Projekt)),IFERROR(IF($D2941=LataProjekcji,$F2941,IF($D2941&lt;LataProjekcji,IF((SUM($K2941:AB2941)+12)&lt;$D2944,12,$D2944-SUM($K2941:AB2941)),0)),0),0)</f>
        <v>0</v>
      </c>
      <c r="AD2941" s="5">
        <f ca="1">IF(AND($G2942,NOT(ISTEXT($G2941)),ISNUMBER(Poczatek),ISNUMBER(Koniec_Projekt)),IFERROR(IF($D2941=LataProjekcji,$F2941,IF($D2941&lt;LataProjekcji,IF((SUM($K2941:AC2941)+12)&lt;$D2944,12,$D2944-SUM($K2941:AC2941)),0)),0),0)</f>
        <v>0</v>
      </c>
      <c r="AE2941" s="5">
        <f ca="1">IF(AND($G2942,NOT(ISTEXT($G2941)),ISNUMBER(Poczatek),ISNUMBER(Koniec_Projekt)),IFERROR(IF($D2941=LataProjekcji,$F2941,IF($D2941&lt;LataProjekcji,IF((SUM($K2941:AD2941)+12)&lt;$D2944,12,$D2944-SUM($K2941:AD2941)),0)),0),0)</f>
        <v>0</v>
      </c>
    </row>
    <row r="2942" spans="2:31" hidden="1">
      <c r="B2942" s="531" t="s">
        <v>758</v>
      </c>
      <c r="D2942" s="5">
        <f ca="1">D1776</f>
        <v>0</v>
      </c>
      <c r="E2942" s="459">
        <f ca="1">E1776</f>
        <v>0</v>
      </c>
      <c r="F2942" s="459">
        <f ca="1">F1776</f>
        <v>0</v>
      </c>
      <c r="G2942" s="1" t="b">
        <f>NOT(ISBLANK(am_maszyny))</f>
        <v>0</v>
      </c>
      <c r="H2942" s="543" t="b">
        <f ca="1">SUM(K2942:AE2942)=E2944</f>
        <v>1</v>
      </c>
      <c r="I2942" s="1" t="s">
        <v>753</v>
      </c>
      <c r="K2942" s="542">
        <f ca="1">IF(AND($G2942,NOT(ISTEXT($G2941)),ISNUMBER(Poczatek),ISNUMBER(Koniec_Projekt)),IFERROR(IF($D2941=LataProjekcji,IF($F2941&gt;$E2944,$E2944,$F2941),IF($D2944&gt;=$E2944,(IF($D2941&lt;LataProjekcji,IF((SUM(J2942:$K2942)+12)&lt;$E2944,12,$E2944-SUM(J2942:$K2942)),0)),(IF($D2941&lt;LataProjekcji,IF((SUM(J2942:$K2942)+12)&lt;$D2944,12,$D2944-SUM(J2942:$K2942)),0)))),0),0)</f>
        <v>0</v>
      </c>
      <c r="L2942" s="542">
        <f ca="1">IF(AND($G2942,NOT(ISTEXT($G2941)),ISNUMBER(Poczatek),ISNUMBER(Koniec_Projekt)),IFERROR(IF($D2941=LataProjekcji,IF($F2941&gt;$E2944,$E2944,$F2941),IF($D2944&gt;=$E2944,(IF($D2941&lt;LataProjekcji,IF((SUM($K2942:K2942)+12)&lt;$E2944,12,$E2944-SUM($K2942:K2942)),0)),(IF($D2941&lt;LataProjekcji,IF((SUM($K2942:K2942)+12)&lt;$D2944,12,$D2944-SUM($K2942:K2942)),0)))),0),0)</f>
        <v>0</v>
      </c>
      <c r="M2942" s="542">
        <f ca="1">IF(AND($G2942,NOT(ISTEXT($G2941)),ISNUMBER(Poczatek),ISNUMBER(Koniec_Projekt)),IFERROR(IF($D2941=LataProjekcji,IF($F2941&gt;$E2944,$E2944,$F2941),IF($D2944&gt;=$E2944,(IF($D2941&lt;LataProjekcji,IF((SUM($K2942:L2942)+12)&lt;$E2944,12,$E2944-SUM($K2942:L2942)),0)),(IF($D2941&lt;LataProjekcji,IF((SUM($K2942:L2942)+12)&lt;$D2944,12,$D2944-SUM($K2942:L2942)),0)))),0),0)</f>
        <v>0</v>
      </c>
      <c r="N2942" s="542">
        <f ca="1">IF(AND($G2942,NOT(ISTEXT($G2941)),ISNUMBER(Poczatek),ISNUMBER(Koniec_Projekt)),IFERROR(IF($D2941=LataProjekcji,IF($F2941&gt;$E2944,$E2944,$F2941),IF($D2944&gt;=$E2944,(IF($D2941&lt;LataProjekcji,IF((SUM($K2942:M2942)+12)&lt;$E2944,12,$E2944-SUM($K2942:M2942)),0)),(IF($D2941&lt;LataProjekcji,IF((SUM($K2942:M2942)+12)&lt;$D2944,12,$D2944-SUM($K2942:M2942)),0)))),0),0)</f>
        <v>0</v>
      </c>
      <c r="O2942" s="542">
        <f ca="1">IF(AND($G2942,NOT(ISTEXT($G2941)),ISNUMBER(Poczatek),ISNUMBER(Koniec_Projekt)),IFERROR(IF($D2941=LataProjekcji,IF($F2941&gt;$E2944,$E2944,$F2941),IF($D2944&gt;=$E2944,(IF($D2941&lt;LataProjekcji,IF((SUM($K2942:N2942)+12)&lt;$E2944,12,$E2944-SUM($K2942:N2942)),0)),(IF($D2941&lt;LataProjekcji,IF((SUM($K2942:N2942)+12)&lt;$D2944,12,$D2944-SUM($K2942:N2942)),0)))),0),0)</f>
        <v>0</v>
      </c>
      <c r="P2942" s="542">
        <f ca="1">IF(AND($G2942,NOT(ISTEXT($G2941)),ISNUMBER(Poczatek),ISNUMBER(Koniec_Projekt)),IFERROR(IF($D2941=LataProjekcji,IF($F2941&gt;$E2944,$E2944,$F2941),IF($D2944&gt;=$E2944,(IF($D2941&lt;LataProjekcji,IF((SUM($K2942:O2942)+12)&lt;$E2944,12,$E2944-SUM($K2942:O2942)),0)),(IF($D2941&lt;LataProjekcji,IF((SUM($K2942:O2942)+12)&lt;$D2944,12,$D2944-SUM($K2942:O2942)),0)))),0),0)</f>
        <v>0</v>
      </c>
      <c r="Q2942" s="542">
        <f ca="1">IF(AND($G2942,NOT(ISTEXT($G2941)),ISNUMBER(Poczatek),ISNUMBER(Koniec_Projekt)),IFERROR(IF($D2941=LataProjekcji,IF($F2941&gt;$E2944,$E2944,$F2941),IF($D2944&gt;=$E2944,(IF($D2941&lt;LataProjekcji,IF((SUM($K2942:P2942)+12)&lt;$E2944,12,$E2944-SUM($K2942:P2942)),0)),(IF($D2941&lt;LataProjekcji,IF((SUM($K2942:P2942)+12)&lt;$D2944,12,$D2944-SUM($K2942:P2942)),0)))),0),0)</f>
        <v>0</v>
      </c>
      <c r="R2942" s="542">
        <f ca="1">IF(AND($G2942,NOT(ISTEXT($G2941)),ISNUMBER(Poczatek),ISNUMBER(Koniec_Projekt)),IFERROR(IF($D2941=LataProjekcji,IF($F2941&gt;$E2944,$E2944,$F2941),IF($D2944&gt;=$E2944,(IF($D2941&lt;LataProjekcji,IF((SUM($K2942:Q2942)+12)&lt;$E2944,12,$E2944-SUM($K2942:Q2942)),0)),(IF($D2941&lt;LataProjekcji,IF((SUM($K2942:Q2942)+12)&lt;$D2944,12,$D2944-SUM($K2942:Q2942)),0)))),0),0)</f>
        <v>0</v>
      </c>
      <c r="S2942" s="542">
        <f ca="1">IF(AND($G2942,NOT(ISTEXT($G2941)),ISNUMBER(Poczatek),ISNUMBER(Koniec_Projekt)),IFERROR(IF($D2941=LataProjekcji,IF($F2941&gt;$E2944,$E2944,$F2941),IF($D2944&gt;=$E2944,(IF($D2941&lt;LataProjekcji,IF((SUM($K2942:R2942)+12)&lt;$E2944,12,$E2944-SUM($K2942:R2942)),0)),(IF($D2941&lt;LataProjekcji,IF((SUM($K2942:R2942)+12)&lt;$D2944,12,$D2944-SUM($K2942:R2942)),0)))),0),0)</f>
        <v>0</v>
      </c>
      <c r="T2942" s="542">
        <f ca="1">IF(AND($G2942,NOT(ISTEXT($G2941)),ISNUMBER(Poczatek),ISNUMBER(Koniec_Projekt)),IFERROR(IF($D2941=LataProjekcji,IF($F2941&gt;$E2944,$E2944,$F2941),IF($D2944&gt;=$E2944,(IF($D2941&lt;LataProjekcji,IF((SUM($K2942:S2942)+12)&lt;$E2944,12,$E2944-SUM($K2942:S2942)),0)),(IF($D2941&lt;LataProjekcji,IF((SUM($K2942:S2942)+12)&lt;$D2944,12,$D2944-SUM($K2942:S2942)),0)))),0),0)</f>
        <v>0</v>
      </c>
      <c r="U2942" s="542">
        <f ca="1">IF(AND($G2942,NOT(ISTEXT($G2941)),ISNUMBER(Poczatek),ISNUMBER(Koniec_Projekt)),IFERROR(IF($D2941=LataProjekcji,IF($F2941&gt;$E2944,$E2944,$F2941),IF($D2944&gt;=$E2944,(IF($D2941&lt;LataProjekcji,IF((SUM($K2942:T2942)+12)&lt;$E2944,12,$E2944-SUM($K2942:T2942)),0)),(IF($D2941&lt;LataProjekcji,IF((SUM($K2942:T2942)+12)&lt;$D2944,12,$D2944-SUM($K2942:T2942)),0)))),0),0)</f>
        <v>0</v>
      </c>
      <c r="V2942" s="542">
        <f ca="1">IF(AND($G2942,NOT(ISTEXT($G2941)),ISNUMBER(Poczatek),ISNUMBER(Koniec_Projekt)),IFERROR(IF($D2941=LataProjekcji,IF($F2941&gt;$E2944,$E2944,$F2941),IF($D2944&gt;=$E2944,(IF($D2941&lt;LataProjekcji,IF((SUM($K2942:U2942)+12)&lt;$E2944,12,$E2944-SUM($K2942:U2942)),0)),(IF($D2941&lt;LataProjekcji,IF((SUM($K2942:U2942)+12)&lt;$D2944,12,$D2944-SUM($K2942:U2942)),0)))),0),0)</f>
        <v>0</v>
      </c>
      <c r="W2942" s="542">
        <f ca="1">IF(AND($G2942,NOT(ISTEXT($G2941)),ISNUMBER(Poczatek),ISNUMBER(Koniec_Projekt)),IFERROR(IF($D2941=LataProjekcji,IF($F2941&gt;$E2944,$E2944,$F2941),IF($D2944&gt;=$E2944,(IF($D2941&lt;LataProjekcji,IF((SUM($K2942:V2942)+12)&lt;$E2944,12,$E2944-SUM($K2942:V2942)),0)),(IF($D2941&lt;LataProjekcji,IF((SUM($K2942:V2942)+12)&lt;$D2944,12,$D2944-SUM($K2942:V2942)),0)))),0),0)</f>
        <v>0</v>
      </c>
      <c r="X2942" s="542">
        <f ca="1">IF(AND($G2942,NOT(ISTEXT($G2941)),ISNUMBER(Poczatek),ISNUMBER(Koniec_Projekt)),IFERROR(IF($D2941=LataProjekcji,IF($F2941&gt;$E2944,$E2944,$F2941),IF($D2944&gt;=$E2944,(IF($D2941&lt;LataProjekcji,IF((SUM($K2942:W2942)+12)&lt;$E2944,12,$E2944-SUM($K2942:W2942)),0)),(IF($D2941&lt;LataProjekcji,IF((SUM($K2942:W2942)+12)&lt;$D2944,12,$D2944-SUM($K2942:W2942)),0)))),0),0)</f>
        <v>0</v>
      </c>
      <c r="Y2942" s="542">
        <f ca="1">IF(AND($G2942,NOT(ISTEXT($G2941)),ISNUMBER(Poczatek),ISNUMBER(Koniec_Projekt)),IFERROR(IF($D2941=LataProjekcji,IF($F2941&gt;$E2944,$E2944,$F2941),IF($D2944&gt;=$E2944,(IF($D2941&lt;LataProjekcji,IF((SUM($K2942:X2942)+12)&lt;$E2944,12,$E2944-SUM($K2942:X2942)),0)),(IF($D2941&lt;LataProjekcji,IF((SUM($K2942:X2942)+12)&lt;$D2944,12,$D2944-SUM($K2942:X2942)),0)))),0),0)</f>
        <v>0</v>
      </c>
      <c r="Z2942" s="542">
        <f ca="1">IF(AND($G2942,NOT(ISTEXT($G2941)),ISNUMBER(Poczatek),ISNUMBER(Koniec_Projekt)),IFERROR(IF($D2941=LataProjekcji,IF($F2941&gt;$E2944,$E2944,$F2941),IF($D2944&gt;=$E2944,(IF($D2941&lt;LataProjekcji,IF((SUM($K2942:Y2942)+12)&lt;$E2944,12,$E2944-SUM($K2942:Y2942)),0)),(IF($D2941&lt;LataProjekcji,IF((SUM($K2942:Y2942)+12)&lt;$D2944,12,$D2944-SUM($K2942:Y2942)),0)))),0),0)</f>
        <v>0</v>
      </c>
      <c r="AA2942" s="542">
        <f ca="1">IF(AND($G2942,NOT(ISTEXT($G2941)),ISNUMBER(Poczatek),ISNUMBER(Koniec_Projekt)),IFERROR(IF($D2941=LataProjekcji,IF($F2941&gt;$E2944,$E2944,$F2941),IF($D2944&gt;=$E2944,(IF($D2941&lt;LataProjekcji,IF((SUM($K2942:Z2942)+12)&lt;$E2944,12,$E2944-SUM($K2942:Z2942)),0)),(IF($D2941&lt;LataProjekcji,IF((SUM($K2942:Z2942)+12)&lt;$D2944,12,$D2944-SUM($K2942:Z2942)),0)))),0),0)</f>
        <v>0</v>
      </c>
      <c r="AB2942" s="542">
        <f ca="1">IF(AND($G2942,NOT(ISTEXT($G2941)),ISNUMBER(Poczatek),ISNUMBER(Koniec_Projekt)),IFERROR(IF($D2941=LataProjekcji,IF($F2941&gt;$E2944,$E2944,$F2941),IF($D2944&gt;=$E2944,(IF($D2941&lt;LataProjekcji,IF((SUM($K2942:AA2942)+12)&lt;$E2944,12,$E2944-SUM($K2942:AA2942)),0)),(IF($D2941&lt;LataProjekcji,IF((SUM($K2942:AA2942)+12)&lt;$D2944,12,$D2944-SUM($K2942:AA2942)),0)))),0),0)</f>
        <v>0</v>
      </c>
      <c r="AC2942" s="542">
        <f ca="1">IF(AND($G2942,NOT(ISTEXT($G2941)),ISNUMBER(Poczatek),ISNUMBER(Koniec_Projekt)),IFERROR(IF($D2941=LataProjekcji,IF($F2941&gt;$E2944,$E2944,$F2941),IF($D2944&gt;=$E2944,(IF($D2941&lt;LataProjekcji,IF((SUM($K2942:AB2942)+12)&lt;$E2944,12,$E2944-SUM($K2942:AB2942)),0)),(IF($D2941&lt;LataProjekcji,IF((SUM($K2942:AB2942)+12)&lt;$D2944,12,$D2944-SUM($K2942:AB2942)),0)))),0),0)</f>
        <v>0</v>
      </c>
      <c r="AD2942" s="542">
        <f ca="1">IF(AND($G2942,NOT(ISTEXT($G2941)),ISNUMBER(Poczatek),ISNUMBER(Koniec_Projekt)),IFERROR(IF($D2941=LataProjekcji,IF($F2941&gt;$E2944,$E2944,$F2941),IF($D2944&gt;=$E2944,(IF($D2941&lt;LataProjekcji,IF((SUM($K2942:AC2942)+12)&lt;$E2944,12,$E2944-SUM($K2942:AC2942)),0)),(IF($D2941&lt;LataProjekcji,IF((SUM($K2942:AC2942)+12)&lt;$D2944,12,$D2944-SUM($K2942:AC2942)),0)))),0),0)</f>
        <v>0</v>
      </c>
      <c r="AE2942" s="542">
        <f ca="1">IF(AND($G2942,NOT(ISTEXT($G2941)),ISNUMBER(Poczatek),ISNUMBER(Koniec_Projekt)),IFERROR(IF($D2941=LataProjekcji,IF($F2941&gt;$E2944,$E2944,$F2941),IF($D2944&gt;=$E2944,(IF($D2941&lt;LataProjekcji,IF((SUM($K2942:AD2942)+12)&lt;$E2944,12,$E2944-SUM($K2942:AD2942)),0)),(IF($D2941&lt;LataProjekcji,IF((SUM($K2942:AD2942)+12)&lt;$D2944,12,$D2944-SUM($K2942:AD2942)),0)))),0),0)</f>
        <v>0</v>
      </c>
    </row>
    <row r="2943" spans="2:31" hidden="1">
      <c r="B2943" s="531" t="s">
        <v>757</v>
      </c>
      <c r="D2943" s="459">
        <f ca="1">D1777</f>
        <v>0</v>
      </c>
      <c r="E2943" s="459">
        <f ca="1">IF(D2942&gt;10,ROUND(D2943/12,2),D2943)</f>
        <v>0</v>
      </c>
      <c r="F2943" s="529">
        <f>Koniec_Projekt</f>
        <v>0</v>
      </c>
      <c r="G2943" s="330">
        <f>Miesiac_Koniec_Projekt</f>
        <v>0</v>
      </c>
      <c r="H2943" s="543" t="b">
        <f ca="1">SUM(K2943:AE2943)=D2942</f>
        <v>1</v>
      </c>
      <c r="I2943" s="1" t="s">
        <v>716</v>
      </c>
      <c r="K2943" s="256">
        <f ca="1">IF(AND($G2942,NOT(ISTEXT($G2941)),ISNUMBER(Poczatek),ISNUMBER(Koniec_Projekt)),IFERROR(IF(LataProjekcji=$F2944,ROUND($D2942,0),ROUND(K2941*$E2943,0)),0),0)</f>
        <v>0</v>
      </c>
      <c r="L2943" s="5">
        <f ca="1">IF(AND($G2942,NOT(ISTEXT($G2941)),ISNUMBER(Poczatek),ISNUMBER(Koniec_Projekt)),IFERROR(IF(LataProjekcji=$F2944,ROUND($D2942-SUM(K2943:$K2943),0),ROUND(L2941*$E2943,0)),0),0)</f>
        <v>0</v>
      </c>
      <c r="M2943" s="5">
        <f ca="1">IF(AND($G2942,NOT(ISTEXT($G2941)),ISNUMBER(Poczatek),ISNUMBER(Koniec_Projekt)),IFERROR(IF(LataProjekcji=$F2944,ROUND($D2942-SUM($K2943:L2943),0),ROUND(M2941*$E2943,0)),0),0)</f>
        <v>0</v>
      </c>
      <c r="N2943" s="5">
        <f ca="1">IF(AND($G2942,NOT(ISTEXT($G2941)),ISNUMBER(Poczatek),ISNUMBER(Koniec_Projekt)),IFERROR(IF(LataProjekcji=$F2944,ROUND($D2942-SUM($K2943:M2943),0),ROUND(N2941*$E2943,0)),0),0)</f>
        <v>0</v>
      </c>
      <c r="O2943" s="5">
        <f ca="1">IF(AND($G2942,NOT(ISTEXT($G2941)),ISNUMBER(Poczatek),ISNUMBER(Koniec_Projekt)),IFERROR(IF(LataProjekcji=$F2944,ROUND($D2942-SUM($K2943:N2943),0),ROUND(O2941*$E2943,0)),0),0)</f>
        <v>0</v>
      </c>
      <c r="P2943" s="5">
        <f ca="1">IF(AND($G2942,NOT(ISTEXT($G2941)),ISNUMBER(Poczatek),ISNUMBER(Koniec_Projekt)),IFERROR(IF(LataProjekcji=$F2944,ROUND($D2942-SUM($K2943:O2943),0),ROUND(P2941*$E2943,0)),0),0)</f>
        <v>0</v>
      </c>
      <c r="Q2943" s="5">
        <f ca="1">IF(AND($G2942,NOT(ISTEXT($G2941)),ISNUMBER(Poczatek),ISNUMBER(Koniec_Projekt)),IFERROR(IF(LataProjekcji=$F2944,ROUND($D2942-SUM($K2943:P2943),0),ROUND(Q2941*$E2943,0)),0),0)</f>
        <v>0</v>
      </c>
      <c r="R2943" s="5">
        <f ca="1">IF(AND($G2942,NOT(ISTEXT($G2941)),ISNUMBER(Poczatek),ISNUMBER(Koniec_Projekt)),IFERROR(IF(LataProjekcji=$F2944,ROUND($D2942-SUM($K2943:Q2943),0),ROUND(R2941*$E2943,0)),0),0)</f>
        <v>0</v>
      </c>
      <c r="S2943" s="5">
        <f ca="1">IF(AND($G2942,NOT(ISTEXT($G2941)),ISNUMBER(Poczatek),ISNUMBER(Koniec_Projekt)),IFERROR(IF(LataProjekcji=$F2944,ROUND($D2942-SUM($K2943:R2943),0),ROUND(S2941*$E2943,0)),0),0)</f>
        <v>0</v>
      </c>
      <c r="T2943" s="5">
        <f ca="1">IF(AND($G2942,NOT(ISTEXT($G2941)),ISNUMBER(Poczatek),ISNUMBER(Koniec_Projekt)),IFERROR(IF(LataProjekcji=$F2944,ROUND($D2942-SUM($K2943:S2943),0),ROUND(T2941*$E2943,0)),0),0)</f>
        <v>0</v>
      </c>
      <c r="U2943" s="5">
        <f ca="1">IF(AND($G2942,NOT(ISTEXT($G2941)),ISNUMBER(Poczatek),ISNUMBER(Koniec_Projekt)),IFERROR(IF(LataProjekcji=$F2944,ROUND($D2942-SUM($K2943:T2943),0),ROUND(U2941*$E2943,0)),0),0)</f>
        <v>0</v>
      </c>
      <c r="V2943" s="5">
        <f ca="1">IF(AND($G2942,NOT(ISTEXT($G2941)),ISNUMBER(Poczatek),ISNUMBER(Koniec_Projekt)),IFERROR(IF(LataProjekcji=$F2944,ROUND($D2942-SUM($K2943:U2943),0),ROUND(V2941*$E2943,0)),0),0)</f>
        <v>0</v>
      </c>
      <c r="W2943" s="5">
        <f ca="1">IF(AND($G2942,NOT(ISTEXT($G2941)),ISNUMBER(Poczatek),ISNUMBER(Koniec_Projekt)),IFERROR(IF(LataProjekcji=$F2944,ROUND($D2942-SUM($K2943:V2943),0),ROUND(W2941*$E2943,0)),0),0)</f>
        <v>0</v>
      </c>
      <c r="X2943" s="5">
        <f ca="1">IF(AND($G2942,NOT(ISTEXT($G2941)),ISNUMBER(Poczatek),ISNUMBER(Koniec_Projekt)),IFERROR(IF(LataProjekcji=$F2944,ROUND($D2942-SUM($K2943:W2943),0),ROUND(X2941*$E2943,0)),0),0)</f>
        <v>0</v>
      </c>
      <c r="Y2943" s="5">
        <f ca="1">IF(AND($G2942,NOT(ISTEXT($G2941)),ISNUMBER(Poczatek),ISNUMBER(Koniec_Projekt)),IFERROR(IF(LataProjekcji=$F2944,ROUND($D2942-SUM($K2943:X2943),0),ROUND(Y2941*$E2943,0)),0),0)</f>
        <v>0</v>
      </c>
      <c r="Z2943" s="5">
        <f ca="1">IF(AND($G2942,NOT(ISTEXT($G2941)),ISNUMBER(Poczatek),ISNUMBER(Koniec_Projekt)),IFERROR(IF(LataProjekcji=$F2944,ROUND($D2942-SUM($K2943:Y2943),0),ROUND(Z2941*$E2943,0)),0),0)</f>
        <v>0</v>
      </c>
      <c r="AA2943" s="5">
        <f ca="1">IF(AND($G2942,NOT(ISTEXT($G2941)),ISNUMBER(Poczatek),ISNUMBER(Koniec_Projekt)),IFERROR(IF(LataProjekcji=$F2944,ROUND($D2942-SUM($K2943:Z2943),0),ROUND(AA2941*$E2943,0)),0),0)</f>
        <v>0</v>
      </c>
      <c r="AB2943" s="5">
        <f ca="1">IF(AND($G2942,NOT(ISTEXT($G2941)),ISNUMBER(Poczatek),ISNUMBER(Koniec_Projekt)),IFERROR(IF(LataProjekcji=$F2944,ROUND($D2942-SUM($K2943:AA2943),0),ROUND(AB2941*$E2943,0)),0),0)</f>
        <v>0</v>
      </c>
      <c r="AC2943" s="5">
        <f ca="1">IF(AND($G2942,NOT(ISTEXT($G2941)),ISNUMBER(Poczatek),ISNUMBER(Koniec_Projekt)),IFERROR(IF(LataProjekcji=$F2944,ROUND($D2942-SUM($K2943:AB2943),0),ROUND(AC2941*$E2943,0)),0),0)</f>
        <v>0</v>
      </c>
      <c r="AD2943" s="5">
        <f ca="1">IF(AND($G2942,NOT(ISTEXT($G2941)),ISNUMBER(Poczatek),ISNUMBER(Koniec_Projekt)),IFERROR(IF(LataProjekcji=$F2944,ROUND($D2942-SUM($K2943:AC2943),0),ROUND(AD2941*$E2943,0)),0),0)</f>
        <v>0</v>
      </c>
      <c r="AE2943" s="5">
        <f ca="1">IF(AND($G2942,NOT(ISTEXT($G2941)),ISNUMBER(Poczatek),ISNUMBER(Koniec_Projekt)),IFERROR(IF(LataProjekcji=$F2944,ROUND($D2942-SUM($K2943:AD2943),0),ROUND(AE2941*$E2943,0)),0),0)</f>
        <v>0</v>
      </c>
    </row>
    <row r="2944" spans="2:31" hidden="1">
      <c r="B2944" s="531" t="s">
        <v>754</v>
      </c>
      <c r="D2944" s="1">
        <f ca="1">IFERROR(ROUNDUP(D2942/E2943,0),0)</f>
        <v>0</v>
      </c>
      <c r="E2944" s="1">
        <f ca="1">IF(D2944=0,0,DATEDIF(DATE(D2941,E2941,1),DATE(F2943,G2943,1),"m"))</f>
        <v>0</v>
      </c>
      <c r="F2944" s="1" t="str">
        <f ca="1">IFERROR(YEAR(G2941),"brak daty")</f>
        <v>brak daty</v>
      </c>
      <c r="G2944" s="1" t="str">
        <f ca="1">IFERROR(MONTH(G2941),"brak daty")</f>
        <v>brak daty</v>
      </c>
      <c r="I2944" s="1" t="s">
        <v>426</v>
      </c>
      <c r="K2944" s="5">
        <f ca="1">IF(AND($G2942,NOT(ISTEXT($G2941)),ISNUMBER(Poczatek),ISNUMBER(Koniec_Projekt)),IFERROR(IF(LataProjekcji=$F2943,IF(AND($G2943=$G2944,$F2943=$F2944),ROUND($D2942-SUM($K2944),0),ROUND(K2942*$E2943,0)),IF(LataProjekcji&gt;$F2943,0,ROUND(K2942*$E2943,0))),0),0)</f>
        <v>0</v>
      </c>
      <c r="L2944" s="5">
        <f ca="1">IF(AND($G2942,NOT(ISTEXT($G2941)),ISNUMBER(Poczatek),ISNUMBER(Koniec_Projekt)),IFERROR(IF(LataProjekcji=$F2943,IF(AND($G2943=$G2944,$F2943=$F2944),ROUND($D2942-SUM($K2944:K2944),0),ROUND(L2942*$E2943,0)),IF(LataProjekcji&gt;$F2943,0,ROUND(L2942*$E2943,0))),0),0)</f>
        <v>0</v>
      </c>
      <c r="M2944" s="5">
        <f ca="1">IF(AND($G2942,NOT(ISTEXT($G2941)),ISNUMBER(Poczatek),ISNUMBER(Koniec_Projekt)),IFERROR(IF(LataProjekcji=$F2943,IF(AND($G2943=$G2944,$F2943=$F2944),ROUND($D2942-SUM($K2944:L2944),0),ROUND(M2942*$E2943,0)),IF(LataProjekcji&gt;$F2943,0,ROUND(M2942*$E2943,0))),0),0)</f>
        <v>0</v>
      </c>
      <c r="N2944" s="5">
        <f ca="1">IF(AND($G2942,NOT(ISTEXT($G2941)),ISNUMBER(Poczatek),ISNUMBER(Koniec_Projekt)),IFERROR(IF(LataProjekcji=$F2943,IF(AND($G2943=$G2944,$F2943=$F2944),ROUND($D2942-SUM($K2944:M2944),0),ROUND(N2942*$E2943,0)),IF(LataProjekcji&gt;$F2943,0,ROUND(N2942*$E2943,0))),0),0)</f>
        <v>0</v>
      </c>
      <c r="O2944" s="5">
        <f ca="1">IF(AND($G2942,NOT(ISTEXT($G2941)),ISNUMBER(Poczatek),ISNUMBER(Koniec_Projekt)),IFERROR(IF(LataProjekcji=$F2943,IF(AND($G2943=$G2944,$F2943=$F2944),ROUND($D2942-SUM($K2944:N2944),0),ROUND(O2942*$E2943,0)),IF(LataProjekcji&gt;$F2943,0,ROUND(O2942*$E2943,0))),0),0)</f>
        <v>0</v>
      </c>
      <c r="P2944" s="5">
        <f ca="1">IF(AND($G2942,NOT(ISTEXT($G2941)),ISNUMBER(Poczatek),ISNUMBER(Koniec_Projekt)),IFERROR(IF(LataProjekcji=$F2943,IF(AND($G2943=$G2944,$F2943=$F2944),ROUND($D2942-SUM($K2944:O2944),0),ROUND(P2942*$E2943,0)),IF(LataProjekcji&gt;$F2943,0,ROUND(P2942*$E2943,0))),0),0)</f>
        <v>0</v>
      </c>
      <c r="Q2944" s="5">
        <f ca="1">IF(AND($G2942,NOT(ISTEXT($G2941)),ISNUMBER(Poczatek),ISNUMBER(Koniec_Projekt)),IFERROR(IF(LataProjekcji=$F2943,IF(AND($G2943=$G2944,$F2943=$F2944),ROUND($D2942-SUM($K2944:P2944),0),ROUND(Q2942*$E2943,0)),IF(LataProjekcji&gt;$F2943,0,ROUND(Q2942*$E2943,0))),0),0)</f>
        <v>0</v>
      </c>
      <c r="R2944" s="5">
        <f ca="1">IF(AND($G2942,NOT(ISTEXT($G2941)),ISNUMBER(Poczatek),ISNUMBER(Koniec_Projekt)),IFERROR(IF(LataProjekcji=$F2943,IF(AND($G2943=$G2944,$F2943=$F2944),ROUND($D2942-SUM($K2944:Q2944),0),ROUND(R2942*$E2943,0)),IF(LataProjekcji&gt;$F2943,0,ROUND(R2942*$E2943,0))),0),0)</f>
        <v>0</v>
      </c>
      <c r="S2944" s="5">
        <f ca="1">IF(AND($G2942,NOT(ISTEXT($G2941)),ISNUMBER(Poczatek),ISNUMBER(Koniec_Projekt)),IFERROR(IF(LataProjekcji=$F2943,IF(AND($G2943=$G2944,$F2943=$F2944),ROUND($D2942-SUM($K2944:R2944),0),ROUND(S2942*$E2943,0)),IF(LataProjekcji&gt;$F2943,0,ROUND(S2942*$E2943,0))),0),0)</f>
        <v>0</v>
      </c>
      <c r="T2944" s="5">
        <f ca="1">IF(AND($G2942,NOT(ISTEXT($G2941)),ISNUMBER(Poczatek),ISNUMBER(Koniec_Projekt)),IFERROR(IF(LataProjekcji=$F2943,IF(AND($G2943=$G2944,$F2943=$F2944),ROUND($D2942-SUM($K2944:S2944),0),ROUND(T2942*$E2943,0)),IF(LataProjekcji&gt;$F2943,0,ROUND(T2942*$E2943,0))),0),0)</f>
        <v>0</v>
      </c>
      <c r="U2944" s="5">
        <f ca="1">IF(AND($G2942,NOT(ISTEXT($G2941)),ISNUMBER(Poczatek),ISNUMBER(Koniec_Projekt)),IFERROR(IF(LataProjekcji=$F2943,IF(AND($G2943=$G2944,$F2943=$F2944),ROUND($D2942-SUM($K2944:T2944),0),ROUND(U2942*$E2943,0)),IF(LataProjekcji&gt;$F2943,0,ROUND(U2942*$E2943,0))),0),0)</f>
        <v>0</v>
      </c>
      <c r="V2944" s="5">
        <f ca="1">IF(AND($G2942,NOT(ISTEXT($G2941)),ISNUMBER(Poczatek),ISNUMBER(Koniec_Projekt)),IFERROR(IF(LataProjekcji=$F2943,IF(AND($G2943=$G2944,$F2943=$F2944),ROUND($D2942-SUM($K2944:U2944),0),ROUND(V2942*$E2943,0)),IF(LataProjekcji&gt;$F2943,0,ROUND(V2942*$E2943,0))),0),0)</f>
        <v>0</v>
      </c>
      <c r="W2944" s="5">
        <f ca="1">IF(AND($G2942,NOT(ISTEXT($G2941)),ISNUMBER(Poczatek),ISNUMBER(Koniec_Projekt)),IFERROR(IF(LataProjekcji=$F2943,IF(AND($G2943=$G2944,$F2943=$F2944),ROUND($D2942-SUM($K2944:V2944),0),ROUND(W2942*$E2943,0)),IF(LataProjekcji&gt;$F2943,0,ROUND(W2942*$E2943,0))),0),0)</f>
        <v>0</v>
      </c>
      <c r="X2944" s="5">
        <f ca="1">IF(AND($G2942,NOT(ISTEXT($G2941)),ISNUMBER(Poczatek),ISNUMBER(Koniec_Projekt)),IFERROR(IF(LataProjekcji=$F2943,IF(AND($G2943=$G2944,$F2943=$F2944),ROUND($D2942-SUM($K2944:W2944),0),ROUND(X2942*$E2943,0)),IF(LataProjekcji&gt;$F2943,0,ROUND(X2942*$E2943,0))),0),0)</f>
        <v>0</v>
      </c>
      <c r="Y2944" s="5">
        <f ca="1">IF(AND($G2942,NOT(ISTEXT($G2941)),ISNUMBER(Poczatek),ISNUMBER(Koniec_Projekt)),IFERROR(IF(LataProjekcji=$F2943,IF(AND($G2943=$G2944,$F2943=$F2944),ROUND($D2942-SUM($K2944:X2944),0),ROUND(Y2942*$E2943,0)),IF(LataProjekcji&gt;$F2943,0,ROUND(Y2942*$E2943,0))),0),0)</f>
        <v>0</v>
      </c>
      <c r="Z2944" s="5">
        <f ca="1">IF(AND($G2942,NOT(ISTEXT($G2941)),ISNUMBER(Poczatek),ISNUMBER(Koniec_Projekt)),IFERROR(IF(LataProjekcji=$F2943,IF(AND($G2943=$G2944,$F2943=$F2944),ROUND($D2942-SUM($K2944:Y2944),0),ROUND(Z2942*$E2943,0)),IF(LataProjekcji&gt;$F2943,0,ROUND(Z2942*$E2943,0))),0),0)</f>
        <v>0</v>
      </c>
      <c r="AA2944" s="5">
        <f ca="1">IF(AND($G2942,NOT(ISTEXT($G2941)),ISNUMBER(Poczatek),ISNUMBER(Koniec_Projekt)),IFERROR(IF(LataProjekcji=$F2943,IF(AND($G2943=$G2944,$F2943=$F2944),ROUND($D2942-SUM($K2944:Z2944),0),ROUND(AA2942*$E2943,0)),IF(LataProjekcji&gt;$F2943,0,ROUND(AA2942*$E2943,0))),0),0)</f>
        <v>0</v>
      </c>
      <c r="AB2944" s="5">
        <f ca="1">IF(AND($G2942,NOT(ISTEXT($G2941)),ISNUMBER(Poczatek),ISNUMBER(Koniec_Projekt)),IFERROR(IF(LataProjekcji=$F2943,IF(AND($G2943=$G2944,$F2943=$F2944),ROUND($D2942-SUM($K2944:AA2944),0),ROUND(AB2942*$E2943,0)),IF(LataProjekcji&gt;$F2943,0,ROUND(AB2942*$E2943,0))),0),0)</f>
        <v>0</v>
      </c>
      <c r="AC2944" s="5">
        <f ca="1">IF(AND($G2942,NOT(ISTEXT($G2941)),ISNUMBER(Poczatek),ISNUMBER(Koniec_Projekt)),IFERROR(IF(LataProjekcji=$F2943,IF(AND($G2943=$G2944,$F2943=$F2944),ROUND($D2942-SUM($K2944:AB2944),0),ROUND(AC2942*$E2943,0)),IF(LataProjekcji&gt;$F2943,0,ROUND(AC2942*$E2943,0))),0),0)</f>
        <v>0</v>
      </c>
      <c r="AD2944" s="5">
        <f ca="1">IF(AND($G2942,NOT(ISTEXT($G2941)),ISNUMBER(Poczatek),ISNUMBER(Koniec_Projekt)),IFERROR(IF(LataProjekcji=$F2943,IF(AND($G2943=$G2944,$F2943=$F2944),ROUND($D2942-SUM($K2944:AC2944),0),ROUND(AD2942*$E2943,0)),IF(LataProjekcji&gt;$F2943,0,ROUND(AD2942*$E2943,0))),0),0)</f>
        <v>0</v>
      </c>
      <c r="AE2944" s="5">
        <f ca="1">IF(AND($G2942,NOT(ISTEXT($G2941)),ISNUMBER(Poczatek),ISNUMBER(Koniec_Projekt)),IFERROR(IF(LataProjekcji=$F2943,IF(AND($G2943=$G2944,$F2943=$F2944),ROUND($D2942-SUM($K2944:AD2944),0),ROUND(AE2942*$E2943,0)),IF(LataProjekcji&gt;$F2943,0,ROUND(AE2942*$E2943,0))),0),0)</f>
        <v>0</v>
      </c>
    </row>
    <row r="2945" spans="2:31" ht="12.5" hidden="1" thickBot="1">
      <c r="B2945" s="532" t="s">
        <v>755</v>
      </c>
      <c r="C2945" s="533"/>
      <c r="D2945" s="534">
        <f ca="1">IF(D2942&gt;10,ROUND((D2944-1)*E2943,0),E2943)</f>
        <v>0</v>
      </c>
      <c r="E2945" s="534">
        <f ca="1">D2942-D2945</f>
        <v>0</v>
      </c>
      <c r="F2945" s="533"/>
      <c r="G2945" s="533"/>
      <c r="H2945" s="533"/>
      <c r="I2945" s="533"/>
      <c r="J2945" s="533"/>
      <c r="K2945" s="533"/>
      <c r="L2945" s="533"/>
      <c r="M2945" s="533"/>
      <c r="N2945" s="533"/>
      <c r="O2945" s="533"/>
      <c r="P2945" s="533"/>
      <c r="Q2945" s="533"/>
      <c r="R2945" s="533"/>
      <c r="S2945" s="533"/>
      <c r="T2945" s="533"/>
      <c r="U2945" s="533"/>
      <c r="V2945" s="533"/>
      <c r="W2945" s="533"/>
      <c r="X2945" s="533"/>
      <c r="Y2945" s="533"/>
      <c r="Z2945" s="533"/>
      <c r="AA2945" s="533"/>
      <c r="AB2945" s="533"/>
      <c r="AC2945" s="533"/>
      <c r="AD2945" s="533"/>
      <c r="AE2945" s="533"/>
    </row>
    <row r="2946" spans="2:31" ht="12.5" hidden="1" thickTop="1"/>
    <row r="2947" spans="2:31" ht="12.5" hidden="1" thickBot="1">
      <c r="B2947" s="535" t="str">
        <f ca="1">"nazwa ST: "&amp;B1781</f>
        <v>nazwa ST: 0</v>
      </c>
      <c r="C2947" s="535"/>
      <c r="D2947" s="536">
        <f>D1781</f>
        <v>181</v>
      </c>
      <c r="E2947" s="535"/>
      <c r="F2947" s="535"/>
      <c r="G2947" s="535"/>
      <c r="H2947" s="535"/>
      <c r="I2947" s="535"/>
      <c r="J2947" s="535"/>
      <c r="K2947" s="544" t="str">
        <f t="shared" ref="K2947:AE2947" si="3755">LataProjekcji</f>
        <v>Uzupełnij dane</v>
      </c>
      <c r="L2947" s="544" t="str">
        <f t="shared" si="3755"/>
        <v/>
      </c>
      <c r="M2947" s="544" t="str">
        <f t="shared" si="3755"/>
        <v/>
      </c>
      <c r="N2947" s="544" t="str">
        <f t="shared" si="3755"/>
        <v/>
      </c>
      <c r="O2947" s="544" t="str">
        <f t="shared" si="3755"/>
        <v/>
      </c>
      <c r="P2947" s="544" t="str">
        <f t="shared" si="3755"/>
        <v/>
      </c>
      <c r="Q2947" s="544" t="str">
        <f t="shared" si="3755"/>
        <v/>
      </c>
      <c r="R2947" s="544" t="str">
        <f t="shared" si="3755"/>
        <v/>
      </c>
      <c r="S2947" s="544" t="str">
        <f t="shared" si="3755"/>
        <v/>
      </c>
      <c r="T2947" s="544" t="str">
        <f t="shared" si="3755"/>
        <v/>
      </c>
      <c r="U2947" s="544" t="str">
        <f t="shared" si="3755"/>
        <v/>
      </c>
      <c r="V2947" s="544" t="str">
        <f t="shared" si="3755"/>
        <v/>
      </c>
      <c r="W2947" s="544" t="str">
        <f t="shared" si="3755"/>
        <v/>
      </c>
      <c r="X2947" s="544" t="str">
        <f t="shared" si="3755"/>
        <v/>
      </c>
      <c r="Y2947" s="544" t="str">
        <f t="shared" si="3755"/>
        <v/>
      </c>
      <c r="Z2947" s="544" t="str">
        <f t="shared" si="3755"/>
        <v/>
      </c>
      <c r="AA2947" s="544" t="str">
        <f t="shared" si="3755"/>
        <v/>
      </c>
      <c r="AB2947" s="544" t="str">
        <f t="shared" si="3755"/>
        <v/>
      </c>
      <c r="AC2947" s="544" t="str">
        <f t="shared" si="3755"/>
        <v/>
      </c>
      <c r="AD2947" s="544" t="str">
        <f t="shared" si="3755"/>
        <v/>
      </c>
      <c r="AE2947" s="544" t="str">
        <f t="shared" si="3755"/>
        <v/>
      </c>
    </row>
    <row r="2948" spans="2:31" hidden="1">
      <c r="B2948" s="531" t="s">
        <v>756</v>
      </c>
      <c r="D2948" s="1">
        <f ca="1">D1782</f>
        <v>1900</v>
      </c>
      <c r="E2948" s="1">
        <f ca="1">E1782</f>
        <v>1</v>
      </c>
      <c r="F2948" s="1">
        <f ca="1">IF(D2949&gt;10,F1782,1)</f>
        <v>1</v>
      </c>
      <c r="G2948" s="530" t="str">
        <f ca="1">IF(ISBLANK(OFFSET($E$269,$D2947,0)),"brak daty",IF(D2949&gt;10,EDATE(OFFSET($E$269,$D2947,0),D2951),DATE(D2948,E2948,1)))</f>
        <v>brak daty</v>
      </c>
      <c r="H2948" s="543" t="b">
        <f ca="1">SUM(K2948:AE2948)=D2951</f>
        <v>1</v>
      </c>
      <c r="I2948" s="1" t="s">
        <v>752</v>
      </c>
      <c r="K2948" s="5">
        <f ca="1">IF(AND($G2949,NOT(ISTEXT($G2948)),ISNUMBER(Poczatek),ISNUMBER(Koniec_Projekt)),IFERROR(IF($D2948=LataProjekcji,$F2948,IF($D2948&lt;LataProjekcji,IF((SUM(K2948)+12)&lt;$D2951,12,$D2951-SUM(K2948)),0)),0),0)</f>
        <v>0</v>
      </c>
      <c r="L2948" s="5">
        <f ca="1">IF(AND($G2949,NOT(ISTEXT($G2948)),ISNUMBER(Poczatek),ISNUMBER(Koniec_Projekt)),IFERROR(IF($D2948=LataProjekcji,$F2948,IF($D2948&lt;LataProjekcji,IF((SUM($K2948:K2948)+12)&lt;$D2951,12,$D2951-SUM($K2948:K2948)),0)),0),0)</f>
        <v>0</v>
      </c>
      <c r="M2948" s="5">
        <f ca="1">IF(AND($G2949,NOT(ISTEXT($G2948)),ISNUMBER(Poczatek),ISNUMBER(Koniec_Projekt)),IFERROR(IF($D2948=LataProjekcji,$F2948,IF($D2948&lt;LataProjekcji,IF((SUM($K2948:L2948)+12)&lt;$D2951,12,$D2951-SUM($K2948:L2948)),0)),0),0)</f>
        <v>0</v>
      </c>
      <c r="N2948" s="5">
        <f ca="1">IF(AND($G2949,NOT(ISTEXT($G2948)),ISNUMBER(Poczatek),ISNUMBER(Koniec_Projekt)),IFERROR(IF($D2948=LataProjekcji,$F2948,IF($D2948&lt;LataProjekcji,IF((SUM($K2948:M2948)+12)&lt;$D2951,12,$D2951-SUM($K2948:M2948)),0)),0),0)</f>
        <v>0</v>
      </c>
      <c r="O2948" s="5">
        <f ca="1">IF(AND($G2949,NOT(ISTEXT($G2948)),ISNUMBER(Poczatek),ISNUMBER(Koniec_Projekt)),IFERROR(IF($D2948=LataProjekcji,$F2948,IF($D2948&lt;LataProjekcji,IF((SUM($K2948:N2948)+12)&lt;$D2951,12,$D2951-SUM($K2948:N2948)),0)),0),0)</f>
        <v>0</v>
      </c>
      <c r="P2948" s="5">
        <f ca="1">IF(AND($G2949,NOT(ISTEXT($G2948)),ISNUMBER(Poczatek),ISNUMBER(Koniec_Projekt)),IFERROR(IF($D2948=LataProjekcji,$F2948,IF($D2948&lt;LataProjekcji,IF((SUM($K2948:O2948)+12)&lt;$D2951,12,$D2951-SUM($K2948:O2948)),0)),0),0)</f>
        <v>0</v>
      </c>
      <c r="Q2948" s="5">
        <f ca="1">IF(AND($G2949,NOT(ISTEXT($G2948)),ISNUMBER(Poczatek),ISNUMBER(Koniec_Projekt)),IFERROR(IF($D2948=LataProjekcji,$F2948,IF($D2948&lt;LataProjekcji,IF((SUM($K2948:P2948)+12)&lt;$D2951,12,$D2951-SUM($K2948:P2948)),0)),0),0)</f>
        <v>0</v>
      </c>
      <c r="R2948" s="5">
        <f ca="1">IF(AND($G2949,NOT(ISTEXT($G2948)),ISNUMBER(Poczatek),ISNUMBER(Koniec_Projekt)),IFERROR(IF($D2948=LataProjekcji,$F2948,IF($D2948&lt;LataProjekcji,IF((SUM($K2948:Q2948)+12)&lt;$D2951,12,$D2951-SUM($K2948:Q2948)),0)),0),0)</f>
        <v>0</v>
      </c>
      <c r="S2948" s="5">
        <f ca="1">IF(AND($G2949,NOT(ISTEXT($G2948)),ISNUMBER(Poczatek),ISNUMBER(Koniec_Projekt)),IFERROR(IF($D2948=LataProjekcji,$F2948,IF($D2948&lt;LataProjekcji,IF((SUM($K2948:R2948)+12)&lt;$D2951,12,$D2951-SUM($K2948:R2948)),0)),0),0)</f>
        <v>0</v>
      </c>
      <c r="T2948" s="5">
        <f ca="1">IF(AND($G2949,NOT(ISTEXT($G2948)),ISNUMBER(Poczatek),ISNUMBER(Koniec_Projekt)),IFERROR(IF($D2948=LataProjekcji,$F2948,IF($D2948&lt;LataProjekcji,IF((SUM($K2948:S2948)+12)&lt;$D2951,12,$D2951-SUM($K2948:S2948)),0)),0),0)</f>
        <v>0</v>
      </c>
      <c r="U2948" s="5">
        <f ca="1">IF(AND($G2949,NOT(ISTEXT($G2948)),ISNUMBER(Poczatek),ISNUMBER(Koniec_Projekt)),IFERROR(IF($D2948=LataProjekcji,$F2948,IF($D2948&lt;LataProjekcji,IF((SUM($K2948:T2948)+12)&lt;$D2951,12,$D2951-SUM($K2948:T2948)),0)),0),0)</f>
        <v>0</v>
      </c>
      <c r="V2948" s="5">
        <f ca="1">IF(AND($G2949,NOT(ISTEXT($G2948)),ISNUMBER(Poczatek),ISNUMBER(Koniec_Projekt)),IFERROR(IF($D2948=LataProjekcji,$F2948,IF($D2948&lt;LataProjekcji,IF((SUM($K2948:U2948)+12)&lt;$D2951,12,$D2951-SUM($K2948:U2948)),0)),0),0)</f>
        <v>0</v>
      </c>
      <c r="W2948" s="5">
        <f ca="1">IF(AND($G2949,NOT(ISTEXT($G2948)),ISNUMBER(Poczatek),ISNUMBER(Koniec_Projekt)),IFERROR(IF($D2948=LataProjekcji,$F2948,IF($D2948&lt;LataProjekcji,IF((SUM($K2948:V2948)+12)&lt;$D2951,12,$D2951-SUM($K2948:V2948)),0)),0),0)</f>
        <v>0</v>
      </c>
      <c r="X2948" s="5">
        <f ca="1">IF(AND($G2949,NOT(ISTEXT($G2948)),ISNUMBER(Poczatek),ISNUMBER(Koniec_Projekt)),IFERROR(IF($D2948=LataProjekcji,$F2948,IF($D2948&lt;LataProjekcji,IF((SUM($K2948:W2948)+12)&lt;$D2951,12,$D2951-SUM($K2948:W2948)),0)),0),0)</f>
        <v>0</v>
      </c>
      <c r="Y2948" s="5">
        <f ca="1">IF(AND($G2949,NOT(ISTEXT($G2948)),ISNUMBER(Poczatek),ISNUMBER(Koniec_Projekt)),IFERROR(IF($D2948=LataProjekcji,$F2948,IF($D2948&lt;LataProjekcji,IF((SUM($K2948:X2948)+12)&lt;$D2951,12,$D2951-SUM($K2948:X2948)),0)),0),0)</f>
        <v>0</v>
      </c>
      <c r="Z2948" s="5">
        <f ca="1">IF(AND($G2949,NOT(ISTEXT($G2948)),ISNUMBER(Poczatek),ISNUMBER(Koniec_Projekt)),IFERROR(IF($D2948=LataProjekcji,$F2948,IF($D2948&lt;LataProjekcji,IF((SUM($K2948:Y2948)+12)&lt;$D2951,12,$D2951-SUM($K2948:Y2948)),0)),0),0)</f>
        <v>0</v>
      </c>
      <c r="AA2948" s="5">
        <f ca="1">IF(AND($G2949,NOT(ISTEXT($G2948)),ISNUMBER(Poczatek),ISNUMBER(Koniec_Projekt)),IFERROR(IF($D2948=LataProjekcji,$F2948,IF($D2948&lt;LataProjekcji,IF((SUM($K2948:Z2948)+12)&lt;$D2951,12,$D2951-SUM($K2948:Z2948)),0)),0),0)</f>
        <v>0</v>
      </c>
      <c r="AB2948" s="5">
        <f ca="1">IF(AND($G2949,NOT(ISTEXT($G2948)),ISNUMBER(Poczatek),ISNUMBER(Koniec_Projekt)),IFERROR(IF($D2948=LataProjekcji,$F2948,IF($D2948&lt;LataProjekcji,IF((SUM($K2948:AA2948)+12)&lt;$D2951,12,$D2951-SUM($K2948:AA2948)),0)),0),0)</f>
        <v>0</v>
      </c>
      <c r="AC2948" s="5">
        <f ca="1">IF(AND($G2949,NOT(ISTEXT($G2948)),ISNUMBER(Poczatek),ISNUMBER(Koniec_Projekt)),IFERROR(IF($D2948=LataProjekcji,$F2948,IF($D2948&lt;LataProjekcji,IF((SUM($K2948:AB2948)+12)&lt;$D2951,12,$D2951-SUM($K2948:AB2948)),0)),0),0)</f>
        <v>0</v>
      </c>
      <c r="AD2948" s="5">
        <f ca="1">IF(AND($G2949,NOT(ISTEXT($G2948)),ISNUMBER(Poczatek),ISNUMBER(Koniec_Projekt)),IFERROR(IF($D2948=LataProjekcji,$F2948,IF($D2948&lt;LataProjekcji,IF((SUM($K2948:AC2948)+12)&lt;$D2951,12,$D2951-SUM($K2948:AC2948)),0)),0),0)</f>
        <v>0</v>
      </c>
      <c r="AE2948" s="5">
        <f ca="1">IF(AND($G2949,NOT(ISTEXT($G2948)),ISNUMBER(Poczatek),ISNUMBER(Koniec_Projekt)),IFERROR(IF($D2948=LataProjekcji,$F2948,IF($D2948&lt;LataProjekcji,IF((SUM($K2948:AD2948)+12)&lt;$D2951,12,$D2951-SUM($K2948:AD2948)),0)),0),0)</f>
        <v>0</v>
      </c>
    </row>
    <row r="2949" spans="2:31" hidden="1">
      <c r="B2949" s="531" t="s">
        <v>758</v>
      </c>
      <c r="D2949" s="5">
        <f ca="1">D1783</f>
        <v>0</v>
      </c>
      <c r="E2949" s="459">
        <f ca="1">E1783</f>
        <v>0</v>
      </c>
      <c r="F2949" s="459">
        <f ca="1">F1783</f>
        <v>0</v>
      </c>
      <c r="G2949" s="1" t="b">
        <f>NOT(ISBLANK(am_maszyny))</f>
        <v>0</v>
      </c>
      <c r="H2949" s="543" t="b">
        <f ca="1">SUM(K2949:AE2949)=E2951</f>
        <v>1</v>
      </c>
      <c r="I2949" s="1" t="s">
        <v>753</v>
      </c>
      <c r="K2949" s="542">
        <f ca="1">IF(AND($G2949,NOT(ISTEXT($G2948)),ISNUMBER(Poczatek),ISNUMBER(Koniec_Projekt)),IFERROR(IF($D2948=LataProjekcji,IF($F2948&gt;$E2951,$E2951,$F2948),IF($D2951&gt;=$E2951,(IF($D2948&lt;LataProjekcji,IF((SUM(J2949:$K2949)+12)&lt;$E2951,12,$E2951-SUM(J2949:$K2949)),0)),(IF($D2948&lt;LataProjekcji,IF((SUM(J2949:$K2949)+12)&lt;$D2951,12,$D2951-SUM(J2949:$K2949)),0)))),0),0)</f>
        <v>0</v>
      </c>
      <c r="L2949" s="542">
        <f ca="1">IF(AND($G2949,NOT(ISTEXT($G2948)),ISNUMBER(Poczatek),ISNUMBER(Koniec_Projekt)),IFERROR(IF($D2948=LataProjekcji,IF($F2948&gt;$E2951,$E2951,$F2948),IF($D2951&gt;=$E2951,(IF($D2948&lt;LataProjekcji,IF((SUM($K2949:K2949)+12)&lt;$E2951,12,$E2951-SUM($K2949:K2949)),0)),(IF($D2948&lt;LataProjekcji,IF((SUM($K2949:K2949)+12)&lt;$D2951,12,$D2951-SUM($K2949:K2949)),0)))),0),0)</f>
        <v>0</v>
      </c>
      <c r="M2949" s="542">
        <f ca="1">IF(AND($G2949,NOT(ISTEXT($G2948)),ISNUMBER(Poczatek),ISNUMBER(Koniec_Projekt)),IFERROR(IF($D2948=LataProjekcji,IF($F2948&gt;$E2951,$E2951,$F2948),IF($D2951&gt;=$E2951,(IF($D2948&lt;LataProjekcji,IF((SUM($K2949:L2949)+12)&lt;$E2951,12,$E2951-SUM($K2949:L2949)),0)),(IF($D2948&lt;LataProjekcji,IF((SUM($K2949:L2949)+12)&lt;$D2951,12,$D2951-SUM($K2949:L2949)),0)))),0),0)</f>
        <v>0</v>
      </c>
      <c r="N2949" s="542">
        <f ca="1">IF(AND($G2949,NOT(ISTEXT($G2948)),ISNUMBER(Poczatek),ISNUMBER(Koniec_Projekt)),IFERROR(IF($D2948=LataProjekcji,IF($F2948&gt;$E2951,$E2951,$F2948),IF($D2951&gt;=$E2951,(IF($D2948&lt;LataProjekcji,IF((SUM($K2949:M2949)+12)&lt;$E2951,12,$E2951-SUM($K2949:M2949)),0)),(IF($D2948&lt;LataProjekcji,IF((SUM($K2949:M2949)+12)&lt;$D2951,12,$D2951-SUM($K2949:M2949)),0)))),0),0)</f>
        <v>0</v>
      </c>
      <c r="O2949" s="542">
        <f ca="1">IF(AND($G2949,NOT(ISTEXT($G2948)),ISNUMBER(Poczatek),ISNUMBER(Koniec_Projekt)),IFERROR(IF($D2948=LataProjekcji,IF($F2948&gt;$E2951,$E2951,$F2948),IF($D2951&gt;=$E2951,(IF($D2948&lt;LataProjekcji,IF((SUM($K2949:N2949)+12)&lt;$E2951,12,$E2951-SUM($K2949:N2949)),0)),(IF($D2948&lt;LataProjekcji,IF((SUM($K2949:N2949)+12)&lt;$D2951,12,$D2951-SUM($K2949:N2949)),0)))),0),0)</f>
        <v>0</v>
      </c>
      <c r="P2949" s="542">
        <f ca="1">IF(AND($G2949,NOT(ISTEXT($G2948)),ISNUMBER(Poczatek),ISNUMBER(Koniec_Projekt)),IFERROR(IF($D2948=LataProjekcji,IF($F2948&gt;$E2951,$E2951,$F2948),IF($D2951&gt;=$E2951,(IF($D2948&lt;LataProjekcji,IF((SUM($K2949:O2949)+12)&lt;$E2951,12,$E2951-SUM($K2949:O2949)),0)),(IF($D2948&lt;LataProjekcji,IF((SUM($K2949:O2949)+12)&lt;$D2951,12,$D2951-SUM($K2949:O2949)),0)))),0),0)</f>
        <v>0</v>
      </c>
      <c r="Q2949" s="542">
        <f ca="1">IF(AND($G2949,NOT(ISTEXT($G2948)),ISNUMBER(Poczatek),ISNUMBER(Koniec_Projekt)),IFERROR(IF($D2948=LataProjekcji,IF($F2948&gt;$E2951,$E2951,$F2948),IF($D2951&gt;=$E2951,(IF($D2948&lt;LataProjekcji,IF((SUM($K2949:P2949)+12)&lt;$E2951,12,$E2951-SUM($K2949:P2949)),0)),(IF($D2948&lt;LataProjekcji,IF((SUM($K2949:P2949)+12)&lt;$D2951,12,$D2951-SUM($K2949:P2949)),0)))),0),0)</f>
        <v>0</v>
      </c>
      <c r="R2949" s="542">
        <f ca="1">IF(AND($G2949,NOT(ISTEXT($G2948)),ISNUMBER(Poczatek),ISNUMBER(Koniec_Projekt)),IFERROR(IF($D2948=LataProjekcji,IF($F2948&gt;$E2951,$E2951,$F2948),IF($D2951&gt;=$E2951,(IF($D2948&lt;LataProjekcji,IF((SUM($K2949:Q2949)+12)&lt;$E2951,12,$E2951-SUM($K2949:Q2949)),0)),(IF($D2948&lt;LataProjekcji,IF((SUM($K2949:Q2949)+12)&lt;$D2951,12,$D2951-SUM($K2949:Q2949)),0)))),0),0)</f>
        <v>0</v>
      </c>
      <c r="S2949" s="542">
        <f ca="1">IF(AND($G2949,NOT(ISTEXT($G2948)),ISNUMBER(Poczatek),ISNUMBER(Koniec_Projekt)),IFERROR(IF($D2948=LataProjekcji,IF($F2948&gt;$E2951,$E2951,$F2948),IF($D2951&gt;=$E2951,(IF($D2948&lt;LataProjekcji,IF((SUM($K2949:R2949)+12)&lt;$E2951,12,$E2951-SUM($K2949:R2949)),0)),(IF($D2948&lt;LataProjekcji,IF((SUM($K2949:R2949)+12)&lt;$D2951,12,$D2951-SUM($K2949:R2949)),0)))),0),0)</f>
        <v>0</v>
      </c>
      <c r="T2949" s="542">
        <f ca="1">IF(AND($G2949,NOT(ISTEXT($G2948)),ISNUMBER(Poczatek),ISNUMBER(Koniec_Projekt)),IFERROR(IF($D2948=LataProjekcji,IF($F2948&gt;$E2951,$E2951,$F2948),IF($D2951&gt;=$E2951,(IF($D2948&lt;LataProjekcji,IF((SUM($K2949:S2949)+12)&lt;$E2951,12,$E2951-SUM($K2949:S2949)),0)),(IF($D2948&lt;LataProjekcji,IF((SUM($K2949:S2949)+12)&lt;$D2951,12,$D2951-SUM($K2949:S2949)),0)))),0),0)</f>
        <v>0</v>
      </c>
      <c r="U2949" s="542">
        <f ca="1">IF(AND($G2949,NOT(ISTEXT($G2948)),ISNUMBER(Poczatek),ISNUMBER(Koniec_Projekt)),IFERROR(IF($D2948=LataProjekcji,IF($F2948&gt;$E2951,$E2951,$F2948),IF($D2951&gt;=$E2951,(IF($D2948&lt;LataProjekcji,IF((SUM($K2949:T2949)+12)&lt;$E2951,12,$E2951-SUM($K2949:T2949)),0)),(IF($D2948&lt;LataProjekcji,IF((SUM($K2949:T2949)+12)&lt;$D2951,12,$D2951-SUM($K2949:T2949)),0)))),0),0)</f>
        <v>0</v>
      </c>
      <c r="V2949" s="542">
        <f ca="1">IF(AND($G2949,NOT(ISTEXT($G2948)),ISNUMBER(Poczatek),ISNUMBER(Koniec_Projekt)),IFERROR(IF($D2948=LataProjekcji,IF($F2948&gt;$E2951,$E2951,$F2948),IF($D2951&gt;=$E2951,(IF($D2948&lt;LataProjekcji,IF((SUM($K2949:U2949)+12)&lt;$E2951,12,$E2951-SUM($K2949:U2949)),0)),(IF($D2948&lt;LataProjekcji,IF((SUM($K2949:U2949)+12)&lt;$D2951,12,$D2951-SUM($K2949:U2949)),0)))),0),0)</f>
        <v>0</v>
      </c>
      <c r="W2949" s="542">
        <f ca="1">IF(AND($G2949,NOT(ISTEXT($G2948)),ISNUMBER(Poczatek),ISNUMBER(Koniec_Projekt)),IFERROR(IF($D2948=LataProjekcji,IF($F2948&gt;$E2951,$E2951,$F2948),IF($D2951&gt;=$E2951,(IF($D2948&lt;LataProjekcji,IF((SUM($K2949:V2949)+12)&lt;$E2951,12,$E2951-SUM($K2949:V2949)),0)),(IF($D2948&lt;LataProjekcji,IF((SUM($K2949:V2949)+12)&lt;$D2951,12,$D2951-SUM($K2949:V2949)),0)))),0),0)</f>
        <v>0</v>
      </c>
      <c r="X2949" s="542">
        <f ca="1">IF(AND($G2949,NOT(ISTEXT($G2948)),ISNUMBER(Poczatek),ISNUMBER(Koniec_Projekt)),IFERROR(IF($D2948=LataProjekcji,IF($F2948&gt;$E2951,$E2951,$F2948),IF($D2951&gt;=$E2951,(IF($D2948&lt;LataProjekcji,IF((SUM($K2949:W2949)+12)&lt;$E2951,12,$E2951-SUM($K2949:W2949)),0)),(IF($D2948&lt;LataProjekcji,IF((SUM($K2949:W2949)+12)&lt;$D2951,12,$D2951-SUM($K2949:W2949)),0)))),0),0)</f>
        <v>0</v>
      </c>
      <c r="Y2949" s="542">
        <f ca="1">IF(AND($G2949,NOT(ISTEXT($G2948)),ISNUMBER(Poczatek),ISNUMBER(Koniec_Projekt)),IFERROR(IF($D2948=LataProjekcji,IF($F2948&gt;$E2951,$E2951,$F2948),IF($D2951&gt;=$E2951,(IF($D2948&lt;LataProjekcji,IF((SUM($K2949:X2949)+12)&lt;$E2951,12,$E2951-SUM($K2949:X2949)),0)),(IF($D2948&lt;LataProjekcji,IF((SUM($K2949:X2949)+12)&lt;$D2951,12,$D2951-SUM($K2949:X2949)),0)))),0),0)</f>
        <v>0</v>
      </c>
      <c r="Z2949" s="542">
        <f ca="1">IF(AND($G2949,NOT(ISTEXT($G2948)),ISNUMBER(Poczatek),ISNUMBER(Koniec_Projekt)),IFERROR(IF($D2948=LataProjekcji,IF($F2948&gt;$E2951,$E2951,$F2948),IF($D2951&gt;=$E2951,(IF($D2948&lt;LataProjekcji,IF((SUM($K2949:Y2949)+12)&lt;$E2951,12,$E2951-SUM($K2949:Y2949)),0)),(IF($D2948&lt;LataProjekcji,IF((SUM($K2949:Y2949)+12)&lt;$D2951,12,$D2951-SUM($K2949:Y2949)),0)))),0),0)</f>
        <v>0</v>
      </c>
      <c r="AA2949" s="542">
        <f ca="1">IF(AND($G2949,NOT(ISTEXT($G2948)),ISNUMBER(Poczatek),ISNUMBER(Koniec_Projekt)),IFERROR(IF($D2948=LataProjekcji,IF($F2948&gt;$E2951,$E2951,$F2948),IF($D2951&gt;=$E2951,(IF($D2948&lt;LataProjekcji,IF((SUM($K2949:Z2949)+12)&lt;$E2951,12,$E2951-SUM($K2949:Z2949)),0)),(IF($D2948&lt;LataProjekcji,IF((SUM($K2949:Z2949)+12)&lt;$D2951,12,$D2951-SUM($K2949:Z2949)),0)))),0),0)</f>
        <v>0</v>
      </c>
      <c r="AB2949" s="542">
        <f ca="1">IF(AND($G2949,NOT(ISTEXT($G2948)),ISNUMBER(Poczatek),ISNUMBER(Koniec_Projekt)),IFERROR(IF($D2948=LataProjekcji,IF($F2948&gt;$E2951,$E2951,$F2948),IF($D2951&gt;=$E2951,(IF($D2948&lt;LataProjekcji,IF((SUM($K2949:AA2949)+12)&lt;$E2951,12,$E2951-SUM($K2949:AA2949)),0)),(IF($D2948&lt;LataProjekcji,IF((SUM($K2949:AA2949)+12)&lt;$D2951,12,$D2951-SUM($K2949:AA2949)),0)))),0),0)</f>
        <v>0</v>
      </c>
      <c r="AC2949" s="542">
        <f ca="1">IF(AND($G2949,NOT(ISTEXT($G2948)),ISNUMBER(Poczatek),ISNUMBER(Koniec_Projekt)),IFERROR(IF($D2948=LataProjekcji,IF($F2948&gt;$E2951,$E2951,$F2948),IF($D2951&gt;=$E2951,(IF($D2948&lt;LataProjekcji,IF((SUM($K2949:AB2949)+12)&lt;$E2951,12,$E2951-SUM($K2949:AB2949)),0)),(IF($D2948&lt;LataProjekcji,IF((SUM($K2949:AB2949)+12)&lt;$D2951,12,$D2951-SUM($K2949:AB2949)),0)))),0),0)</f>
        <v>0</v>
      </c>
      <c r="AD2949" s="542">
        <f ca="1">IF(AND($G2949,NOT(ISTEXT($G2948)),ISNUMBER(Poczatek),ISNUMBER(Koniec_Projekt)),IFERROR(IF($D2948=LataProjekcji,IF($F2948&gt;$E2951,$E2951,$F2948),IF($D2951&gt;=$E2951,(IF($D2948&lt;LataProjekcji,IF((SUM($K2949:AC2949)+12)&lt;$E2951,12,$E2951-SUM($K2949:AC2949)),0)),(IF($D2948&lt;LataProjekcji,IF((SUM($K2949:AC2949)+12)&lt;$D2951,12,$D2951-SUM($K2949:AC2949)),0)))),0),0)</f>
        <v>0</v>
      </c>
      <c r="AE2949" s="542">
        <f ca="1">IF(AND($G2949,NOT(ISTEXT($G2948)),ISNUMBER(Poczatek),ISNUMBER(Koniec_Projekt)),IFERROR(IF($D2948=LataProjekcji,IF($F2948&gt;$E2951,$E2951,$F2948),IF($D2951&gt;=$E2951,(IF($D2948&lt;LataProjekcji,IF((SUM($K2949:AD2949)+12)&lt;$E2951,12,$E2951-SUM($K2949:AD2949)),0)),(IF($D2948&lt;LataProjekcji,IF((SUM($K2949:AD2949)+12)&lt;$D2951,12,$D2951-SUM($K2949:AD2949)),0)))),0),0)</f>
        <v>0</v>
      </c>
    </row>
    <row r="2950" spans="2:31" hidden="1">
      <c r="B2950" s="531" t="s">
        <v>757</v>
      </c>
      <c r="D2950" s="459">
        <f ca="1">D1784</f>
        <v>0</v>
      </c>
      <c r="E2950" s="459">
        <f ca="1">IF(D2949&gt;10,ROUND(D2950/12,2),D2950)</f>
        <v>0</v>
      </c>
      <c r="F2950" s="529">
        <f>Koniec_Projekt</f>
        <v>0</v>
      </c>
      <c r="G2950" s="330">
        <f>Miesiac_Koniec_Projekt</f>
        <v>0</v>
      </c>
      <c r="H2950" s="543" t="b">
        <f ca="1">SUM(K2950:AE2950)=D2949</f>
        <v>1</v>
      </c>
      <c r="I2950" s="1" t="s">
        <v>716</v>
      </c>
      <c r="K2950" s="256">
        <f ca="1">IF(AND($G2949,NOT(ISTEXT($G2948)),ISNUMBER(Poczatek),ISNUMBER(Koniec_Projekt)),IFERROR(IF(LataProjekcji=$F2951,ROUND($D2949,0),ROUND(K2948*$E2950,0)),0),0)</f>
        <v>0</v>
      </c>
      <c r="L2950" s="5">
        <f ca="1">IF(AND($G2949,NOT(ISTEXT($G2948)),ISNUMBER(Poczatek),ISNUMBER(Koniec_Projekt)),IFERROR(IF(LataProjekcji=$F2951,ROUND($D2949-SUM(K2950:$K2950),0),ROUND(L2948*$E2950,0)),0),0)</f>
        <v>0</v>
      </c>
      <c r="M2950" s="5">
        <f ca="1">IF(AND($G2949,NOT(ISTEXT($G2948)),ISNUMBER(Poczatek),ISNUMBER(Koniec_Projekt)),IFERROR(IF(LataProjekcji=$F2951,ROUND($D2949-SUM($K2950:L2950),0),ROUND(M2948*$E2950,0)),0),0)</f>
        <v>0</v>
      </c>
      <c r="N2950" s="5">
        <f ca="1">IF(AND($G2949,NOT(ISTEXT($G2948)),ISNUMBER(Poczatek),ISNUMBER(Koniec_Projekt)),IFERROR(IF(LataProjekcji=$F2951,ROUND($D2949-SUM($K2950:M2950),0),ROUND(N2948*$E2950,0)),0),0)</f>
        <v>0</v>
      </c>
      <c r="O2950" s="5">
        <f ca="1">IF(AND($G2949,NOT(ISTEXT($G2948)),ISNUMBER(Poczatek),ISNUMBER(Koniec_Projekt)),IFERROR(IF(LataProjekcji=$F2951,ROUND($D2949-SUM($K2950:N2950),0),ROUND(O2948*$E2950,0)),0),0)</f>
        <v>0</v>
      </c>
      <c r="P2950" s="5">
        <f ca="1">IF(AND($G2949,NOT(ISTEXT($G2948)),ISNUMBER(Poczatek),ISNUMBER(Koniec_Projekt)),IFERROR(IF(LataProjekcji=$F2951,ROUND($D2949-SUM($K2950:O2950),0),ROUND(P2948*$E2950,0)),0),0)</f>
        <v>0</v>
      </c>
      <c r="Q2950" s="5">
        <f ca="1">IF(AND($G2949,NOT(ISTEXT($G2948)),ISNUMBER(Poczatek),ISNUMBER(Koniec_Projekt)),IFERROR(IF(LataProjekcji=$F2951,ROUND($D2949-SUM($K2950:P2950),0),ROUND(Q2948*$E2950,0)),0),0)</f>
        <v>0</v>
      </c>
      <c r="R2950" s="5">
        <f ca="1">IF(AND($G2949,NOT(ISTEXT($G2948)),ISNUMBER(Poczatek),ISNUMBER(Koniec_Projekt)),IFERROR(IF(LataProjekcji=$F2951,ROUND($D2949-SUM($K2950:Q2950),0),ROUND(R2948*$E2950,0)),0),0)</f>
        <v>0</v>
      </c>
      <c r="S2950" s="5">
        <f ca="1">IF(AND($G2949,NOT(ISTEXT($G2948)),ISNUMBER(Poczatek),ISNUMBER(Koniec_Projekt)),IFERROR(IF(LataProjekcji=$F2951,ROUND($D2949-SUM($K2950:R2950),0),ROUND(S2948*$E2950,0)),0),0)</f>
        <v>0</v>
      </c>
      <c r="T2950" s="5">
        <f ca="1">IF(AND($G2949,NOT(ISTEXT($G2948)),ISNUMBER(Poczatek),ISNUMBER(Koniec_Projekt)),IFERROR(IF(LataProjekcji=$F2951,ROUND($D2949-SUM($K2950:S2950),0),ROUND(T2948*$E2950,0)),0),0)</f>
        <v>0</v>
      </c>
      <c r="U2950" s="5">
        <f ca="1">IF(AND($G2949,NOT(ISTEXT($G2948)),ISNUMBER(Poczatek),ISNUMBER(Koniec_Projekt)),IFERROR(IF(LataProjekcji=$F2951,ROUND($D2949-SUM($K2950:T2950),0),ROUND(U2948*$E2950,0)),0),0)</f>
        <v>0</v>
      </c>
      <c r="V2950" s="5">
        <f ca="1">IF(AND($G2949,NOT(ISTEXT($G2948)),ISNUMBER(Poczatek),ISNUMBER(Koniec_Projekt)),IFERROR(IF(LataProjekcji=$F2951,ROUND($D2949-SUM($K2950:U2950),0),ROUND(V2948*$E2950,0)),0),0)</f>
        <v>0</v>
      </c>
      <c r="W2950" s="5">
        <f ca="1">IF(AND($G2949,NOT(ISTEXT($G2948)),ISNUMBER(Poczatek),ISNUMBER(Koniec_Projekt)),IFERROR(IF(LataProjekcji=$F2951,ROUND($D2949-SUM($K2950:V2950),0),ROUND(W2948*$E2950,0)),0),0)</f>
        <v>0</v>
      </c>
      <c r="X2950" s="5">
        <f ca="1">IF(AND($G2949,NOT(ISTEXT($G2948)),ISNUMBER(Poczatek),ISNUMBER(Koniec_Projekt)),IFERROR(IF(LataProjekcji=$F2951,ROUND($D2949-SUM($K2950:W2950),0),ROUND(X2948*$E2950,0)),0),0)</f>
        <v>0</v>
      </c>
      <c r="Y2950" s="5">
        <f ca="1">IF(AND($G2949,NOT(ISTEXT($G2948)),ISNUMBER(Poczatek),ISNUMBER(Koniec_Projekt)),IFERROR(IF(LataProjekcji=$F2951,ROUND($D2949-SUM($K2950:X2950),0),ROUND(Y2948*$E2950,0)),0),0)</f>
        <v>0</v>
      </c>
      <c r="Z2950" s="5">
        <f ca="1">IF(AND($G2949,NOT(ISTEXT($G2948)),ISNUMBER(Poczatek),ISNUMBER(Koniec_Projekt)),IFERROR(IF(LataProjekcji=$F2951,ROUND($D2949-SUM($K2950:Y2950),0),ROUND(Z2948*$E2950,0)),0),0)</f>
        <v>0</v>
      </c>
      <c r="AA2950" s="5">
        <f ca="1">IF(AND($G2949,NOT(ISTEXT($G2948)),ISNUMBER(Poczatek),ISNUMBER(Koniec_Projekt)),IFERROR(IF(LataProjekcji=$F2951,ROUND($D2949-SUM($K2950:Z2950),0),ROUND(AA2948*$E2950,0)),0),0)</f>
        <v>0</v>
      </c>
      <c r="AB2950" s="5">
        <f ca="1">IF(AND($G2949,NOT(ISTEXT($G2948)),ISNUMBER(Poczatek),ISNUMBER(Koniec_Projekt)),IFERROR(IF(LataProjekcji=$F2951,ROUND($D2949-SUM($K2950:AA2950),0),ROUND(AB2948*$E2950,0)),0),0)</f>
        <v>0</v>
      </c>
      <c r="AC2950" s="5">
        <f ca="1">IF(AND($G2949,NOT(ISTEXT($G2948)),ISNUMBER(Poczatek),ISNUMBER(Koniec_Projekt)),IFERROR(IF(LataProjekcji=$F2951,ROUND($D2949-SUM($K2950:AB2950),0),ROUND(AC2948*$E2950,0)),0),0)</f>
        <v>0</v>
      </c>
      <c r="AD2950" s="5">
        <f ca="1">IF(AND($G2949,NOT(ISTEXT($G2948)),ISNUMBER(Poczatek),ISNUMBER(Koniec_Projekt)),IFERROR(IF(LataProjekcji=$F2951,ROUND($D2949-SUM($K2950:AC2950),0),ROUND(AD2948*$E2950,0)),0),0)</f>
        <v>0</v>
      </c>
      <c r="AE2950" s="5">
        <f ca="1">IF(AND($G2949,NOT(ISTEXT($G2948)),ISNUMBER(Poczatek),ISNUMBER(Koniec_Projekt)),IFERROR(IF(LataProjekcji=$F2951,ROUND($D2949-SUM($K2950:AD2950),0),ROUND(AE2948*$E2950,0)),0),0)</f>
        <v>0</v>
      </c>
    </row>
    <row r="2951" spans="2:31" hidden="1">
      <c r="B2951" s="531" t="s">
        <v>754</v>
      </c>
      <c r="D2951" s="1">
        <f ca="1">IFERROR(ROUNDUP(D2949/E2950,0),0)</f>
        <v>0</v>
      </c>
      <c r="E2951" s="1">
        <f ca="1">IF(D2951=0,0,DATEDIF(DATE(D2948,E2948,1),DATE(F2950,G2950,1),"m"))</f>
        <v>0</v>
      </c>
      <c r="F2951" s="1" t="str">
        <f ca="1">IFERROR(YEAR(G2948),"brak daty")</f>
        <v>brak daty</v>
      </c>
      <c r="G2951" s="1" t="str">
        <f ca="1">IFERROR(MONTH(G2948),"brak daty")</f>
        <v>brak daty</v>
      </c>
      <c r="I2951" s="1" t="s">
        <v>426</v>
      </c>
      <c r="K2951" s="5">
        <f ca="1">IF(AND($G2949,NOT(ISTEXT($G2948)),ISNUMBER(Poczatek),ISNUMBER(Koniec_Projekt)),IFERROR(IF(LataProjekcji=$F2950,IF(AND($G2950=$G2951,$F2950=$F2951),ROUND($D2949-SUM($K2951),0),ROUND(K2949*$E2950,0)),IF(LataProjekcji&gt;$F2950,0,ROUND(K2949*$E2950,0))),0),0)</f>
        <v>0</v>
      </c>
      <c r="L2951" s="5">
        <f ca="1">IF(AND($G2949,NOT(ISTEXT($G2948)),ISNUMBER(Poczatek),ISNUMBER(Koniec_Projekt)),IFERROR(IF(LataProjekcji=$F2950,IF(AND($G2950=$G2951,$F2950=$F2951),ROUND($D2949-SUM($K2951:K2951),0),ROUND(L2949*$E2950,0)),IF(LataProjekcji&gt;$F2950,0,ROUND(L2949*$E2950,0))),0),0)</f>
        <v>0</v>
      </c>
      <c r="M2951" s="5">
        <f ca="1">IF(AND($G2949,NOT(ISTEXT($G2948)),ISNUMBER(Poczatek),ISNUMBER(Koniec_Projekt)),IFERROR(IF(LataProjekcji=$F2950,IF(AND($G2950=$G2951,$F2950=$F2951),ROUND($D2949-SUM($K2951:L2951),0),ROUND(M2949*$E2950,0)),IF(LataProjekcji&gt;$F2950,0,ROUND(M2949*$E2950,0))),0),0)</f>
        <v>0</v>
      </c>
      <c r="N2951" s="5">
        <f ca="1">IF(AND($G2949,NOT(ISTEXT($G2948)),ISNUMBER(Poczatek),ISNUMBER(Koniec_Projekt)),IFERROR(IF(LataProjekcji=$F2950,IF(AND($G2950=$G2951,$F2950=$F2951),ROUND($D2949-SUM($K2951:M2951),0),ROUND(N2949*$E2950,0)),IF(LataProjekcji&gt;$F2950,0,ROUND(N2949*$E2950,0))),0),0)</f>
        <v>0</v>
      </c>
      <c r="O2951" s="5">
        <f ca="1">IF(AND($G2949,NOT(ISTEXT($G2948)),ISNUMBER(Poczatek),ISNUMBER(Koniec_Projekt)),IFERROR(IF(LataProjekcji=$F2950,IF(AND($G2950=$G2951,$F2950=$F2951),ROUND($D2949-SUM($K2951:N2951),0),ROUND(O2949*$E2950,0)),IF(LataProjekcji&gt;$F2950,0,ROUND(O2949*$E2950,0))),0),0)</f>
        <v>0</v>
      </c>
      <c r="P2951" s="5">
        <f ca="1">IF(AND($G2949,NOT(ISTEXT($G2948)),ISNUMBER(Poczatek),ISNUMBER(Koniec_Projekt)),IFERROR(IF(LataProjekcji=$F2950,IF(AND($G2950=$G2951,$F2950=$F2951),ROUND($D2949-SUM($K2951:O2951),0),ROUND(P2949*$E2950,0)),IF(LataProjekcji&gt;$F2950,0,ROUND(P2949*$E2950,0))),0),0)</f>
        <v>0</v>
      </c>
      <c r="Q2951" s="5">
        <f ca="1">IF(AND($G2949,NOT(ISTEXT($G2948)),ISNUMBER(Poczatek),ISNUMBER(Koniec_Projekt)),IFERROR(IF(LataProjekcji=$F2950,IF(AND($G2950=$G2951,$F2950=$F2951),ROUND($D2949-SUM($K2951:P2951),0),ROUND(Q2949*$E2950,0)),IF(LataProjekcji&gt;$F2950,0,ROUND(Q2949*$E2950,0))),0),0)</f>
        <v>0</v>
      </c>
      <c r="R2951" s="5">
        <f ca="1">IF(AND($G2949,NOT(ISTEXT($G2948)),ISNUMBER(Poczatek),ISNUMBER(Koniec_Projekt)),IFERROR(IF(LataProjekcji=$F2950,IF(AND($G2950=$G2951,$F2950=$F2951),ROUND($D2949-SUM($K2951:Q2951),0),ROUND(R2949*$E2950,0)),IF(LataProjekcji&gt;$F2950,0,ROUND(R2949*$E2950,0))),0),0)</f>
        <v>0</v>
      </c>
      <c r="S2951" s="5">
        <f ca="1">IF(AND($G2949,NOT(ISTEXT($G2948)),ISNUMBER(Poczatek),ISNUMBER(Koniec_Projekt)),IFERROR(IF(LataProjekcji=$F2950,IF(AND($G2950=$G2951,$F2950=$F2951),ROUND($D2949-SUM($K2951:R2951),0),ROUND(S2949*$E2950,0)),IF(LataProjekcji&gt;$F2950,0,ROUND(S2949*$E2950,0))),0),0)</f>
        <v>0</v>
      </c>
      <c r="T2951" s="5">
        <f ca="1">IF(AND($G2949,NOT(ISTEXT($G2948)),ISNUMBER(Poczatek),ISNUMBER(Koniec_Projekt)),IFERROR(IF(LataProjekcji=$F2950,IF(AND($G2950=$G2951,$F2950=$F2951),ROUND($D2949-SUM($K2951:S2951),0),ROUND(T2949*$E2950,0)),IF(LataProjekcji&gt;$F2950,0,ROUND(T2949*$E2950,0))),0),0)</f>
        <v>0</v>
      </c>
      <c r="U2951" s="5">
        <f ca="1">IF(AND($G2949,NOT(ISTEXT($G2948)),ISNUMBER(Poczatek),ISNUMBER(Koniec_Projekt)),IFERROR(IF(LataProjekcji=$F2950,IF(AND($G2950=$G2951,$F2950=$F2951),ROUND($D2949-SUM($K2951:T2951),0),ROUND(U2949*$E2950,0)),IF(LataProjekcji&gt;$F2950,0,ROUND(U2949*$E2950,0))),0),0)</f>
        <v>0</v>
      </c>
      <c r="V2951" s="5">
        <f ca="1">IF(AND($G2949,NOT(ISTEXT($G2948)),ISNUMBER(Poczatek),ISNUMBER(Koniec_Projekt)),IFERROR(IF(LataProjekcji=$F2950,IF(AND($G2950=$G2951,$F2950=$F2951),ROUND($D2949-SUM($K2951:U2951),0),ROUND(V2949*$E2950,0)),IF(LataProjekcji&gt;$F2950,0,ROUND(V2949*$E2950,0))),0),0)</f>
        <v>0</v>
      </c>
      <c r="W2951" s="5">
        <f ca="1">IF(AND($G2949,NOT(ISTEXT($G2948)),ISNUMBER(Poczatek),ISNUMBER(Koniec_Projekt)),IFERROR(IF(LataProjekcji=$F2950,IF(AND($G2950=$G2951,$F2950=$F2951),ROUND($D2949-SUM($K2951:V2951),0),ROUND(W2949*$E2950,0)),IF(LataProjekcji&gt;$F2950,0,ROUND(W2949*$E2950,0))),0),0)</f>
        <v>0</v>
      </c>
      <c r="X2951" s="5">
        <f ca="1">IF(AND($G2949,NOT(ISTEXT($G2948)),ISNUMBER(Poczatek),ISNUMBER(Koniec_Projekt)),IFERROR(IF(LataProjekcji=$F2950,IF(AND($G2950=$G2951,$F2950=$F2951),ROUND($D2949-SUM($K2951:W2951),0),ROUND(X2949*$E2950,0)),IF(LataProjekcji&gt;$F2950,0,ROUND(X2949*$E2950,0))),0),0)</f>
        <v>0</v>
      </c>
      <c r="Y2951" s="5">
        <f ca="1">IF(AND($G2949,NOT(ISTEXT($G2948)),ISNUMBER(Poczatek),ISNUMBER(Koniec_Projekt)),IFERROR(IF(LataProjekcji=$F2950,IF(AND($G2950=$G2951,$F2950=$F2951),ROUND($D2949-SUM($K2951:X2951),0),ROUND(Y2949*$E2950,0)),IF(LataProjekcji&gt;$F2950,0,ROUND(Y2949*$E2950,0))),0),0)</f>
        <v>0</v>
      </c>
      <c r="Z2951" s="5">
        <f ca="1">IF(AND($G2949,NOT(ISTEXT($G2948)),ISNUMBER(Poczatek),ISNUMBER(Koniec_Projekt)),IFERROR(IF(LataProjekcji=$F2950,IF(AND($G2950=$G2951,$F2950=$F2951),ROUND($D2949-SUM($K2951:Y2951),0),ROUND(Z2949*$E2950,0)),IF(LataProjekcji&gt;$F2950,0,ROUND(Z2949*$E2950,0))),0),0)</f>
        <v>0</v>
      </c>
      <c r="AA2951" s="5">
        <f ca="1">IF(AND($G2949,NOT(ISTEXT($G2948)),ISNUMBER(Poczatek),ISNUMBER(Koniec_Projekt)),IFERROR(IF(LataProjekcji=$F2950,IF(AND($G2950=$G2951,$F2950=$F2951),ROUND($D2949-SUM($K2951:Z2951),0),ROUND(AA2949*$E2950,0)),IF(LataProjekcji&gt;$F2950,0,ROUND(AA2949*$E2950,0))),0),0)</f>
        <v>0</v>
      </c>
      <c r="AB2951" s="5">
        <f ca="1">IF(AND($G2949,NOT(ISTEXT($G2948)),ISNUMBER(Poczatek),ISNUMBER(Koniec_Projekt)),IFERROR(IF(LataProjekcji=$F2950,IF(AND($G2950=$G2951,$F2950=$F2951),ROUND($D2949-SUM($K2951:AA2951),0),ROUND(AB2949*$E2950,0)),IF(LataProjekcji&gt;$F2950,0,ROUND(AB2949*$E2950,0))),0),0)</f>
        <v>0</v>
      </c>
      <c r="AC2951" s="5">
        <f ca="1">IF(AND($G2949,NOT(ISTEXT($G2948)),ISNUMBER(Poczatek),ISNUMBER(Koniec_Projekt)),IFERROR(IF(LataProjekcji=$F2950,IF(AND($G2950=$G2951,$F2950=$F2951),ROUND($D2949-SUM($K2951:AB2951),0),ROUND(AC2949*$E2950,0)),IF(LataProjekcji&gt;$F2950,0,ROUND(AC2949*$E2950,0))),0),0)</f>
        <v>0</v>
      </c>
      <c r="AD2951" s="5">
        <f ca="1">IF(AND($G2949,NOT(ISTEXT($G2948)),ISNUMBER(Poczatek),ISNUMBER(Koniec_Projekt)),IFERROR(IF(LataProjekcji=$F2950,IF(AND($G2950=$G2951,$F2950=$F2951),ROUND($D2949-SUM($K2951:AC2951),0),ROUND(AD2949*$E2950,0)),IF(LataProjekcji&gt;$F2950,0,ROUND(AD2949*$E2950,0))),0),0)</f>
        <v>0</v>
      </c>
      <c r="AE2951" s="5">
        <f ca="1">IF(AND($G2949,NOT(ISTEXT($G2948)),ISNUMBER(Poczatek),ISNUMBER(Koniec_Projekt)),IFERROR(IF(LataProjekcji=$F2950,IF(AND($G2950=$G2951,$F2950=$F2951),ROUND($D2949-SUM($K2951:AD2951),0),ROUND(AE2949*$E2950,0)),IF(LataProjekcji&gt;$F2950,0,ROUND(AE2949*$E2950,0))),0),0)</f>
        <v>0</v>
      </c>
    </row>
    <row r="2952" spans="2:31" ht="12.5" hidden="1" thickBot="1">
      <c r="B2952" s="532" t="s">
        <v>755</v>
      </c>
      <c r="C2952" s="533"/>
      <c r="D2952" s="534">
        <f ca="1">IF(D2949&gt;10,ROUND((D2951-1)*E2950,0),E2950)</f>
        <v>0</v>
      </c>
      <c r="E2952" s="534">
        <f ca="1">D2949-D2952</f>
        <v>0</v>
      </c>
      <c r="F2952" s="533"/>
      <c r="G2952" s="533"/>
      <c r="H2952" s="533"/>
      <c r="I2952" s="533"/>
      <c r="J2952" s="533"/>
      <c r="K2952" s="533"/>
      <c r="L2952" s="533"/>
      <c r="M2952" s="533"/>
      <c r="N2952" s="533"/>
      <c r="O2952" s="533"/>
      <c r="P2952" s="533"/>
      <c r="Q2952" s="533"/>
      <c r="R2952" s="533"/>
      <c r="S2952" s="533"/>
      <c r="T2952" s="533"/>
      <c r="U2952" s="533"/>
      <c r="V2952" s="533"/>
      <c r="W2952" s="533"/>
      <c r="X2952" s="533"/>
      <c r="Y2952" s="533"/>
      <c r="Z2952" s="533"/>
      <c r="AA2952" s="533"/>
      <c r="AB2952" s="533"/>
      <c r="AC2952" s="533"/>
      <c r="AD2952" s="533"/>
      <c r="AE2952" s="533"/>
    </row>
    <row r="2953" spans="2:31" ht="12.5" hidden="1" thickTop="1"/>
    <row r="2954" spans="2:31" ht="12.5" hidden="1" thickBot="1">
      <c r="B2954" s="535" t="str">
        <f ca="1">"nazwa ST: "&amp;B1788</f>
        <v>nazwa ST: 0</v>
      </c>
      <c r="C2954" s="535"/>
      <c r="D2954" s="536">
        <f>D1788</f>
        <v>182</v>
      </c>
      <c r="E2954" s="535"/>
      <c r="F2954" s="535"/>
      <c r="G2954" s="535"/>
      <c r="H2954" s="535"/>
      <c r="I2954" s="535"/>
      <c r="J2954" s="535"/>
      <c r="K2954" s="544" t="str">
        <f t="shared" ref="K2954:AE2954" si="3756">LataProjekcji</f>
        <v>Uzupełnij dane</v>
      </c>
      <c r="L2954" s="544" t="str">
        <f t="shared" si="3756"/>
        <v/>
      </c>
      <c r="M2954" s="544" t="str">
        <f t="shared" si="3756"/>
        <v/>
      </c>
      <c r="N2954" s="544" t="str">
        <f t="shared" si="3756"/>
        <v/>
      </c>
      <c r="O2954" s="544" t="str">
        <f t="shared" si="3756"/>
        <v/>
      </c>
      <c r="P2954" s="544" t="str">
        <f t="shared" si="3756"/>
        <v/>
      </c>
      <c r="Q2954" s="544" t="str">
        <f t="shared" si="3756"/>
        <v/>
      </c>
      <c r="R2954" s="544" t="str">
        <f t="shared" si="3756"/>
        <v/>
      </c>
      <c r="S2954" s="544" t="str">
        <f t="shared" si="3756"/>
        <v/>
      </c>
      <c r="T2954" s="544" t="str">
        <f t="shared" si="3756"/>
        <v/>
      </c>
      <c r="U2954" s="544" t="str">
        <f t="shared" si="3756"/>
        <v/>
      </c>
      <c r="V2954" s="544" t="str">
        <f t="shared" si="3756"/>
        <v/>
      </c>
      <c r="W2954" s="544" t="str">
        <f t="shared" si="3756"/>
        <v/>
      </c>
      <c r="X2954" s="544" t="str">
        <f t="shared" si="3756"/>
        <v/>
      </c>
      <c r="Y2954" s="544" t="str">
        <f t="shared" si="3756"/>
        <v/>
      </c>
      <c r="Z2954" s="544" t="str">
        <f t="shared" si="3756"/>
        <v/>
      </c>
      <c r="AA2954" s="544" t="str">
        <f t="shared" si="3756"/>
        <v/>
      </c>
      <c r="AB2954" s="544" t="str">
        <f t="shared" si="3756"/>
        <v/>
      </c>
      <c r="AC2954" s="544" t="str">
        <f t="shared" si="3756"/>
        <v/>
      </c>
      <c r="AD2954" s="544" t="str">
        <f t="shared" si="3756"/>
        <v/>
      </c>
      <c r="AE2954" s="544" t="str">
        <f t="shared" si="3756"/>
        <v/>
      </c>
    </row>
    <row r="2955" spans="2:31" hidden="1">
      <c r="B2955" s="531" t="s">
        <v>756</v>
      </c>
      <c r="D2955" s="1">
        <f ca="1">D1789</f>
        <v>1900</v>
      </c>
      <c r="E2955" s="1">
        <f ca="1">E1789</f>
        <v>1</v>
      </c>
      <c r="F2955" s="1">
        <f ca="1">IF(D2956&gt;10,F1789,1)</f>
        <v>1</v>
      </c>
      <c r="G2955" s="530" t="str">
        <f ca="1">IF(ISBLANK(OFFSET($E$269,$D2954,0)),"brak daty",IF(D2956&gt;10,EDATE(OFFSET($E$269,$D2954,0),D2958),DATE(D2955,E2955,1)))</f>
        <v>brak daty</v>
      </c>
      <c r="H2955" s="543" t="b">
        <f ca="1">SUM(K2955:AE2955)=D2958</f>
        <v>1</v>
      </c>
      <c r="I2955" s="1" t="s">
        <v>752</v>
      </c>
      <c r="K2955" s="5">
        <f ca="1">IF(AND($G2956,NOT(ISTEXT($G2955)),ISNUMBER(Poczatek),ISNUMBER(Koniec_Projekt)),IFERROR(IF($D2955=LataProjekcji,$F2955,IF($D2955&lt;LataProjekcji,IF((SUM(K2955)+12)&lt;$D2958,12,$D2958-SUM(K2955)),0)),0),0)</f>
        <v>0</v>
      </c>
      <c r="L2955" s="5">
        <f ca="1">IF(AND($G2956,NOT(ISTEXT($G2955)),ISNUMBER(Poczatek),ISNUMBER(Koniec_Projekt)),IFERROR(IF($D2955=LataProjekcji,$F2955,IF($D2955&lt;LataProjekcji,IF((SUM($K2955:K2955)+12)&lt;$D2958,12,$D2958-SUM($K2955:K2955)),0)),0),0)</f>
        <v>0</v>
      </c>
      <c r="M2955" s="5">
        <f ca="1">IF(AND($G2956,NOT(ISTEXT($G2955)),ISNUMBER(Poczatek),ISNUMBER(Koniec_Projekt)),IFERROR(IF($D2955=LataProjekcji,$F2955,IF($D2955&lt;LataProjekcji,IF((SUM($K2955:L2955)+12)&lt;$D2958,12,$D2958-SUM($K2955:L2955)),0)),0),0)</f>
        <v>0</v>
      </c>
      <c r="N2955" s="5">
        <f ca="1">IF(AND($G2956,NOT(ISTEXT($G2955)),ISNUMBER(Poczatek),ISNUMBER(Koniec_Projekt)),IFERROR(IF($D2955=LataProjekcji,$F2955,IF($D2955&lt;LataProjekcji,IF((SUM($K2955:M2955)+12)&lt;$D2958,12,$D2958-SUM($K2955:M2955)),0)),0),0)</f>
        <v>0</v>
      </c>
      <c r="O2955" s="5">
        <f ca="1">IF(AND($G2956,NOT(ISTEXT($G2955)),ISNUMBER(Poczatek),ISNUMBER(Koniec_Projekt)),IFERROR(IF($D2955=LataProjekcji,$F2955,IF($D2955&lt;LataProjekcji,IF((SUM($K2955:N2955)+12)&lt;$D2958,12,$D2958-SUM($K2955:N2955)),0)),0),0)</f>
        <v>0</v>
      </c>
      <c r="P2955" s="5">
        <f ca="1">IF(AND($G2956,NOT(ISTEXT($G2955)),ISNUMBER(Poczatek),ISNUMBER(Koniec_Projekt)),IFERROR(IF($D2955=LataProjekcji,$F2955,IF($D2955&lt;LataProjekcji,IF((SUM($K2955:O2955)+12)&lt;$D2958,12,$D2958-SUM($K2955:O2955)),0)),0),0)</f>
        <v>0</v>
      </c>
      <c r="Q2955" s="5">
        <f ca="1">IF(AND($G2956,NOT(ISTEXT($G2955)),ISNUMBER(Poczatek),ISNUMBER(Koniec_Projekt)),IFERROR(IF($D2955=LataProjekcji,$F2955,IF($D2955&lt;LataProjekcji,IF((SUM($K2955:P2955)+12)&lt;$D2958,12,$D2958-SUM($K2955:P2955)),0)),0),0)</f>
        <v>0</v>
      </c>
      <c r="R2955" s="5">
        <f ca="1">IF(AND($G2956,NOT(ISTEXT($G2955)),ISNUMBER(Poczatek),ISNUMBER(Koniec_Projekt)),IFERROR(IF($D2955=LataProjekcji,$F2955,IF($D2955&lt;LataProjekcji,IF((SUM($K2955:Q2955)+12)&lt;$D2958,12,$D2958-SUM($K2955:Q2955)),0)),0),0)</f>
        <v>0</v>
      </c>
      <c r="S2955" s="5">
        <f ca="1">IF(AND($G2956,NOT(ISTEXT($G2955)),ISNUMBER(Poczatek),ISNUMBER(Koniec_Projekt)),IFERROR(IF($D2955=LataProjekcji,$F2955,IF($D2955&lt;LataProjekcji,IF((SUM($K2955:R2955)+12)&lt;$D2958,12,$D2958-SUM($K2955:R2955)),0)),0),0)</f>
        <v>0</v>
      </c>
      <c r="T2955" s="5">
        <f ca="1">IF(AND($G2956,NOT(ISTEXT($G2955)),ISNUMBER(Poczatek),ISNUMBER(Koniec_Projekt)),IFERROR(IF($D2955=LataProjekcji,$F2955,IF($D2955&lt;LataProjekcji,IF((SUM($K2955:S2955)+12)&lt;$D2958,12,$D2958-SUM($K2955:S2955)),0)),0),0)</f>
        <v>0</v>
      </c>
      <c r="U2955" s="5">
        <f ca="1">IF(AND($G2956,NOT(ISTEXT($G2955)),ISNUMBER(Poczatek),ISNUMBER(Koniec_Projekt)),IFERROR(IF($D2955=LataProjekcji,$F2955,IF($D2955&lt;LataProjekcji,IF((SUM($K2955:T2955)+12)&lt;$D2958,12,$D2958-SUM($K2955:T2955)),0)),0),0)</f>
        <v>0</v>
      </c>
      <c r="V2955" s="5">
        <f ca="1">IF(AND($G2956,NOT(ISTEXT($G2955)),ISNUMBER(Poczatek),ISNUMBER(Koniec_Projekt)),IFERROR(IF($D2955=LataProjekcji,$F2955,IF($D2955&lt;LataProjekcji,IF((SUM($K2955:U2955)+12)&lt;$D2958,12,$D2958-SUM($K2955:U2955)),0)),0),0)</f>
        <v>0</v>
      </c>
      <c r="W2955" s="5">
        <f ca="1">IF(AND($G2956,NOT(ISTEXT($G2955)),ISNUMBER(Poczatek),ISNUMBER(Koniec_Projekt)),IFERROR(IF($D2955=LataProjekcji,$F2955,IF($D2955&lt;LataProjekcji,IF((SUM($K2955:V2955)+12)&lt;$D2958,12,$D2958-SUM($K2955:V2955)),0)),0),0)</f>
        <v>0</v>
      </c>
      <c r="X2955" s="5">
        <f ca="1">IF(AND($G2956,NOT(ISTEXT($G2955)),ISNUMBER(Poczatek),ISNUMBER(Koniec_Projekt)),IFERROR(IF($D2955=LataProjekcji,$F2955,IF($D2955&lt;LataProjekcji,IF((SUM($K2955:W2955)+12)&lt;$D2958,12,$D2958-SUM($K2955:W2955)),0)),0),0)</f>
        <v>0</v>
      </c>
      <c r="Y2955" s="5">
        <f ca="1">IF(AND($G2956,NOT(ISTEXT($G2955)),ISNUMBER(Poczatek),ISNUMBER(Koniec_Projekt)),IFERROR(IF($D2955=LataProjekcji,$F2955,IF($D2955&lt;LataProjekcji,IF((SUM($K2955:X2955)+12)&lt;$D2958,12,$D2958-SUM($K2955:X2955)),0)),0),0)</f>
        <v>0</v>
      </c>
      <c r="Z2955" s="5">
        <f ca="1">IF(AND($G2956,NOT(ISTEXT($G2955)),ISNUMBER(Poczatek),ISNUMBER(Koniec_Projekt)),IFERROR(IF($D2955=LataProjekcji,$F2955,IF($D2955&lt;LataProjekcji,IF((SUM($K2955:Y2955)+12)&lt;$D2958,12,$D2958-SUM($K2955:Y2955)),0)),0),0)</f>
        <v>0</v>
      </c>
      <c r="AA2955" s="5">
        <f ca="1">IF(AND($G2956,NOT(ISTEXT($G2955)),ISNUMBER(Poczatek),ISNUMBER(Koniec_Projekt)),IFERROR(IF($D2955=LataProjekcji,$F2955,IF($D2955&lt;LataProjekcji,IF((SUM($K2955:Z2955)+12)&lt;$D2958,12,$D2958-SUM($K2955:Z2955)),0)),0),0)</f>
        <v>0</v>
      </c>
      <c r="AB2955" s="5">
        <f ca="1">IF(AND($G2956,NOT(ISTEXT($G2955)),ISNUMBER(Poczatek),ISNUMBER(Koniec_Projekt)),IFERROR(IF($D2955=LataProjekcji,$F2955,IF($D2955&lt;LataProjekcji,IF((SUM($K2955:AA2955)+12)&lt;$D2958,12,$D2958-SUM($K2955:AA2955)),0)),0),0)</f>
        <v>0</v>
      </c>
      <c r="AC2955" s="5">
        <f ca="1">IF(AND($G2956,NOT(ISTEXT($G2955)),ISNUMBER(Poczatek),ISNUMBER(Koniec_Projekt)),IFERROR(IF($D2955=LataProjekcji,$F2955,IF($D2955&lt;LataProjekcji,IF((SUM($K2955:AB2955)+12)&lt;$D2958,12,$D2958-SUM($K2955:AB2955)),0)),0),0)</f>
        <v>0</v>
      </c>
      <c r="AD2955" s="5">
        <f ca="1">IF(AND($G2956,NOT(ISTEXT($G2955)),ISNUMBER(Poczatek),ISNUMBER(Koniec_Projekt)),IFERROR(IF($D2955=LataProjekcji,$F2955,IF($D2955&lt;LataProjekcji,IF((SUM($K2955:AC2955)+12)&lt;$D2958,12,$D2958-SUM($K2955:AC2955)),0)),0),0)</f>
        <v>0</v>
      </c>
      <c r="AE2955" s="5">
        <f ca="1">IF(AND($G2956,NOT(ISTEXT($G2955)),ISNUMBER(Poczatek),ISNUMBER(Koniec_Projekt)),IFERROR(IF($D2955=LataProjekcji,$F2955,IF($D2955&lt;LataProjekcji,IF((SUM($K2955:AD2955)+12)&lt;$D2958,12,$D2958-SUM($K2955:AD2955)),0)),0),0)</f>
        <v>0</v>
      </c>
    </row>
    <row r="2956" spans="2:31" hidden="1">
      <c r="B2956" s="531" t="s">
        <v>758</v>
      </c>
      <c r="D2956" s="5">
        <f ca="1">D1790</f>
        <v>0</v>
      </c>
      <c r="E2956" s="459">
        <f ca="1">E1790</f>
        <v>0</v>
      </c>
      <c r="F2956" s="459">
        <f ca="1">F1790</f>
        <v>0</v>
      </c>
      <c r="G2956" s="1" t="b">
        <f>NOT(ISBLANK(am_maszyny))</f>
        <v>0</v>
      </c>
      <c r="H2956" s="543" t="b">
        <f ca="1">SUM(K2956:AE2956)=E2958</f>
        <v>1</v>
      </c>
      <c r="I2956" s="1" t="s">
        <v>753</v>
      </c>
      <c r="K2956" s="542">
        <f ca="1">IF(AND($G2956,NOT(ISTEXT($G2955)),ISNUMBER(Poczatek),ISNUMBER(Koniec_Projekt)),IFERROR(IF($D2955=LataProjekcji,IF($F2955&gt;$E2958,$E2958,$F2955),IF($D2958&gt;=$E2958,(IF($D2955&lt;LataProjekcji,IF((SUM(J2956:$K2956)+12)&lt;$E2958,12,$E2958-SUM(J2956:$K2956)),0)),(IF($D2955&lt;LataProjekcji,IF((SUM(J2956:$K2956)+12)&lt;$D2958,12,$D2958-SUM(J2956:$K2956)),0)))),0),0)</f>
        <v>0</v>
      </c>
      <c r="L2956" s="542">
        <f ca="1">IF(AND($G2956,NOT(ISTEXT($G2955)),ISNUMBER(Poczatek),ISNUMBER(Koniec_Projekt)),IFERROR(IF($D2955=LataProjekcji,IF($F2955&gt;$E2958,$E2958,$F2955),IF($D2958&gt;=$E2958,(IF($D2955&lt;LataProjekcji,IF((SUM($K2956:K2956)+12)&lt;$E2958,12,$E2958-SUM($K2956:K2956)),0)),(IF($D2955&lt;LataProjekcji,IF((SUM($K2956:K2956)+12)&lt;$D2958,12,$D2958-SUM($K2956:K2956)),0)))),0),0)</f>
        <v>0</v>
      </c>
      <c r="M2956" s="542">
        <f ca="1">IF(AND($G2956,NOT(ISTEXT($G2955)),ISNUMBER(Poczatek),ISNUMBER(Koniec_Projekt)),IFERROR(IF($D2955=LataProjekcji,IF($F2955&gt;$E2958,$E2958,$F2955),IF($D2958&gt;=$E2958,(IF($D2955&lt;LataProjekcji,IF((SUM($K2956:L2956)+12)&lt;$E2958,12,$E2958-SUM($K2956:L2956)),0)),(IF($D2955&lt;LataProjekcji,IF((SUM($K2956:L2956)+12)&lt;$D2958,12,$D2958-SUM($K2956:L2956)),0)))),0),0)</f>
        <v>0</v>
      </c>
      <c r="N2956" s="542">
        <f ca="1">IF(AND($G2956,NOT(ISTEXT($G2955)),ISNUMBER(Poczatek),ISNUMBER(Koniec_Projekt)),IFERROR(IF($D2955=LataProjekcji,IF($F2955&gt;$E2958,$E2958,$F2955),IF($D2958&gt;=$E2958,(IF($D2955&lt;LataProjekcji,IF((SUM($K2956:M2956)+12)&lt;$E2958,12,$E2958-SUM($K2956:M2956)),0)),(IF($D2955&lt;LataProjekcji,IF((SUM($K2956:M2956)+12)&lt;$D2958,12,$D2958-SUM($K2956:M2956)),0)))),0),0)</f>
        <v>0</v>
      </c>
      <c r="O2956" s="542">
        <f ca="1">IF(AND($G2956,NOT(ISTEXT($G2955)),ISNUMBER(Poczatek),ISNUMBER(Koniec_Projekt)),IFERROR(IF($D2955=LataProjekcji,IF($F2955&gt;$E2958,$E2958,$F2955),IF($D2958&gt;=$E2958,(IF($D2955&lt;LataProjekcji,IF((SUM($K2956:N2956)+12)&lt;$E2958,12,$E2958-SUM($K2956:N2956)),0)),(IF($D2955&lt;LataProjekcji,IF((SUM($K2956:N2956)+12)&lt;$D2958,12,$D2958-SUM($K2956:N2956)),0)))),0),0)</f>
        <v>0</v>
      </c>
      <c r="P2956" s="542">
        <f ca="1">IF(AND($G2956,NOT(ISTEXT($G2955)),ISNUMBER(Poczatek),ISNUMBER(Koniec_Projekt)),IFERROR(IF($D2955=LataProjekcji,IF($F2955&gt;$E2958,$E2958,$F2955),IF($D2958&gt;=$E2958,(IF($D2955&lt;LataProjekcji,IF((SUM($K2956:O2956)+12)&lt;$E2958,12,$E2958-SUM($K2956:O2956)),0)),(IF($D2955&lt;LataProjekcji,IF((SUM($K2956:O2956)+12)&lt;$D2958,12,$D2958-SUM($K2956:O2956)),0)))),0),0)</f>
        <v>0</v>
      </c>
      <c r="Q2956" s="542">
        <f ca="1">IF(AND($G2956,NOT(ISTEXT($G2955)),ISNUMBER(Poczatek),ISNUMBER(Koniec_Projekt)),IFERROR(IF($D2955=LataProjekcji,IF($F2955&gt;$E2958,$E2958,$F2955),IF($D2958&gt;=$E2958,(IF($D2955&lt;LataProjekcji,IF((SUM($K2956:P2956)+12)&lt;$E2958,12,$E2958-SUM($K2956:P2956)),0)),(IF($D2955&lt;LataProjekcji,IF((SUM($K2956:P2956)+12)&lt;$D2958,12,$D2958-SUM($K2956:P2956)),0)))),0),0)</f>
        <v>0</v>
      </c>
      <c r="R2956" s="542">
        <f ca="1">IF(AND($G2956,NOT(ISTEXT($G2955)),ISNUMBER(Poczatek),ISNUMBER(Koniec_Projekt)),IFERROR(IF($D2955=LataProjekcji,IF($F2955&gt;$E2958,$E2958,$F2955),IF($D2958&gt;=$E2958,(IF($D2955&lt;LataProjekcji,IF((SUM($K2956:Q2956)+12)&lt;$E2958,12,$E2958-SUM($K2956:Q2956)),0)),(IF($D2955&lt;LataProjekcji,IF((SUM($K2956:Q2956)+12)&lt;$D2958,12,$D2958-SUM($K2956:Q2956)),0)))),0),0)</f>
        <v>0</v>
      </c>
      <c r="S2956" s="542">
        <f ca="1">IF(AND($G2956,NOT(ISTEXT($G2955)),ISNUMBER(Poczatek),ISNUMBER(Koniec_Projekt)),IFERROR(IF($D2955=LataProjekcji,IF($F2955&gt;$E2958,$E2958,$F2955),IF($D2958&gt;=$E2958,(IF($D2955&lt;LataProjekcji,IF((SUM($K2956:R2956)+12)&lt;$E2958,12,$E2958-SUM($K2956:R2956)),0)),(IF($D2955&lt;LataProjekcji,IF((SUM($K2956:R2956)+12)&lt;$D2958,12,$D2958-SUM($K2956:R2956)),0)))),0),0)</f>
        <v>0</v>
      </c>
      <c r="T2956" s="542">
        <f ca="1">IF(AND($G2956,NOT(ISTEXT($G2955)),ISNUMBER(Poczatek),ISNUMBER(Koniec_Projekt)),IFERROR(IF($D2955=LataProjekcji,IF($F2955&gt;$E2958,$E2958,$F2955),IF($D2958&gt;=$E2958,(IF($D2955&lt;LataProjekcji,IF((SUM($K2956:S2956)+12)&lt;$E2958,12,$E2958-SUM($K2956:S2956)),0)),(IF($D2955&lt;LataProjekcji,IF((SUM($K2956:S2956)+12)&lt;$D2958,12,$D2958-SUM($K2956:S2956)),0)))),0),0)</f>
        <v>0</v>
      </c>
      <c r="U2956" s="542">
        <f ca="1">IF(AND($G2956,NOT(ISTEXT($G2955)),ISNUMBER(Poczatek),ISNUMBER(Koniec_Projekt)),IFERROR(IF($D2955=LataProjekcji,IF($F2955&gt;$E2958,$E2958,$F2955),IF($D2958&gt;=$E2958,(IF($D2955&lt;LataProjekcji,IF((SUM($K2956:T2956)+12)&lt;$E2958,12,$E2958-SUM($K2956:T2956)),0)),(IF($D2955&lt;LataProjekcji,IF((SUM($K2956:T2956)+12)&lt;$D2958,12,$D2958-SUM($K2956:T2956)),0)))),0),0)</f>
        <v>0</v>
      </c>
      <c r="V2956" s="542">
        <f ca="1">IF(AND($G2956,NOT(ISTEXT($G2955)),ISNUMBER(Poczatek),ISNUMBER(Koniec_Projekt)),IFERROR(IF($D2955=LataProjekcji,IF($F2955&gt;$E2958,$E2958,$F2955),IF($D2958&gt;=$E2958,(IF($D2955&lt;LataProjekcji,IF((SUM($K2956:U2956)+12)&lt;$E2958,12,$E2958-SUM($K2956:U2956)),0)),(IF($D2955&lt;LataProjekcji,IF((SUM($K2956:U2956)+12)&lt;$D2958,12,$D2958-SUM($K2956:U2956)),0)))),0),0)</f>
        <v>0</v>
      </c>
      <c r="W2956" s="542">
        <f ca="1">IF(AND($G2956,NOT(ISTEXT($G2955)),ISNUMBER(Poczatek),ISNUMBER(Koniec_Projekt)),IFERROR(IF($D2955=LataProjekcji,IF($F2955&gt;$E2958,$E2958,$F2955),IF($D2958&gt;=$E2958,(IF($D2955&lt;LataProjekcji,IF((SUM($K2956:V2956)+12)&lt;$E2958,12,$E2958-SUM($K2956:V2956)),0)),(IF($D2955&lt;LataProjekcji,IF((SUM($K2956:V2956)+12)&lt;$D2958,12,$D2958-SUM($K2956:V2956)),0)))),0),0)</f>
        <v>0</v>
      </c>
      <c r="X2956" s="542">
        <f ca="1">IF(AND($G2956,NOT(ISTEXT($G2955)),ISNUMBER(Poczatek),ISNUMBER(Koniec_Projekt)),IFERROR(IF($D2955=LataProjekcji,IF($F2955&gt;$E2958,$E2958,$F2955),IF($D2958&gt;=$E2958,(IF($D2955&lt;LataProjekcji,IF((SUM($K2956:W2956)+12)&lt;$E2958,12,$E2958-SUM($K2956:W2956)),0)),(IF($D2955&lt;LataProjekcji,IF((SUM($K2956:W2956)+12)&lt;$D2958,12,$D2958-SUM($K2956:W2956)),0)))),0),0)</f>
        <v>0</v>
      </c>
      <c r="Y2956" s="542">
        <f ca="1">IF(AND($G2956,NOT(ISTEXT($G2955)),ISNUMBER(Poczatek),ISNUMBER(Koniec_Projekt)),IFERROR(IF($D2955=LataProjekcji,IF($F2955&gt;$E2958,$E2958,$F2955),IF($D2958&gt;=$E2958,(IF($D2955&lt;LataProjekcji,IF((SUM($K2956:X2956)+12)&lt;$E2958,12,$E2958-SUM($K2956:X2956)),0)),(IF($D2955&lt;LataProjekcji,IF((SUM($K2956:X2956)+12)&lt;$D2958,12,$D2958-SUM($K2956:X2956)),0)))),0),0)</f>
        <v>0</v>
      </c>
      <c r="Z2956" s="542">
        <f ca="1">IF(AND($G2956,NOT(ISTEXT($G2955)),ISNUMBER(Poczatek),ISNUMBER(Koniec_Projekt)),IFERROR(IF($D2955=LataProjekcji,IF($F2955&gt;$E2958,$E2958,$F2955),IF($D2958&gt;=$E2958,(IF($D2955&lt;LataProjekcji,IF((SUM($K2956:Y2956)+12)&lt;$E2958,12,$E2958-SUM($K2956:Y2956)),0)),(IF($D2955&lt;LataProjekcji,IF((SUM($K2956:Y2956)+12)&lt;$D2958,12,$D2958-SUM($K2956:Y2956)),0)))),0),0)</f>
        <v>0</v>
      </c>
      <c r="AA2956" s="542">
        <f ca="1">IF(AND($G2956,NOT(ISTEXT($G2955)),ISNUMBER(Poczatek),ISNUMBER(Koniec_Projekt)),IFERROR(IF($D2955=LataProjekcji,IF($F2955&gt;$E2958,$E2958,$F2955),IF($D2958&gt;=$E2958,(IF($D2955&lt;LataProjekcji,IF((SUM($K2956:Z2956)+12)&lt;$E2958,12,$E2958-SUM($K2956:Z2956)),0)),(IF($D2955&lt;LataProjekcji,IF((SUM($K2956:Z2956)+12)&lt;$D2958,12,$D2958-SUM($K2956:Z2956)),0)))),0),0)</f>
        <v>0</v>
      </c>
      <c r="AB2956" s="542">
        <f ca="1">IF(AND($G2956,NOT(ISTEXT($G2955)),ISNUMBER(Poczatek),ISNUMBER(Koniec_Projekt)),IFERROR(IF($D2955=LataProjekcji,IF($F2955&gt;$E2958,$E2958,$F2955),IF($D2958&gt;=$E2958,(IF($D2955&lt;LataProjekcji,IF((SUM($K2956:AA2956)+12)&lt;$E2958,12,$E2958-SUM($K2956:AA2956)),0)),(IF($D2955&lt;LataProjekcji,IF((SUM($K2956:AA2956)+12)&lt;$D2958,12,$D2958-SUM($K2956:AA2956)),0)))),0),0)</f>
        <v>0</v>
      </c>
      <c r="AC2956" s="542">
        <f ca="1">IF(AND($G2956,NOT(ISTEXT($G2955)),ISNUMBER(Poczatek),ISNUMBER(Koniec_Projekt)),IFERROR(IF($D2955=LataProjekcji,IF($F2955&gt;$E2958,$E2958,$F2955),IF($D2958&gt;=$E2958,(IF($D2955&lt;LataProjekcji,IF((SUM($K2956:AB2956)+12)&lt;$E2958,12,$E2958-SUM($K2956:AB2956)),0)),(IF($D2955&lt;LataProjekcji,IF((SUM($K2956:AB2956)+12)&lt;$D2958,12,$D2958-SUM($K2956:AB2956)),0)))),0),0)</f>
        <v>0</v>
      </c>
      <c r="AD2956" s="542">
        <f ca="1">IF(AND($G2956,NOT(ISTEXT($G2955)),ISNUMBER(Poczatek),ISNUMBER(Koniec_Projekt)),IFERROR(IF($D2955=LataProjekcji,IF($F2955&gt;$E2958,$E2958,$F2955),IF($D2958&gt;=$E2958,(IF($D2955&lt;LataProjekcji,IF((SUM($K2956:AC2956)+12)&lt;$E2958,12,$E2958-SUM($K2956:AC2956)),0)),(IF($D2955&lt;LataProjekcji,IF((SUM($K2956:AC2956)+12)&lt;$D2958,12,$D2958-SUM($K2956:AC2956)),0)))),0),0)</f>
        <v>0</v>
      </c>
      <c r="AE2956" s="542">
        <f ca="1">IF(AND($G2956,NOT(ISTEXT($G2955)),ISNUMBER(Poczatek),ISNUMBER(Koniec_Projekt)),IFERROR(IF($D2955=LataProjekcji,IF($F2955&gt;$E2958,$E2958,$F2955),IF($D2958&gt;=$E2958,(IF($D2955&lt;LataProjekcji,IF((SUM($K2956:AD2956)+12)&lt;$E2958,12,$E2958-SUM($K2956:AD2956)),0)),(IF($D2955&lt;LataProjekcji,IF((SUM($K2956:AD2956)+12)&lt;$D2958,12,$D2958-SUM($K2956:AD2956)),0)))),0),0)</f>
        <v>0</v>
      </c>
    </row>
    <row r="2957" spans="2:31" hidden="1">
      <c r="B2957" s="531" t="s">
        <v>757</v>
      </c>
      <c r="D2957" s="459">
        <f ca="1">D1791</f>
        <v>0</v>
      </c>
      <c r="E2957" s="459">
        <f ca="1">IF(D2956&gt;10,ROUND(D2957/12,2),D2957)</f>
        <v>0</v>
      </c>
      <c r="F2957" s="529">
        <f>Koniec_Projekt</f>
        <v>0</v>
      </c>
      <c r="G2957" s="330">
        <f>Miesiac_Koniec_Projekt</f>
        <v>0</v>
      </c>
      <c r="H2957" s="543" t="b">
        <f ca="1">SUM(K2957:AE2957)=D2956</f>
        <v>1</v>
      </c>
      <c r="I2957" s="1" t="s">
        <v>716</v>
      </c>
      <c r="K2957" s="256">
        <f ca="1">IF(AND($G2956,NOT(ISTEXT($G2955)),ISNUMBER(Poczatek),ISNUMBER(Koniec_Projekt)),IFERROR(IF(LataProjekcji=$F2958,ROUND($D2956,0),ROUND(K2955*$E2957,0)),0),0)</f>
        <v>0</v>
      </c>
      <c r="L2957" s="5">
        <f ca="1">IF(AND($G2956,NOT(ISTEXT($G2955)),ISNUMBER(Poczatek),ISNUMBER(Koniec_Projekt)),IFERROR(IF(LataProjekcji=$F2958,ROUND($D2956-SUM(K2957:$K2957),0),ROUND(L2955*$E2957,0)),0),0)</f>
        <v>0</v>
      </c>
      <c r="M2957" s="5">
        <f ca="1">IF(AND($G2956,NOT(ISTEXT($G2955)),ISNUMBER(Poczatek),ISNUMBER(Koniec_Projekt)),IFERROR(IF(LataProjekcji=$F2958,ROUND($D2956-SUM($K2957:L2957),0),ROUND(M2955*$E2957,0)),0),0)</f>
        <v>0</v>
      </c>
      <c r="N2957" s="5">
        <f ca="1">IF(AND($G2956,NOT(ISTEXT($G2955)),ISNUMBER(Poczatek),ISNUMBER(Koniec_Projekt)),IFERROR(IF(LataProjekcji=$F2958,ROUND($D2956-SUM($K2957:M2957),0),ROUND(N2955*$E2957,0)),0),0)</f>
        <v>0</v>
      </c>
      <c r="O2957" s="5">
        <f ca="1">IF(AND($G2956,NOT(ISTEXT($G2955)),ISNUMBER(Poczatek),ISNUMBER(Koniec_Projekt)),IFERROR(IF(LataProjekcji=$F2958,ROUND($D2956-SUM($K2957:N2957),0),ROUND(O2955*$E2957,0)),0),0)</f>
        <v>0</v>
      </c>
      <c r="P2957" s="5">
        <f ca="1">IF(AND($G2956,NOT(ISTEXT($G2955)),ISNUMBER(Poczatek),ISNUMBER(Koniec_Projekt)),IFERROR(IF(LataProjekcji=$F2958,ROUND($D2956-SUM($K2957:O2957),0),ROUND(P2955*$E2957,0)),0),0)</f>
        <v>0</v>
      </c>
      <c r="Q2957" s="5">
        <f ca="1">IF(AND($G2956,NOT(ISTEXT($G2955)),ISNUMBER(Poczatek),ISNUMBER(Koniec_Projekt)),IFERROR(IF(LataProjekcji=$F2958,ROUND($D2956-SUM($K2957:P2957),0),ROUND(Q2955*$E2957,0)),0),0)</f>
        <v>0</v>
      </c>
      <c r="R2957" s="5">
        <f ca="1">IF(AND($G2956,NOT(ISTEXT($G2955)),ISNUMBER(Poczatek),ISNUMBER(Koniec_Projekt)),IFERROR(IF(LataProjekcji=$F2958,ROUND($D2956-SUM($K2957:Q2957),0),ROUND(R2955*$E2957,0)),0),0)</f>
        <v>0</v>
      </c>
      <c r="S2957" s="5">
        <f ca="1">IF(AND($G2956,NOT(ISTEXT($G2955)),ISNUMBER(Poczatek),ISNUMBER(Koniec_Projekt)),IFERROR(IF(LataProjekcji=$F2958,ROUND($D2956-SUM($K2957:R2957),0),ROUND(S2955*$E2957,0)),0),0)</f>
        <v>0</v>
      </c>
      <c r="T2957" s="5">
        <f ca="1">IF(AND($G2956,NOT(ISTEXT($G2955)),ISNUMBER(Poczatek),ISNUMBER(Koniec_Projekt)),IFERROR(IF(LataProjekcji=$F2958,ROUND($D2956-SUM($K2957:S2957),0),ROUND(T2955*$E2957,0)),0),0)</f>
        <v>0</v>
      </c>
      <c r="U2957" s="5">
        <f ca="1">IF(AND($G2956,NOT(ISTEXT($G2955)),ISNUMBER(Poczatek),ISNUMBER(Koniec_Projekt)),IFERROR(IF(LataProjekcji=$F2958,ROUND($D2956-SUM($K2957:T2957),0),ROUND(U2955*$E2957,0)),0),0)</f>
        <v>0</v>
      </c>
      <c r="V2957" s="5">
        <f ca="1">IF(AND($G2956,NOT(ISTEXT($G2955)),ISNUMBER(Poczatek),ISNUMBER(Koniec_Projekt)),IFERROR(IF(LataProjekcji=$F2958,ROUND($D2956-SUM($K2957:U2957),0),ROUND(V2955*$E2957,0)),0),0)</f>
        <v>0</v>
      </c>
      <c r="W2957" s="5">
        <f ca="1">IF(AND($G2956,NOT(ISTEXT($G2955)),ISNUMBER(Poczatek),ISNUMBER(Koniec_Projekt)),IFERROR(IF(LataProjekcji=$F2958,ROUND($D2956-SUM($K2957:V2957),0),ROUND(W2955*$E2957,0)),0),0)</f>
        <v>0</v>
      </c>
      <c r="X2957" s="5">
        <f ca="1">IF(AND($G2956,NOT(ISTEXT($G2955)),ISNUMBER(Poczatek),ISNUMBER(Koniec_Projekt)),IFERROR(IF(LataProjekcji=$F2958,ROUND($D2956-SUM($K2957:W2957),0),ROUND(X2955*$E2957,0)),0),0)</f>
        <v>0</v>
      </c>
      <c r="Y2957" s="5">
        <f ca="1">IF(AND($G2956,NOT(ISTEXT($G2955)),ISNUMBER(Poczatek),ISNUMBER(Koniec_Projekt)),IFERROR(IF(LataProjekcji=$F2958,ROUND($D2956-SUM($K2957:X2957),0),ROUND(Y2955*$E2957,0)),0),0)</f>
        <v>0</v>
      </c>
      <c r="Z2957" s="5">
        <f ca="1">IF(AND($G2956,NOT(ISTEXT($G2955)),ISNUMBER(Poczatek),ISNUMBER(Koniec_Projekt)),IFERROR(IF(LataProjekcji=$F2958,ROUND($D2956-SUM($K2957:Y2957),0),ROUND(Z2955*$E2957,0)),0),0)</f>
        <v>0</v>
      </c>
      <c r="AA2957" s="5">
        <f ca="1">IF(AND($G2956,NOT(ISTEXT($G2955)),ISNUMBER(Poczatek),ISNUMBER(Koniec_Projekt)),IFERROR(IF(LataProjekcji=$F2958,ROUND($D2956-SUM($K2957:Z2957),0),ROUND(AA2955*$E2957,0)),0),0)</f>
        <v>0</v>
      </c>
      <c r="AB2957" s="5">
        <f ca="1">IF(AND($G2956,NOT(ISTEXT($G2955)),ISNUMBER(Poczatek),ISNUMBER(Koniec_Projekt)),IFERROR(IF(LataProjekcji=$F2958,ROUND($D2956-SUM($K2957:AA2957),0),ROUND(AB2955*$E2957,0)),0),0)</f>
        <v>0</v>
      </c>
      <c r="AC2957" s="5">
        <f ca="1">IF(AND($G2956,NOT(ISTEXT($G2955)),ISNUMBER(Poczatek),ISNUMBER(Koniec_Projekt)),IFERROR(IF(LataProjekcji=$F2958,ROUND($D2956-SUM($K2957:AB2957),0),ROUND(AC2955*$E2957,0)),0),0)</f>
        <v>0</v>
      </c>
      <c r="AD2957" s="5">
        <f ca="1">IF(AND($G2956,NOT(ISTEXT($G2955)),ISNUMBER(Poczatek),ISNUMBER(Koniec_Projekt)),IFERROR(IF(LataProjekcji=$F2958,ROUND($D2956-SUM($K2957:AC2957),0),ROUND(AD2955*$E2957,0)),0),0)</f>
        <v>0</v>
      </c>
      <c r="AE2957" s="5">
        <f ca="1">IF(AND($G2956,NOT(ISTEXT($G2955)),ISNUMBER(Poczatek),ISNUMBER(Koniec_Projekt)),IFERROR(IF(LataProjekcji=$F2958,ROUND($D2956-SUM($K2957:AD2957),0),ROUND(AE2955*$E2957,0)),0),0)</f>
        <v>0</v>
      </c>
    </row>
    <row r="2958" spans="2:31" hidden="1">
      <c r="B2958" s="531" t="s">
        <v>754</v>
      </c>
      <c r="D2958" s="1">
        <f ca="1">IFERROR(ROUNDUP(D2956/E2957,0),0)</f>
        <v>0</v>
      </c>
      <c r="E2958" s="1">
        <f ca="1">IF(D2958=0,0,DATEDIF(DATE(D2955,E2955,1),DATE(F2957,G2957,1),"m"))</f>
        <v>0</v>
      </c>
      <c r="F2958" s="1" t="str">
        <f ca="1">IFERROR(YEAR(G2955),"brak daty")</f>
        <v>brak daty</v>
      </c>
      <c r="G2958" s="1" t="str">
        <f ca="1">IFERROR(MONTH(G2955),"brak daty")</f>
        <v>brak daty</v>
      </c>
      <c r="I2958" s="1" t="s">
        <v>426</v>
      </c>
      <c r="K2958" s="5">
        <f ca="1">IF(AND($G2956,NOT(ISTEXT($G2955)),ISNUMBER(Poczatek),ISNUMBER(Koniec_Projekt)),IFERROR(IF(LataProjekcji=$F2957,IF(AND($G2957=$G2958,$F2957=$F2958),ROUND($D2956-SUM($K2958),0),ROUND(K2956*$E2957,0)),IF(LataProjekcji&gt;$F2957,0,ROUND(K2956*$E2957,0))),0),0)</f>
        <v>0</v>
      </c>
      <c r="L2958" s="5">
        <f ca="1">IF(AND($G2956,NOT(ISTEXT($G2955)),ISNUMBER(Poczatek),ISNUMBER(Koniec_Projekt)),IFERROR(IF(LataProjekcji=$F2957,IF(AND($G2957=$G2958,$F2957=$F2958),ROUND($D2956-SUM($K2958:K2958),0),ROUND(L2956*$E2957,0)),IF(LataProjekcji&gt;$F2957,0,ROUND(L2956*$E2957,0))),0),0)</f>
        <v>0</v>
      </c>
      <c r="M2958" s="5">
        <f ca="1">IF(AND($G2956,NOT(ISTEXT($G2955)),ISNUMBER(Poczatek),ISNUMBER(Koniec_Projekt)),IFERROR(IF(LataProjekcji=$F2957,IF(AND($G2957=$G2958,$F2957=$F2958),ROUND($D2956-SUM($K2958:L2958),0),ROUND(M2956*$E2957,0)),IF(LataProjekcji&gt;$F2957,0,ROUND(M2956*$E2957,0))),0),0)</f>
        <v>0</v>
      </c>
      <c r="N2958" s="5">
        <f ca="1">IF(AND($G2956,NOT(ISTEXT($G2955)),ISNUMBER(Poczatek),ISNUMBER(Koniec_Projekt)),IFERROR(IF(LataProjekcji=$F2957,IF(AND($G2957=$G2958,$F2957=$F2958),ROUND($D2956-SUM($K2958:M2958),0),ROUND(N2956*$E2957,0)),IF(LataProjekcji&gt;$F2957,0,ROUND(N2956*$E2957,0))),0),0)</f>
        <v>0</v>
      </c>
      <c r="O2958" s="5">
        <f ca="1">IF(AND($G2956,NOT(ISTEXT($G2955)),ISNUMBER(Poczatek),ISNUMBER(Koniec_Projekt)),IFERROR(IF(LataProjekcji=$F2957,IF(AND($G2957=$G2958,$F2957=$F2958),ROUND($D2956-SUM($K2958:N2958),0),ROUND(O2956*$E2957,0)),IF(LataProjekcji&gt;$F2957,0,ROUND(O2956*$E2957,0))),0),0)</f>
        <v>0</v>
      </c>
      <c r="P2958" s="5">
        <f ca="1">IF(AND($G2956,NOT(ISTEXT($G2955)),ISNUMBER(Poczatek),ISNUMBER(Koniec_Projekt)),IFERROR(IF(LataProjekcji=$F2957,IF(AND($G2957=$G2958,$F2957=$F2958),ROUND($D2956-SUM($K2958:O2958),0),ROUND(P2956*$E2957,0)),IF(LataProjekcji&gt;$F2957,0,ROUND(P2956*$E2957,0))),0),0)</f>
        <v>0</v>
      </c>
      <c r="Q2958" s="5">
        <f ca="1">IF(AND($G2956,NOT(ISTEXT($G2955)),ISNUMBER(Poczatek),ISNUMBER(Koniec_Projekt)),IFERROR(IF(LataProjekcji=$F2957,IF(AND($G2957=$G2958,$F2957=$F2958),ROUND($D2956-SUM($K2958:P2958),0),ROUND(Q2956*$E2957,0)),IF(LataProjekcji&gt;$F2957,0,ROUND(Q2956*$E2957,0))),0),0)</f>
        <v>0</v>
      </c>
      <c r="R2958" s="5">
        <f ca="1">IF(AND($G2956,NOT(ISTEXT($G2955)),ISNUMBER(Poczatek),ISNUMBER(Koniec_Projekt)),IFERROR(IF(LataProjekcji=$F2957,IF(AND($G2957=$G2958,$F2957=$F2958),ROUND($D2956-SUM($K2958:Q2958),0),ROUND(R2956*$E2957,0)),IF(LataProjekcji&gt;$F2957,0,ROUND(R2956*$E2957,0))),0),0)</f>
        <v>0</v>
      </c>
      <c r="S2958" s="5">
        <f ca="1">IF(AND($G2956,NOT(ISTEXT($G2955)),ISNUMBER(Poczatek),ISNUMBER(Koniec_Projekt)),IFERROR(IF(LataProjekcji=$F2957,IF(AND($G2957=$G2958,$F2957=$F2958),ROUND($D2956-SUM($K2958:R2958),0),ROUND(S2956*$E2957,0)),IF(LataProjekcji&gt;$F2957,0,ROUND(S2956*$E2957,0))),0),0)</f>
        <v>0</v>
      </c>
      <c r="T2958" s="5">
        <f ca="1">IF(AND($G2956,NOT(ISTEXT($G2955)),ISNUMBER(Poczatek),ISNUMBER(Koniec_Projekt)),IFERROR(IF(LataProjekcji=$F2957,IF(AND($G2957=$G2958,$F2957=$F2958),ROUND($D2956-SUM($K2958:S2958),0),ROUND(T2956*$E2957,0)),IF(LataProjekcji&gt;$F2957,0,ROUND(T2956*$E2957,0))),0),0)</f>
        <v>0</v>
      </c>
      <c r="U2958" s="5">
        <f ca="1">IF(AND($G2956,NOT(ISTEXT($G2955)),ISNUMBER(Poczatek),ISNUMBER(Koniec_Projekt)),IFERROR(IF(LataProjekcji=$F2957,IF(AND($G2957=$G2958,$F2957=$F2958),ROUND($D2956-SUM($K2958:T2958),0),ROUND(U2956*$E2957,0)),IF(LataProjekcji&gt;$F2957,0,ROUND(U2956*$E2957,0))),0),0)</f>
        <v>0</v>
      </c>
      <c r="V2958" s="5">
        <f ca="1">IF(AND($G2956,NOT(ISTEXT($G2955)),ISNUMBER(Poczatek),ISNUMBER(Koniec_Projekt)),IFERROR(IF(LataProjekcji=$F2957,IF(AND($G2957=$G2958,$F2957=$F2958),ROUND($D2956-SUM($K2958:U2958),0),ROUND(V2956*$E2957,0)),IF(LataProjekcji&gt;$F2957,0,ROUND(V2956*$E2957,0))),0),0)</f>
        <v>0</v>
      </c>
      <c r="W2958" s="5">
        <f ca="1">IF(AND($G2956,NOT(ISTEXT($G2955)),ISNUMBER(Poczatek),ISNUMBER(Koniec_Projekt)),IFERROR(IF(LataProjekcji=$F2957,IF(AND($G2957=$G2958,$F2957=$F2958),ROUND($D2956-SUM($K2958:V2958),0),ROUND(W2956*$E2957,0)),IF(LataProjekcji&gt;$F2957,0,ROUND(W2956*$E2957,0))),0),0)</f>
        <v>0</v>
      </c>
      <c r="X2958" s="5">
        <f ca="1">IF(AND($G2956,NOT(ISTEXT($G2955)),ISNUMBER(Poczatek),ISNUMBER(Koniec_Projekt)),IFERROR(IF(LataProjekcji=$F2957,IF(AND($G2957=$G2958,$F2957=$F2958),ROUND($D2956-SUM($K2958:W2958),0),ROUND(X2956*$E2957,0)),IF(LataProjekcji&gt;$F2957,0,ROUND(X2956*$E2957,0))),0),0)</f>
        <v>0</v>
      </c>
      <c r="Y2958" s="5">
        <f ca="1">IF(AND($G2956,NOT(ISTEXT($G2955)),ISNUMBER(Poczatek),ISNUMBER(Koniec_Projekt)),IFERROR(IF(LataProjekcji=$F2957,IF(AND($G2957=$G2958,$F2957=$F2958),ROUND($D2956-SUM($K2958:X2958),0),ROUND(Y2956*$E2957,0)),IF(LataProjekcji&gt;$F2957,0,ROUND(Y2956*$E2957,0))),0),0)</f>
        <v>0</v>
      </c>
      <c r="Z2958" s="5">
        <f ca="1">IF(AND($G2956,NOT(ISTEXT($G2955)),ISNUMBER(Poczatek),ISNUMBER(Koniec_Projekt)),IFERROR(IF(LataProjekcji=$F2957,IF(AND($G2957=$G2958,$F2957=$F2958),ROUND($D2956-SUM($K2958:Y2958),0),ROUND(Z2956*$E2957,0)),IF(LataProjekcji&gt;$F2957,0,ROUND(Z2956*$E2957,0))),0),0)</f>
        <v>0</v>
      </c>
      <c r="AA2958" s="5">
        <f ca="1">IF(AND($G2956,NOT(ISTEXT($G2955)),ISNUMBER(Poczatek),ISNUMBER(Koniec_Projekt)),IFERROR(IF(LataProjekcji=$F2957,IF(AND($G2957=$G2958,$F2957=$F2958),ROUND($D2956-SUM($K2958:Z2958),0),ROUND(AA2956*$E2957,0)),IF(LataProjekcji&gt;$F2957,0,ROUND(AA2956*$E2957,0))),0),0)</f>
        <v>0</v>
      </c>
      <c r="AB2958" s="5">
        <f ca="1">IF(AND($G2956,NOT(ISTEXT($G2955)),ISNUMBER(Poczatek),ISNUMBER(Koniec_Projekt)),IFERROR(IF(LataProjekcji=$F2957,IF(AND($G2957=$G2958,$F2957=$F2958),ROUND($D2956-SUM($K2958:AA2958),0),ROUND(AB2956*$E2957,0)),IF(LataProjekcji&gt;$F2957,0,ROUND(AB2956*$E2957,0))),0),0)</f>
        <v>0</v>
      </c>
      <c r="AC2958" s="5">
        <f ca="1">IF(AND($G2956,NOT(ISTEXT($G2955)),ISNUMBER(Poczatek),ISNUMBER(Koniec_Projekt)),IFERROR(IF(LataProjekcji=$F2957,IF(AND($G2957=$G2958,$F2957=$F2958),ROUND($D2956-SUM($K2958:AB2958),0),ROUND(AC2956*$E2957,0)),IF(LataProjekcji&gt;$F2957,0,ROUND(AC2956*$E2957,0))),0),0)</f>
        <v>0</v>
      </c>
      <c r="AD2958" s="5">
        <f ca="1">IF(AND($G2956,NOT(ISTEXT($G2955)),ISNUMBER(Poczatek),ISNUMBER(Koniec_Projekt)),IFERROR(IF(LataProjekcji=$F2957,IF(AND($G2957=$G2958,$F2957=$F2958),ROUND($D2956-SUM($K2958:AC2958),0),ROUND(AD2956*$E2957,0)),IF(LataProjekcji&gt;$F2957,0,ROUND(AD2956*$E2957,0))),0),0)</f>
        <v>0</v>
      </c>
      <c r="AE2958" s="5">
        <f ca="1">IF(AND($G2956,NOT(ISTEXT($G2955)),ISNUMBER(Poczatek),ISNUMBER(Koniec_Projekt)),IFERROR(IF(LataProjekcji=$F2957,IF(AND($G2957=$G2958,$F2957=$F2958),ROUND($D2956-SUM($K2958:AD2958),0),ROUND(AE2956*$E2957,0)),IF(LataProjekcji&gt;$F2957,0,ROUND(AE2956*$E2957,0))),0),0)</f>
        <v>0</v>
      </c>
    </row>
    <row r="2959" spans="2:31" ht="12.5" hidden="1" thickBot="1">
      <c r="B2959" s="532" t="s">
        <v>755</v>
      </c>
      <c r="C2959" s="533"/>
      <c r="D2959" s="534">
        <f ca="1">IF(D2956&gt;10,ROUND((D2958-1)*E2957,0),E2957)</f>
        <v>0</v>
      </c>
      <c r="E2959" s="534">
        <f ca="1">D2956-D2959</f>
        <v>0</v>
      </c>
      <c r="F2959" s="533"/>
      <c r="G2959" s="533"/>
      <c r="H2959" s="533"/>
      <c r="I2959" s="533"/>
      <c r="J2959" s="533"/>
      <c r="K2959" s="533"/>
      <c r="L2959" s="533"/>
      <c r="M2959" s="533"/>
      <c r="N2959" s="533"/>
      <c r="O2959" s="533"/>
      <c r="P2959" s="533"/>
      <c r="Q2959" s="533"/>
      <c r="R2959" s="533"/>
      <c r="S2959" s="533"/>
      <c r="T2959" s="533"/>
      <c r="U2959" s="533"/>
      <c r="V2959" s="533"/>
      <c r="W2959" s="533"/>
      <c r="X2959" s="533"/>
      <c r="Y2959" s="533"/>
      <c r="Z2959" s="533"/>
      <c r="AA2959" s="533"/>
      <c r="AB2959" s="533"/>
      <c r="AC2959" s="533"/>
      <c r="AD2959" s="533"/>
      <c r="AE2959" s="533"/>
    </row>
    <row r="2960" spans="2:31" ht="12.5" hidden="1" thickTop="1"/>
    <row r="2961" spans="2:31" ht="12.5" hidden="1" thickBot="1">
      <c r="B2961" s="535" t="str">
        <f ca="1">"nazwa ST: "&amp;B1795</f>
        <v>nazwa ST: 0</v>
      </c>
      <c r="C2961" s="535"/>
      <c r="D2961" s="536">
        <f>D1795</f>
        <v>183</v>
      </c>
      <c r="E2961" s="535"/>
      <c r="F2961" s="535"/>
      <c r="G2961" s="535"/>
      <c r="H2961" s="535"/>
      <c r="I2961" s="535"/>
      <c r="J2961" s="535"/>
      <c r="K2961" s="544" t="str">
        <f t="shared" ref="K2961:AE2961" si="3757">LataProjekcji</f>
        <v>Uzupełnij dane</v>
      </c>
      <c r="L2961" s="544" t="str">
        <f t="shared" si="3757"/>
        <v/>
      </c>
      <c r="M2961" s="544" t="str">
        <f t="shared" si="3757"/>
        <v/>
      </c>
      <c r="N2961" s="544" t="str">
        <f t="shared" si="3757"/>
        <v/>
      </c>
      <c r="O2961" s="544" t="str">
        <f t="shared" si="3757"/>
        <v/>
      </c>
      <c r="P2961" s="544" t="str">
        <f t="shared" si="3757"/>
        <v/>
      </c>
      <c r="Q2961" s="544" t="str">
        <f t="shared" si="3757"/>
        <v/>
      </c>
      <c r="R2961" s="544" t="str">
        <f t="shared" si="3757"/>
        <v/>
      </c>
      <c r="S2961" s="544" t="str">
        <f t="shared" si="3757"/>
        <v/>
      </c>
      <c r="T2961" s="544" t="str">
        <f t="shared" si="3757"/>
        <v/>
      </c>
      <c r="U2961" s="544" t="str">
        <f t="shared" si="3757"/>
        <v/>
      </c>
      <c r="V2961" s="544" t="str">
        <f t="shared" si="3757"/>
        <v/>
      </c>
      <c r="W2961" s="544" t="str">
        <f t="shared" si="3757"/>
        <v/>
      </c>
      <c r="X2961" s="544" t="str">
        <f t="shared" si="3757"/>
        <v/>
      </c>
      <c r="Y2961" s="544" t="str">
        <f t="shared" si="3757"/>
        <v/>
      </c>
      <c r="Z2961" s="544" t="str">
        <f t="shared" si="3757"/>
        <v/>
      </c>
      <c r="AA2961" s="544" t="str">
        <f t="shared" si="3757"/>
        <v/>
      </c>
      <c r="AB2961" s="544" t="str">
        <f t="shared" si="3757"/>
        <v/>
      </c>
      <c r="AC2961" s="544" t="str">
        <f t="shared" si="3757"/>
        <v/>
      </c>
      <c r="AD2961" s="544" t="str">
        <f t="shared" si="3757"/>
        <v/>
      </c>
      <c r="AE2961" s="544" t="str">
        <f t="shared" si="3757"/>
        <v/>
      </c>
    </row>
    <row r="2962" spans="2:31" hidden="1">
      <c r="B2962" s="531" t="s">
        <v>756</v>
      </c>
      <c r="D2962" s="1">
        <f ca="1">D1796</f>
        <v>1900</v>
      </c>
      <c r="E2962" s="1">
        <f ca="1">E1796</f>
        <v>1</v>
      </c>
      <c r="F2962" s="1">
        <f ca="1">IF(D2963&gt;10,F1796,1)</f>
        <v>1</v>
      </c>
      <c r="G2962" s="530" t="str">
        <f ca="1">IF(ISBLANK(OFFSET($E$269,$D2961,0)),"brak daty",IF(D2963&gt;10,EDATE(OFFSET($E$269,$D2961,0),D2965),DATE(D2962,E2962,1)))</f>
        <v>brak daty</v>
      </c>
      <c r="H2962" s="543" t="b">
        <f ca="1">SUM(K2962:AE2962)=D2965</f>
        <v>1</v>
      </c>
      <c r="I2962" s="1" t="s">
        <v>752</v>
      </c>
      <c r="K2962" s="5">
        <f ca="1">IF(AND($G2963,NOT(ISTEXT($G2962)),ISNUMBER(Poczatek),ISNUMBER(Koniec_Projekt)),IFERROR(IF($D2962=LataProjekcji,$F2962,IF($D2962&lt;LataProjekcji,IF((SUM(K2962)+12)&lt;$D2965,12,$D2965-SUM(K2962)),0)),0),0)</f>
        <v>0</v>
      </c>
      <c r="L2962" s="5">
        <f ca="1">IF(AND($G2963,NOT(ISTEXT($G2962)),ISNUMBER(Poczatek),ISNUMBER(Koniec_Projekt)),IFERROR(IF($D2962=LataProjekcji,$F2962,IF($D2962&lt;LataProjekcji,IF((SUM($K2962:K2962)+12)&lt;$D2965,12,$D2965-SUM($K2962:K2962)),0)),0),0)</f>
        <v>0</v>
      </c>
      <c r="M2962" s="5">
        <f ca="1">IF(AND($G2963,NOT(ISTEXT($G2962)),ISNUMBER(Poczatek),ISNUMBER(Koniec_Projekt)),IFERROR(IF($D2962=LataProjekcji,$F2962,IF($D2962&lt;LataProjekcji,IF((SUM($K2962:L2962)+12)&lt;$D2965,12,$D2965-SUM($K2962:L2962)),0)),0),0)</f>
        <v>0</v>
      </c>
      <c r="N2962" s="5">
        <f ca="1">IF(AND($G2963,NOT(ISTEXT($G2962)),ISNUMBER(Poczatek),ISNUMBER(Koniec_Projekt)),IFERROR(IF($D2962=LataProjekcji,$F2962,IF($D2962&lt;LataProjekcji,IF((SUM($K2962:M2962)+12)&lt;$D2965,12,$D2965-SUM($K2962:M2962)),0)),0),0)</f>
        <v>0</v>
      </c>
      <c r="O2962" s="5">
        <f ca="1">IF(AND($G2963,NOT(ISTEXT($G2962)),ISNUMBER(Poczatek),ISNUMBER(Koniec_Projekt)),IFERROR(IF($D2962=LataProjekcji,$F2962,IF($D2962&lt;LataProjekcji,IF((SUM($K2962:N2962)+12)&lt;$D2965,12,$D2965-SUM($K2962:N2962)),0)),0),0)</f>
        <v>0</v>
      </c>
      <c r="P2962" s="5">
        <f ca="1">IF(AND($G2963,NOT(ISTEXT($G2962)),ISNUMBER(Poczatek),ISNUMBER(Koniec_Projekt)),IFERROR(IF($D2962=LataProjekcji,$F2962,IF($D2962&lt;LataProjekcji,IF((SUM($K2962:O2962)+12)&lt;$D2965,12,$D2965-SUM($K2962:O2962)),0)),0),0)</f>
        <v>0</v>
      </c>
      <c r="Q2962" s="5">
        <f ca="1">IF(AND($G2963,NOT(ISTEXT($G2962)),ISNUMBER(Poczatek),ISNUMBER(Koniec_Projekt)),IFERROR(IF($D2962=LataProjekcji,$F2962,IF($D2962&lt;LataProjekcji,IF((SUM($K2962:P2962)+12)&lt;$D2965,12,$D2965-SUM($K2962:P2962)),0)),0),0)</f>
        <v>0</v>
      </c>
      <c r="R2962" s="5">
        <f ca="1">IF(AND($G2963,NOT(ISTEXT($G2962)),ISNUMBER(Poczatek),ISNUMBER(Koniec_Projekt)),IFERROR(IF($D2962=LataProjekcji,$F2962,IF($D2962&lt;LataProjekcji,IF((SUM($K2962:Q2962)+12)&lt;$D2965,12,$D2965-SUM($K2962:Q2962)),0)),0),0)</f>
        <v>0</v>
      </c>
      <c r="S2962" s="5">
        <f ca="1">IF(AND($G2963,NOT(ISTEXT($G2962)),ISNUMBER(Poczatek),ISNUMBER(Koniec_Projekt)),IFERROR(IF($D2962=LataProjekcji,$F2962,IF($D2962&lt;LataProjekcji,IF((SUM($K2962:R2962)+12)&lt;$D2965,12,$D2965-SUM($K2962:R2962)),0)),0),0)</f>
        <v>0</v>
      </c>
      <c r="T2962" s="5">
        <f ca="1">IF(AND($G2963,NOT(ISTEXT($G2962)),ISNUMBER(Poczatek),ISNUMBER(Koniec_Projekt)),IFERROR(IF($D2962=LataProjekcji,$F2962,IF($D2962&lt;LataProjekcji,IF((SUM($K2962:S2962)+12)&lt;$D2965,12,$D2965-SUM($K2962:S2962)),0)),0),0)</f>
        <v>0</v>
      </c>
      <c r="U2962" s="5">
        <f ca="1">IF(AND($G2963,NOT(ISTEXT($G2962)),ISNUMBER(Poczatek),ISNUMBER(Koniec_Projekt)),IFERROR(IF($D2962=LataProjekcji,$F2962,IF($D2962&lt;LataProjekcji,IF((SUM($K2962:T2962)+12)&lt;$D2965,12,$D2965-SUM($K2962:T2962)),0)),0),0)</f>
        <v>0</v>
      </c>
      <c r="V2962" s="5">
        <f ca="1">IF(AND($G2963,NOT(ISTEXT($G2962)),ISNUMBER(Poczatek),ISNUMBER(Koniec_Projekt)),IFERROR(IF($D2962=LataProjekcji,$F2962,IF($D2962&lt;LataProjekcji,IF((SUM($K2962:U2962)+12)&lt;$D2965,12,$D2965-SUM($K2962:U2962)),0)),0),0)</f>
        <v>0</v>
      </c>
      <c r="W2962" s="5">
        <f ca="1">IF(AND($G2963,NOT(ISTEXT($G2962)),ISNUMBER(Poczatek),ISNUMBER(Koniec_Projekt)),IFERROR(IF($D2962=LataProjekcji,$F2962,IF($D2962&lt;LataProjekcji,IF((SUM($K2962:V2962)+12)&lt;$D2965,12,$D2965-SUM($K2962:V2962)),0)),0),0)</f>
        <v>0</v>
      </c>
      <c r="X2962" s="5">
        <f ca="1">IF(AND($G2963,NOT(ISTEXT($G2962)),ISNUMBER(Poczatek),ISNUMBER(Koniec_Projekt)),IFERROR(IF($D2962=LataProjekcji,$F2962,IF($D2962&lt;LataProjekcji,IF((SUM($K2962:W2962)+12)&lt;$D2965,12,$D2965-SUM($K2962:W2962)),0)),0),0)</f>
        <v>0</v>
      </c>
      <c r="Y2962" s="5">
        <f ca="1">IF(AND($G2963,NOT(ISTEXT($G2962)),ISNUMBER(Poczatek),ISNUMBER(Koniec_Projekt)),IFERROR(IF($D2962=LataProjekcji,$F2962,IF($D2962&lt;LataProjekcji,IF((SUM($K2962:X2962)+12)&lt;$D2965,12,$D2965-SUM($K2962:X2962)),0)),0),0)</f>
        <v>0</v>
      </c>
      <c r="Z2962" s="5">
        <f ca="1">IF(AND($G2963,NOT(ISTEXT($G2962)),ISNUMBER(Poczatek),ISNUMBER(Koniec_Projekt)),IFERROR(IF($D2962=LataProjekcji,$F2962,IF($D2962&lt;LataProjekcji,IF((SUM($K2962:Y2962)+12)&lt;$D2965,12,$D2965-SUM($K2962:Y2962)),0)),0),0)</f>
        <v>0</v>
      </c>
      <c r="AA2962" s="5">
        <f ca="1">IF(AND($G2963,NOT(ISTEXT($G2962)),ISNUMBER(Poczatek),ISNUMBER(Koniec_Projekt)),IFERROR(IF($D2962=LataProjekcji,$F2962,IF($D2962&lt;LataProjekcji,IF((SUM($K2962:Z2962)+12)&lt;$D2965,12,$D2965-SUM($K2962:Z2962)),0)),0),0)</f>
        <v>0</v>
      </c>
      <c r="AB2962" s="5">
        <f ca="1">IF(AND($G2963,NOT(ISTEXT($G2962)),ISNUMBER(Poczatek),ISNUMBER(Koniec_Projekt)),IFERROR(IF($D2962=LataProjekcji,$F2962,IF($D2962&lt;LataProjekcji,IF((SUM($K2962:AA2962)+12)&lt;$D2965,12,$D2965-SUM($K2962:AA2962)),0)),0),0)</f>
        <v>0</v>
      </c>
      <c r="AC2962" s="5">
        <f ca="1">IF(AND($G2963,NOT(ISTEXT($G2962)),ISNUMBER(Poczatek),ISNUMBER(Koniec_Projekt)),IFERROR(IF($D2962=LataProjekcji,$F2962,IF($D2962&lt;LataProjekcji,IF((SUM($K2962:AB2962)+12)&lt;$D2965,12,$D2965-SUM($K2962:AB2962)),0)),0),0)</f>
        <v>0</v>
      </c>
      <c r="AD2962" s="5">
        <f ca="1">IF(AND($G2963,NOT(ISTEXT($G2962)),ISNUMBER(Poczatek),ISNUMBER(Koniec_Projekt)),IFERROR(IF($D2962=LataProjekcji,$F2962,IF($D2962&lt;LataProjekcji,IF((SUM($K2962:AC2962)+12)&lt;$D2965,12,$D2965-SUM($K2962:AC2962)),0)),0),0)</f>
        <v>0</v>
      </c>
      <c r="AE2962" s="5">
        <f ca="1">IF(AND($G2963,NOT(ISTEXT($G2962)),ISNUMBER(Poczatek),ISNUMBER(Koniec_Projekt)),IFERROR(IF($D2962=LataProjekcji,$F2962,IF($D2962&lt;LataProjekcji,IF((SUM($K2962:AD2962)+12)&lt;$D2965,12,$D2965-SUM($K2962:AD2962)),0)),0),0)</f>
        <v>0</v>
      </c>
    </row>
    <row r="2963" spans="2:31" hidden="1">
      <c r="B2963" s="531" t="s">
        <v>758</v>
      </c>
      <c r="D2963" s="5">
        <f ca="1">D1797</f>
        <v>0</v>
      </c>
      <c r="E2963" s="459">
        <f ca="1">E1797</f>
        <v>0</v>
      </c>
      <c r="F2963" s="459">
        <f ca="1">F1797</f>
        <v>0</v>
      </c>
      <c r="G2963" s="1" t="b">
        <f>NOT(ISBLANK(am_maszyny))</f>
        <v>0</v>
      </c>
      <c r="H2963" s="543" t="b">
        <f ca="1">SUM(K2963:AE2963)=E2965</f>
        <v>1</v>
      </c>
      <c r="I2963" s="1" t="s">
        <v>753</v>
      </c>
      <c r="K2963" s="542">
        <f ca="1">IF(AND($G2963,NOT(ISTEXT($G2962)),ISNUMBER(Poczatek),ISNUMBER(Koniec_Projekt)),IFERROR(IF($D2962=LataProjekcji,IF($F2962&gt;$E2965,$E2965,$F2962),IF($D2965&gt;=$E2965,(IF($D2962&lt;LataProjekcji,IF((SUM(J2963:$K2963)+12)&lt;$E2965,12,$E2965-SUM(J2963:$K2963)),0)),(IF($D2962&lt;LataProjekcji,IF((SUM(J2963:$K2963)+12)&lt;$D2965,12,$D2965-SUM(J2963:$K2963)),0)))),0),0)</f>
        <v>0</v>
      </c>
      <c r="L2963" s="542">
        <f ca="1">IF(AND($G2963,NOT(ISTEXT($G2962)),ISNUMBER(Poczatek),ISNUMBER(Koniec_Projekt)),IFERROR(IF($D2962=LataProjekcji,IF($F2962&gt;$E2965,$E2965,$F2962),IF($D2965&gt;=$E2965,(IF($D2962&lt;LataProjekcji,IF((SUM($K2963:K2963)+12)&lt;$E2965,12,$E2965-SUM($K2963:K2963)),0)),(IF($D2962&lt;LataProjekcji,IF((SUM($K2963:K2963)+12)&lt;$D2965,12,$D2965-SUM($K2963:K2963)),0)))),0),0)</f>
        <v>0</v>
      </c>
      <c r="M2963" s="542">
        <f ca="1">IF(AND($G2963,NOT(ISTEXT($G2962)),ISNUMBER(Poczatek),ISNUMBER(Koniec_Projekt)),IFERROR(IF($D2962=LataProjekcji,IF($F2962&gt;$E2965,$E2965,$F2962),IF($D2965&gt;=$E2965,(IF($D2962&lt;LataProjekcji,IF((SUM($K2963:L2963)+12)&lt;$E2965,12,$E2965-SUM($K2963:L2963)),0)),(IF($D2962&lt;LataProjekcji,IF((SUM($K2963:L2963)+12)&lt;$D2965,12,$D2965-SUM($K2963:L2963)),0)))),0),0)</f>
        <v>0</v>
      </c>
      <c r="N2963" s="542">
        <f ca="1">IF(AND($G2963,NOT(ISTEXT($G2962)),ISNUMBER(Poczatek),ISNUMBER(Koniec_Projekt)),IFERROR(IF($D2962=LataProjekcji,IF($F2962&gt;$E2965,$E2965,$F2962),IF($D2965&gt;=$E2965,(IF($D2962&lt;LataProjekcji,IF((SUM($K2963:M2963)+12)&lt;$E2965,12,$E2965-SUM($K2963:M2963)),0)),(IF($D2962&lt;LataProjekcji,IF((SUM($K2963:M2963)+12)&lt;$D2965,12,$D2965-SUM($K2963:M2963)),0)))),0),0)</f>
        <v>0</v>
      </c>
      <c r="O2963" s="542">
        <f ca="1">IF(AND($G2963,NOT(ISTEXT($G2962)),ISNUMBER(Poczatek),ISNUMBER(Koniec_Projekt)),IFERROR(IF($D2962=LataProjekcji,IF($F2962&gt;$E2965,$E2965,$F2962),IF($D2965&gt;=$E2965,(IF($D2962&lt;LataProjekcji,IF((SUM($K2963:N2963)+12)&lt;$E2965,12,$E2965-SUM($K2963:N2963)),0)),(IF($D2962&lt;LataProjekcji,IF((SUM($K2963:N2963)+12)&lt;$D2965,12,$D2965-SUM($K2963:N2963)),0)))),0),0)</f>
        <v>0</v>
      </c>
      <c r="P2963" s="542">
        <f ca="1">IF(AND($G2963,NOT(ISTEXT($G2962)),ISNUMBER(Poczatek),ISNUMBER(Koniec_Projekt)),IFERROR(IF($D2962=LataProjekcji,IF($F2962&gt;$E2965,$E2965,$F2962),IF($D2965&gt;=$E2965,(IF($D2962&lt;LataProjekcji,IF((SUM($K2963:O2963)+12)&lt;$E2965,12,$E2965-SUM($K2963:O2963)),0)),(IF($D2962&lt;LataProjekcji,IF((SUM($K2963:O2963)+12)&lt;$D2965,12,$D2965-SUM($K2963:O2963)),0)))),0),0)</f>
        <v>0</v>
      </c>
      <c r="Q2963" s="542">
        <f ca="1">IF(AND($G2963,NOT(ISTEXT($G2962)),ISNUMBER(Poczatek),ISNUMBER(Koniec_Projekt)),IFERROR(IF($D2962=LataProjekcji,IF($F2962&gt;$E2965,$E2965,$F2962),IF($D2965&gt;=$E2965,(IF($D2962&lt;LataProjekcji,IF((SUM($K2963:P2963)+12)&lt;$E2965,12,$E2965-SUM($K2963:P2963)),0)),(IF($D2962&lt;LataProjekcji,IF((SUM($K2963:P2963)+12)&lt;$D2965,12,$D2965-SUM($K2963:P2963)),0)))),0),0)</f>
        <v>0</v>
      </c>
      <c r="R2963" s="542">
        <f ca="1">IF(AND($G2963,NOT(ISTEXT($G2962)),ISNUMBER(Poczatek),ISNUMBER(Koniec_Projekt)),IFERROR(IF($D2962=LataProjekcji,IF($F2962&gt;$E2965,$E2965,$F2962),IF($D2965&gt;=$E2965,(IF($D2962&lt;LataProjekcji,IF((SUM($K2963:Q2963)+12)&lt;$E2965,12,$E2965-SUM($K2963:Q2963)),0)),(IF($D2962&lt;LataProjekcji,IF((SUM($K2963:Q2963)+12)&lt;$D2965,12,$D2965-SUM($K2963:Q2963)),0)))),0),0)</f>
        <v>0</v>
      </c>
      <c r="S2963" s="542">
        <f ca="1">IF(AND($G2963,NOT(ISTEXT($G2962)),ISNUMBER(Poczatek),ISNUMBER(Koniec_Projekt)),IFERROR(IF($D2962=LataProjekcji,IF($F2962&gt;$E2965,$E2965,$F2962),IF($D2965&gt;=$E2965,(IF($D2962&lt;LataProjekcji,IF((SUM($K2963:R2963)+12)&lt;$E2965,12,$E2965-SUM($K2963:R2963)),0)),(IF($D2962&lt;LataProjekcji,IF((SUM($K2963:R2963)+12)&lt;$D2965,12,$D2965-SUM($K2963:R2963)),0)))),0),0)</f>
        <v>0</v>
      </c>
      <c r="T2963" s="542">
        <f ca="1">IF(AND($G2963,NOT(ISTEXT($G2962)),ISNUMBER(Poczatek),ISNUMBER(Koniec_Projekt)),IFERROR(IF($D2962=LataProjekcji,IF($F2962&gt;$E2965,$E2965,$F2962),IF($D2965&gt;=$E2965,(IF($D2962&lt;LataProjekcji,IF((SUM($K2963:S2963)+12)&lt;$E2965,12,$E2965-SUM($K2963:S2963)),0)),(IF($D2962&lt;LataProjekcji,IF((SUM($K2963:S2963)+12)&lt;$D2965,12,$D2965-SUM($K2963:S2963)),0)))),0),0)</f>
        <v>0</v>
      </c>
      <c r="U2963" s="542">
        <f ca="1">IF(AND($G2963,NOT(ISTEXT($G2962)),ISNUMBER(Poczatek),ISNUMBER(Koniec_Projekt)),IFERROR(IF($D2962=LataProjekcji,IF($F2962&gt;$E2965,$E2965,$F2962),IF($D2965&gt;=$E2965,(IF($D2962&lt;LataProjekcji,IF((SUM($K2963:T2963)+12)&lt;$E2965,12,$E2965-SUM($K2963:T2963)),0)),(IF($D2962&lt;LataProjekcji,IF((SUM($K2963:T2963)+12)&lt;$D2965,12,$D2965-SUM($K2963:T2963)),0)))),0),0)</f>
        <v>0</v>
      </c>
      <c r="V2963" s="542">
        <f ca="1">IF(AND($G2963,NOT(ISTEXT($G2962)),ISNUMBER(Poczatek),ISNUMBER(Koniec_Projekt)),IFERROR(IF($D2962=LataProjekcji,IF($F2962&gt;$E2965,$E2965,$F2962),IF($D2965&gt;=$E2965,(IF($D2962&lt;LataProjekcji,IF((SUM($K2963:U2963)+12)&lt;$E2965,12,$E2965-SUM($K2963:U2963)),0)),(IF($D2962&lt;LataProjekcji,IF((SUM($K2963:U2963)+12)&lt;$D2965,12,$D2965-SUM($K2963:U2963)),0)))),0),0)</f>
        <v>0</v>
      </c>
      <c r="W2963" s="542">
        <f ca="1">IF(AND($G2963,NOT(ISTEXT($G2962)),ISNUMBER(Poczatek),ISNUMBER(Koniec_Projekt)),IFERROR(IF($D2962=LataProjekcji,IF($F2962&gt;$E2965,$E2965,$F2962),IF($D2965&gt;=$E2965,(IF($D2962&lt;LataProjekcji,IF((SUM($K2963:V2963)+12)&lt;$E2965,12,$E2965-SUM($K2963:V2963)),0)),(IF($D2962&lt;LataProjekcji,IF((SUM($K2963:V2963)+12)&lt;$D2965,12,$D2965-SUM($K2963:V2963)),0)))),0),0)</f>
        <v>0</v>
      </c>
      <c r="X2963" s="542">
        <f ca="1">IF(AND($G2963,NOT(ISTEXT($G2962)),ISNUMBER(Poczatek),ISNUMBER(Koniec_Projekt)),IFERROR(IF($D2962=LataProjekcji,IF($F2962&gt;$E2965,$E2965,$F2962),IF($D2965&gt;=$E2965,(IF($D2962&lt;LataProjekcji,IF((SUM($K2963:W2963)+12)&lt;$E2965,12,$E2965-SUM($K2963:W2963)),0)),(IF($D2962&lt;LataProjekcji,IF((SUM($K2963:W2963)+12)&lt;$D2965,12,$D2965-SUM($K2963:W2963)),0)))),0),0)</f>
        <v>0</v>
      </c>
      <c r="Y2963" s="542">
        <f ca="1">IF(AND($G2963,NOT(ISTEXT($G2962)),ISNUMBER(Poczatek),ISNUMBER(Koniec_Projekt)),IFERROR(IF($D2962=LataProjekcji,IF($F2962&gt;$E2965,$E2965,$F2962),IF($D2965&gt;=$E2965,(IF($D2962&lt;LataProjekcji,IF((SUM($K2963:X2963)+12)&lt;$E2965,12,$E2965-SUM($K2963:X2963)),0)),(IF($D2962&lt;LataProjekcji,IF((SUM($K2963:X2963)+12)&lt;$D2965,12,$D2965-SUM($K2963:X2963)),0)))),0),0)</f>
        <v>0</v>
      </c>
      <c r="Z2963" s="542">
        <f ca="1">IF(AND($G2963,NOT(ISTEXT($G2962)),ISNUMBER(Poczatek),ISNUMBER(Koniec_Projekt)),IFERROR(IF($D2962=LataProjekcji,IF($F2962&gt;$E2965,$E2965,$F2962),IF($D2965&gt;=$E2965,(IF($D2962&lt;LataProjekcji,IF((SUM($K2963:Y2963)+12)&lt;$E2965,12,$E2965-SUM($K2963:Y2963)),0)),(IF($D2962&lt;LataProjekcji,IF((SUM($K2963:Y2963)+12)&lt;$D2965,12,$D2965-SUM($K2963:Y2963)),0)))),0),0)</f>
        <v>0</v>
      </c>
      <c r="AA2963" s="542">
        <f ca="1">IF(AND($G2963,NOT(ISTEXT($G2962)),ISNUMBER(Poczatek),ISNUMBER(Koniec_Projekt)),IFERROR(IF($D2962=LataProjekcji,IF($F2962&gt;$E2965,$E2965,$F2962),IF($D2965&gt;=$E2965,(IF($D2962&lt;LataProjekcji,IF((SUM($K2963:Z2963)+12)&lt;$E2965,12,$E2965-SUM($K2963:Z2963)),0)),(IF($D2962&lt;LataProjekcji,IF((SUM($K2963:Z2963)+12)&lt;$D2965,12,$D2965-SUM($K2963:Z2963)),0)))),0),0)</f>
        <v>0</v>
      </c>
      <c r="AB2963" s="542">
        <f ca="1">IF(AND($G2963,NOT(ISTEXT($G2962)),ISNUMBER(Poczatek),ISNUMBER(Koniec_Projekt)),IFERROR(IF($D2962=LataProjekcji,IF($F2962&gt;$E2965,$E2965,$F2962),IF($D2965&gt;=$E2965,(IF($D2962&lt;LataProjekcji,IF((SUM($K2963:AA2963)+12)&lt;$E2965,12,$E2965-SUM($K2963:AA2963)),0)),(IF($D2962&lt;LataProjekcji,IF((SUM($K2963:AA2963)+12)&lt;$D2965,12,$D2965-SUM($K2963:AA2963)),0)))),0),0)</f>
        <v>0</v>
      </c>
      <c r="AC2963" s="542">
        <f ca="1">IF(AND($G2963,NOT(ISTEXT($G2962)),ISNUMBER(Poczatek),ISNUMBER(Koniec_Projekt)),IFERROR(IF($D2962=LataProjekcji,IF($F2962&gt;$E2965,$E2965,$F2962),IF($D2965&gt;=$E2965,(IF($D2962&lt;LataProjekcji,IF((SUM($K2963:AB2963)+12)&lt;$E2965,12,$E2965-SUM($K2963:AB2963)),0)),(IF($D2962&lt;LataProjekcji,IF((SUM($K2963:AB2963)+12)&lt;$D2965,12,$D2965-SUM($K2963:AB2963)),0)))),0),0)</f>
        <v>0</v>
      </c>
      <c r="AD2963" s="542">
        <f ca="1">IF(AND($G2963,NOT(ISTEXT($G2962)),ISNUMBER(Poczatek),ISNUMBER(Koniec_Projekt)),IFERROR(IF($D2962=LataProjekcji,IF($F2962&gt;$E2965,$E2965,$F2962),IF($D2965&gt;=$E2965,(IF($D2962&lt;LataProjekcji,IF((SUM($K2963:AC2963)+12)&lt;$E2965,12,$E2965-SUM($K2963:AC2963)),0)),(IF($D2962&lt;LataProjekcji,IF((SUM($K2963:AC2963)+12)&lt;$D2965,12,$D2965-SUM($K2963:AC2963)),0)))),0),0)</f>
        <v>0</v>
      </c>
      <c r="AE2963" s="542">
        <f ca="1">IF(AND($G2963,NOT(ISTEXT($G2962)),ISNUMBER(Poczatek),ISNUMBER(Koniec_Projekt)),IFERROR(IF($D2962=LataProjekcji,IF($F2962&gt;$E2965,$E2965,$F2962),IF($D2965&gt;=$E2965,(IF($D2962&lt;LataProjekcji,IF((SUM($K2963:AD2963)+12)&lt;$E2965,12,$E2965-SUM($K2963:AD2963)),0)),(IF($D2962&lt;LataProjekcji,IF((SUM($K2963:AD2963)+12)&lt;$D2965,12,$D2965-SUM($K2963:AD2963)),0)))),0),0)</f>
        <v>0</v>
      </c>
    </row>
    <row r="2964" spans="2:31" hidden="1">
      <c r="B2964" s="531" t="s">
        <v>757</v>
      </c>
      <c r="D2964" s="459">
        <f ca="1">D1798</f>
        <v>0</v>
      </c>
      <c r="E2964" s="459">
        <f ca="1">IF(D2963&gt;10,ROUND(D2964/12,2),D2964)</f>
        <v>0</v>
      </c>
      <c r="F2964" s="529">
        <f>Koniec_Projekt</f>
        <v>0</v>
      </c>
      <c r="G2964" s="330">
        <f>Miesiac_Koniec_Projekt</f>
        <v>0</v>
      </c>
      <c r="H2964" s="543" t="b">
        <f ca="1">SUM(K2964:AE2964)=D2963</f>
        <v>1</v>
      </c>
      <c r="I2964" s="1" t="s">
        <v>716</v>
      </c>
      <c r="K2964" s="256">
        <f ca="1">IF(AND($G2963,NOT(ISTEXT($G2962)),ISNUMBER(Poczatek),ISNUMBER(Koniec_Projekt)),IFERROR(IF(LataProjekcji=$F2965,ROUND($D2963,0),ROUND(K2962*$E2964,0)),0),0)</f>
        <v>0</v>
      </c>
      <c r="L2964" s="5">
        <f ca="1">IF(AND($G2963,NOT(ISTEXT($G2962)),ISNUMBER(Poczatek),ISNUMBER(Koniec_Projekt)),IFERROR(IF(LataProjekcji=$F2965,ROUND($D2963-SUM(K2964:$K2964),0),ROUND(L2962*$E2964,0)),0),0)</f>
        <v>0</v>
      </c>
      <c r="M2964" s="5">
        <f ca="1">IF(AND($G2963,NOT(ISTEXT($G2962)),ISNUMBER(Poczatek),ISNUMBER(Koniec_Projekt)),IFERROR(IF(LataProjekcji=$F2965,ROUND($D2963-SUM($K2964:L2964),0),ROUND(M2962*$E2964,0)),0),0)</f>
        <v>0</v>
      </c>
      <c r="N2964" s="5">
        <f ca="1">IF(AND($G2963,NOT(ISTEXT($G2962)),ISNUMBER(Poczatek),ISNUMBER(Koniec_Projekt)),IFERROR(IF(LataProjekcji=$F2965,ROUND($D2963-SUM($K2964:M2964),0),ROUND(N2962*$E2964,0)),0),0)</f>
        <v>0</v>
      </c>
      <c r="O2964" s="5">
        <f ca="1">IF(AND($G2963,NOT(ISTEXT($G2962)),ISNUMBER(Poczatek),ISNUMBER(Koniec_Projekt)),IFERROR(IF(LataProjekcji=$F2965,ROUND($D2963-SUM($K2964:N2964),0),ROUND(O2962*$E2964,0)),0),0)</f>
        <v>0</v>
      </c>
      <c r="P2964" s="5">
        <f ca="1">IF(AND($G2963,NOT(ISTEXT($G2962)),ISNUMBER(Poczatek),ISNUMBER(Koniec_Projekt)),IFERROR(IF(LataProjekcji=$F2965,ROUND($D2963-SUM($K2964:O2964),0),ROUND(P2962*$E2964,0)),0),0)</f>
        <v>0</v>
      </c>
      <c r="Q2964" s="5">
        <f ca="1">IF(AND($G2963,NOT(ISTEXT($G2962)),ISNUMBER(Poczatek),ISNUMBER(Koniec_Projekt)),IFERROR(IF(LataProjekcji=$F2965,ROUND($D2963-SUM($K2964:P2964),0),ROUND(Q2962*$E2964,0)),0),0)</f>
        <v>0</v>
      </c>
      <c r="R2964" s="5">
        <f ca="1">IF(AND($G2963,NOT(ISTEXT($G2962)),ISNUMBER(Poczatek),ISNUMBER(Koniec_Projekt)),IFERROR(IF(LataProjekcji=$F2965,ROUND($D2963-SUM($K2964:Q2964),0),ROUND(R2962*$E2964,0)),0),0)</f>
        <v>0</v>
      </c>
      <c r="S2964" s="5">
        <f ca="1">IF(AND($G2963,NOT(ISTEXT($G2962)),ISNUMBER(Poczatek),ISNUMBER(Koniec_Projekt)),IFERROR(IF(LataProjekcji=$F2965,ROUND($D2963-SUM($K2964:R2964),0),ROUND(S2962*$E2964,0)),0),0)</f>
        <v>0</v>
      </c>
      <c r="T2964" s="5">
        <f ca="1">IF(AND($G2963,NOT(ISTEXT($G2962)),ISNUMBER(Poczatek),ISNUMBER(Koniec_Projekt)),IFERROR(IF(LataProjekcji=$F2965,ROUND($D2963-SUM($K2964:S2964),0),ROUND(T2962*$E2964,0)),0),0)</f>
        <v>0</v>
      </c>
      <c r="U2964" s="5">
        <f ca="1">IF(AND($G2963,NOT(ISTEXT($G2962)),ISNUMBER(Poczatek),ISNUMBER(Koniec_Projekt)),IFERROR(IF(LataProjekcji=$F2965,ROUND($D2963-SUM($K2964:T2964),0),ROUND(U2962*$E2964,0)),0),0)</f>
        <v>0</v>
      </c>
      <c r="V2964" s="5">
        <f ca="1">IF(AND($G2963,NOT(ISTEXT($G2962)),ISNUMBER(Poczatek),ISNUMBER(Koniec_Projekt)),IFERROR(IF(LataProjekcji=$F2965,ROUND($D2963-SUM($K2964:U2964),0),ROUND(V2962*$E2964,0)),0),0)</f>
        <v>0</v>
      </c>
      <c r="W2964" s="5">
        <f ca="1">IF(AND($G2963,NOT(ISTEXT($G2962)),ISNUMBER(Poczatek),ISNUMBER(Koniec_Projekt)),IFERROR(IF(LataProjekcji=$F2965,ROUND($D2963-SUM($K2964:V2964),0),ROUND(W2962*$E2964,0)),0),0)</f>
        <v>0</v>
      </c>
      <c r="X2964" s="5">
        <f ca="1">IF(AND($G2963,NOT(ISTEXT($G2962)),ISNUMBER(Poczatek),ISNUMBER(Koniec_Projekt)),IFERROR(IF(LataProjekcji=$F2965,ROUND($D2963-SUM($K2964:W2964),0),ROUND(X2962*$E2964,0)),0),0)</f>
        <v>0</v>
      </c>
      <c r="Y2964" s="5">
        <f ca="1">IF(AND($G2963,NOT(ISTEXT($G2962)),ISNUMBER(Poczatek),ISNUMBER(Koniec_Projekt)),IFERROR(IF(LataProjekcji=$F2965,ROUND($D2963-SUM($K2964:X2964),0),ROUND(Y2962*$E2964,0)),0),0)</f>
        <v>0</v>
      </c>
      <c r="Z2964" s="5">
        <f ca="1">IF(AND($G2963,NOT(ISTEXT($G2962)),ISNUMBER(Poczatek),ISNUMBER(Koniec_Projekt)),IFERROR(IF(LataProjekcji=$F2965,ROUND($D2963-SUM($K2964:Y2964),0),ROUND(Z2962*$E2964,0)),0),0)</f>
        <v>0</v>
      </c>
      <c r="AA2964" s="5">
        <f ca="1">IF(AND($G2963,NOT(ISTEXT($G2962)),ISNUMBER(Poczatek),ISNUMBER(Koniec_Projekt)),IFERROR(IF(LataProjekcji=$F2965,ROUND($D2963-SUM($K2964:Z2964),0),ROUND(AA2962*$E2964,0)),0),0)</f>
        <v>0</v>
      </c>
      <c r="AB2964" s="5">
        <f ca="1">IF(AND($G2963,NOT(ISTEXT($G2962)),ISNUMBER(Poczatek),ISNUMBER(Koniec_Projekt)),IFERROR(IF(LataProjekcji=$F2965,ROUND($D2963-SUM($K2964:AA2964),0),ROUND(AB2962*$E2964,0)),0),0)</f>
        <v>0</v>
      </c>
      <c r="AC2964" s="5">
        <f ca="1">IF(AND($G2963,NOT(ISTEXT($G2962)),ISNUMBER(Poczatek),ISNUMBER(Koniec_Projekt)),IFERROR(IF(LataProjekcji=$F2965,ROUND($D2963-SUM($K2964:AB2964),0),ROUND(AC2962*$E2964,0)),0),0)</f>
        <v>0</v>
      </c>
      <c r="AD2964" s="5">
        <f ca="1">IF(AND($G2963,NOT(ISTEXT($G2962)),ISNUMBER(Poczatek),ISNUMBER(Koniec_Projekt)),IFERROR(IF(LataProjekcji=$F2965,ROUND($D2963-SUM($K2964:AC2964),0),ROUND(AD2962*$E2964,0)),0),0)</f>
        <v>0</v>
      </c>
      <c r="AE2964" s="5">
        <f ca="1">IF(AND($G2963,NOT(ISTEXT($G2962)),ISNUMBER(Poczatek),ISNUMBER(Koniec_Projekt)),IFERROR(IF(LataProjekcji=$F2965,ROUND($D2963-SUM($K2964:AD2964),0),ROUND(AE2962*$E2964,0)),0),0)</f>
        <v>0</v>
      </c>
    </row>
    <row r="2965" spans="2:31" hidden="1">
      <c r="B2965" s="531" t="s">
        <v>754</v>
      </c>
      <c r="D2965" s="1">
        <f ca="1">IFERROR(ROUNDUP(D2963/E2964,0),0)</f>
        <v>0</v>
      </c>
      <c r="E2965" s="1">
        <f ca="1">IF(D2965=0,0,DATEDIF(DATE(D2962,E2962,1),DATE(F2964,G2964,1),"m"))</f>
        <v>0</v>
      </c>
      <c r="F2965" s="1" t="str">
        <f ca="1">IFERROR(YEAR(G2962),"brak daty")</f>
        <v>brak daty</v>
      </c>
      <c r="G2965" s="1" t="str">
        <f ca="1">IFERROR(MONTH(G2962),"brak daty")</f>
        <v>brak daty</v>
      </c>
      <c r="I2965" s="1" t="s">
        <v>426</v>
      </c>
      <c r="K2965" s="5">
        <f ca="1">IF(AND($G2963,NOT(ISTEXT($G2962)),ISNUMBER(Poczatek),ISNUMBER(Koniec_Projekt)),IFERROR(IF(LataProjekcji=$F2964,IF(AND($G2964=$G2965,$F2964=$F2965),ROUND($D2963-SUM($K2965),0),ROUND(K2963*$E2964,0)),IF(LataProjekcji&gt;$F2964,0,ROUND(K2963*$E2964,0))),0),0)</f>
        <v>0</v>
      </c>
      <c r="L2965" s="5">
        <f ca="1">IF(AND($G2963,NOT(ISTEXT($G2962)),ISNUMBER(Poczatek),ISNUMBER(Koniec_Projekt)),IFERROR(IF(LataProjekcji=$F2964,IF(AND($G2964=$G2965,$F2964=$F2965),ROUND($D2963-SUM($K2965:K2965),0),ROUND(L2963*$E2964,0)),IF(LataProjekcji&gt;$F2964,0,ROUND(L2963*$E2964,0))),0),0)</f>
        <v>0</v>
      </c>
      <c r="M2965" s="5">
        <f ca="1">IF(AND($G2963,NOT(ISTEXT($G2962)),ISNUMBER(Poczatek),ISNUMBER(Koniec_Projekt)),IFERROR(IF(LataProjekcji=$F2964,IF(AND($G2964=$G2965,$F2964=$F2965),ROUND($D2963-SUM($K2965:L2965),0),ROUND(M2963*$E2964,0)),IF(LataProjekcji&gt;$F2964,0,ROUND(M2963*$E2964,0))),0),0)</f>
        <v>0</v>
      </c>
      <c r="N2965" s="5">
        <f ca="1">IF(AND($G2963,NOT(ISTEXT($G2962)),ISNUMBER(Poczatek),ISNUMBER(Koniec_Projekt)),IFERROR(IF(LataProjekcji=$F2964,IF(AND($G2964=$G2965,$F2964=$F2965),ROUND($D2963-SUM($K2965:M2965),0),ROUND(N2963*$E2964,0)),IF(LataProjekcji&gt;$F2964,0,ROUND(N2963*$E2964,0))),0),0)</f>
        <v>0</v>
      </c>
      <c r="O2965" s="5">
        <f ca="1">IF(AND($G2963,NOT(ISTEXT($G2962)),ISNUMBER(Poczatek),ISNUMBER(Koniec_Projekt)),IFERROR(IF(LataProjekcji=$F2964,IF(AND($G2964=$G2965,$F2964=$F2965),ROUND($D2963-SUM($K2965:N2965),0),ROUND(O2963*$E2964,0)),IF(LataProjekcji&gt;$F2964,0,ROUND(O2963*$E2964,0))),0),0)</f>
        <v>0</v>
      </c>
      <c r="P2965" s="5">
        <f ca="1">IF(AND($G2963,NOT(ISTEXT($G2962)),ISNUMBER(Poczatek),ISNUMBER(Koniec_Projekt)),IFERROR(IF(LataProjekcji=$F2964,IF(AND($G2964=$G2965,$F2964=$F2965),ROUND($D2963-SUM($K2965:O2965),0),ROUND(P2963*$E2964,0)),IF(LataProjekcji&gt;$F2964,0,ROUND(P2963*$E2964,0))),0),0)</f>
        <v>0</v>
      </c>
      <c r="Q2965" s="5">
        <f ca="1">IF(AND($G2963,NOT(ISTEXT($G2962)),ISNUMBER(Poczatek),ISNUMBER(Koniec_Projekt)),IFERROR(IF(LataProjekcji=$F2964,IF(AND($G2964=$G2965,$F2964=$F2965),ROUND($D2963-SUM($K2965:P2965),0),ROUND(Q2963*$E2964,0)),IF(LataProjekcji&gt;$F2964,0,ROUND(Q2963*$E2964,0))),0),0)</f>
        <v>0</v>
      </c>
      <c r="R2965" s="5">
        <f ca="1">IF(AND($G2963,NOT(ISTEXT($G2962)),ISNUMBER(Poczatek),ISNUMBER(Koniec_Projekt)),IFERROR(IF(LataProjekcji=$F2964,IF(AND($G2964=$G2965,$F2964=$F2965),ROUND($D2963-SUM($K2965:Q2965),0),ROUND(R2963*$E2964,0)),IF(LataProjekcji&gt;$F2964,0,ROUND(R2963*$E2964,0))),0),0)</f>
        <v>0</v>
      </c>
      <c r="S2965" s="5">
        <f ca="1">IF(AND($G2963,NOT(ISTEXT($G2962)),ISNUMBER(Poczatek),ISNUMBER(Koniec_Projekt)),IFERROR(IF(LataProjekcji=$F2964,IF(AND($G2964=$G2965,$F2964=$F2965),ROUND($D2963-SUM($K2965:R2965),0),ROUND(S2963*$E2964,0)),IF(LataProjekcji&gt;$F2964,0,ROUND(S2963*$E2964,0))),0),0)</f>
        <v>0</v>
      </c>
      <c r="T2965" s="5">
        <f ca="1">IF(AND($G2963,NOT(ISTEXT($G2962)),ISNUMBER(Poczatek),ISNUMBER(Koniec_Projekt)),IFERROR(IF(LataProjekcji=$F2964,IF(AND($G2964=$G2965,$F2964=$F2965),ROUND($D2963-SUM($K2965:S2965),0),ROUND(T2963*$E2964,0)),IF(LataProjekcji&gt;$F2964,0,ROUND(T2963*$E2964,0))),0),0)</f>
        <v>0</v>
      </c>
      <c r="U2965" s="5">
        <f ca="1">IF(AND($G2963,NOT(ISTEXT($G2962)),ISNUMBER(Poczatek),ISNUMBER(Koniec_Projekt)),IFERROR(IF(LataProjekcji=$F2964,IF(AND($G2964=$G2965,$F2964=$F2965),ROUND($D2963-SUM($K2965:T2965),0),ROUND(U2963*$E2964,0)),IF(LataProjekcji&gt;$F2964,0,ROUND(U2963*$E2964,0))),0),0)</f>
        <v>0</v>
      </c>
      <c r="V2965" s="5">
        <f ca="1">IF(AND($G2963,NOT(ISTEXT($G2962)),ISNUMBER(Poczatek),ISNUMBER(Koniec_Projekt)),IFERROR(IF(LataProjekcji=$F2964,IF(AND($G2964=$G2965,$F2964=$F2965),ROUND($D2963-SUM($K2965:U2965),0),ROUND(V2963*$E2964,0)),IF(LataProjekcji&gt;$F2964,0,ROUND(V2963*$E2964,0))),0),0)</f>
        <v>0</v>
      </c>
      <c r="W2965" s="5">
        <f ca="1">IF(AND($G2963,NOT(ISTEXT($G2962)),ISNUMBER(Poczatek),ISNUMBER(Koniec_Projekt)),IFERROR(IF(LataProjekcji=$F2964,IF(AND($G2964=$G2965,$F2964=$F2965),ROUND($D2963-SUM($K2965:V2965),0),ROUND(W2963*$E2964,0)),IF(LataProjekcji&gt;$F2964,0,ROUND(W2963*$E2964,0))),0),0)</f>
        <v>0</v>
      </c>
      <c r="X2965" s="5">
        <f ca="1">IF(AND($G2963,NOT(ISTEXT($G2962)),ISNUMBER(Poczatek),ISNUMBER(Koniec_Projekt)),IFERROR(IF(LataProjekcji=$F2964,IF(AND($G2964=$G2965,$F2964=$F2965),ROUND($D2963-SUM($K2965:W2965),0),ROUND(X2963*$E2964,0)),IF(LataProjekcji&gt;$F2964,0,ROUND(X2963*$E2964,0))),0),0)</f>
        <v>0</v>
      </c>
      <c r="Y2965" s="5">
        <f ca="1">IF(AND($G2963,NOT(ISTEXT($G2962)),ISNUMBER(Poczatek),ISNUMBER(Koniec_Projekt)),IFERROR(IF(LataProjekcji=$F2964,IF(AND($G2964=$G2965,$F2964=$F2965),ROUND($D2963-SUM($K2965:X2965),0),ROUND(Y2963*$E2964,0)),IF(LataProjekcji&gt;$F2964,0,ROUND(Y2963*$E2964,0))),0),0)</f>
        <v>0</v>
      </c>
      <c r="Z2965" s="5">
        <f ca="1">IF(AND($G2963,NOT(ISTEXT($G2962)),ISNUMBER(Poczatek),ISNUMBER(Koniec_Projekt)),IFERROR(IF(LataProjekcji=$F2964,IF(AND($G2964=$G2965,$F2964=$F2965),ROUND($D2963-SUM($K2965:Y2965),0),ROUND(Z2963*$E2964,0)),IF(LataProjekcji&gt;$F2964,0,ROUND(Z2963*$E2964,0))),0),0)</f>
        <v>0</v>
      </c>
      <c r="AA2965" s="5">
        <f ca="1">IF(AND($G2963,NOT(ISTEXT($G2962)),ISNUMBER(Poczatek),ISNUMBER(Koniec_Projekt)),IFERROR(IF(LataProjekcji=$F2964,IF(AND($G2964=$G2965,$F2964=$F2965),ROUND($D2963-SUM($K2965:Z2965),0),ROUND(AA2963*$E2964,0)),IF(LataProjekcji&gt;$F2964,0,ROUND(AA2963*$E2964,0))),0),0)</f>
        <v>0</v>
      </c>
      <c r="AB2965" s="5">
        <f ca="1">IF(AND($G2963,NOT(ISTEXT($G2962)),ISNUMBER(Poczatek),ISNUMBER(Koniec_Projekt)),IFERROR(IF(LataProjekcji=$F2964,IF(AND($G2964=$G2965,$F2964=$F2965),ROUND($D2963-SUM($K2965:AA2965),0),ROUND(AB2963*$E2964,0)),IF(LataProjekcji&gt;$F2964,0,ROUND(AB2963*$E2964,0))),0),0)</f>
        <v>0</v>
      </c>
      <c r="AC2965" s="5">
        <f ca="1">IF(AND($G2963,NOT(ISTEXT($G2962)),ISNUMBER(Poczatek),ISNUMBER(Koniec_Projekt)),IFERROR(IF(LataProjekcji=$F2964,IF(AND($G2964=$G2965,$F2964=$F2965),ROUND($D2963-SUM($K2965:AB2965),0),ROUND(AC2963*$E2964,0)),IF(LataProjekcji&gt;$F2964,0,ROUND(AC2963*$E2964,0))),0),0)</f>
        <v>0</v>
      </c>
      <c r="AD2965" s="5">
        <f ca="1">IF(AND($G2963,NOT(ISTEXT($G2962)),ISNUMBER(Poczatek),ISNUMBER(Koniec_Projekt)),IFERROR(IF(LataProjekcji=$F2964,IF(AND($G2964=$G2965,$F2964=$F2965),ROUND($D2963-SUM($K2965:AC2965),0),ROUND(AD2963*$E2964,0)),IF(LataProjekcji&gt;$F2964,0,ROUND(AD2963*$E2964,0))),0),0)</f>
        <v>0</v>
      </c>
      <c r="AE2965" s="5">
        <f ca="1">IF(AND($G2963,NOT(ISTEXT($G2962)),ISNUMBER(Poczatek),ISNUMBER(Koniec_Projekt)),IFERROR(IF(LataProjekcji=$F2964,IF(AND($G2964=$G2965,$F2964=$F2965),ROUND($D2963-SUM($K2965:AD2965),0),ROUND(AE2963*$E2964,0)),IF(LataProjekcji&gt;$F2964,0,ROUND(AE2963*$E2964,0))),0),0)</f>
        <v>0</v>
      </c>
    </row>
    <row r="2966" spans="2:31" ht="12.5" hidden="1" thickBot="1">
      <c r="B2966" s="532" t="s">
        <v>755</v>
      </c>
      <c r="C2966" s="533"/>
      <c r="D2966" s="534">
        <f ca="1">IF(D2963&gt;10,ROUND((D2965-1)*E2964,0),E2964)</f>
        <v>0</v>
      </c>
      <c r="E2966" s="534">
        <f ca="1">D2963-D2966</f>
        <v>0</v>
      </c>
      <c r="F2966" s="533"/>
      <c r="G2966" s="533"/>
      <c r="H2966" s="533"/>
      <c r="I2966" s="533"/>
      <c r="J2966" s="533"/>
      <c r="K2966" s="533"/>
      <c r="L2966" s="533"/>
      <c r="M2966" s="533"/>
      <c r="N2966" s="533"/>
      <c r="O2966" s="533"/>
      <c r="P2966" s="533"/>
      <c r="Q2966" s="533"/>
      <c r="R2966" s="533"/>
      <c r="S2966" s="533"/>
      <c r="T2966" s="533"/>
      <c r="U2966" s="533"/>
      <c r="V2966" s="533"/>
      <c r="W2966" s="533"/>
      <c r="X2966" s="533"/>
      <c r="Y2966" s="533"/>
      <c r="Z2966" s="533"/>
      <c r="AA2966" s="533"/>
      <c r="AB2966" s="533"/>
      <c r="AC2966" s="533"/>
      <c r="AD2966" s="533"/>
      <c r="AE2966" s="533"/>
    </row>
    <row r="2967" spans="2:31" ht="12.5" hidden="1" thickTop="1"/>
    <row r="2968" spans="2:31" ht="12.5" hidden="1" thickBot="1">
      <c r="B2968" s="535" t="str">
        <f ca="1">"nazwa ST: "&amp;B1802</f>
        <v>nazwa ST: 0</v>
      </c>
      <c r="C2968" s="535"/>
      <c r="D2968" s="536">
        <f>D1802</f>
        <v>184</v>
      </c>
      <c r="E2968" s="535"/>
      <c r="F2968" s="535"/>
      <c r="G2968" s="535"/>
      <c r="H2968" s="535"/>
      <c r="I2968" s="535"/>
      <c r="J2968" s="535"/>
      <c r="K2968" s="544" t="str">
        <f t="shared" ref="K2968:AE2968" si="3758">LataProjekcji</f>
        <v>Uzupełnij dane</v>
      </c>
      <c r="L2968" s="544" t="str">
        <f t="shared" si="3758"/>
        <v/>
      </c>
      <c r="M2968" s="544" t="str">
        <f t="shared" si="3758"/>
        <v/>
      </c>
      <c r="N2968" s="544" t="str">
        <f t="shared" si="3758"/>
        <v/>
      </c>
      <c r="O2968" s="544" t="str">
        <f t="shared" si="3758"/>
        <v/>
      </c>
      <c r="P2968" s="544" t="str">
        <f t="shared" si="3758"/>
        <v/>
      </c>
      <c r="Q2968" s="544" t="str">
        <f t="shared" si="3758"/>
        <v/>
      </c>
      <c r="R2968" s="544" t="str">
        <f t="shared" si="3758"/>
        <v/>
      </c>
      <c r="S2968" s="544" t="str">
        <f t="shared" si="3758"/>
        <v/>
      </c>
      <c r="T2968" s="544" t="str">
        <f t="shared" si="3758"/>
        <v/>
      </c>
      <c r="U2968" s="544" t="str">
        <f t="shared" si="3758"/>
        <v/>
      </c>
      <c r="V2968" s="544" t="str">
        <f t="shared" si="3758"/>
        <v/>
      </c>
      <c r="W2968" s="544" t="str">
        <f t="shared" si="3758"/>
        <v/>
      </c>
      <c r="X2968" s="544" t="str">
        <f t="shared" si="3758"/>
        <v/>
      </c>
      <c r="Y2968" s="544" t="str">
        <f t="shared" si="3758"/>
        <v/>
      </c>
      <c r="Z2968" s="544" t="str">
        <f t="shared" si="3758"/>
        <v/>
      </c>
      <c r="AA2968" s="544" t="str">
        <f t="shared" si="3758"/>
        <v/>
      </c>
      <c r="AB2968" s="544" t="str">
        <f t="shared" si="3758"/>
        <v/>
      </c>
      <c r="AC2968" s="544" t="str">
        <f t="shared" si="3758"/>
        <v/>
      </c>
      <c r="AD2968" s="544" t="str">
        <f t="shared" si="3758"/>
        <v/>
      </c>
      <c r="AE2968" s="544" t="str">
        <f t="shared" si="3758"/>
        <v/>
      </c>
    </row>
    <row r="2969" spans="2:31" hidden="1">
      <c r="B2969" s="531" t="s">
        <v>756</v>
      </c>
      <c r="D2969" s="1">
        <f ca="1">D1803</f>
        <v>1900</v>
      </c>
      <c r="E2969" s="1">
        <f ca="1">E1803</f>
        <v>1</v>
      </c>
      <c r="F2969" s="1">
        <f ca="1">IF(D2970&gt;10,F1803,1)</f>
        <v>1</v>
      </c>
      <c r="G2969" s="530" t="str">
        <f ca="1">IF(ISBLANK(OFFSET($E$269,$D2968,0)),"brak daty",IF(D2970&gt;10,EDATE(OFFSET($E$269,$D2968,0),D2972),DATE(D2969,E2969,1)))</f>
        <v>brak daty</v>
      </c>
      <c r="H2969" s="543" t="b">
        <f ca="1">SUM(K2969:AE2969)=D2972</f>
        <v>1</v>
      </c>
      <c r="I2969" s="1" t="s">
        <v>752</v>
      </c>
      <c r="K2969" s="5">
        <f ca="1">IF(AND($G2970,NOT(ISTEXT($G2969)),ISNUMBER(Poczatek),ISNUMBER(Koniec_Projekt)),IFERROR(IF($D2969=LataProjekcji,$F2969,IF($D2969&lt;LataProjekcji,IF((SUM(K2969)+12)&lt;$D2972,12,$D2972-SUM(K2969)),0)),0),0)</f>
        <v>0</v>
      </c>
      <c r="L2969" s="5">
        <f ca="1">IF(AND($G2970,NOT(ISTEXT($G2969)),ISNUMBER(Poczatek),ISNUMBER(Koniec_Projekt)),IFERROR(IF($D2969=LataProjekcji,$F2969,IF($D2969&lt;LataProjekcji,IF((SUM($K2969:K2969)+12)&lt;$D2972,12,$D2972-SUM($K2969:K2969)),0)),0),0)</f>
        <v>0</v>
      </c>
      <c r="M2969" s="5">
        <f ca="1">IF(AND($G2970,NOT(ISTEXT($G2969)),ISNUMBER(Poczatek),ISNUMBER(Koniec_Projekt)),IFERROR(IF($D2969=LataProjekcji,$F2969,IF($D2969&lt;LataProjekcji,IF((SUM($K2969:L2969)+12)&lt;$D2972,12,$D2972-SUM($K2969:L2969)),0)),0),0)</f>
        <v>0</v>
      </c>
      <c r="N2969" s="5">
        <f ca="1">IF(AND($G2970,NOT(ISTEXT($G2969)),ISNUMBER(Poczatek),ISNUMBER(Koniec_Projekt)),IFERROR(IF($D2969=LataProjekcji,$F2969,IF($D2969&lt;LataProjekcji,IF((SUM($K2969:M2969)+12)&lt;$D2972,12,$D2972-SUM($K2969:M2969)),0)),0),0)</f>
        <v>0</v>
      </c>
      <c r="O2969" s="5">
        <f ca="1">IF(AND($G2970,NOT(ISTEXT($G2969)),ISNUMBER(Poczatek),ISNUMBER(Koniec_Projekt)),IFERROR(IF($D2969=LataProjekcji,$F2969,IF($D2969&lt;LataProjekcji,IF((SUM($K2969:N2969)+12)&lt;$D2972,12,$D2972-SUM($K2969:N2969)),0)),0),0)</f>
        <v>0</v>
      </c>
      <c r="P2969" s="5">
        <f ca="1">IF(AND($G2970,NOT(ISTEXT($G2969)),ISNUMBER(Poczatek),ISNUMBER(Koniec_Projekt)),IFERROR(IF($D2969=LataProjekcji,$F2969,IF($D2969&lt;LataProjekcji,IF((SUM($K2969:O2969)+12)&lt;$D2972,12,$D2972-SUM($K2969:O2969)),0)),0),0)</f>
        <v>0</v>
      </c>
      <c r="Q2969" s="5">
        <f ca="1">IF(AND($G2970,NOT(ISTEXT($G2969)),ISNUMBER(Poczatek),ISNUMBER(Koniec_Projekt)),IFERROR(IF($D2969=LataProjekcji,$F2969,IF($D2969&lt;LataProjekcji,IF((SUM($K2969:P2969)+12)&lt;$D2972,12,$D2972-SUM($K2969:P2969)),0)),0),0)</f>
        <v>0</v>
      </c>
      <c r="R2969" s="5">
        <f ca="1">IF(AND($G2970,NOT(ISTEXT($G2969)),ISNUMBER(Poczatek),ISNUMBER(Koniec_Projekt)),IFERROR(IF($D2969=LataProjekcji,$F2969,IF($D2969&lt;LataProjekcji,IF((SUM($K2969:Q2969)+12)&lt;$D2972,12,$D2972-SUM($K2969:Q2969)),0)),0),0)</f>
        <v>0</v>
      </c>
      <c r="S2969" s="5">
        <f ca="1">IF(AND($G2970,NOT(ISTEXT($G2969)),ISNUMBER(Poczatek),ISNUMBER(Koniec_Projekt)),IFERROR(IF($D2969=LataProjekcji,$F2969,IF($D2969&lt;LataProjekcji,IF((SUM($K2969:R2969)+12)&lt;$D2972,12,$D2972-SUM($K2969:R2969)),0)),0),0)</f>
        <v>0</v>
      </c>
      <c r="T2969" s="5">
        <f ca="1">IF(AND($G2970,NOT(ISTEXT($G2969)),ISNUMBER(Poczatek),ISNUMBER(Koniec_Projekt)),IFERROR(IF($D2969=LataProjekcji,$F2969,IF($D2969&lt;LataProjekcji,IF((SUM($K2969:S2969)+12)&lt;$D2972,12,$D2972-SUM($K2969:S2969)),0)),0),0)</f>
        <v>0</v>
      </c>
      <c r="U2969" s="5">
        <f ca="1">IF(AND($G2970,NOT(ISTEXT($G2969)),ISNUMBER(Poczatek),ISNUMBER(Koniec_Projekt)),IFERROR(IF($D2969=LataProjekcji,$F2969,IF($D2969&lt;LataProjekcji,IF((SUM($K2969:T2969)+12)&lt;$D2972,12,$D2972-SUM($K2969:T2969)),0)),0),0)</f>
        <v>0</v>
      </c>
      <c r="V2969" s="5">
        <f ca="1">IF(AND($G2970,NOT(ISTEXT($G2969)),ISNUMBER(Poczatek),ISNUMBER(Koniec_Projekt)),IFERROR(IF($D2969=LataProjekcji,$F2969,IF($D2969&lt;LataProjekcji,IF((SUM($K2969:U2969)+12)&lt;$D2972,12,$D2972-SUM($K2969:U2969)),0)),0),0)</f>
        <v>0</v>
      </c>
      <c r="W2969" s="5">
        <f ca="1">IF(AND($G2970,NOT(ISTEXT($G2969)),ISNUMBER(Poczatek),ISNUMBER(Koniec_Projekt)),IFERROR(IF($D2969=LataProjekcji,$F2969,IF($D2969&lt;LataProjekcji,IF((SUM($K2969:V2969)+12)&lt;$D2972,12,$D2972-SUM($K2969:V2969)),0)),0),0)</f>
        <v>0</v>
      </c>
      <c r="X2969" s="5">
        <f ca="1">IF(AND($G2970,NOT(ISTEXT($G2969)),ISNUMBER(Poczatek),ISNUMBER(Koniec_Projekt)),IFERROR(IF($D2969=LataProjekcji,$F2969,IF($D2969&lt;LataProjekcji,IF((SUM($K2969:W2969)+12)&lt;$D2972,12,$D2972-SUM($K2969:W2969)),0)),0),0)</f>
        <v>0</v>
      </c>
      <c r="Y2969" s="5">
        <f ca="1">IF(AND($G2970,NOT(ISTEXT($G2969)),ISNUMBER(Poczatek),ISNUMBER(Koniec_Projekt)),IFERROR(IF($D2969=LataProjekcji,$F2969,IF($D2969&lt;LataProjekcji,IF((SUM($K2969:X2969)+12)&lt;$D2972,12,$D2972-SUM($K2969:X2969)),0)),0),0)</f>
        <v>0</v>
      </c>
      <c r="Z2969" s="5">
        <f ca="1">IF(AND($G2970,NOT(ISTEXT($G2969)),ISNUMBER(Poczatek),ISNUMBER(Koniec_Projekt)),IFERROR(IF($D2969=LataProjekcji,$F2969,IF($D2969&lt;LataProjekcji,IF((SUM($K2969:Y2969)+12)&lt;$D2972,12,$D2972-SUM($K2969:Y2969)),0)),0),0)</f>
        <v>0</v>
      </c>
      <c r="AA2969" s="5">
        <f ca="1">IF(AND($G2970,NOT(ISTEXT($G2969)),ISNUMBER(Poczatek),ISNUMBER(Koniec_Projekt)),IFERROR(IF($D2969=LataProjekcji,$F2969,IF($D2969&lt;LataProjekcji,IF((SUM($K2969:Z2969)+12)&lt;$D2972,12,$D2972-SUM($K2969:Z2969)),0)),0),0)</f>
        <v>0</v>
      </c>
      <c r="AB2969" s="5">
        <f ca="1">IF(AND($G2970,NOT(ISTEXT($G2969)),ISNUMBER(Poczatek),ISNUMBER(Koniec_Projekt)),IFERROR(IF($D2969=LataProjekcji,$F2969,IF($D2969&lt;LataProjekcji,IF((SUM($K2969:AA2969)+12)&lt;$D2972,12,$D2972-SUM($K2969:AA2969)),0)),0),0)</f>
        <v>0</v>
      </c>
      <c r="AC2969" s="5">
        <f ca="1">IF(AND($G2970,NOT(ISTEXT($G2969)),ISNUMBER(Poczatek),ISNUMBER(Koniec_Projekt)),IFERROR(IF($D2969=LataProjekcji,$F2969,IF($D2969&lt;LataProjekcji,IF((SUM($K2969:AB2969)+12)&lt;$D2972,12,$D2972-SUM($K2969:AB2969)),0)),0),0)</f>
        <v>0</v>
      </c>
      <c r="AD2969" s="5">
        <f ca="1">IF(AND($G2970,NOT(ISTEXT($G2969)),ISNUMBER(Poczatek),ISNUMBER(Koniec_Projekt)),IFERROR(IF($D2969=LataProjekcji,$F2969,IF($D2969&lt;LataProjekcji,IF((SUM($K2969:AC2969)+12)&lt;$D2972,12,$D2972-SUM($K2969:AC2969)),0)),0),0)</f>
        <v>0</v>
      </c>
      <c r="AE2969" s="5">
        <f ca="1">IF(AND($G2970,NOT(ISTEXT($G2969)),ISNUMBER(Poczatek),ISNUMBER(Koniec_Projekt)),IFERROR(IF($D2969=LataProjekcji,$F2969,IF($D2969&lt;LataProjekcji,IF((SUM($K2969:AD2969)+12)&lt;$D2972,12,$D2972-SUM($K2969:AD2969)),0)),0),0)</f>
        <v>0</v>
      </c>
    </row>
    <row r="2970" spans="2:31" hidden="1">
      <c r="B2970" s="531" t="s">
        <v>758</v>
      </c>
      <c r="D2970" s="5">
        <f ca="1">D1804</f>
        <v>0</v>
      </c>
      <c r="E2970" s="459">
        <f ca="1">E1804</f>
        <v>0</v>
      </c>
      <c r="F2970" s="459">
        <f ca="1">F1804</f>
        <v>0</v>
      </c>
      <c r="G2970" s="1" t="b">
        <f>NOT(ISBLANK(am_maszyny))</f>
        <v>0</v>
      </c>
      <c r="H2970" s="543" t="b">
        <f ca="1">SUM(K2970:AE2970)=E2972</f>
        <v>1</v>
      </c>
      <c r="I2970" s="1" t="s">
        <v>753</v>
      </c>
      <c r="K2970" s="542">
        <f ca="1">IF(AND($G2970,NOT(ISTEXT($G2969)),ISNUMBER(Poczatek),ISNUMBER(Koniec_Projekt)),IFERROR(IF($D2969=LataProjekcji,IF($F2969&gt;$E2972,$E2972,$F2969),IF($D2972&gt;=$E2972,(IF($D2969&lt;LataProjekcji,IF((SUM(J2970:$K2970)+12)&lt;$E2972,12,$E2972-SUM(J2970:$K2970)),0)),(IF($D2969&lt;LataProjekcji,IF((SUM(J2970:$K2970)+12)&lt;$D2972,12,$D2972-SUM(J2970:$K2970)),0)))),0),0)</f>
        <v>0</v>
      </c>
      <c r="L2970" s="542">
        <f ca="1">IF(AND($G2970,NOT(ISTEXT($G2969)),ISNUMBER(Poczatek),ISNUMBER(Koniec_Projekt)),IFERROR(IF($D2969=LataProjekcji,IF($F2969&gt;$E2972,$E2972,$F2969),IF($D2972&gt;=$E2972,(IF($D2969&lt;LataProjekcji,IF((SUM($K2970:K2970)+12)&lt;$E2972,12,$E2972-SUM($K2970:K2970)),0)),(IF($D2969&lt;LataProjekcji,IF((SUM($K2970:K2970)+12)&lt;$D2972,12,$D2972-SUM($K2970:K2970)),0)))),0),0)</f>
        <v>0</v>
      </c>
      <c r="M2970" s="542">
        <f ca="1">IF(AND($G2970,NOT(ISTEXT($G2969)),ISNUMBER(Poczatek),ISNUMBER(Koniec_Projekt)),IFERROR(IF($D2969=LataProjekcji,IF($F2969&gt;$E2972,$E2972,$F2969),IF($D2972&gt;=$E2972,(IF($D2969&lt;LataProjekcji,IF((SUM($K2970:L2970)+12)&lt;$E2972,12,$E2972-SUM($K2970:L2970)),0)),(IF($D2969&lt;LataProjekcji,IF((SUM($K2970:L2970)+12)&lt;$D2972,12,$D2972-SUM($K2970:L2970)),0)))),0),0)</f>
        <v>0</v>
      </c>
      <c r="N2970" s="542">
        <f ca="1">IF(AND($G2970,NOT(ISTEXT($G2969)),ISNUMBER(Poczatek),ISNUMBER(Koniec_Projekt)),IFERROR(IF($D2969=LataProjekcji,IF($F2969&gt;$E2972,$E2972,$F2969),IF($D2972&gt;=$E2972,(IF($D2969&lt;LataProjekcji,IF((SUM($K2970:M2970)+12)&lt;$E2972,12,$E2972-SUM($K2970:M2970)),0)),(IF($D2969&lt;LataProjekcji,IF((SUM($K2970:M2970)+12)&lt;$D2972,12,$D2972-SUM($K2970:M2970)),0)))),0),0)</f>
        <v>0</v>
      </c>
      <c r="O2970" s="542">
        <f ca="1">IF(AND($G2970,NOT(ISTEXT($G2969)),ISNUMBER(Poczatek),ISNUMBER(Koniec_Projekt)),IFERROR(IF($D2969=LataProjekcji,IF($F2969&gt;$E2972,$E2972,$F2969),IF($D2972&gt;=$E2972,(IF($D2969&lt;LataProjekcji,IF((SUM($K2970:N2970)+12)&lt;$E2972,12,$E2972-SUM($K2970:N2970)),0)),(IF($D2969&lt;LataProjekcji,IF((SUM($K2970:N2970)+12)&lt;$D2972,12,$D2972-SUM($K2970:N2970)),0)))),0),0)</f>
        <v>0</v>
      </c>
      <c r="P2970" s="542">
        <f ca="1">IF(AND($G2970,NOT(ISTEXT($G2969)),ISNUMBER(Poczatek),ISNUMBER(Koniec_Projekt)),IFERROR(IF($D2969=LataProjekcji,IF($F2969&gt;$E2972,$E2972,$F2969),IF($D2972&gt;=$E2972,(IF($D2969&lt;LataProjekcji,IF((SUM($K2970:O2970)+12)&lt;$E2972,12,$E2972-SUM($K2970:O2970)),0)),(IF($D2969&lt;LataProjekcji,IF((SUM($K2970:O2970)+12)&lt;$D2972,12,$D2972-SUM($K2970:O2970)),0)))),0),0)</f>
        <v>0</v>
      </c>
      <c r="Q2970" s="542">
        <f ca="1">IF(AND($G2970,NOT(ISTEXT($G2969)),ISNUMBER(Poczatek),ISNUMBER(Koniec_Projekt)),IFERROR(IF($D2969=LataProjekcji,IF($F2969&gt;$E2972,$E2972,$F2969),IF($D2972&gt;=$E2972,(IF($D2969&lt;LataProjekcji,IF((SUM($K2970:P2970)+12)&lt;$E2972,12,$E2972-SUM($K2970:P2970)),0)),(IF($D2969&lt;LataProjekcji,IF((SUM($K2970:P2970)+12)&lt;$D2972,12,$D2972-SUM($K2970:P2970)),0)))),0),0)</f>
        <v>0</v>
      </c>
      <c r="R2970" s="542">
        <f ca="1">IF(AND($G2970,NOT(ISTEXT($G2969)),ISNUMBER(Poczatek),ISNUMBER(Koniec_Projekt)),IFERROR(IF($D2969=LataProjekcji,IF($F2969&gt;$E2972,$E2972,$F2969),IF($D2972&gt;=$E2972,(IF($D2969&lt;LataProjekcji,IF((SUM($K2970:Q2970)+12)&lt;$E2972,12,$E2972-SUM($K2970:Q2970)),0)),(IF($D2969&lt;LataProjekcji,IF((SUM($K2970:Q2970)+12)&lt;$D2972,12,$D2972-SUM($K2970:Q2970)),0)))),0),0)</f>
        <v>0</v>
      </c>
      <c r="S2970" s="542">
        <f ca="1">IF(AND($G2970,NOT(ISTEXT($G2969)),ISNUMBER(Poczatek),ISNUMBER(Koniec_Projekt)),IFERROR(IF($D2969=LataProjekcji,IF($F2969&gt;$E2972,$E2972,$F2969),IF($D2972&gt;=$E2972,(IF($D2969&lt;LataProjekcji,IF((SUM($K2970:R2970)+12)&lt;$E2972,12,$E2972-SUM($K2970:R2970)),0)),(IF($D2969&lt;LataProjekcji,IF((SUM($K2970:R2970)+12)&lt;$D2972,12,$D2972-SUM($K2970:R2970)),0)))),0),0)</f>
        <v>0</v>
      </c>
      <c r="T2970" s="542">
        <f ca="1">IF(AND($G2970,NOT(ISTEXT($G2969)),ISNUMBER(Poczatek),ISNUMBER(Koniec_Projekt)),IFERROR(IF($D2969=LataProjekcji,IF($F2969&gt;$E2972,$E2972,$F2969),IF($D2972&gt;=$E2972,(IF($D2969&lt;LataProjekcji,IF((SUM($K2970:S2970)+12)&lt;$E2972,12,$E2972-SUM($K2970:S2970)),0)),(IF($D2969&lt;LataProjekcji,IF((SUM($K2970:S2970)+12)&lt;$D2972,12,$D2972-SUM($K2970:S2970)),0)))),0),0)</f>
        <v>0</v>
      </c>
      <c r="U2970" s="542">
        <f ca="1">IF(AND($G2970,NOT(ISTEXT($G2969)),ISNUMBER(Poczatek),ISNUMBER(Koniec_Projekt)),IFERROR(IF($D2969=LataProjekcji,IF($F2969&gt;$E2972,$E2972,$F2969),IF($D2972&gt;=$E2972,(IF($D2969&lt;LataProjekcji,IF((SUM($K2970:T2970)+12)&lt;$E2972,12,$E2972-SUM($K2970:T2970)),0)),(IF($D2969&lt;LataProjekcji,IF((SUM($K2970:T2970)+12)&lt;$D2972,12,$D2972-SUM($K2970:T2970)),0)))),0),0)</f>
        <v>0</v>
      </c>
      <c r="V2970" s="542">
        <f ca="1">IF(AND($G2970,NOT(ISTEXT($G2969)),ISNUMBER(Poczatek),ISNUMBER(Koniec_Projekt)),IFERROR(IF($D2969=LataProjekcji,IF($F2969&gt;$E2972,$E2972,$F2969),IF($D2972&gt;=$E2972,(IF($D2969&lt;LataProjekcji,IF((SUM($K2970:U2970)+12)&lt;$E2972,12,$E2972-SUM($K2970:U2970)),0)),(IF($D2969&lt;LataProjekcji,IF((SUM($K2970:U2970)+12)&lt;$D2972,12,$D2972-SUM($K2970:U2970)),0)))),0),0)</f>
        <v>0</v>
      </c>
      <c r="W2970" s="542">
        <f ca="1">IF(AND($G2970,NOT(ISTEXT($G2969)),ISNUMBER(Poczatek),ISNUMBER(Koniec_Projekt)),IFERROR(IF($D2969=LataProjekcji,IF($F2969&gt;$E2972,$E2972,$F2969),IF($D2972&gt;=$E2972,(IF($D2969&lt;LataProjekcji,IF((SUM($K2970:V2970)+12)&lt;$E2972,12,$E2972-SUM($K2970:V2970)),0)),(IF($D2969&lt;LataProjekcji,IF((SUM($K2970:V2970)+12)&lt;$D2972,12,$D2972-SUM($K2970:V2970)),0)))),0),0)</f>
        <v>0</v>
      </c>
      <c r="X2970" s="542">
        <f ca="1">IF(AND($G2970,NOT(ISTEXT($G2969)),ISNUMBER(Poczatek),ISNUMBER(Koniec_Projekt)),IFERROR(IF($D2969=LataProjekcji,IF($F2969&gt;$E2972,$E2972,$F2969),IF($D2972&gt;=$E2972,(IF($D2969&lt;LataProjekcji,IF((SUM($K2970:W2970)+12)&lt;$E2972,12,$E2972-SUM($K2970:W2970)),0)),(IF($D2969&lt;LataProjekcji,IF((SUM($K2970:W2970)+12)&lt;$D2972,12,$D2972-SUM($K2970:W2970)),0)))),0),0)</f>
        <v>0</v>
      </c>
      <c r="Y2970" s="542">
        <f ca="1">IF(AND($G2970,NOT(ISTEXT($G2969)),ISNUMBER(Poczatek),ISNUMBER(Koniec_Projekt)),IFERROR(IF($D2969=LataProjekcji,IF($F2969&gt;$E2972,$E2972,$F2969),IF($D2972&gt;=$E2972,(IF($D2969&lt;LataProjekcji,IF((SUM($K2970:X2970)+12)&lt;$E2972,12,$E2972-SUM($K2970:X2970)),0)),(IF($D2969&lt;LataProjekcji,IF((SUM($K2970:X2970)+12)&lt;$D2972,12,$D2972-SUM($K2970:X2970)),0)))),0),0)</f>
        <v>0</v>
      </c>
      <c r="Z2970" s="542">
        <f ca="1">IF(AND($G2970,NOT(ISTEXT($G2969)),ISNUMBER(Poczatek),ISNUMBER(Koniec_Projekt)),IFERROR(IF($D2969=LataProjekcji,IF($F2969&gt;$E2972,$E2972,$F2969),IF($D2972&gt;=$E2972,(IF($D2969&lt;LataProjekcji,IF((SUM($K2970:Y2970)+12)&lt;$E2972,12,$E2972-SUM($K2970:Y2970)),0)),(IF($D2969&lt;LataProjekcji,IF((SUM($K2970:Y2970)+12)&lt;$D2972,12,$D2972-SUM($K2970:Y2970)),0)))),0),0)</f>
        <v>0</v>
      </c>
      <c r="AA2970" s="542">
        <f ca="1">IF(AND($G2970,NOT(ISTEXT($G2969)),ISNUMBER(Poczatek),ISNUMBER(Koniec_Projekt)),IFERROR(IF($D2969=LataProjekcji,IF($F2969&gt;$E2972,$E2972,$F2969),IF($D2972&gt;=$E2972,(IF($D2969&lt;LataProjekcji,IF((SUM($K2970:Z2970)+12)&lt;$E2972,12,$E2972-SUM($K2970:Z2970)),0)),(IF($D2969&lt;LataProjekcji,IF((SUM($K2970:Z2970)+12)&lt;$D2972,12,$D2972-SUM($K2970:Z2970)),0)))),0),0)</f>
        <v>0</v>
      </c>
      <c r="AB2970" s="542">
        <f ca="1">IF(AND($G2970,NOT(ISTEXT($G2969)),ISNUMBER(Poczatek),ISNUMBER(Koniec_Projekt)),IFERROR(IF($D2969=LataProjekcji,IF($F2969&gt;$E2972,$E2972,$F2969),IF($D2972&gt;=$E2972,(IF($D2969&lt;LataProjekcji,IF((SUM($K2970:AA2970)+12)&lt;$E2972,12,$E2972-SUM($K2970:AA2970)),0)),(IF($D2969&lt;LataProjekcji,IF((SUM($K2970:AA2970)+12)&lt;$D2972,12,$D2972-SUM($K2970:AA2970)),0)))),0),0)</f>
        <v>0</v>
      </c>
      <c r="AC2970" s="542">
        <f ca="1">IF(AND($G2970,NOT(ISTEXT($G2969)),ISNUMBER(Poczatek),ISNUMBER(Koniec_Projekt)),IFERROR(IF($D2969=LataProjekcji,IF($F2969&gt;$E2972,$E2972,$F2969),IF($D2972&gt;=$E2972,(IF($D2969&lt;LataProjekcji,IF((SUM($K2970:AB2970)+12)&lt;$E2972,12,$E2972-SUM($K2970:AB2970)),0)),(IF($D2969&lt;LataProjekcji,IF((SUM($K2970:AB2970)+12)&lt;$D2972,12,$D2972-SUM($K2970:AB2970)),0)))),0),0)</f>
        <v>0</v>
      </c>
      <c r="AD2970" s="542">
        <f ca="1">IF(AND($G2970,NOT(ISTEXT($G2969)),ISNUMBER(Poczatek),ISNUMBER(Koniec_Projekt)),IFERROR(IF($D2969=LataProjekcji,IF($F2969&gt;$E2972,$E2972,$F2969),IF($D2972&gt;=$E2972,(IF($D2969&lt;LataProjekcji,IF((SUM($K2970:AC2970)+12)&lt;$E2972,12,$E2972-SUM($K2970:AC2970)),0)),(IF($D2969&lt;LataProjekcji,IF((SUM($K2970:AC2970)+12)&lt;$D2972,12,$D2972-SUM($K2970:AC2970)),0)))),0),0)</f>
        <v>0</v>
      </c>
      <c r="AE2970" s="542">
        <f ca="1">IF(AND($G2970,NOT(ISTEXT($G2969)),ISNUMBER(Poczatek),ISNUMBER(Koniec_Projekt)),IFERROR(IF($D2969=LataProjekcji,IF($F2969&gt;$E2972,$E2972,$F2969),IF($D2972&gt;=$E2972,(IF($D2969&lt;LataProjekcji,IF((SUM($K2970:AD2970)+12)&lt;$E2972,12,$E2972-SUM($K2970:AD2970)),0)),(IF($D2969&lt;LataProjekcji,IF((SUM($K2970:AD2970)+12)&lt;$D2972,12,$D2972-SUM($K2970:AD2970)),0)))),0),0)</f>
        <v>0</v>
      </c>
    </row>
    <row r="2971" spans="2:31" hidden="1">
      <c r="B2971" s="531" t="s">
        <v>757</v>
      </c>
      <c r="D2971" s="459">
        <f ca="1">D1805</f>
        <v>0</v>
      </c>
      <c r="E2971" s="459">
        <f ca="1">IF(D2970&gt;10,ROUND(D2971/12,2),D2971)</f>
        <v>0</v>
      </c>
      <c r="F2971" s="529">
        <f>Koniec_Projekt</f>
        <v>0</v>
      </c>
      <c r="G2971" s="330">
        <f>Miesiac_Koniec_Projekt</f>
        <v>0</v>
      </c>
      <c r="H2971" s="543" t="b">
        <f ca="1">SUM(K2971:AE2971)=D2970</f>
        <v>1</v>
      </c>
      <c r="I2971" s="1" t="s">
        <v>716</v>
      </c>
      <c r="K2971" s="256">
        <f ca="1">IF(AND($G2970,NOT(ISTEXT($G2969)),ISNUMBER(Poczatek),ISNUMBER(Koniec_Projekt)),IFERROR(IF(LataProjekcji=$F2972,ROUND($D2970,0),ROUND(K2969*$E2971,0)),0),0)</f>
        <v>0</v>
      </c>
      <c r="L2971" s="5">
        <f ca="1">IF(AND($G2970,NOT(ISTEXT($G2969)),ISNUMBER(Poczatek),ISNUMBER(Koniec_Projekt)),IFERROR(IF(LataProjekcji=$F2972,ROUND($D2970-SUM(K2971:$K2971),0),ROUND(L2969*$E2971,0)),0),0)</f>
        <v>0</v>
      </c>
      <c r="M2971" s="5">
        <f ca="1">IF(AND($G2970,NOT(ISTEXT($G2969)),ISNUMBER(Poczatek),ISNUMBER(Koniec_Projekt)),IFERROR(IF(LataProjekcji=$F2972,ROUND($D2970-SUM($K2971:L2971),0),ROUND(M2969*$E2971,0)),0),0)</f>
        <v>0</v>
      </c>
      <c r="N2971" s="5">
        <f ca="1">IF(AND($G2970,NOT(ISTEXT($G2969)),ISNUMBER(Poczatek),ISNUMBER(Koniec_Projekt)),IFERROR(IF(LataProjekcji=$F2972,ROUND($D2970-SUM($K2971:M2971),0),ROUND(N2969*$E2971,0)),0),0)</f>
        <v>0</v>
      </c>
      <c r="O2971" s="5">
        <f ca="1">IF(AND($G2970,NOT(ISTEXT($G2969)),ISNUMBER(Poczatek),ISNUMBER(Koniec_Projekt)),IFERROR(IF(LataProjekcji=$F2972,ROUND($D2970-SUM($K2971:N2971),0),ROUND(O2969*$E2971,0)),0),0)</f>
        <v>0</v>
      </c>
      <c r="P2971" s="5">
        <f ca="1">IF(AND($G2970,NOT(ISTEXT($G2969)),ISNUMBER(Poczatek),ISNUMBER(Koniec_Projekt)),IFERROR(IF(LataProjekcji=$F2972,ROUND($D2970-SUM($K2971:O2971),0),ROUND(P2969*$E2971,0)),0),0)</f>
        <v>0</v>
      </c>
      <c r="Q2971" s="5">
        <f ca="1">IF(AND($G2970,NOT(ISTEXT($G2969)),ISNUMBER(Poczatek),ISNUMBER(Koniec_Projekt)),IFERROR(IF(LataProjekcji=$F2972,ROUND($D2970-SUM($K2971:P2971),0),ROUND(Q2969*$E2971,0)),0),0)</f>
        <v>0</v>
      </c>
      <c r="R2971" s="5">
        <f ca="1">IF(AND($G2970,NOT(ISTEXT($G2969)),ISNUMBER(Poczatek),ISNUMBER(Koniec_Projekt)),IFERROR(IF(LataProjekcji=$F2972,ROUND($D2970-SUM($K2971:Q2971),0),ROUND(R2969*$E2971,0)),0),0)</f>
        <v>0</v>
      </c>
      <c r="S2971" s="5">
        <f ca="1">IF(AND($G2970,NOT(ISTEXT($G2969)),ISNUMBER(Poczatek),ISNUMBER(Koniec_Projekt)),IFERROR(IF(LataProjekcji=$F2972,ROUND($D2970-SUM($K2971:R2971),0),ROUND(S2969*$E2971,0)),0),0)</f>
        <v>0</v>
      </c>
      <c r="T2971" s="5">
        <f ca="1">IF(AND($G2970,NOT(ISTEXT($G2969)),ISNUMBER(Poczatek),ISNUMBER(Koniec_Projekt)),IFERROR(IF(LataProjekcji=$F2972,ROUND($D2970-SUM($K2971:S2971),0),ROUND(T2969*$E2971,0)),0),0)</f>
        <v>0</v>
      </c>
      <c r="U2971" s="5">
        <f ca="1">IF(AND($G2970,NOT(ISTEXT($G2969)),ISNUMBER(Poczatek),ISNUMBER(Koniec_Projekt)),IFERROR(IF(LataProjekcji=$F2972,ROUND($D2970-SUM($K2971:T2971),0),ROUND(U2969*$E2971,0)),0),0)</f>
        <v>0</v>
      </c>
      <c r="V2971" s="5">
        <f ca="1">IF(AND($G2970,NOT(ISTEXT($G2969)),ISNUMBER(Poczatek),ISNUMBER(Koniec_Projekt)),IFERROR(IF(LataProjekcji=$F2972,ROUND($D2970-SUM($K2971:U2971),0),ROUND(V2969*$E2971,0)),0),0)</f>
        <v>0</v>
      </c>
      <c r="W2971" s="5">
        <f ca="1">IF(AND($G2970,NOT(ISTEXT($G2969)),ISNUMBER(Poczatek),ISNUMBER(Koniec_Projekt)),IFERROR(IF(LataProjekcji=$F2972,ROUND($D2970-SUM($K2971:V2971),0),ROUND(W2969*$E2971,0)),0),0)</f>
        <v>0</v>
      </c>
      <c r="X2971" s="5">
        <f ca="1">IF(AND($G2970,NOT(ISTEXT($G2969)),ISNUMBER(Poczatek),ISNUMBER(Koniec_Projekt)),IFERROR(IF(LataProjekcji=$F2972,ROUND($D2970-SUM($K2971:W2971),0),ROUND(X2969*$E2971,0)),0),0)</f>
        <v>0</v>
      </c>
      <c r="Y2971" s="5">
        <f ca="1">IF(AND($G2970,NOT(ISTEXT($G2969)),ISNUMBER(Poczatek),ISNUMBER(Koniec_Projekt)),IFERROR(IF(LataProjekcji=$F2972,ROUND($D2970-SUM($K2971:X2971),0),ROUND(Y2969*$E2971,0)),0),0)</f>
        <v>0</v>
      </c>
      <c r="Z2971" s="5">
        <f ca="1">IF(AND($G2970,NOT(ISTEXT($G2969)),ISNUMBER(Poczatek),ISNUMBER(Koniec_Projekt)),IFERROR(IF(LataProjekcji=$F2972,ROUND($D2970-SUM($K2971:Y2971),0),ROUND(Z2969*$E2971,0)),0),0)</f>
        <v>0</v>
      </c>
      <c r="AA2971" s="5">
        <f ca="1">IF(AND($G2970,NOT(ISTEXT($G2969)),ISNUMBER(Poczatek),ISNUMBER(Koniec_Projekt)),IFERROR(IF(LataProjekcji=$F2972,ROUND($D2970-SUM($K2971:Z2971),0),ROUND(AA2969*$E2971,0)),0),0)</f>
        <v>0</v>
      </c>
      <c r="AB2971" s="5">
        <f ca="1">IF(AND($G2970,NOT(ISTEXT($G2969)),ISNUMBER(Poczatek),ISNUMBER(Koniec_Projekt)),IFERROR(IF(LataProjekcji=$F2972,ROUND($D2970-SUM($K2971:AA2971),0),ROUND(AB2969*$E2971,0)),0),0)</f>
        <v>0</v>
      </c>
      <c r="AC2971" s="5">
        <f ca="1">IF(AND($G2970,NOT(ISTEXT($G2969)),ISNUMBER(Poczatek),ISNUMBER(Koniec_Projekt)),IFERROR(IF(LataProjekcji=$F2972,ROUND($D2970-SUM($K2971:AB2971),0),ROUND(AC2969*$E2971,0)),0),0)</f>
        <v>0</v>
      </c>
      <c r="AD2971" s="5">
        <f ca="1">IF(AND($G2970,NOT(ISTEXT($G2969)),ISNUMBER(Poczatek),ISNUMBER(Koniec_Projekt)),IFERROR(IF(LataProjekcji=$F2972,ROUND($D2970-SUM($K2971:AC2971),0),ROUND(AD2969*$E2971,0)),0),0)</f>
        <v>0</v>
      </c>
      <c r="AE2971" s="5">
        <f ca="1">IF(AND($G2970,NOT(ISTEXT($G2969)),ISNUMBER(Poczatek),ISNUMBER(Koniec_Projekt)),IFERROR(IF(LataProjekcji=$F2972,ROUND($D2970-SUM($K2971:AD2971),0),ROUND(AE2969*$E2971,0)),0),0)</f>
        <v>0</v>
      </c>
    </row>
    <row r="2972" spans="2:31" hidden="1">
      <c r="B2972" s="531" t="s">
        <v>754</v>
      </c>
      <c r="D2972" s="1">
        <f ca="1">IFERROR(ROUNDUP(D2970/E2971,0),0)</f>
        <v>0</v>
      </c>
      <c r="E2972" s="1">
        <f ca="1">IF(D2972=0,0,DATEDIF(DATE(D2969,E2969,1),DATE(F2971,G2971,1),"m"))</f>
        <v>0</v>
      </c>
      <c r="F2972" s="1" t="str">
        <f ca="1">IFERROR(YEAR(G2969),"brak daty")</f>
        <v>brak daty</v>
      </c>
      <c r="G2972" s="1" t="str">
        <f ca="1">IFERROR(MONTH(G2969),"brak daty")</f>
        <v>brak daty</v>
      </c>
      <c r="I2972" s="1" t="s">
        <v>426</v>
      </c>
      <c r="K2972" s="5">
        <f ca="1">IF(AND($G2970,NOT(ISTEXT($G2969)),ISNUMBER(Poczatek),ISNUMBER(Koniec_Projekt)),IFERROR(IF(LataProjekcji=$F2971,IF(AND($G2971=$G2972,$F2971=$F2972),ROUND($D2970-SUM($K2972),0),ROUND(K2970*$E2971,0)),IF(LataProjekcji&gt;$F2971,0,ROUND(K2970*$E2971,0))),0),0)</f>
        <v>0</v>
      </c>
      <c r="L2972" s="5">
        <f ca="1">IF(AND($G2970,NOT(ISTEXT($G2969)),ISNUMBER(Poczatek),ISNUMBER(Koniec_Projekt)),IFERROR(IF(LataProjekcji=$F2971,IF(AND($G2971=$G2972,$F2971=$F2972),ROUND($D2970-SUM($K2972:K2972),0),ROUND(L2970*$E2971,0)),IF(LataProjekcji&gt;$F2971,0,ROUND(L2970*$E2971,0))),0),0)</f>
        <v>0</v>
      </c>
      <c r="M2972" s="5">
        <f ca="1">IF(AND($G2970,NOT(ISTEXT($G2969)),ISNUMBER(Poczatek),ISNUMBER(Koniec_Projekt)),IFERROR(IF(LataProjekcji=$F2971,IF(AND($G2971=$G2972,$F2971=$F2972),ROUND($D2970-SUM($K2972:L2972),0),ROUND(M2970*$E2971,0)),IF(LataProjekcji&gt;$F2971,0,ROUND(M2970*$E2971,0))),0),0)</f>
        <v>0</v>
      </c>
      <c r="N2972" s="5">
        <f ca="1">IF(AND($G2970,NOT(ISTEXT($G2969)),ISNUMBER(Poczatek),ISNUMBER(Koniec_Projekt)),IFERROR(IF(LataProjekcji=$F2971,IF(AND($G2971=$G2972,$F2971=$F2972),ROUND($D2970-SUM($K2972:M2972),0),ROUND(N2970*$E2971,0)),IF(LataProjekcji&gt;$F2971,0,ROUND(N2970*$E2971,0))),0),0)</f>
        <v>0</v>
      </c>
      <c r="O2972" s="5">
        <f ca="1">IF(AND($G2970,NOT(ISTEXT($G2969)),ISNUMBER(Poczatek),ISNUMBER(Koniec_Projekt)),IFERROR(IF(LataProjekcji=$F2971,IF(AND($G2971=$G2972,$F2971=$F2972),ROUND($D2970-SUM($K2972:N2972),0),ROUND(O2970*$E2971,0)),IF(LataProjekcji&gt;$F2971,0,ROUND(O2970*$E2971,0))),0),0)</f>
        <v>0</v>
      </c>
      <c r="P2972" s="5">
        <f ca="1">IF(AND($G2970,NOT(ISTEXT($G2969)),ISNUMBER(Poczatek),ISNUMBER(Koniec_Projekt)),IFERROR(IF(LataProjekcji=$F2971,IF(AND($G2971=$G2972,$F2971=$F2972),ROUND($D2970-SUM($K2972:O2972),0),ROUND(P2970*$E2971,0)),IF(LataProjekcji&gt;$F2971,0,ROUND(P2970*$E2971,0))),0),0)</f>
        <v>0</v>
      </c>
      <c r="Q2972" s="5">
        <f ca="1">IF(AND($G2970,NOT(ISTEXT($G2969)),ISNUMBER(Poczatek),ISNUMBER(Koniec_Projekt)),IFERROR(IF(LataProjekcji=$F2971,IF(AND($G2971=$G2972,$F2971=$F2972),ROUND($D2970-SUM($K2972:P2972),0),ROUND(Q2970*$E2971,0)),IF(LataProjekcji&gt;$F2971,0,ROUND(Q2970*$E2971,0))),0),0)</f>
        <v>0</v>
      </c>
      <c r="R2972" s="5">
        <f ca="1">IF(AND($G2970,NOT(ISTEXT($G2969)),ISNUMBER(Poczatek),ISNUMBER(Koniec_Projekt)),IFERROR(IF(LataProjekcji=$F2971,IF(AND($G2971=$G2972,$F2971=$F2972),ROUND($D2970-SUM($K2972:Q2972),0),ROUND(R2970*$E2971,0)),IF(LataProjekcji&gt;$F2971,0,ROUND(R2970*$E2971,0))),0),0)</f>
        <v>0</v>
      </c>
      <c r="S2972" s="5">
        <f ca="1">IF(AND($G2970,NOT(ISTEXT($G2969)),ISNUMBER(Poczatek),ISNUMBER(Koniec_Projekt)),IFERROR(IF(LataProjekcji=$F2971,IF(AND($G2971=$G2972,$F2971=$F2972),ROUND($D2970-SUM($K2972:R2972),0),ROUND(S2970*$E2971,0)),IF(LataProjekcji&gt;$F2971,0,ROUND(S2970*$E2971,0))),0),0)</f>
        <v>0</v>
      </c>
      <c r="T2972" s="5">
        <f ca="1">IF(AND($G2970,NOT(ISTEXT($G2969)),ISNUMBER(Poczatek),ISNUMBER(Koniec_Projekt)),IFERROR(IF(LataProjekcji=$F2971,IF(AND($G2971=$G2972,$F2971=$F2972),ROUND($D2970-SUM($K2972:S2972),0),ROUND(T2970*$E2971,0)),IF(LataProjekcji&gt;$F2971,0,ROUND(T2970*$E2971,0))),0),0)</f>
        <v>0</v>
      </c>
      <c r="U2972" s="5">
        <f ca="1">IF(AND($G2970,NOT(ISTEXT($G2969)),ISNUMBER(Poczatek),ISNUMBER(Koniec_Projekt)),IFERROR(IF(LataProjekcji=$F2971,IF(AND($G2971=$G2972,$F2971=$F2972),ROUND($D2970-SUM($K2972:T2972),0),ROUND(U2970*$E2971,0)),IF(LataProjekcji&gt;$F2971,0,ROUND(U2970*$E2971,0))),0),0)</f>
        <v>0</v>
      </c>
      <c r="V2972" s="5">
        <f ca="1">IF(AND($G2970,NOT(ISTEXT($G2969)),ISNUMBER(Poczatek),ISNUMBER(Koniec_Projekt)),IFERROR(IF(LataProjekcji=$F2971,IF(AND($G2971=$G2972,$F2971=$F2972),ROUND($D2970-SUM($K2972:U2972),0),ROUND(V2970*$E2971,0)),IF(LataProjekcji&gt;$F2971,0,ROUND(V2970*$E2971,0))),0),0)</f>
        <v>0</v>
      </c>
      <c r="W2972" s="5">
        <f ca="1">IF(AND($G2970,NOT(ISTEXT($G2969)),ISNUMBER(Poczatek),ISNUMBER(Koniec_Projekt)),IFERROR(IF(LataProjekcji=$F2971,IF(AND($G2971=$G2972,$F2971=$F2972),ROUND($D2970-SUM($K2972:V2972),0),ROUND(W2970*$E2971,0)),IF(LataProjekcji&gt;$F2971,0,ROUND(W2970*$E2971,0))),0),0)</f>
        <v>0</v>
      </c>
      <c r="X2972" s="5">
        <f ca="1">IF(AND($G2970,NOT(ISTEXT($G2969)),ISNUMBER(Poczatek),ISNUMBER(Koniec_Projekt)),IFERROR(IF(LataProjekcji=$F2971,IF(AND($G2971=$G2972,$F2971=$F2972),ROUND($D2970-SUM($K2972:W2972),0),ROUND(X2970*$E2971,0)),IF(LataProjekcji&gt;$F2971,0,ROUND(X2970*$E2971,0))),0),0)</f>
        <v>0</v>
      </c>
      <c r="Y2972" s="5">
        <f ca="1">IF(AND($G2970,NOT(ISTEXT($G2969)),ISNUMBER(Poczatek),ISNUMBER(Koniec_Projekt)),IFERROR(IF(LataProjekcji=$F2971,IF(AND($G2971=$G2972,$F2971=$F2972),ROUND($D2970-SUM($K2972:X2972),0),ROUND(Y2970*$E2971,0)),IF(LataProjekcji&gt;$F2971,0,ROUND(Y2970*$E2971,0))),0),0)</f>
        <v>0</v>
      </c>
      <c r="Z2972" s="5">
        <f ca="1">IF(AND($G2970,NOT(ISTEXT($G2969)),ISNUMBER(Poczatek),ISNUMBER(Koniec_Projekt)),IFERROR(IF(LataProjekcji=$F2971,IF(AND($G2971=$G2972,$F2971=$F2972),ROUND($D2970-SUM($K2972:Y2972),0),ROUND(Z2970*$E2971,0)),IF(LataProjekcji&gt;$F2971,0,ROUND(Z2970*$E2971,0))),0),0)</f>
        <v>0</v>
      </c>
      <c r="AA2972" s="5">
        <f ca="1">IF(AND($G2970,NOT(ISTEXT($G2969)),ISNUMBER(Poczatek),ISNUMBER(Koniec_Projekt)),IFERROR(IF(LataProjekcji=$F2971,IF(AND($G2971=$G2972,$F2971=$F2972),ROUND($D2970-SUM($K2972:Z2972),0),ROUND(AA2970*$E2971,0)),IF(LataProjekcji&gt;$F2971,0,ROUND(AA2970*$E2971,0))),0),0)</f>
        <v>0</v>
      </c>
      <c r="AB2972" s="5">
        <f ca="1">IF(AND($G2970,NOT(ISTEXT($G2969)),ISNUMBER(Poczatek),ISNUMBER(Koniec_Projekt)),IFERROR(IF(LataProjekcji=$F2971,IF(AND($G2971=$G2972,$F2971=$F2972),ROUND($D2970-SUM($K2972:AA2972),0),ROUND(AB2970*$E2971,0)),IF(LataProjekcji&gt;$F2971,0,ROUND(AB2970*$E2971,0))),0),0)</f>
        <v>0</v>
      </c>
      <c r="AC2972" s="5">
        <f ca="1">IF(AND($G2970,NOT(ISTEXT($G2969)),ISNUMBER(Poczatek),ISNUMBER(Koniec_Projekt)),IFERROR(IF(LataProjekcji=$F2971,IF(AND($G2971=$G2972,$F2971=$F2972),ROUND($D2970-SUM($K2972:AB2972),0),ROUND(AC2970*$E2971,0)),IF(LataProjekcji&gt;$F2971,0,ROUND(AC2970*$E2971,0))),0),0)</f>
        <v>0</v>
      </c>
      <c r="AD2972" s="5">
        <f ca="1">IF(AND($G2970,NOT(ISTEXT($G2969)),ISNUMBER(Poczatek),ISNUMBER(Koniec_Projekt)),IFERROR(IF(LataProjekcji=$F2971,IF(AND($G2971=$G2972,$F2971=$F2972),ROUND($D2970-SUM($K2972:AC2972),0),ROUND(AD2970*$E2971,0)),IF(LataProjekcji&gt;$F2971,0,ROUND(AD2970*$E2971,0))),0),0)</f>
        <v>0</v>
      </c>
      <c r="AE2972" s="5">
        <f ca="1">IF(AND($G2970,NOT(ISTEXT($G2969)),ISNUMBER(Poczatek),ISNUMBER(Koniec_Projekt)),IFERROR(IF(LataProjekcji=$F2971,IF(AND($G2971=$G2972,$F2971=$F2972),ROUND($D2970-SUM($K2972:AD2972),0),ROUND(AE2970*$E2971,0)),IF(LataProjekcji&gt;$F2971,0,ROUND(AE2970*$E2971,0))),0),0)</f>
        <v>0</v>
      </c>
    </row>
    <row r="2973" spans="2:31" ht="12.5" hidden="1" thickBot="1">
      <c r="B2973" s="532" t="s">
        <v>755</v>
      </c>
      <c r="C2973" s="533"/>
      <c r="D2973" s="534">
        <f ca="1">IF(D2970&gt;10,ROUND((D2972-1)*E2971,0),E2971)</f>
        <v>0</v>
      </c>
      <c r="E2973" s="534">
        <f ca="1">D2970-D2973</f>
        <v>0</v>
      </c>
      <c r="F2973" s="533"/>
      <c r="G2973" s="533"/>
      <c r="H2973" s="533"/>
      <c r="I2973" s="533"/>
      <c r="J2973" s="533"/>
      <c r="K2973" s="533"/>
      <c r="L2973" s="533"/>
      <c r="M2973" s="533"/>
      <c r="N2973" s="533"/>
      <c r="O2973" s="533"/>
      <c r="P2973" s="533"/>
      <c r="Q2973" s="533"/>
      <c r="R2973" s="533"/>
      <c r="S2973" s="533"/>
      <c r="T2973" s="533"/>
      <c r="U2973" s="533"/>
      <c r="V2973" s="533"/>
      <c r="W2973" s="533"/>
      <c r="X2973" s="533"/>
      <c r="Y2973" s="533"/>
      <c r="Z2973" s="533"/>
      <c r="AA2973" s="533"/>
      <c r="AB2973" s="533"/>
      <c r="AC2973" s="533"/>
      <c r="AD2973" s="533"/>
      <c r="AE2973" s="533"/>
    </row>
    <row r="2974" spans="2:31" ht="12.5" hidden="1" thickTop="1"/>
    <row r="2975" spans="2:31" ht="12.5" hidden="1" thickBot="1">
      <c r="B2975" s="535" t="str">
        <f ca="1">"nazwa ST: "&amp;B1809</f>
        <v>nazwa ST: 0</v>
      </c>
      <c r="C2975" s="535"/>
      <c r="D2975" s="536">
        <f>D1809</f>
        <v>185</v>
      </c>
      <c r="E2975" s="535"/>
      <c r="F2975" s="535"/>
      <c r="G2975" s="535"/>
      <c r="H2975" s="535"/>
      <c r="I2975" s="535"/>
      <c r="J2975" s="535"/>
      <c r="K2975" s="544" t="str">
        <f t="shared" ref="K2975:AE2975" si="3759">LataProjekcji</f>
        <v>Uzupełnij dane</v>
      </c>
      <c r="L2975" s="544" t="str">
        <f t="shared" si="3759"/>
        <v/>
      </c>
      <c r="M2975" s="544" t="str">
        <f t="shared" si="3759"/>
        <v/>
      </c>
      <c r="N2975" s="544" t="str">
        <f t="shared" si="3759"/>
        <v/>
      </c>
      <c r="O2975" s="544" t="str">
        <f t="shared" si="3759"/>
        <v/>
      </c>
      <c r="P2975" s="544" t="str">
        <f t="shared" si="3759"/>
        <v/>
      </c>
      <c r="Q2975" s="544" t="str">
        <f t="shared" si="3759"/>
        <v/>
      </c>
      <c r="R2975" s="544" t="str">
        <f t="shared" si="3759"/>
        <v/>
      </c>
      <c r="S2975" s="544" t="str">
        <f t="shared" si="3759"/>
        <v/>
      </c>
      <c r="T2975" s="544" t="str">
        <f t="shared" si="3759"/>
        <v/>
      </c>
      <c r="U2975" s="544" t="str">
        <f t="shared" si="3759"/>
        <v/>
      </c>
      <c r="V2975" s="544" t="str">
        <f t="shared" si="3759"/>
        <v/>
      </c>
      <c r="W2975" s="544" t="str">
        <f t="shared" si="3759"/>
        <v/>
      </c>
      <c r="X2975" s="544" t="str">
        <f t="shared" si="3759"/>
        <v/>
      </c>
      <c r="Y2975" s="544" t="str">
        <f t="shared" si="3759"/>
        <v/>
      </c>
      <c r="Z2975" s="544" t="str">
        <f t="shared" si="3759"/>
        <v/>
      </c>
      <c r="AA2975" s="544" t="str">
        <f t="shared" si="3759"/>
        <v/>
      </c>
      <c r="AB2975" s="544" t="str">
        <f t="shared" si="3759"/>
        <v/>
      </c>
      <c r="AC2975" s="544" t="str">
        <f t="shared" si="3759"/>
        <v/>
      </c>
      <c r="AD2975" s="544" t="str">
        <f t="shared" si="3759"/>
        <v/>
      </c>
      <c r="AE2975" s="544" t="str">
        <f t="shared" si="3759"/>
        <v/>
      </c>
    </row>
    <row r="2976" spans="2:31" hidden="1">
      <c r="B2976" s="531" t="s">
        <v>756</v>
      </c>
      <c r="D2976" s="1">
        <f ca="1">D1810</f>
        <v>1900</v>
      </c>
      <c r="E2976" s="1">
        <f ca="1">E1810</f>
        <v>1</v>
      </c>
      <c r="F2976" s="1">
        <f ca="1">IF(D2977&gt;10,F1810,1)</f>
        <v>1</v>
      </c>
      <c r="G2976" s="530" t="str">
        <f ca="1">IF(ISBLANK(OFFSET($E$269,$D2975,0)),"brak daty",IF(D2977&gt;10,EDATE(OFFSET($E$269,$D2975,0),D2979),DATE(D2976,E2976,1)))</f>
        <v>brak daty</v>
      </c>
      <c r="H2976" s="543" t="b">
        <f ca="1">SUM(K2976:AE2976)=D2979</f>
        <v>1</v>
      </c>
      <c r="I2976" s="1" t="s">
        <v>752</v>
      </c>
      <c r="K2976" s="5">
        <f ca="1">IF(AND($G2977,NOT(ISTEXT($G2976)),ISNUMBER(Poczatek),ISNUMBER(Koniec_Projekt)),IFERROR(IF($D2976=LataProjekcji,$F2976,IF($D2976&lt;LataProjekcji,IF((SUM(K2976)+12)&lt;$D2979,12,$D2979-SUM(K2976)),0)),0),0)</f>
        <v>0</v>
      </c>
      <c r="L2976" s="5">
        <f ca="1">IF(AND($G2977,NOT(ISTEXT($G2976)),ISNUMBER(Poczatek),ISNUMBER(Koniec_Projekt)),IFERROR(IF($D2976=LataProjekcji,$F2976,IF($D2976&lt;LataProjekcji,IF((SUM($K2976:K2976)+12)&lt;$D2979,12,$D2979-SUM($K2976:K2976)),0)),0),0)</f>
        <v>0</v>
      </c>
      <c r="M2976" s="5">
        <f ca="1">IF(AND($G2977,NOT(ISTEXT($G2976)),ISNUMBER(Poczatek),ISNUMBER(Koniec_Projekt)),IFERROR(IF($D2976=LataProjekcji,$F2976,IF($D2976&lt;LataProjekcji,IF((SUM($K2976:L2976)+12)&lt;$D2979,12,$D2979-SUM($K2976:L2976)),0)),0),0)</f>
        <v>0</v>
      </c>
      <c r="N2976" s="5">
        <f ca="1">IF(AND($G2977,NOT(ISTEXT($G2976)),ISNUMBER(Poczatek),ISNUMBER(Koniec_Projekt)),IFERROR(IF($D2976=LataProjekcji,$F2976,IF($D2976&lt;LataProjekcji,IF((SUM($K2976:M2976)+12)&lt;$D2979,12,$D2979-SUM($K2976:M2976)),0)),0),0)</f>
        <v>0</v>
      </c>
      <c r="O2976" s="5">
        <f ca="1">IF(AND($G2977,NOT(ISTEXT($G2976)),ISNUMBER(Poczatek),ISNUMBER(Koniec_Projekt)),IFERROR(IF($D2976=LataProjekcji,$F2976,IF($D2976&lt;LataProjekcji,IF((SUM($K2976:N2976)+12)&lt;$D2979,12,$D2979-SUM($K2976:N2976)),0)),0),0)</f>
        <v>0</v>
      </c>
      <c r="P2976" s="5">
        <f ca="1">IF(AND($G2977,NOT(ISTEXT($G2976)),ISNUMBER(Poczatek),ISNUMBER(Koniec_Projekt)),IFERROR(IF($D2976=LataProjekcji,$F2976,IF($D2976&lt;LataProjekcji,IF((SUM($K2976:O2976)+12)&lt;$D2979,12,$D2979-SUM($K2976:O2976)),0)),0),0)</f>
        <v>0</v>
      </c>
      <c r="Q2976" s="5">
        <f ca="1">IF(AND($G2977,NOT(ISTEXT($G2976)),ISNUMBER(Poczatek),ISNUMBER(Koniec_Projekt)),IFERROR(IF($D2976=LataProjekcji,$F2976,IF($D2976&lt;LataProjekcji,IF((SUM($K2976:P2976)+12)&lt;$D2979,12,$D2979-SUM($K2976:P2976)),0)),0),0)</f>
        <v>0</v>
      </c>
      <c r="R2976" s="5">
        <f ca="1">IF(AND($G2977,NOT(ISTEXT($G2976)),ISNUMBER(Poczatek),ISNUMBER(Koniec_Projekt)),IFERROR(IF($D2976=LataProjekcji,$F2976,IF($D2976&lt;LataProjekcji,IF((SUM($K2976:Q2976)+12)&lt;$D2979,12,$D2979-SUM($K2976:Q2976)),0)),0),0)</f>
        <v>0</v>
      </c>
      <c r="S2976" s="5">
        <f ca="1">IF(AND($G2977,NOT(ISTEXT($G2976)),ISNUMBER(Poczatek),ISNUMBER(Koniec_Projekt)),IFERROR(IF($D2976=LataProjekcji,$F2976,IF($D2976&lt;LataProjekcji,IF((SUM($K2976:R2976)+12)&lt;$D2979,12,$D2979-SUM($K2976:R2976)),0)),0),0)</f>
        <v>0</v>
      </c>
      <c r="T2976" s="5">
        <f ca="1">IF(AND($G2977,NOT(ISTEXT($G2976)),ISNUMBER(Poczatek),ISNUMBER(Koniec_Projekt)),IFERROR(IF($D2976=LataProjekcji,$F2976,IF($D2976&lt;LataProjekcji,IF((SUM($K2976:S2976)+12)&lt;$D2979,12,$D2979-SUM($K2976:S2976)),0)),0),0)</f>
        <v>0</v>
      </c>
      <c r="U2976" s="5">
        <f ca="1">IF(AND($G2977,NOT(ISTEXT($G2976)),ISNUMBER(Poczatek),ISNUMBER(Koniec_Projekt)),IFERROR(IF($D2976=LataProjekcji,$F2976,IF($D2976&lt;LataProjekcji,IF((SUM($K2976:T2976)+12)&lt;$D2979,12,$D2979-SUM($K2976:T2976)),0)),0),0)</f>
        <v>0</v>
      </c>
      <c r="V2976" s="5">
        <f ca="1">IF(AND($G2977,NOT(ISTEXT($G2976)),ISNUMBER(Poczatek),ISNUMBER(Koniec_Projekt)),IFERROR(IF($D2976=LataProjekcji,$F2976,IF($D2976&lt;LataProjekcji,IF((SUM($K2976:U2976)+12)&lt;$D2979,12,$D2979-SUM($K2976:U2976)),0)),0),0)</f>
        <v>0</v>
      </c>
      <c r="W2976" s="5">
        <f ca="1">IF(AND($G2977,NOT(ISTEXT($G2976)),ISNUMBER(Poczatek),ISNUMBER(Koniec_Projekt)),IFERROR(IF($D2976=LataProjekcji,$F2976,IF($D2976&lt;LataProjekcji,IF((SUM($K2976:V2976)+12)&lt;$D2979,12,$D2979-SUM($K2976:V2976)),0)),0),0)</f>
        <v>0</v>
      </c>
      <c r="X2976" s="5">
        <f ca="1">IF(AND($G2977,NOT(ISTEXT($G2976)),ISNUMBER(Poczatek),ISNUMBER(Koniec_Projekt)),IFERROR(IF($D2976=LataProjekcji,$F2976,IF($D2976&lt;LataProjekcji,IF((SUM($K2976:W2976)+12)&lt;$D2979,12,$D2979-SUM($K2976:W2976)),0)),0),0)</f>
        <v>0</v>
      </c>
      <c r="Y2976" s="5">
        <f ca="1">IF(AND($G2977,NOT(ISTEXT($G2976)),ISNUMBER(Poczatek),ISNUMBER(Koniec_Projekt)),IFERROR(IF($D2976=LataProjekcji,$F2976,IF($D2976&lt;LataProjekcji,IF((SUM($K2976:X2976)+12)&lt;$D2979,12,$D2979-SUM($K2976:X2976)),0)),0),0)</f>
        <v>0</v>
      </c>
      <c r="Z2976" s="5">
        <f ca="1">IF(AND($G2977,NOT(ISTEXT($G2976)),ISNUMBER(Poczatek),ISNUMBER(Koniec_Projekt)),IFERROR(IF($D2976=LataProjekcji,$F2976,IF($D2976&lt;LataProjekcji,IF((SUM($K2976:Y2976)+12)&lt;$D2979,12,$D2979-SUM($K2976:Y2976)),0)),0),0)</f>
        <v>0</v>
      </c>
      <c r="AA2976" s="5">
        <f ca="1">IF(AND($G2977,NOT(ISTEXT($G2976)),ISNUMBER(Poczatek),ISNUMBER(Koniec_Projekt)),IFERROR(IF($D2976=LataProjekcji,$F2976,IF($D2976&lt;LataProjekcji,IF((SUM($K2976:Z2976)+12)&lt;$D2979,12,$D2979-SUM($K2976:Z2976)),0)),0),0)</f>
        <v>0</v>
      </c>
      <c r="AB2976" s="5">
        <f ca="1">IF(AND($G2977,NOT(ISTEXT($G2976)),ISNUMBER(Poczatek),ISNUMBER(Koniec_Projekt)),IFERROR(IF($D2976=LataProjekcji,$F2976,IF($D2976&lt;LataProjekcji,IF((SUM($K2976:AA2976)+12)&lt;$D2979,12,$D2979-SUM($K2976:AA2976)),0)),0),0)</f>
        <v>0</v>
      </c>
      <c r="AC2976" s="5">
        <f ca="1">IF(AND($G2977,NOT(ISTEXT($G2976)),ISNUMBER(Poczatek),ISNUMBER(Koniec_Projekt)),IFERROR(IF($D2976=LataProjekcji,$F2976,IF($D2976&lt;LataProjekcji,IF((SUM($K2976:AB2976)+12)&lt;$D2979,12,$D2979-SUM($K2976:AB2976)),0)),0),0)</f>
        <v>0</v>
      </c>
      <c r="AD2976" s="5">
        <f ca="1">IF(AND($G2977,NOT(ISTEXT($G2976)),ISNUMBER(Poczatek),ISNUMBER(Koniec_Projekt)),IFERROR(IF($D2976=LataProjekcji,$F2976,IF($D2976&lt;LataProjekcji,IF((SUM($K2976:AC2976)+12)&lt;$D2979,12,$D2979-SUM($K2976:AC2976)),0)),0),0)</f>
        <v>0</v>
      </c>
      <c r="AE2976" s="5">
        <f ca="1">IF(AND($G2977,NOT(ISTEXT($G2976)),ISNUMBER(Poczatek),ISNUMBER(Koniec_Projekt)),IFERROR(IF($D2976=LataProjekcji,$F2976,IF($D2976&lt;LataProjekcji,IF((SUM($K2976:AD2976)+12)&lt;$D2979,12,$D2979-SUM($K2976:AD2976)),0)),0),0)</f>
        <v>0</v>
      </c>
    </row>
    <row r="2977" spans="2:31" hidden="1">
      <c r="B2977" s="531" t="s">
        <v>758</v>
      </c>
      <c r="D2977" s="5">
        <f ca="1">D1811</f>
        <v>0</v>
      </c>
      <c r="E2977" s="459">
        <f ca="1">E1811</f>
        <v>0</v>
      </c>
      <c r="F2977" s="459">
        <f ca="1">F1811</f>
        <v>0</v>
      </c>
      <c r="G2977" s="1" t="b">
        <f>NOT(ISBLANK(am_maszyny))</f>
        <v>0</v>
      </c>
      <c r="H2977" s="543" t="b">
        <f ca="1">SUM(K2977:AE2977)=E2979</f>
        <v>1</v>
      </c>
      <c r="I2977" s="1" t="s">
        <v>753</v>
      </c>
      <c r="K2977" s="542">
        <f ca="1">IF(AND($G2977,NOT(ISTEXT($G2976)),ISNUMBER(Poczatek),ISNUMBER(Koniec_Projekt)),IFERROR(IF($D2976=LataProjekcji,IF($F2976&gt;$E2979,$E2979,$F2976),IF($D2979&gt;=$E2979,(IF($D2976&lt;LataProjekcji,IF((SUM(J2977:$K2977)+12)&lt;$E2979,12,$E2979-SUM(J2977:$K2977)),0)),(IF($D2976&lt;LataProjekcji,IF((SUM(J2977:$K2977)+12)&lt;$D2979,12,$D2979-SUM(J2977:$K2977)),0)))),0),0)</f>
        <v>0</v>
      </c>
      <c r="L2977" s="542">
        <f ca="1">IF(AND($G2977,NOT(ISTEXT($G2976)),ISNUMBER(Poczatek),ISNUMBER(Koniec_Projekt)),IFERROR(IF($D2976=LataProjekcji,IF($F2976&gt;$E2979,$E2979,$F2976),IF($D2979&gt;=$E2979,(IF($D2976&lt;LataProjekcji,IF((SUM($K2977:K2977)+12)&lt;$E2979,12,$E2979-SUM($K2977:K2977)),0)),(IF($D2976&lt;LataProjekcji,IF((SUM($K2977:K2977)+12)&lt;$D2979,12,$D2979-SUM($K2977:K2977)),0)))),0),0)</f>
        <v>0</v>
      </c>
      <c r="M2977" s="542">
        <f ca="1">IF(AND($G2977,NOT(ISTEXT($G2976)),ISNUMBER(Poczatek),ISNUMBER(Koniec_Projekt)),IFERROR(IF($D2976=LataProjekcji,IF($F2976&gt;$E2979,$E2979,$F2976),IF($D2979&gt;=$E2979,(IF($D2976&lt;LataProjekcji,IF((SUM($K2977:L2977)+12)&lt;$E2979,12,$E2979-SUM($K2977:L2977)),0)),(IF($D2976&lt;LataProjekcji,IF((SUM($K2977:L2977)+12)&lt;$D2979,12,$D2979-SUM($K2977:L2977)),0)))),0),0)</f>
        <v>0</v>
      </c>
      <c r="N2977" s="542">
        <f ca="1">IF(AND($G2977,NOT(ISTEXT($G2976)),ISNUMBER(Poczatek),ISNUMBER(Koniec_Projekt)),IFERROR(IF($D2976=LataProjekcji,IF($F2976&gt;$E2979,$E2979,$F2976),IF($D2979&gt;=$E2979,(IF($D2976&lt;LataProjekcji,IF((SUM($K2977:M2977)+12)&lt;$E2979,12,$E2979-SUM($K2977:M2977)),0)),(IF($D2976&lt;LataProjekcji,IF((SUM($K2977:M2977)+12)&lt;$D2979,12,$D2979-SUM($K2977:M2977)),0)))),0),0)</f>
        <v>0</v>
      </c>
      <c r="O2977" s="542">
        <f ca="1">IF(AND($G2977,NOT(ISTEXT($G2976)),ISNUMBER(Poczatek),ISNUMBER(Koniec_Projekt)),IFERROR(IF($D2976=LataProjekcji,IF($F2976&gt;$E2979,$E2979,$F2976),IF($D2979&gt;=$E2979,(IF($D2976&lt;LataProjekcji,IF((SUM($K2977:N2977)+12)&lt;$E2979,12,$E2979-SUM($K2977:N2977)),0)),(IF($D2976&lt;LataProjekcji,IF((SUM($K2977:N2977)+12)&lt;$D2979,12,$D2979-SUM($K2977:N2977)),0)))),0),0)</f>
        <v>0</v>
      </c>
      <c r="P2977" s="542">
        <f ca="1">IF(AND($G2977,NOT(ISTEXT($G2976)),ISNUMBER(Poczatek),ISNUMBER(Koniec_Projekt)),IFERROR(IF($D2976=LataProjekcji,IF($F2976&gt;$E2979,$E2979,$F2976),IF($D2979&gt;=$E2979,(IF($D2976&lt;LataProjekcji,IF((SUM($K2977:O2977)+12)&lt;$E2979,12,$E2979-SUM($K2977:O2977)),0)),(IF($D2976&lt;LataProjekcji,IF((SUM($K2977:O2977)+12)&lt;$D2979,12,$D2979-SUM($K2977:O2977)),0)))),0),0)</f>
        <v>0</v>
      </c>
      <c r="Q2977" s="542">
        <f ca="1">IF(AND($G2977,NOT(ISTEXT($G2976)),ISNUMBER(Poczatek),ISNUMBER(Koniec_Projekt)),IFERROR(IF($D2976=LataProjekcji,IF($F2976&gt;$E2979,$E2979,$F2976),IF($D2979&gt;=$E2979,(IF($D2976&lt;LataProjekcji,IF((SUM($K2977:P2977)+12)&lt;$E2979,12,$E2979-SUM($K2977:P2977)),0)),(IF($D2976&lt;LataProjekcji,IF((SUM($K2977:P2977)+12)&lt;$D2979,12,$D2979-SUM($K2977:P2977)),0)))),0),0)</f>
        <v>0</v>
      </c>
      <c r="R2977" s="542">
        <f ca="1">IF(AND($G2977,NOT(ISTEXT($G2976)),ISNUMBER(Poczatek),ISNUMBER(Koniec_Projekt)),IFERROR(IF($D2976=LataProjekcji,IF($F2976&gt;$E2979,$E2979,$F2976),IF($D2979&gt;=$E2979,(IF($D2976&lt;LataProjekcji,IF((SUM($K2977:Q2977)+12)&lt;$E2979,12,$E2979-SUM($K2977:Q2977)),0)),(IF($D2976&lt;LataProjekcji,IF((SUM($K2977:Q2977)+12)&lt;$D2979,12,$D2979-SUM($K2977:Q2977)),0)))),0),0)</f>
        <v>0</v>
      </c>
      <c r="S2977" s="542">
        <f ca="1">IF(AND($G2977,NOT(ISTEXT($G2976)),ISNUMBER(Poczatek),ISNUMBER(Koniec_Projekt)),IFERROR(IF($D2976=LataProjekcji,IF($F2976&gt;$E2979,$E2979,$F2976),IF($D2979&gt;=$E2979,(IF($D2976&lt;LataProjekcji,IF((SUM($K2977:R2977)+12)&lt;$E2979,12,$E2979-SUM($K2977:R2977)),0)),(IF($D2976&lt;LataProjekcji,IF((SUM($K2977:R2977)+12)&lt;$D2979,12,$D2979-SUM($K2977:R2977)),0)))),0),0)</f>
        <v>0</v>
      </c>
      <c r="T2977" s="542">
        <f ca="1">IF(AND($G2977,NOT(ISTEXT($G2976)),ISNUMBER(Poczatek),ISNUMBER(Koniec_Projekt)),IFERROR(IF($D2976=LataProjekcji,IF($F2976&gt;$E2979,$E2979,$F2976),IF($D2979&gt;=$E2979,(IF($D2976&lt;LataProjekcji,IF((SUM($K2977:S2977)+12)&lt;$E2979,12,$E2979-SUM($K2977:S2977)),0)),(IF($D2976&lt;LataProjekcji,IF((SUM($K2977:S2977)+12)&lt;$D2979,12,$D2979-SUM($K2977:S2977)),0)))),0),0)</f>
        <v>0</v>
      </c>
      <c r="U2977" s="542">
        <f ca="1">IF(AND($G2977,NOT(ISTEXT($G2976)),ISNUMBER(Poczatek),ISNUMBER(Koniec_Projekt)),IFERROR(IF($D2976=LataProjekcji,IF($F2976&gt;$E2979,$E2979,$F2976),IF($D2979&gt;=$E2979,(IF($D2976&lt;LataProjekcji,IF((SUM($K2977:T2977)+12)&lt;$E2979,12,$E2979-SUM($K2977:T2977)),0)),(IF($D2976&lt;LataProjekcji,IF((SUM($K2977:T2977)+12)&lt;$D2979,12,$D2979-SUM($K2977:T2977)),0)))),0),0)</f>
        <v>0</v>
      </c>
      <c r="V2977" s="542">
        <f ca="1">IF(AND($G2977,NOT(ISTEXT($G2976)),ISNUMBER(Poczatek),ISNUMBER(Koniec_Projekt)),IFERROR(IF($D2976=LataProjekcji,IF($F2976&gt;$E2979,$E2979,$F2976),IF($D2979&gt;=$E2979,(IF($D2976&lt;LataProjekcji,IF((SUM($K2977:U2977)+12)&lt;$E2979,12,$E2979-SUM($K2977:U2977)),0)),(IF($D2976&lt;LataProjekcji,IF((SUM($K2977:U2977)+12)&lt;$D2979,12,$D2979-SUM($K2977:U2977)),0)))),0),0)</f>
        <v>0</v>
      </c>
      <c r="W2977" s="542">
        <f ca="1">IF(AND($G2977,NOT(ISTEXT($G2976)),ISNUMBER(Poczatek),ISNUMBER(Koniec_Projekt)),IFERROR(IF($D2976=LataProjekcji,IF($F2976&gt;$E2979,$E2979,$F2976),IF($D2979&gt;=$E2979,(IF($D2976&lt;LataProjekcji,IF((SUM($K2977:V2977)+12)&lt;$E2979,12,$E2979-SUM($K2977:V2977)),0)),(IF($D2976&lt;LataProjekcji,IF((SUM($K2977:V2977)+12)&lt;$D2979,12,$D2979-SUM($K2977:V2977)),0)))),0),0)</f>
        <v>0</v>
      </c>
      <c r="X2977" s="542">
        <f ca="1">IF(AND($G2977,NOT(ISTEXT($G2976)),ISNUMBER(Poczatek),ISNUMBER(Koniec_Projekt)),IFERROR(IF($D2976=LataProjekcji,IF($F2976&gt;$E2979,$E2979,$F2976),IF($D2979&gt;=$E2979,(IF($D2976&lt;LataProjekcji,IF((SUM($K2977:W2977)+12)&lt;$E2979,12,$E2979-SUM($K2977:W2977)),0)),(IF($D2976&lt;LataProjekcji,IF((SUM($K2977:W2977)+12)&lt;$D2979,12,$D2979-SUM($K2977:W2977)),0)))),0),0)</f>
        <v>0</v>
      </c>
      <c r="Y2977" s="542">
        <f ca="1">IF(AND($G2977,NOT(ISTEXT($G2976)),ISNUMBER(Poczatek),ISNUMBER(Koniec_Projekt)),IFERROR(IF($D2976=LataProjekcji,IF($F2976&gt;$E2979,$E2979,$F2976),IF($D2979&gt;=$E2979,(IF($D2976&lt;LataProjekcji,IF((SUM($K2977:X2977)+12)&lt;$E2979,12,$E2979-SUM($K2977:X2977)),0)),(IF($D2976&lt;LataProjekcji,IF((SUM($K2977:X2977)+12)&lt;$D2979,12,$D2979-SUM($K2977:X2977)),0)))),0),0)</f>
        <v>0</v>
      </c>
      <c r="Z2977" s="542">
        <f ca="1">IF(AND($G2977,NOT(ISTEXT($G2976)),ISNUMBER(Poczatek),ISNUMBER(Koniec_Projekt)),IFERROR(IF($D2976=LataProjekcji,IF($F2976&gt;$E2979,$E2979,$F2976),IF($D2979&gt;=$E2979,(IF($D2976&lt;LataProjekcji,IF((SUM($K2977:Y2977)+12)&lt;$E2979,12,$E2979-SUM($K2977:Y2977)),0)),(IF($D2976&lt;LataProjekcji,IF((SUM($K2977:Y2977)+12)&lt;$D2979,12,$D2979-SUM($K2977:Y2977)),0)))),0),0)</f>
        <v>0</v>
      </c>
      <c r="AA2977" s="542">
        <f ca="1">IF(AND($G2977,NOT(ISTEXT($G2976)),ISNUMBER(Poczatek),ISNUMBER(Koniec_Projekt)),IFERROR(IF($D2976=LataProjekcji,IF($F2976&gt;$E2979,$E2979,$F2976),IF($D2979&gt;=$E2979,(IF($D2976&lt;LataProjekcji,IF((SUM($K2977:Z2977)+12)&lt;$E2979,12,$E2979-SUM($K2977:Z2977)),0)),(IF($D2976&lt;LataProjekcji,IF((SUM($K2977:Z2977)+12)&lt;$D2979,12,$D2979-SUM($K2977:Z2977)),0)))),0),0)</f>
        <v>0</v>
      </c>
      <c r="AB2977" s="542">
        <f ca="1">IF(AND($G2977,NOT(ISTEXT($G2976)),ISNUMBER(Poczatek),ISNUMBER(Koniec_Projekt)),IFERROR(IF($D2976=LataProjekcji,IF($F2976&gt;$E2979,$E2979,$F2976),IF($D2979&gt;=$E2979,(IF($D2976&lt;LataProjekcji,IF((SUM($K2977:AA2977)+12)&lt;$E2979,12,$E2979-SUM($K2977:AA2977)),0)),(IF($D2976&lt;LataProjekcji,IF((SUM($K2977:AA2977)+12)&lt;$D2979,12,$D2979-SUM($K2977:AA2977)),0)))),0),0)</f>
        <v>0</v>
      </c>
      <c r="AC2977" s="542">
        <f ca="1">IF(AND($G2977,NOT(ISTEXT($G2976)),ISNUMBER(Poczatek),ISNUMBER(Koniec_Projekt)),IFERROR(IF($D2976=LataProjekcji,IF($F2976&gt;$E2979,$E2979,$F2976),IF($D2979&gt;=$E2979,(IF($D2976&lt;LataProjekcji,IF((SUM($K2977:AB2977)+12)&lt;$E2979,12,$E2979-SUM($K2977:AB2977)),0)),(IF($D2976&lt;LataProjekcji,IF((SUM($K2977:AB2977)+12)&lt;$D2979,12,$D2979-SUM($K2977:AB2977)),0)))),0),0)</f>
        <v>0</v>
      </c>
      <c r="AD2977" s="542">
        <f ca="1">IF(AND($G2977,NOT(ISTEXT($G2976)),ISNUMBER(Poczatek),ISNUMBER(Koniec_Projekt)),IFERROR(IF($D2976=LataProjekcji,IF($F2976&gt;$E2979,$E2979,$F2976),IF($D2979&gt;=$E2979,(IF($D2976&lt;LataProjekcji,IF((SUM($K2977:AC2977)+12)&lt;$E2979,12,$E2979-SUM($K2977:AC2977)),0)),(IF($D2976&lt;LataProjekcji,IF((SUM($K2977:AC2977)+12)&lt;$D2979,12,$D2979-SUM($K2977:AC2977)),0)))),0),0)</f>
        <v>0</v>
      </c>
      <c r="AE2977" s="542">
        <f ca="1">IF(AND($G2977,NOT(ISTEXT($G2976)),ISNUMBER(Poczatek),ISNUMBER(Koniec_Projekt)),IFERROR(IF($D2976=LataProjekcji,IF($F2976&gt;$E2979,$E2979,$F2976),IF($D2979&gt;=$E2979,(IF($D2976&lt;LataProjekcji,IF((SUM($K2977:AD2977)+12)&lt;$E2979,12,$E2979-SUM($K2977:AD2977)),0)),(IF($D2976&lt;LataProjekcji,IF((SUM($K2977:AD2977)+12)&lt;$D2979,12,$D2979-SUM($K2977:AD2977)),0)))),0),0)</f>
        <v>0</v>
      </c>
    </row>
    <row r="2978" spans="2:31" hidden="1">
      <c r="B2978" s="531" t="s">
        <v>757</v>
      </c>
      <c r="D2978" s="459">
        <f ca="1">D1812</f>
        <v>0</v>
      </c>
      <c r="E2978" s="459">
        <f ca="1">IF(D2977&gt;10,ROUND(D2978/12,2),D2978)</f>
        <v>0</v>
      </c>
      <c r="F2978" s="529">
        <f>Koniec_Projekt</f>
        <v>0</v>
      </c>
      <c r="G2978" s="330">
        <f>Miesiac_Koniec_Projekt</f>
        <v>0</v>
      </c>
      <c r="H2978" s="543" t="b">
        <f ca="1">SUM(K2978:AE2978)=D2977</f>
        <v>1</v>
      </c>
      <c r="I2978" s="1" t="s">
        <v>716</v>
      </c>
      <c r="K2978" s="256">
        <f ca="1">IF(AND($G2977,NOT(ISTEXT($G2976)),ISNUMBER(Poczatek),ISNUMBER(Koniec_Projekt)),IFERROR(IF(LataProjekcji=$F2979,ROUND($D2977,0),ROUND(K2976*$E2978,0)),0),0)</f>
        <v>0</v>
      </c>
      <c r="L2978" s="5">
        <f ca="1">IF(AND($G2977,NOT(ISTEXT($G2976)),ISNUMBER(Poczatek),ISNUMBER(Koniec_Projekt)),IFERROR(IF(LataProjekcji=$F2979,ROUND($D2977-SUM(K2978:$K2978),0),ROUND(L2976*$E2978,0)),0),0)</f>
        <v>0</v>
      </c>
      <c r="M2978" s="5">
        <f ca="1">IF(AND($G2977,NOT(ISTEXT($G2976)),ISNUMBER(Poczatek),ISNUMBER(Koniec_Projekt)),IFERROR(IF(LataProjekcji=$F2979,ROUND($D2977-SUM($K2978:L2978),0),ROUND(M2976*$E2978,0)),0),0)</f>
        <v>0</v>
      </c>
      <c r="N2978" s="5">
        <f ca="1">IF(AND($G2977,NOT(ISTEXT($G2976)),ISNUMBER(Poczatek),ISNUMBER(Koniec_Projekt)),IFERROR(IF(LataProjekcji=$F2979,ROUND($D2977-SUM($K2978:M2978),0),ROUND(N2976*$E2978,0)),0),0)</f>
        <v>0</v>
      </c>
      <c r="O2978" s="5">
        <f ca="1">IF(AND($G2977,NOT(ISTEXT($G2976)),ISNUMBER(Poczatek),ISNUMBER(Koniec_Projekt)),IFERROR(IF(LataProjekcji=$F2979,ROUND($D2977-SUM($K2978:N2978),0),ROUND(O2976*$E2978,0)),0),0)</f>
        <v>0</v>
      </c>
      <c r="P2978" s="5">
        <f ca="1">IF(AND($G2977,NOT(ISTEXT($G2976)),ISNUMBER(Poczatek),ISNUMBER(Koniec_Projekt)),IFERROR(IF(LataProjekcji=$F2979,ROUND($D2977-SUM($K2978:O2978),0),ROUND(P2976*$E2978,0)),0),0)</f>
        <v>0</v>
      </c>
      <c r="Q2978" s="5">
        <f ca="1">IF(AND($G2977,NOT(ISTEXT($G2976)),ISNUMBER(Poczatek),ISNUMBER(Koniec_Projekt)),IFERROR(IF(LataProjekcji=$F2979,ROUND($D2977-SUM($K2978:P2978),0),ROUND(Q2976*$E2978,0)),0),0)</f>
        <v>0</v>
      </c>
      <c r="R2978" s="5">
        <f ca="1">IF(AND($G2977,NOT(ISTEXT($G2976)),ISNUMBER(Poczatek),ISNUMBER(Koniec_Projekt)),IFERROR(IF(LataProjekcji=$F2979,ROUND($D2977-SUM($K2978:Q2978),0),ROUND(R2976*$E2978,0)),0),0)</f>
        <v>0</v>
      </c>
      <c r="S2978" s="5">
        <f ca="1">IF(AND($G2977,NOT(ISTEXT($G2976)),ISNUMBER(Poczatek),ISNUMBER(Koniec_Projekt)),IFERROR(IF(LataProjekcji=$F2979,ROUND($D2977-SUM($K2978:R2978),0),ROUND(S2976*$E2978,0)),0),0)</f>
        <v>0</v>
      </c>
      <c r="T2978" s="5">
        <f ca="1">IF(AND($G2977,NOT(ISTEXT($G2976)),ISNUMBER(Poczatek),ISNUMBER(Koniec_Projekt)),IFERROR(IF(LataProjekcji=$F2979,ROUND($D2977-SUM($K2978:S2978),0),ROUND(T2976*$E2978,0)),0),0)</f>
        <v>0</v>
      </c>
      <c r="U2978" s="5">
        <f ca="1">IF(AND($G2977,NOT(ISTEXT($G2976)),ISNUMBER(Poczatek),ISNUMBER(Koniec_Projekt)),IFERROR(IF(LataProjekcji=$F2979,ROUND($D2977-SUM($K2978:T2978),0),ROUND(U2976*$E2978,0)),0),0)</f>
        <v>0</v>
      </c>
      <c r="V2978" s="5">
        <f ca="1">IF(AND($G2977,NOT(ISTEXT($G2976)),ISNUMBER(Poczatek),ISNUMBER(Koniec_Projekt)),IFERROR(IF(LataProjekcji=$F2979,ROUND($D2977-SUM($K2978:U2978),0),ROUND(V2976*$E2978,0)),0),0)</f>
        <v>0</v>
      </c>
      <c r="W2978" s="5">
        <f ca="1">IF(AND($G2977,NOT(ISTEXT($G2976)),ISNUMBER(Poczatek),ISNUMBER(Koniec_Projekt)),IFERROR(IF(LataProjekcji=$F2979,ROUND($D2977-SUM($K2978:V2978),0),ROUND(W2976*$E2978,0)),0),0)</f>
        <v>0</v>
      </c>
      <c r="X2978" s="5">
        <f ca="1">IF(AND($G2977,NOT(ISTEXT($G2976)),ISNUMBER(Poczatek),ISNUMBER(Koniec_Projekt)),IFERROR(IF(LataProjekcji=$F2979,ROUND($D2977-SUM($K2978:W2978),0),ROUND(X2976*$E2978,0)),0),0)</f>
        <v>0</v>
      </c>
      <c r="Y2978" s="5">
        <f ca="1">IF(AND($G2977,NOT(ISTEXT($G2976)),ISNUMBER(Poczatek),ISNUMBER(Koniec_Projekt)),IFERROR(IF(LataProjekcji=$F2979,ROUND($D2977-SUM($K2978:X2978),0),ROUND(Y2976*$E2978,0)),0),0)</f>
        <v>0</v>
      </c>
      <c r="Z2978" s="5">
        <f ca="1">IF(AND($G2977,NOT(ISTEXT($G2976)),ISNUMBER(Poczatek),ISNUMBER(Koniec_Projekt)),IFERROR(IF(LataProjekcji=$F2979,ROUND($D2977-SUM($K2978:Y2978),0),ROUND(Z2976*$E2978,0)),0),0)</f>
        <v>0</v>
      </c>
      <c r="AA2978" s="5">
        <f ca="1">IF(AND($G2977,NOT(ISTEXT($G2976)),ISNUMBER(Poczatek),ISNUMBER(Koniec_Projekt)),IFERROR(IF(LataProjekcji=$F2979,ROUND($D2977-SUM($K2978:Z2978),0),ROUND(AA2976*$E2978,0)),0),0)</f>
        <v>0</v>
      </c>
      <c r="AB2978" s="5">
        <f ca="1">IF(AND($G2977,NOT(ISTEXT($G2976)),ISNUMBER(Poczatek),ISNUMBER(Koniec_Projekt)),IFERROR(IF(LataProjekcji=$F2979,ROUND($D2977-SUM($K2978:AA2978),0),ROUND(AB2976*$E2978,0)),0),0)</f>
        <v>0</v>
      </c>
      <c r="AC2978" s="5">
        <f ca="1">IF(AND($G2977,NOT(ISTEXT($G2976)),ISNUMBER(Poczatek),ISNUMBER(Koniec_Projekt)),IFERROR(IF(LataProjekcji=$F2979,ROUND($D2977-SUM($K2978:AB2978),0),ROUND(AC2976*$E2978,0)),0),0)</f>
        <v>0</v>
      </c>
      <c r="AD2978" s="5">
        <f ca="1">IF(AND($G2977,NOT(ISTEXT($G2976)),ISNUMBER(Poczatek),ISNUMBER(Koniec_Projekt)),IFERROR(IF(LataProjekcji=$F2979,ROUND($D2977-SUM($K2978:AC2978),0),ROUND(AD2976*$E2978,0)),0),0)</f>
        <v>0</v>
      </c>
      <c r="AE2978" s="5">
        <f ca="1">IF(AND($G2977,NOT(ISTEXT($G2976)),ISNUMBER(Poczatek),ISNUMBER(Koniec_Projekt)),IFERROR(IF(LataProjekcji=$F2979,ROUND($D2977-SUM($K2978:AD2978),0),ROUND(AE2976*$E2978,0)),0),0)</f>
        <v>0</v>
      </c>
    </row>
    <row r="2979" spans="2:31" hidden="1">
      <c r="B2979" s="531" t="s">
        <v>754</v>
      </c>
      <c r="D2979" s="1">
        <f ca="1">IFERROR(ROUNDUP(D2977/E2978,0),0)</f>
        <v>0</v>
      </c>
      <c r="E2979" s="1">
        <f ca="1">IF(D2979=0,0,DATEDIF(DATE(D2976,E2976,1),DATE(F2978,G2978,1),"m"))</f>
        <v>0</v>
      </c>
      <c r="F2979" s="1" t="str">
        <f ca="1">IFERROR(YEAR(G2976),"brak daty")</f>
        <v>brak daty</v>
      </c>
      <c r="G2979" s="1" t="str">
        <f ca="1">IFERROR(MONTH(G2976),"brak daty")</f>
        <v>brak daty</v>
      </c>
      <c r="I2979" s="1" t="s">
        <v>426</v>
      </c>
      <c r="K2979" s="5">
        <f ca="1">IF(AND($G2977,NOT(ISTEXT($G2976)),ISNUMBER(Poczatek),ISNUMBER(Koniec_Projekt)),IFERROR(IF(LataProjekcji=$F2978,IF(AND($G2978=$G2979,$F2978=$F2979),ROUND($D2977-SUM($K2979),0),ROUND(K2977*$E2978,0)),IF(LataProjekcji&gt;$F2978,0,ROUND(K2977*$E2978,0))),0),0)</f>
        <v>0</v>
      </c>
      <c r="L2979" s="5">
        <f ca="1">IF(AND($G2977,NOT(ISTEXT($G2976)),ISNUMBER(Poczatek),ISNUMBER(Koniec_Projekt)),IFERROR(IF(LataProjekcji=$F2978,IF(AND($G2978=$G2979,$F2978=$F2979),ROUND($D2977-SUM($K2979:K2979),0),ROUND(L2977*$E2978,0)),IF(LataProjekcji&gt;$F2978,0,ROUND(L2977*$E2978,0))),0),0)</f>
        <v>0</v>
      </c>
      <c r="M2979" s="5">
        <f ca="1">IF(AND($G2977,NOT(ISTEXT($G2976)),ISNUMBER(Poczatek),ISNUMBER(Koniec_Projekt)),IFERROR(IF(LataProjekcji=$F2978,IF(AND($G2978=$G2979,$F2978=$F2979),ROUND($D2977-SUM($K2979:L2979),0),ROUND(M2977*$E2978,0)),IF(LataProjekcji&gt;$F2978,0,ROUND(M2977*$E2978,0))),0),0)</f>
        <v>0</v>
      </c>
      <c r="N2979" s="5">
        <f ca="1">IF(AND($G2977,NOT(ISTEXT($G2976)),ISNUMBER(Poczatek),ISNUMBER(Koniec_Projekt)),IFERROR(IF(LataProjekcji=$F2978,IF(AND($G2978=$G2979,$F2978=$F2979),ROUND($D2977-SUM($K2979:M2979),0),ROUND(N2977*$E2978,0)),IF(LataProjekcji&gt;$F2978,0,ROUND(N2977*$E2978,0))),0),0)</f>
        <v>0</v>
      </c>
      <c r="O2979" s="5">
        <f ca="1">IF(AND($G2977,NOT(ISTEXT($G2976)),ISNUMBER(Poczatek),ISNUMBER(Koniec_Projekt)),IFERROR(IF(LataProjekcji=$F2978,IF(AND($G2978=$G2979,$F2978=$F2979),ROUND($D2977-SUM($K2979:N2979),0),ROUND(O2977*$E2978,0)),IF(LataProjekcji&gt;$F2978,0,ROUND(O2977*$E2978,0))),0),0)</f>
        <v>0</v>
      </c>
      <c r="P2979" s="5">
        <f ca="1">IF(AND($G2977,NOT(ISTEXT($G2976)),ISNUMBER(Poczatek),ISNUMBER(Koniec_Projekt)),IFERROR(IF(LataProjekcji=$F2978,IF(AND($G2978=$G2979,$F2978=$F2979),ROUND($D2977-SUM($K2979:O2979),0),ROUND(P2977*$E2978,0)),IF(LataProjekcji&gt;$F2978,0,ROUND(P2977*$E2978,0))),0),0)</f>
        <v>0</v>
      </c>
      <c r="Q2979" s="5">
        <f ca="1">IF(AND($G2977,NOT(ISTEXT($G2976)),ISNUMBER(Poczatek),ISNUMBER(Koniec_Projekt)),IFERROR(IF(LataProjekcji=$F2978,IF(AND($G2978=$G2979,$F2978=$F2979),ROUND($D2977-SUM($K2979:P2979),0),ROUND(Q2977*$E2978,0)),IF(LataProjekcji&gt;$F2978,0,ROUND(Q2977*$E2978,0))),0),0)</f>
        <v>0</v>
      </c>
      <c r="R2979" s="5">
        <f ca="1">IF(AND($G2977,NOT(ISTEXT($G2976)),ISNUMBER(Poczatek),ISNUMBER(Koniec_Projekt)),IFERROR(IF(LataProjekcji=$F2978,IF(AND($G2978=$G2979,$F2978=$F2979),ROUND($D2977-SUM($K2979:Q2979),0),ROUND(R2977*$E2978,0)),IF(LataProjekcji&gt;$F2978,0,ROUND(R2977*$E2978,0))),0),0)</f>
        <v>0</v>
      </c>
      <c r="S2979" s="5">
        <f ca="1">IF(AND($G2977,NOT(ISTEXT($G2976)),ISNUMBER(Poczatek),ISNUMBER(Koniec_Projekt)),IFERROR(IF(LataProjekcji=$F2978,IF(AND($G2978=$G2979,$F2978=$F2979),ROUND($D2977-SUM($K2979:R2979),0),ROUND(S2977*$E2978,0)),IF(LataProjekcji&gt;$F2978,0,ROUND(S2977*$E2978,0))),0),0)</f>
        <v>0</v>
      </c>
      <c r="T2979" s="5">
        <f ca="1">IF(AND($G2977,NOT(ISTEXT($G2976)),ISNUMBER(Poczatek),ISNUMBER(Koniec_Projekt)),IFERROR(IF(LataProjekcji=$F2978,IF(AND($G2978=$G2979,$F2978=$F2979),ROUND($D2977-SUM($K2979:S2979),0),ROUND(T2977*$E2978,0)),IF(LataProjekcji&gt;$F2978,0,ROUND(T2977*$E2978,0))),0),0)</f>
        <v>0</v>
      </c>
      <c r="U2979" s="5">
        <f ca="1">IF(AND($G2977,NOT(ISTEXT($G2976)),ISNUMBER(Poczatek),ISNUMBER(Koniec_Projekt)),IFERROR(IF(LataProjekcji=$F2978,IF(AND($G2978=$G2979,$F2978=$F2979),ROUND($D2977-SUM($K2979:T2979),0),ROUND(U2977*$E2978,0)),IF(LataProjekcji&gt;$F2978,0,ROUND(U2977*$E2978,0))),0),0)</f>
        <v>0</v>
      </c>
      <c r="V2979" s="5">
        <f ca="1">IF(AND($G2977,NOT(ISTEXT($G2976)),ISNUMBER(Poczatek),ISNUMBER(Koniec_Projekt)),IFERROR(IF(LataProjekcji=$F2978,IF(AND($G2978=$G2979,$F2978=$F2979),ROUND($D2977-SUM($K2979:U2979),0),ROUND(V2977*$E2978,0)),IF(LataProjekcji&gt;$F2978,0,ROUND(V2977*$E2978,0))),0),0)</f>
        <v>0</v>
      </c>
      <c r="W2979" s="5">
        <f ca="1">IF(AND($G2977,NOT(ISTEXT($G2976)),ISNUMBER(Poczatek),ISNUMBER(Koniec_Projekt)),IFERROR(IF(LataProjekcji=$F2978,IF(AND($G2978=$G2979,$F2978=$F2979),ROUND($D2977-SUM($K2979:V2979),0),ROUND(W2977*$E2978,0)),IF(LataProjekcji&gt;$F2978,0,ROUND(W2977*$E2978,0))),0),0)</f>
        <v>0</v>
      </c>
      <c r="X2979" s="5">
        <f ca="1">IF(AND($G2977,NOT(ISTEXT($G2976)),ISNUMBER(Poczatek),ISNUMBER(Koniec_Projekt)),IFERROR(IF(LataProjekcji=$F2978,IF(AND($G2978=$G2979,$F2978=$F2979),ROUND($D2977-SUM($K2979:W2979),0),ROUND(X2977*$E2978,0)),IF(LataProjekcji&gt;$F2978,0,ROUND(X2977*$E2978,0))),0),0)</f>
        <v>0</v>
      </c>
      <c r="Y2979" s="5">
        <f ca="1">IF(AND($G2977,NOT(ISTEXT($G2976)),ISNUMBER(Poczatek),ISNUMBER(Koniec_Projekt)),IFERROR(IF(LataProjekcji=$F2978,IF(AND($G2978=$G2979,$F2978=$F2979),ROUND($D2977-SUM($K2979:X2979),0),ROUND(Y2977*$E2978,0)),IF(LataProjekcji&gt;$F2978,0,ROUND(Y2977*$E2978,0))),0),0)</f>
        <v>0</v>
      </c>
      <c r="Z2979" s="5">
        <f ca="1">IF(AND($G2977,NOT(ISTEXT($G2976)),ISNUMBER(Poczatek),ISNUMBER(Koniec_Projekt)),IFERROR(IF(LataProjekcji=$F2978,IF(AND($G2978=$G2979,$F2978=$F2979),ROUND($D2977-SUM($K2979:Y2979),0),ROUND(Z2977*$E2978,0)),IF(LataProjekcji&gt;$F2978,0,ROUND(Z2977*$E2978,0))),0),0)</f>
        <v>0</v>
      </c>
      <c r="AA2979" s="5">
        <f ca="1">IF(AND($G2977,NOT(ISTEXT($G2976)),ISNUMBER(Poczatek),ISNUMBER(Koniec_Projekt)),IFERROR(IF(LataProjekcji=$F2978,IF(AND($G2978=$G2979,$F2978=$F2979),ROUND($D2977-SUM($K2979:Z2979),0),ROUND(AA2977*$E2978,0)),IF(LataProjekcji&gt;$F2978,0,ROUND(AA2977*$E2978,0))),0),0)</f>
        <v>0</v>
      </c>
      <c r="AB2979" s="5">
        <f ca="1">IF(AND($G2977,NOT(ISTEXT($G2976)),ISNUMBER(Poczatek),ISNUMBER(Koniec_Projekt)),IFERROR(IF(LataProjekcji=$F2978,IF(AND($G2978=$G2979,$F2978=$F2979),ROUND($D2977-SUM($K2979:AA2979),0),ROUND(AB2977*$E2978,0)),IF(LataProjekcji&gt;$F2978,0,ROUND(AB2977*$E2978,0))),0),0)</f>
        <v>0</v>
      </c>
      <c r="AC2979" s="5">
        <f ca="1">IF(AND($G2977,NOT(ISTEXT($G2976)),ISNUMBER(Poczatek),ISNUMBER(Koniec_Projekt)),IFERROR(IF(LataProjekcji=$F2978,IF(AND($G2978=$G2979,$F2978=$F2979),ROUND($D2977-SUM($K2979:AB2979),0),ROUND(AC2977*$E2978,0)),IF(LataProjekcji&gt;$F2978,0,ROUND(AC2977*$E2978,0))),0),0)</f>
        <v>0</v>
      </c>
      <c r="AD2979" s="5">
        <f ca="1">IF(AND($G2977,NOT(ISTEXT($G2976)),ISNUMBER(Poczatek),ISNUMBER(Koniec_Projekt)),IFERROR(IF(LataProjekcji=$F2978,IF(AND($G2978=$G2979,$F2978=$F2979),ROUND($D2977-SUM($K2979:AC2979),0),ROUND(AD2977*$E2978,0)),IF(LataProjekcji&gt;$F2978,0,ROUND(AD2977*$E2978,0))),0),0)</f>
        <v>0</v>
      </c>
      <c r="AE2979" s="5">
        <f ca="1">IF(AND($G2977,NOT(ISTEXT($G2976)),ISNUMBER(Poczatek),ISNUMBER(Koniec_Projekt)),IFERROR(IF(LataProjekcji=$F2978,IF(AND($G2978=$G2979,$F2978=$F2979),ROUND($D2977-SUM($K2979:AD2979),0),ROUND(AE2977*$E2978,0)),IF(LataProjekcji&gt;$F2978,0,ROUND(AE2977*$E2978,0))),0),0)</f>
        <v>0</v>
      </c>
    </row>
    <row r="2980" spans="2:31" ht="12.5" hidden="1" thickBot="1">
      <c r="B2980" s="532" t="s">
        <v>755</v>
      </c>
      <c r="C2980" s="533"/>
      <c r="D2980" s="534">
        <f ca="1">IF(D2977&gt;10,ROUND((D2979-1)*E2978,0),E2978)</f>
        <v>0</v>
      </c>
      <c r="E2980" s="534">
        <f ca="1">D2977-D2980</f>
        <v>0</v>
      </c>
      <c r="F2980" s="533"/>
      <c r="G2980" s="533"/>
      <c r="H2980" s="533"/>
      <c r="I2980" s="533"/>
      <c r="J2980" s="533"/>
      <c r="K2980" s="533"/>
      <c r="L2980" s="533"/>
      <c r="M2980" s="533"/>
      <c r="N2980" s="533"/>
      <c r="O2980" s="533"/>
      <c r="P2980" s="533"/>
      <c r="Q2980" s="533"/>
      <c r="R2980" s="533"/>
      <c r="S2980" s="533"/>
      <c r="T2980" s="533"/>
      <c r="U2980" s="533"/>
      <c r="V2980" s="533"/>
      <c r="W2980" s="533"/>
      <c r="X2980" s="533"/>
      <c r="Y2980" s="533"/>
      <c r="Z2980" s="533"/>
      <c r="AA2980" s="533"/>
      <c r="AB2980" s="533"/>
      <c r="AC2980" s="533"/>
      <c r="AD2980" s="533"/>
      <c r="AE2980" s="533"/>
    </row>
    <row r="2981" spans="2:31" ht="12.5" hidden="1" thickTop="1"/>
    <row r="2982" spans="2:31" ht="12.5" hidden="1" thickBot="1">
      <c r="B2982" s="535" t="str">
        <f ca="1">"nazwa ST: "&amp;B1816</f>
        <v>nazwa ST: 0</v>
      </c>
      <c r="C2982" s="535"/>
      <c r="D2982" s="536">
        <f>D1816</f>
        <v>186</v>
      </c>
      <c r="E2982" s="535"/>
      <c r="F2982" s="535"/>
      <c r="G2982" s="535"/>
      <c r="H2982" s="535"/>
      <c r="I2982" s="535"/>
      <c r="J2982" s="535"/>
      <c r="K2982" s="544" t="str">
        <f t="shared" ref="K2982:AE2982" si="3760">LataProjekcji</f>
        <v>Uzupełnij dane</v>
      </c>
      <c r="L2982" s="544" t="str">
        <f t="shared" si="3760"/>
        <v/>
      </c>
      <c r="M2982" s="544" t="str">
        <f t="shared" si="3760"/>
        <v/>
      </c>
      <c r="N2982" s="544" t="str">
        <f t="shared" si="3760"/>
        <v/>
      </c>
      <c r="O2982" s="544" t="str">
        <f t="shared" si="3760"/>
        <v/>
      </c>
      <c r="P2982" s="544" t="str">
        <f t="shared" si="3760"/>
        <v/>
      </c>
      <c r="Q2982" s="544" t="str">
        <f t="shared" si="3760"/>
        <v/>
      </c>
      <c r="R2982" s="544" t="str">
        <f t="shared" si="3760"/>
        <v/>
      </c>
      <c r="S2982" s="544" t="str">
        <f t="shared" si="3760"/>
        <v/>
      </c>
      <c r="T2982" s="544" t="str">
        <f t="shared" si="3760"/>
        <v/>
      </c>
      <c r="U2982" s="544" t="str">
        <f t="shared" si="3760"/>
        <v/>
      </c>
      <c r="V2982" s="544" t="str">
        <f t="shared" si="3760"/>
        <v/>
      </c>
      <c r="W2982" s="544" t="str">
        <f t="shared" si="3760"/>
        <v/>
      </c>
      <c r="X2982" s="544" t="str">
        <f t="shared" si="3760"/>
        <v/>
      </c>
      <c r="Y2982" s="544" t="str">
        <f t="shared" si="3760"/>
        <v/>
      </c>
      <c r="Z2982" s="544" t="str">
        <f t="shared" si="3760"/>
        <v/>
      </c>
      <c r="AA2982" s="544" t="str">
        <f t="shared" si="3760"/>
        <v/>
      </c>
      <c r="AB2982" s="544" t="str">
        <f t="shared" si="3760"/>
        <v/>
      </c>
      <c r="AC2982" s="544" t="str">
        <f t="shared" si="3760"/>
        <v/>
      </c>
      <c r="AD2982" s="544" t="str">
        <f t="shared" si="3760"/>
        <v/>
      </c>
      <c r="AE2982" s="544" t="str">
        <f t="shared" si="3760"/>
        <v/>
      </c>
    </row>
    <row r="2983" spans="2:31" hidden="1">
      <c r="B2983" s="531" t="s">
        <v>756</v>
      </c>
      <c r="D2983" s="1">
        <f ca="1">D1817</f>
        <v>1900</v>
      </c>
      <c r="E2983" s="1">
        <f ca="1">E1817</f>
        <v>1</v>
      </c>
      <c r="F2983" s="1">
        <f ca="1">IF(D2984&gt;10,F1817,1)</f>
        <v>1</v>
      </c>
      <c r="G2983" s="530" t="str">
        <f ca="1">IF(ISBLANK(OFFSET($E$269,$D2982,0)),"brak daty",IF(D2984&gt;10,EDATE(OFFSET($E$269,$D2982,0),D2986),DATE(D2983,E2983,1)))</f>
        <v>brak daty</v>
      </c>
      <c r="H2983" s="543" t="b">
        <f ca="1">SUM(K2983:AE2983)=D2986</f>
        <v>1</v>
      </c>
      <c r="I2983" s="1" t="s">
        <v>752</v>
      </c>
      <c r="K2983" s="5">
        <f ca="1">IF(AND($G2984,NOT(ISTEXT($G2983)),ISNUMBER(Poczatek),ISNUMBER(Koniec_Projekt)),IFERROR(IF($D2983=LataProjekcji,$F2983,IF($D2983&lt;LataProjekcji,IF((SUM(K2983)+12)&lt;$D2986,12,$D2986-SUM(K2983)),0)),0),0)</f>
        <v>0</v>
      </c>
      <c r="L2983" s="5">
        <f ca="1">IF(AND($G2984,NOT(ISTEXT($G2983)),ISNUMBER(Poczatek),ISNUMBER(Koniec_Projekt)),IFERROR(IF($D2983=LataProjekcji,$F2983,IF($D2983&lt;LataProjekcji,IF((SUM($K2983:K2983)+12)&lt;$D2986,12,$D2986-SUM($K2983:K2983)),0)),0),0)</f>
        <v>0</v>
      </c>
      <c r="M2983" s="5">
        <f ca="1">IF(AND($G2984,NOT(ISTEXT($G2983)),ISNUMBER(Poczatek),ISNUMBER(Koniec_Projekt)),IFERROR(IF($D2983=LataProjekcji,$F2983,IF($D2983&lt;LataProjekcji,IF((SUM($K2983:L2983)+12)&lt;$D2986,12,$D2986-SUM($K2983:L2983)),0)),0),0)</f>
        <v>0</v>
      </c>
      <c r="N2983" s="5">
        <f ca="1">IF(AND($G2984,NOT(ISTEXT($G2983)),ISNUMBER(Poczatek),ISNUMBER(Koniec_Projekt)),IFERROR(IF($D2983=LataProjekcji,$F2983,IF($D2983&lt;LataProjekcji,IF((SUM($K2983:M2983)+12)&lt;$D2986,12,$D2986-SUM($K2983:M2983)),0)),0),0)</f>
        <v>0</v>
      </c>
      <c r="O2983" s="5">
        <f ca="1">IF(AND($G2984,NOT(ISTEXT($G2983)),ISNUMBER(Poczatek),ISNUMBER(Koniec_Projekt)),IFERROR(IF($D2983=LataProjekcji,$F2983,IF($D2983&lt;LataProjekcji,IF((SUM($K2983:N2983)+12)&lt;$D2986,12,$D2986-SUM($K2983:N2983)),0)),0),0)</f>
        <v>0</v>
      </c>
      <c r="P2983" s="5">
        <f ca="1">IF(AND($G2984,NOT(ISTEXT($G2983)),ISNUMBER(Poczatek),ISNUMBER(Koniec_Projekt)),IFERROR(IF($D2983=LataProjekcji,$F2983,IF($D2983&lt;LataProjekcji,IF((SUM($K2983:O2983)+12)&lt;$D2986,12,$D2986-SUM($K2983:O2983)),0)),0),0)</f>
        <v>0</v>
      </c>
      <c r="Q2983" s="5">
        <f ca="1">IF(AND($G2984,NOT(ISTEXT($G2983)),ISNUMBER(Poczatek),ISNUMBER(Koniec_Projekt)),IFERROR(IF($D2983=LataProjekcji,$F2983,IF($D2983&lt;LataProjekcji,IF((SUM($K2983:P2983)+12)&lt;$D2986,12,$D2986-SUM($K2983:P2983)),0)),0),0)</f>
        <v>0</v>
      </c>
      <c r="R2983" s="5">
        <f ca="1">IF(AND($G2984,NOT(ISTEXT($G2983)),ISNUMBER(Poczatek),ISNUMBER(Koniec_Projekt)),IFERROR(IF($D2983=LataProjekcji,$F2983,IF($D2983&lt;LataProjekcji,IF((SUM($K2983:Q2983)+12)&lt;$D2986,12,$D2986-SUM($K2983:Q2983)),0)),0),0)</f>
        <v>0</v>
      </c>
      <c r="S2983" s="5">
        <f ca="1">IF(AND($G2984,NOT(ISTEXT($G2983)),ISNUMBER(Poczatek),ISNUMBER(Koniec_Projekt)),IFERROR(IF($D2983=LataProjekcji,$F2983,IF($D2983&lt;LataProjekcji,IF((SUM($K2983:R2983)+12)&lt;$D2986,12,$D2986-SUM($K2983:R2983)),0)),0),0)</f>
        <v>0</v>
      </c>
      <c r="T2983" s="5">
        <f ca="1">IF(AND($G2984,NOT(ISTEXT($G2983)),ISNUMBER(Poczatek),ISNUMBER(Koniec_Projekt)),IFERROR(IF($D2983=LataProjekcji,$F2983,IF($D2983&lt;LataProjekcji,IF((SUM($K2983:S2983)+12)&lt;$D2986,12,$D2986-SUM($K2983:S2983)),0)),0),0)</f>
        <v>0</v>
      </c>
      <c r="U2983" s="5">
        <f ca="1">IF(AND($G2984,NOT(ISTEXT($G2983)),ISNUMBER(Poczatek),ISNUMBER(Koniec_Projekt)),IFERROR(IF($D2983=LataProjekcji,$F2983,IF($D2983&lt;LataProjekcji,IF((SUM($K2983:T2983)+12)&lt;$D2986,12,$D2986-SUM($K2983:T2983)),0)),0),0)</f>
        <v>0</v>
      </c>
      <c r="V2983" s="5">
        <f ca="1">IF(AND($G2984,NOT(ISTEXT($G2983)),ISNUMBER(Poczatek),ISNUMBER(Koniec_Projekt)),IFERROR(IF($D2983=LataProjekcji,$F2983,IF($D2983&lt;LataProjekcji,IF((SUM($K2983:U2983)+12)&lt;$D2986,12,$D2986-SUM($K2983:U2983)),0)),0),0)</f>
        <v>0</v>
      </c>
      <c r="W2983" s="5">
        <f ca="1">IF(AND($G2984,NOT(ISTEXT($G2983)),ISNUMBER(Poczatek),ISNUMBER(Koniec_Projekt)),IFERROR(IF($D2983=LataProjekcji,$F2983,IF($D2983&lt;LataProjekcji,IF((SUM($K2983:V2983)+12)&lt;$D2986,12,$D2986-SUM($K2983:V2983)),0)),0),0)</f>
        <v>0</v>
      </c>
      <c r="X2983" s="5">
        <f ca="1">IF(AND($G2984,NOT(ISTEXT($G2983)),ISNUMBER(Poczatek),ISNUMBER(Koniec_Projekt)),IFERROR(IF($D2983=LataProjekcji,$F2983,IF($D2983&lt;LataProjekcji,IF((SUM($K2983:W2983)+12)&lt;$D2986,12,$D2986-SUM($K2983:W2983)),0)),0),0)</f>
        <v>0</v>
      </c>
      <c r="Y2983" s="5">
        <f ca="1">IF(AND($G2984,NOT(ISTEXT($G2983)),ISNUMBER(Poczatek),ISNUMBER(Koniec_Projekt)),IFERROR(IF($D2983=LataProjekcji,$F2983,IF($D2983&lt;LataProjekcji,IF((SUM($K2983:X2983)+12)&lt;$D2986,12,$D2986-SUM($K2983:X2983)),0)),0),0)</f>
        <v>0</v>
      </c>
      <c r="Z2983" s="5">
        <f ca="1">IF(AND($G2984,NOT(ISTEXT($G2983)),ISNUMBER(Poczatek),ISNUMBER(Koniec_Projekt)),IFERROR(IF($D2983=LataProjekcji,$F2983,IF($D2983&lt;LataProjekcji,IF((SUM($K2983:Y2983)+12)&lt;$D2986,12,$D2986-SUM($K2983:Y2983)),0)),0),0)</f>
        <v>0</v>
      </c>
      <c r="AA2983" s="5">
        <f ca="1">IF(AND($G2984,NOT(ISTEXT($G2983)),ISNUMBER(Poczatek),ISNUMBER(Koniec_Projekt)),IFERROR(IF($D2983=LataProjekcji,$F2983,IF($D2983&lt;LataProjekcji,IF((SUM($K2983:Z2983)+12)&lt;$D2986,12,$D2986-SUM($K2983:Z2983)),0)),0),0)</f>
        <v>0</v>
      </c>
      <c r="AB2983" s="5">
        <f ca="1">IF(AND($G2984,NOT(ISTEXT($G2983)),ISNUMBER(Poczatek),ISNUMBER(Koniec_Projekt)),IFERROR(IF($D2983=LataProjekcji,$F2983,IF($D2983&lt;LataProjekcji,IF((SUM($K2983:AA2983)+12)&lt;$D2986,12,$D2986-SUM($K2983:AA2983)),0)),0),0)</f>
        <v>0</v>
      </c>
      <c r="AC2983" s="5">
        <f ca="1">IF(AND($G2984,NOT(ISTEXT($G2983)),ISNUMBER(Poczatek),ISNUMBER(Koniec_Projekt)),IFERROR(IF($D2983=LataProjekcji,$F2983,IF($D2983&lt;LataProjekcji,IF((SUM($K2983:AB2983)+12)&lt;$D2986,12,$D2986-SUM($K2983:AB2983)),0)),0),0)</f>
        <v>0</v>
      </c>
      <c r="AD2983" s="5">
        <f ca="1">IF(AND($G2984,NOT(ISTEXT($G2983)),ISNUMBER(Poczatek),ISNUMBER(Koniec_Projekt)),IFERROR(IF($D2983=LataProjekcji,$F2983,IF($D2983&lt;LataProjekcji,IF((SUM($K2983:AC2983)+12)&lt;$D2986,12,$D2986-SUM($K2983:AC2983)),0)),0),0)</f>
        <v>0</v>
      </c>
      <c r="AE2983" s="5">
        <f ca="1">IF(AND($G2984,NOT(ISTEXT($G2983)),ISNUMBER(Poczatek),ISNUMBER(Koniec_Projekt)),IFERROR(IF($D2983=LataProjekcji,$F2983,IF($D2983&lt;LataProjekcji,IF((SUM($K2983:AD2983)+12)&lt;$D2986,12,$D2986-SUM($K2983:AD2983)),0)),0),0)</f>
        <v>0</v>
      </c>
    </row>
    <row r="2984" spans="2:31" hidden="1">
      <c r="B2984" s="531" t="s">
        <v>758</v>
      </c>
      <c r="D2984" s="5">
        <f ca="1">D1818</f>
        <v>0</v>
      </c>
      <c r="E2984" s="459">
        <f ca="1">E1818</f>
        <v>0</v>
      </c>
      <c r="F2984" s="459">
        <f ca="1">F1818</f>
        <v>0</v>
      </c>
      <c r="G2984" s="1" t="b">
        <f>NOT(ISBLANK(am_maszyny))</f>
        <v>0</v>
      </c>
      <c r="H2984" s="543" t="b">
        <f ca="1">SUM(K2984:AE2984)=E2986</f>
        <v>1</v>
      </c>
      <c r="I2984" s="1" t="s">
        <v>753</v>
      </c>
      <c r="K2984" s="542">
        <f ca="1">IF(AND($G2984,NOT(ISTEXT($G2983)),ISNUMBER(Poczatek),ISNUMBER(Koniec_Projekt)),IFERROR(IF($D2983=LataProjekcji,IF($F2983&gt;$E2986,$E2986,$F2983),IF($D2986&gt;=$E2986,(IF($D2983&lt;LataProjekcji,IF((SUM(J2984:$K2984)+12)&lt;$E2986,12,$E2986-SUM(J2984:$K2984)),0)),(IF($D2983&lt;LataProjekcji,IF((SUM(J2984:$K2984)+12)&lt;$D2986,12,$D2986-SUM(J2984:$K2984)),0)))),0),0)</f>
        <v>0</v>
      </c>
      <c r="L2984" s="542">
        <f ca="1">IF(AND($G2984,NOT(ISTEXT($G2983)),ISNUMBER(Poczatek),ISNUMBER(Koniec_Projekt)),IFERROR(IF($D2983=LataProjekcji,IF($F2983&gt;$E2986,$E2986,$F2983),IF($D2986&gt;=$E2986,(IF($D2983&lt;LataProjekcji,IF((SUM($K2984:K2984)+12)&lt;$E2986,12,$E2986-SUM($K2984:K2984)),0)),(IF($D2983&lt;LataProjekcji,IF((SUM($K2984:K2984)+12)&lt;$D2986,12,$D2986-SUM($K2984:K2984)),0)))),0),0)</f>
        <v>0</v>
      </c>
      <c r="M2984" s="542">
        <f ca="1">IF(AND($G2984,NOT(ISTEXT($G2983)),ISNUMBER(Poczatek),ISNUMBER(Koniec_Projekt)),IFERROR(IF($D2983=LataProjekcji,IF($F2983&gt;$E2986,$E2986,$F2983),IF($D2986&gt;=$E2986,(IF($D2983&lt;LataProjekcji,IF((SUM($K2984:L2984)+12)&lt;$E2986,12,$E2986-SUM($K2984:L2984)),0)),(IF($D2983&lt;LataProjekcji,IF((SUM($K2984:L2984)+12)&lt;$D2986,12,$D2986-SUM($K2984:L2984)),0)))),0),0)</f>
        <v>0</v>
      </c>
      <c r="N2984" s="542">
        <f ca="1">IF(AND($G2984,NOT(ISTEXT($G2983)),ISNUMBER(Poczatek),ISNUMBER(Koniec_Projekt)),IFERROR(IF($D2983=LataProjekcji,IF($F2983&gt;$E2986,$E2986,$F2983),IF($D2986&gt;=$E2986,(IF($D2983&lt;LataProjekcji,IF((SUM($K2984:M2984)+12)&lt;$E2986,12,$E2986-SUM($K2984:M2984)),0)),(IF($D2983&lt;LataProjekcji,IF((SUM($K2984:M2984)+12)&lt;$D2986,12,$D2986-SUM($K2984:M2984)),0)))),0),0)</f>
        <v>0</v>
      </c>
      <c r="O2984" s="542">
        <f ca="1">IF(AND($G2984,NOT(ISTEXT($G2983)),ISNUMBER(Poczatek),ISNUMBER(Koniec_Projekt)),IFERROR(IF($D2983=LataProjekcji,IF($F2983&gt;$E2986,$E2986,$F2983),IF($D2986&gt;=$E2986,(IF($D2983&lt;LataProjekcji,IF((SUM($K2984:N2984)+12)&lt;$E2986,12,$E2986-SUM($K2984:N2984)),0)),(IF($D2983&lt;LataProjekcji,IF((SUM($K2984:N2984)+12)&lt;$D2986,12,$D2986-SUM($K2984:N2984)),0)))),0),0)</f>
        <v>0</v>
      </c>
      <c r="P2984" s="542">
        <f ca="1">IF(AND($G2984,NOT(ISTEXT($G2983)),ISNUMBER(Poczatek),ISNUMBER(Koniec_Projekt)),IFERROR(IF($D2983=LataProjekcji,IF($F2983&gt;$E2986,$E2986,$F2983),IF($D2986&gt;=$E2986,(IF($D2983&lt;LataProjekcji,IF((SUM($K2984:O2984)+12)&lt;$E2986,12,$E2986-SUM($K2984:O2984)),0)),(IF($D2983&lt;LataProjekcji,IF((SUM($K2984:O2984)+12)&lt;$D2986,12,$D2986-SUM($K2984:O2984)),0)))),0),0)</f>
        <v>0</v>
      </c>
      <c r="Q2984" s="542">
        <f ca="1">IF(AND($G2984,NOT(ISTEXT($G2983)),ISNUMBER(Poczatek),ISNUMBER(Koniec_Projekt)),IFERROR(IF($D2983=LataProjekcji,IF($F2983&gt;$E2986,$E2986,$F2983),IF($D2986&gt;=$E2986,(IF($D2983&lt;LataProjekcji,IF((SUM($K2984:P2984)+12)&lt;$E2986,12,$E2986-SUM($K2984:P2984)),0)),(IF($D2983&lt;LataProjekcji,IF((SUM($K2984:P2984)+12)&lt;$D2986,12,$D2986-SUM($K2984:P2984)),0)))),0),0)</f>
        <v>0</v>
      </c>
      <c r="R2984" s="542">
        <f ca="1">IF(AND($G2984,NOT(ISTEXT($G2983)),ISNUMBER(Poczatek),ISNUMBER(Koniec_Projekt)),IFERROR(IF($D2983=LataProjekcji,IF($F2983&gt;$E2986,$E2986,$F2983),IF($D2986&gt;=$E2986,(IF($D2983&lt;LataProjekcji,IF((SUM($K2984:Q2984)+12)&lt;$E2986,12,$E2986-SUM($K2984:Q2984)),0)),(IF($D2983&lt;LataProjekcji,IF((SUM($K2984:Q2984)+12)&lt;$D2986,12,$D2986-SUM($K2984:Q2984)),0)))),0),0)</f>
        <v>0</v>
      </c>
      <c r="S2984" s="542">
        <f ca="1">IF(AND($G2984,NOT(ISTEXT($G2983)),ISNUMBER(Poczatek),ISNUMBER(Koniec_Projekt)),IFERROR(IF($D2983=LataProjekcji,IF($F2983&gt;$E2986,$E2986,$F2983),IF($D2986&gt;=$E2986,(IF($D2983&lt;LataProjekcji,IF((SUM($K2984:R2984)+12)&lt;$E2986,12,$E2986-SUM($K2984:R2984)),0)),(IF($D2983&lt;LataProjekcji,IF((SUM($K2984:R2984)+12)&lt;$D2986,12,$D2986-SUM($K2984:R2984)),0)))),0),0)</f>
        <v>0</v>
      </c>
      <c r="T2984" s="542">
        <f ca="1">IF(AND($G2984,NOT(ISTEXT($G2983)),ISNUMBER(Poczatek),ISNUMBER(Koniec_Projekt)),IFERROR(IF($D2983=LataProjekcji,IF($F2983&gt;$E2986,$E2986,$F2983),IF($D2986&gt;=$E2986,(IF($D2983&lt;LataProjekcji,IF((SUM($K2984:S2984)+12)&lt;$E2986,12,$E2986-SUM($K2984:S2984)),0)),(IF($D2983&lt;LataProjekcji,IF((SUM($K2984:S2984)+12)&lt;$D2986,12,$D2986-SUM($K2984:S2984)),0)))),0),0)</f>
        <v>0</v>
      </c>
      <c r="U2984" s="542">
        <f ca="1">IF(AND($G2984,NOT(ISTEXT($G2983)),ISNUMBER(Poczatek),ISNUMBER(Koniec_Projekt)),IFERROR(IF($D2983=LataProjekcji,IF($F2983&gt;$E2986,$E2986,$F2983),IF($D2986&gt;=$E2986,(IF($D2983&lt;LataProjekcji,IF((SUM($K2984:T2984)+12)&lt;$E2986,12,$E2986-SUM($K2984:T2984)),0)),(IF($D2983&lt;LataProjekcji,IF((SUM($K2984:T2984)+12)&lt;$D2986,12,$D2986-SUM($K2984:T2984)),0)))),0),0)</f>
        <v>0</v>
      </c>
      <c r="V2984" s="542">
        <f ca="1">IF(AND($G2984,NOT(ISTEXT($G2983)),ISNUMBER(Poczatek),ISNUMBER(Koniec_Projekt)),IFERROR(IF($D2983=LataProjekcji,IF($F2983&gt;$E2986,$E2986,$F2983),IF($D2986&gt;=$E2986,(IF($D2983&lt;LataProjekcji,IF((SUM($K2984:U2984)+12)&lt;$E2986,12,$E2986-SUM($K2984:U2984)),0)),(IF($D2983&lt;LataProjekcji,IF((SUM($K2984:U2984)+12)&lt;$D2986,12,$D2986-SUM($K2984:U2984)),0)))),0),0)</f>
        <v>0</v>
      </c>
      <c r="W2984" s="542">
        <f ca="1">IF(AND($G2984,NOT(ISTEXT($G2983)),ISNUMBER(Poczatek),ISNUMBER(Koniec_Projekt)),IFERROR(IF($D2983=LataProjekcji,IF($F2983&gt;$E2986,$E2986,$F2983),IF($D2986&gt;=$E2986,(IF($D2983&lt;LataProjekcji,IF((SUM($K2984:V2984)+12)&lt;$E2986,12,$E2986-SUM($K2984:V2984)),0)),(IF($D2983&lt;LataProjekcji,IF((SUM($K2984:V2984)+12)&lt;$D2986,12,$D2986-SUM($K2984:V2984)),0)))),0),0)</f>
        <v>0</v>
      </c>
      <c r="X2984" s="542">
        <f ca="1">IF(AND($G2984,NOT(ISTEXT($G2983)),ISNUMBER(Poczatek),ISNUMBER(Koniec_Projekt)),IFERROR(IF($D2983=LataProjekcji,IF($F2983&gt;$E2986,$E2986,$F2983),IF($D2986&gt;=$E2986,(IF($D2983&lt;LataProjekcji,IF((SUM($K2984:W2984)+12)&lt;$E2986,12,$E2986-SUM($K2984:W2984)),0)),(IF($D2983&lt;LataProjekcji,IF((SUM($K2984:W2984)+12)&lt;$D2986,12,$D2986-SUM($K2984:W2984)),0)))),0),0)</f>
        <v>0</v>
      </c>
      <c r="Y2984" s="542">
        <f ca="1">IF(AND($G2984,NOT(ISTEXT($G2983)),ISNUMBER(Poczatek),ISNUMBER(Koniec_Projekt)),IFERROR(IF($D2983=LataProjekcji,IF($F2983&gt;$E2986,$E2986,$F2983),IF($D2986&gt;=$E2986,(IF($D2983&lt;LataProjekcji,IF((SUM($K2984:X2984)+12)&lt;$E2986,12,$E2986-SUM($K2984:X2984)),0)),(IF($D2983&lt;LataProjekcji,IF((SUM($K2984:X2984)+12)&lt;$D2986,12,$D2986-SUM($K2984:X2984)),0)))),0),0)</f>
        <v>0</v>
      </c>
      <c r="Z2984" s="542">
        <f ca="1">IF(AND($G2984,NOT(ISTEXT($G2983)),ISNUMBER(Poczatek),ISNUMBER(Koniec_Projekt)),IFERROR(IF($D2983=LataProjekcji,IF($F2983&gt;$E2986,$E2986,$F2983),IF($D2986&gt;=$E2986,(IF($D2983&lt;LataProjekcji,IF((SUM($K2984:Y2984)+12)&lt;$E2986,12,$E2986-SUM($K2984:Y2984)),0)),(IF($D2983&lt;LataProjekcji,IF((SUM($K2984:Y2984)+12)&lt;$D2986,12,$D2986-SUM($K2984:Y2984)),0)))),0),0)</f>
        <v>0</v>
      </c>
      <c r="AA2984" s="542">
        <f ca="1">IF(AND($G2984,NOT(ISTEXT($G2983)),ISNUMBER(Poczatek),ISNUMBER(Koniec_Projekt)),IFERROR(IF($D2983=LataProjekcji,IF($F2983&gt;$E2986,$E2986,$F2983),IF($D2986&gt;=$E2986,(IF($D2983&lt;LataProjekcji,IF((SUM($K2984:Z2984)+12)&lt;$E2986,12,$E2986-SUM($K2984:Z2984)),0)),(IF($D2983&lt;LataProjekcji,IF((SUM($K2984:Z2984)+12)&lt;$D2986,12,$D2986-SUM($K2984:Z2984)),0)))),0),0)</f>
        <v>0</v>
      </c>
      <c r="AB2984" s="542">
        <f ca="1">IF(AND($G2984,NOT(ISTEXT($G2983)),ISNUMBER(Poczatek),ISNUMBER(Koniec_Projekt)),IFERROR(IF($D2983=LataProjekcji,IF($F2983&gt;$E2986,$E2986,$F2983),IF($D2986&gt;=$E2986,(IF($D2983&lt;LataProjekcji,IF((SUM($K2984:AA2984)+12)&lt;$E2986,12,$E2986-SUM($K2984:AA2984)),0)),(IF($D2983&lt;LataProjekcji,IF((SUM($K2984:AA2984)+12)&lt;$D2986,12,$D2986-SUM($K2984:AA2984)),0)))),0),0)</f>
        <v>0</v>
      </c>
      <c r="AC2984" s="542">
        <f ca="1">IF(AND($G2984,NOT(ISTEXT($G2983)),ISNUMBER(Poczatek),ISNUMBER(Koniec_Projekt)),IFERROR(IF($D2983=LataProjekcji,IF($F2983&gt;$E2986,$E2986,$F2983),IF($D2986&gt;=$E2986,(IF($D2983&lt;LataProjekcji,IF((SUM($K2984:AB2984)+12)&lt;$E2986,12,$E2986-SUM($K2984:AB2984)),0)),(IF($D2983&lt;LataProjekcji,IF((SUM($K2984:AB2984)+12)&lt;$D2986,12,$D2986-SUM($K2984:AB2984)),0)))),0),0)</f>
        <v>0</v>
      </c>
      <c r="AD2984" s="542">
        <f ca="1">IF(AND($G2984,NOT(ISTEXT($G2983)),ISNUMBER(Poczatek),ISNUMBER(Koniec_Projekt)),IFERROR(IF($D2983=LataProjekcji,IF($F2983&gt;$E2986,$E2986,$F2983),IF($D2986&gt;=$E2986,(IF($D2983&lt;LataProjekcji,IF((SUM($K2984:AC2984)+12)&lt;$E2986,12,$E2986-SUM($K2984:AC2984)),0)),(IF($D2983&lt;LataProjekcji,IF((SUM($K2984:AC2984)+12)&lt;$D2986,12,$D2986-SUM($K2984:AC2984)),0)))),0),0)</f>
        <v>0</v>
      </c>
      <c r="AE2984" s="542">
        <f ca="1">IF(AND($G2984,NOT(ISTEXT($G2983)),ISNUMBER(Poczatek),ISNUMBER(Koniec_Projekt)),IFERROR(IF($D2983=LataProjekcji,IF($F2983&gt;$E2986,$E2986,$F2983),IF($D2986&gt;=$E2986,(IF($D2983&lt;LataProjekcji,IF((SUM($K2984:AD2984)+12)&lt;$E2986,12,$E2986-SUM($K2984:AD2984)),0)),(IF($D2983&lt;LataProjekcji,IF((SUM($K2984:AD2984)+12)&lt;$D2986,12,$D2986-SUM($K2984:AD2984)),0)))),0),0)</f>
        <v>0</v>
      </c>
    </row>
    <row r="2985" spans="2:31" hidden="1">
      <c r="B2985" s="531" t="s">
        <v>757</v>
      </c>
      <c r="D2985" s="459">
        <f ca="1">D1819</f>
        <v>0</v>
      </c>
      <c r="E2985" s="459">
        <f ca="1">IF(D2984&gt;10,ROUND(D2985/12,2),D2985)</f>
        <v>0</v>
      </c>
      <c r="F2985" s="529">
        <f>Koniec_Projekt</f>
        <v>0</v>
      </c>
      <c r="G2985" s="330">
        <f>Miesiac_Koniec_Projekt</f>
        <v>0</v>
      </c>
      <c r="H2985" s="543" t="b">
        <f ca="1">SUM(K2985:AE2985)=D2984</f>
        <v>1</v>
      </c>
      <c r="I2985" s="1" t="s">
        <v>716</v>
      </c>
      <c r="K2985" s="256">
        <f ca="1">IF(AND($G2984,NOT(ISTEXT($G2983)),ISNUMBER(Poczatek),ISNUMBER(Koniec_Projekt)),IFERROR(IF(LataProjekcji=$F2986,ROUND($D2984,0),ROUND(K2983*$E2985,0)),0),0)</f>
        <v>0</v>
      </c>
      <c r="L2985" s="5">
        <f ca="1">IF(AND($G2984,NOT(ISTEXT($G2983)),ISNUMBER(Poczatek),ISNUMBER(Koniec_Projekt)),IFERROR(IF(LataProjekcji=$F2986,ROUND($D2984-SUM(K2985:$K2985),0),ROUND(L2983*$E2985,0)),0),0)</f>
        <v>0</v>
      </c>
      <c r="M2985" s="5">
        <f ca="1">IF(AND($G2984,NOT(ISTEXT($G2983)),ISNUMBER(Poczatek),ISNUMBER(Koniec_Projekt)),IFERROR(IF(LataProjekcji=$F2986,ROUND($D2984-SUM($K2985:L2985),0),ROUND(M2983*$E2985,0)),0),0)</f>
        <v>0</v>
      </c>
      <c r="N2985" s="5">
        <f ca="1">IF(AND($G2984,NOT(ISTEXT($G2983)),ISNUMBER(Poczatek),ISNUMBER(Koniec_Projekt)),IFERROR(IF(LataProjekcji=$F2986,ROUND($D2984-SUM($K2985:M2985),0),ROUND(N2983*$E2985,0)),0),0)</f>
        <v>0</v>
      </c>
      <c r="O2985" s="5">
        <f ca="1">IF(AND($G2984,NOT(ISTEXT($G2983)),ISNUMBER(Poczatek),ISNUMBER(Koniec_Projekt)),IFERROR(IF(LataProjekcji=$F2986,ROUND($D2984-SUM($K2985:N2985),0),ROUND(O2983*$E2985,0)),0),0)</f>
        <v>0</v>
      </c>
      <c r="P2985" s="5">
        <f ca="1">IF(AND($G2984,NOT(ISTEXT($G2983)),ISNUMBER(Poczatek),ISNUMBER(Koniec_Projekt)),IFERROR(IF(LataProjekcji=$F2986,ROUND($D2984-SUM($K2985:O2985),0),ROUND(P2983*$E2985,0)),0),0)</f>
        <v>0</v>
      </c>
      <c r="Q2985" s="5">
        <f ca="1">IF(AND($G2984,NOT(ISTEXT($G2983)),ISNUMBER(Poczatek),ISNUMBER(Koniec_Projekt)),IFERROR(IF(LataProjekcji=$F2986,ROUND($D2984-SUM($K2985:P2985),0),ROUND(Q2983*$E2985,0)),0),0)</f>
        <v>0</v>
      </c>
      <c r="R2985" s="5">
        <f ca="1">IF(AND($G2984,NOT(ISTEXT($G2983)),ISNUMBER(Poczatek),ISNUMBER(Koniec_Projekt)),IFERROR(IF(LataProjekcji=$F2986,ROUND($D2984-SUM($K2985:Q2985),0),ROUND(R2983*$E2985,0)),0),0)</f>
        <v>0</v>
      </c>
      <c r="S2985" s="5">
        <f ca="1">IF(AND($G2984,NOT(ISTEXT($G2983)),ISNUMBER(Poczatek),ISNUMBER(Koniec_Projekt)),IFERROR(IF(LataProjekcji=$F2986,ROUND($D2984-SUM($K2985:R2985),0),ROUND(S2983*$E2985,0)),0),0)</f>
        <v>0</v>
      </c>
      <c r="T2985" s="5">
        <f ca="1">IF(AND($G2984,NOT(ISTEXT($G2983)),ISNUMBER(Poczatek),ISNUMBER(Koniec_Projekt)),IFERROR(IF(LataProjekcji=$F2986,ROUND($D2984-SUM($K2985:S2985),0),ROUND(T2983*$E2985,0)),0),0)</f>
        <v>0</v>
      </c>
      <c r="U2985" s="5">
        <f ca="1">IF(AND($G2984,NOT(ISTEXT($G2983)),ISNUMBER(Poczatek),ISNUMBER(Koniec_Projekt)),IFERROR(IF(LataProjekcji=$F2986,ROUND($D2984-SUM($K2985:T2985),0),ROUND(U2983*$E2985,0)),0),0)</f>
        <v>0</v>
      </c>
      <c r="V2985" s="5">
        <f ca="1">IF(AND($G2984,NOT(ISTEXT($G2983)),ISNUMBER(Poczatek),ISNUMBER(Koniec_Projekt)),IFERROR(IF(LataProjekcji=$F2986,ROUND($D2984-SUM($K2985:U2985),0),ROUND(V2983*$E2985,0)),0),0)</f>
        <v>0</v>
      </c>
      <c r="W2985" s="5">
        <f ca="1">IF(AND($G2984,NOT(ISTEXT($G2983)),ISNUMBER(Poczatek),ISNUMBER(Koniec_Projekt)),IFERROR(IF(LataProjekcji=$F2986,ROUND($D2984-SUM($K2985:V2985),0),ROUND(W2983*$E2985,0)),0),0)</f>
        <v>0</v>
      </c>
      <c r="X2985" s="5">
        <f ca="1">IF(AND($G2984,NOT(ISTEXT($G2983)),ISNUMBER(Poczatek),ISNUMBER(Koniec_Projekt)),IFERROR(IF(LataProjekcji=$F2986,ROUND($D2984-SUM($K2985:W2985),0),ROUND(X2983*$E2985,0)),0),0)</f>
        <v>0</v>
      </c>
      <c r="Y2985" s="5">
        <f ca="1">IF(AND($G2984,NOT(ISTEXT($G2983)),ISNUMBER(Poczatek),ISNUMBER(Koniec_Projekt)),IFERROR(IF(LataProjekcji=$F2986,ROUND($D2984-SUM($K2985:X2985),0),ROUND(Y2983*$E2985,0)),0),0)</f>
        <v>0</v>
      </c>
      <c r="Z2985" s="5">
        <f ca="1">IF(AND($G2984,NOT(ISTEXT($G2983)),ISNUMBER(Poczatek),ISNUMBER(Koniec_Projekt)),IFERROR(IF(LataProjekcji=$F2986,ROUND($D2984-SUM($K2985:Y2985),0),ROUND(Z2983*$E2985,0)),0),0)</f>
        <v>0</v>
      </c>
      <c r="AA2985" s="5">
        <f ca="1">IF(AND($G2984,NOT(ISTEXT($G2983)),ISNUMBER(Poczatek),ISNUMBER(Koniec_Projekt)),IFERROR(IF(LataProjekcji=$F2986,ROUND($D2984-SUM($K2985:Z2985),0),ROUND(AA2983*$E2985,0)),0),0)</f>
        <v>0</v>
      </c>
      <c r="AB2985" s="5">
        <f ca="1">IF(AND($G2984,NOT(ISTEXT($G2983)),ISNUMBER(Poczatek),ISNUMBER(Koniec_Projekt)),IFERROR(IF(LataProjekcji=$F2986,ROUND($D2984-SUM($K2985:AA2985),0),ROUND(AB2983*$E2985,0)),0),0)</f>
        <v>0</v>
      </c>
      <c r="AC2985" s="5">
        <f ca="1">IF(AND($G2984,NOT(ISTEXT($G2983)),ISNUMBER(Poczatek),ISNUMBER(Koniec_Projekt)),IFERROR(IF(LataProjekcji=$F2986,ROUND($D2984-SUM($K2985:AB2985),0),ROUND(AC2983*$E2985,0)),0),0)</f>
        <v>0</v>
      </c>
      <c r="AD2985" s="5">
        <f ca="1">IF(AND($G2984,NOT(ISTEXT($G2983)),ISNUMBER(Poczatek),ISNUMBER(Koniec_Projekt)),IFERROR(IF(LataProjekcji=$F2986,ROUND($D2984-SUM($K2985:AC2985),0),ROUND(AD2983*$E2985,0)),0),0)</f>
        <v>0</v>
      </c>
      <c r="AE2985" s="5">
        <f ca="1">IF(AND($G2984,NOT(ISTEXT($G2983)),ISNUMBER(Poczatek),ISNUMBER(Koniec_Projekt)),IFERROR(IF(LataProjekcji=$F2986,ROUND($D2984-SUM($K2985:AD2985),0),ROUND(AE2983*$E2985,0)),0),0)</f>
        <v>0</v>
      </c>
    </row>
    <row r="2986" spans="2:31" hidden="1">
      <c r="B2986" s="531" t="s">
        <v>754</v>
      </c>
      <c r="D2986" s="1">
        <f ca="1">IFERROR(ROUNDUP(D2984/E2985,0),0)</f>
        <v>0</v>
      </c>
      <c r="E2986" s="1">
        <f ca="1">IF(D2986=0,0,DATEDIF(DATE(D2983,E2983,1),DATE(F2985,G2985,1),"m"))</f>
        <v>0</v>
      </c>
      <c r="F2986" s="1" t="str">
        <f ca="1">IFERROR(YEAR(G2983),"brak daty")</f>
        <v>brak daty</v>
      </c>
      <c r="G2986" s="1" t="str">
        <f ca="1">IFERROR(MONTH(G2983),"brak daty")</f>
        <v>brak daty</v>
      </c>
      <c r="I2986" s="1" t="s">
        <v>426</v>
      </c>
      <c r="K2986" s="5">
        <f ca="1">IF(AND($G2984,NOT(ISTEXT($G2983)),ISNUMBER(Poczatek),ISNUMBER(Koniec_Projekt)),IFERROR(IF(LataProjekcji=$F2985,IF(AND($G2985=$G2986,$F2985=$F2986),ROUND($D2984-SUM($K2986),0),ROUND(K2984*$E2985,0)),IF(LataProjekcji&gt;$F2985,0,ROUND(K2984*$E2985,0))),0),0)</f>
        <v>0</v>
      </c>
      <c r="L2986" s="5">
        <f ca="1">IF(AND($G2984,NOT(ISTEXT($G2983)),ISNUMBER(Poczatek),ISNUMBER(Koniec_Projekt)),IFERROR(IF(LataProjekcji=$F2985,IF(AND($G2985=$G2986,$F2985=$F2986),ROUND($D2984-SUM($K2986:K2986),0),ROUND(L2984*$E2985,0)),IF(LataProjekcji&gt;$F2985,0,ROUND(L2984*$E2985,0))),0),0)</f>
        <v>0</v>
      </c>
      <c r="M2986" s="5">
        <f ca="1">IF(AND($G2984,NOT(ISTEXT($G2983)),ISNUMBER(Poczatek),ISNUMBER(Koniec_Projekt)),IFERROR(IF(LataProjekcji=$F2985,IF(AND($G2985=$G2986,$F2985=$F2986),ROUND($D2984-SUM($K2986:L2986),0),ROUND(M2984*$E2985,0)),IF(LataProjekcji&gt;$F2985,0,ROUND(M2984*$E2985,0))),0),0)</f>
        <v>0</v>
      </c>
      <c r="N2986" s="5">
        <f ca="1">IF(AND($G2984,NOT(ISTEXT($G2983)),ISNUMBER(Poczatek),ISNUMBER(Koniec_Projekt)),IFERROR(IF(LataProjekcji=$F2985,IF(AND($G2985=$G2986,$F2985=$F2986),ROUND($D2984-SUM($K2986:M2986),0),ROUND(N2984*$E2985,0)),IF(LataProjekcji&gt;$F2985,0,ROUND(N2984*$E2985,0))),0),0)</f>
        <v>0</v>
      </c>
      <c r="O2986" s="5">
        <f ca="1">IF(AND($G2984,NOT(ISTEXT($G2983)),ISNUMBER(Poczatek),ISNUMBER(Koniec_Projekt)),IFERROR(IF(LataProjekcji=$F2985,IF(AND($G2985=$G2986,$F2985=$F2986),ROUND($D2984-SUM($K2986:N2986),0),ROUND(O2984*$E2985,0)),IF(LataProjekcji&gt;$F2985,0,ROUND(O2984*$E2985,0))),0),0)</f>
        <v>0</v>
      </c>
      <c r="P2986" s="5">
        <f ca="1">IF(AND($G2984,NOT(ISTEXT($G2983)),ISNUMBER(Poczatek),ISNUMBER(Koniec_Projekt)),IFERROR(IF(LataProjekcji=$F2985,IF(AND($G2985=$G2986,$F2985=$F2986),ROUND($D2984-SUM($K2986:O2986),0),ROUND(P2984*$E2985,0)),IF(LataProjekcji&gt;$F2985,0,ROUND(P2984*$E2985,0))),0),0)</f>
        <v>0</v>
      </c>
      <c r="Q2986" s="5">
        <f ca="1">IF(AND($G2984,NOT(ISTEXT($G2983)),ISNUMBER(Poczatek),ISNUMBER(Koniec_Projekt)),IFERROR(IF(LataProjekcji=$F2985,IF(AND($G2985=$G2986,$F2985=$F2986),ROUND($D2984-SUM($K2986:P2986),0),ROUND(Q2984*$E2985,0)),IF(LataProjekcji&gt;$F2985,0,ROUND(Q2984*$E2985,0))),0),0)</f>
        <v>0</v>
      </c>
      <c r="R2986" s="5">
        <f ca="1">IF(AND($G2984,NOT(ISTEXT($G2983)),ISNUMBER(Poczatek),ISNUMBER(Koniec_Projekt)),IFERROR(IF(LataProjekcji=$F2985,IF(AND($G2985=$G2986,$F2985=$F2986),ROUND($D2984-SUM($K2986:Q2986),0),ROUND(R2984*$E2985,0)),IF(LataProjekcji&gt;$F2985,0,ROUND(R2984*$E2985,0))),0),0)</f>
        <v>0</v>
      </c>
      <c r="S2986" s="5">
        <f ca="1">IF(AND($G2984,NOT(ISTEXT($G2983)),ISNUMBER(Poczatek),ISNUMBER(Koniec_Projekt)),IFERROR(IF(LataProjekcji=$F2985,IF(AND($G2985=$G2986,$F2985=$F2986),ROUND($D2984-SUM($K2986:R2986),0),ROUND(S2984*$E2985,0)),IF(LataProjekcji&gt;$F2985,0,ROUND(S2984*$E2985,0))),0),0)</f>
        <v>0</v>
      </c>
      <c r="T2986" s="5">
        <f ca="1">IF(AND($G2984,NOT(ISTEXT($G2983)),ISNUMBER(Poczatek),ISNUMBER(Koniec_Projekt)),IFERROR(IF(LataProjekcji=$F2985,IF(AND($G2985=$G2986,$F2985=$F2986),ROUND($D2984-SUM($K2986:S2986),0),ROUND(T2984*$E2985,0)),IF(LataProjekcji&gt;$F2985,0,ROUND(T2984*$E2985,0))),0),0)</f>
        <v>0</v>
      </c>
      <c r="U2986" s="5">
        <f ca="1">IF(AND($G2984,NOT(ISTEXT($G2983)),ISNUMBER(Poczatek),ISNUMBER(Koniec_Projekt)),IFERROR(IF(LataProjekcji=$F2985,IF(AND($G2985=$G2986,$F2985=$F2986),ROUND($D2984-SUM($K2986:T2986),0),ROUND(U2984*$E2985,0)),IF(LataProjekcji&gt;$F2985,0,ROUND(U2984*$E2985,0))),0),0)</f>
        <v>0</v>
      </c>
      <c r="V2986" s="5">
        <f ca="1">IF(AND($G2984,NOT(ISTEXT($G2983)),ISNUMBER(Poczatek),ISNUMBER(Koniec_Projekt)),IFERROR(IF(LataProjekcji=$F2985,IF(AND($G2985=$G2986,$F2985=$F2986),ROUND($D2984-SUM($K2986:U2986),0),ROUND(V2984*$E2985,0)),IF(LataProjekcji&gt;$F2985,0,ROUND(V2984*$E2985,0))),0),0)</f>
        <v>0</v>
      </c>
      <c r="W2986" s="5">
        <f ca="1">IF(AND($G2984,NOT(ISTEXT($G2983)),ISNUMBER(Poczatek),ISNUMBER(Koniec_Projekt)),IFERROR(IF(LataProjekcji=$F2985,IF(AND($G2985=$G2986,$F2985=$F2986),ROUND($D2984-SUM($K2986:V2986),0),ROUND(W2984*$E2985,0)),IF(LataProjekcji&gt;$F2985,0,ROUND(W2984*$E2985,0))),0),0)</f>
        <v>0</v>
      </c>
      <c r="X2986" s="5">
        <f ca="1">IF(AND($G2984,NOT(ISTEXT($G2983)),ISNUMBER(Poczatek),ISNUMBER(Koniec_Projekt)),IFERROR(IF(LataProjekcji=$F2985,IF(AND($G2985=$G2986,$F2985=$F2986),ROUND($D2984-SUM($K2986:W2986),0),ROUND(X2984*$E2985,0)),IF(LataProjekcji&gt;$F2985,0,ROUND(X2984*$E2985,0))),0),0)</f>
        <v>0</v>
      </c>
      <c r="Y2986" s="5">
        <f ca="1">IF(AND($G2984,NOT(ISTEXT($G2983)),ISNUMBER(Poczatek),ISNUMBER(Koniec_Projekt)),IFERROR(IF(LataProjekcji=$F2985,IF(AND($G2985=$G2986,$F2985=$F2986),ROUND($D2984-SUM($K2986:X2986),0),ROUND(Y2984*$E2985,0)),IF(LataProjekcji&gt;$F2985,0,ROUND(Y2984*$E2985,0))),0),0)</f>
        <v>0</v>
      </c>
      <c r="Z2986" s="5">
        <f ca="1">IF(AND($G2984,NOT(ISTEXT($G2983)),ISNUMBER(Poczatek),ISNUMBER(Koniec_Projekt)),IFERROR(IF(LataProjekcji=$F2985,IF(AND($G2985=$G2986,$F2985=$F2986),ROUND($D2984-SUM($K2986:Y2986),0),ROUND(Z2984*$E2985,0)),IF(LataProjekcji&gt;$F2985,0,ROUND(Z2984*$E2985,0))),0),0)</f>
        <v>0</v>
      </c>
      <c r="AA2986" s="5">
        <f ca="1">IF(AND($G2984,NOT(ISTEXT($G2983)),ISNUMBER(Poczatek),ISNUMBER(Koniec_Projekt)),IFERROR(IF(LataProjekcji=$F2985,IF(AND($G2985=$G2986,$F2985=$F2986),ROUND($D2984-SUM($K2986:Z2986),0),ROUND(AA2984*$E2985,0)),IF(LataProjekcji&gt;$F2985,0,ROUND(AA2984*$E2985,0))),0),0)</f>
        <v>0</v>
      </c>
      <c r="AB2986" s="5">
        <f ca="1">IF(AND($G2984,NOT(ISTEXT($G2983)),ISNUMBER(Poczatek),ISNUMBER(Koniec_Projekt)),IFERROR(IF(LataProjekcji=$F2985,IF(AND($G2985=$G2986,$F2985=$F2986),ROUND($D2984-SUM($K2986:AA2986),0),ROUND(AB2984*$E2985,0)),IF(LataProjekcji&gt;$F2985,0,ROUND(AB2984*$E2985,0))),0),0)</f>
        <v>0</v>
      </c>
      <c r="AC2986" s="5">
        <f ca="1">IF(AND($G2984,NOT(ISTEXT($G2983)),ISNUMBER(Poczatek),ISNUMBER(Koniec_Projekt)),IFERROR(IF(LataProjekcji=$F2985,IF(AND($G2985=$G2986,$F2985=$F2986),ROUND($D2984-SUM($K2986:AB2986),0),ROUND(AC2984*$E2985,0)),IF(LataProjekcji&gt;$F2985,0,ROUND(AC2984*$E2985,0))),0),0)</f>
        <v>0</v>
      </c>
      <c r="AD2986" s="5">
        <f ca="1">IF(AND($G2984,NOT(ISTEXT($G2983)),ISNUMBER(Poczatek),ISNUMBER(Koniec_Projekt)),IFERROR(IF(LataProjekcji=$F2985,IF(AND($G2985=$G2986,$F2985=$F2986),ROUND($D2984-SUM($K2986:AC2986),0),ROUND(AD2984*$E2985,0)),IF(LataProjekcji&gt;$F2985,0,ROUND(AD2984*$E2985,0))),0),0)</f>
        <v>0</v>
      </c>
      <c r="AE2986" s="5">
        <f ca="1">IF(AND($G2984,NOT(ISTEXT($G2983)),ISNUMBER(Poczatek),ISNUMBER(Koniec_Projekt)),IFERROR(IF(LataProjekcji=$F2985,IF(AND($G2985=$G2986,$F2985=$F2986),ROUND($D2984-SUM($K2986:AD2986),0),ROUND(AE2984*$E2985,0)),IF(LataProjekcji&gt;$F2985,0,ROUND(AE2984*$E2985,0))),0),0)</f>
        <v>0</v>
      </c>
    </row>
    <row r="2987" spans="2:31" ht="12.5" hidden="1" thickBot="1">
      <c r="B2987" s="532" t="s">
        <v>755</v>
      </c>
      <c r="C2987" s="533"/>
      <c r="D2987" s="534">
        <f ca="1">IF(D2984&gt;10,ROUND((D2986-1)*E2985,0),E2985)</f>
        <v>0</v>
      </c>
      <c r="E2987" s="534">
        <f ca="1">D2984-D2987</f>
        <v>0</v>
      </c>
      <c r="F2987" s="533"/>
      <c r="G2987" s="533"/>
      <c r="H2987" s="533"/>
      <c r="I2987" s="533"/>
      <c r="J2987" s="533"/>
      <c r="K2987" s="533"/>
      <c r="L2987" s="533"/>
      <c r="M2987" s="533"/>
      <c r="N2987" s="533"/>
      <c r="O2987" s="533"/>
      <c r="P2987" s="533"/>
      <c r="Q2987" s="533"/>
      <c r="R2987" s="533"/>
      <c r="S2987" s="533"/>
      <c r="T2987" s="533"/>
      <c r="U2987" s="533"/>
      <c r="V2987" s="533"/>
      <c r="W2987" s="533"/>
      <c r="X2987" s="533"/>
      <c r="Y2987" s="533"/>
      <c r="Z2987" s="533"/>
      <c r="AA2987" s="533"/>
      <c r="AB2987" s="533"/>
      <c r="AC2987" s="533"/>
      <c r="AD2987" s="533"/>
      <c r="AE2987" s="533"/>
    </row>
    <row r="2988" spans="2:31" ht="12.5" hidden="1" thickTop="1"/>
    <row r="2989" spans="2:31" ht="12.5" hidden="1" thickBot="1">
      <c r="B2989" s="535" t="str">
        <f ca="1">"nazwa ST: "&amp;B1823</f>
        <v>nazwa ST: 0</v>
      </c>
      <c r="C2989" s="535"/>
      <c r="D2989" s="536">
        <f>D1823</f>
        <v>187</v>
      </c>
      <c r="E2989" s="535"/>
      <c r="F2989" s="535"/>
      <c r="G2989" s="535"/>
      <c r="H2989" s="535"/>
      <c r="I2989" s="535"/>
      <c r="J2989" s="535"/>
      <c r="K2989" s="544" t="str">
        <f t="shared" ref="K2989:AE2989" si="3761">LataProjekcji</f>
        <v>Uzupełnij dane</v>
      </c>
      <c r="L2989" s="544" t="str">
        <f t="shared" si="3761"/>
        <v/>
      </c>
      <c r="M2989" s="544" t="str">
        <f t="shared" si="3761"/>
        <v/>
      </c>
      <c r="N2989" s="544" t="str">
        <f t="shared" si="3761"/>
        <v/>
      </c>
      <c r="O2989" s="544" t="str">
        <f t="shared" si="3761"/>
        <v/>
      </c>
      <c r="P2989" s="544" t="str">
        <f t="shared" si="3761"/>
        <v/>
      </c>
      <c r="Q2989" s="544" t="str">
        <f t="shared" si="3761"/>
        <v/>
      </c>
      <c r="R2989" s="544" t="str">
        <f t="shared" si="3761"/>
        <v/>
      </c>
      <c r="S2989" s="544" t="str">
        <f t="shared" si="3761"/>
        <v/>
      </c>
      <c r="T2989" s="544" t="str">
        <f t="shared" si="3761"/>
        <v/>
      </c>
      <c r="U2989" s="544" t="str">
        <f t="shared" si="3761"/>
        <v/>
      </c>
      <c r="V2989" s="544" t="str">
        <f t="shared" si="3761"/>
        <v/>
      </c>
      <c r="W2989" s="544" t="str">
        <f t="shared" si="3761"/>
        <v/>
      </c>
      <c r="X2989" s="544" t="str">
        <f t="shared" si="3761"/>
        <v/>
      </c>
      <c r="Y2989" s="544" t="str">
        <f t="shared" si="3761"/>
        <v/>
      </c>
      <c r="Z2989" s="544" t="str">
        <f t="shared" si="3761"/>
        <v/>
      </c>
      <c r="AA2989" s="544" t="str">
        <f t="shared" si="3761"/>
        <v/>
      </c>
      <c r="AB2989" s="544" t="str">
        <f t="shared" si="3761"/>
        <v/>
      </c>
      <c r="AC2989" s="544" t="str">
        <f t="shared" si="3761"/>
        <v/>
      </c>
      <c r="AD2989" s="544" t="str">
        <f t="shared" si="3761"/>
        <v/>
      </c>
      <c r="AE2989" s="544" t="str">
        <f t="shared" si="3761"/>
        <v/>
      </c>
    </row>
    <row r="2990" spans="2:31" hidden="1">
      <c r="B2990" s="531" t="s">
        <v>756</v>
      </c>
      <c r="D2990" s="1">
        <f ca="1">D1824</f>
        <v>1900</v>
      </c>
      <c r="E2990" s="1">
        <f ca="1">E1824</f>
        <v>1</v>
      </c>
      <c r="F2990" s="1">
        <f ca="1">IF(D2991&gt;10,F1824,1)</f>
        <v>1</v>
      </c>
      <c r="G2990" s="530" t="str">
        <f ca="1">IF(ISBLANK(OFFSET($E$269,$D2989,0)),"brak daty",IF(D2991&gt;10,EDATE(OFFSET($E$269,$D2989,0),D2993),DATE(D2990,E2990,1)))</f>
        <v>brak daty</v>
      </c>
      <c r="H2990" s="543" t="b">
        <f ca="1">SUM(K2990:AE2990)=D2993</f>
        <v>1</v>
      </c>
      <c r="I2990" s="1" t="s">
        <v>752</v>
      </c>
      <c r="K2990" s="5">
        <f ca="1">IF(AND($G2991,NOT(ISTEXT($G2990)),ISNUMBER(Poczatek),ISNUMBER(Koniec_Projekt)),IFERROR(IF($D2990=LataProjekcji,$F2990,IF($D2990&lt;LataProjekcji,IF((SUM(K2990)+12)&lt;$D2993,12,$D2993-SUM(K2990)),0)),0),0)</f>
        <v>0</v>
      </c>
      <c r="L2990" s="5">
        <f ca="1">IF(AND($G2991,NOT(ISTEXT($G2990)),ISNUMBER(Poczatek),ISNUMBER(Koniec_Projekt)),IFERROR(IF($D2990=LataProjekcji,$F2990,IF($D2990&lt;LataProjekcji,IF((SUM($K2990:K2990)+12)&lt;$D2993,12,$D2993-SUM($K2990:K2990)),0)),0),0)</f>
        <v>0</v>
      </c>
      <c r="M2990" s="5">
        <f ca="1">IF(AND($G2991,NOT(ISTEXT($G2990)),ISNUMBER(Poczatek),ISNUMBER(Koniec_Projekt)),IFERROR(IF($D2990=LataProjekcji,$F2990,IF($D2990&lt;LataProjekcji,IF((SUM($K2990:L2990)+12)&lt;$D2993,12,$D2993-SUM($K2990:L2990)),0)),0),0)</f>
        <v>0</v>
      </c>
      <c r="N2990" s="5">
        <f ca="1">IF(AND($G2991,NOT(ISTEXT($G2990)),ISNUMBER(Poczatek),ISNUMBER(Koniec_Projekt)),IFERROR(IF($D2990=LataProjekcji,$F2990,IF($D2990&lt;LataProjekcji,IF((SUM($K2990:M2990)+12)&lt;$D2993,12,$D2993-SUM($K2990:M2990)),0)),0),0)</f>
        <v>0</v>
      </c>
      <c r="O2990" s="5">
        <f ca="1">IF(AND($G2991,NOT(ISTEXT($G2990)),ISNUMBER(Poczatek),ISNUMBER(Koniec_Projekt)),IFERROR(IF($D2990=LataProjekcji,$F2990,IF($D2990&lt;LataProjekcji,IF((SUM($K2990:N2990)+12)&lt;$D2993,12,$D2993-SUM($K2990:N2990)),0)),0),0)</f>
        <v>0</v>
      </c>
      <c r="P2990" s="5">
        <f ca="1">IF(AND($G2991,NOT(ISTEXT($G2990)),ISNUMBER(Poczatek),ISNUMBER(Koniec_Projekt)),IFERROR(IF($D2990=LataProjekcji,$F2990,IF($D2990&lt;LataProjekcji,IF((SUM($K2990:O2990)+12)&lt;$D2993,12,$D2993-SUM($K2990:O2990)),0)),0),0)</f>
        <v>0</v>
      </c>
      <c r="Q2990" s="5">
        <f ca="1">IF(AND($G2991,NOT(ISTEXT($G2990)),ISNUMBER(Poczatek),ISNUMBER(Koniec_Projekt)),IFERROR(IF($D2990=LataProjekcji,$F2990,IF($D2990&lt;LataProjekcji,IF((SUM($K2990:P2990)+12)&lt;$D2993,12,$D2993-SUM($K2990:P2990)),0)),0),0)</f>
        <v>0</v>
      </c>
      <c r="R2990" s="5">
        <f ca="1">IF(AND($G2991,NOT(ISTEXT($G2990)),ISNUMBER(Poczatek),ISNUMBER(Koniec_Projekt)),IFERROR(IF($D2990=LataProjekcji,$F2990,IF($D2990&lt;LataProjekcji,IF((SUM($K2990:Q2990)+12)&lt;$D2993,12,$D2993-SUM($K2990:Q2990)),0)),0),0)</f>
        <v>0</v>
      </c>
      <c r="S2990" s="5">
        <f ca="1">IF(AND($G2991,NOT(ISTEXT($G2990)),ISNUMBER(Poczatek),ISNUMBER(Koniec_Projekt)),IFERROR(IF($D2990=LataProjekcji,$F2990,IF($D2990&lt;LataProjekcji,IF((SUM($K2990:R2990)+12)&lt;$D2993,12,$D2993-SUM($K2990:R2990)),0)),0),0)</f>
        <v>0</v>
      </c>
      <c r="T2990" s="5">
        <f ca="1">IF(AND($G2991,NOT(ISTEXT($G2990)),ISNUMBER(Poczatek),ISNUMBER(Koniec_Projekt)),IFERROR(IF($D2990=LataProjekcji,$F2990,IF($D2990&lt;LataProjekcji,IF((SUM($K2990:S2990)+12)&lt;$D2993,12,$D2993-SUM($K2990:S2990)),0)),0),0)</f>
        <v>0</v>
      </c>
      <c r="U2990" s="5">
        <f ca="1">IF(AND($G2991,NOT(ISTEXT($G2990)),ISNUMBER(Poczatek),ISNUMBER(Koniec_Projekt)),IFERROR(IF($D2990=LataProjekcji,$F2990,IF($D2990&lt;LataProjekcji,IF((SUM($K2990:T2990)+12)&lt;$D2993,12,$D2993-SUM($K2990:T2990)),0)),0),0)</f>
        <v>0</v>
      </c>
      <c r="V2990" s="5">
        <f ca="1">IF(AND($G2991,NOT(ISTEXT($G2990)),ISNUMBER(Poczatek),ISNUMBER(Koniec_Projekt)),IFERROR(IF($D2990=LataProjekcji,$F2990,IF($D2990&lt;LataProjekcji,IF((SUM($K2990:U2990)+12)&lt;$D2993,12,$D2993-SUM($K2990:U2990)),0)),0),0)</f>
        <v>0</v>
      </c>
      <c r="W2990" s="5">
        <f ca="1">IF(AND($G2991,NOT(ISTEXT($G2990)),ISNUMBER(Poczatek),ISNUMBER(Koniec_Projekt)),IFERROR(IF($D2990=LataProjekcji,$F2990,IF($D2990&lt;LataProjekcji,IF((SUM($K2990:V2990)+12)&lt;$D2993,12,$D2993-SUM($K2990:V2990)),0)),0),0)</f>
        <v>0</v>
      </c>
      <c r="X2990" s="5">
        <f ca="1">IF(AND($G2991,NOT(ISTEXT($G2990)),ISNUMBER(Poczatek),ISNUMBER(Koniec_Projekt)),IFERROR(IF($D2990=LataProjekcji,$F2990,IF($D2990&lt;LataProjekcji,IF((SUM($K2990:W2990)+12)&lt;$D2993,12,$D2993-SUM($K2990:W2990)),0)),0),0)</f>
        <v>0</v>
      </c>
      <c r="Y2990" s="5">
        <f ca="1">IF(AND($G2991,NOT(ISTEXT($G2990)),ISNUMBER(Poczatek),ISNUMBER(Koniec_Projekt)),IFERROR(IF($D2990=LataProjekcji,$F2990,IF($D2990&lt;LataProjekcji,IF((SUM($K2990:X2990)+12)&lt;$D2993,12,$D2993-SUM($K2990:X2990)),0)),0),0)</f>
        <v>0</v>
      </c>
      <c r="Z2990" s="5">
        <f ca="1">IF(AND($G2991,NOT(ISTEXT($G2990)),ISNUMBER(Poczatek),ISNUMBER(Koniec_Projekt)),IFERROR(IF($D2990=LataProjekcji,$F2990,IF($D2990&lt;LataProjekcji,IF((SUM($K2990:Y2990)+12)&lt;$D2993,12,$D2993-SUM($K2990:Y2990)),0)),0),0)</f>
        <v>0</v>
      </c>
      <c r="AA2990" s="5">
        <f ca="1">IF(AND($G2991,NOT(ISTEXT($G2990)),ISNUMBER(Poczatek),ISNUMBER(Koniec_Projekt)),IFERROR(IF($D2990=LataProjekcji,$F2990,IF($D2990&lt;LataProjekcji,IF((SUM($K2990:Z2990)+12)&lt;$D2993,12,$D2993-SUM($K2990:Z2990)),0)),0),0)</f>
        <v>0</v>
      </c>
      <c r="AB2990" s="5">
        <f ca="1">IF(AND($G2991,NOT(ISTEXT($G2990)),ISNUMBER(Poczatek),ISNUMBER(Koniec_Projekt)),IFERROR(IF($D2990=LataProjekcji,$F2990,IF($D2990&lt;LataProjekcji,IF((SUM($K2990:AA2990)+12)&lt;$D2993,12,$D2993-SUM($K2990:AA2990)),0)),0),0)</f>
        <v>0</v>
      </c>
      <c r="AC2990" s="5">
        <f ca="1">IF(AND($G2991,NOT(ISTEXT($G2990)),ISNUMBER(Poczatek),ISNUMBER(Koniec_Projekt)),IFERROR(IF($D2990=LataProjekcji,$F2990,IF($D2990&lt;LataProjekcji,IF((SUM($K2990:AB2990)+12)&lt;$D2993,12,$D2993-SUM($K2990:AB2990)),0)),0),0)</f>
        <v>0</v>
      </c>
      <c r="AD2990" s="5">
        <f ca="1">IF(AND($G2991,NOT(ISTEXT($G2990)),ISNUMBER(Poczatek),ISNUMBER(Koniec_Projekt)),IFERROR(IF($D2990=LataProjekcji,$F2990,IF($D2990&lt;LataProjekcji,IF((SUM($K2990:AC2990)+12)&lt;$D2993,12,$D2993-SUM($K2990:AC2990)),0)),0),0)</f>
        <v>0</v>
      </c>
      <c r="AE2990" s="5">
        <f ca="1">IF(AND($G2991,NOT(ISTEXT($G2990)),ISNUMBER(Poczatek),ISNUMBER(Koniec_Projekt)),IFERROR(IF($D2990=LataProjekcji,$F2990,IF($D2990&lt;LataProjekcji,IF((SUM($K2990:AD2990)+12)&lt;$D2993,12,$D2993-SUM($K2990:AD2990)),0)),0),0)</f>
        <v>0</v>
      </c>
    </row>
    <row r="2991" spans="2:31" hidden="1">
      <c r="B2991" s="531" t="s">
        <v>758</v>
      </c>
      <c r="D2991" s="5">
        <f ca="1">D1825</f>
        <v>0</v>
      </c>
      <c r="E2991" s="459">
        <f ca="1">E1825</f>
        <v>0</v>
      </c>
      <c r="F2991" s="459">
        <f ca="1">F1825</f>
        <v>0</v>
      </c>
      <c r="G2991" s="1" t="b">
        <f>NOT(ISBLANK(am_maszyny))</f>
        <v>0</v>
      </c>
      <c r="H2991" s="543" t="b">
        <f ca="1">SUM(K2991:AE2991)=E2993</f>
        <v>1</v>
      </c>
      <c r="I2991" s="1" t="s">
        <v>753</v>
      </c>
      <c r="K2991" s="542">
        <f ca="1">IF(AND($G2991,NOT(ISTEXT($G2990)),ISNUMBER(Poczatek),ISNUMBER(Koniec_Projekt)),IFERROR(IF($D2990=LataProjekcji,IF($F2990&gt;$E2993,$E2993,$F2990),IF($D2993&gt;=$E2993,(IF($D2990&lt;LataProjekcji,IF((SUM(J2991:$K2991)+12)&lt;$E2993,12,$E2993-SUM(J2991:$K2991)),0)),(IF($D2990&lt;LataProjekcji,IF((SUM(J2991:$K2991)+12)&lt;$D2993,12,$D2993-SUM(J2991:$K2991)),0)))),0),0)</f>
        <v>0</v>
      </c>
      <c r="L2991" s="542">
        <f ca="1">IF(AND($G2991,NOT(ISTEXT($G2990)),ISNUMBER(Poczatek),ISNUMBER(Koniec_Projekt)),IFERROR(IF($D2990=LataProjekcji,IF($F2990&gt;$E2993,$E2993,$F2990),IF($D2993&gt;=$E2993,(IF($D2990&lt;LataProjekcji,IF((SUM($K2991:K2991)+12)&lt;$E2993,12,$E2993-SUM($K2991:K2991)),0)),(IF($D2990&lt;LataProjekcji,IF((SUM($K2991:K2991)+12)&lt;$D2993,12,$D2993-SUM($K2991:K2991)),0)))),0),0)</f>
        <v>0</v>
      </c>
      <c r="M2991" s="542">
        <f ca="1">IF(AND($G2991,NOT(ISTEXT($G2990)),ISNUMBER(Poczatek),ISNUMBER(Koniec_Projekt)),IFERROR(IF($D2990=LataProjekcji,IF($F2990&gt;$E2993,$E2993,$F2990),IF($D2993&gt;=$E2993,(IF($D2990&lt;LataProjekcji,IF((SUM($K2991:L2991)+12)&lt;$E2993,12,$E2993-SUM($K2991:L2991)),0)),(IF($D2990&lt;LataProjekcji,IF((SUM($K2991:L2991)+12)&lt;$D2993,12,$D2993-SUM($K2991:L2991)),0)))),0),0)</f>
        <v>0</v>
      </c>
      <c r="N2991" s="542">
        <f ca="1">IF(AND($G2991,NOT(ISTEXT($G2990)),ISNUMBER(Poczatek),ISNUMBER(Koniec_Projekt)),IFERROR(IF($D2990=LataProjekcji,IF($F2990&gt;$E2993,$E2993,$F2990),IF($D2993&gt;=$E2993,(IF($D2990&lt;LataProjekcji,IF((SUM($K2991:M2991)+12)&lt;$E2993,12,$E2993-SUM($K2991:M2991)),0)),(IF($D2990&lt;LataProjekcji,IF((SUM($K2991:M2991)+12)&lt;$D2993,12,$D2993-SUM($K2991:M2991)),0)))),0),0)</f>
        <v>0</v>
      </c>
      <c r="O2991" s="542">
        <f ca="1">IF(AND($G2991,NOT(ISTEXT($G2990)),ISNUMBER(Poczatek),ISNUMBER(Koniec_Projekt)),IFERROR(IF($D2990=LataProjekcji,IF($F2990&gt;$E2993,$E2993,$F2990),IF($D2993&gt;=$E2993,(IF($D2990&lt;LataProjekcji,IF((SUM($K2991:N2991)+12)&lt;$E2993,12,$E2993-SUM($K2991:N2991)),0)),(IF($D2990&lt;LataProjekcji,IF((SUM($K2991:N2991)+12)&lt;$D2993,12,$D2993-SUM($K2991:N2991)),0)))),0),0)</f>
        <v>0</v>
      </c>
      <c r="P2991" s="542">
        <f ca="1">IF(AND($G2991,NOT(ISTEXT($G2990)),ISNUMBER(Poczatek),ISNUMBER(Koniec_Projekt)),IFERROR(IF($D2990=LataProjekcji,IF($F2990&gt;$E2993,$E2993,$F2990),IF($D2993&gt;=$E2993,(IF($D2990&lt;LataProjekcji,IF((SUM($K2991:O2991)+12)&lt;$E2993,12,$E2993-SUM($K2991:O2991)),0)),(IF($D2990&lt;LataProjekcji,IF((SUM($K2991:O2991)+12)&lt;$D2993,12,$D2993-SUM($K2991:O2991)),0)))),0),0)</f>
        <v>0</v>
      </c>
      <c r="Q2991" s="542">
        <f ca="1">IF(AND($G2991,NOT(ISTEXT($G2990)),ISNUMBER(Poczatek),ISNUMBER(Koniec_Projekt)),IFERROR(IF($D2990=LataProjekcji,IF($F2990&gt;$E2993,$E2993,$F2990),IF($D2993&gt;=$E2993,(IF($D2990&lt;LataProjekcji,IF((SUM($K2991:P2991)+12)&lt;$E2993,12,$E2993-SUM($K2991:P2991)),0)),(IF($D2990&lt;LataProjekcji,IF((SUM($K2991:P2991)+12)&lt;$D2993,12,$D2993-SUM($K2991:P2991)),0)))),0),0)</f>
        <v>0</v>
      </c>
      <c r="R2991" s="542">
        <f ca="1">IF(AND($G2991,NOT(ISTEXT($G2990)),ISNUMBER(Poczatek),ISNUMBER(Koniec_Projekt)),IFERROR(IF($D2990=LataProjekcji,IF($F2990&gt;$E2993,$E2993,$F2990),IF($D2993&gt;=$E2993,(IF($D2990&lt;LataProjekcji,IF((SUM($K2991:Q2991)+12)&lt;$E2993,12,$E2993-SUM($K2991:Q2991)),0)),(IF($D2990&lt;LataProjekcji,IF((SUM($K2991:Q2991)+12)&lt;$D2993,12,$D2993-SUM($K2991:Q2991)),0)))),0),0)</f>
        <v>0</v>
      </c>
      <c r="S2991" s="542">
        <f ca="1">IF(AND($G2991,NOT(ISTEXT($G2990)),ISNUMBER(Poczatek),ISNUMBER(Koniec_Projekt)),IFERROR(IF($D2990=LataProjekcji,IF($F2990&gt;$E2993,$E2993,$F2990),IF($D2993&gt;=$E2993,(IF($D2990&lt;LataProjekcji,IF((SUM($K2991:R2991)+12)&lt;$E2993,12,$E2993-SUM($K2991:R2991)),0)),(IF($D2990&lt;LataProjekcji,IF((SUM($K2991:R2991)+12)&lt;$D2993,12,$D2993-SUM($K2991:R2991)),0)))),0),0)</f>
        <v>0</v>
      </c>
      <c r="T2991" s="542">
        <f ca="1">IF(AND($G2991,NOT(ISTEXT($G2990)),ISNUMBER(Poczatek),ISNUMBER(Koniec_Projekt)),IFERROR(IF($D2990=LataProjekcji,IF($F2990&gt;$E2993,$E2993,$F2990),IF($D2993&gt;=$E2993,(IF($D2990&lt;LataProjekcji,IF((SUM($K2991:S2991)+12)&lt;$E2993,12,$E2993-SUM($K2991:S2991)),0)),(IF($D2990&lt;LataProjekcji,IF((SUM($K2991:S2991)+12)&lt;$D2993,12,$D2993-SUM($K2991:S2991)),0)))),0),0)</f>
        <v>0</v>
      </c>
      <c r="U2991" s="542">
        <f ca="1">IF(AND($G2991,NOT(ISTEXT($G2990)),ISNUMBER(Poczatek),ISNUMBER(Koniec_Projekt)),IFERROR(IF($D2990=LataProjekcji,IF($F2990&gt;$E2993,$E2993,$F2990),IF($D2993&gt;=$E2993,(IF($D2990&lt;LataProjekcji,IF((SUM($K2991:T2991)+12)&lt;$E2993,12,$E2993-SUM($K2991:T2991)),0)),(IF($D2990&lt;LataProjekcji,IF((SUM($K2991:T2991)+12)&lt;$D2993,12,$D2993-SUM($K2991:T2991)),0)))),0),0)</f>
        <v>0</v>
      </c>
      <c r="V2991" s="542">
        <f ca="1">IF(AND($G2991,NOT(ISTEXT($G2990)),ISNUMBER(Poczatek),ISNUMBER(Koniec_Projekt)),IFERROR(IF($D2990=LataProjekcji,IF($F2990&gt;$E2993,$E2993,$F2990),IF($D2993&gt;=$E2993,(IF($D2990&lt;LataProjekcji,IF((SUM($K2991:U2991)+12)&lt;$E2993,12,$E2993-SUM($K2991:U2991)),0)),(IF($D2990&lt;LataProjekcji,IF((SUM($K2991:U2991)+12)&lt;$D2993,12,$D2993-SUM($K2991:U2991)),0)))),0),0)</f>
        <v>0</v>
      </c>
      <c r="W2991" s="542">
        <f ca="1">IF(AND($G2991,NOT(ISTEXT($G2990)),ISNUMBER(Poczatek),ISNUMBER(Koniec_Projekt)),IFERROR(IF($D2990=LataProjekcji,IF($F2990&gt;$E2993,$E2993,$F2990),IF($D2993&gt;=$E2993,(IF($D2990&lt;LataProjekcji,IF((SUM($K2991:V2991)+12)&lt;$E2993,12,$E2993-SUM($K2991:V2991)),0)),(IF($D2990&lt;LataProjekcji,IF((SUM($K2991:V2991)+12)&lt;$D2993,12,$D2993-SUM($K2991:V2991)),0)))),0),0)</f>
        <v>0</v>
      </c>
      <c r="X2991" s="542">
        <f ca="1">IF(AND($G2991,NOT(ISTEXT($G2990)),ISNUMBER(Poczatek),ISNUMBER(Koniec_Projekt)),IFERROR(IF($D2990=LataProjekcji,IF($F2990&gt;$E2993,$E2993,$F2990),IF($D2993&gt;=$E2993,(IF($D2990&lt;LataProjekcji,IF((SUM($K2991:W2991)+12)&lt;$E2993,12,$E2993-SUM($K2991:W2991)),0)),(IF($D2990&lt;LataProjekcji,IF((SUM($K2991:W2991)+12)&lt;$D2993,12,$D2993-SUM($K2991:W2991)),0)))),0),0)</f>
        <v>0</v>
      </c>
      <c r="Y2991" s="542">
        <f ca="1">IF(AND($G2991,NOT(ISTEXT($G2990)),ISNUMBER(Poczatek),ISNUMBER(Koniec_Projekt)),IFERROR(IF($D2990=LataProjekcji,IF($F2990&gt;$E2993,$E2993,$F2990),IF($D2993&gt;=$E2993,(IF($D2990&lt;LataProjekcji,IF((SUM($K2991:X2991)+12)&lt;$E2993,12,$E2993-SUM($K2991:X2991)),0)),(IF($D2990&lt;LataProjekcji,IF((SUM($K2991:X2991)+12)&lt;$D2993,12,$D2993-SUM($K2991:X2991)),0)))),0),0)</f>
        <v>0</v>
      </c>
      <c r="Z2991" s="542">
        <f ca="1">IF(AND($G2991,NOT(ISTEXT($G2990)),ISNUMBER(Poczatek),ISNUMBER(Koniec_Projekt)),IFERROR(IF($D2990=LataProjekcji,IF($F2990&gt;$E2993,$E2993,$F2990),IF($D2993&gt;=$E2993,(IF($D2990&lt;LataProjekcji,IF((SUM($K2991:Y2991)+12)&lt;$E2993,12,$E2993-SUM($K2991:Y2991)),0)),(IF($D2990&lt;LataProjekcji,IF((SUM($K2991:Y2991)+12)&lt;$D2993,12,$D2993-SUM($K2991:Y2991)),0)))),0),0)</f>
        <v>0</v>
      </c>
      <c r="AA2991" s="542">
        <f ca="1">IF(AND($G2991,NOT(ISTEXT($G2990)),ISNUMBER(Poczatek),ISNUMBER(Koniec_Projekt)),IFERROR(IF($D2990=LataProjekcji,IF($F2990&gt;$E2993,$E2993,$F2990),IF($D2993&gt;=$E2993,(IF($D2990&lt;LataProjekcji,IF((SUM($K2991:Z2991)+12)&lt;$E2993,12,$E2993-SUM($K2991:Z2991)),0)),(IF($D2990&lt;LataProjekcji,IF((SUM($K2991:Z2991)+12)&lt;$D2993,12,$D2993-SUM($K2991:Z2991)),0)))),0),0)</f>
        <v>0</v>
      </c>
      <c r="AB2991" s="542">
        <f ca="1">IF(AND($G2991,NOT(ISTEXT($G2990)),ISNUMBER(Poczatek),ISNUMBER(Koniec_Projekt)),IFERROR(IF($D2990=LataProjekcji,IF($F2990&gt;$E2993,$E2993,$F2990),IF($D2993&gt;=$E2993,(IF($D2990&lt;LataProjekcji,IF((SUM($K2991:AA2991)+12)&lt;$E2993,12,$E2993-SUM($K2991:AA2991)),0)),(IF($D2990&lt;LataProjekcji,IF((SUM($K2991:AA2991)+12)&lt;$D2993,12,$D2993-SUM($K2991:AA2991)),0)))),0),0)</f>
        <v>0</v>
      </c>
      <c r="AC2991" s="542">
        <f ca="1">IF(AND($G2991,NOT(ISTEXT($G2990)),ISNUMBER(Poczatek),ISNUMBER(Koniec_Projekt)),IFERROR(IF($D2990=LataProjekcji,IF($F2990&gt;$E2993,$E2993,$F2990),IF($D2993&gt;=$E2993,(IF($D2990&lt;LataProjekcji,IF((SUM($K2991:AB2991)+12)&lt;$E2993,12,$E2993-SUM($K2991:AB2991)),0)),(IF($D2990&lt;LataProjekcji,IF((SUM($K2991:AB2991)+12)&lt;$D2993,12,$D2993-SUM($K2991:AB2991)),0)))),0),0)</f>
        <v>0</v>
      </c>
      <c r="AD2991" s="542">
        <f ca="1">IF(AND($G2991,NOT(ISTEXT($G2990)),ISNUMBER(Poczatek),ISNUMBER(Koniec_Projekt)),IFERROR(IF($D2990=LataProjekcji,IF($F2990&gt;$E2993,$E2993,$F2990),IF($D2993&gt;=$E2993,(IF($D2990&lt;LataProjekcji,IF((SUM($K2991:AC2991)+12)&lt;$E2993,12,$E2993-SUM($K2991:AC2991)),0)),(IF($D2990&lt;LataProjekcji,IF((SUM($K2991:AC2991)+12)&lt;$D2993,12,$D2993-SUM($K2991:AC2991)),0)))),0),0)</f>
        <v>0</v>
      </c>
      <c r="AE2991" s="542">
        <f ca="1">IF(AND($G2991,NOT(ISTEXT($G2990)),ISNUMBER(Poczatek),ISNUMBER(Koniec_Projekt)),IFERROR(IF($D2990=LataProjekcji,IF($F2990&gt;$E2993,$E2993,$F2990),IF($D2993&gt;=$E2993,(IF($D2990&lt;LataProjekcji,IF((SUM($K2991:AD2991)+12)&lt;$E2993,12,$E2993-SUM($K2991:AD2991)),0)),(IF($D2990&lt;LataProjekcji,IF((SUM($K2991:AD2991)+12)&lt;$D2993,12,$D2993-SUM($K2991:AD2991)),0)))),0),0)</f>
        <v>0</v>
      </c>
    </row>
    <row r="2992" spans="2:31" hidden="1">
      <c r="B2992" s="531" t="s">
        <v>757</v>
      </c>
      <c r="D2992" s="459">
        <f ca="1">D1826</f>
        <v>0</v>
      </c>
      <c r="E2992" s="459">
        <f ca="1">IF(D2991&gt;10,ROUND(D2992/12,2),D2992)</f>
        <v>0</v>
      </c>
      <c r="F2992" s="529">
        <f>Koniec_Projekt</f>
        <v>0</v>
      </c>
      <c r="G2992" s="330">
        <f>Miesiac_Koniec_Projekt</f>
        <v>0</v>
      </c>
      <c r="H2992" s="543" t="b">
        <f ca="1">SUM(K2992:AE2992)=D2991</f>
        <v>1</v>
      </c>
      <c r="I2992" s="1" t="s">
        <v>716</v>
      </c>
      <c r="K2992" s="256">
        <f ca="1">IF(AND($G2991,NOT(ISTEXT($G2990)),ISNUMBER(Poczatek),ISNUMBER(Koniec_Projekt)),IFERROR(IF(LataProjekcji=$F2993,ROUND($D2991,0),ROUND(K2990*$E2992,0)),0),0)</f>
        <v>0</v>
      </c>
      <c r="L2992" s="5">
        <f ca="1">IF(AND($G2991,NOT(ISTEXT($G2990)),ISNUMBER(Poczatek),ISNUMBER(Koniec_Projekt)),IFERROR(IF(LataProjekcji=$F2993,ROUND($D2991-SUM(K2992:$K2992),0),ROUND(L2990*$E2992,0)),0),0)</f>
        <v>0</v>
      </c>
      <c r="M2992" s="5">
        <f ca="1">IF(AND($G2991,NOT(ISTEXT($G2990)),ISNUMBER(Poczatek),ISNUMBER(Koniec_Projekt)),IFERROR(IF(LataProjekcji=$F2993,ROUND($D2991-SUM($K2992:L2992),0),ROUND(M2990*$E2992,0)),0),0)</f>
        <v>0</v>
      </c>
      <c r="N2992" s="5">
        <f ca="1">IF(AND($G2991,NOT(ISTEXT($G2990)),ISNUMBER(Poczatek),ISNUMBER(Koniec_Projekt)),IFERROR(IF(LataProjekcji=$F2993,ROUND($D2991-SUM($K2992:M2992),0),ROUND(N2990*$E2992,0)),0),0)</f>
        <v>0</v>
      </c>
      <c r="O2992" s="5">
        <f ca="1">IF(AND($G2991,NOT(ISTEXT($G2990)),ISNUMBER(Poczatek),ISNUMBER(Koniec_Projekt)),IFERROR(IF(LataProjekcji=$F2993,ROUND($D2991-SUM($K2992:N2992),0),ROUND(O2990*$E2992,0)),0),0)</f>
        <v>0</v>
      </c>
      <c r="P2992" s="5">
        <f ca="1">IF(AND($G2991,NOT(ISTEXT($G2990)),ISNUMBER(Poczatek),ISNUMBER(Koniec_Projekt)),IFERROR(IF(LataProjekcji=$F2993,ROUND($D2991-SUM($K2992:O2992),0),ROUND(P2990*$E2992,0)),0),0)</f>
        <v>0</v>
      </c>
      <c r="Q2992" s="5">
        <f ca="1">IF(AND($G2991,NOT(ISTEXT($G2990)),ISNUMBER(Poczatek),ISNUMBER(Koniec_Projekt)),IFERROR(IF(LataProjekcji=$F2993,ROUND($D2991-SUM($K2992:P2992),0),ROUND(Q2990*$E2992,0)),0),0)</f>
        <v>0</v>
      </c>
      <c r="R2992" s="5">
        <f ca="1">IF(AND($G2991,NOT(ISTEXT($G2990)),ISNUMBER(Poczatek),ISNUMBER(Koniec_Projekt)),IFERROR(IF(LataProjekcji=$F2993,ROUND($D2991-SUM($K2992:Q2992),0),ROUND(R2990*$E2992,0)),0),0)</f>
        <v>0</v>
      </c>
      <c r="S2992" s="5">
        <f ca="1">IF(AND($G2991,NOT(ISTEXT($G2990)),ISNUMBER(Poczatek),ISNUMBER(Koniec_Projekt)),IFERROR(IF(LataProjekcji=$F2993,ROUND($D2991-SUM($K2992:R2992),0),ROUND(S2990*$E2992,0)),0),0)</f>
        <v>0</v>
      </c>
      <c r="T2992" s="5">
        <f ca="1">IF(AND($G2991,NOT(ISTEXT($G2990)),ISNUMBER(Poczatek),ISNUMBER(Koniec_Projekt)),IFERROR(IF(LataProjekcji=$F2993,ROUND($D2991-SUM($K2992:S2992),0),ROUND(T2990*$E2992,0)),0),0)</f>
        <v>0</v>
      </c>
      <c r="U2992" s="5">
        <f ca="1">IF(AND($G2991,NOT(ISTEXT($G2990)),ISNUMBER(Poczatek),ISNUMBER(Koniec_Projekt)),IFERROR(IF(LataProjekcji=$F2993,ROUND($D2991-SUM($K2992:T2992),0),ROUND(U2990*$E2992,0)),0),0)</f>
        <v>0</v>
      </c>
      <c r="V2992" s="5">
        <f ca="1">IF(AND($G2991,NOT(ISTEXT($G2990)),ISNUMBER(Poczatek),ISNUMBER(Koniec_Projekt)),IFERROR(IF(LataProjekcji=$F2993,ROUND($D2991-SUM($K2992:U2992),0),ROUND(V2990*$E2992,0)),0),0)</f>
        <v>0</v>
      </c>
      <c r="W2992" s="5">
        <f ca="1">IF(AND($G2991,NOT(ISTEXT($G2990)),ISNUMBER(Poczatek),ISNUMBER(Koniec_Projekt)),IFERROR(IF(LataProjekcji=$F2993,ROUND($D2991-SUM($K2992:V2992),0),ROUND(W2990*$E2992,0)),0),0)</f>
        <v>0</v>
      </c>
      <c r="X2992" s="5">
        <f ca="1">IF(AND($G2991,NOT(ISTEXT($G2990)),ISNUMBER(Poczatek),ISNUMBER(Koniec_Projekt)),IFERROR(IF(LataProjekcji=$F2993,ROUND($D2991-SUM($K2992:W2992),0),ROUND(X2990*$E2992,0)),0),0)</f>
        <v>0</v>
      </c>
      <c r="Y2992" s="5">
        <f ca="1">IF(AND($G2991,NOT(ISTEXT($G2990)),ISNUMBER(Poczatek),ISNUMBER(Koniec_Projekt)),IFERROR(IF(LataProjekcji=$F2993,ROUND($D2991-SUM($K2992:X2992),0),ROUND(Y2990*$E2992,0)),0),0)</f>
        <v>0</v>
      </c>
      <c r="Z2992" s="5">
        <f ca="1">IF(AND($G2991,NOT(ISTEXT($G2990)),ISNUMBER(Poczatek),ISNUMBER(Koniec_Projekt)),IFERROR(IF(LataProjekcji=$F2993,ROUND($D2991-SUM($K2992:Y2992),0),ROUND(Z2990*$E2992,0)),0),0)</f>
        <v>0</v>
      </c>
      <c r="AA2992" s="5">
        <f ca="1">IF(AND($G2991,NOT(ISTEXT($G2990)),ISNUMBER(Poczatek),ISNUMBER(Koniec_Projekt)),IFERROR(IF(LataProjekcji=$F2993,ROUND($D2991-SUM($K2992:Z2992),0),ROUND(AA2990*$E2992,0)),0),0)</f>
        <v>0</v>
      </c>
      <c r="AB2992" s="5">
        <f ca="1">IF(AND($G2991,NOT(ISTEXT($G2990)),ISNUMBER(Poczatek),ISNUMBER(Koniec_Projekt)),IFERROR(IF(LataProjekcji=$F2993,ROUND($D2991-SUM($K2992:AA2992),0),ROUND(AB2990*$E2992,0)),0),0)</f>
        <v>0</v>
      </c>
      <c r="AC2992" s="5">
        <f ca="1">IF(AND($G2991,NOT(ISTEXT($G2990)),ISNUMBER(Poczatek),ISNUMBER(Koniec_Projekt)),IFERROR(IF(LataProjekcji=$F2993,ROUND($D2991-SUM($K2992:AB2992),0),ROUND(AC2990*$E2992,0)),0),0)</f>
        <v>0</v>
      </c>
      <c r="AD2992" s="5">
        <f ca="1">IF(AND($G2991,NOT(ISTEXT($G2990)),ISNUMBER(Poczatek),ISNUMBER(Koniec_Projekt)),IFERROR(IF(LataProjekcji=$F2993,ROUND($D2991-SUM($K2992:AC2992),0),ROUND(AD2990*$E2992,0)),0),0)</f>
        <v>0</v>
      </c>
      <c r="AE2992" s="5">
        <f ca="1">IF(AND($G2991,NOT(ISTEXT($G2990)),ISNUMBER(Poczatek),ISNUMBER(Koniec_Projekt)),IFERROR(IF(LataProjekcji=$F2993,ROUND($D2991-SUM($K2992:AD2992),0),ROUND(AE2990*$E2992,0)),0),0)</f>
        <v>0</v>
      </c>
    </row>
    <row r="2993" spans="1:31" hidden="1">
      <c r="B2993" s="531" t="s">
        <v>754</v>
      </c>
      <c r="D2993" s="1">
        <f ca="1">IFERROR(ROUNDUP(D2991/E2992,0),0)</f>
        <v>0</v>
      </c>
      <c r="E2993" s="1">
        <f ca="1">IF(D2993=0,0,DATEDIF(DATE(D2990,E2990,1),DATE(F2992,G2992,1),"m"))</f>
        <v>0</v>
      </c>
      <c r="F2993" s="1" t="str">
        <f ca="1">IFERROR(YEAR(G2990),"brak daty")</f>
        <v>brak daty</v>
      </c>
      <c r="G2993" s="1" t="str">
        <f ca="1">IFERROR(MONTH(G2990),"brak daty")</f>
        <v>brak daty</v>
      </c>
      <c r="I2993" s="1" t="s">
        <v>426</v>
      </c>
      <c r="K2993" s="5">
        <f ca="1">IF(AND($G2991,NOT(ISTEXT($G2990)),ISNUMBER(Poczatek),ISNUMBER(Koniec_Projekt)),IFERROR(IF(LataProjekcji=$F2992,IF(AND($G2992=$G2993,$F2992=$F2993),ROUND($D2991-SUM($K2993),0),ROUND(K2991*$E2992,0)),IF(LataProjekcji&gt;$F2992,0,ROUND(K2991*$E2992,0))),0),0)</f>
        <v>0</v>
      </c>
      <c r="L2993" s="5">
        <f ca="1">IF(AND($G2991,NOT(ISTEXT($G2990)),ISNUMBER(Poczatek),ISNUMBER(Koniec_Projekt)),IFERROR(IF(LataProjekcji=$F2992,IF(AND($G2992=$G2993,$F2992=$F2993),ROUND($D2991-SUM($K2993:K2993),0),ROUND(L2991*$E2992,0)),IF(LataProjekcji&gt;$F2992,0,ROUND(L2991*$E2992,0))),0),0)</f>
        <v>0</v>
      </c>
      <c r="M2993" s="5">
        <f ca="1">IF(AND($G2991,NOT(ISTEXT($G2990)),ISNUMBER(Poczatek),ISNUMBER(Koniec_Projekt)),IFERROR(IF(LataProjekcji=$F2992,IF(AND($G2992=$G2993,$F2992=$F2993),ROUND($D2991-SUM($K2993:L2993),0),ROUND(M2991*$E2992,0)),IF(LataProjekcji&gt;$F2992,0,ROUND(M2991*$E2992,0))),0),0)</f>
        <v>0</v>
      </c>
      <c r="N2993" s="5">
        <f ca="1">IF(AND($G2991,NOT(ISTEXT($G2990)),ISNUMBER(Poczatek),ISNUMBER(Koniec_Projekt)),IFERROR(IF(LataProjekcji=$F2992,IF(AND($G2992=$G2993,$F2992=$F2993),ROUND($D2991-SUM($K2993:M2993),0),ROUND(N2991*$E2992,0)),IF(LataProjekcji&gt;$F2992,0,ROUND(N2991*$E2992,0))),0),0)</f>
        <v>0</v>
      </c>
      <c r="O2993" s="5">
        <f ca="1">IF(AND($G2991,NOT(ISTEXT($G2990)),ISNUMBER(Poczatek),ISNUMBER(Koniec_Projekt)),IFERROR(IF(LataProjekcji=$F2992,IF(AND($G2992=$G2993,$F2992=$F2993),ROUND($D2991-SUM($K2993:N2993),0),ROUND(O2991*$E2992,0)),IF(LataProjekcji&gt;$F2992,0,ROUND(O2991*$E2992,0))),0),0)</f>
        <v>0</v>
      </c>
      <c r="P2993" s="5">
        <f ca="1">IF(AND($G2991,NOT(ISTEXT($G2990)),ISNUMBER(Poczatek),ISNUMBER(Koniec_Projekt)),IFERROR(IF(LataProjekcji=$F2992,IF(AND($G2992=$G2993,$F2992=$F2993),ROUND($D2991-SUM($K2993:O2993),0),ROUND(P2991*$E2992,0)),IF(LataProjekcji&gt;$F2992,0,ROUND(P2991*$E2992,0))),0),0)</f>
        <v>0</v>
      </c>
      <c r="Q2993" s="5">
        <f ca="1">IF(AND($G2991,NOT(ISTEXT($G2990)),ISNUMBER(Poczatek),ISNUMBER(Koniec_Projekt)),IFERROR(IF(LataProjekcji=$F2992,IF(AND($G2992=$G2993,$F2992=$F2993),ROUND($D2991-SUM($K2993:P2993),0),ROUND(Q2991*$E2992,0)),IF(LataProjekcji&gt;$F2992,0,ROUND(Q2991*$E2992,0))),0),0)</f>
        <v>0</v>
      </c>
      <c r="R2993" s="5">
        <f ca="1">IF(AND($G2991,NOT(ISTEXT($G2990)),ISNUMBER(Poczatek),ISNUMBER(Koniec_Projekt)),IFERROR(IF(LataProjekcji=$F2992,IF(AND($G2992=$G2993,$F2992=$F2993),ROUND($D2991-SUM($K2993:Q2993),0),ROUND(R2991*$E2992,0)),IF(LataProjekcji&gt;$F2992,0,ROUND(R2991*$E2992,0))),0),0)</f>
        <v>0</v>
      </c>
      <c r="S2993" s="5">
        <f ca="1">IF(AND($G2991,NOT(ISTEXT($G2990)),ISNUMBER(Poczatek),ISNUMBER(Koniec_Projekt)),IFERROR(IF(LataProjekcji=$F2992,IF(AND($G2992=$G2993,$F2992=$F2993),ROUND($D2991-SUM($K2993:R2993),0),ROUND(S2991*$E2992,0)),IF(LataProjekcji&gt;$F2992,0,ROUND(S2991*$E2992,0))),0),0)</f>
        <v>0</v>
      </c>
      <c r="T2993" s="5">
        <f ca="1">IF(AND($G2991,NOT(ISTEXT($G2990)),ISNUMBER(Poczatek),ISNUMBER(Koniec_Projekt)),IFERROR(IF(LataProjekcji=$F2992,IF(AND($G2992=$G2993,$F2992=$F2993),ROUND($D2991-SUM($K2993:S2993),0),ROUND(T2991*$E2992,0)),IF(LataProjekcji&gt;$F2992,0,ROUND(T2991*$E2992,0))),0),0)</f>
        <v>0</v>
      </c>
      <c r="U2993" s="5">
        <f ca="1">IF(AND($G2991,NOT(ISTEXT($G2990)),ISNUMBER(Poczatek),ISNUMBER(Koniec_Projekt)),IFERROR(IF(LataProjekcji=$F2992,IF(AND($G2992=$G2993,$F2992=$F2993),ROUND($D2991-SUM($K2993:T2993),0),ROUND(U2991*$E2992,0)),IF(LataProjekcji&gt;$F2992,0,ROUND(U2991*$E2992,0))),0),0)</f>
        <v>0</v>
      </c>
      <c r="V2993" s="5">
        <f ca="1">IF(AND($G2991,NOT(ISTEXT($G2990)),ISNUMBER(Poczatek),ISNUMBER(Koniec_Projekt)),IFERROR(IF(LataProjekcji=$F2992,IF(AND($G2992=$G2993,$F2992=$F2993),ROUND($D2991-SUM($K2993:U2993),0),ROUND(V2991*$E2992,0)),IF(LataProjekcji&gt;$F2992,0,ROUND(V2991*$E2992,0))),0),0)</f>
        <v>0</v>
      </c>
      <c r="W2993" s="5">
        <f ca="1">IF(AND($G2991,NOT(ISTEXT($G2990)),ISNUMBER(Poczatek),ISNUMBER(Koniec_Projekt)),IFERROR(IF(LataProjekcji=$F2992,IF(AND($G2992=$G2993,$F2992=$F2993),ROUND($D2991-SUM($K2993:V2993),0),ROUND(W2991*$E2992,0)),IF(LataProjekcji&gt;$F2992,0,ROUND(W2991*$E2992,0))),0),0)</f>
        <v>0</v>
      </c>
      <c r="X2993" s="5">
        <f ca="1">IF(AND($G2991,NOT(ISTEXT($G2990)),ISNUMBER(Poczatek),ISNUMBER(Koniec_Projekt)),IFERROR(IF(LataProjekcji=$F2992,IF(AND($G2992=$G2993,$F2992=$F2993),ROUND($D2991-SUM($K2993:W2993),0),ROUND(X2991*$E2992,0)),IF(LataProjekcji&gt;$F2992,0,ROUND(X2991*$E2992,0))),0),0)</f>
        <v>0</v>
      </c>
      <c r="Y2993" s="5">
        <f ca="1">IF(AND($G2991,NOT(ISTEXT($G2990)),ISNUMBER(Poczatek),ISNUMBER(Koniec_Projekt)),IFERROR(IF(LataProjekcji=$F2992,IF(AND($G2992=$G2993,$F2992=$F2993),ROUND($D2991-SUM($K2993:X2993),0),ROUND(Y2991*$E2992,0)),IF(LataProjekcji&gt;$F2992,0,ROUND(Y2991*$E2992,0))),0),0)</f>
        <v>0</v>
      </c>
      <c r="Z2993" s="5">
        <f ca="1">IF(AND($G2991,NOT(ISTEXT($G2990)),ISNUMBER(Poczatek),ISNUMBER(Koniec_Projekt)),IFERROR(IF(LataProjekcji=$F2992,IF(AND($G2992=$G2993,$F2992=$F2993),ROUND($D2991-SUM($K2993:Y2993),0),ROUND(Z2991*$E2992,0)),IF(LataProjekcji&gt;$F2992,0,ROUND(Z2991*$E2992,0))),0),0)</f>
        <v>0</v>
      </c>
      <c r="AA2993" s="5">
        <f ca="1">IF(AND($G2991,NOT(ISTEXT($G2990)),ISNUMBER(Poczatek),ISNUMBER(Koniec_Projekt)),IFERROR(IF(LataProjekcji=$F2992,IF(AND($G2992=$G2993,$F2992=$F2993),ROUND($D2991-SUM($K2993:Z2993),0),ROUND(AA2991*$E2992,0)),IF(LataProjekcji&gt;$F2992,0,ROUND(AA2991*$E2992,0))),0),0)</f>
        <v>0</v>
      </c>
      <c r="AB2993" s="5">
        <f ca="1">IF(AND($G2991,NOT(ISTEXT($G2990)),ISNUMBER(Poczatek),ISNUMBER(Koniec_Projekt)),IFERROR(IF(LataProjekcji=$F2992,IF(AND($G2992=$G2993,$F2992=$F2993),ROUND($D2991-SUM($K2993:AA2993),0),ROUND(AB2991*$E2992,0)),IF(LataProjekcji&gt;$F2992,0,ROUND(AB2991*$E2992,0))),0),0)</f>
        <v>0</v>
      </c>
      <c r="AC2993" s="5">
        <f ca="1">IF(AND($G2991,NOT(ISTEXT($G2990)),ISNUMBER(Poczatek),ISNUMBER(Koniec_Projekt)),IFERROR(IF(LataProjekcji=$F2992,IF(AND($G2992=$G2993,$F2992=$F2993),ROUND($D2991-SUM($K2993:AB2993),0),ROUND(AC2991*$E2992,0)),IF(LataProjekcji&gt;$F2992,0,ROUND(AC2991*$E2992,0))),0),0)</f>
        <v>0</v>
      </c>
      <c r="AD2993" s="5">
        <f ca="1">IF(AND($G2991,NOT(ISTEXT($G2990)),ISNUMBER(Poczatek),ISNUMBER(Koniec_Projekt)),IFERROR(IF(LataProjekcji=$F2992,IF(AND($G2992=$G2993,$F2992=$F2993),ROUND($D2991-SUM($K2993:AC2993),0),ROUND(AD2991*$E2992,0)),IF(LataProjekcji&gt;$F2992,0,ROUND(AD2991*$E2992,0))),0),0)</f>
        <v>0</v>
      </c>
      <c r="AE2993" s="5">
        <f ca="1">IF(AND($G2991,NOT(ISTEXT($G2990)),ISNUMBER(Poczatek),ISNUMBER(Koniec_Projekt)),IFERROR(IF(LataProjekcji=$F2992,IF(AND($G2992=$G2993,$F2992=$F2993),ROUND($D2991-SUM($K2993:AD2993),0),ROUND(AE2991*$E2992,0)),IF(LataProjekcji&gt;$F2992,0,ROUND(AE2991*$E2992,0))),0),0)</f>
        <v>0</v>
      </c>
    </row>
    <row r="2994" spans="1:31" ht="12.5" hidden="1" thickBot="1">
      <c r="B2994" s="532" t="s">
        <v>755</v>
      </c>
      <c r="C2994" s="533"/>
      <c r="D2994" s="534">
        <f ca="1">IF(D2991&gt;10,ROUND((D2993-1)*E2992,0),E2992)</f>
        <v>0</v>
      </c>
      <c r="E2994" s="534">
        <f ca="1">D2991-D2994</f>
        <v>0</v>
      </c>
      <c r="F2994" s="533"/>
      <c r="G2994" s="533"/>
      <c r="H2994" s="533"/>
      <c r="I2994" s="533"/>
      <c r="J2994" s="533"/>
      <c r="K2994" s="533"/>
      <c r="L2994" s="533"/>
      <c r="M2994" s="533"/>
      <c r="N2994" s="533"/>
      <c r="O2994" s="533"/>
      <c r="P2994" s="533"/>
      <c r="Q2994" s="533"/>
      <c r="R2994" s="533"/>
      <c r="S2994" s="533"/>
      <c r="T2994" s="533"/>
      <c r="U2994" s="533"/>
      <c r="V2994" s="533"/>
      <c r="W2994" s="533"/>
      <c r="X2994" s="533"/>
      <c r="Y2994" s="533"/>
      <c r="Z2994" s="533"/>
      <c r="AA2994" s="533"/>
      <c r="AB2994" s="533"/>
      <c r="AC2994" s="533"/>
      <c r="AD2994" s="533"/>
      <c r="AE2994" s="533"/>
    </row>
    <row r="2995" spans="1:31" ht="12.5" hidden="1" thickTop="1"/>
    <row r="2996" spans="1:31" ht="12.5" hidden="1" thickBot="1">
      <c r="B2996" s="535" t="str">
        <f ca="1">"nazwa ST: "&amp;B1830</f>
        <v>nazwa ST: 0</v>
      </c>
      <c r="C2996" s="535"/>
      <c r="D2996" s="536">
        <f>D1830</f>
        <v>188</v>
      </c>
      <c r="E2996" s="535"/>
      <c r="F2996" s="535"/>
      <c r="G2996" s="535"/>
      <c r="H2996" s="535"/>
      <c r="I2996" s="535"/>
      <c r="J2996" s="535"/>
      <c r="K2996" s="544" t="str">
        <f t="shared" ref="K2996:AE2996" si="3762">LataProjekcji</f>
        <v>Uzupełnij dane</v>
      </c>
      <c r="L2996" s="544" t="str">
        <f t="shared" si="3762"/>
        <v/>
      </c>
      <c r="M2996" s="544" t="str">
        <f t="shared" si="3762"/>
        <v/>
      </c>
      <c r="N2996" s="544" t="str">
        <f t="shared" si="3762"/>
        <v/>
      </c>
      <c r="O2996" s="544" t="str">
        <f t="shared" si="3762"/>
        <v/>
      </c>
      <c r="P2996" s="544" t="str">
        <f t="shared" si="3762"/>
        <v/>
      </c>
      <c r="Q2996" s="544" t="str">
        <f t="shared" si="3762"/>
        <v/>
      </c>
      <c r="R2996" s="544" t="str">
        <f t="shared" si="3762"/>
        <v/>
      </c>
      <c r="S2996" s="544" t="str">
        <f t="shared" si="3762"/>
        <v/>
      </c>
      <c r="T2996" s="544" t="str">
        <f t="shared" si="3762"/>
        <v/>
      </c>
      <c r="U2996" s="544" t="str">
        <f t="shared" si="3762"/>
        <v/>
      </c>
      <c r="V2996" s="544" t="str">
        <f t="shared" si="3762"/>
        <v/>
      </c>
      <c r="W2996" s="544" t="str">
        <f t="shared" si="3762"/>
        <v/>
      </c>
      <c r="X2996" s="544" t="str">
        <f t="shared" si="3762"/>
        <v/>
      </c>
      <c r="Y2996" s="544" t="str">
        <f t="shared" si="3762"/>
        <v/>
      </c>
      <c r="Z2996" s="544" t="str">
        <f t="shared" si="3762"/>
        <v/>
      </c>
      <c r="AA2996" s="544" t="str">
        <f t="shared" si="3762"/>
        <v/>
      </c>
      <c r="AB2996" s="544" t="str">
        <f t="shared" si="3762"/>
        <v/>
      </c>
      <c r="AC2996" s="544" t="str">
        <f t="shared" si="3762"/>
        <v/>
      </c>
      <c r="AD2996" s="544" t="str">
        <f t="shared" si="3762"/>
        <v/>
      </c>
      <c r="AE2996" s="544" t="str">
        <f t="shared" si="3762"/>
        <v/>
      </c>
    </row>
    <row r="2997" spans="1:31" hidden="1">
      <c r="B2997" s="531" t="s">
        <v>756</v>
      </c>
      <c r="D2997" s="1">
        <f ca="1">D1831</f>
        <v>1900</v>
      </c>
      <c r="E2997" s="1">
        <f ca="1">E1831</f>
        <v>1</v>
      </c>
      <c r="F2997" s="1">
        <f ca="1">IF(D2998&gt;10,F1831,1)</f>
        <v>1</v>
      </c>
      <c r="G2997" s="530" t="str">
        <f ca="1">IF(ISBLANK(OFFSET($E$269,$D2996,0)),"brak daty",IF(D2998&gt;10,EDATE(OFFSET($E$269,$D2996,0),D3000),DATE(D2997,E2997,1)))</f>
        <v>brak daty</v>
      </c>
      <c r="H2997" s="543" t="b">
        <f ca="1">SUM(K2997:AE2997)=D3000</f>
        <v>1</v>
      </c>
      <c r="I2997" s="1" t="s">
        <v>752</v>
      </c>
      <c r="K2997" s="5">
        <f ca="1">IF(AND($G2998,NOT(ISTEXT($G2997)),ISNUMBER(Poczatek),ISNUMBER(Koniec_Projekt)),IFERROR(IF($D2997=LataProjekcji,$F2997,IF($D2997&lt;LataProjekcji,IF((SUM(K2997)+12)&lt;$D3000,12,$D3000-SUM(K2997)),0)),0),0)</f>
        <v>0</v>
      </c>
      <c r="L2997" s="5">
        <f ca="1">IF(AND($G2998,NOT(ISTEXT($G2997)),ISNUMBER(Poczatek),ISNUMBER(Koniec_Projekt)),IFERROR(IF($D2997=LataProjekcji,$F2997,IF($D2997&lt;LataProjekcji,IF((SUM($K2997:K2997)+12)&lt;$D3000,12,$D3000-SUM($K2997:K2997)),0)),0),0)</f>
        <v>0</v>
      </c>
      <c r="M2997" s="5">
        <f ca="1">IF(AND($G2998,NOT(ISTEXT($G2997)),ISNUMBER(Poczatek),ISNUMBER(Koniec_Projekt)),IFERROR(IF($D2997=LataProjekcji,$F2997,IF($D2997&lt;LataProjekcji,IF((SUM($K2997:L2997)+12)&lt;$D3000,12,$D3000-SUM($K2997:L2997)),0)),0),0)</f>
        <v>0</v>
      </c>
      <c r="N2997" s="5">
        <f ca="1">IF(AND($G2998,NOT(ISTEXT($G2997)),ISNUMBER(Poczatek),ISNUMBER(Koniec_Projekt)),IFERROR(IF($D2997=LataProjekcji,$F2997,IF($D2997&lt;LataProjekcji,IF((SUM($K2997:M2997)+12)&lt;$D3000,12,$D3000-SUM($K2997:M2997)),0)),0),0)</f>
        <v>0</v>
      </c>
      <c r="O2997" s="5">
        <f ca="1">IF(AND($G2998,NOT(ISTEXT($G2997)),ISNUMBER(Poczatek),ISNUMBER(Koniec_Projekt)),IFERROR(IF($D2997=LataProjekcji,$F2997,IF($D2997&lt;LataProjekcji,IF((SUM($K2997:N2997)+12)&lt;$D3000,12,$D3000-SUM($K2997:N2997)),0)),0),0)</f>
        <v>0</v>
      </c>
      <c r="P2997" s="5">
        <f ca="1">IF(AND($G2998,NOT(ISTEXT($G2997)),ISNUMBER(Poczatek),ISNUMBER(Koniec_Projekt)),IFERROR(IF($D2997=LataProjekcji,$F2997,IF($D2997&lt;LataProjekcji,IF((SUM($K2997:O2997)+12)&lt;$D3000,12,$D3000-SUM($K2997:O2997)),0)),0),0)</f>
        <v>0</v>
      </c>
      <c r="Q2997" s="5">
        <f ca="1">IF(AND($G2998,NOT(ISTEXT($G2997)),ISNUMBER(Poczatek),ISNUMBER(Koniec_Projekt)),IFERROR(IF($D2997=LataProjekcji,$F2997,IF($D2997&lt;LataProjekcji,IF((SUM($K2997:P2997)+12)&lt;$D3000,12,$D3000-SUM($K2997:P2997)),0)),0),0)</f>
        <v>0</v>
      </c>
      <c r="R2997" s="5">
        <f ca="1">IF(AND($G2998,NOT(ISTEXT($G2997)),ISNUMBER(Poczatek),ISNUMBER(Koniec_Projekt)),IFERROR(IF($D2997=LataProjekcji,$F2997,IF($D2997&lt;LataProjekcji,IF((SUM($K2997:Q2997)+12)&lt;$D3000,12,$D3000-SUM($K2997:Q2997)),0)),0),0)</f>
        <v>0</v>
      </c>
      <c r="S2997" s="5">
        <f ca="1">IF(AND($G2998,NOT(ISTEXT($G2997)),ISNUMBER(Poczatek),ISNUMBER(Koniec_Projekt)),IFERROR(IF($D2997=LataProjekcji,$F2997,IF($D2997&lt;LataProjekcji,IF((SUM($K2997:R2997)+12)&lt;$D3000,12,$D3000-SUM($K2997:R2997)),0)),0),0)</f>
        <v>0</v>
      </c>
      <c r="T2997" s="5">
        <f ca="1">IF(AND($G2998,NOT(ISTEXT($G2997)),ISNUMBER(Poczatek),ISNUMBER(Koniec_Projekt)),IFERROR(IF($D2997=LataProjekcji,$F2997,IF($D2997&lt;LataProjekcji,IF((SUM($K2997:S2997)+12)&lt;$D3000,12,$D3000-SUM($K2997:S2997)),0)),0),0)</f>
        <v>0</v>
      </c>
      <c r="U2997" s="5">
        <f ca="1">IF(AND($G2998,NOT(ISTEXT($G2997)),ISNUMBER(Poczatek),ISNUMBER(Koniec_Projekt)),IFERROR(IF($D2997=LataProjekcji,$F2997,IF($D2997&lt;LataProjekcji,IF((SUM($K2997:T2997)+12)&lt;$D3000,12,$D3000-SUM($K2997:T2997)),0)),0),0)</f>
        <v>0</v>
      </c>
      <c r="V2997" s="5">
        <f ca="1">IF(AND($G2998,NOT(ISTEXT($G2997)),ISNUMBER(Poczatek),ISNUMBER(Koniec_Projekt)),IFERROR(IF($D2997=LataProjekcji,$F2997,IF($D2997&lt;LataProjekcji,IF((SUM($K2997:U2997)+12)&lt;$D3000,12,$D3000-SUM($K2997:U2997)),0)),0),0)</f>
        <v>0</v>
      </c>
      <c r="W2997" s="5">
        <f ca="1">IF(AND($G2998,NOT(ISTEXT($G2997)),ISNUMBER(Poczatek),ISNUMBER(Koniec_Projekt)),IFERROR(IF($D2997=LataProjekcji,$F2997,IF($D2997&lt;LataProjekcji,IF((SUM($K2997:V2997)+12)&lt;$D3000,12,$D3000-SUM($K2997:V2997)),0)),0),0)</f>
        <v>0</v>
      </c>
      <c r="X2997" s="5">
        <f ca="1">IF(AND($G2998,NOT(ISTEXT($G2997)),ISNUMBER(Poczatek),ISNUMBER(Koniec_Projekt)),IFERROR(IF($D2997=LataProjekcji,$F2997,IF($D2997&lt;LataProjekcji,IF((SUM($K2997:W2997)+12)&lt;$D3000,12,$D3000-SUM($K2997:W2997)),0)),0),0)</f>
        <v>0</v>
      </c>
      <c r="Y2997" s="5">
        <f ca="1">IF(AND($G2998,NOT(ISTEXT($G2997)),ISNUMBER(Poczatek),ISNUMBER(Koniec_Projekt)),IFERROR(IF($D2997=LataProjekcji,$F2997,IF($D2997&lt;LataProjekcji,IF((SUM($K2997:X2997)+12)&lt;$D3000,12,$D3000-SUM($K2997:X2997)),0)),0),0)</f>
        <v>0</v>
      </c>
      <c r="Z2997" s="5">
        <f ca="1">IF(AND($G2998,NOT(ISTEXT($G2997)),ISNUMBER(Poczatek),ISNUMBER(Koniec_Projekt)),IFERROR(IF($D2997=LataProjekcji,$F2997,IF($D2997&lt;LataProjekcji,IF((SUM($K2997:Y2997)+12)&lt;$D3000,12,$D3000-SUM($K2997:Y2997)),0)),0),0)</f>
        <v>0</v>
      </c>
      <c r="AA2997" s="5">
        <f ca="1">IF(AND($G2998,NOT(ISTEXT($G2997)),ISNUMBER(Poczatek),ISNUMBER(Koniec_Projekt)),IFERROR(IF($D2997=LataProjekcji,$F2997,IF($D2997&lt;LataProjekcji,IF((SUM($K2997:Z2997)+12)&lt;$D3000,12,$D3000-SUM($K2997:Z2997)),0)),0),0)</f>
        <v>0</v>
      </c>
      <c r="AB2997" s="5">
        <f ca="1">IF(AND($G2998,NOT(ISTEXT($G2997)),ISNUMBER(Poczatek),ISNUMBER(Koniec_Projekt)),IFERROR(IF($D2997=LataProjekcji,$F2997,IF($D2997&lt;LataProjekcji,IF((SUM($K2997:AA2997)+12)&lt;$D3000,12,$D3000-SUM($K2997:AA2997)),0)),0),0)</f>
        <v>0</v>
      </c>
      <c r="AC2997" s="5">
        <f ca="1">IF(AND($G2998,NOT(ISTEXT($G2997)),ISNUMBER(Poczatek),ISNUMBER(Koniec_Projekt)),IFERROR(IF($D2997=LataProjekcji,$F2997,IF($D2997&lt;LataProjekcji,IF((SUM($K2997:AB2997)+12)&lt;$D3000,12,$D3000-SUM($K2997:AB2997)),0)),0),0)</f>
        <v>0</v>
      </c>
      <c r="AD2997" s="5">
        <f ca="1">IF(AND($G2998,NOT(ISTEXT($G2997)),ISNUMBER(Poczatek),ISNUMBER(Koniec_Projekt)),IFERROR(IF($D2997=LataProjekcji,$F2997,IF($D2997&lt;LataProjekcji,IF((SUM($K2997:AC2997)+12)&lt;$D3000,12,$D3000-SUM($K2997:AC2997)),0)),0),0)</f>
        <v>0</v>
      </c>
      <c r="AE2997" s="5">
        <f ca="1">IF(AND($G2998,NOT(ISTEXT($G2997)),ISNUMBER(Poczatek),ISNUMBER(Koniec_Projekt)),IFERROR(IF($D2997=LataProjekcji,$F2997,IF($D2997&lt;LataProjekcji,IF((SUM($K2997:AD2997)+12)&lt;$D3000,12,$D3000-SUM($K2997:AD2997)),0)),0),0)</f>
        <v>0</v>
      </c>
    </row>
    <row r="2998" spans="1:31" hidden="1">
      <c r="B2998" s="531" t="s">
        <v>758</v>
      </c>
      <c r="D2998" s="5">
        <f ca="1">D1832</f>
        <v>0</v>
      </c>
      <c r="E2998" s="459">
        <f ca="1">E1832</f>
        <v>0</v>
      </c>
      <c r="F2998" s="459">
        <f ca="1">F1832</f>
        <v>0</v>
      </c>
      <c r="G2998" s="1" t="b">
        <f>NOT(ISBLANK(am_maszyny))</f>
        <v>0</v>
      </c>
      <c r="H2998" s="543" t="b">
        <f ca="1">SUM(K2998:AE2998)=E3000</f>
        <v>1</v>
      </c>
      <c r="I2998" s="1" t="s">
        <v>753</v>
      </c>
      <c r="K2998" s="542">
        <f ca="1">IF(AND($G2998,NOT(ISTEXT($G2997)),ISNUMBER(Poczatek),ISNUMBER(Koniec_Projekt)),IFERROR(IF($D2997=LataProjekcji,IF($F2997&gt;$E3000,$E3000,$F2997),IF($D3000&gt;=$E3000,(IF($D2997&lt;LataProjekcji,IF((SUM(J2998:$K2998)+12)&lt;$E3000,12,$E3000-SUM(J2998:$K2998)),0)),(IF($D2997&lt;LataProjekcji,IF((SUM(J2998:$K2998)+12)&lt;$D3000,12,$D3000-SUM(J2998:$K2998)),0)))),0),0)</f>
        <v>0</v>
      </c>
      <c r="L2998" s="542">
        <f ca="1">IF(AND($G2998,NOT(ISTEXT($G2997)),ISNUMBER(Poczatek),ISNUMBER(Koniec_Projekt)),IFERROR(IF($D2997=LataProjekcji,IF($F2997&gt;$E3000,$E3000,$F2997),IF($D3000&gt;=$E3000,(IF($D2997&lt;LataProjekcji,IF((SUM($K2998:K2998)+12)&lt;$E3000,12,$E3000-SUM($K2998:K2998)),0)),(IF($D2997&lt;LataProjekcji,IF((SUM($K2998:K2998)+12)&lt;$D3000,12,$D3000-SUM($K2998:K2998)),0)))),0),0)</f>
        <v>0</v>
      </c>
      <c r="M2998" s="542">
        <f ca="1">IF(AND($G2998,NOT(ISTEXT($G2997)),ISNUMBER(Poczatek),ISNUMBER(Koniec_Projekt)),IFERROR(IF($D2997=LataProjekcji,IF($F2997&gt;$E3000,$E3000,$F2997),IF($D3000&gt;=$E3000,(IF($D2997&lt;LataProjekcji,IF((SUM($K2998:L2998)+12)&lt;$E3000,12,$E3000-SUM($K2998:L2998)),0)),(IF($D2997&lt;LataProjekcji,IF((SUM($K2998:L2998)+12)&lt;$D3000,12,$D3000-SUM($K2998:L2998)),0)))),0),0)</f>
        <v>0</v>
      </c>
      <c r="N2998" s="542">
        <f ca="1">IF(AND($G2998,NOT(ISTEXT($G2997)),ISNUMBER(Poczatek),ISNUMBER(Koniec_Projekt)),IFERROR(IF($D2997=LataProjekcji,IF($F2997&gt;$E3000,$E3000,$F2997),IF($D3000&gt;=$E3000,(IF($D2997&lt;LataProjekcji,IF((SUM($K2998:M2998)+12)&lt;$E3000,12,$E3000-SUM($K2998:M2998)),0)),(IF($D2997&lt;LataProjekcji,IF((SUM($K2998:M2998)+12)&lt;$D3000,12,$D3000-SUM($K2998:M2998)),0)))),0),0)</f>
        <v>0</v>
      </c>
      <c r="O2998" s="542">
        <f ca="1">IF(AND($G2998,NOT(ISTEXT($G2997)),ISNUMBER(Poczatek),ISNUMBER(Koniec_Projekt)),IFERROR(IF($D2997=LataProjekcji,IF($F2997&gt;$E3000,$E3000,$F2997),IF($D3000&gt;=$E3000,(IF($D2997&lt;LataProjekcji,IF((SUM($K2998:N2998)+12)&lt;$E3000,12,$E3000-SUM($K2998:N2998)),0)),(IF($D2997&lt;LataProjekcji,IF((SUM($K2998:N2998)+12)&lt;$D3000,12,$D3000-SUM($K2998:N2998)),0)))),0),0)</f>
        <v>0</v>
      </c>
      <c r="P2998" s="542">
        <f ca="1">IF(AND($G2998,NOT(ISTEXT($G2997)),ISNUMBER(Poczatek),ISNUMBER(Koniec_Projekt)),IFERROR(IF($D2997=LataProjekcji,IF($F2997&gt;$E3000,$E3000,$F2997),IF($D3000&gt;=$E3000,(IF($D2997&lt;LataProjekcji,IF((SUM($K2998:O2998)+12)&lt;$E3000,12,$E3000-SUM($K2998:O2998)),0)),(IF($D2997&lt;LataProjekcji,IF((SUM($K2998:O2998)+12)&lt;$D3000,12,$D3000-SUM($K2998:O2998)),0)))),0),0)</f>
        <v>0</v>
      </c>
      <c r="Q2998" s="542">
        <f ca="1">IF(AND($G2998,NOT(ISTEXT($G2997)),ISNUMBER(Poczatek),ISNUMBER(Koniec_Projekt)),IFERROR(IF($D2997=LataProjekcji,IF($F2997&gt;$E3000,$E3000,$F2997),IF($D3000&gt;=$E3000,(IF($D2997&lt;LataProjekcji,IF((SUM($K2998:P2998)+12)&lt;$E3000,12,$E3000-SUM($K2998:P2998)),0)),(IF($D2997&lt;LataProjekcji,IF((SUM($K2998:P2998)+12)&lt;$D3000,12,$D3000-SUM($K2998:P2998)),0)))),0),0)</f>
        <v>0</v>
      </c>
      <c r="R2998" s="542">
        <f ca="1">IF(AND($G2998,NOT(ISTEXT($G2997)),ISNUMBER(Poczatek),ISNUMBER(Koniec_Projekt)),IFERROR(IF($D2997=LataProjekcji,IF($F2997&gt;$E3000,$E3000,$F2997),IF($D3000&gt;=$E3000,(IF($D2997&lt;LataProjekcji,IF((SUM($K2998:Q2998)+12)&lt;$E3000,12,$E3000-SUM($K2998:Q2998)),0)),(IF($D2997&lt;LataProjekcji,IF((SUM($K2998:Q2998)+12)&lt;$D3000,12,$D3000-SUM($K2998:Q2998)),0)))),0),0)</f>
        <v>0</v>
      </c>
      <c r="S2998" s="542">
        <f ca="1">IF(AND($G2998,NOT(ISTEXT($G2997)),ISNUMBER(Poczatek),ISNUMBER(Koniec_Projekt)),IFERROR(IF($D2997=LataProjekcji,IF($F2997&gt;$E3000,$E3000,$F2997),IF($D3000&gt;=$E3000,(IF($D2997&lt;LataProjekcji,IF((SUM($K2998:R2998)+12)&lt;$E3000,12,$E3000-SUM($K2998:R2998)),0)),(IF($D2997&lt;LataProjekcji,IF((SUM($K2998:R2998)+12)&lt;$D3000,12,$D3000-SUM($K2998:R2998)),0)))),0),0)</f>
        <v>0</v>
      </c>
      <c r="T2998" s="542">
        <f ca="1">IF(AND($G2998,NOT(ISTEXT($G2997)),ISNUMBER(Poczatek),ISNUMBER(Koniec_Projekt)),IFERROR(IF($D2997=LataProjekcji,IF($F2997&gt;$E3000,$E3000,$F2997),IF($D3000&gt;=$E3000,(IF($D2997&lt;LataProjekcji,IF((SUM($K2998:S2998)+12)&lt;$E3000,12,$E3000-SUM($K2998:S2998)),0)),(IF($D2997&lt;LataProjekcji,IF((SUM($K2998:S2998)+12)&lt;$D3000,12,$D3000-SUM($K2998:S2998)),0)))),0),0)</f>
        <v>0</v>
      </c>
      <c r="U2998" s="542">
        <f ca="1">IF(AND($G2998,NOT(ISTEXT($G2997)),ISNUMBER(Poczatek),ISNUMBER(Koniec_Projekt)),IFERROR(IF($D2997=LataProjekcji,IF($F2997&gt;$E3000,$E3000,$F2997),IF($D3000&gt;=$E3000,(IF($D2997&lt;LataProjekcji,IF((SUM($K2998:T2998)+12)&lt;$E3000,12,$E3000-SUM($K2998:T2998)),0)),(IF($D2997&lt;LataProjekcji,IF((SUM($K2998:T2998)+12)&lt;$D3000,12,$D3000-SUM($K2998:T2998)),0)))),0),0)</f>
        <v>0</v>
      </c>
      <c r="V2998" s="542">
        <f ca="1">IF(AND($G2998,NOT(ISTEXT($G2997)),ISNUMBER(Poczatek),ISNUMBER(Koniec_Projekt)),IFERROR(IF($D2997=LataProjekcji,IF($F2997&gt;$E3000,$E3000,$F2997),IF($D3000&gt;=$E3000,(IF($D2997&lt;LataProjekcji,IF((SUM($K2998:U2998)+12)&lt;$E3000,12,$E3000-SUM($K2998:U2998)),0)),(IF($D2997&lt;LataProjekcji,IF((SUM($K2998:U2998)+12)&lt;$D3000,12,$D3000-SUM($K2998:U2998)),0)))),0),0)</f>
        <v>0</v>
      </c>
      <c r="W2998" s="542">
        <f ca="1">IF(AND($G2998,NOT(ISTEXT($G2997)),ISNUMBER(Poczatek),ISNUMBER(Koniec_Projekt)),IFERROR(IF($D2997=LataProjekcji,IF($F2997&gt;$E3000,$E3000,$F2997),IF($D3000&gt;=$E3000,(IF($D2997&lt;LataProjekcji,IF((SUM($K2998:V2998)+12)&lt;$E3000,12,$E3000-SUM($K2998:V2998)),0)),(IF($D2997&lt;LataProjekcji,IF((SUM($K2998:V2998)+12)&lt;$D3000,12,$D3000-SUM($K2998:V2998)),0)))),0),0)</f>
        <v>0</v>
      </c>
      <c r="X2998" s="542">
        <f ca="1">IF(AND($G2998,NOT(ISTEXT($G2997)),ISNUMBER(Poczatek),ISNUMBER(Koniec_Projekt)),IFERROR(IF($D2997=LataProjekcji,IF($F2997&gt;$E3000,$E3000,$F2997),IF($D3000&gt;=$E3000,(IF($D2997&lt;LataProjekcji,IF((SUM($K2998:W2998)+12)&lt;$E3000,12,$E3000-SUM($K2998:W2998)),0)),(IF($D2997&lt;LataProjekcji,IF((SUM($K2998:W2998)+12)&lt;$D3000,12,$D3000-SUM($K2998:W2998)),0)))),0),0)</f>
        <v>0</v>
      </c>
      <c r="Y2998" s="542">
        <f ca="1">IF(AND($G2998,NOT(ISTEXT($G2997)),ISNUMBER(Poczatek),ISNUMBER(Koniec_Projekt)),IFERROR(IF($D2997=LataProjekcji,IF($F2997&gt;$E3000,$E3000,$F2997),IF($D3000&gt;=$E3000,(IF($D2997&lt;LataProjekcji,IF((SUM($K2998:X2998)+12)&lt;$E3000,12,$E3000-SUM($K2998:X2998)),0)),(IF($D2997&lt;LataProjekcji,IF((SUM($K2998:X2998)+12)&lt;$D3000,12,$D3000-SUM($K2998:X2998)),0)))),0),0)</f>
        <v>0</v>
      </c>
      <c r="Z2998" s="542">
        <f ca="1">IF(AND($G2998,NOT(ISTEXT($G2997)),ISNUMBER(Poczatek),ISNUMBER(Koniec_Projekt)),IFERROR(IF($D2997=LataProjekcji,IF($F2997&gt;$E3000,$E3000,$F2997),IF($D3000&gt;=$E3000,(IF($D2997&lt;LataProjekcji,IF((SUM($K2998:Y2998)+12)&lt;$E3000,12,$E3000-SUM($K2998:Y2998)),0)),(IF($D2997&lt;LataProjekcji,IF((SUM($K2998:Y2998)+12)&lt;$D3000,12,$D3000-SUM($K2998:Y2998)),0)))),0),0)</f>
        <v>0</v>
      </c>
      <c r="AA2998" s="542">
        <f ca="1">IF(AND($G2998,NOT(ISTEXT($G2997)),ISNUMBER(Poczatek),ISNUMBER(Koniec_Projekt)),IFERROR(IF($D2997=LataProjekcji,IF($F2997&gt;$E3000,$E3000,$F2997),IF($D3000&gt;=$E3000,(IF($D2997&lt;LataProjekcji,IF((SUM($K2998:Z2998)+12)&lt;$E3000,12,$E3000-SUM($K2998:Z2998)),0)),(IF($D2997&lt;LataProjekcji,IF((SUM($K2998:Z2998)+12)&lt;$D3000,12,$D3000-SUM($K2998:Z2998)),0)))),0),0)</f>
        <v>0</v>
      </c>
      <c r="AB2998" s="542">
        <f ca="1">IF(AND($G2998,NOT(ISTEXT($G2997)),ISNUMBER(Poczatek),ISNUMBER(Koniec_Projekt)),IFERROR(IF($D2997=LataProjekcji,IF($F2997&gt;$E3000,$E3000,$F2997),IF($D3000&gt;=$E3000,(IF($D2997&lt;LataProjekcji,IF((SUM($K2998:AA2998)+12)&lt;$E3000,12,$E3000-SUM($K2998:AA2998)),0)),(IF($D2997&lt;LataProjekcji,IF((SUM($K2998:AA2998)+12)&lt;$D3000,12,$D3000-SUM($K2998:AA2998)),0)))),0),0)</f>
        <v>0</v>
      </c>
      <c r="AC2998" s="542">
        <f ca="1">IF(AND($G2998,NOT(ISTEXT($G2997)),ISNUMBER(Poczatek),ISNUMBER(Koniec_Projekt)),IFERROR(IF($D2997=LataProjekcji,IF($F2997&gt;$E3000,$E3000,$F2997),IF($D3000&gt;=$E3000,(IF($D2997&lt;LataProjekcji,IF((SUM($K2998:AB2998)+12)&lt;$E3000,12,$E3000-SUM($K2998:AB2998)),0)),(IF($D2997&lt;LataProjekcji,IF((SUM($K2998:AB2998)+12)&lt;$D3000,12,$D3000-SUM($K2998:AB2998)),0)))),0),0)</f>
        <v>0</v>
      </c>
      <c r="AD2998" s="542">
        <f ca="1">IF(AND($G2998,NOT(ISTEXT($G2997)),ISNUMBER(Poczatek),ISNUMBER(Koniec_Projekt)),IFERROR(IF($D2997=LataProjekcji,IF($F2997&gt;$E3000,$E3000,$F2997),IF($D3000&gt;=$E3000,(IF($D2997&lt;LataProjekcji,IF((SUM($K2998:AC2998)+12)&lt;$E3000,12,$E3000-SUM($K2998:AC2998)),0)),(IF($D2997&lt;LataProjekcji,IF((SUM($K2998:AC2998)+12)&lt;$D3000,12,$D3000-SUM($K2998:AC2998)),0)))),0),0)</f>
        <v>0</v>
      </c>
      <c r="AE2998" s="542">
        <f ca="1">IF(AND($G2998,NOT(ISTEXT($G2997)),ISNUMBER(Poczatek),ISNUMBER(Koniec_Projekt)),IFERROR(IF($D2997=LataProjekcji,IF($F2997&gt;$E3000,$E3000,$F2997),IF($D3000&gt;=$E3000,(IF($D2997&lt;LataProjekcji,IF((SUM($K2998:AD2998)+12)&lt;$E3000,12,$E3000-SUM($K2998:AD2998)),0)),(IF($D2997&lt;LataProjekcji,IF((SUM($K2998:AD2998)+12)&lt;$D3000,12,$D3000-SUM($K2998:AD2998)),0)))),0),0)</f>
        <v>0</v>
      </c>
    </row>
    <row r="2999" spans="1:31" hidden="1">
      <c r="B2999" s="531" t="s">
        <v>757</v>
      </c>
      <c r="D2999" s="459">
        <f ca="1">D1833</f>
        <v>0</v>
      </c>
      <c r="E2999" s="459">
        <f ca="1">IF(D2998&gt;10,ROUND(D2999/12,2),D2999)</f>
        <v>0</v>
      </c>
      <c r="F2999" s="529">
        <f>Koniec_Projekt</f>
        <v>0</v>
      </c>
      <c r="G2999" s="330">
        <f>Miesiac_Koniec_Projekt</f>
        <v>0</v>
      </c>
      <c r="H2999" s="543" t="b">
        <f ca="1">SUM(K2999:AE2999)=D2998</f>
        <v>1</v>
      </c>
      <c r="I2999" s="1" t="s">
        <v>716</v>
      </c>
      <c r="K2999" s="256">
        <f ca="1">IF(AND($G2998,NOT(ISTEXT($G2997)),ISNUMBER(Poczatek),ISNUMBER(Koniec_Projekt)),IFERROR(IF(LataProjekcji=$F3000,ROUND($D2998,0),ROUND(K2997*$E2999,0)),0),0)</f>
        <v>0</v>
      </c>
      <c r="L2999" s="5">
        <f ca="1">IF(AND($G2998,NOT(ISTEXT($G2997)),ISNUMBER(Poczatek),ISNUMBER(Koniec_Projekt)),IFERROR(IF(LataProjekcji=$F3000,ROUND($D2998-SUM(K2999:$K2999),0),ROUND(L2997*$E2999,0)),0),0)</f>
        <v>0</v>
      </c>
      <c r="M2999" s="5">
        <f ca="1">IF(AND($G2998,NOT(ISTEXT($G2997)),ISNUMBER(Poczatek),ISNUMBER(Koniec_Projekt)),IFERROR(IF(LataProjekcji=$F3000,ROUND($D2998-SUM($K2999:L2999),0),ROUND(M2997*$E2999,0)),0),0)</f>
        <v>0</v>
      </c>
      <c r="N2999" s="5">
        <f ca="1">IF(AND($G2998,NOT(ISTEXT($G2997)),ISNUMBER(Poczatek),ISNUMBER(Koniec_Projekt)),IFERROR(IF(LataProjekcji=$F3000,ROUND($D2998-SUM($K2999:M2999),0),ROUND(N2997*$E2999,0)),0),0)</f>
        <v>0</v>
      </c>
      <c r="O2999" s="5">
        <f ca="1">IF(AND($G2998,NOT(ISTEXT($G2997)),ISNUMBER(Poczatek),ISNUMBER(Koniec_Projekt)),IFERROR(IF(LataProjekcji=$F3000,ROUND($D2998-SUM($K2999:N2999),0),ROUND(O2997*$E2999,0)),0),0)</f>
        <v>0</v>
      </c>
      <c r="P2999" s="5">
        <f ca="1">IF(AND($G2998,NOT(ISTEXT($G2997)),ISNUMBER(Poczatek),ISNUMBER(Koniec_Projekt)),IFERROR(IF(LataProjekcji=$F3000,ROUND($D2998-SUM($K2999:O2999),0),ROUND(P2997*$E2999,0)),0),0)</f>
        <v>0</v>
      </c>
      <c r="Q2999" s="5">
        <f ca="1">IF(AND($G2998,NOT(ISTEXT($G2997)),ISNUMBER(Poczatek),ISNUMBER(Koniec_Projekt)),IFERROR(IF(LataProjekcji=$F3000,ROUND($D2998-SUM($K2999:P2999),0),ROUND(Q2997*$E2999,0)),0),0)</f>
        <v>0</v>
      </c>
      <c r="R2999" s="5">
        <f ca="1">IF(AND($G2998,NOT(ISTEXT($G2997)),ISNUMBER(Poczatek),ISNUMBER(Koniec_Projekt)),IFERROR(IF(LataProjekcji=$F3000,ROUND($D2998-SUM($K2999:Q2999),0),ROUND(R2997*$E2999,0)),0),0)</f>
        <v>0</v>
      </c>
      <c r="S2999" s="5">
        <f ca="1">IF(AND($G2998,NOT(ISTEXT($G2997)),ISNUMBER(Poczatek),ISNUMBER(Koniec_Projekt)),IFERROR(IF(LataProjekcji=$F3000,ROUND($D2998-SUM($K2999:R2999),0),ROUND(S2997*$E2999,0)),0),0)</f>
        <v>0</v>
      </c>
      <c r="T2999" s="5">
        <f ca="1">IF(AND($G2998,NOT(ISTEXT($G2997)),ISNUMBER(Poczatek),ISNUMBER(Koniec_Projekt)),IFERROR(IF(LataProjekcji=$F3000,ROUND($D2998-SUM($K2999:S2999),0),ROUND(T2997*$E2999,0)),0),0)</f>
        <v>0</v>
      </c>
      <c r="U2999" s="5">
        <f ca="1">IF(AND($G2998,NOT(ISTEXT($G2997)),ISNUMBER(Poczatek),ISNUMBER(Koniec_Projekt)),IFERROR(IF(LataProjekcji=$F3000,ROUND($D2998-SUM($K2999:T2999),0),ROUND(U2997*$E2999,0)),0),0)</f>
        <v>0</v>
      </c>
      <c r="V2999" s="5">
        <f ca="1">IF(AND($G2998,NOT(ISTEXT($G2997)),ISNUMBER(Poczatek),ISNUMBER(Koniec_Projekt)),IFERROR(IF(LataProjekcji=$F3000,ROUND($D2998-SUM($K2999:U2999),0),ROUND(V2997*$E2999,0)),0),0)</f>
        <v>0</v>
      </c>
      <c r="W2999" s="5">
        <f ca="1">IF(AND($G2998,NOT(ISTEXT($G2997)),ISNUMBER(Poczatek),ISNUMBER(Koniec_Projekt)),IFERROR(IF(LataProjekcji=$F3000,ROUND($D2998-SUM($K2999:V2999),0),ROUND(W2997*$E2999,0)),0),0)</f>
        <v>0</v>
      </c>
      <c r="X2999" s="5">
        <f ca="1">IF(AND($G2998,NOT(ISTEXT($G2997)),ISNUMBER(Poczatek),ISNUMBER(Koniec_Projekt)),IFERROR(IF(LataProjekcji=$F3000,ROUND($D2998-SUM($K2999:W2999),0),ROUND(X2997*$E2999,0)),0),0)</f>
        <v>0</v>
      </c>
      <c r="Y2999" s="5">
        <f ca="1">IF(AND($G2998,NOT(ISTEXT($G2997)),ISNUMBER(Poczatek),ISNUMBER(Koniec_Projekt)),IFERROR(IF(LataProjekcji=$F3000,ROUND($D2998-SUM($K2999:X2999),0),ROUND(Y2997*$E2999,0)),0),0)</f>
        <v>0</v>
      </c>
      <c r="Z2999" s="5">
        <f ca="1">IF(AND($G2998,NOT(ISTEXT($G2997)),ISNUMBER(Poczatek),ISNUMBER(Koniec_Projekt)),IFERROR(IF(LataProjekcji=$F3000,ROUND($D2998-SUM($K2999:Y2999),0),ROUND(Z2997*$E2999,0)),0),0)</f>
        <v>0</v>
      </c>
      <c r="AA2999" s="5">
        <f ca="1">IF(AND($G2998,NOT(ISTEXT($G2997)),ISNUMBER(Poczatek),ISNUMBER(Koniec_Projekt)),IFERROR(IF(LataProjekcji=$F3000,ROUND($D2998-SUM($K2999:Z2999),0),ROUND(AA2997*$E2999,0)),0),0)</f>
        <v>0</v>
      </c>
      <c r="AB2999" s="5">
        <f ca="1">IF(AND($G2998,NOT(ISTEXT($G2997)),ISNUMBER(Poczatek),ISNUMBER(Koniec_Projekt)),IFERROR(IF(LataProjekcji=$F3000,ROUND($D2998-SUM($K2999:AA2999),0),ROUND(AB2997*$E2999,0)),0),0)</f>
        <v>0</v>
      </c>
      <c r="AC2999" s="5">
        <f ca="1">IF(AND($G2998,NOT(ISTEXT($G2997)),ISNUMBER(Poczatek),ISNUMBER(Koniec_Projekt)),IFERROR(IF(LataProjekcji=$F3000,ROUND($D2998-SUM($K2999:AB2999),0),ROUND(AC2997*$E2999,0)),0),0)</f>
        <v>0</v>
      </c>
      <c r="AD2999" s="5">
        <f ca="1">IF(AND($G2998,NOT(ISTEXT($G2997)),ISNUMBER(Poczatek),ISNUMBER(Koniec_Projekt)),IFERROR(IF(LataProjekcji=$F3000,ROUND($D2998-SUM($K2999:AC2999),0),ROUND(AD2997*$E2999,0)),0),0)</f>
        <v>0</v>
      </c>
      <c r="AE2999" s="5">
        <f ca="1">IF(AND($G2998,NOT(ISTEXT($G2997)),ISNUMBER(Poczatek),ISNUMBER(Koniec_Projekt)),IFERROR(IF(LataProjekcji=$F3000,ROUND($D2998-SUM($K2999:AD2999),0),ROUND(AE2997*$E2999,0)),0),0)</f>
        <v>0</v>
      </c>
    </row>
    <row r="3000" spans="1:31" hidden="1">
      <c r="B3000" s="531" t="s">
        <v>754</v>
      </c>
      <c r="D3000" s="1">
        <f ca="1">IFERROR(ROUNDUP(D2998/E2999,0),0)</f>
        <v>0</v>
      </c>
      <c r="E3000" s="1">
        <f ca="1">IF(D3000=0,0,DATEDIF(DATE(D2997,E2997,1),DATE(F2999,G2999,1),"m"))</f>
        <v>0</v>
      </c>
      <c r="F3000" s="1" t="str">
        <f ca="1">IFERROR(YEAR(G2997),"brak daty")</f>
        <v>brak daty</v>
      </c>
      <c r="G3000" s="1" t="str">
        <f ca="1">IFERROR(MONTH(G2997),"brak daty")</f>
        <v>brak daty</v>
      </c>
      <c r="I3000" s="1" t="s">
        <v>426</v>
      </c>
      <c r="K3000" s="5">
        <f ca="1">IF(AND($G2998,NOT(ISTEXT($G2997)),ISNUMBER(Poczatek),ISNUMBER(Koniec_Projekt)),IFERROR(IF(LataProjekcji=$F2999,IF(AND($G2999=$G3000,$F2999=$F3000),ROUND($D2998-SUM($K3000),0),ROUND(K2998*$E2999,0)),IF(LataProjekcji&gt;$F2999,0,ROUND(K2998*$E2999,0))),0),0)</f>
        <v>0</v>
      </c>
      <c r="L3000" s="5">
        <f ca="1">IF(AND($G2998,NOT(ISTEXT($G2997)),ISNUMBER(Poczatek),ISNUMBER(Koniec_Projekt)),IFERROR(IF(LataProjekcji=$F2999,IF(AND($G2999=$G3000,$F2999=$F3000),ROUND($D2998-SUM($K3000:K3000),0),ROUND(L2998*$E2999,0)),IF(LataProjekcji&gt;$F2999,0,ROUND(L2998*$E2999,0))),0),0)</f>
        <v>0</v>
      </c>
      <c r="M3000" s="5">
        <f ca="1">IF(AND($G2998,NOT(ISTEXT($G2997)),ISNUMBER(Poczatek),ISNUMBER(Koniec_Projekt)),IFERROR(IF(LataProjekcji=$F2999,IF(AND($G2999=$G3000,$F2999=$F3000),ROUND($D2998-SUM($K3000:L3000),0),ROUND(M2998*$E2999,0)),IF(LataProjekcji&gt;$F2999,0,ROUND(M2998*$E2999,0))),0),0)</f>
        <v>0</v>
      </c>
      <c r="N3000" s="5">
        <f ca="1">IF(AND($G2998,NOT(ISTEXT($G2997)),ISNUMBER(Poczatek),ISNUMBER(Koniec_Projekt)),IFERROR(IF(LataProjekcji=$F2999,IF(AND($G2999=$G3000,$F2999=$F3000),ROUND($D2998-SUM($K3000:M3000),0),ROUND(N2998*$E2999,0)),IF(LataProjekcji&gt;$F2999,0,ROUND(N2998*$E2999,0))),0),0)</f>
        <v>0</v>
      </c>
      <c r="O3000" s="5">
        <f ca="1">IF(AND($G2998,NOT(ISTEXT($G2997)),ISNUMBER(Poczatek),ISNUMBER(Koniec_Projekt)),IFERROR(IF(LataProjekcji=$F2999,IF(AND($G2999=$G3000,$F2999=$F3000),ROUND($D2998-SUM($K3000:N3000),0),ROUND(O2998*$E2999,0)),IF(LataProjekcji&gt;$F2999,0,ROUND(O2998*$E2999,0))),0),0)</f>
        <v>0</v>
      </c>
      <c r="P3000" s="5">
        <f ca="1">IF(AND($G2998,NOT(ISTEXT($G2997)),ISNUMBER(Poczatek),ISNUMBER(Koniec_Projekt)),IFERROR(IF(LataProjekcji=$F2999,IF(AND($G2999=$G3000,$F2999=$F3000),ROUND($D2998-SUM($K3000:O3000),0),ROUND(P2998*$E2999,0)),IF(LataProjekcji&gt;$F2999,0,ROUND(P2998*$E2999,0))),0),0)</f>
        <v>0</v>
      </c>
      <c r="Q3000" s="5">
        <f ca="1">IF(AND($G2998,NOT(ISTEXT($G2997)),ISNUMBER(Poczatek),ISNUMBER(Koniec_Projekt)),IFERROR(IF(LataProjekcji=$F2999,IF(AND($G2999=$G3000,$F2999=$F3000),ROUND($D2998-SUM($K3000:P3000),0),ROUND(Q2998*$E2999,0)),IF(LataProjekcji&gt;$F2999,0,ROUND(Q2998*$E2999,0))),0),0)</f>
        <v>0</v>
      </c>
      <c r="R3000" s="5">
        <f ca="1">IF(AND($G2998,NOT(ISTEXT($G2997)),ISNUMBER(Poczatek),ISNUMBER(Koniec_Projekt)),IFERROR(IF(LataProjekcji=$F2999,IF(AND($G2999=$G3000,$F2999=$F3000),ROUND($D2998-SUM($K3000:Q3000),0),ROUND(R2998*$E2999,0)),IF(LataProjekcji&gt;$F2999,0,ROUND(R2998*$E2999,0))),0),0)</f>
        <v>0</v>
      </c>
      <c r="S3000" s="5">
        <f ca="1">IF(AND($G2998,NOT(ISTEXT($G2997)),ISNUMBER(Poczatek),ISNUMBER(Koniec_Projekt)),IFERROR(IF(LataProjekcji=$F2999,IF(AND($G2999=$G3000,$F2999=$F3000),ROUND($D2998-SUM($K3000:R3000),0),ROUND(S2998*$E2999,0)),IF(LataProjekcji&gt;$F2999,0,ROUND(S2998*$E2999,0))),0),0)</f>
        <v>0</v>
      </c>
      <c r="T3000" s="5">
        <f ca="1">IF(AND($G2998,NOT(ISTEXT($G2997)),ISNUMBER(Poczatek),ISNUMBER(Koniec_Projekt)),IFERROR(IF(LataProjekcji=$F2999,IF(AND($G2999=$G3000,$F2999=$F3000),ROUND($D2998-SUM($K3000:S3000),0),ROUND(T2998*$E2999,0)),IF(LataProjekcji&gt;$F2999,0,ROUND(T2998*$E2999,0))),0),0)</f>
        <v>0</v>
      </c>
      <c r="U3000" s="5">
        <f ca="1">IF(AND($G2998,NOT(ISTEXT($G2997)),ISNUMBER(Poczatek),ISNUMBER(Koniec_Projekt)),IFERROR(IF(LataProjekcji=$F2999,IF(AND($G2999=$G3000,$F2999=$F3000),ROUND($D2998-SUM($K3000:T3000),0),ROUND(U2998*$E2999,0)),IF(LataProjekcji&gt;$F2999,0,ROUND(U2998*$E2999,0))),0),0)</f>
        <v>0</v>
      </c>
      <c r="V3000" s="5">
        <f ca="1">IF(AND($G2998,NOT(ISTEXT($G2997)),ISNUMBER(Poczatek),ISNUMBER(Koniec_Projekt)),IFERROR(IF(LataProjekcji=$F2999,IF(AND($G2999=$G3000,$F2999=$F3000),ROUND($D2998-SUM($K3000:U3000),0),ROUND(V2998*$E2999,0)),IF(LataProjekcji&gt;$F2999,0,ROUND(V2998*$E2999,0))),0),0)</f>
        <v>0</v>
      </c>
      <c r="W3000" s="5">
        <f ca="1">IF(AND($G2998,NOT(ISTEXT($G2997)),ISNUMBER(Poczatek),ISNUMBER(Koniec_Projekt)),IFERROR(IF(LataProjekcji=$F2999,IF(AND($G2999=$G3000,$F2999=$F3000),ROUND($D2998-SUM($K3000:V3000),0),ROUND(W2998*$E2999,0)),IF(LataProjekcji&gt;$F2999,0,ROUND(W2998*$E2999,0))),0),0)</f>
        <v>0</v>
      </c>
      <c r="X3000" s="5">
        <f ca="1">IF(AND($G2998,NOT(ISTEXT($G2997)),ISNUMBER(Poczatek),ISNUMBER(Koniec_Projekt)),IFERROR(IF(LataProjekcji=$F2999,IF(AND($G2999=$G3000,$F2999=$F3000),ROUND($D2998-SUM($K3000:W3000),0),ROUND(X2998*$E2999,0)),IF(LataProjekcji&gt;$F2999,0,ROUND(X2998*$E2999,0))),0),0)</f>
        <v>0</v>
      </c>
      <c r="Y3000" s="5">
        <f ca="1">IF(AND($G2998,NOT(ISTEXT($G2997)),ISNUMBER(Poczatek),ISNUMBER(Koniec_Projekt)),IFERROR(IF(LataProjekcji=$F2999,IF(AND($G2999=$G3000,$F2999=$F3000),ROUND($D2998-SUM($K3000:X3000),0),ROUND(Y2998*$E2999,0)),IF(LataProjekcji&gt;$F2999,0,ROUND(Y2998*$E2999,0))),0),0)</f>
        <v>0</v>
      </c>
      <c r="Z3000" s="5">
        <f ca="1">IF(AND($G2998,NOT(ISTEXT($G2997)),ISNUMBER(Poczatek),ISNUMBER(Koniec_Projekt)),IFERROR(IF(LataProjekcji=$F2999,IF(AND($G2999=$G3000,$F2999=$F3000),ROUND($D2998-SUM($K3000:Y3000),0),ROUND(Z2998*$E2999,0)),IF(LataProjekcji&gt;$F2999,0,ROUND(Z2998*$E2999,0))),0),0)</f>
        <v>0</v>
      </c>
      <c r="AA3000" s="5">
        <f ca="1">IF(AND($G2998,NOT(ISTEXT($G2997)),ISNUMBER(Poczatek),ISNUMBER(Koniec_Projekt)),IFERROR(IF(LataProjekcji=$F2999,IF(AND($G2999=$G3000,$F2999=$F3000),ROUND($D2998-SUM($K3000:Z3000),0),ROUND(AA2998*$E2999,0)),IF(LataProjekcji&gt;$F2999,0,ROUND(AA2998*$E2999,0))),0),0)</f>
        <v>0</v>
      </c>
      <c r="AB3000" s="5">
        <f ca="1">IF(AND($G2998,NOT(ISTEXT($G2997)),ISNUMBER(Poczatek),ISNUMBER(Koniec_Projekt)),IFERROR(IF(LataProjekcji=$F2999,IF(AND($G2999=$G3000,$F2999=$F3000),ROUND($D2998-SUM($K3000:AA3000),0),ROUND(AB2998*$E2999,0)),IF(LataProjekcji&gt;$F2999,0,ROUND(AB2998*$E2999,0))),0),0)</f>
        <v>0</v>
      </c>
      <c r="AC3000" s="5">
        <f ca="1">IF(AND($G2998,NOT(ISTEXT($G2997)),ISNUMBER(Poczatek),ISNUMBER(Koniec_Projekt)),IFERROR(IF(LataProjekcji=$F2999,IF(AND($G2999=$G3000,$F2999=$F3000),ROUND($D2998-SUM($K3000:AB3000),0),ROUND(AC2998*$E2999,0)),IF(LataProjekcji&gt;$F2999,0,ROUND(AC2998*$E2999,0))),0),0)</f>
        <v>0</v>
      </c>
      <c r="AD3000" s="5">
        <f ca="1">IF(AND($G2998,NOT(ISTEXT($G2997)),ISNUMBER(Poczatek),ISNUMBER(Koniec_Projekt)),IFERROR(IF(LataProjekcji=$F2999,IF(AND($G2999=$G3000,$F2999=$F3000),ROUND($D2998-SUM($K3000:AC3000),0),ROUND(AD2998*$E2999,0)),IF(LataProjekcji&gt;$F2999,0,ROUND(AD2998*$E2999,0))),0),0)</f>
        <v>0</v>
      </c>
      <c r="AE3000" s="5">
        <f ca="1">IF(AND($G2998,NOT(ISTEXT($G2997)),ISNUMBER(Poczatek),ISNUMBER(Koniec_Projekt)),IFERROR(IF(LataProjekcji=$F2999,IF(AND($G2999=$G3000,$F2999=$F3000),ROUND($D2998-SUM($K3000:AD3000),0),ROUND(AE2998*$E2999,0)),IF(LataProjekcji&gt;$F2999,0,ROUND(AE2998*$E2999,0))),0),0)</f>
        <v>0</v>
      </c>
    </row>
    <row r="3001" spans="1:31" ht="12.5" hidden="1" thickBot="1">
      <c r="B3001" s="532" t="s">
        <v>755</v>
      </c>
      <c r="C3001" s="533"/>
      <c r="D3001" s="534">
        <f ca="1">IF(D2998&gt;10,ROUND((D3000-1)*E2999,0),E2999)</f>
        <v>0</v>
      </c>
      <c r="E3001" s="534">
        <f ca="1">D2998-D3001</f>
        <v>0</v>
      </c>
      <c r="F3001" s="533"/>
      <c r="G3001" s="533"/>
      <c r="H3001" s="533"/>
      <c r="I3001" s="533"/>
      <c r="J3001" s="533"/>
      <c r="K3001" s="533"/>
      <c r="L3001" s="533"/>
      <c r="M3001" s="533"/>
      <c r="N3001" s="533"/>
      <c r="O3001" s="533"/>
      <c r="P3001" s="533"/>
      <c r="Q3001" s="533"/>
      <c r="R3001" s="533"/>
      <c r="S3001" s="533"/>
      <c r="T3001" s="533"/>
      <c r="U3001" s="533"/>
      <c r="V3001" s="533"/>
      <c r="W3001" s="533"/>
      <c r="X3001" s="533"/>
      <c r="Y3001" s="533"/>
      <c r="Z3001" s="533"/>
      <c r="AA3001" s="533"/>
      <c r="AB3001" s="533"/>
      <c r="AC3001" s="533"/>
      <c r="AD3001" s="533"/>
      <c r="AE3001" s="533"/>
    </row>
    <row r="3002" spans="1:31" ht="12.5" hidden="1" thickTop="1"/>
    <row r="3004" spans="1:31" ht="12.5" hidden="1" thickBot="1">
      <c r="A3004" s="538"/>
      <c r="B3004" s="535" t="str">
        <f ca="1">"nazwa ST: "&amp;B1849</f>
        <v xml:space="preserve">nazwa ST: </v>
      </c>
      <c r="C3004" s="535"/>
      <c r="D3004" s="536">
        <f>D1849</f>
        <v>1570</v>
      </c>
      <c r="E3004" s="535"/>
      <c r="F3004" s="535"/>
      <c r="G3004" s="535"/>
      <c r="H3004" s="535"/>
      <c r="I3004" s="535"/>
      <c r="J3004" s="535"/>
      <c r="K3004" s="544" t="str">
        <f t="shared" ref="K3004:AE3004" si="3763">LataProjekcji</f>
        <v>Uzupełnij dane</v>
      </c>
      <c r="L3004" s="544" t="str">
        <f t="shared" si="3763"/>
        <v/>
      </c>
      <c r="M3004" s="544" t="str">
        <f t="shared" si="3763"/>
        <v/>
      </c>
      <c r="N3004" s="544" t="str">
        <f t="shared" si="3763"/>
        <v/>
      </c>
      <c r="O3004" s="544" t="str">
        <f t="shared" si="3763"/>
        <v/>
      </c>
      <c r="P3004" s="544" t="str">
        <f t="shared" si="3763"/>
        <v/>
      </c>
      <c r="Q3004" s="544" t="str">
        <f t="shared" si="3763"/>
        <v/>
      </c>
      <c r="R3004" s="544" t="str">
        <f t="shared" si="3763"/>
        <v/>
      </c>
      <c r="S3004" s="544" t="str">
        <f t="shared" si="3763"/>
        <v/>
      </c>
      <c r="T3004" s="544" t="str">
        <f t="shared" si="3763"/>
        <v/>
      </c>
      <c r="U3004" s="544" t="str">
        <f t="shared" si="3763"/>
        <v/>
      </c>
      <c r="V3004" s="544" t="str">
        <f t="shared" si="3763"/>
        <v/>
      </c>
      <c r="W3004" s="544" t="str">
        <f t="shared" si="3763"/>
        <v/>
      </c>
      <c r="X3004" s="544" t="str">
        <f t="shared" si="3763"/>
        <v/>
      </c>
      <c r="Y3004" s="544" t="str">
        <f t="shared" si="3763"/>
        <v/>
      </c>
      <c r="Z3004" s="544" t="str">
        <f t="shared" si="3763"/>
        <v/>
      </c>
      <c r="AA3004" s="544" t="str">
        <f t="shared" si="3763"/>
        <v/>
      </c>
      <c r="AB3004" s="544" t="str">
        <f t="shared" si="3763"/>
        <v/>
      </c>
      <c r="AC3004" s="544" t="str">
        <f t="shared" si="3763"/>
        <v/>
      </c>
      <c r="AD3004" s="544" t="str">
        <f t="shared" si="3763"/>
        <v/>
      </c>
      <c r="AE3004" s="544" t="str">
        <f t="shared" si="3763"/>
        <v/>
      </c>
    </row>
    <row r="3005" spans="1:31" hidden="1">
      <c r="B3005" s="531" t="s">
        <v>756</v>
      </c>
      <c r="D3005" s="1">
        <f ca="1">D1850</f>
        <v>0</v>
      </c>
      <c r="E3005" s="1">
        <f ca="1">E1850</f>
        <v>0</v>
      </c>
      <c r="F3005" s="1">
        <f ca="1">IF(D3006&gt;10,F1850,1)</f>
        <v>1</v>
      </c>
      <c r="G3005" s="530" t="str">
        <f ca="1">IF(OR(ISBLANK(OFFSET($E$269,$D3004,0)),ISTEXT(OFFSET($E$269,$D3004,0))),"brak daty",IF(D3006&gt;10,EDATE(OFFSET($E$269,$D3004,0),D3008),DATE(D3005,E3005,1)))</f>
        <v>brak daty</v>
      </c>
      <c r="H3005" s="543" t="b">
        <f ca="1">SUM(K3005:AE3005)=D3008</f>
        <v>1</v>
      </c>
      <c r="I3005" s="1" t="s">
        <v>752</v>
      </c>
      <c r="K3005" s="5">
        <f ca="1">IF(AND($G3006,NOT(ISTEXT($G3005)),ISNUMBER(Poczatek),ISNUMBER(Koniec_Projekt)),IFERROR(IF($D3005=LataProjekcji,$F3005,IF($D3005&lt;LataProjekcji,IF((SUM(K3005)+12)&lt;$D3008,12,$D3008-SUM(K3005)),0)),0),0)</f>
        <v>0</v>
      </c>
      <c r="L3005" s="5">
        <f ca="1">IF(AND($G3006,NOT(ISTEXT($G3005)),ISNUMBER(Poczatek),ISNUMBER(Koniec_Projekt)),IFERROR(IF($D3005=LataProjekcji,$F3005,IF($D3005&lt;LataProjekcji,IF((SUM($K3005:K3005)+12)&lt;$D3008,12,$D3008-SUM($K3005:K3005)),0)),0),0)</f>
        <v>0</v>
      </c>
      <c r="M3005" s="5">
        <f ca="1">IF(AND($G3006,NOT(ISTEXT($G3005)),ISNUMBER(Poczatek),ISNUMBER(Koniec_Projekt)),IFERROR(IF($D3005=LataProjekcji,$F3005,IF($D3005&lt;LataProjekcji,IF((SUM($K3005:L3005)+12)&lt;$D3008,12,$D3008-SUM($K3005:L3005)),0)),0),0)</f>
        <v>0</v>
      </c>
      <c r="N3005" s="5">
        <f ca="1">IF(AND($G3006,NOT(ISTEXT($G3005)),ISNUMBER(Poczatek),ISNUMBER(Koniec_Projekt)),IFERROR(IF($D3005=LataProjekcji,$F3005,IF($D3005&lt;LataProjekcji,IF((SUM($K3005:M3005)+12)&lt;$D3008,12,$D3008-SUM($K3005:M3005)),0)),0),0)</f>
        <v>0</v>
      </c>
      <c r="O3005" s="5">
        <f ca="1">IF(AND($G3006,NOT(ISTEXT($G3005)),ISNUMBER(Poczatek),ISNUMBER(Koniec_Projekt)),IFERROR(IF($D3005=LataProjekcji,$F3005,IF($D3005&lt;LataProjekcji,IF((SUM($K3005:N3005)+12)&lt;$D3008,12,$D3008-SUM($K3005:N3005)),0)),0),0)</f>
        <v>0</v>
      </c>
      <c r="P3005" s="5">
        <f ca="1">IF(AND($G3006,NOT(ISTEXT($G3005)),ISNUMBER(Poczatek),ISNUMBER(Koniec_Projekt)),IFERROR(IF($D3005=LataProjekcji,$F3005,IF($D3005&lt;LataProjekcji,IF((SUM($K3005:O3005)+12)&lt;$D3008,12,$D3008-SUM($K3005:O3005)),0)),0),0)</f>
        <v>0</v>
      </c>
      <c r="Q3005" s="5">
        <f ca="1">IF(AND($G3006,NOT(ISTEXT($G3005)),ISNUMBER(Poczatek),ISNUMBER(Koniec_Projekt)),IFERROR(IF($D3005=LataProjekcji,$F3005,IF($D3005&lt;LataProjekcji,IF((SUM($K3005:P3005)+12)&lt;$D3008,12,$D3008-SUM($K3005:P3005)),0)),0),0)</f>
        <v>0</v>
      </c>
      <c r="R3005" s="5">
        <f ca="1">IF(AND($G3006,NOT(ISTEXT($G3005)),ISNUMBER(Poczatek),ISNUMBER(Koniec_Projekt)),IFERROR(IF($D3005=LataProjekcji,$F3005,IF($D3005&lt;LataProjekcji,IF((SUM($K3005:Q3005)+12)&lt;$D3008,12,$D3008-SUM($K3005:Q3005)),0)),0),0)</f>
        <v>0</v>
      </c>
      <c r="S3005" s="5">
        <f ca="1">IF(AND($G3006,NOT(ISTEXT($G3005)),ISNUMBER(Poczatek),ISNUMBER(Koniec_Projekt)),IFERROR(IF($D3005=LataProjekcji,$F3005,IF($D3005&lt;LataProjekcji,IF((SUM($K3005:R3005)+12)&lt;$D3008,12,$D3008-SUM($K3005:R3005)),0)),0),0)</f>
        <v>0</v>
      </c>
      <c r="T3005" s="5">
        <f ca="1">IF(AND($G3006,NOT(ISTEXT($G3005)),ISNUMBER(Poczatek),ISNUMBER(Koniec_Projekt)),IFERROR(IF($D3005=LataProjekcji,$F3005,IF($D3005&lt;LataProjekcji,IF((SUM($K3005:S3005)+12)&lt;$D3008,12,$D3008-SUM($K3005:S3005)),0)),0),0)</f>
        <v>0</v>
      </c>
      <c r="U3005" s="5">
        <f ca="1">IF(AND($G3006,NOT(ISTEXT($G3005)),ISNUMBER(Poczatek),ISNUMBER(Koniec_Projekt)),IFERROR(IF($D3005=LataProjekcji,$F3005,IF($D3005&lt;LataProjekcji,IF((SUM($K3005:T3005)+12)&lt;$D3008,12,$D3008-SUM($K3005:T3005)),0)),0),0)</f>
        <v>0</v>
      </c>
      <c r="V3005" s="5">
        <f ca="1">IF(AND($G3006,NOT(ISTEXT($G3005)),ISNUMBER(Poczatek),ISNUMBER(Koniec_Projekt)),IFERROR(IF($D3005=LataProjekcji,$F3005,IF($D3005&lt;LataProjekcji,IF((SUM($K3005:U3005)+12)&lt;$D3008,12,$D3008-SUM($K3005:U3005)),0)),0),0)</f>
        <v>0</v>
      </c>
      <c r="W3005" s="5">
        <f ca="1">IF(AND($G3006,NOT(ISTEXT($G3005)),ISNUMBER(Poczatek),ISNUMBER(Koniec_Projekt)),IFERROR(IF($D3005=LataProjekcji,$F3005,IF($D3005&lt;LataProjekcji,IF((SUM($K3005:V3005)+12)&lt;$D3008,12,$D3008-SUM($K3005:V3005)),0)),0),0)</f>
        <v>0</v>
      </c>
      <c r="X3005" s="5">
        <f ca="1">IF(AND($G3006,NOT(ISTEXT($G3005)),ISNUMBER(Poczatek),ISNUMBER(Koniec_Projekt)),IFERROR(IF($D3005=LataProjekcji,$F3005,IF($D3005&lt;LataProjekcji,IF((SUM($K3005:W3005)+12)&lt;$D3008,12,$D3008-SUM($K3005:W3005)),0)),0),0)</f>
        <v>0</v>
      </c>
      <c r="Y3005" s="5">
        <f ca="1">IF(AND($G3006,NOT(ISTEXT($G3005)),ISNUMBER(Poczatek),ISNUMBER(Koniec_Projekt)),IFERROR(IF($D3005=LataProjekcji,$F3005,IF($D3005&lt;LataProjekcji,IF((SUM($K3005:X3005)+12)&lt;$D3008,12,$D3008-SUM($K3005:X3005)),0)),0),0)</f>
        <v>0</v>
      </c>
      <c r="Z3005" s="5">
        <f ca="1">IF(AND($G3006,NOT(ISTEXT($G3005)),ISNUMBER(Poczatek),ISNUMBER(Koniec_Projekt)),IFERROR(IF($D3005=LataProjekcji,$F3005,IF($D3005&lt;LataProjekcji,IF((SUM($K3005:Y3005)+12)&lt;$D3008,12,$D3008-SUM($K3005:Y3005)),0)),0),0)</f>
        <v>0</v>
      </c>
      <c r="AA3005" s="5">
        <f ca="1">IF(AND($G3006,NOT(ISTEXT($G3005)),ISNUMBER(Poczatek),ISNUMBER(Koniec_Projekt)),IFERROR(IF($D3005=LataProjekcji,$F3005,IF($D3005&lt;LataProjekcji,IF((SUM($K3005:Z3005)+12)&lt;$D3008,12,$D3008-SUM($K3005:Z3005)),0)),0),0)</f>
        <v>0</v>
      </c>
      <c r="AB3005" s="5">
        <f ca="1">IF(AND($G3006,NOT(ISTEXT($G3005)),ISNUMBER(Poczatek),ISNUMBER(Koniec_Projekt)),IFERROR(IF($D3005=LataProjekcji,$F3005,IF($D3005&lt;LataProjekcji,IF((SUM($K3005:AA3005)+12)&lt;$D3008,12,$D3008-SUM($K3005:AA3005)),0)),0),0)</f>
        <v>0</v>
      </c>
      <c r="AC3005" s="5">
        <f ca="1">IF(AND($G3006,NOT(ISTEXT($G3005)),ISNUMBER(Poczatek),ISNUMBER(Koniec_Projekt)),IFERROR(IF($D3005=LataProjekcji,$F3005,IF($D3005&lt;LataProjekcji,IF((SUM($K3005:AB3005)+12)&lt;$D3008,12,$D3008-SUM($K3005:AB3005)),0)),0),0)</f>
        <v>0</v>
      </c>
      <c r="AD3005" s="5">
        <f ca="1">IF(AND($G3006,NOT(ISTEXT($G3005)),ISNUMBER(Poczatek),ISNUMBER(Koniec_Projekt)),IFERROR(IF($D3005=LataProjekcji,$F3005,IF($D3005&lt;LataProjekcji,IF((SUM($K3005:AC3005)+12)&lt;$D3008,12,$D3008-SUM($K3005:AC3005)),0)),0),0)</f>
        <v>0</v>
      </c>
      <c r="AE3005" s="5">
        <f ca="1">IF(AND($G3006,NOT(ISTEXT($G3005)),ISNUMBER(Poczatek),ISNUMBER(Koniec_Projekt)),IFERROR(IF($D3005=LataProjekcji,$F3005,IF($D3005&lt;LataProjekcji,IF((SUM($K3005:AD3005)+12)&lt;$D3008,12,$D3008-SUM($K3005:AD3005)),0)),0),0)</f>
        <v>0</v>
      </c>
    </row>
    <row r="3006" spans="1:31" hidden="1">
      <c r="B3006" s="531" t="s">
        <v>758</v>
      </c>
      <c r="D3006" s="5">
        <f ca="1">D1851</f>
        <v>0</v>
      </c>
      <c r="E3006" s="459">
        <f ca="1">E1851</f>
        <v>0</v>
      </c>
      <c r="F3006" s="459">
        <f ca="1">F1851</f>
        <v>0</v>
      </c>
      <c r="G3006" s="1" t="b">
        <f>NOT(ISBLANK(am_maszyny))</f>
        <v>0</v>
      </c>
      <c r="H3006" s="543" t="b">
        <f ca="1">SUM(K3006:AE3006)=E3008</f>
        <v>1</v>
      </c>
      <c r="I3006" s="1" t="s">
        <v>753</v>
      </c>
      <c r="K3006" s="542">
        <f ca="1">IF(AND($G3006,NOT(ISTEXT($G3005)),ISNUMBER(Poczatek),ISNUMBER(Koniec_Projekt)),IFERROR(IF($D3005=LataProjekcji,IF($F3005&gt;$E3008,$E3008,$F3005),IF($D3008&gt;=$E3008,(IF($D3005&lt;LataProjekcji,IF((SUM(J3006:$K3006)+12)&lt;$E3008,12,$E3008-SUM(J3006:$K3006)),0)),(IF($D3005&lt;LataProjekcji,IF((SUM(J3006:$K3006)+12)&lt;$D3008,12,$D3008-SUM(J3006:$K3006)),0)))),0),0)</f>
        <v>0</v>
      </c>
      <c r="L3006" s="542">
        <f ca="1">IF(AND($G3006,NOT(ISTEXT($G3005)),ISNUMBER(Poczatek),ISNUMBER(Koniec_Projekt)),IFERROR(IF($D3005=LataProjekcji,IF($F3005&gt;$E3008,$E3008,$F3005),IF($D3008&gt;=$E3008,(IF($D3005&lt;LataProjekcji,IF((SUM($K3006:K3006)+12)&lt;$E3008,12,$E3008-SUM($K3006:K3006)),0)),(IF($D3005&lt;LataProjekcji,IF((SUM($K3006:K3006)+12)&lt;$D3008,12,$D3008-SUM($K3006:K3006)),0)))),0),0)</f>
        <v>0</v>
      </c>
      <c r="M3006" s="542">
        <f ca="1">IF(AND($G3006,NOT(ISTEXT($G3005)),ISNUMBER(Poczatek),ISNUMBER(Koniec_Projekt)),IFERROR(IF($D3005=LataProjekcji,IF($F3005&gt;$E3008,$E3008,$F3005),IF($D3008&gt;=$E3008,(IF($D3005&lt;LataProjekcji,IF((SUM($K3006:L3006)+12)&lt;$E3008,12,$E3008-SUM($K3006:L3006)),0)),(IF($D3005&lt;LataProjekcji,IF((SUM($K3006:L3006)+12)&lt;$D3008,12,$D3008-SUM($K3006:L3006)),0)))),0),0)</f>
        <v>0</v>
      </c>
      <c r="N3006" s="542">
        <f ca="1">IF(AND($G3006,NOT(ISTEXT($G3005)),ISNUMBER(Poczatek),ISNUMBER(Koniec_Projekt)),IFERROR(IF($D3005=LataProjekcji,IF($F3005&gt;$E3008,$E3008,$F3005),IF($D3008&gt;=$E3008,(IF($D3005&lt;LataProjekcji,IF((SUM($K3006:M3006)+12)&lt;$E3008,12,$E3008-SUM($K3006:M3006)),0)),(IF($D3005&lt;LataProjekcji,IF((SUM($K3006:M3006)+12)&lt;$D3008,12,$D3008-SUM($K3006:M3006)),0)))),0),0)</f>
        <v>0</v>
      </c>
      <c r="O3006" s="542">
        <f ca="1">IF(AND($G3006,NOT(ISTEXT($G3005)),ISNUMBER(Poczatek),ISNUMBER(Koniec_Projekt)),IFERROR(IF($D3005=LataProjekcji,IF($F3005&gt;$E3008,$E3008,$F3005),IF($D3008&gt;=$E3008,(IF($D3005&lt;LataProjekcji,IF((SUM($K3006:N3006)+12)&lt;$E3008,12,$E3008-SUM($K3006:N3006)),0)),(IF($D3005&lt;LataProjekcji,IF((SUM($K3006:N3006)+12)&lt;$D3008,12,$D3008-SUM($K3006:N3006)),0)))),0),0)</f>
        <v>0</v>
      </c>
      <c r="P3006" s="542">
        <f ca="1">IF(AND($G3006,NOT(ISTEXT($G3005)),ISNUMBER(Poczatek),ISNUMBER(Koniec_Projekt)),IFERROR(IF($D3005=LataProjekcji,IF($F3005&gt;$E3008,$E3008,$F3005),IF($D3008&gt;=$E3008,(IF($D3005&lt;LataProjekcji,IF((SUM($K3006:O3006)+12)&lt;$E3008,12,$E3008-SUM($K3006:O3006)),0)),(IF($D3005&lt;LataProjekcji,IF((SUM($K3006:O3006)+12)&lt;$D3008,12,$D3008-SUM($K3006:O3006)),0)))),0),0)</f>
        <v>0</v>
      </c>
      <c r="Q3006" s="542">
        <f ca="1">IF(AND($G3006,NOT(ISTEXT($G3005)),ISNUMBER(Poczatek),ISNUMBER(Koniec_Projekt)),IFERROR(IF($D3005=LataProjekcji,IF($F3005&gt;$E3008,$E3008,$F3005),IF($D3008&gt;=$E3008,(IF($D3005&lt;LataProjekcji,IF((SUM($K3006:P3006)+12)&lt;$E3008,12,$E3008-SUM($K3006:P3006)),0)),(IF($D3005&lt;LataProjekcji,IF((SUM($K3006:P3006)+12)&lt;$D3008,12,$D3008-SUM($K3006:P3006)),0)))),0),0)</f>
        <v>0</v>
      </c>
      <c r="R3006" s="542">
        <f ca="1">IF(AND($G3006,NOT(ISTEXT($G3005)),ISNUMBER(Poczatek),ISNUMBER(Koniec_Projekt)),IFERROR(IF($D3005=LataProjekcji,IF($F3005&gt;$E3008,$E3008,$F3005),IF($D3008&gt;=$E3008,(IF($D3005&lt;LataProjekcji,IF((SUM($K3006:Q3006)+12)&lt;$E3008,12,$E3008-SUM($K3006:Q3006)),0)),(IF($D3005&lt;LataProjekcji,IF((SUM($K3006:Q3006)+12)&lt;$D3008,12,$D3008-SUM($K3006:Q3006)),0)))),0),0)</f>
        <v>0</v>
      </c>
      <c r="S3006" s="542">
        <f ca="1">IF(AND($G3006,NOT(ISTEXT($G3005)),ISNUMBER(Poczatek),ISNUMBER(Koniec_Projekt)),IFERROR(IF($D3005=LataProjekcji,IF($F3005&gt;$E3008,$E3008,$F3005),IF($D3008&gt;=$E3008,(IF($D3005&lt;LataProjekcji,IF((SUM($K3006:R3006)+12)&lt;$E3008,12,$E3008-SUM($K3006:R3006)),0)),(IF($D3005&lt;LataProjekcji,IF((SUM($K3006:R3006)+12)&lt;$D3008,12,$D3008-SUM($K3006:R3006)),0)))),0),0)</f>
        <v>0</v>
      </c>
      <c r="T3006" s="542">
        <f ca="1">IF(AND($G3006,NOT(ISTEXT($G3005)),ISNUMBER(Poczatek),ISNUMBER(Koniec_Projekt)),IFERROR(IF($D3005=LataProjekcji,IF($F3005&gt;$E3008,$E3008,$F3005),IF($D3008&gt;=$E3008,(IF($D3005&lt;LataProjekcji,IF((SUM($K3006:S3006)+12)&lt;$E3008,12,$E3008-SUM($K3006:S3006)),0)),(IF($D3005&lt;LataProjekcji,IF((SUM($K3006:S3006)+12)&lt;$D3008,12,$D3008-SUM($K3006:S3006)),0)))),0),0)</f>
        <v>0</v>
      </c>
      <c r="U3006" s="542">
        <f ca="1">IF(AND($G3006,NOT(ISTEXT($G3005)),ISNUMBER(Poczatek),ISNUMBER(Koniec_Projekt)),IFERROR(IF($D3005=LataProjekcji,IF($F3005&gt;$E3008,$E3008,$F3005),IF($D3008&gt;=$E3008,(IF($D3005&lt;LataProjekcji,IF((SUM($K3006:T3006)+12)&lt;$E3008,12,$E3008-SUM($K3006:T3006)),0)),(IF($D3005&lt;LataProjekcji,IF((SUM($K3006:T3006)+12)&lt;$D3008,12,$D3008-SUM($K3006:T3006)),0)))),0),0)</f>
        <v>0</v>
      </c>
      <c r="V3006" s="542">
        <f ca="1">IF(AND($G3006,NOT(ISTEXT($G3005)),ISNUMBER(Poczatek),ISNUMBER(Koniec_Projekt)),IFERROR(IF($D3005=LataProjekcji,IF($F3005&gt;$E3008,$E3008,$F3005),IF($D3008&gt;=$E3008,(IF($D3005&lt;LataProjekcji,IF((SUM($K3006:U3006)+12)&lt;$E3008,12,$E3008-SUM($K3006:U3006)),0)),(IF($D3005&lt;LataProjekcji,IF((SUM($K3006:U3006)+12)&lt;$D3008,12,$D3008-SUM($K3006:U3006)),0)))),0),0)</f>
        <v>0</v>
      </c>
      <c r="W3006" s="542">
        <f ca="1">IF(AND($G3006,NOT(ISTEXT($G3005)),ISNUMBER(Poczatek),ISNUMBER(Koniec_Projekt)),IFERROR(IF($D3005=LataProjekcji,IF($F3005&gt;$E3008,$E3008,$F3005),IF($D3008&gt;=$E3008,(IF($D3005&lt;LataProjekcji,IF((SUM($K3006:V3006)+12)&lt;$E3008,12,$E3008-SUM($K3006:V3006)),0)),(IF($D3005&lt;LataProjekcji,IF((SUM($K3006:V3006)+12)&lt;$D3008,12,$D3008-SUM($K3006:V3006)),0)))),0),0)</f>
        <v>0</v>
      </c>
      <c r="X3006" s="542">
        <f ca="1">IF(AND($G3006,NOT(ISTEXT($G3005)),ISNUMBER(Poczatek),ISNUMBER(Koniec_Projekt)),IFERROR(IF($D3005=LataProjekcji,IF($F3005&gt;$E3008,$E3008,$F3005),IF($D3008&gt;=$E3008,(IF($D3005&lt;LataProjekcji,IF((SUM($K3006:W3006)+12)&lt;$E3008,12,$E3008-SUM($K3006:W3006)),0)),(IF($D3005&lt;LataProjekcji,IF((SUM($K3006:W3006)+12)&lt;$D3008,12,$D3008-SUM($K3006:W3006)),0)))),0),0)</f>
        <v>0</v>
      </c>
      <c r="Y3006" s="542">
        <f ca="1">IF(AND($G3006,NOT(ISTEXT($G3005)),ISNUMBER(Poczatek),ISNUMBER(Koniec_Projekt)),IFERROR(IF($D3005=LataProjekcji,IF($F3005&gt;$E3008,$E3008,$F3005),IF($D3008&gt;=$E3008,(IF($D3005&lt;LataProjekcji,IF((SUM($K3006:X3006)+12)&lt;$E3008,12,$E3008-SUM($K3006:X3006)),0)),(IF($D3005&lt;LataProjekcji,IF((SUM($K3006:X3006)+12)&lt;$D3008,12,$D3008-SUM($K3006:X3006)),0)))),0),0)</f>
        <v>0</v>
      </c>
      <c r="Z3006" s="542">
        <f ca="1">IF(AND($G3006,NOT(ISTEXT($G3005)),ISNUMBER(Poczatek),ISNUMBER(Koniec_Projekt)),IFERROR(IF($D3005=LataProjekcji,IF($F3005&gt;$E3008,$E3008,$F3005),IF($D3008&gt;=$E3008,(IF($D3005&lt;LataProjekcji,IF((SUM($K3006:Y3006)+12)&lt;$E3008,12,$E3008-SUM($K3006:Y3006)),0)),(IF($D3005&lt;LataProjekcji,IF((SUM($K3006:Y3006)+12)&lt;$D3008,12,$D3008-SUM($K3006:Y3006)),0)))),0),0)</f>
        <v>0</v>
      </c>
      <c r="AA3006" s="542">
        <f ca="1">IF(AND($G3006,NOT(ISTEXT($G3005)),ISNUMBER(Poczatek),ISNUMBER(Koniec_Projekt)),IFERROR(IF($D3005=LataProjekcji,IF($F3005&gt;$E3008,$E3008,$F3005),IF($D3008&gt;=$E3008,(IF($D3005&lt;LataProjekcji,IF((SUM($K3006:Z3006)+12)&lt;$E3008,12,$E3008-SUM($K3006:Z3006)),0)),(IF($D3005&lt;LataProjekcji,IF((SUM($K3006:Z3006)+12)&lt;$D3008,12,$D3008-SUM($K3006:Z3006)),0)))),0),0)</f>
        <v>0</v>
      </c>
      <c r="AB3006" s="542">
        <f ca="1">IF(AND($G3006,NOT(ISTEXT($G3005)),ISNUMBER(Poczatek),ISNUMBER(Koniec_Projekt)),IFERROR(IF($D3005=LataProjekcji,IF($F3005&gt;$E3008,$E3008,$F3005),IF($D3008&gt;=$E3008,(IF($D3005&lt;LataProjekcji,IF((SUM($K3006:AA3006)+12)&lt;$E3008,12,$E3008-SUM($K3006:AA3006)),0)),(IF($D3005&lt;LataProjekcji,IF((SUM($K3006:AA3006)+12)&lt;$D3008,12,$D3008-SUM($K3006:AA3006)),0)))),0),0)</f>
        <v>0</v>
      </c>
      <c r="AC3006" s="542">
        <f ca="1">IF(AND($G3006,NOT(ISTEXT($G3005)),ISNUMBER(Poczatek),ISNUMBER(Koniec_Projekt)),IFERROR(IF($D3005=LataProjekcji,IF($F3005&gt;$E3008,$E3008,$F3005),IF($D3008&gt;=$E3008,(IF($D3005&lt;LataProjekcji,IF((SUM($K3006:AB3006)+12)&lt;$E3008,12,$E3008-SUM($K3006:AB3006)),0)),(IF($D3005&lt;LataProjekcji,IF((SUM($K3006:AB3006)+12)&lt;$D3008,12,$D3008-SUM($K3006:AB3006)),0)))),0),0)</f>
        <v>0</v>
      </c>
      <c r="AD3006" s="542">
        <f ca="1">IF(AND($G3006,NOT(ISTEXT($G3005)),ISNUMBER(Poczatek),ISNUMBER(Koniec_Projekt)),IFERROR(IF($D3005=LataProjekcji,IF($F3005&gt;$E3008,$E3008,$F3005),IF($D3008&gt;=$E3008,(IF($D3005&lt;LataProjekcji,IF((SUM($K3006:AC3006)+12)&lt;$E3008,12,$E3008-SUM($K3006:AC3006)),0)),(IF($D3005&lt;LataProjekcji,IF((SUM($K3006:AC3006)+12)&lt;$D3008,12,$D3008-SUM($K3006:AC3006)),0)))),0),0)</f>
        <v>0</v>
      </c>
      <c r="AE3006" s="542">
        <f ca="1">IF(AND($G3006,NOT(ISTEXT($G3005)),ISNUMBER(Poczatek),ISNUMBER(Koniec_Projekt)),IFERROR(IF($D3005=LataProjekcji,IF($F3005&gt;$E3008,$E3008,$F3005),IF($D3008&gt;=$E3008,(IF($D3005&lt;LataProjekcji,IF((SUM($K3006:AD3006)+12)&lt;$E3008,12,$E3008-SUM($K3006:AD3006)),0)),(IF($D3005&lt;LataProjekcji,IF((SUM($K3006:AD3006)+12)&lt;$D3008,12,$D3008-SUM($K3006:AD3006)),0)))),0),0)</f>
        <v>0</v>
      </c>
    </row>
    <row r="3007" spans="1:31" hidden="1">
      <c r="B3007" s="531" t="s">
        <v>757</v>
      </c>
      <c r="D3007" s="459">
        <f ca="1">D1852</f>
        <v>0</v>
      </c>
      <c r="E3007" s="459">
        <f ca="1">IF(D3006&gt;10,ROUND(D3007/12,2),D3007)</f>
        <v>0</v>
      </c>
      <c r="F3007" s="529">
        <f>Koniec_Projekt</f>
        <v>0</v>
      </c>
      <c r="G3007" s="330">
        <f>Miesiac_Koniec_Projekt</f>
        <v>0</v>
      </c>
      <c r="H3007" s="543" t="b">
        <f ca="1">SUM(K3007:AE3007)=D3006</f>
        <v>1</v>
      </c>
      <c r="I3007" s="1" t="s">
        <v>716</v>
      </c>
      <c r="K3007" s="256">
        <f ca="1">IF(AND($G3006,NOT(ISTEXT($G3005)),ISNUMBER(Poczatek),ISNUMBER(Koniec_Projekt)),IFERROR(IF(LataProjekcji=$F3008,ROUND($D3006,0),ROUND(K3005*$E3007,0)),0),0)</f>
        <v>0</v>
      </c>
      <c r="L3007" s="5">
        <f ca="1">IF(AND($G3006,NOT(ISTEXT($G3005)),ISNUMBER(Poczatek),ISNUMBER(Koniec_Projekt)),IFERROR(IF(LataProjekcji=$F3008,ROUND($D3006-SUM(K3007:$K3007),0),ROUND(L3005*$E3007,0)),0),0)</f>
        <v>0</v>
      </c>
      <c r="M3007" s="5">
        <f ca="1">IF(AND($G3006,NOT(ISTEXT($G3005)),ISNUMBER(Poczatek),ISNUMBER(Koniec_Projekt)),IFERROR(IF(LataProjekcji=$F3008,ROUND($D3006-SUM($K3007:L3007),0),ROUND(M3005*$E3007,0)),0),0)</f>
        <v>0</v>
      </c>
      <c r="N3007" s="5">
        <f ca="1">IF(AND($G3006,NOT(ISTEXT($G3005)),ISNUMBER(Poczatek),ISNUMBER(Koniec_Projekt)),IFERROR(IF(LataProjekcji=$F3008,ROUND($D3006-SUM($K3007:M3007),0),ROUND(N3005*$E3007,0)),0),0)</f>
        <v>0</v>
      </c>
      <c r="O3007" s="5">
        <f ca="1">IF(AND($G3006,NOT(ISTEXT($G3005)),ISNUMBER(Poczatek),ISNUMBER(Koniec_Projekt)),IFERROR(IF(LataProjekcji=$F3008,ROUND($D3006-SUM($K3007:N3007),0),ROUND(O3005*$E3007,0)),0),0)</f>
        <v>0</v>
      </c>
      <c r="P3007" s="5">
        <f ca="1">IF(AND($G3006,NOT(ISTEXT($G3005)),ISNUMBER(Poczatek),ISNUMBER(Koniec_Projekt)),IFERROR(IF(LataProjekcji=$F3008,ROUND($D3006-SUM($K3007:O3007),0),ROUND(P3005*$E3007,0)),0),0)</f>
        <v>0</v>
      </c>
      <c r="Q3007" s="5">
        <f ca="1">IF(AND($G3006,NOT(ISTEXT($G3005)),ISNUMBER(Poczatek),ISNUMBER(Koniec_Projekt)),IFERROR(IF(LataProjekcji=$F3008,ROUND($D3006-SUM($K3007:P3007),0),ROUND(Q3005*$E3007,0)),0),0)</f>
        <v>0</v>
      </c>
      <c r="R3007" s="5">
        <f ca="1">IF(AND($G3006,NOT(ISTEXT($G3005)),ISNUMBER(Poczatek),ISNUMBER(Koniec_Projekt)),IFERROR(IF(LataProjekcji=$F3008,ROUND($D3006-SUM($K3007:Q3007),0),ROUND(R3005*$E3007,0)),0),0)</f>
        <v>0</v>
      </c>
      <c r="S3007" s="5">
        <f ca="1">IF(AND($G3006,NOT(ISTEXT($G3005)),ISNUMBER(Poczatek),ISNUMBER(Koniec_Projekt)),IFERROR(IF(LataProjekcji=$F3008,ROUND($D3006-SUM($K3007:R3007),0),ROUND(S3005*$E3007,0)),0),0)</f>
        <v>0</v>
      </c>
      <c r="T3007" s="5">
        <f ca="1">IF(AND($G3006,NOT(ISTEXT($G3005)),ISNUMBER(Poczatek),ISNUMBER(Koniec_Projekt)),IFERROR(IF(LataProjekcji=$F3008,ROUND($D3006-SUM($K3007:S3007),0),ROUND(T3005*$E3007,0)),0),0)</f>
        <v>0</v>
      </c>
      <c r="U3007" s="5">
        <f ca="1">IF(AND($G3006,NOT(ISTEXT($G3005)),ISNUMBER(Poczatek),ISNUMBER(Koniec_Projekt)),IFERROR(IF(LataProjekcji=$F3008,ROUND($D3006-SUM($K3007:T3007),0),ROUND(U3005*$E3007,0)),0),0)</f>
        <v>0</v>
      </c>
      <c r="V3007" s="5">
        <f ca="1">IF(AND($G3006,NOT(ISTEXT($G3005)),ISNUMBER(Poczatek),ISNUMBER(Koniec_Projekt)),IFERROR(IF(LataProjekcji=$F3008,ROUND($D3006-SUM($K3007:U3007),0),ROUND(V3005*$E3007,0)),0),0)</f>
        <v>0</v>
      </c>
      <c r="W3007" s="5">
        <f ca="1">IF(AND($G3006,NOT(ISTEXT($G3005)),ISNUMBER(Poczatek),ISNUMBER(Koniec_Projekt)),IFERROR(IF(LataProjekcji=$F3008,ROUND($D3006-SUM($K3007:V3007),0),ROUND(W3005*$E3007,0)),0),0)</f>
        <v>0</v>
      </c>
      <c r="X3007" s="5">
        <f ca="1">IF(AND($G3006,NOT(ISTEXT($G3005)),ISNUMBER(Poczatek),ISNUMBER(Koniec_Projekt)),IFERROR(IF(LataProjekcji=$F3008,ROUND($D3006-SUM($K3007:W3007),0),ROUND(X3005*$E3007,0)),0),0)</f>
        <v>0</v>
      </c>
      <c r="Y3007" s="5">
        <f ca="1">IF(AND($G3006,NOT(ISTEXT($G3005)),ISNUMBER(Poczatek),ISNUMBER(Koniec_Projekt)),IFERROR(IF(LataProjekcji=$F3008,ROUND($D3006-SUM($K3007:X3007),0),ROUND(Y3005*$E3007,0)),0),0)</f>
        <v>0</v>
      </c>
      <c r="Z3007" s="5">
        <f ca="1">IF(AND($G3006,NOT(ISTEXT($G3005)),ISNUMBER(Poczatek),ISNUMBER(Koniec_Projekt)),IFERROR(IF(LataProjekcji=$F3008,ROUND($D3006-SUM($K3007:Y3007),0),ROUND(Z3005*$E3007,0)),0),0)</f>
        <v>0</v>
      </c>
      <c r="AA3007" s="5">
        <f ca="1">IF(AND($G3006,NOT(ISTEXT($G3005)),ISNUMBER(Poczatek),ISNUMBER(Koniec_Projekt)),IFERROR(IF(LataProjekcji=$F3008,ROUND($D3006-SUM($K3007:Z3007),0),ROUND(AA3005*$E3007,0)),0),0)</f>
        <v>0</v>
      </c>
      <c r="AB3007" s="5">
        <f ca="1">IF(AND($G3006,NOT(ISTEXT($G3005)),ISNUMBER(Poczatek),ISNUMBER(Koniec_Projekt)),IFERROR(IF(LataProjekcji=$F3008,ROUND($D3006-SUM($K3007:AA3007),0),ROUND(AB3005*$E3007,0)),0),0)</f>
        <v>0</v>
      </c>
      <c r="AC3007" s="5">
        <f ca="1">IF(AND($G3006,NOT(ISTEXT($G3005)),ISNUMBER(Poczatek),ISNUMBER(Koniec_Projekt)),IFERROR(IF(LataProjekcji=$F3008,ROUND($D3006-SUM($K3007:AB3007),0),ROUND(AC3005*$E3007,0)),0),0)</f>
        <v>0</v>
      </c>
      <c r="AD3007" s="5">
        <f ca="1">IF(AND($G3006,NOT(ISTEXT($G3005)),ISNUMBER(Poczatek),ISNUMBER(Koniec_Projekt)),IFERROR(IF(LataProjekcji=$F3008,ROUND($D3006-SUM($K3007:AC3007),0),ROUND(AD3005*$E3007,0)),0),0)</f>
        <v>0</v>
      </c>
      <c r="AE3007" s="5">
        <f ca="1">IF(AND($G3006,NOT(ISTEXT($G3005)),ISNUMBER(Poczatek),ISNUMBER(Koniec_Projekt)),IFERROR(IF(LataProjekcji=$F3008,ROUND($D3006-SUM($K3007:AD3007),0),ROUND(AE3005*$E3007,0)),0),0)</f>
        <v>0</v>
      </c>
    </row>
    <row r="3008" spans="1:31" hidden="1">
      <c r="B3008" s="531" t="s">
        <v>754</v>
      </c>
      <c r="D3008" s="1">
        <f ca="1">IFERROR(ROUNDUP(D3006/E3007,0),0)</f>
        <v>0</v>
      </c>
      <c r="E3008" s="1">
        <f ca="1">IF(D3008=0,0,DATEDIF(DATE(D3005,E3005,1),DATE(F3007,G3007,1),"m"))</f>
        <v>0</v>
      </c>
      <c r="F3008" s="1" t="str">
        <f ca="1">IFERROR(YEAR(G3005),"brak daty")</f>
        <v>brak daty</v>
      </c>
      <c r="G3008" s="1" t="str">
        <f ca="1">IFERROR(MONTH(G3005),"brak daty")</f>
        <v>brak daty</v>
      </c>
      <c r="I3008" s="1" t="s">
        <v>426</v>
      </c>
      <c r="K3008" s="5">
        <f ca="1">IF(AND($G3006,NOT(ISTEXT($G3005)),ISNUMBER(Poczatek),ISNUMBER(Koniec_Projekt)),IFERROR(IF(LataProjekcji=$F3007,IF(AND($G3007=$G3008,$F3007=$F3008),ROUND($D3006-SUM($K3008),0),ROUND(K3006*$E3007,0)),IF(LataProjekcji&gt;$F3007,0,ROUND(K3006*$E3007,0))),0),0)</f>
        <v>0</v>
      </c>
      <c r="L3008" s="5">
        <f ca="1">IF(AND($G3006,NOT(ISTEXT($G3005)),ISNUMBER(Poczatek),ISNUMBER(Koniec_Projekt)),IFERROR(IF(LataProjekcji=$F3007,IF(AND($G3007=$G3008,$F3007=$F3008),ROUND($D3006-SUM($K3008:K3008),0),ROUND(L3006*$E3007,0)),IF(LataProjekcji&gt;$F3007,0,ROUND(L3006*$E3007,0))),0),0)</f>
        <v>0</v>
      </c>
      <c r="M3008" s="5">
        <f ca="1">IF(AND($G3006,NOT(ISTEXT($G3005)),ISNUMBER(Poczatek),ISNUMBER(Koniec_Projekt)),IFERROR(IF(LataProjekcji=$F3007,IF(AND($G3007=$G3008,$F3007=$F3008),ROUND($D3006-SUM($K3008:L3008),0),ROUND(M3006*$E3007,0)),IF(LataProjekcji&gt;$F3007,0,ROUND(M3006*$E3007,0))),0),0)</f>
        <v>0</v>
      </c>
      <c r="N3008" s="5">
        <f ca="1">IF(AND($G3006,NOT(ISTEXT($G3005)),ISNUMBER(Poczatek),ISNUMBER(Koniec_Projekt)),IFERROR(IF(LataProjekcji=$F3007,IF(AND($G3007=$G3008,$F3007=$F3008),ROUND($D3006-SUM($K3008:M3008),0),ROUND(N3006*$E3007,0)),IF(LataProjekcji&gt;$F3007,0,ROUND(N3006*$E3007,0))),0),0)</f>
        <v>0</v>
      </c>
      <c r="O3008" s="5">
        <f ca="1">IF(AND($G3006,NOT(ISTEXT($G3005)),ISNUMBER(Poczatek),ISNUMBER(Koniec_Projekt)),IFERROR(IF(LataProjekcji=$F3007,IF(AND($G3007=$G3008,$F3007=$F3008),ROUND($D3006-SUM($K3008:N3008),0),ROUND(O3006*$E3007,0)),IF(LataProjekcji&gt;$F3007,0,ROUND(O3006*$E3007,0))),0),0)</f>
        <v>0</v>
      </c>
      <c r="P3008" s="5">
        <f ca="1">IF(AND($G3006,NOT(ISTEXT($G3005)),ISNUMBER(Poczatek),ISNUMBER(Koniec_Projekt)),IFERROR(IF(LataProjekcji=$F3007,IF(AND($G3007=$G3008,$F3007=$F3008),ROUND($D3006-SUM($K3008:O3008),0),ROUND(P3006*$E3007,0)),IF(LataProjekcji&gt;$F3007,0,ROUND(P3006*$E3007,0))),0),0)</f>
        <v>0</v>
      </c>
      <c r="Q3008" s="5">
        <f ca="1">IF(AND($G3006,NOT(ISTEXT($G3005)),ISNUMBER(Poczatek),ISNUMBER(Koniec_Projekt)),IFERROR(IF(LataProjekcji=$F3007,IF(AND($G3007=$G3008,$F3007=$F3008),ROUND($D3006-SUM($K3008:P3008),0),ROUND(Q3006*$E3007,0)),IF(LataProjekcji&gt;$F3007,0,ROUND(Q3006*$E3007,0))),0),0)</f>
        <v>0</v>
      </c>
      <c r="R3008" s="5">
        <f ca="1">IF(AND($G3006,NOT(ISTEXT($G3005)),ISNUMBER(Poczatek),ISNUMBER(Koniec_Projekt)),IFERROR(IF(LataProjekcji=$F3007,IF(AND($G3007=$G3008,$F3007=$F3008),ROUND($D3006-SUM($K3008:Q3008),0),ROUND(R3006*$E3007,0)),IF(LataProjekcji&gt;$F3007,0,ROUND(R3006*$E3007,0))),0),0)</f>
        <v>0</v>
      </c>
      <c r="S3008" s="5">
        <f ca="1">IF(AND($G3006,NOT(ISTEXT($G3005)),ISNUMBER(Poczatek),ISNUMBER(Koniec_Projekt)),IFERROR(IF(LataProjekcji=$F3007,IF(AND($G3007=$G3008,$F3007=$F3008),ROUND($D3006-SUM($K3008:R3008),0),ROUND(S3006*$E3007,0)),IF(LataProjekcji&gt;$F3007,0,ROUND(S3006*$E3007,0))),0),0)</f>
        <v>0</v>
      </c>
      <c r="T3008" s="5">
        <f ca="1">IF(AND($G3006,NOT(ISTEXT($G3005)),ISNUMBER(Poczatek),ISNUMBER(Koniec_Projekt)),IFERROR(IF(LataProjekcji=$F3007,IF(AND($G3007=$G3008,$F3007=$F3008),ROUND($D3006-SUM($K3008:S3008),0),ROUND(T3006*$E3007,0)),IF(LataProjekcji&gt;$F3007,0,ROUND(T3006*$E3007,0))),0),0)</f>
        <v>0</v>
      </c>
      <c r="U3008" s="5">
        <f ca="1">IF(AND($G3006,NOT(ISTEXT($G3005)),ISNUMBER(Poczatek),ISNUMBER(Koniec_Projekt)),IFERROR(IF(LataProjekcji=$F3007,IF(AND($G3007=$G3008,$F3007=$F3008),ROUND($D3006-SUM($K3008:T3008),0),ROUND(U3006*$E3007,0)),IF(LataProjekcji&gt;$F3007,0,ROUND(U3006*$E3007,0))),0),0)</f>
        <v>0</v>
      </c>
      <c r="V3008" s="5">
        <f ca="1">IF(AND($G3006,NOT(ISTEXT($G3005)),ISNUMBER(Poczatek),ISNUMBER(Koniec_Projekt)),IFERROR(IF(LataProjekcji=$F3007,IF(AND($G3007=$G3008,$F3007=$F3008),ROUND($D3006-SUM($K3008:U3008),0),ROUND(V3006*$E3007,0)),IF(LataProjekcji&gt;$F3007,0,ROUND(V3006*$E3007,0))),0),0)</f>
        <v>0</v>
      </c>
      <c r="W3008" s="5">
        <f ca="1">IF(AND($G3006,NOT(ISTEXT($G3005)),ISNUMBER(Poczatek),ISNUMBER(Koniec_Projekt)),IFERROR(IF(LataProjekcji=$F3007,IF(AND($G3007=$G3008,$F3007=$F3008),ROUND($D3006-SUM($K3008:V3008),0),ROUND(W3006*$E3007,0)),IF(LataProjekcji&gt;$F3007,0,ROUND(W3006*$E3007,0))),0),0)</f>
        <v>0</v>
      </c>
      <c r="X3008" s="5">
        <f ca="1">IF(AND($G3006,NOT(ISTEXT($G3005)),ISNUMBER(Poczatek),ISNUMBER(Koniec_Projekt)),IFERROR(IF(LataProjekcji=$F3007,IF(AND($G3007=$G3008,$F3007=$F3008),ROUND($D3006-SUM($K3008:W3008),0),ROUND(X3006*$E3007,0)),IF(LataProjekcji&gt;$F3007,0,ROUND(X3006*$E3007,0))),0),0)</f>
        <v>0</v>
      </c>
      <c r="Y3008" s="5">
        <f ca="1">IF(AND($G3006,NOT(ISTEXT($G3005)),ISNUMBER(Poczatek),ISNUMBER(Koniec_Projekt)),IFERROR(IF(LataProjekcji=$F3007,IF(AND($G3007=$G3008,$F3007=$F3008),ROUND($D3006-SUM($K3008:X3008),0),ROUND(Y3006*$E3007,0)),IF(LataProjekcji&gt;$F3007,0,ROUND(Y3006*$E3007,0))),0),0)</f>
        <v>0</v>
      </c>
      <c r="Z3008" s="5">
        <f ca="1">IF(AND($G3006,NOT(ISTEXT($G3005)),ISNUMBER(Poczatek),ISNUMBER(Koniec_Projekt)),IFERROR(IF(LataProjekcji=$F3007,IF(AND($G3007=$G3008,$F3007=$F3008),ROUND($D3006-SUM($K3008:Y3008),0),ROUND(Z3006*$E3007,0)),IF(LataProjekcji&gt;$F3007,0,ROUND(Z3006*$E3007,0))),0),0)</f>
        <v>0</v>
      </c>
      <c r="AA3008" s="5">
        <f ca="1">IF(AND($G3006,NOT(ISTEXT($G3005)),ISNUMBER(Poczatek),ISNUMBER(Koniec_Projekt)),IFERROR(IF(LataProjekcji=$F3007,IF(AND($G3007=$G3008,$F3007=$F3008),ROUND($D3006-SUM($K3008:Z3008),0),ROUND(AA3006*$E3007,0)),IF(LataProjekcji&gt;$F3007,0,ROUND(AA3006*$E3007,0))),0),0)</f>
        <v>0</v>
      </c>
      <c r="AB3008" s="5">
        <f ca="1">IF(AND($G3006,NOT(ISTEXT($G3005)),ISNUMBER(Poczatek),ISNUMBER(Koniec_Projekt)),IFERROR(IF(LataProjekcji=$F3007,IF(AND($G3007=$G3008,$F3007=$F3008),ROUND($D3006-SUM($K3008:AA3008),0),ROUND(AB3006*$E3007,0)),IF(LataProjekcji&gt;$F3007,0,ROUND(AB3006*$E3007,0))),0),0)</f>
        <v>0</v>
      </c>
      <c r="AC3008" s="5">
        <f ca="1">IF(AND($G3006,NOT(ISTEXT($G3005)),ISNUMBER(Poczatek),ISNUMBER(Koniec_Projekt)),IFERROR(IF(LataProjekcji=$F3007,IF(AND($G3007=$G3008,$F3007=$F3008),ROUND($D3006-SUM($K3008:AB3008),0),ROUND(AC3006*$E3007,0)),IF(LataProjekcji&gt;$F3007,0,ROUND(AC3006*$E3007,0))),0),0)</f>
        <v>0</v>
      </c>
      <c r="AD3008" s="5">
        <f ca="1">IF(AND($G3006,NOT(ISTEXT($G3005)),ISNUMBER(Poczatek),ISNUMBER(Koniec_Projekt)),IFERROR(IF(LataProjekcji=$F3007,IF(AND($G3007=$G3008,$F3007=$F3008),ROUND($D3006-SUM($K3008:AC3008),0),ROUND(AD3006*$E3007,0)),IF(LataProjekcji&gt;$F3007,0,ROUND(AD3006*$E3007,0))),0),0)</f>
        <v>0</v>
      </c>
      <c r="AE3008" s="5">
        <f ca="1">IF(AND($G3006,NOT(ISTEXT($G3005)),ISNUMBER(Poczatek),ISNUMBER(Koniec_Projekt)),IFERROR(IF(LataProjekcji=$F3007,IF(AND($G3007=$G3008,$F3007=$F3008),ROUND($D3006-SUM($K3008:AD3008),0),ROUND(AE3006*$E3007,0)),IF(LataProjekcji&gt;$F3007,0,ROUND(AE3006*$E3007,0))),0),0)</f>
        <v>0</v>
      </c>
    </row>
    <row r="3009" spans="2:31" ht="12.5" hidden="1" thickBot="1">
      <c r="B3009" s="532" t="s">
        <v>755</v>
      </c>
      <c r="C3009" s="533"/>
      <c r="D3009" s="534">
        <f ca="1">IF(D3006&gt;10,ROUND((D3008-1)*E3007,0),E3007)</f>
        <v>0</v>
      </c>
      <c r="E3009" s="534">
        <f ca="1">D3006-D3009</f>
        <v>0</v>
      </c>
      <c r="F3009" s="533"/>
      <c r="G3009" s="533"/>
      <c r="H3009" s="533"/>
      <c r="I3009" s="533"/>
      <c r="J3009" s="533"/>
      <c r="K3009" s="533"/>
      <c r="L3009" s="533"/>
      <c r="M3009" s="533"/>
      <c r="N3009" s="533"/>
      <c r="O3009" s="533"/>
      <c r="P3009" s="533"/>
      <c r="Q3009" s="533"/>
      <c r="R3009" s="533"/>
      <c r="S3009" s="533"/>
      <c r="T3009" s="533"/>
      <c r="U3009" s="533"/>
      <c r="V3009" s="533"/>
      <c r="W3009" s="533"/>
      <c r="X3009" s="533"/>
      <c r="Y3009" s="533"/>
      <c r="Z3009" s="533"/>
      <c r="AA3009" s="533"/>
      <c r="AB3009" s="533"/>
      <c r="AC3009" s="533"/>
      <c r="AD3009" s="533"/>
      <c r="AE3009" s="533"/>
    </row>
    <row r="3010" spans="2:31" ht="12.5" hidden="1" thickTop="1"/>
    <row r="3011" spans="2:31" ht="12.5" hidden="1" thickBot="1">
      <c r="B3011" s="535" t="str">
        <f ca="1">"nazwa ST: "&amp;B1856</f>
        <v xml:space="preserve">nazwa ST: </v>
      </c>
      <c r="C3011" s="535"/>
      <c r="D3011" s="536">
        <f>D1856</f>
        <v>1571</v>
      </c>
      <c r="E3011" s="535"/>
      <c r="F3011" s="535"/>
      <c r="G3011" s="535"/>
      <c r="H3011" s="535"/>
      <c r="I3011" s="535"/>
      <c r="J3011" s="535"/>
      <c r="K3011" s="544" t="str">
        <f t="shared" ref="K3011:AE3011" si="3764">LataProjekcji</f>
        <v>Uzupełnij dane</v>
      </c>
      <c r="L3011" s="544" t="str">
        <f t="shared" si="3764"/>
        <v/>
      </c>
      <c r="M3011" s="544" t="str">
        <f t="shared" si="3764"/>
        <v/>
      </c>
      <c r="N3011" s="544" t="str">
        <f t="shared" si="3764"/>
        <v/>
      </c>
      <c r="O3011" s="544" t="str">
        <f t="shared" si="3764"/>
        <v/>
      </c>
      <c r="P3011" s="544" t="str">
        <f t="shared" si="3764"/>
        <v/>
      </c>
      <c r="Q3011" s="544" t="str">
        <f t="shared" si="3764"/>
        <v/>
      </c>
      <c r="R3011" s="544" t="str">
        <f t="shared" si="3764"/>
        <v/>
      </c>
      <c r="S3011" s="544" t="str">
        <f t="shared" si="3764"/>
        <v/>
      </c>
      <c r="T3011" s="544" t="str">
        <f t="shared" si="3764"/>
        <v/>
      </c>
      <c r="U3011" s="544" t="str">
        <f t="shared" si="3764"/>
        <v/>
      </c>
      <c r="V3011" s="544" t="str">
        <f t="shared" si="3764"/>
        <v/>
      </c>
      <c r="W3011" s="544" t="str">
        <f t="shared" si="3764"/>
        <v/>
      </c>
      <c r="X3011" s="544" t="str">
        <f t="shared" si="3764"/>
        <v/>
      </c>
      <c r="Y3011" s="544" t="str">
        <f t="shared" si="3764"/>
        <v/>
      </c>
      <c r="Z3011" s="544" t="str">
        <f t="shared" si="3764"/>
        <v/>
      </c>
      <c r="AA3011" s="544" t="str">
        <f t="shared" si="3764"/>
        <v/>
      </c>
      <c r="AB3011" s="544" t="str">
        <f t="shared" si="3764"/>
        <v/>
      </c>
      <c r="AC3011" s="544" t="str">
        <f t="shared" si="3764"/>
        <v/>
      </c>
      <c r="AD3011" s="544" t="str">
        <f t="shared" si="3764"/>
        <v/>
      </c>
      <c r="AE3011" s="544" t="str">
        <f t="shared" si="3764"/>
        <v/>
      </c>
    </row>
    <row r="3012" spans="2:31" hidden="1">
      <c r="B3012" s="531" t="s">
        <v>756</v>
      </c>
      <c r="D3012" s="1">
        <f ca="1">D1857</f>
        <v>0</v>
      </c>
      <c r="E3012" s="1">
        <f ca="1">E1857</f>
        <v>0</v>
      </c>
      <c r="F3012" s="1">
        <f ca="1">IF(D3013&gt;10,F1857,1)</f>
        <v>1</v>
      </c>
      <c r="G3012" s="530" t="str">
        <f ca="1">IF(OR(ISBLANK(OFFSET($E$269,$D3011,0)),ISTEXT(OFFSET($E$269,$D3011,0))),"brak daty",IF(D3013&gt;10,EDATE(OFFSET($E$269,$D3011,0),D3015),DATE(D3012,E3012,1)))</f>
        <v>brak daty</v>
      </c>
      <c r="H3012" s="543" t="b">
        <f ca="1">SUM(K3012:AE3012)=D3015</f>
        <v>1</v>
      </c>
      <c r="I3012" s="1" t="s">
        <v>752</v>
      </c>
      <c r="K3012" s="5">
        <f ca="1">IF(AND($G3013,NOT(ISTEXT($G3012)),ISNUMBER(Poczatek),ISNUMBER(Koniec_Projekt)),IFERROR(IF($D3012=LataProjekcji,$F3012,IF($D3012&lt;LataProjekcji,IF((SUM(K3012)+12)&lt;$D3015,12,$D3015-SUM(K3012)),0)),0),0)</f>
        <v>0</v>
      </c>
      <c r="L3012" s="5">
        <f ca="1">IF(AND($G3013,NOT(ISTEXT($G3012)),ISNUMBER(Poczatek),ISNUMBER(Koniec_Projekt)),IFERROR(IF($D3012=LataProjekcji,$F3012,IF($D3012&lt;LataProjekcji,IF((SUM($K3012:K3012)+12)&lt;$D3015,12,$D3015-SUM($K3012:K3012)),0)),0),0)</f>
        <v>0</v>
      </c>
      <c r="M3012" s="5">
        <f ca="1">IF(AND($G3013,NOT(ISTEXT($G3012)),ISNUMBER(Poczatek),ISNUMBER(Koniec_Projekt)),IFERROR(IF($D3012=LataProjekcji,$F3012,IF($D3012&lt;LataProjekcji,IF((SUM($K3012:L3012)+12)&lt;$D3015,12,$D3015-SUM($K3012:L3012)),0)),0),0)</f>
        <v>0</v>
      </c>
      <c r="N3012" s="5">
        <f ca="1">IF(AND($G3013,NOT(ISTEXT($G3012)),ISNUMBER(Poczatek),ISNUMBER(Koniec_Projekt)),IFERROR(IF($D3012=LataProjekcji,$F3012,IF($D3012&lt;LataProjekcji,IF((SUM($K3012:M3012)+12)&lt;$D3015,12,$D3015-SUM($K3012:M3012)),0)),0),0)</f>
        <v>0</v>
      </c>
      <c r="O3012" s="5">
        <f ca="1">IF(AND($G3013,NOT(ISTEXT($G3012)),ISNUMBER(Poczatek),ISNUMBER(Koniec_Projekt)),IFERROR(IF($D3012=LataProjekcji,$F3012,IF($D3012&lt;LataProjekcji,IF((SUM($K3012:N3012)+12)&lt;$D3015,12,$D3015-SUM($K3012:N3012)),0)),0),0)</f>
        <v>0</v>
      </c>
      <c r="P3012" s="5">
        <f ca="1">IF(AND($G3013,NOT(ISTEXT($G3012)),ISNUMBER(Poczatek),ISNUMBER(Koniec_Projekt)),IFERROR(IF($D3012=LataProjekcji,$F3012,IF($D3012&lt;LataProjekcji,IF((SUM($K3012:O3012)+12)&lt;$D3015,12,$D3015-SUM($K3012:O3012)),0)),0),0)</f>
        <v>0</v>
      </c>
      <c r="Q3012" s="5">
        <f ca="1">IF(AND($G3013,NOT(ISTEXT($G3012)),ISNUMBER(Poczatek),ISNUMBER(Koniec_Projekt)),IFERROR(IF($D3012=LataProjekcji,$F3012,IF($D3012&lt;LataProjekcji,IF((SUM($K3012:P3012)+12)&lt;$D3015,12,$D3015-SUM($K3012:P3012)),0)),0),0)</f>
        <v>0</v>
      </c>
      <c r="R3012" s="5">
        <f ca="1">IF(AND($G3013,NOT(ISTEXT($G3012)),ISNUMBER(Poczatek),ISNUMBER(Koniec_Projekt)),IFERROR(IF($D3012=LataProjekcji,$F3012,IF($D3012&lt;LataProjekcji,IF((SUM($K3012:Q3012)+12)&lt;$D3015,12,$D3015-SUM($K3012:Q3012)),0)),0),0)</f>
        <v>0</v>
      </c>
      <c r="S3012" s="5">
        <f ca="1">IF(AND($G3013,NOT(ISTEXT($G3012)),ISNUMBER(Poczatek),ISNUMBER(Koniec_Projekt)),IFERROR(IF($D3012=LataProjekcji,$F3012,IF($D3012&lt;LataProjekcji,IF((SUM($K3012:R3012)+12)&lt;$D3015,12,$D3015-SUM($K3012:R3012)),0)),0),0)</f>
        <v>0</v>
      </c>
      <c r="T3012" s="5">
        <f ca="1">IF(AND($G3013,NOT(ISTEXT($G3012)),ISNUMBER(Poczatek),ISNUMBER(Koniec_Projekt)),IFERROR(IF($D3012=LataProjekcji,$F3012,IF($D3012&lt;LataProjekcji,IF((SUM($K3012:S3012)+12)&lt;$D3015,12,$D3015-SUM($K3012:S3012)),0)),0),0)</f>
        <v>0</v>
      </c>
      <c r="U3012" s="5">
        <f ca="1">IF(AND($G3013,NOT(ISTEXT($G3012)),ISNUMBER(Poczatek),ISNUMBER(Koniec_Projekt)),IFERROR(IF($D3012=LataProjekcji,$F3012,IF($D3012&lt;LataProjekcji,IF((SUM($K3012:T3012)+12)&lt;$D3015,12,$D3015-SUM($K3012:T3012)),0)),0),0)</f>
        <v>0</v>
      </c>
      <c r="V3012" s="5">
        <f ca="1">IF(AND($G3013,NOT(ISTEXT($G3012)),ISNUMBER(Poczatek),ISNUMBER(Koniec_Projekt)),IFERROR(IF($D3012=LataProjekcji,$F3012,IF($D3012&lt;LataProjekcji,IF((SUM($K3012:U3012)+12)&lt;$D3015,12,$D3015-SUM($K3012:U3012)),0)),0),0)</f>
        <v>0</v>
      </c>
      <c r="W3012" s="5">
        <f ca="1">IF(AND($G3013,NOT(ISTEXT($G3012)),ISNUMBER(Poczatek),ISNUMBER(Koniec_Projekt)),IFERROR(IF($D3012=LataProjekcji,$F3012,IF($D3012&lt;LataProjekcji,IF((SUM($K3012:V3012)+12)&lt;$D3015,12,$D3015-SUM($K3012:V3012)),0)),0),0)</f>
        <v>0</v>
      </c>
      <c r="X3012" s="5">
        <f ca="1">IF(AND($G3013,NOT(ISTEXT($G3012)),ISNUMBER(Poczatek),ISNUMBER(Koniec_Projekt)),IFERROR(IF($D3012=LataProjekcji,$F3012,IF($D3012&lt;LataProjekcji,IF((SUM($K3012:W3012)+12)&lt;$D3015,12,$D3015-SUM($K3012:W3012)),0)),0),0)</f>
        <v>0</v>
      </c>
      <c r="Y3012" s="5">
        <f ca="1">IF(AND($G3013,NOT(ISTEXT($G3012)),ISNUMBER(Poczatek),ISNUMBER(Koniec_Projekt)),IFERROR(IF($D3012=LataProjekcji,$F3012,IF($D3012&lt;LataProjekcji,IF((SUM($K3012:X3012)+12)&lt;$D3015,12,$D3015-SUM($K3012:X3012)),0)),0),0)</f>
        <v>0</v>
      </c>
      <c r="Z3012" s="5">
        <f ca="1">IF(AND($G3013,NOT(ISTEXT($G3012)),ISNUMBER(Poczatek),ISNUMBER(Koniec_Projekt)),IFERROR(IF($D3012=LataProjekcji,$F3012,IF($D3012&lt;LataProjekcji,IF((SUM($K3012:Y3012)+12)&lt;$D3015,12,$D3015-SUM($K3012:Y3012)),0)),0),0)</f>
        <v>0</v>
      </c>
      <c r="AA3012" s="5">
        <f ca="1">IF(AND($G3013,NOT(ISTEXT($G3012)),ISNUMBER(Poczatek),ISNUMBER(Koniec_Projekt)),IFERROR(IF($D3012=LataProjekcji,$F3012,IF($D3012&lt;LataProjekcji,IF((SUM($K3012:Z3012)+12)&lt;$D3015,12,$D3015-SUM($K3012:Z3012)),0)),0),0)</f>
        <v>0</v>
      </c>
      <c r="AB3012" s="5">
        <f ca="1">IF(AND($G3013,NOT(ISTEXT($G3012)),ISNUMBER(Poczatek),ISNUMBER(Koniec_Projekt)),IFERROR(IF($D3012=LataProjekcji,$F3012,IF($D3012&lt;LataProjekcji,IF((SUM($K3012:AA3012)+12)&lt;$D3015,12,$D3015-SUM($K3012:AA3012)),0)),0),0)</f>
        <v>0</v>
      </c>
      <c r="AC3012" s="5">
        <f ca="1">IF(AND($G3013,NOT(ISTEXT($G3012)),ISNUMBER(Poczatek),ISNUMBER(Koniec_Projekt)),IFERROR(IF($D3012=LataProjekcji,$F3012,IF($D3012&lt;LataProjekcji,IF((SUM($K3012:AB3012)+12)&lt;$D3015,12,$D3015-SUM($K3012:AB3012)),0)),0),0)</f>
        <v>0</v>
      </c>
      <c r="AD3012" s="5">
        <f ca="1">IF(AND($G3013,NOT(ISTEXT($G3012)),ISNUMBER(Poczatek),ISNUMBER(Koniec_Projekt)),IFERROR(IF($D3012=LataProjekcji,$F3012,IF($D3012&lt;LataProjekcji,IF((SUM($K3012:AC3012)+12)&lt;$D3015,12,$D3015-SUM($K3012:AC3012)),0)),0),0)</f>
        <v>0</v>
      </c>
      <c r="AE3012" s="5">
        <f ca="1">IF(AND($G3013,NOT(ISTEXT($G3012)),ISNUMBER(Poczatek),ISNUMBER(Koniec_Projekt)),IFERROR(IF($D3012=LataProjekcji,$F3012,IF($D3012&lt;LataProjekcji,IF((SUM($K3012:AD3012)+12)&lt;$D3015,12,$D3015-SUM($K3012:AD3012)),0)),0),0)</f>
        <v>0</v>
      </c>
    </row>
    <row r="3013" spans="2:31" hidden="1">
      <c r="B3013" s="531" t="s">
        <v>758</v>
      </c>
      <c r="D3013" s="5">
        <f ca="1">D1858</f>
        <v>0</v>
      </c>
      <c r="E3013" s="459">
        <f ca="1">E1858</f>
        <v>0</v>
      </c>
      <c r="F3013" s="459">
        <f ca="1">F1858</f>
        <v>0</v>
      </c>
      <c r="G3013" s="1" t="b">
        <f>NOT(ISBLANK(am_maszyny))</f>
        <v>0</v>
      </c>
      <c r="H3013" s="543" t="b">
        <f ca="1">SUM(K3013:AE3013)=E3015</f>
        <v>1</v>
      </c>
      <c r="I3013" s="1" t="s">
        <v>753</v>
      </c>
      <c r="K3013" s="542">
        <f ca="1">IF(AND($G3013,NOT(ISTEXT($G3012)),ISNUMBER(Poczatek),ISNUMBER(Koniec_Projekt)),IFERROR(IF($D3012=LataProjekcji,IF($F3012&gt;$E3015,$E3015,$F3012),IF($D3015&gt;=$E3015,(IF($D3012&lt;LataProjekcji,IF((SUM(J3013:$K3013)+12)&lt;$E3015,12,$E3015-SUM(J3013:$K3013)),0)),(IF($D3012&lt;LataProjekcji,IF((SUM(J3013:$K3013)+12)&lt;$D3015,12,$D3015-SUM(J3013:$K3013)),0)))),0),0)</f>
        <v>0</v>
      </c>
      <c r="L3013" s="542">
        <f ca="1">IF(AND($G3013,NOT(ISTEXT($G3012)),ISNUMBER(Poczatek),ISNUMBER(Koniec_Projekt)),IFERROR(IF($D3012=LataProjekcji,IF($F3012&gt;$E3015,$E3015,$F3012),IF($D3015&gt;=$E3015,(IF($D3012&lt;LataProjekcji,IF((SUM($K3013:K3013)+12)&lt;$E3015,12,$E3015-SUM($K3013:K3013)),0)),(IF($D3012&lt;LataProjekcji,IF((SUM($K3013:K3013)+12)&lt;$D3015,12,$D3015-SUM($K3013:K3013)),0)))),0),0)</f>
        <v>0</v>
      </c>
      <c r="M3013" s="542">
        <f ca="1">IF(AND($G3013,NOT(ISTEXT($G3012)),ISNUMBER(Poczatek),ISNUMBER(Koniec_Projekt)),IFERROR(IF($D3012=LataProjekcji,IF($F3012&gt;$E3015,$E3015,$F3012),IF($D3015&gt;=$E3015,(IF($D3012&lt;LataProjekcji,IF((SUM($K3013:L3013)+12)&lt;$E3015,12,$E3015-SUM($K3013:L3013)),0)),(IF($D3012&lt;LataProjekcji,IF((SUM($K3013:L3013)+12)&lt;$D3015,12,$D3015-SUM($K3013:L3013)),0)))),0),0)</f>
        <v>0</v>
      </c>
      <c r="N3013" s="542">
        <f ca="1">IF(AND($G3013,NOT(ISTEXT($G3012)),ISNUMBER(Poczatek),ISNUMBER(Koniec_Projekt)),IFERROR(IF($D3012=LataProjekcji,IF($F3012&gt;$E3015,$E3015,$F3012),IF($D3015&gt;=$E3015,(IF($D3012&lt;LataProjekcji,IF((SUM($K3013:M3013)+12)&lt;$E3015,12,$E3015-SUM($K3013:M3013)),0)),(IF($D3012&lt;LataProjekcji,IF((SUM($K3013:M3013)+12)&lt;$D3015,12,$D3015-SUM($K3013:M3013)),0)))),0),0)</f>
        <v>0</v>
      </c>
      <c r="O3013" s="542">
        <f ca="1">IF(AND($G3013,NOT(ISTEXT($G3012)),ISNUMBER(Poczatek),ISNUMBER(Koniec_Projekt)),IFERROR(IF($D3012=LataProjekcji,IF($F3012&gt;$E3015,$E3015,$F3012),IF($D3015&gt;=$E3015,(IF($D3012&lt;LataProjekcji,IF((SUM($K3013:N3013)+12)&lt;$E3015,12,$E3015-SUM($K3013:N3013)),0)),(IF($D3012&lt;LataProjekcji,IF((SUM($K3013:N3013)+12)&lt;$D3015,12,$D3015-SUM($K3013:N3013)),0)))),0),0)</f>
        <v>0</v>
      </c>
      <c r="P3013" s="542">
        <f ca="1">IF(AND($G3013,NOT(ISTEXT($G3012)),ISNUMBER(Poczatek),ISNUMBER(Koniec_Projekt)),IFERROR(IF($D3012=LataProjekcji,IF($F3012&gt;$E3015,$E3015,$F3012),IF($D3015&gt;=$E3015,(IF($D3012&lt;LataProjekcji,IF((SUM($K3013:O3013)+12)&lt;$E3015,12,$E3015-SUM($K3013:O3013)),0)),(IF($D3012&lt;LataProjekcji,IF((SUM($K3013:O3013)+12)&lt;$D3015,12,$D3015-SUM($K3013:O3013)),0)))),0),0)</f>
        <v>0</v>
      </c>
      <c r="Q3013" s="542">
        <f ca="1">IF(AND($G3013,NOT(ISTEXT($G3012)),ISNUMBER(Poczatek),ISNUMBER(Koniec_Projekt)),IFERROR(IF($D3012=LataProjekcji,IF($F3012&gt;$E3015,$E3015,$F3012),IF($D3015&gt;=$E3015,(IF($D3012&lt;LataProjekcji,IF((SUM($K3013:P3013)+12)&lt;$E3015,12,$E3015-SUM($K3013:P3013)),0)),(IF($D3012&lt;LataProjekcji,IF((SUM($K3013:P3013)+12)&lt;$D3015,12,$D3015-SUM($K3013:P3013)),0)))),0),0)</f>
        <v>0</v>
      </c>
      <c r="R3013" s="542">
        <f ca="1">IF(AND($G3013,NOT(ISTEXT($G3012)),ISNUMBER(Poczatek),ISNUMBER(Koniec_Projekt)),IFERROR(IF($D3012=LataProjekcji,IF($F3012&gt;$E3015,$E3015,$F3012),IF($D3015&gt;=$E3015,(IF($D3012&lt;LataProjekcji,IF((SUM($K3013:Q3013)+12)&lt;$E3015,12,$E3015-SUM($K3013:Q3013)),0)),(IF($D3012&lt;LataProjekcji,IF((SUM($K3013:Q3013)+12)&lt;$D3015,12,$D3015-SUM($K3013:Q3013)),0)))),0),0)</f>
        <v>0</v>
      </c>
      <c r="S3013" s="542">
        <f ca="1">IF(AND($G3013,NOT(ISTEXT($G3012)),ISNUMBER(Poczatek),ISNUMBER(Koniec_Projekt)),IFERROR(IF($D3012=LataProjekcji,IF($F3012&gt;$E3015,$E3015,$F3012),IF($D3015&gt;=$E3015,(IF($D3012&lt;LataProjekcji,IF((SUM($K3013:R3013)+12)&lt;$E3015,12,$E3015-SUM($K3013:R3013)),0)),(IF($D3012&lt;LataProjekcji,IF((SUM($K3013:R3013)+12)&lt;$D3015,12,$D3015-SUM($K3013:R3013)),0)))),0),0)</f>
        <v>0</v>
      </c>
      <c r="T3013" s="542">
        <f ca="1">IF(AND($G3013,NOT(ISTEXT($G3012)),ISNUMBER(Poczatek),ISNUMBER(Koniec_Projekt)),IFERROR(IF($D3012=LataProjekcji,IF($F3012&gt;$E3015,$E3015,$F3012),IF($D3015&gt;=$E3015,(IF($D3012&lt;LataProjekcji,IF((SUM($K3013:S3013)+12)&lt;$E3015,12,$E3015-SUM($K3013:S3013)),0)),(IF($D3012&lt;LataProjekcji,IF((SUM($K3013:S3013)+12)&lt;$D3015,12,$D3015-SUM($K3013:S3013)),0)))),0),0)</f>
        <v>0</v>
      </c>
      <c r="U3013" s="542">
        <f ca="1">IF(AND($G3013,NOT(ISTEXT($G3012)),ISNUMBER(Poczatek),ISNUMBER(Koniec_Projekt)),IFERROR(IF($D3012=LataProjekcji,IF($F3012&gt;$E3015,$E3015,$F3012),IF($D3015&gt;=$E3015,(IF($D3012&lt;LataProjekcji,IF((SUM($K3013:T3013)+12)&lt;$E3015,12,$E3015-SUM($K3013:T3013)),0)),(IF($D3012&lt;LataProjekcji,IF((SUM($K3013:T3013)+12)&lt;$D3015,12,$D3015-SUM($K3013:T3013)),0)))),0),0)</f>
        <v>0</v>
      </c>
      <c r="V3013" s="542">
        <f ca="1">IF(AND($G3013,NOT(ISTEXT($G3012)),ISNUMBER(Poczatek),ISNUMBER(Koniec_Projekt)),IFERROR(IF($D3012=LataProjekcji,IF($F3012&gt;$E3015,$E3015,$F3012),IF($D3015&gt;=$E3015,(IF($D3012&lt;LataProjekcji,IF((SUM($K3013:U3013)+12)&lt;$E3015,12,$E3015-SUM($K3013:U3013)),0)),(IF($D3012&lt;LataProjekcji,IF((SUM($K3013:U3013)+12)&lt;$D3015,12,$D3015-SUM($K3013:U3013)),0)))),0),0)</f>
        <v>0</v>
      </c>
      <c r="W3013" s="542">
        <f ca="1">IF(AND($G3013,NOT(ISTEXT($G3012)),ISNUMBER(Poczatek),ISNUMBER(Koniec_Projekt)),IFERROR(IF($D3012=LataProjekcji,IF($F3012&gt;$E3015,$E3015,$F3012),IF($D3015&gt;=$E3015,(IF($D3012&lt;LataProjekcji,IF((SUM($K3013:V3013)+12)&lt;$E3015,12,$E3015-SUM($K3013:V3013)),0)),(IF($D3012&lt;LataProjekcji,IF((SUM($K3013:V3013)+12)&lt;$D3015,12,$D3015-SUM($K3013:V3013)),0)))),0),0)</f>
        <v>0</v>
      </c>
      <c r="X3013" s="542">
        <f ca="1">IF(AND($G3013,NOT(ISTEXT($G3012)),ISNUMBER(Poczatek),ISNUMBER(Koniec_Projekt)),IFERROR(IF($D3012=LataProjekcji,IF($F3012&gt;$E3015,$E3015,$F3012),IF($D3015&gt;=$E3015,(IF($D3012&lt;LataProjekcji,IF((SUM($K3013:W3013)+12)&lt;$E3015,12,$E3015-SUM($K3013:W3013)),0)),(IF($D3012&lt;LataProjekcji,IF((SUM($K3013:W3013)+12)&lt;$D3015,12,$D3015-SUM($K3013:W3013)),0)))),0),0)</f>
        <v>0</v>
      </c>
      <c r="Y3013" s="542">
        <f ca="1">IF(AND($G3013,NOT(ISTEXT($G3012)),ISNUMBER(Poczatek),ISNUMBER(Koniec_Projekt)),IFERROR(IF($D3012=LataProjekcji,IF($F3012&gt;$E3015,$E3015,$F3012),IF($D3015&gt;=$E3015,(IF($D3012&lt;LataProjekcji,IF((SUM($K3013:X3013)+12)&lt;$E3015,12,$E3015-SUM($K3013:X3013)),0)),(IF($D3012&lt;LataProjekcji,IF((SUM($K3013:X3013)+12)&lt;$D3015,12,$D3015-SUM($K3013:X3013)),0)))),0),0)</f>
        <v>0</v>
      </c>
      <c r="Z3013" s="542">
        <f ca="1">IF(AND($G3013,NOT(ISTEXT($G3012)),ISNUMBER(Poczatek),ISNUMBER(Koniec_Projekt)),IFERROR(IF($D3012=LataProjekcji,IF($F3012&gt;$E3015,$E3015,$F3012),IF($D3015&gt;=$E3015,(IF($D3012&lt;LataProjekcji,IF((SUM($K3013:Y3013)+12)&lt;$E3015,12,$E3015-SUM($K3013:Y3013)),0)),(IF($D3012&lt;LataProjekcji,IF((SUM($K3013:Y3013)+12)&lt;$D3015,12,$D3015-SUM($K3013:Y3013)),0)))),0),0)</f>
        <v>0</v>
      </c>
      <c r="AA3013" s="542">
        <f ca="1">IF(AND($G3013,NOT(ISTEXT($G3012)),ISNUMBER(Poczatek),ISNUMBER(Koniec_Projekt)),IFERROR(IF($D3012=LataProjekcji,IF($F3012&gt;$E3015,$E3015,$F3012),IF($D3015&gt;=$E3015,(IF($D3012&lt;LataProjekcji,IF((SUM($K3013:Z3013)+12)&lt;$E3015,12,$E3015-SUM($K3013:Z3013)),0)),(IF($D3012&lt;LataProjekcji,IF((SUM($K3013:Z3013)+12)&lt;$D3015,12,$D3015-SUM($K3013:Z3013)),0)))),0),0)</f>
        <v>0</v>
      </c>
      <c r="AB3013" s="542">
        <f ca="1">IF(AND($G3013,NOT(ISTEXT($G3012)),ISNUMBER(Poczatek),ISNUMBER(Koniec_Projekt)),IFERROR(IF($D3012=LataProjekcji,IF($F3012&gt;$E3015,$E3015,$F3012),IF($D3015&gt;=$E3015,(IF($D3012&lt;LataProjekcji,IF((SUM($K3013:AA3013)+12)&lt;$E3015,12,$E3015-SUM($K3013:AA3013)),0)),(IF($D3012&lt;LataProjekcji,IF((SUM($K3013:AA3013)+12)&lt;$D3015,12,$D3015-SUM($K3013:AA3013)),0)))),0),0)</f>
        <v>0</v>
      </c>
      <c r="AC3013" s="542">
        <f ca="1">IF(AND($G3013,NOT(ISTEXT($G3012)),ISNUMBER(Poczatek),ISNUMBER(Koniec_Projekt)),IFERROR(IF($D3012=LataProjekcji,IF($F3012&gt;$E3015,$E3015,$F3012),IF($D3015&gt;=$E3015,(IF($D3012&lt;LataProjekcji,IF((SUM($K3013:AB3013)+12)&lt;$E3015,12,$E3015-SUM($K3013:AB3013)),0)),(IF($D3012&lt;LataProjekcji,IF((SUM($K3013:AB3013)+12)&lt;$D3015,12,$D3015-SUM($K3013:AB3013)),0)))),0),0)</f>
        <v>0</v>
      </c>
      <c r="AD3013" s="542">
        <f ca="1">IF(AND($G3013,NOT(ISTEXT($G3012)),ISNUMBER(Poczatek),ISNUMBER(Koniec_Projekt)),IFERROR(IF($D3012=LataProjekcji,IF($F3012&gt;$E3015,$E3015,$F3012),IF($D3015&gt;=$E3015,(IF($D3012&lt;LataProjekcji,IF((SUM($K3013:AC3013)+12)&lt;$E3015,12,$E3015-SUM($K3013:AC3013)),0)),(IF($D3012&lt;LataProjekcji,IF((SUM($K3013:AC3013)+12)&lt;$D3015,12,$D3015-SUM($K3013:AC3013)),0)))),0),0)</f>
        <v>0</v>
      </c>
      <c r="AE3013" s="542">
        <f ca="1">IF(AND($G3013,NOT(ISTEXT($G3012)),ISNUMBER(Poczatek),ISNUMBER(Koniec_Projekt)),IFERROR(IF($D3012=LataProjekcji,IF($F3012&gt;$E3015,$E3015,$F3012),IF($D3015&gt;=$E3015,(IF($D3012&lt;LataProjekcji,IF((SUM($K3013:AD3013)+12)&lt;$E3015,12,$E3015-SUM($K3013:AD3013)),0)),(IF($D3012&lt;LataProjekcji,IF((SUM($K3013:AD3013)+12)&lt;$D3015,12,$D3015-SUM($K3013:AD3013)),0)))),0),0)</f>
        <v>0</v>
      </c>
    </row>
    <row r="3014" spans="2:31" hidden="1">
      <c r="B3014" s="531" t="s">
        <v>757</v>
      </c>
      <c r="D3014" s="459">
        <f ca="1">D1859</f>
        <v>0</v>
      </c>
      <c r="E3014" s="459">
        <f ca="1">IF(D3013&gt;10,ROUND(D3014/12,2),D3014)</f>
        <v>0</v>
      </c>
      <c r="F3014" s="529">
        <f>Koniec_Projekt</f>
        <v>0</v>
      </c>
      <c r="G3014" s="330">
        <f>Miesiac_Koniec_Projekt</f>
        <v>0</v>
      </c>
      <c r="H3014" s="543" t="b">
        <f ca="1">SUM(K3014:AE3014)=D3013</f>
        <v>1</v>
      </c>
      <c r="I3014" s="1" t="s">
        <v>716</v>
      </c>
      <c r="K3014" s="256">
        <f ca="1">IF(AND($G3013,NOT(ISTEXT($G3012)),ISNUMBER(Poczatek),ISNUMBER(Koniec_Projekt)),IFERROR(IF(LataProjekcji=$F3015,ROUND($D3013,0),ROUND(K3012*$E3014,0)),0),0)</f>
        <v>0</v>
      </c>
      <c r="L3014" s="5">
        <f ca="1">IF(AND($G3013,NOT(ISTEXT($G3012)),ISNUMBER(Poczatek),ISNUMBER(Koniec_Projekt)),IFERROR(IF(LataProjekcji=$F3015,ROUND($D3013-SUM(K3014:$K3014),0),ROUND(L3012*$E3014,0)),0),0)</f>
        <v>0</v>
      </c>
      <c r="M3014" s="5">
        <f ca="1">IF(AND($G3013,NOT(ISTEXT($G3012)),ISNUMBER(Poczatek),ISNUMBER(Koniec_Projekt)),IFERROR(IF(LataProjekcji=$F3015,ROUND($D3013-SUM($K3014:L3014),0),ROUND(M3012*$E3014,0)),0),0)</f>
        <v>0</v>
      </c>
      <c r="N3014" s="5">
        <f ca="1">IF(AND($G3013,NOT(ISTEXT($G3012)),ISNUMBER(Poczatek),ISNUMBER(Koniec_Projekt)),IFERROR(IF(LataProjekcji=$F3015,ROUND($D3013-SUM($K3014:M3014),0),ROUND(N3012*$E3014,0)),0),0)</f>
        <v>0</v>
      </c>
      <c r="O3014" s="5">
        <f ca="1">IF(AND($G3013,NOT(ISTEXT($G3012)),ISNUMBER(Poczatek),ISNUMBER(Koniec_Projekt)),IFERROR(IF(LataProjekcji=$F3015,ROUND($D3013-SUM($K3014:N3014),0),ROUND(O3012*$E3014,0)),0),0)</f>
        <v>0</v>
      </c>
      <c r="P3014" s="5">
        <f ca="1">IF(AND($G3013,NOT(ISTEXT($G3012)),ISNUMBER(Poczatek),ISNUMBER(Koniec_Projekt)),IFERROR(IF(LataProjekcji=$F3015,ROUND($D3013-SUM($K3014:O3014),0),ROUND(P3012*$E3014,0)),0),0)</f>
        <v>0</v>
      </c>
      <c r="Q3014" s="5">
        <f ca="1">IF(AND($G3013,NOT(ISTEXT($G3012)),ISNUMBER(Poczatek),ISNUMBER(Koniec_Projekt)),IFERROR(IF(LataProjekcji=$F3015,ROUND($D3013-SUM($K3014:P3014),0),ROUND(Q3012*$E3014,0)),0),0)</f>
        <v>0</v>
      </c>
      <c r="R3014" s="5">
        <f ca="1">IF(AND($G3013,NOT(ISTEXT($G3012)),ISNUMBER(Poczatek),ISNUMBER(Koniec_Projekt)),IFERROR(IF(LataProjekcji=$F3015,ROUND($D3013-SUM($K3014:Q3014),0),ROUND(R3012*$E3014,0)),0),0)</f>
        <v>0</v>
      </c>
      <c r="S3014" s="5">
        <f ca="1">IF(AND($G3013,NOT(ISTEXT($G3012)),ISNUMBER(Poczatek),ISNUMBER(Koniec_Projekt)),IFERROR(IF(LataProjekcji=$F3015,ROUND($D3013-SUM($K3014:R3014),0),ROUND(S3012*$E3014,0)),0),0)</f>
        <v>0</v>
      </c>
      <c r="T3014" s="5">
        <f ca="1">IF(AND($G3013,NOT(ISTEXT($G3012)),ISNUMBER(Poczatek),ISNUMBER(Koniec_Projekt)),IFERROR(IF(LataProjekcji=$F3015,ROUND($D3013-SUM($K3014:S3014),0),ROUND(T3012*$E3014,0)),0),0)</f>
        <v>0</v>
      </c>
      <c r="U3014" s="5">
        <f ca="1">IF(AND($G3013,NOT(ISTEXT($G3012)),ISNUMBER(Poczatek),ISNUMBER(Koniec_Projekt)),IFERROR(IF(LataProjekcji=$F3015,ROUND($D3013-SUM($K3014:T3014),0),ROUND(U3012*$E3014,0)),0),0)</f>
        <v>0</v>
      </c>
      <c r="V3014" s="5">
        <f ca="1">IF(AND($G3013,NOT(ISTEXT($G3012)),ISNUMBER(Poczatek),ISNUMBER(Koniec_Projekt)),IFERROR(IF(LataProjekcji=$F3015,ROUND($D3013-SUM($K3014:U3014),0),ROUND(V3012*$E3014,0)),0),0)</f>
        <v>0</v>
      </c>
      <c r="W3014" s="5">
        <f ca="1">IF(AND($G3013,NOT(ISTEXT($G3012)),ISNUMBER(Poczatek),ISNUMBER(Koniec_Projekt)),IFERROR(IF(LataProjekcji=$F3015,ROUND($D3013-SUM($K3014:V3014),0),ROUND(W3012*$E3014,0)),0),0)</f>
        <v>0</v>
      </c>
      <c r="X3014" s="5">
        <f ca="1">IF(AND($G3013,NOT(ISTEXT($G3012)),ISNUMBER(Poczatek),ISNUMBER(Koniec_Projekt)),IFERROR(IF(LataProjekcji=$F3015,ROUND($D3013-SUM($K3014:W3014),0),ROUND(X3012*$E3014,0)),0),0)</f>
        <v>0</v>
      </c>
      <c r="Y3014" s="5">
        <f ca="1">IF(AND($G3013,NOT(ISTEXT($G3012)),ISNUMBER(Poczatek),ISNUMBER(Koniec_Projekt)),IFERROR(IF(LataProjekcji=$F3015,ROUND($D3013-SUM($K3014:X3014),0),ROUND(Y3012*$E3014,0)),0),0)</f>
        <v>0</v>
      </c>
      <c r="Z3014" s="5">
        <f ca="1">IF(AND($G3013,NOT(ISTEXT($G3012)),ISNUMBER(Poczatek),ISNUMBER(Koniec_Projekt)),IFERROR(IF(LataProjekcji=$F3015,ROUND($D3013-SUM($K3014:Y3014),0),ROUND(Z3012*$E3014,0)),0),0)</f>
        <v>0</v>
      </c>
      <c r="AA3014" s="5">
        <f ca="1">IF(AND($G3013,NOT(ISTEXT($G3012)),ISNUMBER(Poczatek),ISNUMBER(Koniec_Projekt)),IFERROR(IF(LataProjekcji=$F3015,ROUND($D3013-SUM($K3014:Z3014),0),ROUND(AA3012*$E3014,0)),0),0)</f>
        <v>0</v>
      </c>
      <c r="AB3014" s="5">
        <f ca="1">IF(AND($G3013,NOT(ISTEXT($G3012)),ISNUMBER(Poczatek),ISNUMBER(Koniec_Projekt)),IFERROR(IF(LataProjekcji=$F3015,ROUND($D3013-SUM($K3014:AA3014),0),ROUND(AB3012*$E3014,0)),0),0)</f>
        <v>0</v>
      </c>
      <c r="AC3014" s="5">
        <f ca="1">IF(AND($G3013,NOT(ISTEXT($G3012)),ISNUMBER(Poczatek),ISNUMBER(Koniec_Projekt)),IFERROR(IF(LataProjekcji=$F3015,ROUND($D3013-SUM($K3014:AB3014),0),ROUND(AC3012*$E3014,0)),0),0)</f>
        <v>0</v>
      </c>
      <c r="AD3014" s="5">
        <f ca="1">IF(AND($G3013,NOT(ISTEXT($G3012)),ISNUMBER(Poczatek),ISNUMBER(Koniec_Projekt)),IFERROR(IF(LataProjekcji=$F3015,ROUND($D3013-SUM($K3014:AC3014),0),ROUND(AD3012*$E3014,0)),0),0)</f>
        <v>0</v>
      </c>
      <c r="AE3014" s="5">
        <f ca="1">IF(AND($G3013,NOT(ISTEXT($G3012)),ISNUMBER(Poczatek),ISNUMBER(Koniec_Projekt)),IFERROR(IF(LataProjekcji=$F3015,ROUND($D3013-SUM($K3014:AD3014),0),ROUND(AE3012*$E3014,0)),0),0)</f>
        <v>0</v>
      </c>
    </row>
    <row r="3015" spans="2:31" hidden="1">
      <c r="B3015" s="531" t="s">
        <v>754</v>
      </c>
      <c r="D3015" s="1">
        <f ca="1">IFERROR(ROUNDUP(D3013/E3014,0),0)</f>
        <v>0</v>
      </c>
      <c r="E3015" s="1">
        <f ca="1">IF(D3015=0,0,DATEDIF(DATE(D3012,E3012,1),DATE(F3014,G3014,1),"m"))</f>
        <v>0</v>
      </c>
      <c r="F3015" s="1" t="str">
        <f ca="1">IFERROR(YEAR(G3012),"brak daty")</f>
        <v>brak daty</v>
      </c>
      <c r="G3015" s="1" t="str">
        <f ca="1">IFERROR(MONTH(G3012),"brak daty")</f>
        <v>brak daty</v>
      </c>
      <c r="I3015" s="1" t="s">
        <v>426</v>
      </c>
      <c r="K3015" s="5">
        <f ca="1">IF(AND($G3013,NOT(ISTEXT($G3012)),ISNUMBER(Poczatek),ISNUMBER(Koniec_Projekt)),IFERROR(IF(LataProjekcji=$F3014,IF(AND($G3014=$G3015,$F3014=$F3015),ROUND($D3013-SUM($K3015),0),ROUND(K3013*$E3014,0)),IF(LataProjekcji&gt;$F3014,0,ROUND(K3013*$E3014,0))),0),0)</f>
        <v>0</v>
      </c>
      <c r="L3015" s="5">
        <f ca="1">IF(AND($G3013,NOT(ISTEXT($G3012)),ISNUMBER(Poczatek),ISNUMBER(Koniec_Projekt)),IFERROR(IF(LataProjekcji=$F3014,IF(AND($G3014=$G3015,$F3014=$F3015),ROUND($D3013-SUM($K3015:K3015),0),ROUND(L3013*$E3014,0)),IF(LataProjekcji&gt;$F3014,0,ROUND(L3013*$E3014,0))),0),0)</f>
        <v>0</v>
      </c>
      <c r="M3015" s="5">
        <f ca="1">IF(AND($G3013,NOT(ISTEXT($G3012)),ISNUMBER(Poczatek),ISNUMBER(Koniec_Projekt)),IFERROR(IF(LataProjekcji=$F3014,IF(AND($G3014=$G3015,$F3014=$F3015),ROUND($D3013-SUM($K3015:L3015),0),ROUND(M3013*$E3014,0)),IF(LataProjekcji&gt;$F3014,0,ROUND(M3013*$E3014,0))),0),0)</f>
        <v>0</v>
      </c>
      <c r="N3015" s="5">
        <f ca="1">IF(AND($G3013,NOT(ISTEXT($G3012)),ISNUMBER(Poczatek),ISNUMBER(Koniec_Projekt)),IFERROR(IF(LataProjekcji=$F3014,IF(AND($G3014=$G3015,$F3014=$F3015),ROUND($D3013-SUM($K3015:M3015),0),ROUND(N3013*$E3014,0)),IF(LataProjekcji&gt;$F3014,0,ROUND(N3013*$E3014,0))),0),0)</f>
        <v>0</v>
      </c>
      <c r="O3015" s="5">
        <f ca="1">IF(AND($G3013,NOT(ISTEXT($G3012)),ISNUMBER(Poczatek),ISNUMBER(Koniec_Projekt)),IFERROR(IF(LataProjekcji=$F3014,IF(AND($G3014=$G3015,$F3014=$F3015),ROUND($D3013-SUM($K3015:N3015),0),ROUND(O3013*$E3014,0)),IF(LataProjekcji&gt;$F3014,0,ROUND(O3013*$E3014,0))),0),0)</f>
        <v>0</v>
      </c>
      <c r="P3015" s="5">
        <f ca="1">IF(AND($G3013,NOT(ISTEXT($G3012)),ISNUMBER(Poczatek),ISNUMBER(Koniec_Projekt)),IFERROR(IF(LataProjekcji=$F3014,IF(AND($G3014=$G3015,$F3014=$F3015),ROUND($D3013-SUM($K3015:O3015),0),ROUND(P3013*$E3014,0)),IF(LataProjekcji&gt;$F3014,0,ROUND(P3013*$E3014,0))),0),0)</f>
        <v>0</v>
      </c>
      <c r="Q3015" s="5">
        <f ca="1">IF(AND($G3013,NOT(ISTEXT($G3012)),ISNUMBER(Poczatek),ISNUMBER(Koniec_Projekt)),IFERROR(IF(LataProjekcji=$F3014,IF(AND($G3014=$G3015,$F3014=$F3015),ROUND($D3013-SUM($K3015:P3015),0),ROUND(Q3013*$E3014,0)),IF(LataProjekcji&gt;$F3014,0,ROUND(Q3013*$E3014,0))),0),0)</f>
        <v>0</v>
      </c>
      <c r="R3015" s="5">
        <f ca="1">IF(AND($G3013,NOT(ISTEXT($G3012)),ISNUMBER(Poczatek),ISNUMBER(Koniec_Projekt)),IFERROR(IF(LataProjekcji=$F3014,IF(AND($G3014=$G3015,$F3014=$F3015),ROUND($D3013-SUM($K3015:Q3015),0),ROUND(R3013*$E3014,0)),IF(LataProjekcji&gt;$F3014,0,ROUND(R3013*$E3014,0))),0),0)</f>
        <v>0</v>
      </c>
      <c r="S3015" s="5">
        <f ca="1">IF(AND($G3013,NOT(ISTEXT($G3012)),ISNUMBER(Poczatek),ISNUMBER(Koniec_Projekt)),IFERROR(IF(LataProjekcji=$F3014,IF(AND($G3014=$G3015,$F3014=$F3015),ROUND($D3013-SUM($K3015:R3015),0),ROUND(S3013*$E3014,0)),IF(LataProjekcji&gt;$F3014,0,ROUND(S3013*$E3014,0))),0),0)</f>
        <v>0</v>
      </c>
      <c r="T3015" s="5">
        <f ca="1">IF(AND($G3013,NOT(ISTEXT($G3012)),ISNUMBER(Poczatek),ISNUMBER(Koniec_Projekt)),IFERROR(IF(LataProjekcji=$F3014,IF(AND($G3014=$G3015,$F3014=$F3015),ROUND($D3013-SUM($K3015:S3015),0),ROUND(T3013*$E3014,0)),IF(LataProjekcji&gt;$F3014,0,ROUND(T3013*$E3014,0))),0),0)</f>
        <v>0</v>
      </c>
      <c r="U3015" s="5">
        <f ca="1">IF(AND($G3013,NOT(ISTEXT($G3012)),ISNUMBER(Poczatek),ISNUMBER(Koniec_Projekt)),IFERROR(IF(LataProjekcji=$F3014,IF(AND($G3014=$G3015,$F3014=$F3015),ROUND($D3013-SUM($K3015:T3015),0),ROUND(U3013*$E3014,0)),IF(LataProjekcji&gt;$F3014,0,ROUND(U3013*$E3014,0))),0),0)</f>
        <v>0</v>
      </c>
      <c r="V3015" s="5">
        <f ca="1">IF(AND($G3013,NOT(ISTEXT($G3012)),ISNUMBER(Poczatek),ISNUMBER(Koniec_Projekt)),IFERROR(IF(LataProjekcji=$F3014,IF(AND($G3014=$G3015,$F3014=$F3015),ROUND($D3013-SUM($K3015:U3015),0),ROUND(V3013*$E3014,0)),IF(LataProjekcji&gt;$F3014,0,ROUND(V3013*$E3014,0))),0),0)</f>
        <v>0</v>
      </c>
      <c r="W3015" s="5">
        <f ca="1">IF(AND($G3013,NOT(ISTEXT($G3012)),ISNUMBER(Poczatek),ISNUMBER(Koniec_Projekt)),IFERROR(IF(LataProjekcji=$F3014,IF(AND($G3014=$G3015,$F3014=$F3015),ROUND($D3013-SUM($K3015:V3015),0),ROUND(W3013*$E3014,0)),IF(LataProjekcji&gt;$F3014,0,ROUND(W3013*$E3014,0))),0),0)</f>
        <v>0</v>
      </c>
      <c r="X3015" s="5">
        <f ca="1">IF(AND($G3013,NOT(ISTEXT($G3012)),ISNUMBER(Poczatek),ISNUMBER(Koniec_Projekt)),IFERROR(IF(LataProjekcji=$F3014,IF(AND($G3014=$G3015,$F3014=$F3015),ROUND($D3013-SUM($K3015:W3015),0),ROUND(X3013*$E3014,0)),IF(LataProjekcji&gt;$F3014,0,ROUND(X3013*$E3014,0))),0),0)</f>
        <v>0</v>
      </c>
      <c r="Y3015" s="5">
        <f ca="1">IF(AND($G3013,NOT(ISTEXT($G3012)),ISNUMBER(Poczatek),ISNUMBER(Koniec_Projekt)),IFERROR(IF(LataProjekcji=$F3014,IF(AND($G3014=$G3015,$F3014=$F3015),ROUND($D3013-SUM($K3015:X3015),0),ROUND(Y3013*$E3014,0)),IF(LataProjekcji&gt;$F3014,0,ROUND(Y3013*$E3014,0))),0),0)</f>
        <v>0</v>
      </c>
      <c r="Z3015" s="5">
        <f ca="1">IF(AND($G3013,NOT(ISTEXT($G3012)),ISNUMBER(Poczatek),ISNUMBER(Koniec_Projekt)),IFERROR(IF(LataProjekcji=$F3014,IF(AND($G3014=$G3015,$F3014=$F3015),ROUND($D3013-SUM($K3015:Y3015),0),ROUND(Z3013*$E3014,0)),IF(LataProjekcji&gt;$F3014,0,ROUND(Z3013*$E3014,0))),0),0)</f>
        <v>0</v>
      </c>
      <c r="AA3015" s="5">
        <f ca="1">IF(AND($G3013,NOT(ISTEXT($G3012)),ISNUMBER(Poczatek),ISNUMBER(Koniec_Projekt)),IFERROR(IF(LataProjekcji=$F3014,IF(AND($G3014=$G3015,$F3014=$F3015),ROUND($D3013-SUM($K3015:Z3015),0),ROUND(AA3013*$E3014,0)),IF(LataProjekcji&gt;$F3014,0,ROUND(AA3013*$E3014,0))),0),0)</f>
        <v>0</v>
      </c>
      <c r="AB3015" s="5">
        <f ca="1">IF(AND($G3013,NOT(ISTEXT($G3012)),ISNUMBER(Poczatek),ISNUMBER(Koniec_Projekt)),IFERROR(IF(LataProjekcji=$F3014,IF(AND($G3014=$G3015,$F3014=$F3015),ROUND($D3013-SUM($K3015:AA3015),0),ROUND(AB3013*$E3014,0)),IF(LataProjekcji&gt;$F3014,0,ROUND(AB3013*$E3014,0))),0),0)</f>
        <v>0</v>
      </c>
      <c r="AC3015" s="5">
        <f ca="1">IF(AND($G3013,NOT(ISTEXT($G3012)),ISNUMBER(Poczatek),ISNUMBER(Koniec_Projekt)),IFERROR(IF(LataProjekcji=$F3014,IF(AND($G3014=$G3015,$F3014=$F3015),ROUND($D3013-SUM($K3015:AB3015),0),ROUND(AC3013*$E3014,0)),IF(LataProjekcji&gt;$F3014,0,ROUND(AC3013*$E3014,0))),0),0)</f>
        <v>0</v>
      </c>
      <c r="AD3015" s="5">
        <f ca="1">IF(AND($G3013,NOT(ISTEXT($G3012)),ISNUMBER(Poczatek),ISNUMBER(Koniec_Projekt)),IFERROR(IF(LataProjekcji=$F3014,IF(AND($G3014=$G3015,$F3014=$F3015),ROUND($D3013-SUM($K3015:AC3015),0),ROUND(AD3013*$E3014,0)),IF(LataProjekcji&gt;$F3014,0,ROUND(AD3013*$E3014,0))),0),0)</f>
        <v>0</v>
      </c>
      <c r="AE3015" s="5">
        <f ca="1">IF(AND($G3013,NOT(ISTEXT($G3012)),ISNUMBER(Poczatek),ISNUMBER(Koniec_Projekt)),IFERROR(IF(LataProjekcji=$F3014,IF(AND($G3014=$G3015,$F3014=$F3015),ROUND($D3013-SUM($K3015:AD3015),0),ROUND(AE3013*$E3014,0)),IF(LataProjekcji&gt;$F3014,0,ROUND(AE3013*$E3014,0))),0),0)</f>
        <v>0</v>
      </c>
    </row>
    <row r="3016" spans="2:31" ht="12.5" hidden="1" thickBot="1">
      <c r="B3016" s="532" t="s">
        <v>755</v>
      </c>
      <c r="C3016" s="533"/>
      <c r="D3016" s="534">
        <f ca="1">IF(D3013&gt;10,ROUND((D3015-1)*E3014,0),E3014)</f>
        <v>0</v>
      </c>
      <c r="E3016" s="534">
        <f ca="1">D3013-D3016</f>
        <v>0</v>
      </c>
      <c r="F3016" s="533"/>
      <c r="G3016" s="533"/>
      <c r="H3016" s="533"/>
      <c r="I3016" s="533"/>
      <c r="J3016" s="533"/>
      <c r="K3016" s="533"/>
      <c r="L3016" s="533"/>
      <c r="M3016" s="533"/>
      <c r="N3016" s="533"/>
      <c r="O3016" s="533"/>
      <c r="P3016" s="533"/>
      <c r="Q3016" s="533"/>
      <c r="R3016" s="533"/>
      <c r="S3016" s="533"/>
      <c r="T3016" s="533"/>
      <c r="U3016" s="533"/>
      <c r="V3016" s="533"/>
      <c r="W3016" s="533"/>
      <c r="X3016" s="533"/>
      <c r="Y3016" s="533"/>
      <c r="Z3016" s="533"/>
      <c r="AA3016" s="533"/>
      <c r="AB3016" s="533"/>
      <c r="AC3016" s="533"/>
      <c r="AD3016" s="533"/>
      <c r="AE3016" s="533"/>
    </row>
    <row r="3017" spans="2:31" ht="12.5" hidden="1" thickTop="1"/>
    <row r="3018" spans="2:31" ht="12.5" hidden="1" thickBot="1">
      <c r="B3018" s="535" t="str">
        <f ca="1">"nazwa ST: "&amp;B1863</f>
        <v xml:space="preserve">nazwa ST: </v>
      </c>
      <c r="C3018" s="535"/>
      <c r="D3018" s="536">
        <f>D1863</f>
        <v>1572</v>
      </c>
      <c r="E3018" s="535"/>
      <c r="F3018" s="535"/>
      <c r="G3018" s="535"/>
      <c r="H3018" s="535"/>
      <c r="I3018" s="535"/>
      <c r="J3018" s="535"/>
      <c r="K3018" s="544" t="str">
        <f t="shared" ref="K3018:AE3018" si="3765">LataProjekcji</f>
        <v>Uzupełnij dane</v>
      </c>
      <c r="L3018" s="544" t="str">
        <f t="shared" si="3765"/>
        <v/>
      </c>
      <c r="M3018" s="544" t="str">
        <f t="shared" si="3765"/>
        <v/>
      </c>
      <c r="N3018" s="544" t="str">
        <f t="shared" si="3765"/>
        <v/>
      </c>
      <c r="O3018" s="544" t="str">
        <f t="shared" si="3765"/>
        <v/>
      </c>
      <c r="P3018" s="544" t="str">
        <f t="shared" si="3765"/>
        <v/>
      </c>
      <c r="Q3018" s="544" t="str">
        <f t="shared" si="3765"/>
        <v/>
      </c>
      <c r="R3018" s="544" t="str">
        <f t="shared" si="3765"/>
        <v/>
      </c>
      <c r="S3018" s="544" t="str">
        <f t="shared" si="3765"/>
        <v/>
      </c>
      <c r="T3018" s="544" t="str">
        <f t="shared" si="3765"/>
        <v/>
      </c>
      <c r="U3018" s="544" t="str">
        <f t="shared" si="3765"/>
        <v/>
      </c>
      <c r="V3018" s="544" t="str">
        <f t="shared" si="3765"/>
        <v/>
      </c>
      <c r="W3018" s="544" t="str">
        <f t="shared" si="3765"/>
        <v/>
      </c>
      <c r="X3018" s="544" t="str">
        <f t="shared" si="3765"/>
        <v/>
      </c>
      <c r="Y3018" s="544" t="str">
        <f t="shared" si="3765"/>
        <v/>
      </c>
      <c r="Z3018" s="544" t="str">
        <f t="shared" si="3765"/>
        <v/>
      </c>
      <c r="AA3018" s="544" t="str">
        <f t="shared" si="3765"/>
        <v/>
      </c>
      <c r="AB3018" s="544" t="str">
        <f t="shared" si="3765"/>
        <v/>
      </c>
      <c r="AC3018" s="544" t="str">
        <f t="shared" si="3765"/>
        <v/>
      </c>
      <c r="AD3018" s="544" t="str">
        <f t="shared" si="3765"/>
        <v/>
      </c>
      <c r="AE3018" s="544" t="str">
        <f t="shared" si="3765"/>
        <v/>
      </c>
    </row>
    <row r="3019" spans="2:31" hidden="1">
      <c r="B3019" s="531" t="s">
        <v>756</v>
      </c>
      <c r="D3019" s="1">
        <f ca="1">D1864</f>
        <v>0</v>
      </c>
      <c r="E3019" s="1">
        <f ca="1">E1864</f>
        <v>0</v>
      </c>
      <c r="F3019" s="1">
        <f ca="1">IF(D3020&gt;10,F1864,1)</f>
        <v>1</v>
      </c>
      <c r="G3019" s="530" t="str">
        <f ca="1">IF(OR(ISBLANK(OFFSET($E$269,$D3018,0)),ISTEXT(OFFSET($E$269,$D3018,0))),"brak daty",IF(D3020&gt;10,EDATE(OFFSET($E$269,$D3018,0),D3022),DATE(D3019,E3019,1)))</f>
        <v>brak daty</v>
      </c>
      <c r="H3019" s="543" t="b">
        <f ca="1">SUM(K3019:AE3019)=D3022</f>
        <v>1</v>
      </c>
      <c r="I3019" s="1" t="s">
        <v>752</v>
      </c>
      <c r="K3019" s="5">
        <f ca="1">IF(AND($G3020,NOT(ISTEXT($G3019)),ISNUMBER(Poczatek),ISNUMBER(Koniec_Projekt)),IFERROR(IF($D3019=LataProjekcji,$F3019,IF($D3019&lt;LataProjekcji,IF((SUM(K3019)+12)&lt;$D3022,12,$D3022-SUM(K3019)),0)),0),0)</f>
        <v>0</v>
      </c>
      <c r="L3019" s="5">
        <f ca="1">IF(AND($G3020,NOT(ISTEXT($G3019)),ISNUMBER(Poczatek),ISNUMBER(Koniec_Projekt)),IFERROR(IF($D3019=LataProjekcji,$F3019,IF($D3019&lt;LataProjekcji,IF((SUM($K3019:K3019)+12)&lt;$D3022,12,$D3022-SUM($K3019:K3019)),0)),0),0)</f>
        <v>0</v>
      </c>
      <c r="M3019" s="5">
        <f ca="1">IF(AND($G3020,NOT(ISTEXT($G3019)),ISNUMBER(Poczatek),ISNUMBER(Koniec_Projekt)),IFERROR(IF($D3019=LataProjekcji,$F3019,IF($D3019&lt;LataProjekcji,IF((SUM($K3019:L3019)+12)&lt;$D3022,12,$D3022-SUM($K3019:L3019)),0)),0),0)</f>
        <v>0</v>
      </c>
      <c r="N3019" s="5">
        <f ca="1">IF(AND($G3020,NOT(ISTEXT($G3019)),ISNUMBER(Poczatek),ISNUMBER(Koniec_Projekt)),IFERROR(IF($D3019=LataProjekcji,$F3019,IF($D3019&lt;LataProjekcji,IF((SUM($K3019:M3019)+12)&lt;$D3022,12,$D3022-SUM($K3019:M3019)),0)),0),0)</f>
        <v>0</v>
      </c>
      <c r="O3019" s="5">
        <f ca="1">IF(AND($G3020,NOT(ISTEXT($G3019)),ISNUMBER(Poczatek),ISNUMBER(Koniec_Projekt)),IFERROR(IF($D3019=LataProjekcji,$F3019,IF($D3019&lt;LataProjekcji,IF((SUM($K3019:N3019)+12)&lt;$D3022,12,$D3022-SUM($K3019:N3019)),0)),0),0)</f>
        <v>0</v>
      </c>
      <c r="P3019" s="5">
        <f ca="1">IF(AND($G3020,NOT(ISTEXT($G3019)),ISNUMBER(Poczatek),ISNUMBER(Koniec_Projekt)),IFERROR(IF($D3019=LataProjekcji,$F3019,IF($D3019&lt;LataProjekcji,IF((SUM($K3019:O3019)+12)&lt;$D3022,12,$D3022-SUM($K3019:O3019)),0)),0),0)</f>
        <v>0</v>
      </c>
      <c r="Q3019" s="5">
        <f ca="1">IF(AND($G3020,NOT(ISTEXT($G3019)),ISNUMBER(Poczatek),ISNUMBER(Koniec_Projekt)),IFERROR(IF($D3019=LataProjekcji,$F3019,IF($D3019&lt;LataProjekcji,IF((SUM($K3019:P3019)+12)&lt;$D3022,12,$D3022-SUM($K3019:P3019)),0)),0),0)</f>
        <v>0</v>
      </c>
      <c r="R3019" s="5">
        <f ca="1">IF(AND($G3020,NOT(ISTEXT($G3019)),ISNUMBER(Poczatek),ISNUMBER(Koniec_Projekt)),IFERROR(IF($D3019=LataProjekcji,$F3019,IF($D3019&lt;LataProjekcji,IF((SUM($K3019:Q3019)+12)&lt;$D3022,12,$D3022-SUM($K3019:Q3019)),0)),0),0)</f>
        <v>0</v>
      </c>
      <c r="S3019" s="5">
        <f ca="1">IF(AND($G3020,NOT(ISTEXT($G3019)),ISNUMBER(Poczatek),ISNUMBER(Koniec_Projekt)),IFERROR(IF($D3019=LataProjekcji,$F3019,IF($D3019&lt;LataProjekcji,IF((SUM($K3019:R3019)+12)&lt;$D3022,12,$D3022-SUM($K3019:R3019)),0)),0),0)</f>
        <v>0</v>
      </c>
      <c r="T3019" s="5">
        <f ca="1">IF(AND($G3020,NOT(ISTEXT($G3019)),ISNUMBER(Poczatek),ISNUMBER(Koniec_Projekt)),IFERROR(IF($D3019=LataProjekcji,$F3019,IF($D3019&lt;LataProjekcji,IF((SUM($K3019:S3019)+12)&lt;$D3022,12,$D3022-SUM($K3019:S3019)),0)),0),0)</f>
        <v>0</v>
      </c>
      <c r="U3019" s="5">
        <f ca="1">IF(AND($G3020,NOT(ISTEXT($G3019)),ISNUMBER(Poczatek),ISNUMBER(Koniec_Projekt)),IFERROR(IF($D3019=LataProjekcji,$F3019,IF($D3019&lt;LataProjekcji,IF((SUM($K3019:T3019)+12)&lt;$D3022,12,$D3022-SUM($K3019:T3019)),0)),0),0)</f>
        <v>0</v>
      </c>
      <c r="V3019" s="5">
        <f ca="1">IF(AND($G3020,NOT(ISTEXT($G3019)),ISNUMBER(Poczatek),ISNUMBER(Koniec_Projekt)),IFERROR(IF($D3019=LataProjekcji,$F3019,IF($D3019&lt;LataProjekcji,IF((SUM($K3019:U3019)+12)&lt;$D3022,12,$D3022-SUM($K3019:U3019)),0)),0),0)</f>
        <v>0</v>
      </c>
      <c r="W3019" s="5">
        <f ca="1">IF(AND($G3020,NOT(ISTEXT($G3019)),ISNUMBER(Poczatek),ISNUMBER(Koniec_Projekt)),IFERROR(IF($D3019=LataProjekcji,$F3019,IF($D3019&lt;LataProjekcji,IF((SUM($K3019:V3019)+12)&lt;$D3022,12,$D3022-SUM($K3019:V3019)),0)),0),0)</f>
        <v>0</v>
      </c>
      <c r="X3019" s="5">
        <f ca="1">IF(AND($G3020,NOT(ISTEXT($G3019)),ISNUMBER(Poczatek),ISNUMBER(Koniec_Projekt)),IFERROR(IF($D3019=LataProjekcji,$F3019,IF($D3019&lt;LataProjekcji,IF((SUM($K3019:W3019)+12)&lt;$D3022,12,$D3022-SUM($K3019:W3019)),0)),0),0)</f>
        <v>0</v>
      </c>
      <c r="Y3019" s="5">
        <f ca="1">IF(AND($G3020,NOT(ISTEXT($G3019)),ISNUMBER(Poczatek),ISNUMBER(Koniec_Projekt)),IFERROR(IF($D3019=LataProjekcji,$F3019,IF($D3019&lt;LataProjekcji,IF((SUM($K3019:X3019)+12)&lt;$D3022,12,$D3022-SUM($K3019:X3019)),0)),0),0)</f>
        <v>0</v>
      </c>
      <c r="Z3019" s="5">
        <f ca="1">IF(AND($G3020,NOT(ISTEXT($G3019)),ISNUMBER(Poczatek),ISNUMBER(Koniec_Projekt)),IFERROR(IF($D3019=LataProjekcji,$F3019,IF($D3019&lt;LataProjekcji,IF((SUM($K3019:Y3019)+12)&lt;$D3022,12,$D3022-SUM($K3019:Y3019)),0)),0),0)</f>
        <v>0</v>
      </c>
      <c r="AA3019" s="5">
        <f ca="1">IF(AND($G3020,NOT(ISTEXT($G3019)),ISNUMBER(Poczatek),ISNUMBER(Koniec_Projekt)),IFERROR(IF($D3019=LataProjekcji,$F3019,IF($D3019&lt;LataProjekcji,IF((SUM($K3019:Z3019)+12)&lt;$D3022,12,$D3022-SUM($K3019:Z3019)),0)),0),0)</f>
        <v>0</v>
      </c>
      <c r="AB3019" s="5">
        <f ca="1">IF(AND($G3020,NOT(ISTEXT($G3019)),ISNUMBER(Poczatek),ISNUMBER(Koniec_Projekt)),IFERROR(IF($D3019=LataProjekcji,$F3019,IF($D3019&lt;LataProjekcji,IF((SUM($K3019:AA3019)+12)&lt;$D3022,12,$D3022-SUM($K3019:AA3019)),0)),0),0)</f>
        <v>0</v>
      </c>
      <c r="AC3019" s="5">
        <f ca="1">IF(AND($G3020,NOT(ISTEXT($G3019)),ISNUMBER(Poczatek),ISNUMBER(Koniec_Projekt)),IFERROR(IF($D3019=LataProjekcji,$F3019,IF($D3019&lt;LataProjekcji,IF((SUM($K3019:AB3019)+12)&lt;$D3022,12,$D3022-SUM($K3019:AB3019)),0)),0),0)</f>
        <v>0</v>
      </c>
      <c r="AD3019" s="5">
        <f ca="1">IF(AND($G3020,NOT(ISTEXT($G3019)),ISNUMBER(Poczatek),ISNUMBER(Koniec_Projekt)),IFERROR(IF($D3019=LataProjekcji,$F3019,IF($D3019&lt;LataProjekcji,IF((SUM($K3019:AC3019)+12)&lt;$D3022,12,$D3022-SUM($K3019:AC3019)),0)),0),0)</f>
        <v>0</v>
      </c>
      <c r="AE3019" s="5">
        <f ca="1">IF(AND($G3020,NOT(ISTEXT($G3019)),ISNUMBER(Poczatek),ISNUMBER(Koniec_Projekt)),IFERROR(IF($D3019=LataProjekcji,$F3019,IF($D3019&lt;LataProjekcji,IF((SUM($K3019:AD3019)+12)&lt;$D3022,12,$D3022-SUM($K3019:AD3019)),0)),0),0)</f>
        <v>0</v>
      </c>
    </row>
    <row r="3020" spans="2:31" hidden="1">
      <c r="B3020" s="531" t="s">
        <v>758</v>
      </c>
      <c r="D3020" s="5">
        <f ca="1">D1865</f>
        <v>0</v>
      </c>
      <c r="E3020" s="459">
        <f ca="1">E1865</f>
        <v>0</v>
      </c>
      <c r="F3020" s="459">
        <f ca="1">F1865</f>
        <v>0</v>
      </c>
      <c r="G3020" s="1" t="b">
        <f>NOT(ISBLANK(am_maszyny))</f>
        <v>0</v>
      </c>
      <c r="H3020" s="543" t="b">
        <f ca="1">SUM(K3020:AE3020)=E3022</f>
        <v>1</v>
      </c>
      <c r="I3020" s="1" t="s">
        <v>753</v>
      </c>
      <c r="K3020" s="542">
        <f ca="1">IF(AND($G3020,NOT(ISTEXT($G3019)),ISNUMBER(Poczatek),ISNUMBER(Koniec_Projekt)),IFERROR(IF($D3019=LataProjekcji,IF($F3019&gt;$E3022,$E3022,$F3019),IF($D3022&gt;=$E3022,(IF($D3019&lt;LataProjekcji,IF((SUM(J3020:$K3020)+12)&lt;$E3022,12,$E3022-SUM(J3020:$K3020)),0)),(IF($D3019&lt;LataProjekcji,IF((SUM(J3020:$K3020)+12)&lt;$D3022,12,$D3022-SUM(J3020:$K3020)),0)))),0),0)</f>
        <v>0</v>
      </c>
      <c r="L3020" s="542">
        <f ca="1">IF(AND($G3020,NOT(ISTEXT($G3019)),ISNUMBER(Poczatek),ISNUMBER(Koniec_Projekt)),IFERROR(IF($D3019=LataProjekcji,IF($F3019&gt;$E3022,$E3022,$F3019),IF($D3022&gt;=$E3022,(IF($D3019&lt;LataProjekcji,IF((SUM($K3020:K3020)+12)&lt;$E3022,12,$E3022-SUM($K3020:K3020)),0)),(IF($D3019&lt;LataProjekcji,IF((SUM($K3020:K3020)+12)&lt;$D3022,12,$D3022-SUM($K3020:K3020)),0)))),0),0)</f>
        <v>0</v>
      </c>
      <c r="M3020" s="542">
        <f ca="1">IF(AND($G3020,NOT(ISTEXT($G3019)),ISNUMBER(Poczatek),ISNUMBER(Koniec_Projekt)),IFERROR(IF($D3019=LataProjekcji,IF($F3019&gt;$E3022,$E3022,$F3019),IF($D3022&gt;=$E3022,(IF($D3019&lt;LataProjekcji,IF((SUM($K3020:L3020)+12)&lt;$E3022,12,$E3022-SUM($K3020:L3020)),0)),(IF($D3019&lt;LataProjekcji,IF((SUM($K3020:L3020)+12)&lt;$D3022,12,$D3022-SUM($K3020:L3020)),0)))),0),0)</f>
        <v>0</v>
      </c>
      <c r="N3020" s="542">
        <f ca="1">IF(AND($G3020,NOT(ISTEXT($G3019)),ISNUMBER(Poczatek),ISNUMBER(Koniec_Projekt)),IFERROR(IF($D3019=LataProjekcji,IF($F3019&gt;$E3022,$E3022,$F3019),IF($D3022&gt;=$E3022,(IF($D3019&lt;LataProjekcji,IF((SUM($K3020:M3020)+12)&lt;$E3022,12,$E3022-SUM($K3020:M3020)),0)),(IF($D3019&lt;LataProjekcji,IF((SUM($K3020:M3020)+12)&lt;$D3022,12,$D3022-SUM($K3020:M3020)),0)))),0),0)</f>
        <v>0</v>
      </c>
      <c r="O3020" s="542">
        <f ca="1">IF(AND($G3020,NOT(ISTEXT($G3019)),ISNUMBER(Poczatek),ISNUMBER(Koniec_Projekt)),IFERROR(IF($D3019=LataProjekcji,IF($F3019&gt;$E3022,$E3022,$F3019),IF($D3022&gt;=$E3022,(IF($D3019&lt;LataProjekcji,IF((SUM($K3020:N3020)+12)&lt;$E3022,12,$E3022-SUM($K3020:N3020)),0)),(IF($D3019&lt;LataProjekcji,IF((SUM($K3020:N3020)+12)&lt;$D3022,12,$D3022-SUM($K3020:N3020)),0)))),0),0)</f>
        <v>0</v>
      </c>
      <c r="P3020" s="542">
        <f ca="1">IF(AND($G3020,NOT(ISTEXT($G3019)),ISNUMBER(Poczatek),ISNUMBER(Koniec_Projekt)),IFERROR(IF($D3019=LataProjekcji,IF($F3019&gt;$E3022,$E3022,$F3019),IF($D3022&gt;=$E3022,(IF($D3019&lt;LataProjekcji,IF((SUM($K3020:O3020)+12)&lt;$E3022,12,$E3022-SUM($K3020:O3020)),0)),(IF($D3019&lt;LataProjekcji,IF((SUM($K3020:O3020)+12)&lt;$D3022,12,$D3022-SUM($K3020:O3020)),0)))),0),0)</f>
        <v>0</v>
      </c>
      <c r="Q3020" s="542">
        <f ca="1">IF(AND($G3020,NOT(ISTEXT($G3019)),ISNUMBER(Poczatek),ISNUMBER(Koniec_Projekt)),IFERROR(IF($D3019=LataProjekcji,IF($F3019&gt;$E3022,$E3022,$F3019),IF($D3022&gt;=$E3022,(IF($D3019&lt;LataProjekcji,IF((SUM($K3020:P3020)+12)&lt;$E3022,12,$E3022-SUM($K3020:P3020)),0)),(IF($D3019&lt;LataProjekcji,IF((SUM($K3020:P3020)+12)&lt;$D3022,12,$D3022-SUM($K3020:P3020)),0)))),0),0)</f>
        <v>0</v>
      </c>
      <c r="R3020" s="542">
        <f ca="1">IF(AND($G3020,NOT(ISTEXT($G3019)),ISNUMBER(Poczatek),ISNUMBER(Koniec_Projekt)),IFERROR(IF($D3019=LataProjekcji,IF($F3019&gt;$E3022,$E3022,$F3019),IF($D3022&gt;=$E3022,(IF($D3019&lt;LataProjekcji,IF((SUM($K3020:Q3020)+12)&lt;$E3022,12,$E3022-SUM($K3020:Q3020)),0)),(IF($D3019&lt;LataProjekcji,IF((SUM($K3020:Q3020)+12)&lt;$D3022,12,$D3022-SUM($K3020:Q3020)),0)))),0),0)</f>
        <v>0</v>
      </c>
      <c r="S3020" s="542">
        <f ca="1">IF(AND($G3020,NOT(ISTEXT($G3019)),ISNUMBER(Poczatek),ISNUMBER(Koniec_Projekt)),IFERROR(IF($D3019=LataProjekcji,IF($F3019&gt;$E3022,$E3022,$F3019),IF($D3022&gt;=$E3022,(IF($D3019&lt;LataProjekcji,IF((SUM($K3020:R3020)+12)&lt;$E3022,12,$E3022-SUM($K3020:R3020)),0)),(IF($D3019&lt;LataProjekcji,IF((SUM($K3020:R3020)+12)&lt;$D3022,12,$D3022-SUM($K3020:R3020)),0)))),0),0)</f>
        <v>0</v>
      </c>
      <c r="T3020" s="542">
        <f ca="1">IF(AND($G3020,NOT(ISTEXT($G3019)),ISNUMBER(Poczatek),ISNUMBER(Koniec_Projekt)),IFERROR(IF($D3019=LataProjekcji,IF($F3019&gt;$E3022,$E3022,$F3019),IF($D3022&gt;=$E3022,(IF($D3019&lt;LataProjekcji,IF((SUM($K3020:S3020)+12)&lt;$E3022,12,$E3022-SUM($K3020:S3020)),0)),(IF($D3019&lt;LataProjekcji,IF((SUM($K3020:S3020)+12)&lt;$D3022,12,$D3022-SUM($K3020:S3020)),0)))),0),0)</f>
        <v>0</v>
      </c>
      <c r="U3020" s="542">
        <f ca="1">IF(AND($G3020,NOT(ISTEXT($G3019)),ISNUMBER(Poczatek),ISNUMBER(Koniec_Projekt)),IFERROR(IF($D3019=LataProjekcji,IF($F3019&gt;$E3022,$E3022,$F3019),IF($D3022&gt;=$E3022,(IF($D3019&lt;LataProjekcji,IF((SUM($K3020:T3020)+12)&lt;$E3022,12,$E3022-SUM($K3020:T3020)),0)),(IF($D3019&lt;LataProjekcji,IF((SUM($K3020:T3020)+12)&lt;$D3022,12,$D3022-SUM($K3020:T3020)),0)))),0),0)</f>
        <v>0</v>
      </c>
      <c r="V3020" s="542">
        <f ca="1">IF(AND($G3020,NOT(ISTEXT($G3019)),ISNUMBER(Poczatek),ISNUMBER(Koniec_Projekt)),IFERROR(IF($D3019=LataProjekcji,IF($F3019&gt;$E3022,$E3022,$F3019),IF($D3022&gt;=$E3022,(IF($D3019&lt;LataProjekcji,IF((SUM($K3020:U3020)+12)&lt;$E3022,12,$E3022-SUM($K3020:U3020)),0)),(IF($D3019&lt;LataProjekcji,IF((SUM($K3020:U3020)+12)&lt;$D3022,12,$D3022-SUM($K3020:U3020)),0)))),0),0)</f>
        <v>0</v>
      </c>
      <c r="W3020" s="542">
        <f ca="1">IF(AND($G3020,NOT(ISTEXT($G3019)),ISNUMBER(Poczatek),ISNUMBER(Koniec_Projekt)),IFERROR(IF($D3019=LataProjekcji,IF($F3019&gt;$E3022,$E3022,$F3019),IF($D3022&gt;=$E3022,(IF($D3019&lt;LataProjekcji,IF((SUM($K3020:V3020)+12)&lt;$E3022,12,$E3022-SUM($K3020:V3020)),0)),(IF($D3019&lt;LataProjekcji,IF((SUM($K3020:V3020)+12)&lt;$D3022,12,$D3022-SUM($K3020:V3020)),0)))),0),0)</f>
        <v>0</v>
      </c>
      <c r="X3020" s="542">
        <f ca="1">IF(AND($G3020,NOT(ISTEXT($G3019)),ISNUMBER(Poczatek),ISNUMBER(Koniec_Projekt)),IFERROR(IF($D3019=LataProjekcji,IF($F3019&gt;$E3022,$E3022,$F3019),IF($D3022&gt;=$E3022,(IF($D3019&lt;LataProjekcji,IF((SUM($K3020:W3020)+12)&lt;$E3022,12,$E3022-SUM($K3020:W3020)),0)),(IF($D3019&lt;LataProjekcji,IF((SUM($K3020:W3020)+12)&lt;$D3022,12,$D3022-SUM($K3020:W3020)),0)))),0),0)</f>
        <v>0</v>
      </c>
      <c r="Y3020" s="542">
        <f ca="1">IF(AND($G3020,NOT(ISTEXT($G3019)),ISNUMBER(Poczatek),ISNUMBER(Koniec_Projekt)),IFERROR(IF($D3019=LataProjekcji,IF($F3019&gt;$E3022,$E3022,$F3019),IF($D3022&gt;=$E3022,(IF($D3019&lt;LataProjekcji,IF((SUM($K3020:X3020)+12)&lt;$E3022,12,$E3022-SUM($K3020:X3020)),0)),(IF($D3019&lt;LataProjekcji,IF((SUM($K3020:X3020)+12)&lt;$D3022,12,$D3022-SUM($K3020:X3020)),0)))),0),0)</f>
        <v>0</v>
      </c>
      <c r="Z3020" s="542">
        <f ca="1">IF(AND($G3020,NOT(ISTEXT($G3019)),ISNUMBER(Poczatek),ISNUMBER(Koniec_Projekt)),IFERROR(IF($D3019=LataProjekcji,IF($F3019&gt;$E3022,$E3022,$F3019),IF($D3022&gt;=$E3022,(IF($D3019&lt;LataProjekcji,IF((SUM($K3020:Y3020)+12)&lt;$E3022,12,$E3022-SUM($K3020:Y3020)),0)),(IF($D3019&lt;LataProjekcji,IF((SUM($K3020:Y3020)+12)&lt;$D3022,12,$D3022-SUM($K3020:Y3020)),0)))),0),0)</f>
        <v>0</v>
      </c>
      <c r="AA3020" s="542">
        <f ca="1">IF(AND($G3020,NOT(ISTEXT($G3019)),ISNUMBER(Poczatek),ISNUMBER(Koniec_Projekt)),IFERROR(IF($D3019=LataProjekcji,IF($F3019&gt;$E3022,$E3022,$F3019),IF($D3022&gt;=$E3022,(IF($D3019&lt;LataProjekcji,IF((SUM($K3020:Z3020)+12)&lt;$E3022,12,$E3022-SUM($K3020:Z3020)),0)),(IF($D3019&lt;LataProjekcji,IF((SUM($K3020:Z3020)+12)&lt;$D3022,12,$D3022-SUM($K3020:Z3020)),0)))),0),0)</f>
        <v>0</v>
      </c>
      <c r="AB3020" s="542">
        <f ca="1">IF(AND($G3020,NOT(ISTEXT($G3019)),ISNUMBER(Poczatek),ISNUMBER(Koniec_Projekt)),IFERROR(IF($D3019=LataProjekcji,IF($F3019&gt;$E3022,$E3022,$F3019),IF($D3022&gt;=$E3022,(IF($D3019&lt;LataProjekcji,IF((SUM($K3020:AA3020)+12)&lt;$E3022,12,$E3022-SUM($K3020:AA3020)),0)),(IF($D3019&lt;LataProjekcji,IF((SUM($K3020:AA3020)+12)&lt;$D3022,12,$D3022-SUM($K3020:AA3020)),0)))),0),0)</f>
        <v>0</v>
      </c>
      <c r="AC3020" s="542">
        <f ca="1">IF(AND($G3020,NOT(ISTEXT($G3019)),ISNUMBER(Poczatek),ISNUMBER(Koniec_Projekt)),IFERROR(IF($D3019=LataProjekcji,IF($F3019&gt;$E3022,$E3022,$F3019),IF($D3022&gt;=$E3022,(IF($D3019&lt;LataProjekcji,IF((SUM($K3020:AB3020)+12)&lt;$E3022,12,$E3022-SUM($K3020:AB3020)),0)),(IF($D3019&lt;LataProjekcji,IF((SUM($K3020:AB3020)+12)&lt;$D3022,12,$D3022-SUM($K3020:AB3020)),0)))),0),0)</f>
        <v>0</v>
      </c>
      <c r="AD3020" s="542">
        <f ca="1">IF(AND($G3020,NOT(ISTEXT($G3019)),ISNUMBER(Poczatek),ISNUMBER(Koniec_Projekt)),IFERROR(IF($D3019=LataProjekcji,IF($F3019&gt;$E3022,$E3022,$F3019),IF($D3022&gt;=$E3022,(IF($D3019&lt;LataProjekcji,IF((SUM($K3020:AC3020)+12)&lt;$E3022,12,$E3022-SUM($K3020:AC3020)),0)),(IF($D3019&lt;LataProjekcji,IF((SUM($K3020:AC3020)+12)&lt;$D3022,12,$D3022-SUM($K3020:AC3020)),0)))),0),0)</f>
        <v>0</v>
      </c>
      <c r="AE3020" s="542">
        <f ca="1">IF(AND($G3020,NOT(ISTEXT($G3019)),ISNUMBER(Poczatek),ISNUMBER(Koniec_Projekt)),IFERROR(IF($D3019=LataProjekcji,IF($F3019&gt;$E3022,$E3022,$F3019),IF($D3022&gt;=$E3022,(IF($D3019&lt;LataProjekcji,IF((SUM($K3020:AD3020)+12)&lt;$E3022,12,$E3022-SUM($K3020:AD3020)),0)),(IF($D3019&lt;LataProjekcji,IF((SUM($K3020:AD3020)+12)&lt;$D3022,12,$D3022-SUM($K3020:AD3020)),0)))),0),0)</f>
        <v>0</v>
      </c>
    </row>
    <row r="3021" spans="2:31" hidden="1">
      <c r="B3021" s="531" t="s">
        <v>757</v>
      </c>
      <c r="D3021" s="459">
        <f ca="1">D1866</f>
        <v>0</v>
      </c>
      <c r="E3021" s="459">
        <f ca="1">IF(D3020&gt;10,ROUND(D3021/12,2),D3021)</f>
        <v>0</v>
      </c>
      <c r="F3021" s="529">
        <f>Koniec_Projekt</f>
        <v>0</v>
      </c>
      <c r="G3021" s="330">
        <f>Miesiac_Koniec_Projekt</f>
        <v>0</v>
      </c>
      <c r="H3021" s="543" t="b">
        <f ca="1">SUM(K3021:AE3021)=D3020</f>
        <v>1</v>
      </c>
      <c r="I3021" s="1" t="s">
        <v>716</v>
      </c>
      <c r="K3021" s="256">
        <f ca="1">IF(AND($G3020,NOT(ISTEXT($G3019)),ISNUMBER(Poczatek),ISNUMBER(Koniec_Projekt)),IFERROR(IF(LataProjekcji=$F3022,ROUND($D3020,0),ROUND(K3019*$E3021,0)),0),0)</f>
        <v>0</v>
      </c>
      <c r="L3021" s="5">
        <f ca="1">IF(AND($G3020,NOT(ISTEXT($G3019)),ISNUMBER(Poczatek),ISNUMBER(Koniec_Projekt)),IFERROR(IF(LataProjekcji=$F3022,ROUND($D3020-SUM(K3021:$K3021),0),ROUND(L3019*$E3021,0)),0),0)</f>
        <v>0</v>
      </c>
      <c r="M3021" s="5">
        <f ca="1">IF(AND($G3020,NOT(ISTEXT($G3019)),ISNUMBER(Poczatek),ISNUMBER(Koniec_Projekt)),IFERROR(IF(LataProjekcji=$F3022,ROUND($D3020-SUM($K3021:L3021),0),ROUND(M3019*$E3021,0)),0),0)</f>
        <v>0</v>
      </c>
      <c r="N3021" s="5">
        <f ca="1">IF(AND($G3020,NOT(ISTEXT($G3019)),ISNUMBER(Poczatek),ISNUMBER(Koniec_Projekt)),IFERROR(IF(LataProjekcji=$F3022,ROUND($D3020-SUM($K3021:M3021),0),ROUND(N3019*$E3021,0)),0),0)</f>
        <v>0</v>
      </c>
      <c r="O3021" s="5">
        <f ca="1">IF(AND($G3020,NOT(ISTEXT($G3019)),ISNUMBER(Poczatek),ISNUMBER(Koniec_Projekt)),IFERROR(IF(LataProjekcji=$F3022,ROUND($D3020-SUM($K3021:N3021),0),ROUND(O3019*$E3021,0)),0),0)</f>
        <v>0</v>
      </c>
      <c r="P3021" s="5">
        <f ca="1">IF(AND($G3020,NOT(ISTEXT($G3019)),ISNUMBER(Poczatek),ISNUMBER(Koniec_Projekt)),IFERROR(IF(LataProjekcji=$F3022,ROUND($D3020-SUM($K3021:O3021),0),ROUND(P3019*$E3021,0)),0),0)</f>
        <v>0</v>
      </c>
      <c r="Q3021" s="5">
        <f ca="1">IF(AND($G3020,NOT(ISTEXT($G3019)),ISNUMBER(Poczatek),ISNUMBER(Koniec_Projekt)),IFERROR(IF(LataProjekcji=$F3022,ROUND($D3020-SUM($K3021:P3021),0),ROUND(Q3019*$E3021,0)),0),0)</f>
        <v>0</v>
      </c>
      <c r="R3021" s="5">
        <f ca="1">IF(AND($G3020,NOT(ISTEXT($G3019)),ISNUMBER(Poczatek),ISNUMBER(Koniec_Projekt)),IFERROR(IF(LataProjekcji=$F3022,ROUND($D3020-SUM($K3021:Q3021),0),ROUND(R3019*$E3021,0)),0),0)</f>
        <v>0</v>
      </c>
      <c r="S3021" s="5">
        <f ca="1">IF(AND($G3020,NOT(ISTEXT($G3019)),ISNUMBER(Poczatek),ISNUMBER(Koniec_Projekt)),IFERROR(IF(LataProjekcji=$F3022,ROUND($D3020-SUM($K3021:R3021),0),ROUND(S3019*$E3021,0)),0),0)</f>
        <v>0</v>
      </c>
      <c r="T3021" s="5">
        <f ca="1">IF(AND($G3020,NOT(ISTEXT($G3019)),ISNUMBER(Poczatek),ISNUMBER(Koniec_Projekt)),IFERROR(IF(LataProjekcji=$F3022,ROUND($D3020-SUM($K3021:S3021),0),ROUND(T3019*$E3021,0)),0),0)</f>
        <v>0</v>
      </c>
      <c r="U3021" s="5">
        <f ca="1">IF(AND($G3020,NOT(ISTEXT($G3019)),ISNUMBER(Poczatek),ISNUMBER(Koniec_Projekt)),IFERROR(IF(LataProjekcji=$F3022,ROUND($D3020-SUM($K3021:T3021),0),ROUND(U3019*$E3021,0)),0),0)</f>
        <v>0</v>
      </c>
      <c r="V3021" s="5">
        <f ca="1">IF(AND($G3020,NOT(ISTEXT($G3019)),ISNUMBER(Poczatek),ISNUMBER(Koniec_Projekt)),IFERROR(IF(LataProjekcji=$F3022,ROUND($D3020-SUM($K3021:U3021),0),ROUND(V3019*$E3021,0)),0),0)</f>
        <v>0</v>
      </c>
      <c r="W3021" s="5">
        <f ca="1">IF(AND($G3020,NOT(ISTEXT($G3019)),ISNUMBER(Poczatek),ISNUMBER(Koniec_Projekt)),IFERROR(IF(LataProjekcji=$F3022,ROUND($D3020-SUM($K3021:V3021),0),ROUND(W3019*$E3021,0)),0),0)</f>
        <v>0</v>
      </c>
      <c r="X3021" s="5">
        <f ca="1">IF(AND($G3020,NOT(ISTEXT($G3019)),ISNUMBER(Poczatek),ISNUMBER(Koniec_Projekt)),IFERROR(IF(LataProjekcji=$F3022,ROUND($D3020-SUM($K3021:W3021),0),ROUND(X3019*$E3021,0)),0),0)</f>
        <v>0</v>
      </c>
      <c r="Y3021" s="5">
        <f ca="1">IF(AND($G3020,NOT(ISTEXT($G3019)),ISNUMBER(Poczatek),ISNUMBER(Koniec_Projekt)),IFERROR(IF(LataProjekcji=$F3022,ROUND($D3020-SUM($K3021:X3021),0),ROUND(Y3019*$E3021,0)),0),0)</f>
        <v>0</v>
      </c>
      <c r="Z3021" s="5">
        <f ca="1">IF(AND($G3020,NOT(ISTEXT($G3019)),ISNUMBER(Poczatek),ISNUMBER(Koniec_Projekt)),IFERROR(IF(LataProjekcji=$F3022,ROUND($D3020-SUM($K3021:Y3021),0),ROUND(Z3019*$E3021,0)),0),0)</f>
        <v>0</v>
      </c>
      <c r="AA3021" s="5">
        <f ca="1">IF(AND($G3020,NOT(ISTEXT($G3019)),ISNUMBER(Poczatek),ISNUMBER(Koniec_Projekt)),IFERROR(IF(LataProjekcji=$F3022,ROUND($D3020-SUM($K3021:Z3021),0),ROUND(AA3019*$E3021,0)),0),0)</f>
        <v>0</v>
      </c>
      <c r="AB3021" s="5">
        <f ca="1">IF(AND($G3020,NOT(ISTEXT($G3019)),ISNUMBER(Poczatek),ISNUMBER(Koniec_Projekt)),IFERROR(IF(LataProjekcji=$F3022,ROUND($D3020-SUM($K3021:AA3021),0),ROUND(AB3019*$E3021,0)),0),0)</f>
        <v>0</v>
      </c>
      <c r="AC3021" s="5">
        <f ca="1">IF(AND($G3020,NOT(ISTEXT($G3019)),ISNUMBER(Poczatek),ISNUMBER(Koniec_Projekt)),IFERROR(IF(LataProjekcji=$F3022,ROUND($D3020-SUM($K3021:AB3021),0),ROUND(AC3019*$E3021,0)),0),0)</f>
        <v>0</v>
      </c>
      <c r="AD3021" s="5">
        <f ca="1">IF(AND($G3020,NOT(ISTEXT($G3019)),ISNUMBER(Poczatek),ISNUMBER(Koniec_Projekt)),IFERROR(IF(LataProjekcji=$F3022,ROUND($D3020-SUM($K3021:AC3021),0),ROUND(AD3019*$E3021,0)),0),0)</f>
        <v>0</v>
      </c>
      <c r="AE3021" s="5">
        <f ca="1">IF(AND($G3020,NOT(ISTEXT($G3019)),ISNUMBER(Poczatek),ISNUMBER(Koniec_Projekt)),IFERROR(IF(LataProjekcji=$F3022,ROUND($D3020-SUM($K3021:AD3021),0),ROUND(AE3019*$E3021,0)),0),0)</f>
        <v>0</v>
      </c>
    </row>
    <row r="3022" spans="2:31" hidden="1">
      <c r="B3022" s="531" t="s">
        <v>754</v>
      </c>
      <c r="D3022" s="1">
        <f ca="1">IFERROR(ROUNDUP(D3020/E3021,0),0)</f>
        <v>0</v>
      </c>
      <c r="E3022" s="1">
        <f ca="1">IF(D3022=0,0,DATEDIF(DATE(D3019,E3019,1),DATE(F3021,G3021,1),"m"))</f>
        <v>0</v>
      </c>
      <c r="F3022" s="1" t="str">
        <f ca="1">IFERROR(YEAR(G3019),"brak daty")</f>
        <v>brak daty</v>
      </c>
      <c r="G3022" s="1" t="str">
        <f ca="1">IFERROR(MONTH(G3019),"brak daty")</f>
        <v>brak daty</v>
      </c>
      <c r="I3022" s="1" t="s">
        <v>426</v>
      </c>
      <c r="K3022" s="5">
        <f ca="1">IF(AND($G3020,NOT(ISTEXT($G3019)),ISNUMBER(Poczatek),ISNUMBER(Koniec_Projekt)),IFERROR(IF(LataProjekcji=$F3021,IF(AND($G3021=$G3022,$F3021=$F3022),ROUND($D3020-SUM($K3022),0),ROUND(K3020*$E3021,0)),IF(LataProjekcji&gt;$F3021,0,ROUND(K3020*$E3021,0))),0),0)</f>
        <v>0</v>
      </c>
      <c r="L3022" s="5">
        <f ca="1">IF(AND($G3020,NOT(ISTEXT($G3019)),ISNUMBER(Poczatek),ISNUMBER(Koniec_Projekt)),IFERROR(IF(LataProjekcji=$F3021,IF(AND($G3021=$G3022,$F3021=$F3022),ROUND($D3020-SUM($K3022:K3022),0),ROUND(L3020*$E3021,0)),IF(LataProjekcji&gt;$F3021,0,ROUND(L3020*$E3021,0))),0),0)</f>
        <v>0</v>
      </c>
      <c r="M3022" s="5">
        <f ca="1">IF(AND($G3020,NOT(ISTEXT($G3019)),ISNUMBER(Poczatek),ISNUMBER(Koniec_Projekt)),IFERROR(IF(LataProjekcji=$F3021,IF(AND($G3021=$G3022,$F3021=$F3022),ROUND($D3020-SUM($K3022:L3022),0),ROUND(M3020*$E3021,0)),IF(LataProjekcji&gt;$F3021,0,ROUND(M3020*$E3021,0))),0),0)</f>
        <v>0</v>
      </c>
      <c r="N3022" s="5">
        <f ca="1">IF(AND($G3020,NOT(ISTEXT($G3019)),ISNUMBER(Poczatek),ISNUMBER(Koniec_Projekt)),IFERROR(IF(LataProjekcji=$F3021,IF(AND($G3021=$G3022,$F3021=$F3022),ROUND($D3020-SUM($K3022:M3022),0),ROUND(N3020*$E3021,0)),IF(LataProjekcji&gt;$F3021,0,ROUND(N3020*$E3021,0))),0),0)</f>
        <v>0</v>
      </c>
      <c r="O3022" s="5">
        <f ca="1">IF(AND($G3020,NOT(ISTEXT($G3019)),ISNUMBER(Poczatek),ISNUMBER(Koniec_Projekt)),IFERROR(IF(LataProjekcji=$F3021,IF(AND($G3021=$G3022,$F3021=$F3022),ROUND($D3020-SUM($K3022:N3022),0),ROUND(O3020*$E3021,0)),IF(LataProjekcji&gt;$F3021,0,ROUND(O3020*$E3021,0))),0),0)</f>
        <v>0</v>
      </c>
      <c r="P3022" s="5">
        <f ca="1">IF(AND($G3020,NOT(ISTEXT($G3019)),ISNUMBER(Poczatek),ISNUMBER(Koniec_Projekt)),IFERROR(IF(LataProjekcji=$F3021,IF(AND($G3021=$G3022,$F3021=$F3022),ROUND($D3020-SUM($K3022:O3022),0),ROUND(P3020*$E3021,0)),IF(LataProjekcji&gt;$F3021,0,ROUND(P3020*$E3021,0))),0),0)</f>
        <v>0</v>
      </c>
      <c r="Q3022" s="5">
        <f ca="1">IF(AND($G3020,NOT(ISTEXT($G3019)),ISNUMBER(Poczatek),ISNUMBER(Koniec_Projekt)),IFERROR(IF(LataProjekcji=$F3021,IF(AND($G3021=$G3022,$F3021=$F3022),ROUND($D3020-SUM($K3022:P3022),0),ROUND(Q3020*$E3021,0)),IF(LataProjekcji&gt;$F3021,0,ROUND(Q3020*$E3021,0))),0),0)</f>
        <v>0</v>
      </c>
      <c r="R3022" s="5">
        <f ca="1">IF(AND($G3020,NOT(ISTEXT($G3019)),ISNUMBER(Poczatek),ISNUMBER(Koniec_Projekt)),IFERROR(IF(LataProjekcji=$F3021,IF(AND($G3021=$G3022,$F3021=$F3022),ROUND($D3020-SUM($K3022:Q3022),0),ROUND(R3020*$E3021,0)),IF(LataProjekcji&gt;$F3021,0,ROUND(R3020*$E3021,0))),0),0)</f>
        <v>0</v>
      </c>
      <c r="S3022" s="5">
        <f ca="1">IF(AND($G3020,NOT(ISTEXT($G3019)),ISNUMBER(Poczatek),ISNUMBER(Koniec_Projekt)),IFERROR(IF(LataProjekcji=$F3021,IF(AND($G3021=$G3022,$F3021=$F3022),ROUND($D3020-SUM($K3022:R3022),0),ROUND(S3020*$E3021,0)),IF(LataProjekcji&gt;$F3021,0,ROUND(S3020*$E3021,0))),0),0)</f>
        <v>0</v>
      </c>
      <c r="T3022" s="5">
        <f ca="1">IF(AND($G3020,NOT(ISTEXT($G3019)),ISNUMBER(Poczatek),ISNUMBER(Koniec_Projekt)),IFERROR(IF(LataProjekcji=$F3021,IF(AND($G3021=$G3022,$F3021=$F3022),ROUND($D3020-SUM($K3022:S3022),0),ROUND(T3020*$E3021,0)),IF(LataProjekcji&gt;$F3021,0,ROUND(T3020*$E3021,0))),0),0)</f>
        <v>0</v>
      </c>
      <c r="U3022" s="5">
        <f ca="1">IF(AND($G3020,NOT(ISTEXT($G3019)),ISNUMBER(Poczatek),ISNUMBER(Koniec_Projekt)),IFERROR(IF(LataProjekcji=$F3021,IF(AND($G3021=$G3022,$F3021=$F3022),ROUND($D3020-SUM($K3022:T3022),0),ROUND(U3020*$E3021,0)),IF(LataProjekcji&gt;$F3021,0,ROUND(U3020*$E3021,0))),0),0)</f>
        <v>0</v>
      </c>
      <c r="V3022" s="5">
        <f ca="1">IF(AND($G3020,NOT(ISTEXT($G3019)),ISNUMBER(Poczatek),ISNUMBER(Koniec_Projekt)),IFERROR(IF(LataProjekcji=$F3021,IF(AND($G3021=$G3022,$F3021=$F3022),ROUND($D3020-SUM($K3022:U3022),0),ROUND(V3020*$E3021,0)),IF(LataProjekcji&gt;$F3021,0,ROUND(V3020*$E3021,0))),0),0)</f>
        <v>0</v>
      </c>
      <c r="W3022" s="5">
        <f ca="1">IF(AND($G3020,NOT(ISTEXT($G3019)),ISNUMBER(Poczatek),ISNUMBER(Koniec_Projekt)),IFERROR(IF(LataProjekcji=$F3021,IF(AND($G3021=$G3022,$F3021=$F3022),ROUND($D3020-SUM($K3022:V3022),0),ROUND(W3020*$E3021,0)),IF(LataProjekcji&gt;$F3021,0,ROUND(W3020*$E3021,0))),0),0)</f>
        <v>0</v>
      </c>
      <c r="X3022" s="5">
        <f ca="1">IF(AND($G3020,NOT(ISTEXT($G3019)),ISNUMBER(Poczatek),ISNUMBER(Koniec_Projekt)),IFERROR(IF(LataProjekcji=$F3021,IF(AND($G3021=$G3022,$F3021=$F3022),ROUND($D3020-SUM($K3022:W3022),0),ROUND(X3020*$E3021,0)),IF(LataProjekcji&gt;$F3021,0,ROUND(X3020*$E3021,0))),0),0)</f>
        <v>0</v>
      </c>
      <c r="Y3022" s="5">
        <f ca="1">IF(AND($G3020,NOT(ISTEXT($G3019)),ISNUMBER(Poczatek),ISNUMBER(Koniec_Projekt)),IFERROR(IF(LataProjekcji=$F3021,IF(AND($G3021=$G3022,$F3021=$F3022),ROUND($D3020-SUM($K3022:X3022),0),ROUND(Y3020*$E3021,0)),IF(LataProjekcji&gt;$F3021,0,ROUND(Y3020*$E3021,0))),0),0)</f>
        <v>0</v>
      </c>
      <c r="Z3022" s="5">
        <f ca="1">IF(AND($G3020,NOT(ISTEXT($G3019)),ISNUMBER(Poczatek),ISNUMBER(Koniec_Projekt)),IFERROR(IF(LataProjekcji=$F3021,IF(AND($G3021=$G3022,$F3021=$F3022),ROUND($D3020-SUM($K3022:Y3022),0),ROUND(Z3020*$E3021,0)),IF(LataProjekcji&gt;$F3021,0,ROUND(Z3020*$E3021,0))),0),0)</f>
        <v>0</v>
      </c>
      <c r="AA3022" s="5">
        <f ca="1">IF(AND($G3020,NOT(ISTEXT($G3019)),ISNUMBER(Poczatek),ISNUMBER(Koniec_Projekt)),IFERROR(IF(LataProjekcji=$F3021,IF(AND($G3021=$G3022,$F3021=$F3022),ROUND($D3020-SUM($K3022:Z3022),0),ROUND(AA3020*$E3021,0)),IF(LataProjekcji&gt;$F3021,0,ROUND(AA3020*$E3021,0))),0),0)</f>
        <v>0</v>
      </c>
      <c r="AB3022" s="5">
        <f ca="1">IF(AND($G3020,NOT(ISTEXT($G3019)),ISNUMBER(Poczatek),ISNUMBER(Koniec_Projekt)),IFERROR(IF(LataProjekcji=$F3021,IF(AND($G3021=$G3022,$F3021=$F3022),ROUND($D3020-SUM($K3022:AA3022),0),ROUND(AB3020*$E3021,0)),IF(LataProjekcji&gt;$F3021,0,ROUND(AB3020*$E3021,0))),0),0)</f>
        <v>0</v>
      </c>
      <c r="AC3022" s="5">
        <f ca="1">IF(AND($G3020,NOT(ISTEXT($G3019)),ISNUMBER(Poczatek),ISNUMBER(Koniec_Projekt)),IFERROR(IF(LataProjekcji=$F3021,IF(AND($G3021=$G3022,$F3021=$F3022),ROUND($D3020-SUM($K3022:AB3022),0),ROUND(AC3020*$E3021,0)),IF(LataProjekcji&gt;$F3021,0,ROUND(AC3020*$E3021,0))),0),0)</f>
        <v>0</v>
      </c>
      <c r="AD3022" s="5">
        <f ca="1">IF(AND($G3020,NOT(ISTEXT($G3019)),ISNUMBER(Poczatek),ISNUMBER(Koniec_Projekt)),IFERROR(IF(LataProjekcji=$F3021,IF(AND($G3021=$G3022,$F3021=$F3022),ROUND($D3020-SUM($K3022:AC3022),0),ROUND(AD3020*$E3021,0)),IF(LataProjekcji&gt;$F3021,0,ROUND(AD3020*$E3021,0))),0),0)</f>
        <v>0</v>
      </c>
      <c r="AE3022" s="5">
        <f ca="1">IF(AND($G3020,NOT(ISTEXT($G3019)),ISNUMBER(Poczatek),ISNUMBER(Koniec_Projekt)),IFERROR(IF(LataProjekcji=$F3021,IF(AND($G3021=$G3022,$F3021=$F3022),ROUND($D3020-SUM($K3022:AD3022),0),ROUND(AE3020*$E3021,0)),IF(LataProjekcji&gt;$F3021,0,ROUND(AE3020*$E3021,0))),0),0)</f>
        <v>0</v>
      </c>
    </row>
    <row r="3023" spans="2:31" ht="12.5" hidden="1" thickBot="1">
      <c r="B3023" s="532" t="s">
        <v>755</v>
      </c>
      <c r="C3023" s="533"/>
      <c r="D3023" s="534">
        <f ca="1">IF(D3020&gt;10,ROUND((D3022-1)*E3021,0),E3021)</f>
        <v>0</v>
      </c>
      <c r="E3023" s="534">
        <f ca="1">D3020-D3023</f>
        <v>0</v>
      </c>
      <c r="F3023" s="533"/>
      <c r="G3023" s="533"/>
      <c r="H3023" s="533"/>
      <c r="I3023" s="533"/>
      <c r="J3023" s="533"/>
      <c r="K3023" s="533"/>
      <c r="L3023" s="533"/>
      <c r="M3023" s="533"/>
      <c r="N3023" s="533"/>
      <c r="O3023" s="533"/>
      <c r="P3023" s="533"/>
      <c r="Q3023" s="533"/>
      <c r="R3023" s="533"/>
      <c r="S3023" s="533"/>
      <c r="T3023" s="533"/>
      <c r="U3023" s="533"/>
      <c r="V3023" s="533"/>
      <c r="W3023" s="533"/>
      <c r="X3023" s="533"/>
      <c r="Y3023" s="533"/>
      <c r="Z3023" s="533"/>
      <c r="AA3023" s="533"/>
      <c r="AB3023" s="533"/>
      <c r="AC3023" s="533"/>
      <c r="AD3023" s="533"/>
      <c r="AE3023" s="533"/>
    </row>
    <row r="3024" spans="2:31" ht="12.5" hidden="1" thickTop="1"/>
    <row r="3025" spans="1:31" ht="12.5" hidden="1" thickBot="1">
      <c r="B3025" s="535" t="str">
        <f ca="1">"nazwa ST: "&amp;B1870</f>
        <v xml:space="preserve">nazwa ST: </v>
      </c>
      <c r="C3025" s="535"/>
      <c r="D3025" s="536">
        <f>D1870</f>
        <v>1573</v>
      </c>
      <c r="E3025" s="535"/>
      <c r="F3025" s="535"/>
      <c r="G3025" s="535"/>
      <c r="H3025" s="535"/>
      <c r="I3025" s="535"/>
      <c r="J3025" s="535"/>
      <c r="K3025" s="544" t="str">
        <f t="shared" ref="K3025:AE3025" si="3766">LataProjekcji</f>
        <v>Uzupełnij dane</v>
      </c>
      <c r="L3025" s="544" t="str">
        <f t="shared" si="3766"/>
        <v/>
      </c>
      <c r="M3025" s="544" t="str">
        <f t="shared" si="3766"/>
        <v/>
      </c>
      <c r="N3025" s="544" t="str">
        <f t="shared" si="3766"/>
        <v/>
      </c>
      <c r="O3025" s="544" t="str">
        <f t="shared" si="3766"/>
        <v/>
      </c>
      <c r="P3025" s="544" t="str">
        <f t="shared" si="3766"/>
        <v/>
      </c>
      <c r="Q3025" s="544" t="str">
        <f t="shared" si="3766"/>
        <v/>
      </c>
      <c r="R3025" s="544" t="str">
        <f t="shared" si="3766"/>
        <v/>
      </c>
      <c r="S3025" s="544" t="str">
        <f t="shared" si="3766"/>
        <v/>
      </c>
      <c r="T3025" s="544" t="str">
        <f t="shared" si="3766"/>
        <v/>
      </c>
      <c r="U3025" s="544" t="str">
        <f t="shared" si="3766"/>
        <v/>
      </c>
      <c r="V3025" s="544" t="str">
        <f t="shared" si="3766"/>
        <v/>
      </c>
      <c r="W3025" s="544" t="str">
        <f t="shared" si="3766"/>
        <v/>
      </c>
      <c r="X3025" s="544" t="str">
        <f t="shared" si="3766"/>
        <v/>
      </c>
      <c r="Y3025" s="544" t="str">
        <f t="shared" si="3766"/>
        <v/>
      </c>
      <c r="Z3025" s="544" t="str">
        <f t="shared" si="3766"/>
        <v/>
      </c>
      <c r="AA3025" s="544" t="str">
        <f t="shared" si="3766"/>
        <v/>
      </c>
      <c r="AB3025" s="544" t="str">
        <f t="shared" si="3766"/>
        <v/>
      </c>
      <c r="AC3025" s="544" t="str">
        <f t="shared" si="3766"/>
        <v/>
      </c>
      <c r="AD3025" s="544" t="str">
        <f t="shared" si="3766"/>
        <v/>
      </c>
      <c r="AE3025" s="544" t="str">
        <f t="shared" si="3766"/>
        <v/>
      </c>
    </row>
    <row r="3026" spans="1:31" hidden="1">
      <c r="B3026" s="531" t="s">
        <v>756</v>
      </c>
      <c r="D3026" s="1">
        <f ca="1">D1871</f>
        <v>0</v>
      </c>
      <c r="E3026" s="1">
        <f ca="1">E1871</f>
        <v>0</v>
      </c>
      <c r="F3026" s="1">
        <f ca="1">IF(D3027&gt;10,F1871,1)</f>
        <v>1</v>
      </c>
      <c r="G3026" s="530" t="str">
        <f ca="1">IF(OR(ISBLANK(OFFSET($E$269,$D3025,0)),ISTEXT(OFFSET($E$269,$D3025,0))),"brak daty",IF(D3027&gt;10,EDATE(OFFSET($E$269,$D3025,0),D3029),DATE(D3026,E3026,1)))</f>
        <v>brak daty</v>
      </c>
      <c r="H3026" s="543" t="b">
        <f ca="1">SUM(K3026:AE3026)=D3029</f>
        <v>1</v>
      </c>
      <c r="I3026" s="1" t="s">
        <v>752</v>
      </c>
      <c r="K3026" s="5">
        <f ca="1">IF(AND($G3027,NOT(ISTEXT($G3026)),ISNUMBER(Poczatek),ISNUMBER(Koniec_Projekt)),IFERROR(IF($D3026=LataProjekcji,$F3026,IF($D3026&lt;LataProjekcji,IF((SUM(K3026)+12)&lt;$D3029,12,$D3029-SUM(K3026)),0)),0),0)</f>
        <v>0</v>
      </c>
      <c r="L3026" s="5">
        <f ca="1">IF(AND($G3027,NOT(ISTEXT($G3026)),ISNUMBER(Poczatek),ISNUMBER(Koniec_Projekt)),IFERROR(IF($D3026=LataProjekcji,$F3026,IF($D3026&lt;LataProjekcji,IF((SUM($K3026:K3026)+12)&lt;$D3029,12,$D3029-SUM($K3026:K3026)),0)),0),0)</f>
        <v>0</v>
      </c>
      <c r="M3026" s="5">
        <f ca="1">IF(AND($G3027,NOT(ISTEXT($G3026)),ISNUMBER(Poczatek),ISNUMBER(Koniec_Projekt)),IFERROR(IF($D3026=LataProjekcji,$F3026,IF($D3026&lt;LataProjekcji,IF((SUM($K3026:L3026)+12)&lt;$D3029,12,$D3029-SUM($K3026:L3026)),0)),0),0)</f>
        <v>0</v>
      </c>
      <c r="N3026" s="5">
        <f ca="1">IF(AND($G3027,NOT(ISTEXT($G3026)),ISNUMBER(Poczatek),ISNUMBER(Koniec_Projekt)),IFERROR(IF($D3026=LataProjekcji,$F3026,IF($D3026&lt;LataProjekcji,IF((SUM($K3026:M3026)+12)&lt;$D3029,12,$D3029-SUM($K3026:M3026)),0)),0),0)</f>
        <v>0</v>
      </c>
      <c r="O3026" s="5">
        <f ca="1">IF(AND($G3027,NOT(ISTEXT($G3026)),ISNUMBER(Poczatek),ISNUMBER(Koniec_Projekt)),IFERROR(IF($D3026=LataProjekcji,$F3026,IF($D3026&lt;LataProjekcji,IF((SUM($K3026:N3026)+12)&lt;$D3029,12,$D3029-SUM($K3026:N3026)),0)),0),0)</f>
        <v>0</v>
      </c>
      <c r="P3026" s="5">
        <f ca="1">IF(AND($G3027,NOT(ISTEXT($G3026)),ISNUMBER(Poczatek),ISNUMBER(Koniec_Projekt)),IFERROR(IF($D3026=LataProjekcji,$F3026,IF($D3026&lt;LataProjekcji,IF((SUM($K3026:O3026)+12)&lt;$D3029,12,$D3029-SUM($K3026:O3026)),0)),0),0)</f>
        <v>0</v>
      </c>
      <c r="Q3026" s="5">
        <f ca="1">IF(AND($G3027,NOT(ISTEXT($G3026)),ISNUMBER(Poczatek),ISNUMBER(Koniec_Projekt)),IFERROR(IF($D3026=LataProjekcji,$F3026,IF($D3026&lt;LataProjekcji,IF((SUM($K3026:P3026)+12)&lt;$D3029,12,$D3029-SUM($K3026:P3026)),0)),0),0)</f>
        <v>0</v>
      </c>
      <c r="R3026" s="5">
        <f ca="1">IF(AND($G3027,NOT(ISTEXT($G3026)),ISNUMBER(Poczatek),ISNUMBER(Koniec_Projekt)),IFERROR(IF($D3026=LataProjekcji,$F3026,IF($D3026&lt;LataProjekcji,IF((SUM($K3026:Q3026)+12)&lt;$D3029,12,$D3029-SUM($K3026:Q3026)),0)),0),0)</f>
        <v>0</v>
      </c>
      <c r="S3026" s="5">
        <f ca="1">IF(AND($G3027,NOT(ISTEXT($G3026)),ISNUMBER(Poczatek),ISNUMBER(Koniec_Projekt)),IFERROR(IF($D3026=LataProjekcji,$F3026,IF($D3026&lt;LataProjekcji,IF((SUM($K3026:R3026)+12)&lt;$D3029,12,$D3029-SUM($K3026:R3026)),0)),0),0)</f>
        <v>0</v>
      </c>
      <c r="T3026" s="5">
        <f ca="1">IF(AND($G3027,NOT(ISTEXT($G3026)),ISNUMBER(Poczatek),ISNUMBER(Koniec_Projekt)),IFERROR(IF($D3026=LataProjekcji,$F3026,IF($D3026&lt;LataProjekcji,IF((SUM($K3026:S3026)+12)&lt;$D3029,12,$D3029-SUM($K3026:S3026)),0)),0),0)</f>
        <v>0</v>
      </c>
      <c r="U3026" s="5">
        <f ca="1">IF(AND($G3027,NOT(ISTEXT($G3026)),ISNUMBER(Poczatek),ISNUMBER(Koniec_Projekt)),IFERROR(IF($D3026=LataProjekcji,$F3026,IF($D3026&lt;LataProjekcji,IF((SUM($K3026:T3026)+12)&lt;$D3029,12,$D3029-SUM($K3026:T3026)),0)),0),0)</f>
        <v>0</v>
      </c>
      <c r="V3026" s="5">
        <f ca="1">IF(AND($G3027,NOT(ISTEXT($G3026)),ISNUMBER(Poczatek),ISNUMBER(Koniec_Projekt)),IFERROR(IF($D3026=LataProjekcji,$F3026,IF($D3026&lt;LataProjekcji,IF((SUM($K3026:U3026)+12)&lt;$D3029,12,$D3029-SUM($K3026:U3026)),0)),0),0)</f>
        <v>0</v>
      </c>
      <c r="W3026" s="5">
        <f ca="1">IF(AND($G3027,NOT(ISTEXT($G3026)),ISNUMBER(Poczatek),ISNUMBER(Koniec_Projekt)),IFERROR(IF($D3026=LataProjekcji,$F3026,IF($D3026&lt;LataProjekcji,IF((SUM($K3026:V3026)+12)&lt;$D3029,12,$D3029-SUM($K3026:V3026)),0)),0),0)</f>
        <v>0</v>
      </c>
      <c r="X3026" s="5">
        <f ca="1">IF(AND($G3027,NOT(ISTEXT($G3026)),ISNUMBER(Poczatek),ISNUMBER(Koniec_Projekt)),IFERROR(IF($D3026=LataProjekcji,$F3026,IF($D3026&lt;LataProjekcji,IF((SUM($K3026:W3026)+12)&lt;$D3029,12,$D3029-SUM($K3026:W3026)),0)),0),0)</f>
        <v>0</v>
      </c>
      <c r="Y3026" s="5">
        <f ca="1">IF(AND($G3027,NOT(ISTEXT($G3026)),ISNUMBER(Poczatek),ISNUMBER(Koniec_Projekt)),IFERROR(IF($D3026=LataProjekcji,$F3026,IF($D3026&lt;LataProjekcji,IF((SUM($K3026:X3026)+12)&lt;$D3029,12,$D3029-SUM($K3026:X3026)),0)),0),0)</f>
        <v>0</v>
      </c>
      <c r="Z3026" s="5">
        <f ca="1">IF(AND($G3027,NOT(ISTEXT($G3026)),ISNUMBER(Poczatek),ISNUMBER(Koniec_Projekt)),IFERROR(IF($D3026=LataProjekcji,$F3026,IF($D3026&lt;LataProjekcji,IF((SUM($K3026:Y3026)+12)&lt;$D3029,12,$D3029-SUM($K3026:Y3026)),0)),0),0)</f>
        <v>0</v>
      </c>
      <c r="AA3026" s="5">
        <f ca="1">IF(AND($G3027,NOT(ISTEXT($G3026)),ISNUMBER(Poczatek),ISNUMBER(Koniec_Projekt)),IFERROR(IF($D3026=LataProjekcji,$F3026,IF($D3026&lt;LataProjekcji,IF((SUM($K3026:Z3026)+12)&lt;$D3029,12,$D3029-SUM($K3026:Z3026)),0)),0),0)</f>
        <v>0</v>
      </c>
      <c r="AB3026" s="5">
        <f ca="1">IF(AND($G3027,NOT(ISTEXT($G3026)),ISNUMBER(Poczatek),ISNUMBER(Koniec_Projekt)),IFERROR(IF($D3026=LataProjekcji,$F3026,IF($D3026&lt;LataProjekcji,IF((SUM($K3026:AA3026)+12)&lt;$D3029,12,$D3029-SUM($K3026:AA3026)),0)),0),0)</f>
        <v>0</v>
      </c>
      <c r="AC3026" s="5">
        <f ca="1">IF(AND($G3027,NOT(ISTEXT($G3026)),ISNUMBER(Poczatek),ISNUMBER(Koniec_Projekt)),IFERROR(IF($D3026=LataProjekcji,$F3026,IF($D3026&lt;LataProjekcji,IF((SUM($K3026:AB3026)+12)&lt;$D3029,12,$D3029-SUM($K3026:AB3026)),0)),0),0)</f>
        <v>0</v>
      </c>
      <c r="AD3026" s="5">
        <f ca="1">IF(AND($G3027,NOT(ISTEXT($G3026)),ISNUMBER(Poczatek),ISNUMBER(Koniec_Projekt)),IFERROR(IF($D3026=LataProjekcji,$F3026,IF($D3026&lt;LataProjekcji,IF((SUM($K3026:AC3026)+12)&lt;$D3029,12,$D3029-SUM($K3026:AC3026)),0)),0),0)</f>
        <v>0</v>
      </c>
      <c r="AE3026" s="5">
        <f ca="1">IF(AND($G3027,NOT(ISTEXT($G3026)),ISNUMBER(Poczatek),ISNUMBER(Koniec_Projekt)),IFERROR(IF($D3026=LataProjekcji,$F3026,IF($D3026&lt;LataProjekcji,IF((SUM($K3026:AD3026)+12)&lt;$D3029,12,$D3029-SUM($K3026:AD3026)),0)),0),0)</f>
        <v>0</v>
      </c>
    </row>
    <row r="3027" spans="1:31" hidden="1">
      <c r="B3027" s="531" t="s">
        <v>758</v>
      </c>
      <c r="D3027" s="5">
        <f ca="1">D1872</f>
        <v>0</v>
      </c>
      <c r="E3027" s="459">
        <f ca="1">E1872</f>
        <v>0</v>
      </c>
      <c r="F3027" s="459">
        <f ca="1">F1872</f>
        <v>0</v>
      </c>
      <c r="G3027" s="1" t="b">
        <f>NOT(ISBLANK(am_maszyny))</f>
        <v>0</v>
      </c>
      <c r="H3027" s="543" t="b">
        <f ca="1">SUM(K3027:AE3027)=E3029</f>
        <v>1</v>
      </c>
      <c r="I3027" s="1" t="s">
        <v>753</v>
      </c>
      <c r="K3027" s="542">
        <f ca="1">IF(AND($G3027,NOT(ISTEXT($G3026)),ISNUMBER(Poczatek),ISNUMBER(Koniec_Projekt)),IFERROR(IF($D3026=LataProjekcji,IF($F3026&gt;$E3029,$E3029,$F3026),IF($D3029&gt;=$E3029,(IF($D3026&lt;LataProjekcji,IF((SUM(J3027:$K3027)+12)&lt;$E3029,12,$E3029-SUM(J3027:$K3027)),0)),(IF($D3026&lt;LataProjekcji,IF((SUM(J3027:$K3027)+12)&lt;$D3029,12,$D3029-SUM(J3027:$K3027)),0)))),0),0)</f>
        <v>0</v>
      </c>
      <c r="L3027" s="542">
        <f ca="1">IF(AND($G3027,NOT(ISTEXT($G3026)),ISNUMBER(Poczatek),ISNUMBER(Koniec_Projekt)),IFERROR(IF($D3026=LataProjekcji,IF($F3026&gt;$E3029,$E3029,$F3026),IF($D3029&gt;=$E3029,(IF($D3026&lt;LataProjekcji,IF((SUM($K3027:K3027)+12)&lt;$E3029,12,$E3029-SUM($K3027:K3027)),0)),(IF($D3026&lt;LataProjekcji,IF((SUM($K3027:K3027)+12)&lt;$D3029,12,$D3029-SUM($K3027:K3027)),0)))),0),0)</f>
        <v>0</v>
      </c>
      <c r="M3027" s="542">
        <f ca="1">IF(AND($G3027,NOT(ISTEXT($G3026)),ISNUMBER(Poczatek),ISNUMBER(Koniec_Projekt)),IFERROR(IF($D3026=LataProjekcji,IF($F3026&gt;$E3029,$E3029,$F3026),IF($D3029&gt;=$E3029,(IF($D3026&lt;LataProjekcji,IF((SUM($K3027:L3027)+12)&lt;$E3029,12,$E3029-SUM($K3027:L3027)),0)),(IF($D3026&lt;LataProjekcji,IF((SUM($K3027:L3027)+12)&lt;$D3029,12,$D3029-SUM($K3027:L3027)),0)))),0),0)</f>
        <v>0</v>
      </c>
      <c r="N3027" s="542">
        <f ca="1">IF(AND($G3027,NOT(ISTEXT($G3026)),ISNUMBER(Poczatek),ISNUMBER(Koniec_Projekt)),IFERROR(IF($D3026=LataProjekcji,IF($F3026&gt;$E3029,$E3029,$F3026),IF($D3029&gt;=$E3029,(IF($D3026&lt;LataProjekcji,IF((SUM($K3027:M3027)+12)&lt;$E3029,12,$E3029-SUM($K3027:M3027)),0)),(IF($D3026&lt;LataProjekcji,IF((SUM($K3027:M3027)+12)&lt;$D3029,12,$D3029-SUM($K3027:M3027)),0)))),0),0)</f>
        <v>0</v>
      </c>
      <c r="O3027" s="542">
        <f ca="1">IF(AND($G3027,NOT(ISTEXT($G3026)),ISNUMBER(Poczatek),ISNUMBER(Koniec_Projekt)),IFERROR(IF($D3026=LataProjekcji,IF($F3026&gt;$E3029,$E3029,$F3026),IF($D3029&gt;=$E3029,(IF($D3026&lt;LataProjekcji,IF((SUM($K3027:N3027)+12)&lt;$E3029,12,$E3029-SUM($K3027:N3027)),0)),(IF($D3026&lt;LataProjekcji,IF((SUM($K3027:N3027)+12)&lt;$D3029,12,$D3029-SUM($K3027:N3027)),0)))),0),0)</f>
        <v>0</v>
      </c>
      <c r="P3027" s="542">
        <f ca="1">IF(AND($G3027,NOT(ISTEXT($G3026)),ISNUMBER(Poczatek),ISNUMBER(Koniec_Projekt)),IFERROR(IF($D3026=LataProjekcji,IF($F3026&gt;$E3029,$E3029,$F3026),IF($D3029&gt;=$E3029,(IF($D3026&lt;LataProjekcji,IF((SUM($K3027:O3027)+12)&lt;$E3029,12,$E3029-SUM($K3027:O3027)),0)),(IF($D3026&lt;LataProjekcji,IF((SUM($K3027:O3027)+12)&lt;$D3029,12,$D3029-SUM($K3027:O3027)),0)))),0),0)</f>
        <v>0</v>
      </c>
      <c r="Q3027" s="542">
        <f ca="1">IF(AND($G3027,NOT(ISTEXT($G3026)),ISNUMBER(Poczatek),ISNUMBER(Koniec_Projekt)),IFERROR(IF($D3026=LataProjekcji,IF($F3026&gt;$E3029,$E3029,$F3026),IF($D3029&gt;=$E3029,(IF($D3026&lt;LataProjekcji,IF((SUM($K3027:P3027)+12)&lt;$E3029,12,$E3029-SUM($K3027:P3027)),0)),(IF($D3026&lt;LataProjekcji,IF((SUM($K3027:P3027)+12)&lt;$D3029,12,$D3029-SUM($K3027:P3027)),0)))),0),0)</f>
        <v>0</v>
      </c>
      <c r="R3027" s="542">
        <f ca="1">IF(AND($G3027,NOT(ISTEXT($G3026)),ISNUMBER(Poczatek),ISNUMBER(Koniec_Projekt)),IFERROR(IF($D3026=LataProjekcji,IF($F3026&gt;$E3029,$E3029,$F3026),IF($D3029&gt;=$E3029,(IF($D3026&lt;LataProjekcji,IF((SUM($K3027:Q3027)+12)&lt;$E3029,12,$E3029-SUM($K3027:Q3027)),0)),(IF($D3026&lt;LataProjekcji,IF((SUM($K3027:Q3027)+12)&lt;$D3029,12,$D3029-SUM($K3027:Q3027)),0)))),0),0)</f>
        <v>0</v>
      </c>
      <c r="S3027" s="542">
        <f ca="1">IF(AND($G3027,NOT(ISTEXT($G3026)),ISNUMBER(Poczatek),ISNUMBER(Koniec_Projekt)),IFERROR(IF($D3026=LataProjekcji,IF($F3026&gt;$E3029,$E3029,$F3026),IF($D3029&gt;=$E3029,(IF($D3026&lt;LataProjekcji,IF((SUM($K3027:R3027)+12)&lt;$E3029,12,$E3029-SUM($K3027:R3027)),0)),(IF($D3026&lt;LataProjekcji,IF((SUM($K3027:R3027)+12)&lt;$D3029,12,$D3029-SUM($K3027:R3027)),0)))),0),0)</f>
        <v>0</v>
      </c>
      <c r="T3027" s="542">
        <f ca="1">IF(AND($G3027,NOT(ISTEXT($G3026)),ISNUMBER(Poczatek),ISNUMBER(Koniec_Projekt)),IFERROR(IF($D3026=LataProjekcji,IF($F3026&gt;$E3029,$E3029,$F3026),IF($D3029&gt;=$E3029,(IF($D3026&lt;LataProjekcji,IF((SUM($K3027:S3027)+12)&lt;$E3029,12,$E3029-SUM($K3027:S3027)),0)),(IF($D3026&lt;LataProjekcji,IF((SUM($K3027:S3027)+12)&lt;$D3029,12,$D3029-SUM($K3027:S3027)),0)))),0),0)</f>
        <v>0</v>
      </c>
      <c r="U3027" s="542">
        <f ca="1">IF(AND($G3027,NOT(ISTEXT($G3026)),ISNUMBER(Poczatek),ISNUMBER(Koniec_Projekt)),IFERROR(IF($D3026=LataProjekcji,IF($F3026&gt;$E3029,$E3029,$F3026),IF($D3029&gt;=$E3029,(IF($D3026&lt;LataProjekcji,IF((SUM($K3027:T3027)+12)&lt;$E3029,12,$E3029-SUM($K3027:T3027)),0)),(IF($D3026&lt;LataProjekcji,IF((SUM($K3027:T3027)+12)&lt;$D3029,12,$D3029-SUM($K3027:T3027)),0)))),0),0)</f>
        <v>0</v>
      </c>
      <c r="V3027" s="542">
        <f ca="1">IF(AND($G3027,NOT(ISTEXT($G3026)),ISNUMBER(Poczatek),ISNUMBER(Koniec_Projekt)),IFERROR(IF($D3026=LataProjekcji,IF($F3026&gt;$E3029,$E3029,$F3026),IF($D3029&gt;=$E3029,(IF($D3026&lt;LataProjekcji,IF((SUM($K3027:U3027)+12)&lt;$E3029,12,$E3029-SUM($K3027:U3027)),0)),(IF($D3026&lt;LataProjekcji,IF((SUM($K3027:U3027)+12)&lt;$D3029,12,$D3029-SUM($K3027:U3027)),0)))),0),0)</f>
        <v>0</v>
      </c>
      <c r="W3027" s="542">
        <f ca="1">IF(AND($G3027,NOT(ISTEXT($G3026)),ISNUMBER(Poczatek),ISNUMBER(Koniec_Projekt)),IFERROR(IF($D3026=LataProjekcji,IF($F3026&gt;$E3029,$E3029,$F3026),IF($D3029&gt;=$E3029,(IF($D3026&lt;LataProjekcji,IF((SUM($K3027:V3027)+12)&lt;$E3029,12,$E3029-SUM($K3027:V3027)),0)),(IF($D3026&lt;LataProjekcji,IF((SUM($K3027:V3027)+12)&lt;$D3029,12,$D3029-SUM($K3027:V3027)),0)))),0),0)</f>
        <v>0</v>
      </c>
      <c r="X3027" s="542">
        <f ca="1">IF(AND($G3027,NOT(ISTEXT($G3026)),ISNUMBER(Poczatek),ISNUMBER(Koniec_Projekt)),IFERROR(IF($D3026=LataProjekcji,IF($F3026&gt;$E3029,$E3029,$F3026),IF($D3029&gt;=$E3029,(IF($D3026&lt;LataProjekcji,IF((SUM($K3027:W3027)+12)&lt;$E3029,12,$E3029-SUM($K3027:W3027)),0)),(IF($D3026&lt;LataProjekcji,IF((SUM($K3027:W3027)+12)&lt;$D3029,12,$D3029-SUM($K3027:W3027)),0)))),0),0)</f>
        <v>0</v>
      </c>
      <c r="Y3027" s="542">
        <f ca="1">IF(AND($G3027,NOT(ISTEXT($G3026)),ISNUMBER(Poczatek),ISNUMBER(Koniec_Projekt)),IFERROR(IF($D3026=LataProjekcji,IF($F3026&gt;$E3029,$E3029,$F3026),IF($D3029&gt;=$E3029,(IF($D3026&lt;LataProjekcji,IF((SUM($K3027:X3027)+12)&lt;$E3029,12,$E3029-SUM($K3027:X3027)),0)),(IF($D3026&lt;LataProjekcji,IF((SUM($K3027:X3027)+12)&lt;$D3029,12,$D3029-SUM($K3027:X3027)),0)))),0),0)</f>
        <v>0</v>
      </c>
      <c r="Z3027" s="542">
        <f ca="1">IF(AND($G3027,NOT(ISTEXT($G3026)),ISNUMBER(Poczatek),ISNUMBER(Koniec_Projekt)),IFERROR(IF($D3026=LataProjekcji,IF($F3026&gt;$E3029,$E3029,$F3026),IF($D3029&gt;=$E3029,(IF($D3026&lt;LataProjekcji,IF((SUM($K3027:Y3027)+12)&lt;$E3029,12,$E3029-SUM($K3027:Y3027)),0)),(IF($D3026&lt;LataProjekcji,IF((SUM($K3027:Y3027)+12)&lt;$D3029,12,$D3029-SUM($K3027:Y3027)),0)))),0),0)</f>
        <v>0</v>
      </c>
      <c r="AA3027" s="542">
        <f ca="1">IF(AND($G3027,NOT(ISTEXT($G3026)),ISNUMBER(Poczatek),ISNUMBER(Koniec_Projekt)),IFERROR(IF($D3026=LataProjekcji,IF($F3026&gt;$E3029,$E3029,$F3026),IF($D3029&gt;=$E3029,(IF($D3026&lt;LataProjekcji,IF((SUM($K3027:Z3027)+12)&lt;$E3029,12,$E3029-SUM($K3027:Z3027)),0)),(IF($D3026&lt;LataProjekcji,IF((SUM($K3027:Z3027)+12)&lt;$D3029,12,$D3029-SUM($K3027:Z3027)),0)))),0),0)</f>
        <v>0</v>
      </c>
      <c r="AB3027" s="542">
        <f ca="1">IF(AND($G3027,NOT(ISTEXT($G3026)),ISNUMBER(Poczatek),ISNUMBER(Koniec_Projekt)),IFERROR(IF($D3026=LataProjekcji,IF($F3026&gt;$E3029,$E3029,$F3026),IF($D3029&gt;=$E3029,(IF($D3026&lt;LataProjekcji,IF((SUM($K3027:AA3027)+12)&lt;$E3029,12,$E3029-SUM($K3027:AA3027)),0)),(IF($D3026&lt;LataProjekcji,IF((SUM($K3027:AA3027)+12)&lt;$D3029,12,$D3029-SUM($K3027:AA3027)),0)))),0),0)</f>
        <v>0</v>
      </c>
      <c r="AC3027" s="542">
        <f ca="1">IF(AND($G3027,NOT(ISTEXT($G3026)),ISNUMBER(Poczatek),ISNUMBER(Koniec_Projekt)),IFERROR(IF($D3026=LataProjekcji,IF($F3026&gt;$E3029,$E3029,$F3026),IF($D3029&gt;=$E3029,(IF($D3026&lt;LataProjekcji,IF((SUM($K3027:AB3027)+12)&lt;$E3029,12,$E3029-SUM($K3027:AB3027)),0)),(IF($D3026&lt;LataProjekcji,IF((SUM($K3027:AB3027)+12)&lt;$D3029,12,$D3029-SUM($K3027:AB3027)),0)))),0),0)</f>
        <v>0</v>
      </c>
      <c r="AD3027" s="542">
        <f ca="1">IF(AND($G3027,NOT(ISTEXT($G3026)),ISNUMBER(Poczatek),ISNUMBER(Koniec_Projekt)),IFERROR(IF($D3026=LataProjekcji,IF($F3026&gt;$E3029,$E3029,$F3026),IF($D3029&gt;=$E3029,(IF($D3026&lt;LataProjekcji,IF((SUM($K3027:AC3027)+12)&lt;$E3029,12,$E3029-SUM($K3027:AC3027)),0)),(IF($D3026&lt;LataProjekcji,IF((SUM($K3027:AC3027)+12)&lt;$D3029,12,$D3029-SUM($K3027:AC3027)),0)))),0),0)</f>
        <v>0</v>
      </c>
      <c r="AE3027" s="542">
        <f ca="1">IF(AND($G3027,NOT(ISTEXT($G3026)),ISNUMBER(Poczatek),ISNUMBER(Koniec_Projekt)),IFERROR(IF($D3026=LataProjekcji,IF($F3026&gt;$E3029,$E3029,$F3026),IF($D3029&gt;=$E3029,(IF($D3026&lt;LataProjekcji,IF((SUM($K3027:AD3027)+12)&lt;$E3029,12,$E3029-SUM($K3027:AD3027)),0)),(IF($D3026&lt;LataProjekcji,IF((SUM($K3027:AD3027)+12)&lt;$D3029,12,$D3029-SUM($K3027:AD3027)),0)))),0),0)</f>
        <v>0</v>
      </c>
    </row>
    <row r="3028" spans="1:31" hidden="1">
      <c r="B3028" s="531" t="s">
        <v>757</v>
      </c>
      <c r="D3028" s="459">
        <f ca="1">D1873</f>
        <v>0</v>
      </c>
      <c r="E3028" s="459">
        <f ca="1">IF(D3027&gt;10,ROUND(D3028/12,2),D3028)</f>
        <v>0</v>
      </c>
      <c r="F3028" s="529">
        <f>Koniec_Projekt</f>
        <v>0</v>
      </c>
      <c r="G3028" s="330">
        <f>Miesiac_Koniec_Projekt</f>
        <v>0</v>
      </c>
      <c r="H3028" s="543" t="b">
        <f ca="1">SUM(K3028:AE3028)=D3027</f>
        <v>1</v>
      </c>
      <c r="I3028" s="1" t="s">
        <v>716</v>
      </c>
      <c r="K3028" s="256">
        <f ca="1">IF(AND($G3027,NOT(ISTEXT($G3026)),ISNUMBER(Poczatek),ISNUMBER(Koniec_Projekt)),IFERROR(IF(LataProjekcji=$F3029,ROUND($D3027,0),ROUND(K3026*$E3028,0)),0),0)</f>
        <v>0</v>
      </c>
      <c r="L3028" s="5">
        <f ca="1">IF(AND($G3027,NOT(ISTEXT($G3026)),ISNUMBER(Poczatek),ISNUMBER(Koniec_Projekt)),IFERROR(IF(LataProjekcji=$F3029,ROUND($D3027-SUM(K3028:$K3028),0),ROUND(L3026*$E3028,0)),0),0)</f>
        <v>0</v>
      </c>
      <c r="M3028" s="5">
        <f ca="1">IF(AND($G3027,NOT(ISTEXT($G3026)),ISNUMBER(Poczatek),ISNUMBER(Koniec_Projekt)),IFERROR(IF(LataProjekcji=$F3029,ROUND($D3027-SUM($K3028:L3028),0),ROUND(M3026*$E3028,0)),0),0)</f>
        <v>0</v>
      </c>
      <c r="N3028" s="5">
        <f ca="1">IF(AND($G3027,NOT(ISTEXT($G3026)),ISNUMBER(Poczatek),ISNUMBER(Koniec_Projekt)),IFERROR(IF(LataProjekcji=$F3029,ROUND($D3027-SUM($K3028:M3028),0),ROUND(N3026*$E3028,0)),0),0)</f>
        <v>0</v>
      </c>
      <c r="O3028" s="5">
        <f ca="1">IF(AND($G3027,NOT(ISTEXT($G3026)),ISNUMBER(Poczatek),ISNUMBER(Koniec_Projekt)),IFERROR(IF(LataProjekcji=$F3029,ROUND($D3027-SUM($K3028:N3028),0),ROUND(O3026*$E3028,0)),0),0)</f>
        <v>0</v>
      </c>
      <c r="P3028" s="5">
        <f ca="1">IF(AND($G3027,NOT(ISTEXT($G3026)),ISNUMBER(Poczatek),ISNUMBER(Koniec_Projekt)),IFERROR(IF(LataProjekcji=$F3029,ROUND($D3027-SUM($K3028:O3028),0),ROUND(P3026*$E3028,0)),0),0)</f>
        <v>0</v>
      </c>
      <c r="Q3028" s="5">
        <f ca="1">IF(AND($G3027,NOT(ISTEXT($G3026)),ISNUMBER(Poczatek),ISNUMBER(Koniec_Projekt)),IFERROR(IF(LataProjekcji=$F3029,ROUND($D3027-SUM($K3028:P3028),0),ROUND(Q3026*$E3028,0)),0),0)</f>
        <v>0</v>
      </c>
      <c r="R3028" s="5">
        <f ca="1">IF(AND($G3027,NOT(ISTEXT($G3026)),ISNUMBER(Poczatek),ISNUMBER(Koniec_Projekt)),IFERROR(IF(LataProjekcji=$F3029,ROUND($D3027-SUM($K3028:Q3028),0),ROUND(R3026*$E3028,0)),0),0)</f>
        <v>0</v>
      </c>
      <c r="S3028" s="5">
        <f ca="1">IF(AND($G3027,NOT(ISTEXT($G3026)),ISNUMBER(Poczatek),ISNUMBER(Koniec_Projekt)),IFERROR(IF(LataProjekcji=$F3029,ROUND($D3027-SUM($K3028:R3028),0),ROUND(S3026*$E3028,0)),0),0)</f>
        <v>0</v>
      </c>
      <c r="T3028" s="5">
        <f ca="1">IF(AND($G3027,NOT(ISTEXT($G3026)),ISNUMBER(Poczatek),ISNUMBER(Koniec_Projekt)),IFERROR(IF(LataProjekcji=$F3029,ROUND($D3027-SUM($K3028:S3028),0),ROUND(T3026*$E3028,0)),0),0)</f>
        <v>0</v>
      </c>
      <c r="U3028" s="5">
        <f ca="1">IF(AND($G3027,NOT(ISTEXT($G3026)),ISNUMBER(Poczatek),ISNUMBER(Koniec_Projekt)),IFERROR(IF(LataProjekcji=$F3029,ROUND($D3027-SUM($K3028:T3028),0),ROUND(U3026*$E3028,0)),0),0)</f>
        <v>0</v>
      </c>
      <c r="V3028" s="5">
        <f ca="1">IF(AND($G3027,NOT(ISTEXT($G3026)),ISNUMBER(Poczatek),ISNUMBER(Koniec_Projekt)),IFERROR(IF(LataProjekcji=$F3029,ROUND($D3027-SUM($K3028:U3028),0),ROUND(V3026*$E3028,0)),0),0)</f>
        <v>0</v>
      </c>
      <c r="W3028" s="5">
        <f ca="1">IF(AND($G3027,NOT(ISTEXT($G3026)),ISNUMBER(Poczatek),ISNUMBER(Koniec_Projekt)),IFERROR(IF(LataProjekcji=$F3029,ROUND($D3027-SUM($K3028:V3028),0),ROUND(W3026*$E3028,0)),0),0)</f>
        <v>0</v>
      </c>
      <c r="X3028" s="5">
        <f ca="1">IF(AND($G3027,NOT(ISTEXT($G3026)),ISNUMBER(Poczatek),ISNUMBER(Koniec_Projekt)),IFERROR(IF(LataProjekcji=$F3029,ROUND($D3027-SUM($K3028:W3028),0),ROUND(X3026*$E3028,0)),0),0)</f>
        <v>0</v>
      </c>
      <c r="Y3028" s="5">
        <f ca="1">IF(AND($G3027,NOT(ISTEXT($G3026)),ISNUMBER(Poczatek),ISNUMBER(Koniec_Projekt)),IFERROR(IF(LataProjekcji=$F3029,ROUND($D3027-SUM($K3028:X3028),0),ROUND(Y3026*$E3028,0)),0),0)</f>
        <v>0</v>
      </c>
      <c r="Z3028" s="5">
        <f ca="1">IF(AND($G3027,NOT(ISTEXT($G3026)),ISNUMBER(Poczatek),ISNUMBER(Koniec_Projekt)),IFERROR(IF(LataProjekcji=$F3029,ROUND($D3027-SUM($K3028:Y3028),0),ROUND(Z3026*$E3028,0)),0),0)</f>
        <v>0</v>
      </c>
      <c r="AA3028" s="5">
        <f ca="1">IF(AND($G3027,NOT(ISTEXT($G3026)),ISNUMBER(Poczatek),ISNUMBER(Koniec_Projekt)),IFERROR(IF(LataProjekcji=$F3029,ROUND($D3027-SUM($K3028:Z3028),0),ROUND(AA3026*$E3028,0)),0),0)</f>
        <v>0</v>
      </c>
      <c r="AB3028" s="5">
        <f ca="1">IF(AND($G3027,NOT(ISTEXT($G3026)),ISNUMBER(Poczatek),ISNUMBER(Koniec_Projekt)),IFERROR(IF(LataProjekcji=$F3029,ROUND($D3027-SUM($K3028:AA3028),0),ROUND(AB3026*$E3028,0)),0),0)</f>
        <v>0</v>
      </c>
      <c r="AC3028" s="5">
        <f ca="1">IF(AND($G3027,NOT(ISTEXT($G3026)),ISNUMBER(Poczatek),ISNUMBER(Koniec_Projekt)),IFERROR(IF(LataProjekcji=$F3029,ROUND($D3027-SUM($K3028:AB3028),0),ROUND(AC3026*$E3028,0)),0),0)</f>
        <v>0</v>
      </c>
      <c r="AD3028" s="5">
        <f ca="1">IF(AND($G3027,NOT(ISTEXT($G3026)),ISNUMBER(Poczatek),ISNUMBER(Koniec_Projekt)),IFERROR(IF(LataProjekcji=$F3029,ROUND($D3027-SUM($K3028:AC3028),0),ROUND(AD3026*$E3028,0)),0),0)</f>
        <v>0</v>
      </c>
      <c r="AE3028" s="5">
        <f ca="1">IF(AND($G3027,NOT(ISTEXT($G3026)),ISNUMBER(Poczatek),ISNUMBER(Koniec_Projekt)),IFERROR(IF(LataProjekcji=$F3029,ROUND($D3027-SUM($K3028:AD3028),0),ROUND(AE3026*$E3028,0)),0),0)</f>
        <v>0</v>
      </c>
    </row>
    <row r="3029" spans="1:31" hidden="1">
      <c r="B3029" s="531" t="s">
        <v>754</v>
      </c>
      <c r="D3029" s="1">
        <f ca="1">IFERROR(ROUNDUP(D3027/E3028,0),0)</f>
        <v>0</v>
      </c>
      <c r="E3029" s="1">
        <f ca="1">IF(D3029=0,0,DATEDIF(DATE(D3026,E3026,1),DATE(F3028,G3028,1),"m"))</f>
        <v>0</v>
      </c>
      <c r="F3029" s="1" t="str">
        <f ca="1">IFERROR(YEAR(G3026),"brak daty")</f>
        <v>brak daty</v>
      </c>
      <c r="G3029" s="1" t="str">
        <f ca="1">IFERROR(MONTH(G3026),"brak daty")</f>
        <v>brak daty</v>
      </c>
      <c r="I3029" s="1" t="s">
        <v>426</v>
      </c>
      <c r="K3029" s="5">
        <f ca="1">IF(AND($G3027,NOT(ISTEXT($G3026)),ISNUMBER(Poczatek),ISNUMBER(Koniec_Projekt)),IFERROR(IF(LataProjekcji=$F3028,IF(AND($G3028=$G3029,$F3028=$F3029),ROUND($D3027-SUM($K3029),0),ROUND(K3027*$E3028,0)),IF(LataProjekcji&gt;$F3028,0,ROUND(K3027*$E3028,0))),0),0)</f>
        <v>0</v>
      </c>
      <c r="L3029" s="5">
        <f ca="1">IF(AND($G3027,NOT(ISTEXT($G3026)),ISNUMBER(Poczatek),ISNUMBER(Koniec_Projekt)),IFERROR(IF(LataProjekcji=$F3028,IF(AND($G3028=$G3029,$F3028=$F3029),ROUND($D3027-SUM($K3029:K3029),0),ROUND(L3027*$E3028,0)),IF(LataProjekcji&gt;$F3028,0,ROUND(L3027*$E3028,0))),0),0)</f>
        <v>0</v>
      </c>
      <c r="M3029" s="5">
        <f ca="1">IF(AND($G3027,NOT(ISTEXT($G3026)),ISNUMBER(Poczatek),ISNUMBER(Koniec_Projekt)),IFERROR(IF(LataProjekcji=$F3028,IF(AND($G3028=$G3029,$F3028=$F3029),ROUND($D3027-SUM($K3029:L3029),0),ROUND(M3027*$E3028,0)),IF(LataProjekcji&gt;$F3028,0,ROUND(M3027*$E3028,0))),0),0)</f>
        <v>0</v>
      </c>
      <c r="N3029" s="5">
        <f ca="1">IF(AND($G3027,NOT(ISTEXT($G3026)),ISNUMBER(Poczatek),ISNUMBER(Koniec_Projekt)),IFERROR(IF(LataProjekcji=$F3028,IF(AND($G3028=$G3029,$F3028=$F3029),ROUND($D3027-SUM($K3029:M3029),0),ROUND(N3027*$E3028,0)),IF(LataProjekcji&gt;$F3028,0,ROUND(N3027*$E3028,0))),0),0)</f>
        <v>0</v>
      </c>
      <c r="O3029" s="5">
        <f ca="1">IF(AND($G3027,NOT(ISTEXT($G3026)),ISNUMBER(Poczatek),ISNUMBER(Koniec_Projekt)),IFERROR(IF(LataProjekcji=$F3028,IF(AND($G3028=$G3029,$F3028=$F3029),ROUND($D3027-SUM($K3029:N3029),0),ROUND(O3027*$E3028,0)),IF(LataProjekcji&gt;$F3028,0,ROUND(O3027*$E3028,0))),0),0)</f>
        <v>0</v>
      </c>
      <c r="P3029" s="5">
        <f ca="1">IF(AND($G3027,NOT(ISTEXT($G3026)),ISNUMBER(Poczatek),ISNUMBER(Koniec_Projekt)),IFERROR(IF(LataProjekcji=$F3028,IF(AND($G3028=$G3029,$F3028=$F3029),ROUND($D3027-SUM($K3029:O3029),0),ROUND(P3027*$E3028,0)),IF(LataProjekcji&gt;$F3028,0,ROUND(P3027*$E3028,0))),0),0)</f>
        <v>0</v>
      </c>
      <c r="Q3029" s="5">
        <f ca="1">IF(AND($G3027,NOT(ISTEXT($G3026)),ISNUMBER(Poczatek),ISNUMBER(Koniec_Projekt)),IFERROR(IF(LataProjekcji=$F3028,IF(AND($G3028=$G3029,$F3028=$F3029),ROUND($D3027-SUM($K3029:P3029),0),ROUND(Q3027*$E3028,0)),IF(LataProjekcji&gt;$F3028,0,ROUND(Q3027*$E3028,0))),0),0)</f>
        <v>0</v>
      </c>
      <c r="R3029" s="5">
        <f ca="1">IF(AND($G3027,NOT(ISTEXT($G3026)),ISNUMBER(Poczatek),ISNUMBER(Koniec_Projekt)),IFERROR(IF(LataProjekcji=$F3028,IF(AND($G3028=$G3029,$F3028=$F3029),ROUND($D3027-SUM($K3029:Q3029),0),ROUND(R3027*$E3028,0)),IF(LataProjekcji&gt;$F3028,0,ROUND(R3027*$E3028,0))),0),0)</f>
        <v>0</v>
      </c>
      <c r="S3029" s="5">
        <f ca="1">IF(AND($G3027,NOT(ISTEXT($G3026)),ISNUMBER(Poczatek),ISNUMBER(Koniec_Projekt)),IFERROR(IF(LataProjekcji=$F3028,IF(AND($G3028=$G3029,$F3028=$F3029),ROUND($D3027-SUM($K3029:R3029),0),ROUND(S3027*$E3028,0)),IF(LataProjekcji&gt;$F3028,0,ROUND(S3027*$E3028,0))),0),0)</f>
        <v>0</v>
      </c>
      <c r="T3029" s="5">
        <f ca="1">IF(AND($G3027,NOT(ISTEXT($G3026)),ISNUMBER(Poczatek),ISNUMBER(Koniec_Projekt)),IFERROR(IF(LataProjekcji=$F3028,IF(AND($G3028=$G3029,$F3028=$F3029),ROUND($D3027-SUM($K3029:S3029),0),ROUND(T3027*$E3028,0)),IF(LataProjekcji&gt;$F3028,0,ROUND(T3027*$E3028,0))),0),0)</f>
        <v>0</v>
      </c>
      <c r="U3029" s="5">
        <f ca="1">IF(AND($G3027,NOT(ISTEXT($G3026)),ISNUMBER(Poczatek),ISNUMBER(Koniec_Projekt)),IFERROR(IF(LataProjekcji=$F3028,IF(AND($G3028=$G3029,$F3028=$F3029),ROUND($D3027-SUM($K3029:T3029),0),ROUND(U3027*$E3028,0)),IF(LataProjekcji&gt;$F3028,0,ROUND(U3027*$E3028,0))),0),0)</f>
        <v>0</v>
      </c>
      <c r="V3029" s="5">
        <f ca="1">IF(AND($G3027,NOT(ISTEXT($G3026)),ISNUMBER(Poczatek),ISNUMBER(Koniec_Projekt)),IFERROR(IF(LataProjekcji=$F3028,IF(AND($G3028=$G3029,$F3028=$F3029),ROUND($D3027-SUM($K3029:U3029),0),ROUND(V3027*$E3028,0)),IF(LataProjekcji&gt;$F3028,0,ROUND(V3027*$E3028,0))),0),0)</f>
        <v>0</v>
      </c>
      <c r="W3029" s="5">
        <f ca="1">IF(AND($G3027,NOT(ISTEXT($G3026)),ISNUMBER(Poczatek),ISNUMBER(Koniec_Projekt)),IFERROR(IF(LataProjekcji=$F3028,IF(AND($G3028=$G3029,$F3028=$F3029),ROUND($D3027-SUM($K3029:V3029),0),ROUND(W3027*$E3028,0)),IF(LataProjekcji&gt;$F3028,0,ROUND(W3027*$E3028,0))),0),0)</f>
        <v>0</v>
      </c>
      <c r="X3029" s="5">
        <f ca="1">IF(AND($G3027,NOT(ISTEXT($G3026)),ISNUMBER(Poczatek),ISNUMBER(Koniec_Projekt)),IFERROR(IF(LataProjekcji=$F3028,IF(AND($G3028=$G3029,$F3028=$F3029),ROUND($D3027-SUM($K3029:W3029),0),ROUND(X3027*$E3028,0)),IF(LataProjekcji&gt;$F3028,0,ROUND(X3027*$E3028,0))),0),0)</f>
        <v>0</v>
      </c>
      <c r="Y3029" s="5">
        <f ca="1">IF(AND($G3027,NOT(ISTEXT($G3026)),ISNUMBER(Poczatek),ISNUMBER(Koniec_Projekt)),IFERROR(IF(LataProjekcji=$F3028,IF(AND($G3028=$G3029,$F3028=$F3029),ROUND($D3027-SUM($K3029:X3029),0),ROUND(Y3027*$E3028,0)),IF(LataProjekcji&gt;$F3028,0,ROUND(Y3027*$E3028,0))),0),0)</f>
        <v>0</v>
      </c>
      <c r="Z3029" s="5">
        <f ca="1">IF(AND($G3027,NOT(ISTEXT($G3026)),ISNUMBER(Poczatek),ISNUMBER(Koniec_Projekt)),IFERROR(IF(LataProjekcji=$F3028,IF(AND($G3028=$G3029,$F3028=$F3029),ROUND($D3027-SUM($K3029:Y3029),0),ROUND(Z3027*$E3028,0)),IF(LataProjekcji&gt;$F3028,0,ROUND(Z3027*$E3028,0))),0),0)</f>
        <v>0</v>
      </c>
      <c r="AA3029" s="5">
        <f ca="1">IF(AND($G3027,NOT(ISTEXT($G3026)),ISNUMBER(Poczatek),ISNUMBER(Koniec_Projekt)),IFERROR(IF(LataProjekcji=$F3028,IF(AND($G3028=$G3029,$F3028=$F3029),ROUND($D3027-SUM($K3029:Z3029),0),ROUND(AA3027*$E3028,0)),IF(LataProjekcji&gt;$F3028,0,ROUND(AA3027*$E3028,0))),0),0)</f>
        <v>0</v>
      </c>
      <c r="AB3029" s="5">
        <f ca="1">IF(AND($G3027,NOT(ISTEXT($G3026)),ISNUMBER(Poczatek),ISNUMBER(Koniec_Projekt)),IFERROR(IF(LataProjekcji=$F3028,IF(AND($G3028=$G3029,$F3028=$F3029),ROUND($D3027-SUM($K3029:AA3029),0),ROUND(AB3027*$E3028,0)),IF(LataProjekcji&gt;$F3028,0,ROUND(AB3027*$E3028,0))),0),0)</f>
        <v>0</v>
      </c>
      <c r="AC3029" s="5">
        <f ca="1">IF(AND($G3027,NOT(ISTEXT($G3026)),ISNUMBER(Poczatek),ISNUMBER(Koniec_Projekt)),IFERROR(IF(LataProjekcji=$F3028,IF(AND($G3028=$G3029,$F3028=$F3029),ROUND($D3027-SUM($K3029:AB3029),0),ROUND(AC3027*$E3028,0)),IF(LataProjekcji&gt;$F3028,0,ROUND(AC3027*$E3028,0))),0),0)</f>
        <v>0</v>
      </c>
      <c r="AD3029" s="5">
        <f ca="1">IF(AND($G3027,NOT(ISTEXT($G3026)),ISNUMBER(Poczatek),ISNUMBER(Koniec_Projekt)),IFERROR(IF(LataProjekcji=$F3028,IF(AND($G3028=$G3029,$F3028=$F3029),ROUND($D3027-SUM($K3029:AC3029),0),ROUND(AD3027*$E3028,0)),IF(LataProjekcji&gt;$F3028,0,ROUND(AD3027*$E3028,0))),0),0)</f>
        <v>0</v>
      </c>
      <c r="AE3029" s="5">
        <f ca="1">IF(AND($G3027,NOT(ISTEXT($G3026)),ISNUMBER(Poczatek),ISNUMBER(Koniec_Projekt)),IFERROR(IF(LataProjekcji=$F3028,IF(AND($G3028=$G3029,$F3028=$F3029),ROUND($D3027-SUM($K3029:AD3029),0),ROUND(AE3027*$E3028,0)),IF(LataProjekcji&gt;$F3028,0,ROUND(AE3027*$E3028,0))),0),0)</f>
        <v>0</v>
      </c>
    </row>
    <row r="3030" spans="1:31" ht="12.5" hidden="1" thickBot="1">
      <c r="B3030" s="532" t="s">
        <v>755</v>
      </c>
      <c r="C3030" s="533"/>
      <c r="D3030" s="534">
        <f ca="1">IF(D3027&gt;10,ROUND((D3029-1)*E3028,0),E3028)</f>
        <v>0</v>
      </c>
      <c r="E3030" s="534">
        <f ca="1">D3027-D3030</f>
        <v>0</v>
      </c>
      <c r="F3030" s="533"/>
      <c r="G3030" s="533"/>
      <c r="H3030" s="533"/>
      <c r="I3030" s="533"/>
      <c r="J3030" s="533"/>
      <c r="K3030" s="533"/>
      <c r="L3030" s="533"/>
      <c r="M3030" s="533"/>
      <c r="N3030" s="533"/>
      <c r="O3030" s="533"/>
      <c r="P3030" s="533"/>
      <c r="Q3030" s="533"/>
      <c r="R3030" s="533"/>
      <c r="S3030" s="533"/>
      <c r="T3030" s="533"/>
      <c r="U3030" s="533"/>
      <c r="V3030" s="533"/>
      <c r="W3030" s="533"/>
      <c r="X3030" s="533"/>
      <c r="Y3030" s="533"/>
      <c r="Z3030" s="533"/>
      <c r="AA3030" s="533"/>
      <c r="AB3030" s="533"/>
      <c r="AC3030" s="533"/>
      <c r="AD3030" s="533"/>
      <c r="AE3030" s="533"/>
    </row>
    <row r="3031" spans="1:31" ht="12.5" hidden="1" thickTop="1"/>
    <row r="3032" spans="1:31" ht="12.5" hidden="1" thickBot="1">
      <c r="B3032" s="535" t="str">
        <f ca="1">"nazwa ST: "&amp;B1877</f>
        <v xml:space="preserve">nazwa ST: </v>
      </c>
      <c r="C3032" s="535"/>
      <c r="D3032" s="536">
        <f>D1877</f>
        <v>1574</v>
      </c>
      <c r="E3032" s="535"/>
      <c r="F3032" s="535"/>
      <c r="G3032" s="535"/>
      <c r="H3032" s="535"/>
      <c r="I3032" s="535"/>
      <c r="J3032" s="535"/>
      <c r="K3032" s="544" t="str">
        <f t="shared" ref="K3032:AE3032" si="3767">LataProjekcji</f>
        <v>Uzupełnij dane</v>
      </c>
      <c r="L3032" s="544" t="str">
        <f t="shared" si="3767"/>
        <v/>
      </c>
      <c r="M3032" s="544" t="str">
        <f t="shared" si="3767"/>
        <v/>
      </c>
      <c r="N3032" s="544" t="str">
        <f t="shared" si="3767"/>
        <v/>
      </c>
      <c r="O3032" s="544" t="str">
        <f t="shared" si="3767"/>
        <v/>
      </c>
      <c r="P3032" s="544" t="str">
        <f t="shared" si="3767"/>
        <v/>
      </c>
      <c r="Q3032" s="544" t="str">
        <f t="shared" si="3767"/>
        <v/>
      </c>
      <c r="R3032" s="544" t="str">
        <f t="shared" si="3767"/>
        <v/>
      </c>
      <c r="S3032" s="544" t="str">
        <f t="shared" si="3767"/>
        <v/>
      </c>
      <c r="T3032" s="544" t="str">
        <f t="shared" si="3767"/>
        <v/>
      </c>
      <c r="U3032" s="544" t="str">
        <f t="shared" si="3767"/>
        <v/>
      </c>
      <c r="V3032" s="544" t="str">
        <f t="shared" si="3767"/>
        <v/>
      </c>
      <c r="W3032" s="544" t="str">
        <f t="shared" si="3767"/>
        <v/>
      </c>
      <c r="X3032" s="544" t="str">
        <f t="shared" si="3767"/>
        <v/>
      </c>
      <c r="Y3032" s="544" t="str">
        <f t="shared" si="3767"/>
        <v/>
      </c>
      <c r="Z3032" s="544" t="str">
        <f t="shared" si="3767"/>
        <v/>
      </c>
      <c r="AA3032" s="544" t="str">
        <f t="shared" si="3767"/>
        <v/>
      </c>
      <c r="AB3032" s="544" t="str">
        <f t="shared" si="3767"/>
        <v/>
      </c>
      <c r="AC3032" s="544" t="str">
        <f t="shared" si="3767"/>
        <v/>
      </c>
      <c r="AD3032" s="544" t="str">
        <f t="shared" si="3767"/>
        <v/>
      </c>
      <c r="AE3032" s="544" t="str">
        <f t="shared" si="3767"/>
        <v/>
      </c>
    </row>
    <row r="3033" spans="1:31" hidden="1">
      <c r="B3033" s="531" t="s">
        <v>756</v>
      </c>
      <c r="D3033" s="1">
        <f ca="1">D1878</f>
        <v>0</v>
      </c>
      <c r="E3033" s="1">
        <f ca="1">E1878</f>
        <v>0</v>
      </c>
      <c r="F3033" s="1">
        <f ca="1">IF(D3034&gt;10,F1878,1)</f>
        <v>1</v>
      </c>
      <c r="G3033" s="530" t="str">
        <f ca="1">IF(OR(ISBLANK(OFFSET($E$269,$D3032,0)),ISTEXT(OFFSET($E$269,$D3032,0))),"brak daty",IF(D3034&gt;10,EDATE(OFFSET($E$269,$D3032,0),D3036),DATE(D3033,E3033,1)))</f>
        <v>brak daty</v>
      </c>
      <c r="H3033" s="543" t="b">
        <f ca="1">SUM(K3033:AE3033)=D3036</f>
        <v>1</v>
      </c>
      <c r="I3033" s="1" t="s">
        <v>752</v>
      </c>
      <c r="K3033" s="5">
        <f ca="1">IF(AND($G3034,NOT(ISTEXT($G3033)),ISNUMBER(Poczatek),ISNUMBER(Koniec_Projekt)),IFERROR(IF($D3033=LataProjekcji,$F3033,IF($D3033&lt;LataProjekcji,IF((SUM(K3033)+12)&lt;$D3036,12,$D3036-SUM(K3033)),0)),0),0)</f>
        <v>0</v>
      </c>
      <c r="L3033" s="5">
        <f ca="1">IF(AND($G3034,NOT(ISTEXT($G3033)),ISNUMBER(Poczatek),ISNUMBER(Koniec_Projekt)),IFERROR(IF($D3033=LataProjekcji,$F3033,IF($D3033&lt;LataProjekcji,IF((SUM($K3033:K3033)+12)&lt;$D3036,12,$D3036-SUM($K3033:K3033)),0)),0),0)</f>
        <v>0</v>
      </c>
      <c r="M3033" s="5">
        <f ca="1">IF(AND($G3034,NOT(ISTEXT($G3033)),ISNUMBER(Poczatek),ISNUMBER(Koniec_Projekt)),IFERROR(IF($D3033=LataProjekcji,$F3033,IF($D3033&lt;LataProjekcji,IF((SUM($K3033:L3033)+12)&lt;$D3036,12,$D3036-SUM($K3033:L3033)),0)),0),0)</f>
        <v>0</v>
      </c>
      <c r="N3033" s="5">
        <f ca="1">IF(AND($G3034,NOT(ISTEXT($G3033)),ISNUMBER(Poczatek),ISNUMBER(Koniec_Projekt)),IFERROR(IF($D3033=LataProjekcji,$F3033,IF($D3033&lt;LataProjekcji,IF((SUM($K3033:M3033)+12)&lt;$D3036,12,$D3036-SUM($K3033:M3033)),0)),0),0)</f>
        <v>0</v>
      </c>
      <c r="O3033" s="5">
        <f ca="1">IF(AND($G3034,NOT(ISTEXT($G3033)),ISNUMBER(Poczatek),ISNUMBER(Koniec_Projekt)),IFERROR(IF($D3033=LataProjekcji,$F3033,IF($D3033&lt;LataProjekcji,IF((SUM($K3033:N3033)+12)&lt;$D3036,12,$D3036-SUM($K3033:N3033)),0)),0),0)</f>
        <v>0</v>
      </c>
      <c r="P3033" s="5">
        <f ca="1">IF(AND($G3034,NOT(ISTEXT($G3033)),ISNUMBER(Poczatek),ISNUMBER(Koniec_Projekt)),IFERROR(IF($D3033=LataProjekcji,$F3033,IF($D3033&lt;LataProjekcji,IF((SUM($K3033:O3033)+12)&lt;$D3036,12,$D3036-SUM($K3033:O3033)),0)),0),0)</f>
        <v>0</v>
      </c>
      <c r="Q3033" s="5">
        <f ca="1">IF(AND($G3034,NOT(ISTEXT($G3033)),ISNUMBER(Poczatek),ISNUMBER(Koniec_Projekt)),IFERROR(IF($D3033=LataProjekcji,$F3033,IF($D3033&lt;LataProjekcji,IF((SUM($K3033:P3033)+12)&lt;$D3036,12,$D3036-SUM($K3033:P3033)),0)),0),0)</f>
        <v>0</v>
      </c>
      <c r="R3033" s="5">
        <f ca="1">IF(AND($G3034,NOT(ISTEXT($G3033)),ISNUMBER(Poczatek),ISNUMBER(Koniec_Projekt)),IFERROR(IF($D3033=LataProjekcji,$F3033,IF($D3033&lt;LataProjekcji,IF((SUM($K3033:Q3033)+12)&lt;$D3036,12,$D3036-SUM($K3033:Q3033)),0)),0),0)</f>
        <v>0</v>
      </c>
      <c r="S3033" s="5">
        <f ca="1">IF(AND($G3034,NOT(ISTEXT($G3033)),ISNUMBER(Poczatek),ISNUMBER(Koniec_Projekt)),IFERROR(IF($D3033=LataProjekcji,$F3033,IF($D3033&lt;LataProjekcji,IF((SUM($K3033:R3033)+12)&lt;$D3036,12,$D3036-SUM($K3033:R3033)),0)),0),0)</f>
        <v>0</v>
      </c>
      <c r="T3033" s="5">
        <f ca="1">IF(AND($G3034,NOT(ISTEXT($G3033)),ISNUMBER(Poczatek),ISNUMBER(Koniec_Projekt)),IFERROR(IF($D3033=LataProjekcji,$F3033,IF($D3033&lt;LataProjekcji,IF((SUM($K3033:S3033)+12)&lt;$D3036,12,$D3036-SUM($K3033:S3033)),0)),0),0)</f>
        <v>0</v>
      </c>
      <c r="U3033" s="5">
        <f ca="1">IF(AND($G3034,NOT(ISTEXT($G3033)),ISNUMBER(Poczatek),ISNUMBER(Koniec_Projekt)),IFERROR(IF($D3033=LataProjekcji,$F3033,IF($D3033&lt;LataProjekcji,IF((SUM($K3033:T3033)+12)&lt;$D3036,12,$D3036-SUM($K3033:T3033)),0)),0),0)</f>
        <v>0</v>
      </c>
      <c r="V3033" s="5">
        <f ca="1">IF(AND($G3034,NOT(ISTEXT($G3033)),ISNUMBER(Poczatek),ISNUMBER(Koniec_Projekt)),IFERROR(IF($D3033=LataProjekcji,$F3033,IF($D3033&lt;LataProjekcji,IF((SUM($K3033:U3033)+12)&lt;$D3036,12,$D3036-SUM($K3033:U3033)),0)),0),0)</f>
        <v>0</v>
      </c>
      <c r="W3033" s="5">
        <f ca="1">IF(AND($G3034,NOT(ISTEXT($G3033)),ISNUMBER(Poczatek),ISNUMBER(Koniec_Projekt)),IFERROR(IF($D3033=LataProjekcji,$F3033,IF($D3033&lt;LataProjekcji,IF((SUM($K3033:V3033)+12)&lt;$D3036,12,$D3036-SUM($K3033:V3033)),0)),0),0)</f>
        <v>0</v>
      </c>
      <c r="X3033" s="5">
        <f ca="1">IF(AND($G3034,NOT(ISTEXT($G3033)),ISNUMBER(Poczatek),ISNUMBER(Koniec_Projekt)),IFERROR(IF($D3033=LataProjekcji,$F3033,IF($D3033&lt;LataProjekcji,IF((SUM($K3033:W3033)+12)&lt;$D3036,12,$D3036-SUM($K3033:W3033)),0)),0),0)</f>
        <v>0</v>
      </c>
      <c r="Y3033" s="5">
        <f ca="1">IF(AND($G3034,NOT(ISTEXT($G3033)),ISNUMBER(Poczatek),ISNUMBER(Koniec_Projekt)),IFERROR(IF($D3033=LataProjekcji,$F3033,IF($D3033&lt;LataProjekcji,IF((SUM($K3033:X3033)+12)&lt;$D3036,12,$D3036-SUM($K3033:X3033)),0)),0),0)</f>
        <v>0</v>
      </c>
      <c r="Z3033" s="5">
        <f ca="1">IF(AND($G3034,NOT(ISTEXT($G3033)),ISNUMBER(Poczatek),ISNUMBER(Koniec_Projekt)),IFERROR(IF($D3033=LataProjekcji,$F3033,IF($D3033&lt;LataProjekcji,IF((SUM($K3033:Y3033)+12)&lt;$D3036,12,$D3036-SUM($K3033:Y3033)),0)),0),0)</f>
        <v>0</v>
      </c>
      <c r="AA3033" s="5">
        <f ca="1">IF(AND($G3034,NOT(ISTEXT($G3033)),ISNUMBER(Poczatek),ISNUMBER(Koniec_Projekt)),IFERROR(IF($D3033=LataProjekcji,$F3033,IF($D3033&lt;LataProjekcji,IF((SUM($K3033:Z3033)+12)&lt;$D3036,12,$D3036-SUM($K3033:Z3033)),0)),0),0)</f>
        <v>0</v>
      </c>
      <c r="AB3033" s="5">
        <f ca="1">IF(AND($G3034,NOT(ISTEXT($G3033)),ISNUMBER(Poczatek),ISNUMBER(Koniec_Projekt)),IFERROR(IF($D3033=LataProjekcji,$F3033,IF($D3033&lt;LataProjekcji,IF((SUM($K3033:AA3033)+12)&lt;$D3036,12,$D3036-SUM($K3033:AA3033)),0)),0),0)</f>
        <v>0</v>
      </c>
      <c r="AC3033" s="5">
        <f ca="1">IF(AND($G3034,NOT(ISTEXT($G3033)),ISNUMBER(Poczatek),ISNUMBER(Koniec_Projekt)),IFERROR(IF($D3033=LataProjekcji,$F3033,IF($D3033&lt;LataProjekcji,IF((SUM($K3033:AB3033)+12)&lt;$D3036,12,$D3036-SUM($K3033:AB3033)),0)),0),0)</f>
        <v>0</v>
      </c>
      <c r="AD3033" s="5">
        <f ca="1">IF(AND($G3034,NOT(ISTEXT($G3033)),ISNUMBER(Poczatek),ISNUMBER(Koniec_Projekt)),IFERROR(IF($D3033=LataProjekcji,$F3033,IF($D3033&lt;LataProjekcji,IF((SUM($K3033:AC3033)+12)&lt;$D3036,12,$D3036-SUM($K3033:AC3033)),0)),0),0)</f>
        <v>0</v>
      </c>
      <c r="AE3033" s="5">
        <f ca="1">IF(AND($G3034,NOT(ISTEXT($G3033)),ISNUMBER(Poczatek),ISNUMBER(Koniec_Projekt)),IFERROR(IF($D3033=LataProjekcji,$F3033,IF($D3033&lt;LataProjekcji,IF((SUM($K3033:AD3033)+12)&lt;$D3036,12,$D3036-SUM($K3033:AD3033)),0)),0),0)</f>
        <v>0</v>
      </c>
    </row>
    <row r="3034" spans="1:31" hidden="1">
      <c r="B3034" s="531" t="s">
        <v>758</v>
      </c>
      <c r="D3034" s="5">
        <f ca="1">D1879</f>
        <v>0</v>
      </c>
      <c r="E3034" s="459">
        <f ca="1">E1879</f>
        <v>0</v>
      </c>
      <c r="F3034" s="459">
        <f ca="1">F1879</f>
        <v>0</v>
      </c>
      <c r="G3034" s="1" t="b">
        <f>NOT(ISBLANK(am_maszyny))</f>
        <v>0</v>
      </c>
      <c r="H3034" s="543" t="b">
        <f ca="1">SUM(K3034:AE3034)=E3036</f>
        <v>1</v>
      </c>
      <c r="I3034" s="1" t="s">
        <v>753</v>
      </c>
      <c r="K3034" s="542">
        <f ca="1">IF(AND($G3034,NOT(ISTEXT($G3033)),ISNUMBER(Poczatek),ISNUMBER(Koniec_Projekt)),IFERROR(IF($D3033=LataProjekcji,IF($F3033&gt;$E3036,$E3036,$F3033),IF($D3036&gt;=$E3036,(IF($D3033&lt;LataProjekcji,IF((SUM(J3034:$K3034)+12)&lt;$E3036,12,$E3036-SUM(J3034:$K3034)),0)),(IF($D3033&lt;LataProjekcji,IF((SUM(J3034:$K3034)+12)&lt;$D3036,12,$D3036-SUM(J3034:$K3034)),0)))),0),0)</f>
        <v>0</v>
      </c>
      <c r="L3034" s="542">
        <f ca="1">IF(AND($G3034,NOT(ISTEXT($G3033)),ISNUMBER(Poczatek),ISNUMBER(Koniec_Projekt)),IFERROR(IF($D3033=LataProjekcji,IF($F3033&gt;$E3036,$E3036,$F3033),IF($D3036&gt;=$E3036,(IF($D3033&lt;LataProjekcji,IF((SUM($K3034:K3034)+12)&lt;$E3036,12,$E3036-SUM($K3034:K3034)),0)),(IF($D3033&lt;LataProjekcji,IF((SUM($K3034:K3034)+12)&lt;$D3036,12,$D3036-SUM($K3034:K3034)),0)))),0),0)</f>
        <v>0</v>
      </c>
      <c r="M3034" s="542">
        <f ca="1">IF(AND($G3034,NOT(ISTEXT($G3033)),ISNUMBER(Poczatek),ISNUMBER(Koniec_Projekt)),IFERROR(IF($D3033=LataProjekcji,IF($F3033&gt;$E3036,$E3036,$F3033),IF($D3036&gt;=$E3036,(IF($D3033&lt;LataProjekcji,IF((SUM($K3034:L3034)+12)&lt;$E3036,12,$E3036-SUM($K3034:L3034)),0)),(IF($D3033&lt;LataProjekcji,IF((SUM($K3034:L3034)+12)&lt;$D3036,12,$D3036-SUM($K3034:L3034)),0)))),0),0)</f>
        <v>0</v>
      </c>
      <c r="N3034" s="542">
        <f ca="1">IF(AND($G3034,NOT(ISTEXT($G3033)),ISNUMBER(Poczatek),ISNUMBER(Koniec_Projekt)),IFERROR(IF($D3033=LataProjekcji,IF($F3033&gt;$E3036,$E3036,$F3033),IF($D3036&gt;=$E3036,(IF($D3033&lt;LataProjekcji,IF((SUM($K3034:M3034)+12)&lt;$E3036,12,$E3036-SUM($K3034:M3034)),0)),(IF($D3033&lt;LataProjekcji,IF((SUM($K3034:M3034)+12)&lt;$D3036,12,$D3036-SUM($K3034:M3034)),0)))),0),0)</f>
        <v>0</v>
      </c>
      <c r="O3034" s="542">
        <f ca="1">IF(AND($G3034,NOT(ISTEXT($G3033)),ISNUMBER(Poczatek),ISNUMBER(Koniec_Projekt)),IFERROR(IF($D3033=LataProjekcji,IF($F3033&gt;$E3036,$E3036,$F3033),IF($D3036&gt;=$E3036,(IF($D3033&lt;LataProjekcji,IF((SUM($K3034:N3034)+12)&lt;$E3036,12,$E3036-SUM($K3034:N3034)),0)),(IF($D3033&lt;LataProjekcji,IF((SUM($K3034:N3034)+12)&lt;$D3036,12,$D3036-SUM($K3034:N3034)),0)))),0),0)</f>
        <v>0</v>
      </c>
      <c r="P3034" s="542">
        <f ca="1">IF(AND($G3034,NOT(ISTEXT($G3033)),ISNUMBER(Poczatek),ISNUMBER(Koniec_Projekt)),IFERROR(IF($D3033=LataProjekcji,IF($F3033&gt;$E3036,$E3036,$F3033),IF($D3036&gt;=$E3036,(IF($D3033&lt;LataProjekcji,IF((SUM($K3034:O3034)+12)&lt;$E3036,12,$E3036-SUM($K3034:O3034)),0)),(IF($D3033&lt;LataProjekcji,IF((SUM($K3034:O3034)+12)&lt;$D3036,12,$D3036-SUM($K3034:O3034)),0)))),0),0)</f>
        <v>0</v>
      </c>
      <c r="Q3034" s="542">
        <f ca="1">IF(AND($G3034,NOT(ISTEXT($G3033)),ISNUMBER(Poczatek),ISNUMBER(Koniec_Projekt)),IFERROR(IF($D3033=LataProjekcji,IF($F3033&gt;$E3036,$E3036,$F3033),IF($D3036&gt;=$E3036,(IF($D3033&lt;LataProjekcji,IF((SUM($K3034:P3034)+12)&lt;$E3036,12,$E3036-SUM($K3034:P3034)),0)),(IF($D3033&lt;LataProjekcji,IF((SUM($K3034:P3034)+12)&lt;$D3036,12,$D3036-SUM($K3034:P3034)),0)))),0),0)</f>
        <v>0</v>
      </c>
      <c r="R3034" s="542">
        <f ca="1">IF(AND($G3034,NOT(ISTEXT($G3033)),ISNUMBER(Poczatek),ISNUMBER(Koniec_Projekt)),IFERROR(IF($D3033=LataProjekcji,IF($F3033&gt;$E3036,$E3036,$F3033),IF($D3036&gt;=$E3036,(IF($D3033&lt;LataProjekcji,IF((SUM($K3034:Q3034)+12)&lt;$E3036,12,$E3036-SUM($K3034:Q3034)),0)),(IF($D3033&lt;LataProjekcji,IF((SUM($K3034:Q3034)+12)&lt;$D3036,12,$D3036-SUM($K3034:Q3034)),0)))),0),0)</f>
        <v>0</v>
      </c>
      <c r="S3034" s="542">
        <f ca="1">IF(AND($G3034,NOT(ISTEXT($G3033)),ISNUMBER(Poczatek),ISNUMBER(Koniec_Projekt)),IFERROR(IF($D3033=LataProjekcji,IF($F3033&gt;$E3036,$E3036,$F3033),IF($D3036&gt;=$E3036,(IF($D3033&lt;LataProjekcji,IF((SUM($K3034:R3034)+12)&lt;$E3036,12,$E3036-SUM($K3034:R3034)),0)),(IF($D3033&lt;LataProjekcji,IF((SUM($K3034:R3034)+12)&lt;$D3036,12,$D3036-SUM($K3034:R3034)),0)))),0),0)</f>
        <v>0</v>
      </c>
      <c r="T3034" s="542">
        <f ca="1">IF(AND($G3034,NOT(ISTEXT($G3033)),ISNUMBER(Poczatek),ISNUMBER(Koniec_Projekt)),IFERROR(IF($D3033=LataProjekcji,IF($F3033&gt;$E3036,$E3036,$F3033),IF($D3036&gt;=$E3036,(IF($D3033&lt;LataProjekcji,IF((SUM($K3034:S3034)+12)&lt;$E3036,12,$E3036-SUM($K3034:S3034)),0)),(IF($D3033&lt;LataProjekcji,IF((SUM($K3034:S3034)+12)&lt;$D3036,12,$D3036-SUM($K3034:S3034)),0)))),0),0)</f>
        <v>0</v>
      </c>
      <c r="U3034" s="542">
        <f ca="1">IF(AND($G3034,NOT(ISTEXT($G3033)),ISNUMBER(Poczatek),ISNUMBER(Koniec_Projekt)),IFERROR(IF($D3033=LataProjekcji,IF($F3033&gt;$E3036,$E3036,$F3033),IF($D3036&gt;=$E3036,(IF($D3033&lt;LataProjekcji,IF((SUM($K3034:T3034)+12)&lt;$E3036,12,$E3036-SUM($K3034:T3034)),0)),(IF($D3033&lt;LataProjekcji,IF((SUM($K3034:T3034)+12)&lt;$D3036,12,$D3036-SUM($K3034:T3034)),0)))),0),0)</f>
        <v>0</v>
      </c>
      <c r="V3034" s="542">
        <f ca="1">IF(AND($G3034,NOT(ISTEXT($G3033)),ISNUMBER(Poczatek),ISNUMBER(Koniec_Projekt)),IFERROR(IF($D3033=LataProjekcji,IF($F3033&gt;$E3036,$E3036,$F3033),IF($D3036&gt;=$E3036,(IF($D3033&lt;LataProjekcji,IF((SUM($K3034:U3034)+12)&lt;$E3036,12,$E3036-SUM($K3034:U3034)),0)),(IF($D3033&lt;LataProjekcji,IF((SUM($K3034:U3034)+12)&lt;$D3036,12,$D3036-SUM($K3034:U3034)),0)))),0),0)</f>
        <v>0</v>
      </c>
      <c r="W3034" s="542">
        <f ca="1">IF(AND($G3034,NOT(ISTEXT($G3033)),ISNUMBER(Poczatek),ISNUMBER(Koniec_Projekt)),IFERROR(IF($D3033=LataProjekcji,IF($F3033&gt;$E3036,$E3036,$F3033),IF($D3036&gt;=$E3036,(IF($D3033&lt;LataProjekcji,IF((SUM($K3034:V3034)+12)&lt;$E3036,12,$E3036-SUM($K3034:V3034)),0)),(IF($D3033&lt;LataProjekcji,IF((SUM($K3034:V3034)+12)&lt;$D3036,12,$D3036-SUM($K3034:V3034)),0)))),0),0)</f>
        <v>0</v>
      </c>
      <c r="X3034" s="542">
        <f ca="1">IF(AND($G3034,NOT(ISTEXT($G3033)),ISNUMBER(Poczatek),ISNUMBER(Koniec_Projekt)),IFERROR(IF($D3033=LataProjekcji,IF($F3033&gt;$E3036,$E3036,$F3033),IF($D3036&gt;=$E3036,(IF($D3033&lt;LataProjekcji,IF((SUM($K3034:W3034)+12)&lt;$E3036,12,$E3036-SUM($K3034:W3034)),0)),(IF($D3033&lt;LataProjekcji,IF((SUM($K3034:W3034)+12)&lt;$D3036,12,$D3036-SUM($K3034:W3034)),0)))),0),0)</f>
        <v>0</v>
      </c>
      <c r="Y3034" s="542">
        <f ca="1">IF(AND($G3034,NOT(ISTEXT($G3033)),ISNUMBER(Poczatek),ISNUMBER(Koniec_Projekt)),IFERROR(IF($D3033=LataProjekcji,IF($F3033&gt;$E3036,$E3036,$F3033),IF($D3036&gt;=$E3036,(IF($D3033&lt;LataProjekcji,IF((SUM($K3034:X3034)+12)&lt;$E3036,12,$E3036-SUM($K3034:X3034)),0)),(IF($D3033&lt;LataProjekcji,IF((SUM($K3034:X3034)+12)&lt;$D3036,12,$D3036-SUM($K3034:X3034)),0)))),0),0)</f>
        <v>0</v>
      </c>
      <c r="Z3034" s="542">
        <f ca="1">IF(AND($G3034,NOT(ISTEXT($G3033)),ISNUMBER(Poczatek),ISNUMBER(Koniec_Projekt)),IFERROR(IF($D3033=LataProjekcji,IF($F3033&gt;$E3036,$E3036,$F3033),IF($D3036&gt;=$E3036,(IF($D3033&lt;LataProjekcji,IF((SUM($K3034:Y3034)+12)&lt;$E3036,12,$E3036-SUM($K3034:Y3034)),0)),(IF($D3033&lt;LataProjekcji,IF((SUM($K3034:Y3034)+12)&lt;$D3036,12,$D3036-SUM($K3034:Y3034)),0)))),0),0)</f>
        <v>0</v>
      </c>
      <c r="AA3034" s="542">
        <f ca="1">IF(AND($G3034,NOT(ISTEXT($G3033)),ISNUMBER(Poczatek),ISNUMBER(Koniec_Projekt)),IFERROR(IF($D3033=LataProjekcji,IF($F3033&gt;$E3036,$E3036,$F3033),IF($D3036&gt;=$E3036,(IF($D3033&lt;LataProjekcji,IF((SUM($K3034:Z3034)+12)&lt;$E3036,12,$E3036-SUM($K3034:Z3034)),0)),(IF($D3033&lt;LataProjekcji,IF((SUM($K3034:Z3034)+12)&lt;$D3036,12,$D3036-SUM($K3034:Z3034)),0)))),0),0)</f>
        <v>0</v>
      </c>
      <c r="AB3034" s="542">
        <f ca="1">IF(AND($G3034,NOT(ISTEXT($G3033)),ISNUMBER(Poczatek),ISNUMBER(Koniec_Projekt)),IFERROR(IF($D3033=LataProjekcji,IF($F3033&gt;$E3036,$E3036,$F3033),IF($D3036&gt;=$E3036,(IF($D3033&lt;LataProjekcji,IF((SUM($K3034:AA3034)+12)&lt;$E3036,12,$E3036-SUM($K3034:AA3034)),0)),(IF($D3033&lt;LataProjekcji,IF((SUM($K3034:AA3034)+12)&lt;$D3036,12,$D3036-SUM($K3034:AA3034)),0)))),0),0)</f>
        <v>0</v>
      </c>
      <c r="AC3034" s="542">
        <f ca="1">IF(AND($G3034,NOT(ISTEXT($G3033)),ISNUMBER(Poczatek),ISNUMBER(Koniec_Projekt)),IFERROR(IF($D3033=LataProjekcji,IF($F3033&gt;$E3036,$E3036,$F3033),IF($D3036&gt;=$E3036,(IF($D3033&lt;LataProjekcji,IF((SUM($K3034:AB3034)+12)&lt;$E3036,12,$E3036-SUM($K3034:AB3034)),0)),(IF($D3033&lt;LataProjekcji,IF((SUM($K3034:AB3034)+12)&lt;$D3036,12,$D3036-SUM($K3034:AB3034)),0)))),0),0)</f>
        <v>0</v>
      </c>
      <c r="AD3034" s="542">
        <f ca="1">IF(AND($G3034,NOT(ISTEXT($G3033)),ISNUMBER(Poczatek),ISNUMBER(Koniec_Projekt)),IFERROR(IF($D3033=LataProjekcji,IF($F3033&gt;$E3036,$E3036,$F3033),IF($D3036&gt;=$E3036,(IF($D3033&lt;LataProjekcji,IF((SUM($K3034:AC3034)+12)&lt;$E3036,12,$E3036-SUM($K3034:AC3034)),0)),(IF($D3033&lt;LataProjekcji,IF((SUM($K3034:AC3034)+12)&lt;$D3036,12,$D3036-SUM($K3034:AC3034)),0)))),0),0)</f>
        <v>0</v>
      </c>
      <c r="AE3034" s="542">
        <f ca="1">IF(AND($G3034,NOT(ISTEXT($G3033)),ISNUMBER(Poczatek),ISNUMBER(Koniec_Projekt)),IFERROR(IF($D3033=LataProjekcji,IF($F3033&gt;$E3036,$E3036,$F3033),IF($D3036&gt;=$E3036,(IF($D3033&lt;LataProjekcji,IF((SUM($K3034:AD3034)+12)&lt;$E3036,12,$E3036-SUM($K3034:AD3034)),0)),(IF($D3033&lt;LataProjekcji,IF((SUM($K3034:AD3034)+12)&lt;$D3036,12,$D3036-SUM($K3034:AD3034)),0)))),0),0)</f>
        <v>0</v>
      </c>
    </row>
    <row r="3035" spans="1:31" hidden="1">
      <c r="B3035" s="531" t="s">
        <v>757</v>
      </c>
      <c r="D3035" s="459">
        <f ca="1">D1880</f>
        <v>0</v>
      </c>
      <c r="E3035" s="459">
        <f ca="1">IF(D3034&gt;10,ROUND(D3035/12,2),D3035)</f>
        <v>0</v>
      </c>
      <c r="F3035" s="529">
        <f>Koniec_Projekt</f>
        <v>0</v>
      </c>
      <c r="G3035" s="330">
        <f>Miesiac_Koniec_Projekt</f>
        <v>0</v>
      </c>
      <c r="H3035" s="543" t="b">
        <f ca="1">SUM(K3035:AE3035)=D3034</f>
        <v>1</v>
      </c>
      <c r="I3035" s="1" t="s">
        <v>716</v>
      </c>
      <c r="K3035" s="256">
        <f ca="1">IF(AND($G3034,NOT(ISTEXT($G3033)),ISNUMBER(Poczatek),ISNUMBER(Koniec_Projekt)),IFERROR(IF(LataProjekcji=$F3036,ROUND($D3034,0),ROUND(K3033*$E3035,0)),0),0)</f>
        <v>0</v>
      </c>
      <c r="L3035" s="5">
        <f ca="1">IF(AND($G3034,NOT(ISTEXT($G3033)),ISNUMBER(Poczatek),ISNUMBER(Koniec_Projekt)),IFERROR(IF(LataProjekcji=$F3036,ROUND($D3034-SUM(K3035:$K3035),0),ROUND(L3033*$E3035,0)),0),0)</f>
        <v>0</v>
      </c>
      <c r="M3035" s="5">
        <f ca="1">IF(AND($G3034,NOT(ISTEXT($G3033)),ISNUMBER(Poczatek),ISNUMBER(Koniec_Projekt)),IFERROR(IF(LataProjekcji=$F3036,ROUND($D3034-SUM($K3035:L3035),0),ROUND(M3033*$E3035,0)),0),0)</f>
        <v>0</v>
      </c>
      <c r="N3035" s="5">
        <f ca="1">IF(AND($G3034,NOT(ISTEXT($G3033)),ISNUMBER(Poczatek),ISNUMBER(Koniec_Projekt)),IFERROR(IF(LataProjekcji=$F3036,ROUND($D3034-SUM($K3035:M3035),0),ROUND(N3033*$E3035,0)),0),0)</f>
        <v>0</v>
      </c>
      <c r="O3035" s="5">
        <f ca="1">IF(AND($G3034,NOT(ISTEXT($G3033)),ISNUMBER(Poczatek),ISNUMBER(Koniec_Projekt)),IFERROR(IF(LataProjekcji=$F3036,ROUND($D3034-SUM($K3035:N3035),0),ROUND(O3033*$E3035,0)),0),0)</f>
        <v>0</v>
      </c>
      <c r="P3035" s="5">
        <f ca="1">IF(AND($G3034,NOT(ISTEXT($G3033)),ISNUMBER(Poczatek),ISNUMBER(Koniec_Projekt)),IFERROR(IF(LataProjekcji=$F3036,ROUND($D3034-SUM($K3035:O3035),0),ROUND(P3033*$E3035,0)),0),0)</f>
        <v>0</v>
      </c>
      <c r="Q3035" s="5">
        <f ca="1">IF(AND($G3034,NOT(ISTEXT($G3033)),ISNUMBER(Poczatek),ISNUMBER(Koniec_Projekt)),IFERROR(IF(LataProjekcji=$F3036,ROUND($D3034-SUM($K3035:P3035),0),ROUND(Q3033*$E3035,0)),0),0)</f>
        <v>0</v>
      </c>
      <c r="R3035" s="5">
        <f ca="1">IF(AND($G3034,NOT(ISTEXT($G3033)),ISNUMBER(Poczatek),ISNUMBER(Koniec_Projekt)),IFERROR(IF(LataProjekcji=$F3036,ROUND($D3034-SUM($K3035:Q3035),0),ROUND(R3033*$E3035,0)),0),0)</f>
        <v>0</v>
      </c>
      <c r="S3035" s="5">
        <f ca="1">IF(AND($G3034,NOT(ISTEXT($G3033)),ISNUMBER(Poczatek),ISNUMBER(Koniec_Projekt)),IFERROR(IF(LataProjekcji=$F3036,ROUND($D3034-SUM($K3035:R3035),0),ROUND(S3033*$E3035,0)),0),0)</f>
        <v>0</v>
      </c>
      <c r="T3035" s="5">
        <f ca="1">IF(AND($G3034,NOT(ISTEXT($G3033)),ISNUMBER(Poczatek),ISNUMBER(Koniec_Projekt)),IFERROR(IF(LataProjekcji=$F3036,ROUND($D3034-SUM($K3035:S3035),0),ROUND(T3033*$E3035,0)),0),0)</f>
        <v>0</v>
      </c>
      <c r="U3035" s="5">
        <f ca="1">IF(AND($G3034,NOT(ISTEXT($G3033)),ISNUMBER(Poczatek),ISNUMBER(Koniec_Projekt)),IFERROR(IF(LataProjekcji=$F3036,ROUND($D3034-SUM($K3035:T3035),0),ROUND(U3033*$E3035,0)),0),0)</f>
        <v>0</v>
      </c>
      <c r="V3035" s="5">
        <f ca="1">IF(AND($G3034,NOT(ISTEXT($G3033)),ISNUMBER(Poczatek),ISNUMBER(Koniec_Projekt)),IFERROR(IF(LataProjekcji=$F3036,ROUND($D3034-SUM($K3035:U3035),0),ROUND(V3033*$E3035,0)),0),0)</f>
        <v>0</v>
      </c>
      <c r="W3035" s="5">
        <f ca="1">IF(AND($G3034,NOT(ISTEXT($G3033)),ISNUMBER(Poczatek),ISNUMBER(Koniec_Projekt)),IFERROR(IF(LataProjekcji=$F3036,ROUND($D3034-SUM($K3035:V3035),0),ROUND(W3033*$E3035,0)),0),0)</f>
        <v>0</v>
      </c>
      <c r="X3035" s="5">
        <f ca="1">IF(AND($G3034,NOT(ISTEXT($G3033)),ISNUMBER(Poczatek),ISNUMBER(Koniec_Projekt)),IFERROR(IF(LataProjekcji=$F3036,ROUND($D3034-SUM($K3035:W3035),0),ROUND(X3033*$E3035,0)),0),0)</f>
        <v>0</v>
      </c>
      <c r="Y3035" s="5">
        <f ca="1">IF(AND($G3034,NOT(ISTEXT($G3033)),ISNUMBER(Poczatek),ISNUMBER(Koniec_Projekt)),IFERROR(IF(LataProjekcji=$F3036,ROUND($D3034-SUM($K3035:X3035),0),ROUND(Y3033*$E3035,0)),0),0)</f>
        <v>0</v>
      </c>
      <c r="Z3035" s="5">
        <f ca="1">IF(AND($G3034,NOT(ISTEXT($G3033)),ISNUMBER(Poczatek),ISNUMBER(Koniec_Projekt)),IFERROR(IF(LataProjekcji=$F3036,ROUND($D3034-SUM($K3035:Y3035),0),ROUND(Z3033*$E3035,0)),0),0)</f>
        <v>0</v>
      </c>
      <c r="AA3035" s="5">
        <f ca="1">IF(AND($G3034,NOT(ISTEXT($G3033)),ISNUMBER(Poczatek),ISNUMBER(Koniec_Projekt)),IFERROR(IF(LataProjekcji=$F3036,ROUND($D3034-SUM($K3035:Z3035),0),ROUND(AA3033*$E3035,0)),0),0)</f>
        <v>0</v>
      </c>
      <c r="AB3035" s="5">
        <f ca="1">IF(AND($G3034,NOT(ISTEXT($G3033)),ISNUMBER(Poczatek),ISNUMBER(Koniec_Projekt)),IFERROR(IF(LataProjekcji=$F3036,ROUND($D3034-SUM($K3035:AA3035),0),ROUND(AB3033*$E3035,0)),0),0)</f>
        <v>0</v>
      </c>
      <c r="AC3035" s="5">
        <f ca="1">IF(AND($G3034,NOT(ISTEXT($G3033)),ISNUMBER(Poczatek),ISNUMBER(Koniec_Projekt)),IFERROR(IF(LataProjekcji=$F3036,ROUND($D3034-SUM($K3035:AB3035),0),ROUND(AC3033*$E3035,0)),0),0)</f>
        <v>0</v>
      </c>
      <c r="AD3035" s="5">
        <f ca="1">IF(AND($G3034,NOT(ISTEXT($G3033)),ISNUMBER(Poczatek),ISNUMBER(Koniec_Projekt)),IFERROR(IF(LataProjekcji=$F3036,ROUND($D3034-SUM($K3035:AC3035),0),ROUND(AD3033*$E3035,0)),0),0)</f>
        <v>0</v>
      </c>
      <c r="AE3035" s="5">
        <f ca="1">IF(AND($G3034,NOT(ISTEXT($G3033)),ISNUMBER(Poczatek),ISNUMBER(Koniec_Projekt)),IFERROR(IF(LataProjekcji=$F3036,ROUND($D3034-SUM($K3035:AD3035),0),ROUND(AE3033*$E3035,0)),0),0)</f>
        <v>0</v>
      </c>
    </row>
    <row r="3036" spans="1:31" hidden="1">
      <c r="B3036" s="531" t="s">
        <v>754</v>
      </c>
      <c r="D3036" s="1">
        <f ca="1">IFERROR(ROUNDUP(D3034/E3035,0),0)</f>
        <v>0</v>
      </c>
      <c r="E3036" s="1">
        <f ca="1">IF(D3036=0,0,DATEDIF(DATE(D3033,E3033,1),DATE(F3035,G3035,1),"m"))</f>
        <v>0</v>
      </c>
      <c r="F3036" s="1" t="str">
        <f ca="1">IFERROR(YEAR(G3033),"brak daty")</f>
        <v>brak daty</v>
      </c>
      <c r="G3036" s="1" t="str">
        <f ca="1">IFERROR(MONTH(G3033),"brak daty")</f>
        <v>brak daty</v>
      </c>
      <c r="I3036" s="1" t="s">
        <v>426</v>
      </c>
      <c r="K3036" s="5">
        <f ca="1">IF(AND($G3034,NOT(ISTEXT($G3033)),ISNUMBER(Poczatek),ISNUMBER(Koniec_Projekt)),IFERROR(IF(LataProjekcji=$F3035,IF(AND($G3035=$G3036,$F3035=$F3036),ROUND($D3034-SUM($K3036),0),ROUND(K3034*$E3035,0)),IF(LataProjekcji&gt;$F3035,0,ROUND(K3034*$E3035,0))),0),0)</f>
        <v>0</v>
      </c>
      <c r="L3036" s="5">
        <f ca="1">IF(AND($G3034,NOT(ISTEXT($G3033)),ISNUMBER(Poczatek),ISNUMBER(Koniec_Projekt)),IFERROR(IF(LataProjekcji=$F3035,IF(AND($G3035=$G3036,$F3035=$F3036),ROUND($D3034-SUM($K3036:K3036),0),ROUND(L3034*$E3035,0)),IF(LataProjekcji&gt;$F3035,0,ROUND(L3034*$E3035,0))),0),0)</f>
        <v>0</v>
      </c>
      <c r="M3036" s="5">
        <f ca="1">IF(AND($G3034,NOT(ISTEXT($G3033)),ISNUMBER(Poczatek),ISNUMBER(Koniec_Projekt)),IFERROR(IF(LataProjekcji=$F3035,IF(AND($G3035=$G3036,$F3035=$F3036),ROUND($D3034-SUM($K3036:L3036),0),ROUND(M3034*$E3035,0)),IF(LataProjekcji&gt;$F3035,0,ROUND(M3034*$E3035,0))),0),0)</f>
        <v>0</v>
      </c>
      <c r="N3036" s="5">
        <f ca="1">IF(AND($G3034,NOT(ISTEXT($G3033)),ISNUMBER(Poczatek),ISNUMBER(Koniec_Projekt)),IFERROR(IF(LataProjekcji=$F3035,IF(AND($G3035=$G3036,$F3035=$F3036),ROUND($D3034-SUM($K3036:M3036),0),ROUND(N3034*$E3035,0)),IF(LataProjekcji&gt;$F3035,0,ROUND(N3034*$E3035,0))),0),0)</f>
        <v>0</v>
      </c>
      <c r="O3036" s="5">
        <f ca="1">IF(AND($G3034,NOT(ISTEXT($G3033)),ISNUMBER(Poczatek),ISNUMBER(Koniec_Projekt)),IFERROR(IF(LataProjekcji=$F3035,IF(AND($G3035=$G3036,$F3035=$F3036),ROUND($D3034-SUM($K3036:N3036),0),ROUND(O3034*$E3035,0)),IF(LataProjekcji&gt;$F3035,0,ROUND(O3034*$E3035,0))),0),0)</f>
        <v>0</v>
      </c>
      <c r="P3036" s="5">
        <f ca="1">IF(AND($G3034,NOT(ISTEXT($G3033)),ISNUMBER(Poczatek),ISNUMBER(Koniec_Projekt)),IFERROR(IF(LataProjekcji=$F3035,IF(AND($G3035=$G3036,$F3035=$F3036),ROUND($D3034-SUM($K3036:O3036),0),ROUND(P3034*$E3035,0)),IF(LataProjekcji&gt;$F3035,0,ROUND(P3034*$E3035,0))),0),0)</f>
        <v>0</v>
      </c>
      <c r="Q3036" s="5">
        <f ca="1">IF(AND($G3034,NOT(ISTEXT($G3033)),ISNUMBER(Poczatek),ISNUMBER(Koniec_Projekt)),IFERROR(IF(LataProjekcji=$F3035,IF(AND($G3035=$G3036,$F3035=$F3036),ROUND($D3034-SUM($K3036:P3036),0),ROUND(Q3034*$E3035,0)),IF(LataProjekcji&gt;$F3035,0,ROUND(Q3034*$E3035,0))),0),0)</f>
        <v>0</v>
      </c>
      <c r="R3036" s="5">
        <f ca="1">IF(AND($G3034,NOT(ISTEXT($G3033)),ISNUMBER(Poczatek),ISNUMBER(Koniec_Projekt)),IFERROR(IF(LataProjekcji=$F3035,IF(AND($G3035=$G3036,$F3035=$F3036),ROUND($D3034-SUM($K3036:Q3036),0),ROUND(R3034*$E3035,0)),IF(LataProjekcji&gt;$F3035,0,ROUND(R3034*$E3035,0))),0),0)</f>
        <v>0</v>
      </c>
      <c r="S3036" s="5">
        <f ca="1">IF(AND($G3034,NOT(ISTEXT($G3033)),ISNUMBER(Poczatek),ISNUMBER(Koniec_Projekt)),IFERROR(IF(LataProjekcji=$F3035,IF(AND($G3035=$G3036,$F3035=$F3036),ROUND($D3034-SUM($K3036:R3036),0),ROUND(S3034*$E3035,0)),IF(LataProjekcji&gt;$F3035,0,ROUND(S3034*$E3035,0))),0),0)</f>
        <v>0</v>
      </c>
      <c r="T3036" s="5">
        <f ca="1">IF(AND($G3034,NOT(ISTEXT($G3033)),ISNUMBER(Poczatek),ISNUMBER(Koniec_Projekt)),IFERROR(IF(LataProjekcji=$F3035,IF(AND($G3035=$G3036,$F3035=$F3036),ROUND($D3034-SUM($K3036:S3036),0),ROUND(T3034*$E3035,0)),IF(LataProjekcji&gt;$F3035,0,ROUND(T3034*$E3035,0))),0),0)</f>
        <v>0</v>
      </c>
      <c r="U3036" s="5">
        <f ca="1">IF(AND($G3034,NOT(ISTEXT($G3033)),ISNUMBER(Poczatek),ISNUMBER(Koniec_Projekt)),IFERROR(IF(LataProjekcji=$F3035,IF(AND($G3035=$G3036,$F3035=$F3036),ROUND($D3034-SUM($K3036:T3036),0),ROUND(U3034*$E3035,0)),IF(LataProjekcji&gt;$F3035,0,ROUND(U3034*$E3035,0))),0),0)</f>
        <v>0</v>
      </c>
      <c r="V3036" s="5">
        <f ca="1">IF(AND($G3034,NOT(ISTEXT($G3033)),ISNUMBER(Poczatek),ISNUMBER(Koniec_Projekt)),IFERROR(IF(LataProjekcji=$F3035,IF(AND($G3035=$G3036,$F3035=$F3036),ROUND($D3034-SUM($K3036:U3036),0),ROUND(V3034*$E3035,0)),IF(LataProjekcji&gt;$F3035,0,ROUND(V3034*$E3035,0))),0),0)</f>
        <v>0</v>
      </c>
      <c r="W3036" s="5">
        <f ca="1">IF(AND($G3034,NOT(ISTEXT($G3033)),ISNUMBER(Poczatek),ISNUMBER(Koniec_Projekt)),IFERROR(IF(LataProjekcji=$F3035,IF(AND($G3035=$G3036,$F3035=$F3036),ROUND($D3034-SUM($K3036:V3036),0),ROUND(W3034*$E3035,0)),IF(LataProjekcji&gt;$F3035,0,ROUND(W3034*$E3035,0))),0),0)</f>
        <v>0</v>
      </c>
      <c r="X3036" s="5">
        <f ca="1">IF(AND($G3034,NOT(ISTEXT($G3033)),ISNUMBER(Poczatek),ISNUMBER(Koniec_Projekt)),IFERROR(IF(LataProjekcji=$F3035,IF(AND($G3035=$G3036,$F3035=$F3036),ROUND($D3034-SUM($K3036:W3036),0),ROUND(X3034*$E3035,0)),IF(LataProjekcji&gt;$F3035,0,ROUND(X3034*$E3035,0))),0),0)</f>
        <v>0</v>
      </c>
      <c r="Y3036" s="5">
        <f ca="1">IF(AND($G3034,NOT(ISTEXT($G3033)),ISNUMBER(Poczatek),ISNUMBER(Koniec_Projekt)),IFERROR(IF(LataProjekcji=$F3035,IF(AND($G3035=$G3036,$F3035=$F3036),ROUND($D3034-SUM($K3036:X3036),0),ROUND(Y3034*$E3035,0)),IF(LataProjekcji&gt;$F3035,0,ROUND(Y3034*$E3035,0))),0),0)</f>
        <v>0</v>
      </c>
      <c r="Z3036" s="5">
        <f ca="1">IF(AND($G3034,NOT(ISTEXT($G3033)),ISNUMBER(Poczatek),ISNUMBER(Koniec_Projekt)),IFERROR(IF(LataProjekcji=$F3035,IF(AND($G3035=$G3036,$F3035=$F3036),ROUND($D3034-SUM($K3036:Y3036),0),ROUND(Z3034*$E3035,0)),IF(LataProjekcji&gt;$F3035,0,ROUND(Z3034*$E3035,0))),0),0)</f>
        <v>0</v>
      </c>
      <c r="AA3036" s="5">
        <f ca="1">IF(AND($G3034,NOT(ISTEXT($G3033)),ISNUMBER(Poczatek),ISNUMBER(Koniec_Projekt)),IFERROR(IF(LataProjekcji=$F3035,IF(AND($G3035=$G3036,$F3035=$F3036),ROUND($D3034-SUM($K3036:Z3036),0),ROUND(AA3034*$E3035,0)),IF(LataProjekcji&gt;$F3035,0,ROUND(AA3034*$E3035,0))),0),0)</f>
        <v>0</v>
      </c>
      <c r="AB3036" s="5">
        <f ca="1">IF(AND($G3034,NOT(ISTEXT($G3033)),ISNUMBER(Poczatek),ISNUMBER(Koniec_Projekt)),IFERROR(IF(LataProjekcji=$F3035,IF(AND($G3035=$G3036,$F3035=$F3036),ROUND($D3034-SUM($K3036:AA3036),0),ROUND(AB3034*$E3035,0)),IF(LataProjekcji&gt;$F3035,0,ROUND(AB3034*$E3035,0))),0),0)</f>
        <v>0</v>
      </c>
      <c r="AC3036" s="5">
        <f ca="1">IF(AND($G3034,NOT(ISTEXT($G3033)),ISNUMBER(Poczatek),ISNUMBER(Koniec_Projekt)),IFERROR(IF(LataProjekcji=$F3035,IF(AND($G3035=$G3036,$F3035=$F3036),ROUND($D3034-SUM($K3036:AB3036),0),ROUND(AC3034*$E3035,0)),IF(LataProjekcji&gt;$F3035,0,ROUND(AC3034*$E3035,0))),0),0)</f>
        <v>0</v>
      </c>
      <c r="AD3036" s="5">
        <f ca="1">IF(AND($G3034,NOT(ISTEXT($G3033)),ISNUMBER(Poczatek),ISNUMBER(Koniec_Projekt)),IFERROR(IF(LataProjekcji=$F3035,IF(AND($G3035=$G3036,$F3035=$F3036),ROUND($D3034-SUM($K3036:AC3036),0),ROUND(AD3034*$E3035,0)),IF(LataProjekcji&gt;$F3035,0,ROUND(AD3034*$E3035,0))),0),0)</f>
        <v>0</v>
      </c>
      <c r="AE3036" s="5">
        <f ca="1">IF(AND($G3034,NOT(ISTEXT($G3033)),ISNUMBER(Poczatek),ISNUMBER(Koniec_Projekt)),IFERROR(IF(LataProjekcji=$F3035,IF(AND($G3035=$G3036,$F3035=$F3036),ROUND($D3034-SUM($K3036:AD3036),0),ROUND(AE3034*$E3035,0)),IF(LataProjekcji&gt;$F3035,0,ROUND(AE3034*$E3035,0))),0),0)</f>
        <v>0</v>
      </c>
    </row>
    <row r="3037" spans="1:31" ht="12.5" hidden="1" thickBot="1">
      <c r="B3037" s="532" t="s">
        <v>755</v>
      </c>
      <c r="C3037" s="533"/>
      <c r="D3037" s="534">
        <f ca="1">IF(D3034&gt;10,ROUND((D3036-1)*E3035,0),E3035)</f>
        <v>0</v>
      </c>
      <c r="E3037" s="534">
        <f ca="1">D3034-D3037</f>
        <v>0</v>
      </c>
      <c r="F3037" s="533"/>
      <c r="G3037" s="533"/>
      <c r="H3037" s="533"/>
      <c r="I3037" s="533"/>
      <c r="J3037" s="533"/>
      <c r="K3037" s="533"/>
      <c r="L3037" s="533"/>
      <c r="M3037" s="533"/>
      <c r="N3037" s="533"/>
      <c r="O3037" s="533"/>
      <c r="P3037" s="533"/>
      <c r="Q3037" s="533"/>
      <c r="R3037" s="533"/>
      <c r="S3037" s="533"/>
      <c r="T3037" s="533"/>
      <c r="U3037" s="533"/>
      <c r="V3037" s="533"/>
      <c r="W3037" s="533"/>
      <c r="X3037" s="533"/>
      <c r="Y3037" s="533"/>
      <c r="Z3037" s="533"/>
      <c r="AA3037" s="533"/>
      <c r="AB3037" s="533"/>
      <c r="AC3037" s="533"/>
      <c r="AD3037" s="533"/>
      <c r="AE3037" s="533"/>
    </row>
    <row r="3038" spans="1:31" ht="12.5" hidden="1" thickTop="1"/>
    <row r="3040" spans="1:31" hidden="1">
      <c r="A3040" s="537"/>
      <c r="B3040" s="7" t="str">
        <f>"Grupa ST: "&amp;B1888</f>
        <v>Grupa ST: ŚRODKI TRANSPORTU</v>
      </c>
    </row>
    <row r="3041" spans="2:31" ht="12.5" hidden="1" thickBot="1">
      <c r="B3041" s="535" t="str">
        <f ca="1">"nazwa ST: "&amp;B1889</f>
        <v>nazwa ST: 0</v>
      </c>
      <c r="C3041" s="535"/>
      <c r="D3041" s="536">
        <f>D1889</f>
        <v>305</v>
      </c>
      <c r="E3041" s="535"/>
      <c r="F3041" s="535"/>
      <c r="G3041" s="535"/>
      <c r="H3041" s="535"/>
      <c r="I3041" s="535"/>
      <c r="J3041" s="535"/>
      <c r="K3041" s="544" t="str">
        <f t="shared" ref="K3041:AE3041" si="3768">LataProjekcji</f>
        <v>Uzupełnij dane</v>
      </c>
      <c r="L3041" s="544" t="str">
        <f t="shared" si="3768"/>
        <v/>
      </c>
      <c r="M3041" s="544" t="str">
        <f t="shared" si="3768"/>
        <v/>
      </c>
      <c r="N3041" s="544" t="str">
        <f t="shared" si="3768"/>
        <v/>
      </c>
      <c r="O3041" s="544" t="str">
        <f t="shared" si="3768"/>
        <v/>
      </c>
      <c r="P3041" s="544" t="str">
        <f t="shared" si="3768"/>
        <v/>
      </c>
      <c r="Q3041" s="544" t="str">
        <f t="shared" si="3768"/>
        <v/>
      </c>
      <c r="R3041" s="544" t="str">
        <f t="shared" si="3768"/>
        <v/>
      </c>
      <c r="S3041" s="544" t="str">
        <f t="shared" si="3768"/>
        <v/>
      </c>
      <c r="T3041" s="544" t="str">
        <f t="shared" si="3768"/>
        <v/>
      </c>
      <c r="U3041" s="544" t="str">
        <f t="shared" si="3768"/>
        <v/>
      </c>
      <c r="V3041" s="544" t="str">
        <f t="shared" si="3768"/>
        <v/>
      </c>
      <c r="W3041" s="544" t="str">
        <f t="shared" si="3768"/>
        <v/>
      </c>
      <c r="X3041" s="544" t="str">
        <f t="shared" si="3768"/>
        <v/>
      </c>
      <c r="Y3041" s="544" t="str">
        <f t="shared" si="3768"/>
        <v/>
      </c>
      <c r="Z3041" s="544" t="str">
        <f t="shared" si="3768"/>
        <v/>
      </c>
      <c r="AA3041" s="544" t="str">
        <f t="shared" si="3768"/>
        <v/>
      </c>
      <c r="AB3041" s="544" t="str">
        <f t="shared" si="3768"/>
        <v/>
      </c>
      <c r="AC3041" s="544" t="str">
        <f t="shared" si="3768"/>
        <v/>
      </c>
      <c r="AD3041" s="544" t="str">
        <f t="shared" si="3768"/>
        <v/>
      </c>
      <c r="AE3041" s="544" t="str">
        <f t="shared" si="3768"/>
        <v/>
      </c>
    </row>
    <row r="3042" spans="2:31" hidden="1">
      <c r="B3042" s="531" t="s">
        <v>756</v>
      </c>
      <c r="D3042" s="1">
        <f ca="1">D1890</f>
        <v>1900</v>
      </c>
      <c r="E3042" s="1">
        <f ca="1">E1890</f>
        <v>1</v>
      </c>
      <c r="F3042" s="1">
        <f ca="1">IF(D3043&gt;10,F1890,1)</f>
        <v>1</v>
      </c>
      <c r="G3042" s="530" t="str">
        <f ca="1">IF(ISBLANK(OFFSET($E$269,$D3041,0)),"brak daty",IF(D3043&gt;10,EDATE(OFFSET($E$269,$D3041,0),D3045),DATE(D3042,E3042,1)))</f>
        <v>brak daty</v>
      </c>
      <c r="H3042" s="543" t="b">
        <f ca="1">SUM(K3042:AE3042)=D3045</f>
        <v>1</v>
      </c>
      <c r="I3042" s="1" t="s">
        <v>752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2:31" hidden="1">
      <c r="B3043" s="531" t="s">
        <v>758</v>
      </c>
      <c r="D3043" s="5">
        <f ca="1">D1891</f>
        <v>0</v>
      </c>
      <c r="E3043" s="459">
        <f ca="1">E1891</f>
        <v>0</v>
      </c>
      <c r="F3043" s="459">
        <f ca="1">F1891</f>
        <v>0</v>
      </c>
      <c r="G3043" s="1" t="b">
        <f>NOT(ISBLANK(am_transport))</f>
        <v>0</v>
      </c>
      <c r="H3043" s="543" t="b">
        <f ca="1">SUM(K3043:AE3043)=E3045</f>
        <v>1</v>
      </c>
      <c r="I3043" s="1" t="s">
        <v>753</v>
      </c>
      <c r="K3043" s="542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42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42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42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42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42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42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42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42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42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42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42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42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42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42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42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42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42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42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42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42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2:31" hidden="1">
      <c r="B3044" s="531" t="s">
        <v>757</v>
      </c>
      <c r="D3044" s="459">
        <f ca="1">D1892</f>
        <v>0</v>
      </c>
      <c r="E3044" s="459">
        <f ca="1">IF(D3043&gt;10,ROUND(D3044/12,2),D3044)</f>
        <v>0</v>
      </c>
      <c r="F3044" s="529">
        <f>Koniec_Projekt</f>
        <v>0</v>
      </c>
      <c r="G3044" s="330">
        <f>Miesiac_Koniec_Projekt</f>
        <v>0</v>
      </c>
      <c r="H3044" s="543" t="b">
        <f ca="1">SUM(K3044:AE3044)=D3043</f>
        <v>1</v>
      </c>
      <c r="I3044" s="1" t="s">
        <v>716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2:31" hidden="1">
      <c r="B3045" s="531" t="s">
        <v>754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426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2:31" ht="12.5" hidden="1" thickBot="1">
      <c r="B3046" s="532" t="s">
        <v>755</v>
      </c>
      <c r="C3046" s="533"/>
      <c r="D3046" s="534">
        <f ca="1">IF(D3043&gt;10,ROUND((D3045-1)*E3044,0),E3044)</f>
        <v>0</v>
      </c>
      <c r="E3046" s="534">
        <f ca="1">D3043-D3046</f>
        <v>0</v>
      </c>
      <c r="F3046" s="533"/>
      <c r="G3046" s="533"/>
      <c r="H3046" s="533"/>
      <c r="I3046" s="533"/>
      <c r="J3046" s="533"/>
      <c r="K3046" s="533"/>
      <c r="L3046" s="533"/>
      <c r="M3046" s="533"/>
      <c r="N3046" s="533"/>
      <c r="O3046" s="533"/>
      <c r="P3046" s="533"/>
      <c r="Q3046" s="533"/>
      <c r="R3046" s="533"/>
      <c r="S3046" s="533"/>
      <c r="T3046" s="533"/>
      <c r="U3046" s="533"/>
      <c r="V3046" s="533"/>
      <c r="W3046" s="533"/>
      <c r="X3046" s="533"/>
      <c r="Y3046" s="533"/>
      <c r="Z3046" s="533"/>
      <c r="AA3046" s="533"/>
      <c r="AB3046" s="533"/>
      <c r="AC3046" s="533"/>
      <c r="AD3046" s="533"/>
      <c r="AE3046" s="533"/>
    </row>
    <row r="3047" spans="2:31" ht="12.5" hidden="1" thickTop="1"/>
    <row r="3048" spans="2:31" ht="12.5" hidden="1" thickBot="1">
      <c r="B3048" s="535" t="str">
        <f ca="1">"nazwa ST: "&amp;B1896</f>
        <v>nazwa ST: 0</v>
      </c>
      <c r="C3048" s="535"/>
      <c r="D3048" s="536">
        <f>D1896</f>
        <v>306</v>
      </c>
      <c r="E3048" s="535"/>
      <c r="F3048" s="535"/>
      <c r="G3048" s="535"/>
      <c r="H3048" s="535"/>
      <c r="I3048" s="535"/>
      <c r="J3048" s="535"/>
      <c r="K3048" s="544" t="str">
        <f t="shared" ref="K3048:AE3048" si="3769">LataProjekcji</f>
        <v>Uzupełnij dane</v>
      </c>
      <c r="L3048" s="544" t="str">
        <f t="shared" si="3769"/>
        <v/>
      </c>
      <c r="M3048" s="544" t="str">
        <f t="shared" si="3769"/>
        <v/>
      </c>
      <c r="N3048" s="544" t="str">
        <f t="shared" si="3769"/>
        <v/>
      </c>
      <c r="O3048" s="544" t="str">
        <f t="shared" si="3769"/>
        <v/>
      </c>
      <c r="P3048" s="544" t="str">
        <f t="shared" si="3769"/>
        <v/>
      </c>
      <c r="Q3048" s="544" t="str">
        <f t="shared" si="3769"/>
        <v/>
      </c>
      <c r="R3048" s="544" t="str">
        <f t="shared" si="3769"/>
        <v/>
      </c>
      <c r="S3048" s="544" t="str">
        <f t="shared" si="3769"/>
        <v/>
      </c>
      <c r="T3048" s="544" t="str">
        <f t="shared" si="3769"/>
        <v/>
      </c>
      <c r="U3048" s="544" t="str">
        <f t="shared" si="3769"/>
        <v/>
      </c>
      <c r="V3048" s="544" t="str">
        <f t="shared" si="3769"/>
        <v/>
      </c>
      <c r="W3048" s="544" t="str">
        <f t="shared" si="3769"/>
        <v/>
      </c>
      <c r="X3048" s="544" t="str">
        <f t="shared" si="3769"/>
        <v/>
      </c>
      <c r="Y3048" s="544" t="str">
        <f t="shared" si="3769"/>
        <v/>
      </c>
      <c r="Z3048" s="544" t="str">
        <f t="shared" si="3769"/>
        <v/>
      </c>
      <c r="AA3048" s="544" t="str">
        <f t="shared" si="3769"/>
        <v/>
      </c>
      <c r="AB3048" s="544" t="str">
        <f t="shared" si="3769"/>
        <v/>
      </c>
      <c r="AC3048" s="544" t="str">
        <f t="shared" si="3769"/>
        <v/>
      </c>
      <c r="AD3048" s="544" t="str">
        <f t="shared" si="3769"/>
        <v/>
      </c>
      <c r="AE3048" s="544" t="str">
        <f t="shared" si="3769"/>
        <v/>
      </c>
    </row>
    <row r="3049" spans="2:31" hidden="1">
      <c r="B3049" s="531" t="s">
        <v>756</v>
      </c>
      <c r="D3049" s="1">
        <f ca="1">D1897</f>
        <v>1900</v>
      </c>
      <c r="E3049" s="1">
        <f ca="1">E1897</f>
        <v>1</v>
      </c>
      <c r="F3049" s="1">
        <f ca="1">IF(D3050&gt;10,F1897,1)</f>
        <v>1</v>
      </c>
      <c r="G3049" s="530" t="str">
        <f ca="1">IF(ISBLANK(OFFSET($E$269,$D3048,0)),"brak daty",IF(D3050&gt;10,EDATE(OFFSET($E$269,$D3048,0),D3052),DATE(D3049,E3049,1)))</f>
        <v>brak daty</v>
      </c>
      <c r="H3049" s="543" t="b">
        <f ca="1">SUM(K3049:AE3049)=D3052</f>
        <v>1</v>
      </c>
      <c r="I3049" s="1" t="s">
        <v>752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2:31" hidden="1">
      <c r="B3050" s="531" t="s">
        <v>758</v>
      </c>
      <c r="D3050" s="5">
        <f ca="1">D1898</f>
        <v>0</v>
      </c>
      <c r="E3050" s="459">
        <f ca="1">E1898</f>
        <v>0</v>
      </c>
      <c r="F3050" s="459">
        <f ca="1">F1898</f>
        <v>0</v>
      </c>
      <c r="G3050" s="1" t="b">
        <f>NOT(ISBLANK(am_transport))</f>
        <v>0</v>
      </c>
      <c r="H3050" s="543" t="b">
        <f ca="1">SUM(K3050:AE3050)=E3052</f>
        <v>1</v>
      </c>
      <c r="I3050" s="1" t="s">
        <v>753</v>
      </c>
      <c r="K3050" s="542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42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42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42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42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42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42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42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42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42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42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42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42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42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42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42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42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42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42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42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42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2:31" hidden="1">
      <c r="B3051" s="531" t="s">
        <v>757</v>
      </c>
      <c r="D3051" s="459">
        <f ca="1">D1899</f>
        <v>0</v>
      </c>
      <c r="E3051" s="459">
        <f ca="1">IF(D3050&gt;10,ROUND(D3051/12,2),D3051)</f>
        <v>0</v>
      </c>
      <c r="F3051" s="529">
        <f>Koniec_Projekt</f>
        <v>0</v>
      </c>
      <c r="G3051" s="330">
        <f>Miesiac_Koniec_Projekt</f>
        <v>0</v>
      </c>
      <c r="H3051" s="543" t="b">
        <f ca="1">SUM(K3051:AE3051)=D3050</f>
        <v>1</v>
      </c>
      <c r="I3051" s="1" t="s">
        <v>716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2:31" hidden="1">
      <c r="B3052" s="531" t="s">
        <v>754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426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2:31" ht="12.5" hidden="1" thickBot="1">
      <c r="B3053" s="532" t="s">
        <v>755</v>
      </c>
      <c r="C3053" s="533"/>
      <c r="D3053" s="534">
        <f ca="1">IF(D3050&gt;10,ROUND((D3052-1)*E3051,0),E3051)</f>
        <v>0</v>
      </c>
      <c r="E3053" s="534">
        <f ca="1">D3050-D3053</f>
        <v>0</v>
      </c>
      <c r="F3053" s="533"/>
      <c r="G3053" s="533"/>
      <c r="H3053" s="533"/>
      <c r="I3053" s="533"/>
      <c r="J3053" s="533"/>
      <c r="K3053" s="533"/>
      <c r="L3053" s="533"/>
      <c r="M3053" s="533"/>
      <c r="N3053" s="533"/>
      <c r="O3053" s="533"/>
      <c r="P3053" s="533"/>
      <c r="Q3053" s="533"/>
      <c r="R3053" s="533"/>
      <c r="S3053" s="533"/>
      <c r="T3053" s="533"/>
      <c r="U3053" s="533"/>
      <c r="V3053" s="533"/>
      <c r="W3053" s="533"/>
      <c r="X3053" s="533"/>
      <c r="Y3053" s="533"/>
      <c r="Z3053" s="533"/>
      <c r="AA3053" s="533"/>
      <c r="AB3053" s="533"/>
      <c r="AC3053" s="533"/>
      <c r="AD3053" s="533"/>
      <c r="AE3053" s="533"/>
    </row>
    <row r="3054" spans="2:31" ht="12.5" hidden="1" thickTop="1"/>
    <row r="3055" spans="2:31" ht="12.5" hidden="1" thickBot="1">
      <c r="B3055" s="535" t="str">
        <f ca="1">"nazwa ST: "&amp;B1903</f>
        <v>nazwa ST: 0</v>
      </c>
      <c r="C3055" s="535"/>
      <c r="D3055" s="536">
        <f>D1903</f>
        <v>307</v>
      </c>
      <c r="E3055" s="535"/>
      <c r="F3055" s="535"/>
      <c r="G3055" s="535"/>
      <c r="H3055" s="535"/>
      <c r="I3055" s="535"/>
      <c r="J3055" s="535"/>
      <c r="K3055" s="544" t="str">
        <f t="shared" ref="K3055:AE3055" si="3770">LataProjekcji</f>
        <v>Uzupełnij dane</v>
      </c>
      <c r="L3055" s="544" t="str">
        <f t="shared" si="3770"/>
        <v/>
      </c>
      <c r="M3055" s="544" t="str">
        <f t="shared" si="3770"/>
        <v/>
      </c>
      <c r="N3055" s="544" t="str">
        <f t="shared" si="3770"/>
        <v/>
      </c>
      <c r="O3055" s="544" t="str">
        <f t="shared" si="3770"/>
        <v/>
      </c>
      <c r="P3055" s="544" t="str">
        <f t="shared" si="3770"/>
        <v/>
      </c>
      <c r="Q3055" s="544" t="str">
        <f t="shared" si="3770"/>
        <v/>
      </c>
      <c r="R3055" s="544" t="str">
        <f t="shared" si="3770"/>
        <v/>
      </c>
      <c r="S3055" s="544" t="str">
        <f t="shared" si="3770"/>
        <v/>
      </c>
      <c r="T3055" s="544" t="str">
        <f t="shared" si="3770"/>
        <v/>
      </c>
      <c r="U3055" s="544" t="str">
        <f t="shared" si="3770"/>
        <v/>
      </c>
      <c r="V3055" s="544" t="str">
        <f t="shared" si="3770"/>
        <v/>
      </c>
      <c r="W3055" s="544" t="str">
        <f t="shared" si="3770"/>
        <v/>
      </c>
      <c r="X3055" s="544" t="str">
        <f t="shared" si="3770"/>
        <v/>
      </c>
      <c r="Y3055" s="544" t="str">
        <f t="shared" si="3770"/>
        <v/>
      </c>
      <c r="Z3055" s="544" t="str">
        <f t="shared" si="3770"/>
        <v/>
      </c>
      <c r="AA3055" s="544" t="str">
        <f t="shared" si="3770"/>
        <v/>
      </c>
      <c r="AB3055" s="544" t="str">
        <f t="shared" si="3770"/>
        <v/>
      </c>
      <c r="AC3055" s="544" t="str">
        <f t="shared" si="3770"/>
        <v/>
      </c>
      <c r="AD3055" s="544" t="str">
        <f t="shared" si="3770"/>
        <v/>
      </c>
      <c r="AE3055" s="544" t="str">
        <f t="shared" si="3770"/>
        <v/>
      </c>
    </row>
    <row r="3056" spans="2:31" hidden="1">
      <c r="B3056" s="531" t="s">
        <v>756</v>
      </c>
      <c r="D3056" s="1">
        <f ca="1">D1904</f>
        <v>1900</v>
      </c>
      <c r="E3056" s="1">
        <f ca="1">E1904</f>
        <v>1</v>
      </c>
      <c r="F3056" s="1">
        <f ca="1">IF(D3057&gt;10,F1904,1)</f>
        <v>1</v>
      </c>
      <c r="G3056" s="530" t="str">
        <f ca="1">IF(ISBLANK(OFFSET($E$269,$D3055,0)),"brak daty",IF(D3057&gt;10,EDATE(OFFSET($E$269,$D3055,0),D3059),DATE(D3056,E3056,1)))</f>
        <v>brak daty</v>
      </c>
      <c r="H3056" s="543" t="b">
        <f ca="1">SUM(K3056:AE3056)=D3059</f>
        <v>1</v>
      </c>
      <c r="I3056" s="1" t="s">
        <v>752</v>
      </c>
      <c r="K3056" s="5">
        <f ca="1">IF(AND($G3057,NOT(ISTEXT($G3056)),ISNUMBER(Poczatek),ISNUMBER(Koniec_Projekt)),IFERROR(IF($D3056=LataProjekcji,$F3056,IF($D3056&lt;LataProjekcji,IF((SUM(K3056)+12)&lt;$D3059,12,$D3059-SUM(K3056)),0)),0),0)</f>
        <v>0</v>
      </c>
      <c r="L3056" s="5">
        <f ca="1">IF(AND($G3057,NOT(ISTEXT($G3056)),ISNUMBER(Poczatek),ISNUMBER(Koniec_Projekt)),IFERROR(IF($D3056=LataProjekcji,$F3056,IF($D3056&lt;LataProjekcji,IF((SUM($K3056:K3056)+12)&lt;$D3059,12,$D3059-SUM($K3056:K3056)),0)),0),0)</f>
        <v>0</v>
      </c>
      <c r="M3056" s="5">
        <f ca="1">IF(AND($G3057,NOT(ISTEXT($G3056)),ISNUMBER(Poczatek),ISNUMBER(Koniec_Projekt)),IFERROR(IF($D3056=LataProjekcji,$F3056,IF($D3056&lt;LataProjekcji,IF((SUM($K3056:L3056)+12)&lt;$D3059,12,$D3059-SUM($K3056:L3056)),0)),0),0)</f>
        <v>0</v>
      </c>
      <c r="N3056" s="5">
        <f ca="1">IF(AND($G3057,NOT(ISTEXT($G3056)),ISNUMBER(Poczatek),ISNUMBER(Koniec_Projekt)),IFERROR(IF($D3056=LataProjekcji,$F3056,IF($D3056&lt;LataProjekcji,IF((SUM($K3056:M3056)+12)&lt;$D3059,12,$D3059-SUM($K3056:M3056)),0)),0),0)</f>
        <v>0</v>
      </c>
      <c r="O3056" s="5">
        <f ca="1">IF(AND($G3057,NOT(ISTEXT($G3056)),ISNUMBER(Poczatek),ISNUMBER(Koniec_Projekt)),IFERROR(IF($D3056=LataProjekcji,$F3056,IF($D3056&lt;LataProjekcji,IF((SUM($K3056:N3056)+12)&lt;$D3059,12,$D3059-SUM($K3056:N3056)),0)),0),0)</f>
        <v>0</v>
      </c>
      <c r="P3056" s="5">
        <f ca="1">IF(AND($G3057,NOT(ISTEXT($G3056)),ISNUMBER(Poczatek),ISNUMBER(Koniec_Projekt)),IFERROR(IF($D3056=LataProjekcji,$F3056,IF($D3056&lt;LataProjekcji,IF((SUM($K3056:O3056)+12)&lt;$D3059,12,$D3059-SUM($K3056:O3056)),0)),0),0)</f>
        <v>0</v>
      </c>
      <c r="Q3056" s="5">
        <f ca="1">IF(AND($G3057,NOT(ISTEXT($G3056)),ISNUMBER(Poczatek),ISNUMBER(Koniec_Projekt)),IFERROR(IF($D3056=LataProjekcji,$F3056,IF($D3056&lt;LataProjekcji,IF((SUM($K3056:P3056)+12)&lt;$D3059,12,$D3059-SUM($K3056:P3056)),0)),0),0)</f>
        <v>0</v>
      </c>
      <c r="R3056" s="5">
        <f ca="1">IF(AND($G3057,NOT(ISTEXT($G3056)),ISNUMBER(Poczatek),ISNUMBER(Koniec_Projekt)),IFERROR(IF($D3056=LataProjekcji,$F3056,IF($D3056&lt;LataProjekcji,IF((SUM($K3056:Q3056)+12)&lt;$D3059,12,$D3059-SUM($K3056:Q3056)),0)),0),0)</f>
        <v>0</v>
      </c>
      <c r="S3056" s="5">
        <f ca="1">IF(AND($G3057,NOT(ISTEXT($G3056)),ISNUMBER(Poczatek),ISNUMBER(Koniec_Projekt)),IFERROR(IF($D3056=LataProjekcji,$F3056,IF($D3056&lt;LataProjekcji,IF((SUM($K3056:R3056)+12)&lt;$D3059,12,$D3059-SUM($K3056:R3056)),0)),0),0)</f>
        <v>0</v>
      </c>
      <c r="T3056" s="5">
        <f ca="1">IF(AND($G3057,NOT(ISTEXT($G3056)),ISNUMBER(Poczatek),ISNUMBER(Koniec_Projekt)),IFERROR(IF($D3056=LataProjekcji,$F3056,IF($D3056&lt;LataProjekcji,IF((SUM($K3056:S3056)+12)&lt;$D3059,12,$D3059-SUM($K3056:S3056)),0)),0),0)</f>
        <v>0</v>
      </c>
      <c r="U3056" s="5">
        <f ca="1">IF(AND($G3057,NOT(ISTEXT($G3056)),ISNUMBER(Poczatek),ISNUMBER(Koniec_Projekt)),IFERROR(IF($D3056=LataProjekcji,$F3056,IF($D3056&lt;LataProjekcji,IF((SUM($K3056:T3056)+12)&lt;$D3059,12,$D3059-SUM($K3056:T3056)),0)),0),0)</f>
        <v>0</v>
      </c>
      <c r="V3056" s="5">
        <f ca="1">IF(AND($G3057,NOT(ISTEXT($G3056)),ISNUMBER(Poczatek),ISNUMBER(Koniec_Projekt)),IFERROR(IF($D3056=LataProjekcji,$F3056,IF($D3056&lt;LataProjekcji,IF((SUM($K3056:U3056)+12)&lt;$D3059,12,$D3059-SUM($K3056:U3056)),0)),0),0)</f>
        <v>0</v>
      </c>
      <c r="W3056" s="5">
        <f ca="1">IF(AND($G3057,NOT(ISTEXT($G3056)),ISNUMBER(Poczatek),ISNUMBER(Koniec_Projekt)),IFERROR(IF($D3056=LataProjekcji,$F3056,IF($D3056&lt;LataProjekcji,IF((SUM($K3056:V3056)+12)&lt;$D3059,12,$D3059-SUM($K3056:V3056)),0)),0),0)</f>
        <v>0</v>
      </c>
      <c r="X3056" s="5">
        <f ca="1">IF(AND($G3057,NOT(ISTEXT($G3056)),ISNUMBER(Poczatek),ISNUMBER(Koniec_Projekt)),IFERROR(IF($D3056=LataProjekcji,$F3056,IF($D3056&lt;LataProjekcji,IF((SUM($K3056:W3056)+12)&lt;$D3059,12,$D3059-SUM($K3056:W3056)),0)),0),0)</f>
        <v>0</v>
      </c>
      <c r="Y3056" s="5">
        <f ca="1">IF(AND($G3057,NOT(ISTEXT($G3056)),ISNUMBER(Poczatek),ISNUMBER(Koniec_Projekt)),IFERROR(IF($D3056=LataProjekcji,$F3056,IF($D3056&lt;LataProjekcji,IF((SUM($K3056:X3056)+12)&lt;$D3059,12,$D3059-SUM($K3056:X3056)),0)),0),0)</f>
        <v>0</v>
      </c>
      <c r="Z3056" s="5">
        <f ca="1">IF(AND($G3057,NOT(ISTEXT($G3056)),ISNUMBER(Poczatek),ISNUMBER(Koniec_Projekt)),IFERROR(IF($D3056=LataProjekcji,$F3056,IF($D3056&lt;LataProjekcji,IF((SUM($K3056:Y3056)+12)&lt;$D3059,12,$D3059-SUM($K3056:Y3056)),0)),0),0)</f>
        <v>0</v>
      </c>
      <c r="AA3056" s="5">
        <f ca="1">IF(AND($G3057,NOT(ISTEXT($G3056)),ISNUMBER(Poczatek),ISNUMBER(Koniec_Projekt)),IFERROR(IF($D3056=LataProjekcji,$F3056,IF($D3056&lt;LataProjekcji,IF((SUM($K3056:Z3056)+12)&lt;$D3059,12,$D3059-SUM($K3056:Z3056)),0)),0),0)</f>
        <v>0</v>
      </c>
      <c r="AB3056" s="5">
        <f ca="1">IF(AND($G3057,NOT(ISTEXT($G3056)),ISNUMBER(Poczatek),ISNUMBER(Koniec_Projekt)),IFERROR(IF($D3056=LataProjekcji,$F3056,IF($D3056&lt;LataProjekcji,IF((SUM($K3056:AA3056)+12)&lt;$D3059,12,$D3059-SUM($K3056:AA3056)),0)),0),0)</f>
        <v>0</v>
      </c>
      <c r="AC3056" s="5">
        <f ca="1">IF(AND($G3057,NOT(ISTEXT($G3056)),ISNUMBER(Poczatek),ISNUMBER(Koniec_Projekt)),IFERROR(IF($D3056=LataProjekcji,$F3056,IF($D3056&lt;LataProjekcji,IF((SUM($K3056:AB3056)+12)&lt;$D3059,12,$D3059-SUM($K3056:AB3056)),0)),0),0)</f>
        <v>0</v>
      </c>
      <c r="AD3056" s="5">
        <f ca="1">IF(AND($G3057,NOT(ISTEXT($G3056)),ISNUMBER(Poczatek),ISNUMBER(Koniec_Projekt)),IFERROR(IF($D3056=LataProjekcji,$F3056,IF($D3056&lt;LataProjekcji,IF((SUM($K3056:AC3056)+12)&lt;$D3059,12,$D3059-SUM($K3056:AC3056)),0)),0),0)</f>
        <v>0</v>
      </c>
      <c r="AE3056" s="5">
        <f ca="1">IF(AND($G3057,NOT(ISTEXT($G3056)),ISNUMBER(Poczatek),ISNUMBER(Koniec_Projekt)),IFERROR(IF($D3056=LataProjekcji,$F3056,IF($D3056&lt;LataProjekcji,IF((SUM($K3056:AD3056)+12)&lt;$D3059,12,$D3059-SUM($K3056:AD3056)),0)),0),0)</f>
        <v>0</v>
      </c>
    </row>
    <row r="3057" spans="2:31" hidden="1">
      <c r="B3057" s="531" t="s">
        <v>758</v>
      </c>
      <c r="D3057" s="5">
        <f ca="1">D1905</f>
        <v>0</v>
      </c>
      <c r="E3057" s="459">
        <f ca="1">E1905</f>
        <v>0</v>
      </c>
      <c r="F3057" s="459">
        <f ca="1">F1905</f>
        <v>0</v>
      </c>
      <c r="G3057" s="1" t="b">
        <f>NOT(ISBLANK(am_transport))</f>
        <v>0</v>
      </c>
      <c r="H3057" s="543" t="b">
        <f ca="1">SUM(K3057:AE3057)=E3059</f>
        <v>1</v>
      </c>
      <c r="I3057" s="1" t="s">
        <v>753</v>
      </c>
      <c r="K3057" s="542">
        <f ca="1">IF(AND($G3057,NOT(ISTEXT($G3056)),ISNUMBER(Poczatek),ISNUMBER(Koniec_Projekt)),IFERROR(IF($D3056=LataProjekcji,IF($F3056&gt;$E3059,$E3059,$F3056),IF($D3059&gt;=$E3059,(IF($D3056&lt;LataProjekcji,IF((SUM(J3057:$K3057)+12)&lt;$E3059,12,$E3059-SUM(J3057:$K3057)),0)),(IF($D3056&lt;LataProjekcji,IF((SUM(J3057:$K3057)+12)&lt;$D3059,12,$D3059-SUM(J3057:$K3057)),0)))),0),0)</f>
        <v>0</v>
      </c>
      <c r="L3057" s="542">
        <f ca="1">IF(AND($G3057,NOT(ISTEXT($G3056)),ISNUMBER(Poczatek),ISNUMBER(Koniec_Projekt)),IFERROR(IF($D3056=LataProjekcji,IF($F3056&gt;$E3059,$E3059,$F3056),IF($D3059&gt;=$E3059,(IF($D3056&lt;LataProjekcji,IF((SUM($K3057:K3057)+12)&lt;$E3059,12,$E3059-SUM($K3057:K3057)),0)),(IF($D3056&lt;LataProjekcji,IF((SUM($K3057:K3057)+12)&lt;$D3059,12,$D3059-SUM($K3057:K3057)),0)))),0),0)</f>
        <v>0</v>
      </c>
      <c r="M3057" s="542">
        <f ca="1">IF(AND($G3057,NOT(ISTEXT($G3056)),ISNUMBER(Poczatek),ISNUMBER(Koniec_Projekt)),IFERROR(IF($D3056=LataProjekcji,IF($F3056&gt;$E3059,$E3059,$F3056),IF($D3059&gt;=$E3059,(IF($D3056&lt;LataProjekcji,IF((SUM($K3057:L3057)+12)&lt;$E3059,12,$E3059-SUM($K3057:L3057)),0)),(IF($D3056&lt;LataProjekcji,IF((SUM($K3057:L3057)+12)&lt;$D3059,12,$D3059-SUM($K3057:L3057)),0)))),0),0)</f>
        <v>0</v>
      </c>
      <c r="N3057" s="542">
        <f ca="1">IF(AND($G3057,NOT(ISTEXT($G3056)),ISNUMBER(Poczatek),ISNUMBER(Koniec_Projekt)),IFERROR(IF($D3056=LataProjekcji,IF($F3056&gt;$E3059,$E3059,$F3056),IF($D3059&gt;=$E3059,(IF($D3056&lt;LataProjekcji,IF((SUM($K3057:M3057)+12)&lt;$E3059,12,$E3059-SUM($K3057:M3057)),0)),(IF($D3056&lt;LataProjekcji,IF((SUM($K3057:M3057)+12)&lt;$D3059,12,$D3059-SUM($K3057:M3057)),0)))),0),0)</f>
        <v>0</v>
      </c>
      <c r="O3057" s="542">
        <f ca="1">IF(AND($G3057,NOT(ISTEXT($G3056)),ISNUMBER(Poczatek),ISNUMBER(Koniec_Projekt)),IFERROR(IF($D3056=LataProjekcji,IF($F3056&gt;$E3059,$E3059,$F3056),IF($D3059&gt;=$E3059,(IF($D3056&lt;LataProjekcji,IF((SUM($K3057:N3057)+12)&lt;$E3059,12,$E3059-SUM($K3057:N3057)),0)),(IF($D3056&lt;LataProjekcji,IF((SUM($K3057:N3057)+12)&lt;$D3059,12,$D3059-SUM($K3057:N3057)),0)))),0),0)</f>
        <v>0</v>
      </c>
      <c r="P3057" s="542">
        <f ca="1">IF(AND($G3057,NOT(ISTEXT($G3056)),ISNUMBER(Poczatek),ISNUMBER(Koniec_Projekt)),IFERROR(IF($D3056=LataProjekcji,IF($F3056&gt;$E3059,$E3059,$F3056),IF($D3059&gt;=$E3059,(IF($D3056&lt;LataProjekcji,IF((SUM($K3057:O3057)+12)&lt;$E3059,12,$E3059-SUM($K3057:O3057)),0)),(IF($D3056&lt;LataProjekcji,IF((SUM($K3057:O3057)+12)&lt;$D3059,12,$D3059-SUM($K3057:O3057)),0)))),0),0)</f>
        <v>0</v>
      </c>
      <c r="Q3057" s="542">
        <f ca="1">IF(AND($G3057,NOT(ISTEXT($G3056)),ISNUMBER(Poczatek),ISNUMBER(Koniec_Projekt)),IFERROR(IF($D3056=LataProjekcji,IF($F3056&gt;$E3059,$E3059,$F3056),IF($D3059&gt;=$E3059,(IF($D3056&lt;LataProjekcji,IF((SUM($K3057:P3057)+12)&lt;$E3059,12,$E3059-SUM($K3057:P3057)),0)),(IF($D3056&lt;LataProjekcji,IF((SUM($K3057:P3057)+12)&lt;$D3059,12,$D3059-SUM($K3057:P3057)),0)))),0),0)</f>
        <v>0</v>
      </c>
      <c r="R3057" s="542">
        <f ca="1">IF(AND($G3057,NOT(ISTEXT($G3056)),ISNUMBER(Poczatek),ISNUMBER(Koniec_Projekt)),IFERROR(IF($D3056=LataProjekcji,IF($F3056&gt;$E3059,$E3059,$F3056),IF($D3059&gt;=$E3059,(IF($D3056&lt;LataProjekcji,IF((SUM($K3057:Q3057)+12)&lt;$E3059,12,$E3059-SUM($K3057:Q3057)),0)),(IF($D3056&lt;LataProjekcji,IF((SUM($K3057:Q3057)+12)&lt;$D3059,12,$D3059-SUM($K3057:Q3057)),0)))),0),0)</f>
        <v>0</v>
      </c>
      <c r="S3057" s="542">
        <f ca="1">IF(AND($G3057,NOT(ISTEXT($G3056)),ISNUMBER(Poczatek),ISNUMBER(Koniec_Projekt)),IFERROR(IF($D3056=LataProjekcji,IF($F3056&gt;$E3059,$E3059,$F3056),IF($D3059&gt;=$E3059,(IF($D3056&lt;LataProjekcji,IF((SUM($K3057:R3057)+12)&lt;$E3059,12,$E3059-SUM($K3057:R3057)),0)),(IF($D3056&lt;LataProjekcji,IF((SUM($K3057:R3057)+12)&lt;$D3059,12,$D3059-SUM($K3057:R3057)),0)))),0),0)</f>
        <v>0</v>
      </c>
      <c r="T3057" s="542">
        <f ca="1">IF(AND($G3057,NOT(ISTEXT($G3056)),ISNUMBER(Poczatek),ISNUMBER(Koniec_Projekt)),IFERROR(IF($D3056=LataProjekcji,IF($F3056&gt;$E3059,$E3059,$F3056),IF($D3059&gt;=$E3059,(IF($D3056&lt;LataProjekcji,IF((SUM($K3057:S3057)+12)&lt;$E3059,12,$E3059-SUM($K3057:S3057)),0)),(IF($D3056&lt;LataProjekcji,IF((SUM($K3057:S3057)+12)&lt;$D3059,12,$D3059-SUM($K3057:S3057)),0)))),0),0)</f>
        <v>0</v>
      </c>
      <c r="U3057" s="542">
        <f ca="1">IF(AND($G3057,NOT(ISTEXT($G3056)),ISNUMBER(Poczatek),ISNUMBER(Koniec_Projekt)),IFERROR(IF($D3056=LataProjekcji,IF($F3056&gt;$E3059,$E3059,$F3056),IF($D3059&gt;=$E3059,(IF($D3056&lt;LataProjekcji,IF((SUM($K3057:T3057)+12)&lt;$E3059,12,$E3059-SUM($K3057:T3057)),0)),(IF($D3056&lt;LataProjekcji,IF((SUM($K3057:T3057)+12)&lt;$D3059,12,$D3059-SUM($K3057:T3057)),0)))),0),0)</f>
        <v>0</v>
      </c>
      <c r="V3057" s="542">
        <f ca="1">IF(AND($G3057,NOT(ISTEXT($G3056)),ISNUMBER(Poczatek),ISNUMBER(Koniec_Projekt)),IFERROR(IF($D3056=LataProjekcji,IF($F3056&gt;$E3059,$E3059,$F3056),IF($D3059&gt;=$E3059,(IF($D3056&lt;LataProjekcji,IF((SUM($K3057:U3057)+12)&lt;$E3059,12,$E3059-SUM($K3057:U3057)),0)),(IF($D3056&lt;LataProjekcji,IF((SUM($K3057:U3057)+12)&lt;$D3059,12,$D3059-SUM($K3057:U3057)),0)))),0),0)</f>
        <v>0</v>
      </c>
      <c r="W3057" s="542">
        <f ca="1">IF(AND($G3057,NOT(ISTEXT($G3056)),ISNUMBER(Poczatek),ISNUMBER(Koniec_Projekt)),IFERROR(IF($D3056=LataProjekcji,IF($F3056&gt;$E3059,$E3059,$F3056),IF($D3059&gt;=$E3059,(IF($D3056&lt;LataProjekcji,IF((SUM($K3057:V3057)+12)&lt;$E3059,12,$E3059-SUM($K3057:V3057)),0)),(IF($D3056&lt;LataProjekcji,IF((SUM($K3057:V3057)+12)&lt;$D3059,12,$D3059-SUM($K3057:V3057)),0)))),0),0)</f>
        <v>0</v>
      </c>
      <c r="X3057" s="542">
        <f ca="1">IF(AND($G3057,NOT(ISTEXT($G3056)),ISNUMBER(Poczatek),ISNUMBER(Koniec_Projekt)),IFERROR(IF($D3056=LataProjekcji,IF($F3056&gt;$E3059,$E3059,$F3056),IF($D3059&gt;=$E3059,(IF($D3056&lt;LataProjekcji,IF((SUM($K3057:W3057)+12)&lt;$E3059,12,$E3059-SUM($K3057:W3057)),0)),(IF($D3056&lt;LataProjekcji,IF((SUM($K3057:W3057)+12)&lt;$D3059,12,$D3059-SUM($K3057:W3057)),0)))),0),0)</f>
        <v>0</v>
      </c>
      <c r="Y3057" s="542">
        <f ca="1">IF(AND($G3057,NOT(ISTEXT($G3056)),ISNUMBER(Poczatek),ISNUMBER(Koniec_Projekt)),IFERROR(IF($D3056=LataProjekcji,IF($F3056&gt;$E3059,$E3059,$F3056),IF($D3059&gt;=$E3059,(IF($D3056&lt;LataProjekcji,IF((SUM($K3057:X3057)+12)&lt;$E3059,12,$E3059-SUM($K3057:X3057)),0)),(IF($D3056&lt;LataProjekcji,IF((SUM($K3057:X3057)+12)&lt;$D3059,12,$D3059-SUM($K3057:X3057)),0)))),0),0)</f>
        <v>0</v>
      </c>
      <c r="Z3057" s="542">
        <f ca="1">IF(AND($G3057,NOT(ISTEXT($G3056)),ISNUMBER(Poczatek),ISNUMBER(Koniec_Projekt)),IFERROR(IF($D3056=LataProjekcji,IF($F3056&gt;$E3059,$E3059,$F3056),IF($D3059&gt;=$E3059,(IF($D3056&lt;LataProjekcji,IF((SUM($K3057:Y3057)+12)&lt;$E3059,12,$E3059-SUM($K3057:Y3057)),0)),(IF($D3056&lt;LataProjekcji,IF((SUM($K3057:Y3057)+12)&lt;$D3059,12,$D3059-SUM($K3057:Y3057)),0)))),0),0)</f>
        <v>0</v>
      </c>
      <c r="AA3057" s="542">
        <f ca="1">IF(AND($G3057,NOT(ISTEXT($G3056)),ISNUMBER(Poczatek),ISNUMBER(Koniec_Projekt)),IFERROR(IF($D3056=LataProjekcji,IF($F3056&gt;$E3059,$E3059,$F3056),IF($D3059&gt;=$E3059,(IF($D3056&lt;LataProjekcji,IF((SUM($K3057:Z3057)+12)&lt;$E3059,12,$E3059-SUM($K3057:Z3057)),0)),(IF($D3056&lt;LataProjekcji,IF((SUM($K3057:Z3057)+12)&lt;$D3059,12,$D3059-SUM($K3057:Z3057)),0)))),0),0)</f>
        <v>0</v>
      </c>
      <c r="AB3057" s="542">
        <f ca="1">IF(AND($G3057,NOT(ISTEXT($G3056)),ISNUMBER(Poczatek),ISNUMBER(Koniec_Projekt)),IFERROR(IF($D3056=LataProjekcji,IF($F3056&gt;$E3059,$E3059,$F3056),IF($D3059&gt;=$E3059,(IF($D3056&lt;LataProjekcji,IF((SUM($K3057:AA3057)+12)&lt;$E3059,12,$E3059-SUM($K3057:AA3057)),0)),(IF($D3056&lt;LataProjekcji,IF((SUM($K3057:AA3057)+12)&lt;$D3059,12,$D3059-SUM($K3057:AA3057)),0)))),0),0)</f>
        <v>0</v>
      </c>
      <c r="AC3057" s="542">
        <f ca="1">IF(AND($G3057,NOT(ISTEXT($G3056)),ISNUMBER(Poczatek),ISNUMBER(Koniec_Projekt)),IFERROR(IF($D3056=LataProjekcji,IF($F3056&gt;$E3059,$E3059,$F3056),IF($D3059&gt;=$E3059,(IF($D3056&lt;LataProjekcji,IF((SUM($K3057:AB3057)+12)&lt;$E3059,12,$E3059-SUM($K3057:AB3057)),0)),(IF($D3056&lt;LataProjekcji,IF((SUM($K3057:AB3057)+12)&lt;$D3059,12,$D3059-SUM($K3057:AB3057)),0)))),0),0)</f>
        <v>0</v>
      </c>
      <c r="AD3057" s="542">
        <f ca="1">IF(AND($G3057,NOT(ISTEXT($G3056)),ISNUMBER(Poczatek),ISNUMBER(Koniec_Projekt)),IFERROR(IF($D3056=LataProjekcji,IF($F3056&gt;$E3059,$E3059,$F3056),IF($D3059&gt;=$E3059,(IF($D3056&lt;LataProjekcji,IF((SUM($K3057:AC3057)+12)&lt;$E3059,12,$E3059-SUM($K3057:AC3057)),0)),(IF($D3056&lt;LataProjekcji,IF((SUM($K3057:AC3057)+12)&lt;$D3059,12,$D3059-SUM($K3057:AC3057)),0)))),0),0)</f>
        <v>0</v>
      </c>
      <c r="AE3057" s="542">
        <f ca="1">IF(AND($G3057,NOT(ISTEXT($G3056)),ISNUMBER(Poczatek),ISNUMBER(Koniec_Projekt)),IFERROR(IF($D3056=LataProjekcji,IF($F3056&gt;$E3059,$E3059,$F3056),IF($D3059&gt;=$E3059,(IF($D3056&lt;LataProjekcji,IF((SUM($K3057:AD3057)+12)&lt;$E3059,12,$E3059-SUM($K3057:AD3057)),0)),(IF($D3056&lt;LataProjekcji,IF((SUM($K3057:AD3057)+12)&lt;$D3059,12,$D3059-SUM($K3057:AD3057)),0)))),0),0)</f>
        <v>0</v>
      </c>
    </row>
    <row r="3058" spans="2:31" hidden="1">
      <c r="B3058" s="531" t="s">
        <v>757</v>
      </c>
      <c r="D3058" s="459">
        <f ca="1">D1906</f>
        <v>0</v>
      </c>
      <c r="E3058" s="459">
        <f ca="1">IF(D3057&gt;10,ROUND(D3058/12,2),D3058)</f>
        <v>0</v>
      </c>
      <c r="F3058" s="529">
        <f>Koniec_Projekt</f>
        <v>0</v>
      </c>
      <c r="G3058" s="330">
        <f>Miesiac_Koniec_Projekt</f>
        <v>0</v>
      </c>
      <c r="H3058" s="543" t="b">
        <f ca="1">SUM(K3058:AE3058)=D3057</f>
        <v>1</v>
      </c>
      <c r="I3058" s="1" t="s">
        <v>716</v>
      </c>
      <c r="K3058" s="256">
        <f ca="1">IF(AND($G3057,NOT(ISTEXT($G3056)),ISNUMBER(Poczatek),ISNUMBER(Koniec_Projekt)),IFERROR(IF(LataProjekcji=$F3059,ROUND($D3057,0),ROUND(K3056*$E3058,0)),0),0)</f>
        <v>0</v>
      </c>
      <c r="L3058" s="5">
        <f ca="1">IF(AND($G3057,NOT(ISTEXT($G3056)),ISNUMBER(Poczatek),ISNUMBER(Koniec_Projekt)),IFERROR(IF(LataProjekcji=$F3059,ROUND($D3057-SUM(K3058:$K3058),0),ROUND(L3056*$E3058,0)),0),0)</f>
        <v>0</v>
      </c>
      <c r="M3058" s="5">
        <f ca="1">IF(AND($G3057,NOT(ISTEXT($G3056)),ISNUMBER(Poczatek),ISNUMBER(Koniec_Projekt)),IFERROR(IF(LataProjekcji=$F3059,ROUND($D3057-SUM($K3058:L3058),0),ROUND(M3056*$E3058,0)),0),0)</f>
        <v>0</v>
      </c>
      <c r="N3058" s="5">
        <f ca="1">IF(AND($G3057,NOT(ISTEXT($G3056)),ISNUMBER(Poczatek),ISNUMBER(Koniec_Projekt)),IFERROR(IF(LataProjekcji=$F3059,ROUND($D3057-SUM($K3058:M3058),0),ROUND(N3056*$E3058,0)),0),0)</f>
        <v>0</v>
      </c>
      <c r="O3058" s="5">
        <f ca="1">IF(AND($G3057,NOT(ISTEXT($G3056)),ISNUMBER(Poczatek),ISNUMBER(Koniec_Projekt)),IFERROR(IF(LataProjekcji=$F3059,ROUND($D3057-SUM($K3058:N3058),0),ROUND(O3056*$E3058,0)),0),0)</f>
        <v>0</v>
      </c>
      <c r="P3058" s="5">
        <f ca="1">IF(AND($G3057,NOT(ISTEXT($G3056)),ISNUMBER(Poczatek),ISNUMBER(Koniec_Projekt)),IFERROR(IF(LataProjekcji=$F3059,ROUND($D3057-SUM($K3058:O3058),0),ROUND(P3056*$E3058,0)),0),0)</f>
        <v>0</v>
      </c>
      <c r="Q3058" s="5">
        <f ca="1">IF(AND($G3057,NOT(ISTEXT($G3056)),ISNUMBER(Poczatek),ISNUMBER(Koniec_Projekt)),IFERROR(IF(LataProjekcji=$F3059,ROUND($D3057-SUM($K3058:P3058),0),ROUND(Q3056*$E3058,0)),0),0)</f>
        <v>0</v>
      </c>
      <c r="R3058" s="5">
        <f ca="1">IF(AND($G3057,NOT(ISTEXT($G3056)),ISNUMBER(Poczatek),ISNUMBER(Koniec_Projekt)),IFERROR(IF(LataProjekcji=$F3059,ROUND($D3057-SUM($K3058:Q3058),0),ROUND(R3056*$E3058,0)),0),0)</f>
        <v>0</v>
      </c>
      <c r="S3058" s="5">
        <f ca="1">IF(AND($G3057,NOT(ISTEXT($G3056)),ISNUMBER(Poczatek),ISNUMBER(Koniec_Projekt)),IFERROR(IF(LataProjekcji=$F3059,ROUND($D3057-SUM($K3058:R3058),0),ROUND(S3056*$E3058,0)),0),0)</f>
        <v>0</v>
      </c>
      <c r="T3058" s="5">
        <f ca="1">IF(AND($G3057,NOT(ISTEXT($G3056)),ISNUMBER(Poczatek),ISNUMBER(Koniec_Projekt)),IFERROR(IF(LataProjekcji=$F3059,ROUND($D3057-SUM($K3058:S3058),0),ROUND(T3056*$E3058,0)),0),0)</f>
        <v>0</v>
      </c>
      <c r="U3058" s="5">
        <f ca="1">IF(AND($G3057,NOT(ISTEXT($G3056)),ISNUMBER(Poczatek),ISNUMBER(Koniec_Projekt)),IFERROR(IF(LataProjekcji=$F3059,ROUND($D3057-SUM($K3058:T3058),0),ROUND(U3056*$E3058,0)),0),0)</f>
        <v>0</v>
      </c>
      <c r="V3058" s="5">
        <f ca="1">IF(AND($G3057,NOT(ISTEXT($G3056)),ISNUMBER(Poczatek),ISNUMBER(Koniec_Projekt)),IFERROR(IF(LataProjekcji=$F3059,ROUND($D3057-SUM($K3058:U3058),0),ROUND(V3056*$E3058,0)),0),0)</f>
        <v>0</v>
      </c>
      <c r="W3058" s="5">
        <f ca="1">IF(AND($G3057,NOT(ISTEXT($G3056)),ISNUMBER(Poczatek),ISNUMBER(Koniec_Projekt)),IFERROR(IF(LataProjekcji=$F3059,ROUND($D3057-SUM($K3058:V3058),0),ROUND(W3056*$E3058,0)),0),0)</f>
        <v>0</v>
      </c>
      <c r="X3058" s="5">
        <f ca="1">IF(AND($G3057,NOT(ISTEXT($G3056)),ISNUMBER(Poczatek),ISNUMBER(Koniec_Projekt)),IFERROR(IF(LataProjekcji=$F3059,ROUND($D3057-SUM($K3058:W3058),0),ROUND(X3056*$E3058,0)),0),0)</f>
        <v>0</v>
      </c>
      <c r="Y3058" s="5">
        <f ca="1">IF(AND($G3057,NOT(ISTEXT($G3056)),ISNUMBER(Poczatek),ISNUMBER(Koniec_Projekt)),IFERROR(IF(LataProjekcji=$F3059,ROUND($D3057-SUM($K3058:X3058),0),ROUND(Y3056*$E3058,0)),0),0)</f>
        <v>0</v>
      </c>
      <c r="Z3058" s="5">
        <f ca="1">IF(AND($G3057,NOT(ISTEXT($G3056)),ISNUMBER(Poczatek),ISNUMBER(Koniec_Projekt)),IFERROR(IF(LataProjekcji=$F3059,ROUND($D3057-SUM($K3058:Y3058),0),ROUND(Z3056*$E3058,0)),0),0)</f>
        <v>0</v>
      </c>
      <c r="AA3058" s="5">
        <f ca="1">IF(AND($G3057,NOT(ISTEXT($G3056)),ISNUMBER(Poczatek),ISNUMBER(Koniec_Projekt)),IFERROR(IF(LataProjekcji=$F3059,ROUND($D3057-SUM($K3058:Z3058),0),ROUND(AA3056*$E3058,0)),0),0)</f>
        <v>0</v>
      </c>
      <c r="AB3058" s="5">
        <f ca="1">IF(AND($G3057,NOT(ISTEXT($G3056)),ISNUMBER(Poczatek),ISNUMBER(Koniec_Projekt)),IFERROR(IF(LataProjekcji=$F3059,ROUND($D3057-SUM($K3058:AA3058),0),ROUND(AB3056*$E3058,0)),0),0)</f>
        <v>0</v>
      </c>
      <c r="AC3058" s="5">
        <f ca="1">IF(AND($G3057,NOT(ISTEXT($G3056)),ISNUMBER(Poczatek),ISNUMBER(Koniec_Projekt)),IFERROR(IF(LataProjekcji=$F3059,ROUND($D3057-SUM($K3058:AB3058),0),ROUND(AC3056*$E3058,0)),0),0)</f>
        <v>0</v>
      </c>
      <c r="AD3058" s="5">
        <f ca="1">IF(AND($G3057,NOT(ISTEXT($G3056)),ISNUMBER(Poczatek),ISNUMBER(Koniec_Projekt)),IFERROR(IF(LataProjekcji=$F3059,ROUND($D3057-SUM($K3058:AC3058),0),ROUND(AD3056*$E3058,0)),0),0)</f>
        <v>0</v>
      </c>
      <c r="AE3058" s="5">
        <f ca="1">IF(AND($G3057,NOT(ISTEXT($G3056)),ISNUMBER(Poczatek),ISNUMBER(Koniec_Projekt)),IFERROR(IF(LataProjekcji=$F3059,ROUND($D3057-SUM($K3058:AD3058),0),ROUND(AE3056*$E3058,0)),0),0)</f>
        <v>0</v>
      </c>
    </row>
    <row r="3059" spans="2:31" hidden="1">
      <c r="B3059" s="531" t="s">
        <v>754</v>
      </c>
      <c r="D3059" s="1">
        <f ca="1">IFERROR(ROUNDUP(D3057/E3058,0),0)</f>
        <v>0</v>
      </c>
      <c r="E3059" s="1">
        <f ca="1">IF(D3059=0,0,DATEDIF(DATE(D3056,E3056,1),DATE(F3058,G3058,1),"m"))</f>
        <v>0</v>
      </c>
      <c r="F3059" s="1" t="str">
        <f ca="1">IFERROR(YEAR(G3056),"brak daty")</f>
        <v>brak daty</v>
      </c>
      <c r="G3059" s="1" t="str">
        <f ca="1">IFERROR(MONTH(G3056),"brak daty")</f>
        <v>brak daty</v>
      </c>
      <c r="I3059" s="1" t="s">
        <v>426</v>
      </c>
      <c r="K3059" s="5">
        <f ca="1">IF(AND($G3057,NOT(ISTEXT($G3056)),ISNUMBER(Poczatek),ISNUMBER(Koniec_Projekt)),IFERROR(IF(LataProjekcji=$F3058,IF(AND($G3058=$G3059,$F3058=$F3059),ROUND($D3057-SUM($K3059),0),ROUND(K3057*$E3058,0)),IF(LataProjekcji&gt;$F3058,0,ROUND(K3057*$E3058,0))),0),0)</f>
        <v>0</v>
      </c>
      <c r="L3059" s="5">
        <f ca="1">IF(AND($G3057,NOT(ISTEXT($G3056)),ISNUMBER(Poczatek),ISNUMBER(Koniec_Projekt)),IFERROR(IF(LataProjekcji=$F3058,IF(AND($G3058=$G3059,$F3058=$F3059),ROUND($D3057-SUM($K3059:K3059),0),ROUND(L3057*$E3058,0)),IF(LataProjekcji&gt;$F3058,0,ROUND(L3057*$E3058,0))),0),0)</f>
        <v>0</v>
      </c>
      <c r="M3059" s="5">
        <f ca="1">IF(AND($G3057,NOT(ISTEXT($G3056)),ISNUMBER(Poczatek),ISNUMBER(Koniec_Projekt)),IFERROR(IF(LataProjekcji=$F3058,IF(AND($G3058=$G3059,$F3058=$F3059),ROUND($D3057-SUM($K3059:L3059),0),ROUND(M3057*$E3058,0)),IF(LataProjekcji&gt;$F3058,0,ROUND(M3057*$E3058,0))),0),0)</f>
        <v>0</v>
      </c>
      <c r="N3059" s="5">
        <f ca="1">IF(AND($G3057,NOT(ISTEXT($G3056)),ISNUMBER(Poczatek),ISNUMBER(Koniec_Projekt)),IFERROR(IF(LataProjekcji=$F3058,IF(AND($G3058=$G3059,$F3058=$F3059),ROUND($D3057-SUM($K3059:M3059),0),ROUND(N3057*$E3058,0)),IF(LataProjekcji&gt;$F3058,0,ROUND(N3057*$E3058,0))),0),0)</f>
        <v>0</v>
      </c>
      <c r="O3059" s="5">
        <f ca="1">IF(AND($G3057,NOT(ISTEXT($G3056)),ISNUMBER(Poczatek),ISNUMBER(Koniec_Projekt)),IFERROR(IF(LataProjekcji=$F3058,IF(AND($G3058=$G3059,$F3058=$F3059),ROUND($D3057-SUM($K3059:N3059),0),ROUND(O3057*$E3058,0)),IF(LataProjekcji&gt;$F3058,0,ROUND(O3057*$E3058,0))),0),0)</f>
        <v>0</v>
      </c>
      <c r="P3059" s="5">
        <f ca="1">IF(AND($G3057,NOT(ISTEXT($G3056)),ISNUMBER(Poczatek),ISNUMBER(Koniec_Projekt)),IFERROR(IF(LataProjekcji=$F3058,IF(AND($G3058=$G3059,$F3058=$F3059),ROUND($D3057-SUM($K3059:O3059),0),ROUND(P3057*$E3058,0)),IF(LataProjekcji&gt;$F3058,0,ROUND(P3057*$E3058,0))),0),0)</f>
        <v>0</v>
      </c>
      <c r="Q3059" s="5">
        <f ca="1">IF(AND($G3057,NOT(ISTEXT($G3056)),ISNUMBER(Poczatek),ISNUMBER(Koniec_Projekt)),IFERROR(IF(LataProjekcji=$F3058,IF(AND($G3058=$G3059,$F3058=$F3059),ROUND($D3057-SUM($K3059:P3059),0),ROUND(Q3057*$E3058,0)),IF(LataProjekcji&gt;$F3058,0,ROUND(Q3057*$E3058,0))),0),0)</f>
        <v>0</v>
      </c>
      <c r="R3059" s="5">
        <f ca="1">IF(AND($G3057,NOT(ISTEXT($G3056)),ISNUMBER(Poczatek),ISNUMBER(Koniec_Projekt)),IFERROR(IF(LataProjekcji=$F3058,IF(AND($G3058=$G3059,$F3058=$F3059),ROUND($D3057-SUM($K3059:Q3059),0),ROUND(R3057*$E3058,0)),IF(LataProjekcji&gt;$F3058,0,ROUND(R3057*$E3058,0))),0),0)</f>
        <v>0</v>
      </c>
      <c r="S3059" s="5">
        <f ca="1">IF(AND($G3057,NOT(ISTEXT($G3056)),ISNUMBER(Poczatek),ISNUMBER(Koniec_Projekt)),IFERROR(IF(LataProjekcji=$F3058,IF(AND($G3058=$G3059,$F3058=$F3059),ROUND($D3057-SUM($K3059:R3059),0),ROUND(S3057*$E3058,0)),IF(LataProjekcji&gt;$F3058,0,ROUND(S3057*$E3058,0))),0),0)</f>
        <v>0</v>
      </c>
      <c r="T3059" s="5">
        <f ca="1">IF(AND($G3057,NOT(ISTEXT($G3056)),ISNUMBER(Poczatek),ISNUMBER(Koniec_Projekt)),IFERROR(IF(LataProjekcji=$F3058,IF(AND($G3058=$G3059,$F3058=$F3059),ROUND($D3057-SUM($K3059:S3059),0),ROUND(T3057*$E3058,0)),IF(LataProjekcji&gt;$F3058,0,ROUND(T3057*$E3058,0))),0),0)</f>
        <v>0</v>
      </c>
      <c r="U3059" s="5">
        <f ca="1">IF(AND($G3057,NOT(ISTEXT($G3056)),ISNUMBER(Poczatek),ISNUMBER(Koniec_Projekt)),IFERROR(IF(LataProjekcji=$F3058,IF(AND($G3058=$G3059,$F3058=$F3059),ROUND($D3057-SUM($K3059:T3059),0),ROUND(U3057*$E3058,0)),IF(LataProjekcji&gt;$F3058,0,ROUND(U3057*$E3058,0))),0),0)</f>
        <v>0</v>
      </c>
      <c r="V3059" s="5">
        <f ca="1">IF(AND($G3057,NOT(ISTEXT($G3056)),ISNUMBER(Poczatek),ISNUMBER(Koniec_Projekt)),IFERROR(IF(LataProjekcji=$F3058,IF(AND($G3058=$G3059,$F3058=$F3059),ROUND($D3057-SUM($K3059:U3059),0),ROUND(V3057*$E3058,0)),IF(LataProjekcji&gt;$F3058,0,ROUND(V3057*$E3058,0))),0),0)</f>
        <v>0</v>
      </c>
      <c r="W3059" s="5">
        <f ca="1">IF(AND($G3057,NOT(ISTEXT($G3056)),ISNUMBER(Poczatek),ISNUMBER(Koniec_Projekt)),IFERROR(IF(LataProjekcji=$F3058,IF(AND($G3058=$G3059,$F3058=$F3059),ROUND($D3057-SUM($K3059:V3059),0),ROUND(W3057*$E3058,0)),IF(LataProjekcji&gt;$F3058,0,ROUND(W3057*$E3058,0))),0),0)</f>
        <v>0</v>
      </c>
      <c r="X3059" s="5">
        <f ca="1">IF(AND($G3057,NOT(ISTEXT($G3056)),ISNUMBER(Poczatek),ISNUMBER(Koniec_Projekt)),IFERROR(IF(LataProjekcji=$F3058,IF(AND($G3058=$G3059,$F3058=$F3059),ROUND($D3057-SUM($K3059:W3059),0),ROUND(X3057*$E3058,0)),IF(LataProjekcji&gt;$F3058,0,ROUND(X3057*$E3058,0))),0),0)</f>
        <v>0</v>
      </c>
      <c r="Y3059" s="5">
        <f ca="1">IF(AND($G3057,NOT(ISTEXT($G3056)),ISNUMBER(Poczatek),ISNUMBER(Koniec_Projekt)),IFERROR(IF(LataProjekcji=$F3058,IF(AND($G3058=$G3059,$F3058=$F3059),ROUND($D3057-SUM($K3059:X3059),0),ROUND(Y3057*$E3058,0)),IF(LataProjekcji&gt;$F3058,0,ROUND(Y3057*$E3058,0))),0),0)</f>
        <v>0</v>
      </c>
      <c r="Z3059" s="5">
        <f ca="1">IF(AND($G3057,NOT(ISTEXT($G3056)),ISNUMBER(Poczatek),ISNUMBER(Koniec_Projekt)),IFERROR(IF(LataProjekcji=$F3058,IF(AND($G3058=$G3059,$F3058=$F3059),ROUND($D3057-SUM($K3059:Y3059),0),ROUND(Z3057*$E3058,0)),IF(LataProjekcji&gt;$F3058,0,ROUND(Z3057*$E3058,0))),0),0)</f>
        <v>0</v>
      </c>
      <c r="AA3059" s="5">
        <f ca="1">IF(AND($G3057,NOT(ISTEXT($G3056)),ISNUMBER(Poczatek),ISNUMBER(Koniec_Projekt)),IFERROR(IF(LataProjekcji=$F3058,IF(AND($G3058=$G3059,$F3058=$F3059),ROUND($D3057-SUM($K3059:Z3059),0),ROUND(AA3057*$E3058,0)),IF(LataProjekcji&gt;$F3058,0,ROUND(AA3057*$E3058,0))),0),0)</f>
        <v>0</v>
      </c>
      <c r="AB3059" s="5">
        <f ca="1">IF(AND($G3057,NOT(ISTEXT($G3056)),ISNUMBER(Poczatek),ISNUMBER(Koniec_Projekt)),IFERROR(IF(LataProjekcji=$F3058,IF(AND($G3058=$G3059,$F3058=$F3059),ROUND($D3057-SUM($K3059:AA3059),0),ROUND(AB3057*$E3058,0)),IF(LataProjekcji&gt;$F3058,0,ROUND(AB3057*$E3058,0))),0),0)</f>
        <v>0</v>
      </c>
      <c r="AC3059" s="5">
        <f ca="1">IF(AND($G3057,NOT(ISTEXT($G3056)),ISNUMBER(Poczatek),ISNUMBER(Koniec_Projekt)),IFERROR(IF(LataProjekcji=$F3058,IF(AND($G3058=$G3059,$F3058=$F3059),ROUND($D3057-SUM($K3059:AB3059),0),ROUND(AC3057*$E3058,0)),IF(LataProjekcji&gt;$F3058,0,ROUND(AC3057*$E3058,0))),0),0)</f>
        <v>0</v>
      </c>
      <c r="AD3059" s="5">
        <f ca="1">IF(AND($G3057,NOT(ISTEXT($G3056)),ISNUMBER(Poczatek),ISNUMBER(Koniec_Projekt)),IFERROR(IF(LataProjekcji=$F3058,IF(AND($G3058=$G3059,$F3058=$F3059),ROUND($D3057-SUM($K3059:AC3059),0),ROUND(AD3057*$E3058,0)),IF(LataProjekcji&gt;$F3058,0,ROUND(AD3057*$E3058,0))),0),0)</f>
        <v>0</v>
      </c>
      <c r="AE3059" s="5">
        <f ca="1">IF(AND($G3057,NOT(ISTEXT($G3056)),ISNUMBER(Poczatek),ISNUMBER(Koniec_Projekt)),IFERROR(IF(LataProjekcji=$F3058,IF(AND($G3058=$G3059,$F3058=$F3059),ROUND($D3057-SUM($K3059:AD3059),0),ROUND(AE3057*$E3058,0)),IF(LataProjekcji&gt;$F3058,0,ROUND(AE3057*$E3058,0))),0),0)</f>
        <v>0</v>
      </c>
    </row>
    <row r="3060" spans="2:31" ht="12.5" hidden="1" thickBot="1">
      <c r="B3060" s="532" t="s">
        <v>755</v>
      </c>
      <c r="C3060" s="533"/>
      <c r="D3060" s="534">
        <f ca="1">IF(D3057&gt;10,ROUND((D3059-1)*E3058,0),E3058)</f>
        <v>0</v>
      </c>
      <c r="E3060" s="534">
        <f ca="1">D3057-D3060</f>
        <v>0</v>
      </c>
      <c r="F3060" s="533"/>
      <c r="G3060" s="533"/>
      <c r="H3060" s="533"/>
      <c r="I3060" s="533"/>
      <c r="J3060" s="533"/>
      <c r="K3060" s="533"/>
      <c r="L3060" s="533"/>
      <c r="M3060" s="533"/>
      <c r="N3060" s="533"/>
      <c r="O3060" s="533"/>
      <c r="P3060" s="533"/>
      <c r="Q3060" s="533"/>
      <c r="R3060" s="533"/>
      <c r="S3060" s="533"/>
      <c r="T3060" s="533"/>
      <c r="U3060" s="533"/>
      <c r="V3060" s="533"/>
      <c r="W3060" s="533"/>
      <c r="X3060" s="533"/>
      <c r="Y3060" s="533"/>
      <c r="Z3060" s="533"/>
      <c r="AA3060" s="533"/>
      <c r="AB3060" s="533"/>
      <c r="AC3060" s="533"/>
      <c r="AD3060" s="533"/>
      <c r="AE3060" s="533"/>
    </row>
    <row r="3061" spans="2:31" ht="12.5" hidden="1" thickTop="1"/>
    <row r="3062" spans="2:31" ht="12.5" hidden="1" thickBot="1">
      <c r="B3062" s="535" t="str">
        <f ca="1">"nazwa ST: "&amp;B1910</f>
        <v>nazwa ST: 0</v>
      </c>
      <c r="C3062" s="535"/>
      <c r="D3062" s="536">
        <f>D1910</f>
        <v>308</v>
      </c>
      <c r="E3062" s="535"/>
      <c r="F3062" s="535"/>
      <c r="G3062" s="535"/>
      <c r="H3062" s="535"/>
      <c r="I3062" s="535"/>
      <c r="J3062" s="535"/>
      <c r="K3062" s="544" t="str">
        <f t="shared" ref="K3062:AE3062" si="3771">LataProjekcji</f>
        <v>Uzupełnij dane</v>
      </c>
      <c r="L3062" s="544" t="str">
        <f t="shared" si="3771"/>
        <v/>
      </c>
      <c r="M3062" s="544" t="str">
        <f t="shared" si="3771"/>
        <v/>
      </c>
      <c r="N3062" s="544" t="str">
        <f t="shared" si="3771"/>
        <v/>
      </c>
      <c r="O3062" s="544" t="str">
        <f t="shared" si="3771"/>
        <v/>
      </c>
      <c r="P3062" s="544" t="str">
        <f t="shared" si="3771"/>
        <v/>
      </c>
      <c r="Q3062" s="544" t="str">
        <f t="shared" si="3771"/>
        <v/>
      </c>
      <c r="R3062" s="544" t="str">
        <f t="shared" si="3771"/>
        <v/>
      </c>
      <c r="S3062" s="544" t="str">
        <f t="shared" si="3771"/>
        <v/>
      </c>
      <c r="T3062" s="544" t="str">
        <f t="shared" si="3771"/>
        <v/>
      </c>
      <c r="U3062" s="544" t="str">
        <f t="shared" si="3771"/>
        <v/>
      </c>
      <c r="V3062" s="544" t="str">
        <f t="shared" si="3771"/>
        <v/>
      </c>
      <c r="W3062" s="544" t="str">
        <f t="shared" si="3771"/>
        <v/>
      </c>
      <c r="X3062" s="544" t="str">
        <f t="shared" si="3771"/>
        <v/>
      </c>
      <c r="Y3062" s="544" t="str">
        <f t="shared" si="3771"/>
        <v/>
      </c>
      <c r="Z3062" s="544" t="str">
        <f t="shared" si="3771"/>
        <v/>
      </c>
      <c r="AA3062" s="544" t="str">
        <f t="shared" si="3771"/>
        <v/>
      </c>
      <c r="AB3062" s="544" t="str">
        <f t="shared" si="3771"/>
        <v/>
      </c>
      <c r="AC3062" s="544" t="str">
        <f t="shared" si="3771"/>
        <v/>
      </c>
      <c r="AD3062" s="544" t="str">
        <f t="shared" si="3771"/>
        <v/>
      </c>
      <c r="AE3062" s="544" t="str">
        <f t="shared" si="3771"/>
        <v/>
      </c>
    </row>
    <row r="3063" spans="2:31" hidden="1">
      <c r="B3063" s="531" t="s">
        <v>756</v>
      </c>
      <c r="D3063" s="1">
        <f ca="1">D1911</f>
        <v>1900</v>
      </c>
      <c r="E3063" s="1">
        <f ca="1">E1911</f>
        <v>1</v>
      </c>
      <c r="F3063" s="1">
        <f ca="1">IF(D3064&gt;10,F1911,1)</f>
        <v>1</v>
      </c>
      <c r="G3063" s="530" t="str">
        <f ca="1">IF(ISBLANK(OFFSET($E$269,$D3062,0)),"brak daty",IF(D3064&gt;10,EDATE(OFFSET($E$269,$D3062,0),D3066),DATE(D3063,E3063,1)))</f>
        <v>brak daty</v>
      </c>
      <c r="H3063" s="543" t="b">
        <f ca="1">SUM(K3063:AE3063)=D3066</f>
        <v>1</v>
      </c>
      <c r="I3063" s="1" t="s">
        <v>752</v>
      </c>
      <c r="K3063" s="5">
        <f ca="1">IF(AND($G3064,NOT(ISTEXT($G3063)),ISNUMBER(Poczatek),ISNUMBER(Koniec_Projekt)),IFERROR(IF($D3063=LataProjekcji,$F3063,IF($D3063&lt;LataProjekcji,IF((SUM(K3063)+12)&lt;$D3066,12,$D3066-SUM(K3063)),0)),0),0)</f>
        <v>0</v>
      </c>
      <c r="L3063" s="5">
        <f ca="1">IF(AND($G3064,NOT(ISTEXT($G3063)),ISNUMBER(Poczatek),ISNUMBER(Koniec_Projekt)),IFERROR(IF($D3063=LataProjekcji,$F3063,IF($D3063&lt;LataProjekcji,IF((SUM($K3063:K3063)+12)&lt;$D3066,12,$D3066-SUM($K3063:K3063)),0)),0),0)</f>
        <v>0</v>
      </c>
      <c r="M3063" s="5">
        <f ca="1">IF(AND($G3064,NOT(ISTEXT($G3063)),ISNUMBER(Poczatek),ISNUMBER(Koniec_Projekt)),IFERROR(IF($D3063=LataProjekcji,$F3063,IF($D3063&lt;LataProjekcji,IF((SUM($K3063:L3063)+12)&lt;$D3066,12,$D3066-SUM($K3063:L3063)),0)),0),0)</f>
        <v>0</v>
      </c>
      <c r="N3063" s="5">
        <f ca="1">IF(AND($G3064,NOT(ISTEXT($G3063)),ISNUMBER(Poczatek),ISNUMBER(Koniec_Projekt)),IFERROR(IF($D3063=LataProjekcji,$F3063,IF($D3063&lt;LataProjekcji,IF((SUM($K3063:M3063)+12)&lt;$D3066,12,$D3066-SUM($K3063:M3063)),0)),0),0)</f>
        <v>0</v>
      </c>
      <c r="O3063" s="5">
        <f ca="1">IF(AND($G3064,NOT(ISTEXT($G3063)),ISNUMBER(Poczatek),ISNUMBER(Koniec_Projekt)),IFERROR(IF($D3063=LataProjekcji,$F3063,IF($D3063&lt;LataProjekcji,IF((SUM($K3063:N3063)+12)&lt;$D3066,12,$D3066-SUM($K3063:N3063)),0)),0),0)</f>
        <v>0</v>
      </c>
      <c r="P3063" s="5">
        <f ca="1">IF(AND($G3064,NOT(ISTEXT($G3063)),ISNUMBER(Poczatek),ISNUMBER(Koniec_Projekt)),IFERROR(IF($D3063=LataProjekcji,$F3063,IF($D3063&lt;LataProjekcji,IF((SUM($K3063:O3063)+12)&lt;$D3066,12,$D3066-SUM($K3063:O3063)),0)),0),0)</f>
        <v>0</v>
      </c>
      <c r="Q3063" s="5">
        <f ca="1">IF(AND($G3064,NOT(ISTEXT($G3063)),ISNUMBER(Poczatek),ISNUMBER(Koniec_Projekt)),IFERROR(IF($D3063=LataProjekcji,$F3063,IF($D3063&lt;LataProjekcji,IF((SUM($K3063:P3063)+12)&lt;$D3066,12,$D3066-SUM($K3063:P3063)),0)),0),0)</f>
        <v>0</v>
      </c>
      <c r="R3063" s="5">
        <f ca="1">IF(AND($G3064,NOT(ISTEXT($G3063)),ISNUMBER(Poczatek),ISNUMBER(Koniec_Projekt)),IFERROR(IF($D3063=LataProjekcji,$F3063,IF($D3063&lt;LataProjekcji,IF((SUM($K3063:Q3063)+12)&lt;$D3066,12,$D3066-SUM($K3063:Q3063)),0)),0),0)</f>
        <v>0</v>
      </c>
      <c r="S3063" s="5">
        <f ca="1">IF(AND($G3064,NOT(ISTEXT($G3063)),ISNUMBER(Poczatek),ISNUMBER(Koniec_Projekt)),IFERROR(IF($D3063=LataProjekcji,$F3063,IF($D3063&lt;LataProjekcji,IF((SUM($K3063:R3063)+12)&lt;$D3066,12,$D3066-SUM($K3063:R3063)),0)),0),0)</f>
        <v>0</v>
      </c>
      <c r="T3063" s="5">
        <f ca="1">IF(AND($G3064,NOT(ISTEXT($G3063)),ISNUMBER(Poczatek),ISNUMBER(Koniec_Projekt)),IFERROR(IF($D3063=LataProjekcji,$F3063,IF($D3063&lt;LataProjekcji,IF((SUM($K3063:S3063)+12)&lt;$D3066,12,$D3066-SUM($K3063:S3063)),0)),0),0)</f>
        <v>0</v>
      </c>
      <c r="U3063" s="5">
        <f ca="1">IF(AND($G3064,NOT(ISTEXT($G3063)),ISNUMBER(Poczatek),ISNUMBER(Koniec_Projekt)),IFERROR(IF($D3063=LataProjekcji,$F3063,IF($D3063&lt;LataProjekcji,IF((SUM($K3063:T3063)+12)&lt;$D3066,12,$D3066-SUM($K3063:T3063)),0)),0),0)</f>
        <v>0</v>
      </c>
      <c r="V3063" s="5">
        <f ca="1">IF(AND($G3064,NOT(ISTEXT($G3063)),ISNUMBER(Poczatek),ISNUMBER(Koniec_Projekt)),IFERROR(IF($D3063=LataProjekcji,$F3063,IF($D3063&lt;LataProjekcji,IF((SUM($K3063:U3063)+12)&lt;$D3066,12,$D3066-SUM($K3063:U3063)),0)),0),0)</f>
        <v>0</v>
      </c>
      <c r="W3063" s="5">
        <f ca="1">IF(AND($G3064,NOT(ISTEXT($G3063)),ISNUMBER(Poczatek),ISNUMBER(Koniec_Projekt)),IFERROR(IF($D3063=LataProjekcji,$F3063,IF($D3063&lt;LataProjekcji,IF((SUM($K3063:V3063)+12)&lt;$D3066,12,$D3066-SUM($K3063:V3063)),0)),0),0)</f>
        <v>0</v>
      </c>
      <c r="X3063" s="5">
        <f ca="1">IF(AND($G3064,NOT(ISTEXT($G3063)),ISNUMBER(Poczatek),ISNUMBER(Koniec_Projekt)),IFERROR(IF($D3063=LataProjekcji,$F3063,IF($D3063&lt;LataProjekcji,IF((SUM($K3063:W3063)+12)&lt;$D3066,12,$D3066-SUM($K3063:W3063)),0)),0),0)</f>
        <v>0</v>
      </c>
      <c r="Y3063" s="5">
        <f ca="1">IF(AND($G3064,NOT(ISTEXT($G3063)),ISNUMBER(Poczatek),ISNUMBER(Koniec_Projekt)),IFERROR(IF($D3063=LataProjekcji,$F3063,IF($D3063&lt;LataProjekcji,IF((SUM($K3063:X3063)+12)&lt;$D3066,12,$D3066-SUM($K3063:X3063)),0)),0),0)</f>
        <v>0</v>
      </c>
      <c r="Z3063" s="5">
        <f ca="1">IF(AND($G3064,NOT(ISTEXT($G3063)),ISNUMBER(Poczatek),ISNUMBER(Koniec_Projekt)),IFERROR(IF($D3063=LataProjekcji,$F3063,IF($D3063&lt;LataProjekcji,IF((SUM($K3063:Y3063)+12)&lt;$D3066,12,$D3066-SUM($K3063:Y3063)),0)),0),0)</f>
        <v>0</v>
      </c>
      <c r="AA3063" s="5">
        <f ca="1">IF(AND($G3064,NOT(ISTEXT($G3063)),ISNUMBER(Poczatek),ISNUMBER(Koniec_Projekt)),IFERROR(IF($D3063=LataProjekcji,$F3063,IF($D3063&lt;LataProjekcji,IF((SUM($K3063:Z3063)+12)&lt;$D3066,12,$D3066-SUM($K3063:Z3063)),0)),0),0)</f>
        <v>0</v>
      </c>
      <c r="AB3063" s="5">
        <f ca="1">IF(AND($G3064,NOT(ISTEXT($G3063)),ISNUMBER(Poczatek),ISNUMBER(Koniec_Projekt)),IFERROR(IF($D3063=LataProjekcji,$F3063,IF($D3063&lt;LataProjekcji,IF((SUM($K3063:AA3063)+12)&lt;$D3066,12,$D3066-SUM($K3063:AA3063)),0)),0),0)</f>
        <v>0</v>
      </c>
      <c r="AC3063" s="5">
        <f ca="1">IF(AND($G3064,NOT(ISTEXT($G3063)),ISNUMBER(Poczatek),ISNUMBER(Koniec_Projekt)),IFERROR(IF($D3063=LataProjekcji,$F3063,IF($D3063&lt;LataProjekcji,IF((SUM($K3063:AB3063)+12)&lt;$D3066,12,$D3066-SUM($K3063:AB3063)),0)),0),0)</f>
        <v>0</v>
      </c>
      <c r="AD3063" s="5">
        <f ca="1">IF(AND($G3064,NOT(ISTEXT($G3063)),ISNUMBER(Poczatek),ISNUMBER(Koniec_Projekt)),IFERROR(IF($D3063=LataProjekcji,$F3063,IF($D3063&lt;LataProjekcji,IF((SUM($K3063:AC3063)+12)&lt;$D3066,12,$D3066-SUM($K3063:AC3063)),0)),0),0)</f>
        <v>0</v>
      </c>
      <c r="AE3063" s="5">
        <f ca="1">IF(AND($G3064,NOT(ISTEXT($G3063)),ISNUMBER(Poczatek),ISNUMBER(Koniec_Projekt)),IFERROR(IF($D3063=LataProjekcji,$F3063,IF($D3063&lt;LataProjekcji,IF((SUM($K3063:AD3063)+12)&lt;$D3066,12,$D3066-SUM($K3063:AD3063)),0)),0),0)</f>
        <v>0</v>
      </c>
    </row>
    <row r="3064" spans="2:31" hidden="1">
      <c r="B3064" s="531" t="s">
        <v>758</v>
      </c>
      <c r="D3064" s="5">
        <f ca="1">D1912</f>
        <v>0</v>
      </c>
      <c r="E3064" s="459">
        <f ca="1">E1912</f>
        <v>0</v>
      </c>
      <c r="F3064" s="459">
        <f ca="1">F1912</f>
        <v>0</v>
      </c>
      <c r="G3064" s="1" t="b">
        <f>NOT(ISBLANK(am_transport))</f>
        <v>0</v>
      </c>
      <c r="H3064" s="543" t="b">
        <f ca="1">SUM(K3064:AE3064)=E3066</f>
        <v>1</v>
      </c>
      <c r="I3064" s="1" t="s">
        <v>753</v>
      </c>
      <c r="K3064" s="542">
        <f ca="1">IF(AND($G3064,NOT(ISTEXT($G3063)),ISNUMBER(Poczatek),ISNUMBER(Koniec_Projekt)),IFERROR(IF($D3063=LataProjekcji,IF($F3063&gt;$E3066,$E3066,$F3063),IF($D3066&gt;=$E3066,(IF($D3063&lt;LataProjekcji,IF((SUM(J3064:$K3064)+12)&lt;$E3066,12,$E3066-SUM(J3064:$K3064)),0)),(IF($D3063&lt;LataProjekcji,IF((SUM(J3064:$K3064)+12)&lt;$D3066,12,$D3066-SUM(J3064:$K3064)),0)))),0),0)</f>
        <v>0</v>
      </c>
      <c r="L3064" s="542">
        <f ca="1">IF(AND($G3064,NOT(ISTEXT($G3063)),ISNUMBER(Poczatek),ISNUMBER(Koniec_Projekt)),IFERROR(IF($D3063=LataProjekcji,IF($F3063&gt;$E3066,$E3066,$F3063),IF($D3066&gt;=$E3066,(IF($D3063&lt;LataProjekcji,IF((SUM($K3064:K3064)+12)&lt;$E3066,12,$E3066-SUM($K3064:K3064)),0)),(IF($D3063&lt;LataProjekcji,IF((SUM($K3064:K3064)+12)&lt;$D3066,12,$D3066-SUM($K3064:K3064)),0)))),0),0)</f>
        <v>0</v>
      </c>
      <c r="M3064" s="542">
        <f ca="1">IF(AND($G3064,NOT(ISTEXT($G3063)),ISNUMBER(Poczatek),ISNUMBER(Koniec_Projekt)),IFERROR(IF($D3063=LataProjekcji,IF($F3063&gt;$E3066,$E3066,$F3063),IF($D3066&gt;=$E3066,(IF($D3063&lt;LataProjekcji,IF((SUM($K3064:L3064)+12)&lt;$E3066,12,$E3066-SUM($K3064:L3064)),0)),(IF($D3063&lt;LataProjekcji,IF((SUM($K3064:L3064)+12)&lt;$D3066,12,$D3066-SUM($K3064:L3064)),0)))),0),0)</f>
        <v>0</v>
      </c>
      <c r="N3064" s="542">
        <f ca="1">IF(AND($G3064,NOT(ISTEXT($G3063)),ISNUMBER(Poczatek),ISNUMBER(Koniec_Projekt)),IFERROR(IF($D3063=LataProjekcji,IF($F3063&gt;$E3066,$E3066,$F3063),IF($D3066&gt;=$E3066,(IF($D3063&lt;LataProjekcji,IF((SUM($K3064:M3064)+12)&lt;$E3066,12,$E3066-SUM($K3064:M3064)),0)),(IF($D3063&lt;LataProjekcji,IF((SUM($K3064:M3064)+12)&lt;$D3066,12,$D3066-SUM($K3064:M3064)),0)))),0),0)</f>
        <v>0</v>
      </c>
      <c r="O3064" s="542">
        <f ca="1">IF(AND($G3064,NOT(ISTEXT($G3063)),ISNUMBER(Poczatek),ISNUMBER(Koniec_Projekt)),IFERROR(IF($D3063=LataProjekcji,IF($F3063&gt;$E3066,$E3066,$F3063),IF($D3066&gt;=$E3066,(IF($D3063&lt;LataProjekcji,IF((SUM($K3064:N3064)+12)&lt;$E3066,12,$E3066-SUM($K3064:N3064)),0)),(IF($D3063&lt;LataProjekcji,IF((SUM($K3064:N3064)+12)&lt;$D3066,12,$D3066-SUM($K3064:N3064)),0)))),0),0)</f>
        <v>0</v>
      </c>
      <c r="P3064" s="542">
        <f ca="1">IF(AND($G3064,NOT(ISTEXT($G3063)),ISNUMBER(Poczatek),ISNUMBER(Koniec_Projekt)),IFERROR(IF($D3063=LataProjekcji,IF($F3063&gt;$E3066,$E3066,$F3063),IF($D3066&gt;=$E3066,(IF($D3063&lt;LataProjekcji,IF((SUM($K3064:O3064)+12)&lt;$E3066,12,$E3066-SUM($K3064:O3064)),0)),(IF($D3063&lt;LataProjekcji,IF((SUM($K3064:O3064)+12)&lt;$D3066,12,$D3066-SUM($K3064:O3064)),0)))),0),0)</f>
        <v>0</v>
      </c>
      <c r="Q3064" s="542">
        <f ca="1">IF(AND($G3064,NOT(ISTEXT($G3063)),ISNUMBER(Poczatek),ISNUMBER(Koniec_Projekt)),IFERROR(IF($D3063=LataProjekcji,IF($F3063&gt;$E3066,$E3066,$F3063),IF($D3066&gt;=$E3066,(IF($D3063&lt;LataProjekcji,IF((SUM($K3064:P3064)+12)&lt;$E3066,12,$E3066-SUM($K3064:P3064)),0)),(IF($D3063&lt;LataProjekcji,IF((SUM($K3064:P3064)+12)&lt;$D3066,12,$D3066-SUM($K3064:P3064)),0)))),0),0)</f>
        <v>0</v>
      </c>
      <c r="R3064" s="542">
        <f ca="1">IF(AND($G3064,NOT(ISTEXT($G3063)),ISNUMBER(Poczatek),ISNUMBER(Koniec_Projekt)),IFERROR(IF($D3063=LataProjekcji,IF($F3063&gt;$E3066,$E3066,$F3063),IF($D3066&gt;=$E3066,(IF($D3063&lt;LataProjekcji,IF((SUM($K3064:Q3064)+12)&lt;$E3066,12,$E3066-SUM($K3064:Q3064)),0)),(IF($D3063&lt;LataProjekcji,IF((SUM($K3064:Q3064)+12)&lt;$D3066,12,$D3066-SUM($K3064:Q3064)),0)))),0),0)</f>
        <v>0</v>
      </c>
      <c r="S3064" s="542">
        <f ca="1">IF(AND($G3064,NOT(ISTEXT($G3063)),ISNUMBER(Poczatek),ISNUMBER(Koniec_Projekt)),IFERROR(IF($D3063=LataProjekcji,IF($F3063&gt;$E3066,$E3066,$F3063),IF($D3066&gt;=$E3066,(IF($D3063&lt;LataProjekcji,IF((SUM($K3064:R3064)+12)&lt;$E3066,12,$E3066-SUM($K3064:R3064)),0)),(IF($D3063&lt;LataProjekcji,IF((SUM($K3064:R3064)+12)&lt;$D3066,12,$D3066-SUM($K3064:R3064)),0)))),0),0)</f>
        <v>0</v>
      </c>
      <c r="T3064" s="542">
        <f ca="1">IF(AND($G3064,NOT(ISTEXT($G3063)),ISNUMBER(Poczatek),ISNUMBER(Koniec_Projekt)),IFERROR(IF($D3063=LataProjekcji,IF($F3063&gt;$E3066,$E3066,$F3063),IF($D3066&gt;=$E3066,(IF($D3063&lt;LataProjekcji,IF((SUM($K3064:S3064)+12)&lt;$E3066,12,$E3066-SUM($K3064:S3064)),0)),(IF($D3063&lt;LataProjekcji,IF((SUM($K3064:S3064)+12)&lt;$D3066,12,$D3066-SUM($K3064:S3064)),0)))),0),0)</f>
        <v>0</v>
      </c>
      <c r="U3064" s="542">
        <f ca="1">IF(AND($G3064,NOT(ISTEXT($G3063)),ISNUMBER(Poczatek),ISNUMBER(Koniec_Projekt)),IFERROR(IF($D3063=LataProjekcji,IF($F3063&gt;$E3066,$E3066,$F3063),IF($D3066&gt;=$E3066,(IF($D3063&lt;LataProjekcji,IF((SUM($K3064:T3064)+12)&lt;$E3066,12,$E3066-SUM($K3064:T3064)),0)),(IF($D3063&lt;LataProjekcji,IF((SUM($K3064:T3064)+12)&lt;$D3066,12,$D3066-SUM($K3064:T3064)),0)))),0),0)</f>
        <v>0</v>
      </c>
      <c r="V3064" s="542">
        <f ca="1">IF(AND($G3064,NOT(ISTEXT($G3063)),ISNUMBER(Poczatek),ISNUMBER(Koniec_Projekt)),IFERROR(IF($D3063=LataProjekcji,IF($F3063&gt;$E3066,$E3066,$F3063),IF($D3066&gt;=$E3066,(IF($D3063&lt;LataProjekcji,IF((SUM($K3064:U3064)+12)&lt;$E3066,12,$E3066-SUM($K3064:U3064)),0)),(IF($D3063&lt;LataProjekcji,IF((SUM($K3064:U3064)+12)&lt;$D3066,12,$D3066-SUM($K3064:U3064)),0)))),0),0)</f>
        <v>0</v>
      </c>
      <c r="W3064" s="542">
        <f ca="1">IF(AND($G3064,NOT(ISTEXT($G3063)),ISNUMBER(Poczatek),ISNUMBER(Koniec_Projekt)),IFERROR(IF($D3063=LataProjekcji,IF($F3063&gt;$E3066,$E3066,$F3063),IF($D3066&gt;=$E3066,(IF($D3063&lt;LataProjekcji,IF((SUM($K3064:V3064)+12)&lt;$E3066,12,$E3066-SUM($K3064:V3064)),0)),(IF($D3063&lt;LataProjekcji,IF((SUM($K3064:V3064)+12)&lt;$D3066,12,$D3066-SUM($K3064:V3064)),0)))),0),0)</f>
        <v>0</v>
      </c>
      <c r="X3064" s="542">
        <f ca="1">IF(AND($G3064,NOT(ISTEXT($G3063)),ISNUMBER(Poczatek),ISNUMBER(Koniec_Projekt)),IFERROR(IF($D3063=LataProjekcji,IF($F3063&gt;$E3066,$E3066,$F3063),IF($D3066&gt;=$E3066,(IF($D3063&lt;LataProjekcji,IF((SUM($K3064:W3064)+12)&lt;$E3066,12,$E3066-SUM($K3064:W3064)),0)),(IF($D3063&lt;LataProjekcji,IF((SUM($K3064:W3064)+12)&lt;$D3066,12,$D3066-SUM($K3064:W3064)),0)))),0),0)</f>
        <v>0</v>
      </c>
      <c r="Y3064" s="542">
        <f ca="1">IF(AND($G3064,NOT(ISTEXT($G3063)),ISNUMBER(Poczatek),ISNUMBER(Koniec_Projekt)),IFERROR(IF($D3063=LataProjekcji,IF($F3063&gt;$E3066,$E3066,$F3063),IF($D3066&gt;=$E3066,(IF($D3063&lt;LataProjekcji,IF((SUM($K3064:X3064)+12)&lt;$E3066,12,$E3066-SUM($K3064:X3064)),0)),(IF($D3063&lt;LataProjekcji,IF((SUM($K3064:X3064)+12)&lt;$D3066,12,$D3066-SUM($K3064:X3064)),0)))),0),0)</f>
        <v>0</v>
      </c>
      <c r="Z3064" s="542">
        <f ca="1">IF(AND($G3064,NOT(ISTEXT($G3063)),ISNUMBER(Poczatek),ISNUMBER(Koniec_Projekt)),IFERROR(IF($D3063=LataProjekcji,IF($F3063&gt;$E3066,$E3066,$F3063),IF($D3066&gt;=$E3066,(IF($D3063&lt;LataProjekcji,IF((SUM($K3064:Y3064)+12)&lt;$E3066,12,$E3066-SUM($K3064:Y3064)),0)),(IF($D3063&lt;LataProjekcji,IF((SUM($K3064:Y3064)+12)&lt;$D3066,12,$D3066-SUM($K3064:Y3064)),0)))),0),0)</f>
        <v>0</v>
      </c>
      <c r="AA3064" s="542">
        <f ca="1">IF(AND($G3064,NOT(ISTEXT($G3063)),ISNUMBER(Poczatek),ISNUMBER(Koniec_Projekt)),IFERROR(IF($D3063=LataProjekcji,IF($F3063&gt;$E3066,$E3066,$F3063),IF($D3066&gt;=$E3066,(IF($D3063&lt;LataProjekcji,IF((SUM($K3064:Z3064)+12)&lt;$E3066,12,$E3066-SUM($K3064:Z3064)),0)),(IF($D3063&lt;LataProjekcji,IF((SUM($K3064:Z3064)+12)&lt;$D3066,12,$D3066-SUM($K3064:Z3064)),0)))),0),0)</f>
        <v>0</v>
      </c>
      <c r="AB3064" s="542">
        <f ca="1">IF(AND($G3064,NOT(ISTEXT($G3063)),ISNUMBER(Poczatek),ISNUMBER(Koniec_Projekt)),IFERROR(IF($D3063=LataProjekcji,IF($F3063&gt;$E3066,$E3066,$F3063),IF($D3066&gt;=$E3066,(IF($D3063&lt;LataProjekcji,IF((SUM($K3064:AA3064)+12)&lt;$E3066,12,$E3066-SUM($K3064:AA3064)),0)),(IF($D3063&lt;LataProjekcji,IF((SUM($K3064:AA3064)+12)&lt;$D3066,12,$D3066-SUM($K3064:AA3064)),0)))),0),0)</f>
        <v>0</v>
      </c>
      <c r="AC3064" s="542">
        <f ca="1">IF(AND($G3064,NOT(ISTEXT($G3063)),ISNUMBER(Poczatek),ISNUMBER(Koniec_Projekt)),IFERROR(IF($D3063=LataProjekcji,IF($F3063&gt;$E3066,$E3066,$F3063),IF($D3066&gt;=$E3066,(IF($D3063&lt;LataProjekcji,IF((SUM($K3064:AB3064)+12)&lt;$E3066,12,$E3066-SUM($K3064:AB3064)),0)),(IF($D3063&lt;LataProjekcji,IF((SUM($K3064:AB3064)+12)&lt;$D3066,12,$D3066-SUM($K3064:AB3064)),0)))),0),0)</f>
        <v>0</v>
      </c>
      <c r="AD3064" s="542">
        <f ca="1">IF(AND($G3064,NOT(ISTEXT($G3063)),ISNUMBER(Poczatek),ISNUMBER(Koniec_Projekt)),IFERROR(IF($D3063=LataProjekcji,IF($F3063&gt;$E3066,$E3066,$F3063),IF($D3066&gt;=$E3066,(IF($D3063&lt;LataProjekcji,IF((SUM($K3064:AC3064)+12)&lt;$E3066,12,$E3066-SUM($K3064:AC3064)),0)),(IF($D3063&lt;LataProjekcji,IF((SUM($K3064:AC3064)+12)&lt;$D3066,12,$D3066-SUM($K3064:AC3064)),0)))),0),0)</f>
        <v>0</v>
      </c>
      <c r="AE3064" s="542">
        <f ca="1">IF(AND($G3064,NOT(ISTEXT($G3063)),ISNUMBER(Poczatek),ISNUMBER(Koniec_Projekt)),IFERROR(IF($D3063=LataProjekcji,IF($F3063&gt;$E3066,$E3066,$F3063),IF($D3066&gt;=$E3066,(IF($D3063&lt;LataProjekcji,IF((SUM($K3064:AD3064)+12)&lt;$E3066,12,$E3066-SUM($K3064:AD3064)),0)),(IF($D3063&lt;LataProjekcji,IF((SUM($K3064:AD3064)+12)&lt;$D3066,12,$D3066-SUM($K3064:AD3064)),0)))),0),0)</f>
        <v>0</v>
      </c>
    </row>
    <row r="3065" spans="2:31" hidden="1">
      <c r="B3065" s="531" t="s">
        <v>757</v>
      </c>
      <c r="D3065" s="459">
        <f ca="1">D1913</f>
        <v>0</v>
      </c>
      <c r="E3065" s="459">
        <f ca="1">IF(D3064&gt;10,ROUND(D3065/12,2),D3065)</f>
        <v>0</v>
      </c>
      <c r="F3065" s="529">
        <f>Koniec_Projekt</f>
        <v>0</v>
      </c>
      <c r="G3065" s="330">
        <f>Miesiac_Koniec_Projekt</f>
        <v>0</v>
      </c>
      <c r="H3065" s="543" t="b">
        <f ca="1">SUM(K3065:AE3065)=D3064</f>
        <v>1</v>
      </c>
      <c r="I3065" s="1" t="s">
        <v>716</v>
      </c>
      <c r="K3065" s="256">
        <f ca="1">IF(AND($G3064,NOT(ISTEXT($G3063)),ISNUMBER(Poczatek),ISNUMBER(Koniec_Projekt)),IFERROR(IF(LataProjekcji=$F3066,ROUND($D3064,0),ROUND(K3063*$E3065,0)),0),0)</f>
        <v>0</v>
      </c>
      <c r="L3065" s="5">
        <f ca="1">IF(AND($G3064,NOT(ISTEXT($G3063)),ISNUMBER(Poczatek),ISNUMBER(Koniec_Projekt)),IFERROR(IF(LataProjekcji=$F3066,ROUND($D3064-SUM(K3065:$K3065),0),ROUND(L3063*$E3065,0)),0),0)</f>
        <v>0</v>
      </c>
      <c r="M3065" s="5">
        <f ca="1">IF(AND($G3064,NOT(ISTEXT($G3063)),ISNUMBER(Poczatek),ISNUMBER(Koniec_Projekt)),IFERROR(IF(LataProjekcji=$F3066,ROUND($D3064-SUM($K3065:L3065),0),ROUND(M3063*$E3065,0)),0),0)</f>
        <v>0</v>
      </c>
      <c r="N3065" s="5">
        <f ca="1">IF(AND($G3064,NOT(ISTEXT($G3063)),ISNUMBER(Poczatek),ISNUMBER(Koniec_Projekt)),IFERROR(IF(LataProjekcji=$F3066,ROUND($D3064-SUM($K3065:M3065),0),ROUND(N3063*$E3065,0)),0),0)</f>
        <v>0</v>
      </c>
      <c r="O3065" s="5">
        <f ca="1">IF(AND($G3064,NOT(ISTEXT($G3063)),ISNUMBER(Poczatek),ISNUMBER(Koniec_Projekt)),IFERROR(IF(LataProjekcji=$F3066,ROUND($D3064-SUM($K3065:N3065),0),ROUND(O3063*$E3065,0)),0),0)</f>
        <v>0</v>
      </c>
      <c r="P3065" s="5">
        <f ca="1">IF(AND($G3064,NOT(ISTEXT($G3063)),ISNUMBER(Poczatek),ISNUMBER(Koniec_Projekt)),IFERROR(IF(LataProjekcji=$F3066,ROUND($D3064-SUM($K3065:O3065),0),ROUND(P3063*$E3065,0)),0),0)</f>
        <v>0</v>
      </c>
      <c r="Q3065" s="5">
        <f ca="1">IF(AND($G3064,NOT(ISTEXT($G3063)),ISNUMBER(Poczatek),ISNUMBER(Koniec_Projekt)),IFERROR(IF(LataProjekcji=$F3066,ROUND($D3064-SUM($K3065:P3065),0),ROUND(Q3063*$E3065,0)),0),0)</f>
        <v>0</v>
      </c>
      <c r="R3065" s="5">
        <f ca="1">IF(AND($G3064,NOT(ISTEXT($G3063)),ISNUMBER(Poczatek),ISNUMBER(Koniec_Projekt)),IFERROR(IF(LataProjekcji=$F3066,ROUND($D3064-SUM($K3065:Q3065),0),ROUND(R3063*$E3065,0)),0),0)</f>
        <v>0</v>
      </c>
      <c r="S3065" s="5">
        <f ca="1">IF(AND($G3064,NOT(ISTEXT($G3063)),ISNUMBER(Poczatek),ISNUMBER(Koniec_Projekt)),IFERROR(IF(LataProjekcji=$F3066,ROUND($D3064-SUM($K3065:R3065),0),ROUND(S3063*$E3065,0)),0),0)</f>
        <v>0</v>
      </c>
      <c r="T3065" s="5">
        <f ca="1">IF(AND($G3064,NOT(ISTEXT($G3063)),ISNUMBER(Poczatek),ISNUMBER(Koniec_Projekt)),IFERROR(IF(LataProjekcji=$F3066,ROUND($D3064-SUM($K3065:S3065),0),ROUND(T3063*$E3065,0)),0),0)</f>
        <v>0</v>
      </c>
      <c r="U3065" s="5">
        <f ca="1">IF(AND($G3064,NOT(ISTEXT($G3063)),ISNUMBER(Poczatek),ISNUMBER(Koniec_Projekt)),IFERROR(IF(LataProjekcji=$F3066,ROUND($D3064-SUM($K3065:T3065),0),ROUND(U3063*$E3065,0)),0),0)</f>
        <v>0</v>
      </c>
      <c r="V3065" s="5">
        <f ca="1">IF(AND($G3064,NOT(ISTEXT($G3063)),ISNUMBER(Poczatek),ISNUMBER(Koniec_Projekt)),IFERROR(IF(LataProjekcji=$F3066,ROUND($D3064-SUM($K3065:U3065),0),ROUND(V3063*$E3065,0)),0),0)</f>
        <v>0</v>
      </c>
      <c r="W3065" s="5">
        <f ca="1">IF(AND($G3064,NOT(ISTEXT($G3063)),ISNUMBER(Poczatek),ISNUMBER(Koniec_Projekt)),IFERROR(IF(LataProjekcji=$F3066,ROUND($D3064-SUM($K3065:V3065),0),ROUND(W3063*$E3065,0)),0),0)</f>
        <v>0</v>
      </c>
      <c r="X3065" s="5">
        <f ca="1">IF(AND($G3064,NOT(ISTEXT($G3063)),ISNUMBER(Poczatek),ISNUMBER(Koniec_Projekt)),IFERROR(IF(LataProjekcji=$F3066,ROUND($D3064-SUM($K3065:W3065),0),ROUND(X3063*$E3065,0)),0),0)</f>
        <v>0</v>
      </c>
      <c r="Y3065" s="5">
        <f ca="1">IF(AND($G3064,NOT(ISTEXT($G3063)),ISNUMBER(Poczatek),ISNUMBER(Koniec_Projekt)),IFERROR(IF(LataProjekcji=$F3066,ROUND($D3064-SUM($K3065:X3065),0),ROUND(Y3063*$E3065,0)),0),0)</f>
        <v>0</v>
      </c>
      <c r="Z3065" s="5">
        <f ca="1">IF(AND($G3064,NOT(ISTEXT($G3063)),ISNUMBER(Poczatek),ISNUMBER(Koniec_Projekt)),IFERROR(IF(LataProjekcji=$F3066,ROUND($D3064-SUM($K3065:Y3065),0),ROUND(Z3063*$E3065,0)),0),0)</f>
        <v>0</v>
      </c>
      <c r="AA3065" s="5">
        <f ca="1">IF(AND($G3064,NOT(ISTEXT($G3063)),ISNUMBER(Poczatek),ISNUMBER(Koniec_Projekt)),IFERROR(IF(LataProjekcji=$F3066,ROUND($D3064-SUM($K3065:Z3065),0),ROUND(AA3063*$E3065,0)),0),0)</f>
        <v>0</v>
      </c>
      <c r="AB3065" s="5">
        <f ca="1">IF(AND($G3064,NOT(ISTEXT($G3063)),ISNUMBER(Poczatek),ISNUMBER(Koniec_Projekt)),IFERROR(IF(LataProjekcji=$F3066,ROUND($D3064-SUM($K3065:AA3065),0),ROUND(AB3063*$E3065,0)),0),0)</f>
        <v>0</v>
      </c>
      <c r="AC3065" s="5">
        <f ca="1">IF(AND($G3064,NOT(ISTEXT($G3063)),ISNUMBER(Poczatek),ISNUMBER(Koniec_Projekt)),IFERROR(IF(LataProjekcji=$F3066,ROUND($D3064-SUM($K3065:AB3065),0),ROUND(AC3063*$E3065,0)),0),0)</f>
        <v>0</v>
      </c>
      <c r="AD3065" s="5">
        <f ca="1">IF(AND($G3064,NOT(ISTEXT($G3063)),ISNUMBER(Poczatek),ISNUMBER(Koniec_Projekt)),IFERROR(IF(LataProjekcji=$F3066,ROUND($D3064-SUM($K3065:AC3065),0),ROUND(AD3063*$E3065,0)),0),0)</f>
        <v>0</v>
      </c>
      <c r="AE3065" s="5">
        <f ca="1">IF(AND($G3064,NOT(ISTEXT($G3063)),ISNUMBER(Poczatek),ISNUMBER(Koniec_Projekt)),IFERROR(IF(LataProjekcji=$F3066,ROUND($D3064-SUM($K3065:AD3065),0),ROUND(AE3063*$E3065,0)),0),0)</f>
        <v>0</v>
      </c>
    </row>
    <row r="3066" spans="2:31" hidden="1">
      <c r="B3066" s="531" t="s">
        <v>754</v>
      </c>
      <c r="D3066" s="1">
        <f ca="1">IFERROR(ROUNDUP(D3064/E3065,0),0)</f>
        <v>0</v>
      </c>
      <c r="E3066" s="1">
        <f ca="1">IF(D3066=0,0,DATEDIF(DATE(D3063,E3063,1),DATE(F3065,G3065,1),"m"))</f>
        <v>0</v>
      </c>
      <c r="F3066" s="1" t="str">
        <f ca="1">IFERROR(YEAR(G3063),"brak daty")</f>
        <v>brak daty</v>
      </c>
      <c r="G3066" s="1" t="str">
        <f ca="1">IFERROR(MONTH(G3063),"brak daty")</f>
        <v>brak daty</v>
      </c>
      <c r="I3066" s="1" t="s">
        <v>426</v>
      </c>
      <c r="K3066" s="5">
        <f ca="1">IF(AND($G3064,NOT(ISTEXT($G3063)),ISNUMBER(Poczatek),ISNUMBER(Koniec_Projekt)),IFERROR(IF(LataProjekcji=$F3065,IF(AND($G3065=$G3066,$F3065=$F3066),ROUND($D3064-SUM($K3066),0),ROUND(K3064*$E3065,0)),IF(LataProjekcji&gt;$F3065,0,ROUND(K3064*$E3065,0))),0),0)</f>
        <v>0</v>
      </c>
      <c r="L3066" s="5">
        <f ca="1">IF(AND($G3064,NOT(ISTEXT($G3063)),ISNUMBER(Poczatek),ISNUMBER(Koniec_Projekt)),IFERROR(IF(LataProjekcji=$F3065,IF(AND($G3065=$G3066,$F3065=$F3066),ROUND($D3064-SUM($K3066:K3066),0),ROUND(L3064*$E3065,0)),IF(LataProjekcji&gt;$F3065,0,ROUND(L3064*$E3065,0))),0),0)</f>
        <v>0</v>
      </c>
      <c r="M3066" s="5">
        <f ca="1">IF(AND($G3064,NOT(ISTEXT($G3063)),ISNUMBER(Poczatek),ISNUMBER(Koniec_Projekt)),IFERROR(IF(LataProjekcji=$F3065,IF(AND($G3065=$G3066,$F3065=$F3066),ROUND($D3064-SUM($K3066:L3066),0),ROUND(M3064*$E3065,0)),IF(LataProjekcji&gt;$F3065,0,ROUND(M3064*$E3065,0))),0),0)</f>
        <v>0</v>
      </c>
      <c r="N3066" s="5">
        <f ca="1">IF(AND($G3064,NOT(ISTEXT($G3063)),ISNUMBER(Poczatek),ISNUMBER(Koniec_Projekt)),IFERROR(IF(LataProjekcji=$F3065,IF(AND($G3065=$G3066,$F3065=$F3066),ROUND($D3064-SUM($K3066:M3066),0),ROUND(N3064*$E3065,0)),IF(LataProjekcji&gt;$F3065,0,ROUND(N3064*$E3065,0))),0),0)</f>
        <v>0</v>
      </c>
      <c r="O3066" s="5">
        <f ca="1">IF(AND($G3064,NOT(ISTEXT($G3063)),ISNUMBER(Poczatek),ISNUMBER(Koniec_Projekt)),IFERROR(IF(LataProjekcji=$F3065,IF(AND($G3065=$G3066,$F3065=$F3066),ROUND($D3064-SUM($K3066:N3066),0),ROUND(O3064*$E3065,0)),IF(LataProjekcji&gt;$F3065,0,ROUND(O3064*$E3065,0))),0),0)</f>
        <v>0</v>
      </c>
      <c r="P3066" s="5">
        <f ca="1">IF(AND($G3064,NOT(ISTEXT($G3063)),ISNUMBER(Poczatek),ISNUMBER(Koniec_Projekt)),IFERROR(IF(LataProjekcji=$F3065,IF(AND($G3065=$G3066,$F3065=$F3066),ROUND($D3064-SUM($K3066:O3066),0),ROUND(P3064*$E3065,0)),IF(LataProjekcji&gt;$F3065,0,ROUND(P3064*$E3065,0))),0),0)</f>
        <v>0</v>
      </c>
      <c r="Q3066" s="5">
        <f ca="1">IF(AND($G3064,NOT(ISTEXT($G3063)),ISNUMBER(Poczatek),ISNUMBER(Koniec_Projekt)),IFERROR(IF(LataProjekcji=$F3065,IF(AND($G3065=$G3066,$F3065=$F3066),ROUND($D3064-SUM($K3066:P3066),0),ROUND(Q3064*$E3065,0)),IF(LataProjekcji&gt;$F3065,0,ROUND(Q3064*$E3065,0))),0),0)</f>
        <v>0</v>
      </c>
      <c r="R3066" s="5">
        <f ca="1">IF(AND($G3064,NOT(ISTEXT($G3063)),ISNUMBER(Poczatek),ISNUMBER(Koniec_Projekt)),IFERROR(IF(LataProjekcji=$F3065,IF(AND($G3065=$G3066,$F3065=$F3066),ROUND($D3064-SUM($K3066:Q3066),0),ROUND(R3064*$E3065,0)),IF(LataProjekcji&gt;$F3065,0,ROUND(R3064*$E3065,0))),0),0)</f>
        <v>0</v>
      </c>
      <c r="S3066" s="5">
        <f ca="1">IF(AND($G3064,NOT(ISTEXT($G3063)),ISNUMBER(Poczatek),ISNUMBER(Koniec_Projekt)),IFERROR(IF(LataProjekcji=$F3065,IF(AND($G3065=$G3066,$F3065=$F3066),ROUND($D3064-SUM($K3066:R3066),0),ROUND(S3064*$E3065,0)),IF(LataProjekcji&gt;$F3065,0,ROUND(S3064*$E3065,0))),0),0)</f>
        <v>0</v>
      </c>
      <c r="T3066" s="5">
        <f ca="1">IF(AND($G3064,NOT(ISTEXT($G3063)),ISNUMBER(Poczatek),ISNUMBER(Koniec_Projekt)),IFERROR(IF(LataProjekcji=$F3065,IF(AND($G3065=$G3066,$F3065=$F3066),ROUND($D3064-SUM($K3066:S3066),0),ROUND(T3064*$E3065,0)),IF(LataProjekcji&gt;$F3065,0,ROUND(T3064*$E3065,0))),0),0)</f>
        <v>0</v>
      </c>
      <c r="U3066" s="5">
        <f ca="1">IF(AND($G3064,NOT(ISTEXT($G3063)),ISNUMBER(Poczatek),ISNUMBER(Koniec_Projekt)),IFERROR(IF(LataProjekcji=$F3065,IF(AND($G3065=$G3066,$F3065=$F3066),ROUND($D3064-SUM($K3066:T3066),0),ROUND(U3064*$E3065,0)),IF(LataProjekcji&gt;$F3065,0,ROUND(U3064*$E3065,0))),0),0)</f>
        <v>0</v>
      </c>
      <c r="V3066" s="5">
        <f ca="1">IF(AND($G3064,NOT(ISTEXT($G3063)),ISNUMBER(Poczatek),ISNUMBER(Koniec_Projekt)),IFERROR(IF(LataProjekcji=$F3065,IF(AND($G3065=$G3066,$F3065=$F3066),ROUND($D3064-SUM($K3066:U3066),0),ROUND(V3064*$E3065,0)),IF(LataProjekcji&gt;$F3065,0,ROUND(V3064*$E3065,0))),0),0)</f>
        <v>0</v>
      </c>
      <c r="W3066" s="5">
        <f ca="1">IF(AND($G3064,NOT(ISTEXT($G3063)),ISNUMBER(Poczatek),ISNUMBER(Koniec_Projekt)),IFERROR(IF(LataProjekcji=$F3065,IF(AND($G3065=$G3066,$F3065=$F3066),ROUND($D3064-SUM($K3066:V3066),0),ROUND(W3064*$E3065,0)),IF(LataProjekcji&gt;$F3065,0,ROUND(W3064*$E3065,0))),0),0)</f>
        <v>0</v>
      </c>
      <c r="X3066" s="5">
        <f ca="1">IF(AND($G3064,NOT(ISTEXT($G3063)),ISNUMBER(Poczatek),ISNUMBER(Koniec_Projekt)),IFERROR(IF(LataProjekcji=$F3065,IF(AND($G3065=$G3066,$F3065=$F3066),ROUND($D3064-SUM($K3066:W3066),0),ROUND(X3064*$E3065,0)),IF(LataProjekcji&gt;$F3065,0,ROUND(X3064*$E3065,0))),0),0)</f>
        <v>0</v>
      </c>
      <c r="Y3066" s="5">
        <f ca="1">IF(AND($G3064,NOT(ISTEXT($G3063)),ISNUMBER(Poczatek),ISNUMBER(Koniec_Projekt)),IFERROR(IF(LataProjekcji=$F3065,IF(AND($G3065=$G3066,$F3065=$F3066),ROUND($D3064-SUM($K3066:X3066),0),ROUND(Y3064*$E3065,0)),IF(LataProjekcji&gt;$F3065,0,ROUND(Y3064*$E3065,0))),0),0)</f>
        <v>0</v>
      </c>
      <c r="Z3066" s="5">
        <f ca="1">IF(AND($G3064,NOT(ISTEXT($G3063)),ISNUMBER(Poczatek),ISNUMBER(Koniec_Projekt)),IFERROR(IF(LataProjekcji=$F3065,IF(AND($G3065=$G3066,$F3065=$F3066),ROUND($D3064-SUM($K3066:Y3066),0),ROUND(Z3064*$E3065,0)),IF(LataProjekcji&gt;$F3065,0,ROUND(Z3064*$E3065,0))),0),0)</f>
        <v>0</v>
      </c>
      <c r="AA3066" s="5">
        <f ca="1">IF(AND($G3064,NOT(ISTEXT($G3063)),ISNUMBER(Poczatek),ISNUMBER(Koniec_Projekt)),IFERROR(IF(LataProjekcji=$F3065,IF(AND($G3065=$G3066,$F3065=$F3066),ROUND($D3064-SUM($K3066:Z3066),0),ROUND(AA3064*$E3065,0)),IF(LataProjekcji&gt;$F3065,0,ROUND(AA3064*$E3065,0))),0),0)</f>
        <v>0</v>
      </c>
      <c r="AB3066" s="5">
        <f ca="1">IF(AND($G3064,NOT(ISTEXT($G3063)),ISNUMBER(Poczatek),ISNUMBER(Koniec_Projekt)),IFERROR(IF(LataProjekcji=$F3065,IF(AND($G3065=$G3066,$F3065=$F3066),ROUND($D3064-SUM($K3066:AA3066),0),ROUND(AB3064*$E3065,0)),IF(LataProjekcji&gt;$F3065,0,ROUND(AB3064*$E3065,0))),0),0)</f>
        <v>0</v>
      </c>
      <c r="AC3066" s="5">
        <f ca="1">IF(AND($G3064,NOT(ISTEXT($G3063)),ISNUMBER(Poczatek),ISNUMBER(Koniec_Projekt)),IFERROR(IF(LataProjekcji=$F3065,IF(AND($G3065=$G3066,$F3065=$F3066),ROUND($D3064-SUM($K3066:AB3066),0),ROUND(AC3064*$E3065,0)),IF(LataProjekcji&gt;$F3065,0,ROUND(AC3064*$E3065,0))),0),0)</f>
        <v>0</v>
      </c>
      <c r="AD3066" s="5">
        <f ca="1">IF(AND($G3064,NOT(ISTEXT($G3063)),ISNUMBER(Poczatek),ISNUMBER(Koniec_Projekt)),IFERROR(IF(LataProjekcji=$F3065,IF(AND($G3065=$G3066,$F3065=$F3066),ROUND($D3064-SUM($K3066:AC3066),0),ROUND(AD3064*$E3065,0)),IF(LataProjekcji&gt;$F3065,0,ROUND(AD3064*$E3065,0))),0),0)</f>
        <v>0</v>
      </c>
      <c r="AE3066" s="5">
        <f ca="1">IF(AND($G3064,NOT(ISTEXT($G3063)),ISNUMBER(Poczatek),ISNUMBER(Koniec_Projekt)),IFERROR(IF(LataProjekcji=$F3065,IF(AND($G3065=$G3066,$F3065=$F3066),ROUND($D3064-SUM($K3066:AD3066),0),ROUND(AE3064*$E3065,0)),IF(LataProjekcji&gt;$F3065,0,ROUND(AE3064*$E3065,0))),0),0)</f>
        <v>0</v>
      </c>
    </row>
    <row r="3067" spans="2:31" ht="12.5" hidden="1" thickBot="1">
      <c r="B3067" s="532" t="s">
        <v>755</v>
      </c>
      <c r="C3067" s="533"/>
      <c r="D3067" s="534">
        <f ca="1">IF(D3064&gt;10,ROUND((D3066-1)*E3065,0),E3065)</f>
        <v>0</v>
      </c>
      <c r="E3067" s="534">
        <f ca="1">D3064-D3067</f>
        <v>0</v>
      </c>
      <c r="F3067" s="533"/>
      <c r="G3067" s="533"/>
      <c r="H3067" s="533"/>
      <c r="I3067" s="533"/>
      <c r="J3067" s="533"/>
      <c r="K3067" s="533"/>
      <c r="L3067" s="533"/>
      <c r="M3067" s="533"/>
      <c r="N3067" s="533"/>
      <c r="O3067" s="533"/>
      <c r="P3067" s="533"/>
      <c r="Q3067" s="533"/>
      <c r="R3067" s="533"/>
      <c r="S3067" s="533"/>
      <c r="T3067" s="533"/>
      <c r="U3067" s="533"/>
      <c r="V3067" s="533"/>
      <c r="W3067" s="533"/>
      <c r="X3067" s="533"/>
      <c r="Y3067" s="533"/>
      <c r="Z3067" s="533"/>
      <c r="AA3067" s="533"/>
      <c r="AB3067" s="533"/>
      <c r="AC3067" s="533"/>
      <c r="AD3067" s="533"/>
      <c r="AE3067" s="533"/>
    </row>
    <row r="3068" spans="2:31" ht="12.5" hidden="1" thickTop="1"/>
    <row r="3069" spans="2:31" ht="12.5" hidden="1" thickBot="1">
      <c r="B3069" s="535" t="str">
        <f ca="1">"nazwa ST: "&amp;B1917</f>
        <v>nazwa ST: 0</v>
      </c>
      <c r="C3069" s="535"/>
      <c r="D3069" s="536">
        <f>D1917</f>
        <v>309</v>
      </c>
      <c r="E3069" s="535"/>
      <c r="F3069" s="535"/>
      <c r="G3069" s="535"/>
      <c r="H3069" s="535"/>
      <c r="I3069" s="535"/>
      <c r="J3069" s="535"/>
      <c r="K3069" s="544" t="str">
        <f t="shared" ref="K3069:AE3069" si="3772">LataProjekcji</f>
        <v>Uzupełnij dane</v>
      </c>
      <c r="L3069" s="544" t="str">
        <f t="shared" si="3772"/>
        <v/>
      </c>
      <c r="M3069" s="544" t="str">
        <f t="shared" si="3772"/>
        <v/>
      </c>
      <c r="N3069" s="544" t="str">
        <f t="shared" si="3772"/>
        <v/>
      </c>
      <c r="O3069" s="544" t="str">
        <f t="shared" si="3772"/>
        <v/>
      </c>
      <c r="P3069" s="544" t="str">
        <f t="shared" si="3772"/>
        <v/>
      </c>
      <c r="Q3069" s="544" t="str">
        <f t="shared" si="3772"/>
        <v/>
      </c>
      <c r="R3069" s="544" t="str">
        <f t="shared" si="3772"/>
        <v/>
      </c>
      <c r="S3069" s="544" t="str">
        <f t="shared" si="3772"/>
        <v/>
      </c>
      <c r="T3069" s="544" t="str">
        <f t="shared" si="3772"/>
        <v/>
      </c>
      <c r="U3069" s="544" t="str">
        <f t="shared" si="3772"/>
        <v/>
      </c>
      <c r="V3069" s="544" t="str">
        <f t="shared" si="3772"/>
        <v/>
      </c>
      <c r="W3069" s="544" t="str">
        <f t="shared" si="3772"/>
        <v/>
      </c>
      <c r="X3069" s="544" t="str">
        <f t="shared" si="3772"/>
        <v/>
      </c>
      <c r="Y3069" s="544" t="str">
        <f t="shared" si="3772"/>
        <v/>
      </c>
      <c r="Z3069" s="544" t="str">
        <f t="shared" si="3772"/>
        <v/>
      </c>
      <c r="AA3069" s="544" t="str">
        <f t="shared" si="3772"/>
        <v/>
      </c>
      <c r="AB3069" s="544" t="str">
        <f t="shared" si="3772"/>
        <v/>
      </c>
      <c r="AC3069" s="544" t="str">
        <f t="shared" si="3772"/>
        <v/>
      </c>
      <c r="AD3069" s="544" t="str">
        <f t="shared" si="3772"/>
        <v/>
      </c>
      <c r="AE3069" s="544" t="str">
        <f t="shared" si="3772"/>
        <v/>
      </c>
    </row>
    <row r="3070" spans="2:31" hidden="1">
      <c r="B3070" s="531" t="s">
        <v>756</v>
      </c>
      <c r="D3070" s="1">
        <f ca="1">D1918</f>
        <v>1900</v>
      </c>
      <c r="E3070" s="1">
        <f ca="1">E1918</f>
        <v>1</v>
      </c>
      <c r="F3070" s="1">
        <f ca="1">IF(D3071&gt;10,F1918,1)</f>
        <v>1</v>
      </c>
      <c r="G3070" s="530" t="str">
        <f ca="1">IF(ISBLANK(OFFSET($E$269,$D3069,0)),"brak daty",IF(D3071&gt;10,EDATE(OFFSET($E$269,$D3069,0),D3073),DATE(D3070,E3070,1)))</f>
        <v>brak daty</v>
      </c>
      <c r="H3070" s="543" t="b">
        <f ca="1">SUM(K3070:AE3070)=D3073</f>
        <v>1</v>
      </c>
      <c r="I3070" s="1" t="s">
        <v>752</v>
      </c>
      <c r="K3070" s="5">
        <f ca="1">IF(AND($G3071,NOT(ISTEXT($G3070)),ISNUMBER(Poczatek),ISNUMBER(Koniec_Projekt)),IFERROR(IF($D3070=LataProjekcji,$F3070,IF($D3070&lt;LataProjekcji,IF((SUM(K3070)+12)&lt;$D3073,12,$D3073-SUM(K3070)),0)),0),0)</f>
        <v>0</v>
      </c>
      <c r="L3070" s="5">
        <f ca="1">IF(AND($G3071,NOT(ISTEXT($G3070)),ISNUMBER(Poczatek),ISNUMBER(Koniec_Projekt)),IFERROR(IF($D3070=LataProjekcji,$F3070,IF($D3070&lt;LataProjekcji,IF((SUM($K3070:K3070)+12)&lt;$D3073,12,$D3073-SUM($K3070:K3070)),0)),0),0)</f>
        <v>0</v>
      </c>
      <c r="M3070" s="5">
        <f ca="1">IF(AND($G3071,NOT(ISTEXT($G3070)),ISNUMBER(Poczatek),ISNUMBER(Koniec_Projekt)),IFERROR(IF($D3070=LataProjekcji,$F3070,IF($D3070&lt;LataProjekcji,IF((SUM($K3070:L3070)+12)&lt;$D3073,12,$D3073-SUM($K3070:L3070)),0)),0),0)</f>
        <v>0</v>
      </c>
      <c r="N3070" s="5">
        <f ca="1">IF(AND($G3071,NOT(ISTEXT($G3070)),ISNUMBER(Poczatek),ISNUMBER(Koniec_Projekt)),IFERROR(IF($D3070=LataProjekcji,$F3070,IF($D3070&lt;LataProjekcji,IF((SUM($K3070:M3070)+12)&lt;$D3073,12,$D3073-SUM($K3070:M3070)),0)),0),0)</f>
        <v>0</v>
      </c>
      <c r="O3070" s="5">
        <f ca="1">IF(AND($G3071,NOT(ISTEXT($G3070)),ISNUMBER(Poczatek),ISNUMBER(Koniec_Projekt)),IFERROR(IF($D3070=LataProjekcji,$F3070,IF($D3070&lt;LataProjekcji,IF((SUM($K3070:N3070)+12)&lt;$D3073,12,$D3073-SUM($K3070:N3070)),0)),0),0)</f>
        <v>0</v>
      </c>
      <c r="P3070" s="5">
        <f ca="1">IF(AND($G3071,NOT(ISTEXT($G3070)),ISNUMBER(Poczatek),ISNUMBER(Koniec_Projekt)),IFERROR(IF($D3070=LataProjekcji,$F3070,IF($D3070&lt;LataProjekcji,IF((SUM($K3070:O3070)+12)&lt;$D3073,12,$D3073-SUM($K3070:O3070)),0)),0),0)</f>
        <v>0</v>
      </c>
      <c r="Q3070" s="5">
        <f ca="1">IF(AND($G3071,NOT(ISTEXT($G3070)),ISNUMBER(Poczatek),ISNUMBER(Koniec_Projekt)),IFERROR(IF($D3070=LataProjekcji,$F3070,IF($D3070&lt;LataProjekcji,IF((SUM($K3070:P3070)+12)&lt;$D3073,12,$D3073-SUM($K3070:P3070)),0)),0),0)</f>
        <v>0</v>
      </c>
      <c r="R3070" s="5">
        <f ca="1">IF(AND($G3071,NOT(ISTEXT($G3070)),ISNUMBER(Poczatek),ISNUMBER(Koniec_Projekt)),IFERROR(IF($D3070=LataProjekcji,$F3070,IF($D3070&lt;LataProjekcji,IF((SUM($K3070:Q3070)+12)&lt;$D3073,12,$D3073-SUM($K3070:Q3070)),0)),0),0)</f>
        <v>0</v>
      </c>
      <c r="S3070" s="5">
        <f ca="1">IF(AND($G3071,NOT(ISTEXT($G3070)),ISNUMBER(Poczatek),ISNUMBER(Koniec_Projekt)),IFERROR(IF($D3070=LataProjekcji,$F3070,IF($D3070&lt;LataProjekcji,IF((SUM($K3070:R3070)+12)&lt;$D3073,12,$D3073-SUM($K3070:R3070)),0)),0),0)</f>
        <v>0</v>
      </c>
      <c r="T3070" s="5">
        <f ca="1">IF(AND($G3071,NOT(ISTEXT($G3070)),ISNUMBER(Poczatek),ISNUMBER(Koniec_Projekt)),IFERROR(IF($D3070=LataProjekcji,$F3070,IF($D3070&lt;LataProjekcji,IF((SUM($K3070:S3070)+12)&lt;$D3073,12,$D3073-SUM($K3070:S3070)),0)),0),0)</f>
        <v>0</v>
      </c>
      <c r="U3070" s="5">
        <f ca="1">IF(AND($G3071,NOT(ISTEXT($G3070)),ISNUMBER(Poczatek),ISNUMBER(Koniec_Projekt)),IFERROR(IF($D3070=LataProjekcji,$F3070,IF($D3070&lt;LataProjekcji,IF((SUM($K3070:T3070)+12)&lt;$D3073,12,$D3073-SUM($K3070:T3070)),0)),0),0)</f>
        <v>0</v>
      </c>
      <c r="V3070" s="5">
        <f ca="1">IF(AND($G3071,NOT(ISTEXT($G3070)),ISNUMBER(Poczatek),ISNUMBER(Koniec_Projekt)),IFERROR(IF($D3070=LataProjekcji,$F3070,IF($D3070&lt;LataProjekcji,IF((SUM($K3070:U3070)+12)&lt;$D3073,12,$D3073-SUM($K3070:U3070)),0)),0),0)</f>
        <v>0</v>
      </c>
      <c r="W3070" s="5">
        <f ca="1">IF(AND($G3071,NOT(ISTEXT($G3070)),ISNUMBER(Poczatek),ISNUMBER(Koniec_Projekt)),IFERROR(IF($D3070=LataProjekcji,$F3070,IF($D3070&lt;LataProjekcji,IF((SUM($K3070:V3070)+12)&lt;$D3073,12,$D3073-SUM($K3070:V3070)),0)),0),0)</f>
        <v>0</v>
      </c>
      <c r="X3070" s="5">
        <f ca="1">IF(AND($G3071,NOT(ISTEXT($G3070)),ISNUMBER(Poczatek),ISNUMBER(Koniec_Projekt)),IFERROR(IF($D3070=LataProjekcji,$F3070,IF($D3070&lt;LataProjekcji,IF((SUM($K3070:W3070)+12)&lt;$D3073,12,$D3073-SUM($K3070:W3070)),0)),0),0)</f>
        <v>0</v>
      </c>
      <c r="Y3070" s="5">
        <f ca="1">IF(AND($G3071,NOT(ISTEXT($G3070)),ISNUMBER(Poczatek),ISNUMBER(Koniec_Projekt)),IFERROR(IF($D3070=LataProjekcji,$F3070,IF($D3070&lt;LataProjekcji,IF((SUM($K3070:X3070)+12)&lt;$D3073,12,$D3073-SUM($K3070:X3070)),0)),0),0)</f>
        <v>0</v>
      </c>
      <c r="Z3070" s="5">
        <f ca="1">IF(AND($G3071,NOT(ISTEXT($G3070)),ISNUMBER(Poczatek),ISNUMBER(Koniec_Projekt)),IFERROR(IF($D3070=LataProjekcji,$F3070,IF($D3070&lt;LataProjekcji,IF((SUM($K3070:Y3070)+12)&lt;$D3073,12,$D3073-SUM($K3070:Y3070)),0)),0),0)</f>
        <v>0</v>
      </c>
      <c r="AA3070" s="5">
        <f ca="1">IF(AND($G3071,NOT(ISTEXT($G3070)),ISNUMBER(Poczatek),ISNUMBER(Koniec_Projekt)),IFERROR(IF($D3070=LataProjekcji,$F3070,IF($D3070&lt;LataProjekcji,IF((SUM($K3070:Z3070)+12)&lt;$D3073,12,$D3073-SUM($K3070:Z3070)),0)),0),0)</f>
        <v>0</v>
      </c>
      <c r="AB3070" s="5">
        <f ca="1">IF(AND($G3071,NOT(ISTEXT($G3070)),ISNUMBER(Poczatek),ISNUMBER(Koniec_Projekt)),IFERROR(IF($D3070=LataProjekcji,$F3070,IF($D3070&lt;LataProjekcji,IF((SUM($K3070:AA3070)+12)&lt;$D3073,12,$D3073-SUM($K3070:AA3070)),0)),0),0)</f>
        <v>0</v>
      </c>
      <c r="AC3070" s="5">
        <f ca="1">IF(AND($G3071,NOT(ISTEXT($G3070)),ISNUMBER(Poczatek),ISNUMBER(Koniec_Projekt)),IFERROR(IF($D3070=LataProjekcji,$F3070,IF($D3070&lt;LataProjekcji,IF((SUM($K3070:AB3070)+12)&lt;$D3073,12,$D3073-SUM($K3070:AB3070)),0)),0),0)</f>
        <v>0</v>
      </c>
      <c r="AD3070" s="5">
        <f ca="1">IF(AND($G3071,NOT(ISTEXT($G3070)),ISNUMBER(Poczatek),ISNUMBER(Koniec_Projekt)),IFERROR(IF($D3070=LataProjekcji,$F3070,IF($D3070&lt;LataProjekcji,IF((SUM($K3070:AC3070)+12)&lt;$D3073,12,$D3073-SUM($K3070:AC3070)),0)),0),0)</f>
        <v>0</v>
      </c>
      <c r="AE3070" s="5">
        <f ca="1">IF(AND($G3071,NOT(ISTEXT($G3070)),ISNUMBER(Poczatek),ISNUMBER(Koniec_Projekt)),IFERROR(IF($D3070=LataProjekcji,$F3070,IF($D3070&lt;LataProjekcji,IF((SUM($K3070:AD3070)+12)&lt;$D3073,12,$D3073-SUM($K3070:AD3070)),0)),0),0)</f>
        <v>0</v>
      </c>
    </row>
    <row r="3071" spans="2:31" hidden="1">
      <c r="B3071" s="531" t="s">
        <v>758</v>
      </c>
      <c r="D3071" s="5">
        <f ca="1">D1919</f>
        <v>0</v>
      </c>
      <c r="E3071" s="459">
        <f ca="1">E1919</f>
        <v>0</v>
      </c>
      <c r="F3071" s="459">
        <f ca="1">F1919</f>
        <v>0</v>
      </c>
      <c r="G3071" s="1" t="b">
        <f>NOT(ISBLANK(am_transport))</f>
        <v>0</v>
      </c>
      <c r="H3071" s="543" t="b">
        <f ca="1">SUM(K3071:AE3071)=E3073</f>
        <v>1</v>
      </c>
      <c r="I3071" s="1" t="s">
        <v>753</v>
      </c>
      <c r="K3071" s="542">
        <f ca="1">IF(AND($G3071,NOT(ISTEXT($G3070)),ISNUMBER(Poczatek),ISNUMBER(Koniec_Projekt)),IFERROR(IF($D3070=LataProjekcji,IF($F3070&gt;$E3073,$E3073,$F3070),IF($D3073&gt;=$E3073,(IF($D3070&lt;LataProjekcji,IF((SUM(J3071:$K3071)+12)&lt;$E3073,12,$E3073-SUM(J3071:$K3071)),0)),(IF($D3070&lt;LataProjekcji,IF((SUM(J3071:$K3071)+12)&lt;$D3073,12,$D3073-SUM(J3071:$K3071)),0)))),0),0)</f>
        <v>0</v>
      </c>
      <c r="L3071" s="542">
        <f ca="1">IF(AND($G3071,NOT(ISTEXT($G3070)),ISNUMBER(Poczatek),ISNUMBER(Koniec_Projekt)),IFERROR(IF($D3070=LataProjekcji,IF($F3070&gt;$E3073,$E3073,$F3070),IF($D3073&gt;=$E3073,(IF($D3070&lt;LataProjekcji,IF((SUM($K3071:K3071)+12)&lt;$E3073,12,$E3073-SUM($K3071:K3071)),0)),(IF($D3070&lt;LataProjekcji,IF((SUM($K3071:K3071)+12)&lt;$D3073,12,$D3073-SUM($K3071:K3071)),0)))),0),0)</f>
        <v>0</v>
      </c>
      <c r="M3071" s="542">
        <f ca="1">IF(AND($G3071,NOT(ISTEXT($G3070)),ISNUMBER(Poczatek),ISNUMBER(Koniec_Projekt)),IFERROR(IF($D3070=LataProjekcji,IF($F3070&gt;$E3073,$E3073,$F3070),IF($D3073&gt;=$E3073,(IF($D3070&lt;LataProjekcji,IF((SUM($K3071:L3071)+12)&lt;$E3073,12,$E3073-SUM($K3071:L3071)),0)),(IF($D3070&lt;LataProjekcji,IF((SUM($K3071:L3071)+12)&lt;$D3073,12,$D3073-SUM($K3071:L3071)),0)))),0),0)</f>
        <v>0</v>
      </c>
      <c r="N3071" s="542">
        <f ca="1">IF(AND($G3071,NOT(ISTEXT($G3070)),ISNUMBER(Poczatek),ISNUMBER(Koniec_Projekt)),IFERROR(IF($D3070=LataProjekcji,IF($F3070&gt;$E3073,$E3073,$F3070),IF($D3073&gt;=$E3073,(IF($D3070&lt;LataProjekcji,IF((SUM($K3071:M3071)+12)&lt;$E3073,12,$E3073-SUM($K3071:M3071)),0)),(IF($D3070&lt;LataProjekcji,IF((SUM($K3071:M3071)+12)&lt;$D3073,12,$D3073-SUM($K3071:M3071)),0)))),0),0)</f>
        <v>0</v>
      </c>
      <c r="O3071" s="542">
        <f ca="1">IF(AND($G3071,NOT(ISTEXT($G3070)),ISNUMBER(Poczatek),ISNUMBER(Koniec_Projekt)),IFERROR(IF($D3070=LataProjekcji,IF($F3070&gt;$E3073,$E3073,$F3070),IF($D3073&gt;=$E3073,(IF($D3070&lt;LataProjekcji,IF((SUM($K3071:N3071)+12)&lt;$E3073,12,$E3073-SUM($K3071:N3071)),0)),(IF($D3070&lt;LataProjekcji,IF((SUM($K3071:N3071)+12)&lt;$D3073,12,$D3073-SUM($K3071:N3071)),0)))),0),0)</f>
        <v>0</v>
      </c>
      <c r="P3071" s="542">
        <f ca="1">IF(AND($G3071,NOT(ISTEXT($G3070)),ISNUMBER(Poczatek),ISNUMBER(Koniec_Projekt)),IFERROR(IF($D3070=LataProjekcji,IF($F3070&gt;$E3073,$E3073,$F3070),IF($D3073&gt;=$E3073,(IF($D3070&lt;LataProjekcji,IF((SUM($K3071:O3071)+12)&lt;$E3073,12,$E3073-SUM($K3071:O3071)),0)),(IF($D3070&lt;LataProjekcji,IF((SUM($K3071:O3071)+12)&lt;$D3073,12,$D3073-SUM($K3071:O3071)),0)))),0),0)</f>
        <v>0</v>
      </c>
      <c r="Q3071" s="542">
        <f ca="1">IF(AND($G3071,NOT(ISTEXT($G3070)),ISNUMBER(Poczatek),ISNUMBER(Koniec_Projekt)),IFERROR(IF($D3070=LataProjekcji,IF($F3070&gt;$E3073,$E3073,$F3070),IF($D3073&gt;=$E3073,(IF($D3070&lt;LataProjekcji,IF((SUM($K3071:P3071)+12)&lt;$E3073,12,$E3073-SUM($K3071:P3071)),0)),(IF($D3070&lt;LataProjekcji,IF((SUM($K3071:P3071)+12)&lt;$D3073,12,$D3073-SUM($K3071:P3071)),0)))),0),0)</f>
        <v>0</v>
      </c>
      <c r="R3071" s="542">
        <f ca="1">IF(AND($G3071,NOT(ISTEXT($G3070)),ISNUMBER(Poczatek),ISNUMBER(Koniec_Projekt)),IFERROR(IF($D3070=LataProjekcji,IF($F3070&gt;$E3073,$E3073,$F3070),IF($D3073&gt;=$E3073,(IF($D3070&lt;LataProjekcji,IF((SUM($K3071:Q3071)+12)&lt;$E3073,12,$E3073-SUM($K3071:Q3071)),0)),(IF($D3070&lt;LataProjekcji,IF((SUM($K3071:Q3071)+12)&lt;$D3073,12,$D3073-SUM($K3071:Q3071)),0)))),0),0)</f>
        <v>0</v>
      </c>
      <c r="S3071" s="542">
        <f ca="1">IF(AND($G3071,NOT(ISTEXT($G3070)),ISNUMBER(Poczatek),ISNUMBER(Koniec_Projekt)),IFERROR(IF($D3070=LataProjekcji,IF($F3070&gt;$E3073,$E3073,$F3070),IF($D3073&gt;=$E3073,(IF($D3070&lt;LataProjekcji,IF((SUM($K3071:R3071)+12)&lt;$E3073,12,$E3073-SUM($K3071:R3071)),0)),(IF($D3070&lt;LataProjekcji,IF((SUM($K3071:R3071)+12)&lt;$D3073,12,$D3073-SUM($K3071:R3071)),0)))),0),0)</f>
        <v>0</v>
      </c>
      <c r="T3071" s="542">
        <f ca="1">IF(AND($G3071,NOT(ISTEXT($G3070)),ISNUMBER(Poczatek),ISNUMBER(Koniec_Projekt)),IFERROR(IF($D3070=LataProjekcji,IF($F3070&gt;$E3073,$E3073,$F3070),IF($D3073&gt;=$E3073,(IF($D3070&lt;LataProjekcji,IF((SUM($K3071:S3071)+12)&lt;$E3073,12,$E3073-SUM($K3071:S3071)),0)),(IF($D3070&lt;LataProjekcji,IF((SUM($K3071:S3071)+12)&lt;$D3073,12,$D3073-SUM($K3071:S3071)),0)))),0),0)</f>
        <v>0</v>
      </c>
      <c r="U3071" s="542">
        <f ca="1">IF(AND($G3071,NOT(ISTEXT($G3070)),ISNUMBER(Poczatek),ISNUMBER(Koniec_Projekt)),IFERROR(IF($D3070=LataProjekcji,IF($F3070&gt;$E3073,$E3073,$F3070),IF($D3073&gt;=$E3073,(IF($D3070&lt;LataProjekcji,IF((SUM($K3071:T3071)+12)&lt;$E3073,12,$E3073-SUM($K3071:T3071)),0)),(IF($D3070&lt;LataProjekcji,IF((SUM($K3071:T3071)+12)&lt;$D3073,12,$D3073-SUM($K3071:T3071)),0)))),0),0)</f>
        <v>0</v>
      </c>
      <c r="V3071" s="542">
        <f ca="1">IF(AND($G3071,NOT(ISTEXT($G3070)),ISNUMBER(Poczatek),ISNUMBER(Koniec_Projekt)),IFERROR(IF($D3070=LataProjekcji,IF($F3070&gt;$E3073,$E3073,$F3070),IF($D3073&gt;=$E3073,(IF($D3070&lt;LataProjekcji,IF((SUM($K3071:U3071)+12)&lt;$E3073,12,$E3073-SUM($K3071:U3071)),0)),(IF($D3070&lt;LataProjekcji,IF((SUM($K3071:U3071)+12)&lt;$D3073,12,$D3073-SUM($K3071:U3071)),0)))),0),0)</f>
        <v>0</v>
      </c>
      <c r="W3071" s="542">
        <f ca="1">IF(AND($G3071,NOT(ISTEXT($G3070)),ISNUMBER(Poczatek),ISNUMBER(Koniec_Projekt)),IFERROR(IF($D3070=LataProjekcji,IF($F3070&gt;$E3073,$E3073,$F3070),IF($D3073&gt;=$E3073,(IF($D3070&lt;LataProjekcji,IF((SUM($K3071:V3071)+12)&lt;$E3073,12,$E3073-SUM($K3071:V3071)),0)),(IF($D3070&lt;LataProjekcji,IF((SUM($K3071:V3071)+12)&lt;$D3073,12,$D3073-SUM($K3071:V3071)),0)))),0),0)</f>
        <v>0</v>
      </c>
      <c r="X3071" s="542">
        <f ca="1">IF(AND($G3071,NOT(ISTEXT($G3070)),ISNUMBER(Poczatek),ISNUMBER(Koniec_Projekt)),IFERROR(IF($D3070=LataProjekcji,IF($F3070&gt;$E3073,$E3073,$F3070),IF($D3073&gt;=$E3073,(IF($D3070&lt;LataProjekcji,IF((SUM($K3071:W3071)+12)&lt;$E3073,12,$E3073-SUM($K3071:W3071)),0)),(IF($D3070&lt;LataProjekcji,IF((SUM($K3071:W3071)+12)&lt;$D3073,12,$D3073-SUM($K3071:W3071)),0)))),0),0)</f>
        <v>0</v>
      </c>
      <c r="Y3071" s="542">
        <f ca="1">IF(AND($G3071,NOT(ISTEXT($G3070)),ISNUMBER(Poczatek),ISNUMBER(Koniec_Projekt)),IFERROR(IF($D3070=LataProjekcji,IF($F3070&gt;$E3073,$E3073,$F3070),IF($D3073&gt;=$E3073,(IF($D3070&lt;LataProjekcji,IF((SUM($K3071:X3071)+12)&lt;$E3073,12,$E3073-SUM($K3071:X3071)),0)),(IF($D3070&lt;LataProjekcji,IF((SUM($K3071:X3071)+12)&lt;$D3073,12,$D3073-SUM($K3071:X3071)),0)))),0),0)</f>
        <v>0</v>
      </c>
      <c r="Z3071" s="542">
        <f ca="1">IF(AND($G3071,NOT(ISTEXT($G3070)),ISNUMBER(Poczatek),ISNUMBER(Koniec_Projekt)),IFERROR(IF($D3070=LataProjekcji,IF($F3070&gt;$E3073,$E3073,$F3070),IF($D3073&gt;=$E3073,(IF($D3070&lt;LataProjekcji,IF((SUM($K3071:Y3071)+12)&lt;$E3073,12,$E3073-SUM($K3071:Y3071)),0)),(IF($D3070&lt;LataProjekcji,IF((SUM($K3071:Y3071)+12)&lt;$D3073,12,$D3073-SUM($K3071:Y3071)),0)))),0),0)</f>
        <v>0</v>
      </c>
      <c r="AA3071" s="542">
        <f ca="1">IF(AND($G3071,NOT(ISTEXT($G3070)),ISNUMBER(Poczatek),ISNUMBER(Koniec_Projekt)),IFERROR(IF($D3070=LataProjekcji,IF($F3070&gt;$E3073,$E3073,$F3070),IF($D3073&gt;=$E3073,(IF($D3070&lt;LataProjekcji,IF((SUM($K3071:Z3071)+12)&lt;$E3073,12,$E3073-SUM($K3071:Z3071)),0)),(IF($D3070&lt;LataProjekcji,IF((SUM($K3071:Z3071)+12)&lt;$D3073,12,$D3073-SUM($K3071:Z3071)),0)))),0),0)</f>
        <v>0</v>
      </c>
      <c r="AB3071" s="542">
        <f ca="1">IF(AND($G3071,NOT(ISTEXT($G3070)),ISNUMBER(Poczatek),ISNUMBER(Koniec_Projekt)),IFERROR(IF($D3070=LataProjekcji,IF($F3070&gt;$E3073,$E3073,$F3070),IF($D3073&gt;=$E3073,(IF($D3070&lt;LataProjekcji,IF((SUM($K3071:AA3071)+12)&lt;$E3073,12,$E3073-SUM($K3071:AA3071)),0)),(IF($D3070&lt;LataProjekcji,IF((SUM($K3071:AA3071)+12)&lt;$D3073,12,$D3073-SUM($K3071:AA3071)),0)))),0),0)</f>
        <v>0</v>
      </c>
      <c r="AC3071" s="542">
        <f ca="1">IF(AND($G3071,NOT(ISTEXT($G3070)),ISNUMBER(Poczatek),ISNUMBER(Koniec_Projekt)),IFERROR(IF($D3070=LataProjekcji,IF($F3070&gt;$E3073,$E3073,$F3070),IF($D3073&gt;=$E3073,(IF($D3070&lt;LataProjekcji,IF((SUM($K3071:AB3071)+12)&lt;$E3073,12,$E3073-SUM($K3071:AB3071)),0)),(IF($D3070&lt;LataProjekcji,IF((SUM($K3071:AB3071)+12)&lt;$D3073,12,$D3073-SUM($K3071:AB3071)),0)))),0),0)</f>
        <v>0</v>
      </c>
      <c r="AD3071" s="542">
        <f ca="1">IF(AND($G3071,NOT(ISTEXT($G3070)),ISNUMBER(Poczatek),ISNUMBER(Koniec_Projekt)),IFERROR(IF($D3070=LataProjekcji,IF($F3070&gt;$E3073,$E3073,$F3070),IF($D3073&gt;=$E3073,(IF($D3070&lt;LataProjekcji,IF((SUM($K3071:AC3071)+12)&lt;$E3073,12,$E3073-SUM($K3071:AC3071)),0)),(IF($D3070&lt;LataProjekcji,IF((SUM($K3071:AC3071)+12)&lt;$D3073,12,$D3073-SUM($K3071:AC3071)),0)))),0),0)</f>
        <v>0</v>
      </c>
      <c r="AE3071" s="542">
        <f ca="1">IF(AND($G3071,NOT(ISTEXT($G3070)),ISNUMBER(Poczatek),ISNUMBER(Koniec_Projekt)),IFERROR(IF($D3070=LataProjekcji,IF($F3070&gt;$E3073,$E3073,$F3070),IF($D3073&gt;=$E3073,(IF($D3070&lt;LataProjekcji,IF((SUM($K3071:AD3071)+12)&lt;$E3073,12,$E3073-SUM($K3071:AD3071)),0)),(IF($D3070&lt;LataProjekcji,IF((SUM($K3071:AD3071)+12)&lt;$D3073,12,$D3073-SUM($K3071:AD3071)),0)))),0),0)</f>
        <v>0</v>
      </c>
    </row>
    <row r="3072" spans="2:31" hidden="1">
      <c r="B3072" s="531" t="s">
        <v>757</v>
      </c>
      <c r="D3072" s="459">
        <f ca="1">D1920</f>
        <v>0</v>
      </c>
      <c r="E3072" s="459">
        <f ca="1">IF(D3071&gt;10,ROUND(D3072/12,2),D3072)</f>
        <v>0</v>
      </c>
      <c r="F3072" s="529">
        <f>Koniec_Projekt</f>
        <v>0</v>
      </c>
      <c r="G3072" s="330">
        <f>Miesiac_Koniec_Projekt</f>
        <v>0</v>
      </c>
      <c r="H3072" s="543" t="b">
        <f ca="1">SUM(K3072:AE3072)=D3071</f>
        <v>1</v>
      </c>
      <c r="I3072" s="1" t="s">
        <v>716</v>
      </c>
      <c r="K3072" s="256">
        <f ca="1">IF(AND($G3071,NOT(ISTEXT($G3070)),ISNUMBER(Poczatek),ISNUMBER(Koniec_Projekt)),IFERROR(IF(LataProjekcji=$F3073,ROUND($D3071,0),ROUND(K3070*$E3072,0)),0),0)</f>
        <v>0</v>
      </c>
      <c r="L3072" s="5">
        <f ca="1">IF(AND($G3071,NOT(ISTEXT($G3070)),ISNUMBER(Poczatek),ISNUMBER(Koniec_Projekt)),IFERROR(IF(LataProjekcji=$F3073,ROUND($D3071-SUM(K3072:$K3072),0),ROUND(L3070*$E3072,0)),0),0)</f>
        <v>0</v>
      </c>
      <c r="M3072" s="5">
        <f ca="1">IF(AND($G3071,NOT(ISTEXT($G3070)),ISNUMBER(Poczatek),ISNUMBER(Koniec_Projekt)),IFERROR(IF(LataProjekcji=$F3073,ROUND($D3071-SUM($K3072:L3072),0),ROUND(M3070*$E3072,0)),0),0)</f>
        <v>0</v>
      </c>
      <c r="N3072" s="5">
        <f ca="1">IF(AND($G3071,NOT(ISTEXT($G3070)),ISNUMBER(Poczatek),ISNUMBER(Koniec_Projekt)),IFERROR(IF(LataProjekcji=$F3073,ROUND($D3071-SUM($K3072:M3072),0),ROUND(N3070*$E3072,0)),0),0)</f>
        <v>0</v>
      </c>
      <c r="O3072" s="5">
        <f ca="1">IF(AND($G3071,NOT(ISTEXT($G3070)),ISNUMBER(Poczatek),ISNUMBER(Koniec_Projekt)),IFERROR(IF(LataProjekcji=$F3073,ROUND($D3071-SUM($K3072:N3072),0),ROUND(O3070*$E3072,0)),0),0)</f>
        <v>0</v>
      </c>
      <c r="P3072" s="5">
        <f ca="1">IF(AND($G3071,NOT(ISTEXT($G3070)),ISNUMBER(Poczatek),ISNUMBER(Koniec_Projekt)),IFERROR(IF(LataProjekcji=$F3073,ROUND($D3071-SUM($K3072:O3072),0),ROUND(P3070*$E3072,0)),0),0)</f>
        <v>0</v>
      </c>
      <c r="Q3072" s="5">
        <f ca="1">IF(AND($G3071,NOT(ISTEXT($G3070)),ISNUMBER(Poczatek),ISNUMBER(Koniec_Projekt)),IFERROR(IF(LataProjekcji=$F3073,ROUND($D3071-SUM($K3072:P3072),0),ROUND(Q3070*$E3072,0)),0),0)</f>
        <v>0</v>
      </c>
      <c r="R3072" s="5">
        <f ca="1">IF(AND($G3071,NOT(ISTEXT($G3070)),ISNUMBER(Poczatek),ISNUMBER(Koniec_Projekt)),IFERROR(IF(LataProjekcji=$F3073,ROUND($D3071-SUM($K3072:Q3072),0),ROUND(R3070*$E3072,0)),0),0)</f>
        <v>0</v>
      </c>
      <c r="S3072" s="5">
        <f ca="1">IF(AND($G3071,NOT(ISTEXT($G3070)),ISNUMBER(Poczatek),ISNUMBER(Koniec_Projekt)),IFERROR(IF(LataProjekcji=$F3073,ROUND($D3071-SUM($K3072:R3072),0),ROUND(S3070*$E3072,0)),0),0)</f>
        <v>0</v>
      </c>
      <c r="T3072" s="5">
        <f ca="1">IF(AND($G3071,NOT(ISTEXT($G3070)),ISNUMBER(Poczatek),ISNUMBER(Koniec_Projekt)),IFERROR(IF(LataProjekcji=$F3073,ROUND($D3071-SUM($K3072:S3072),0),ROUND(T3070*$E3072,0)),0),0)</f>
        <v>0</v>
      </c>
      <c r="U3072" s="5">
        <f ca="1">IF(AND($G3071,NOT(ISTEXT($G3070)),ISNUMBER(Poczatek),ISNUMBER(Koniec_Projekt)),IFERROR(IF(LataProjekcji=$F3073,ROUND($D3071-SUM($K3072:T3072),0),ROUND(U3070*$E3072,0)),0),0)</f>
        <v>0</v>
      </c>
      <c r="V3072" s="5">
        <f ca="1">IF(AND($G3071,NOT(ISTEXT($G3070)),ISNUMBER(Poczatek),ISNUMBER(Koniec_Projekt)),IFERROR(IF(LataProjekcji=$F3073,ROUND($D3071-SUM($K3072:U3072),0),ROUND(V3070*$E3072,0)),0),0)</f>
        <v>0</v>
      </c>
      <c r="W3072" s="5">
        <f ca="1">IF(AND($G3071,NOT(ISTEXT($G3070)),ISNUMBER(Poczatek),ISNUMBER(Koniec_Projekt)),IFERROR(IF(LataProjekcji=$F3073,ROUND($D3071-SUM($K3072:V3072),0),ROUND(W3070*$E3072,0)),0),0)</f>
        <v>0</v>
      </c>
      <c r="X3072" s="5">
        <f ca="1">IF(AND($G3071,NOT(ISTEXT($G3070)),ISNUMBER(Poczatek),ISNUMBER(Koniec_Projekt)),IFERROR(IF(LataProjekcji=$F3073,ROUND($D3071-SUM($K3072:W3072),0),ROUND(X3070*$E3072,0)),0),0)</f>
        <v>0</v>
      </c>
      <c r="Y3072" s="5">
        <f ca="1">IF(AND($G3071,NOT(ISTEXT($G3070)),ISNUMBER(Poczatek),ISNUMBER(Koniec_Projekt)),IFERROR(IF(LataProjekcji=$F3073,ROUND($D3071-SUM($K3072:X3072),0),ROUND(Y3070*$E3072,0)),0),0)</f>
        <v>0</v>
      </c>
      <c r="Z3072" s="5">
        <f ca="1">IF(AND($G3071,NOT(ISTEXT($G3070)),ISNUMBER(Poczatek),ISNUMBER(Koniec_Projekt)),IFERROR(IF(LataProjekcji=$F3073,ROUND($D3071-SUM($K3072:Y3072),0),ROUND(Z3070*$E3072,0)),0),0)</f>
        <v>0</v>
      </c>
      <c r="AA3072" s="5">
        <f ca="1">IF(AND($G3071,NOT(ISTEXT($G3070)),ISNUMBER(Poczatek),ISNUMBER(Koniec_Projekt)),IFERROR(IF(LataProjekcji=$F3073,ROUND($D3071-SUM($K3072:Z3072),0),ROUND(AA3070*$E3072,0)),0),0)</f>
        <v>0</v>
      </c>
      <c r="AB3072" s="5">
        <f ca="1">IF(AND($G3071,NOT(ISTEXT($G3070)),ISNUMBER(Poczatek),ISNUMBER(Koniec_Projekt)),IFERROR(IF(LataProjekcji=$F3073,ROUND($D3071-SUM($K3072:AA3072),0),ROUND(AB3070*$E3072,0)),0),0)</f>
        <v>0</v>
      </c>
      <c r="AC3072" s="5">
        <f ca="1">IF(AND($G3071,NOT(ISTEXT($G3070)),ISNUMBER(Poczatek),ISNUMBER(Koniec_Projekt)),IFERROR(IF(LataProjekcji=$F3073,ROUND($D3071-SUM($K3072:AB3072),0),ROUND(AC3070*$E3072,0)),0),0)</f>
        <v>0</v>
      </c>
      <c r="AD3072" s="5">
        <f ca="1">IF(AND($G3071,NOT(ISTEXT($G3070)),ISNUMBER(Poczatek),ISNUMBER(Koniec_Projekt)),IFERROR(IF(LataProjekcji=$F3073,ROUND($D3071-SUM($K3072:AC3072),0),ROUND(AD3070*$E3072,0)),0),0)</f>
        <v>0</v>
      </c>
      <c r="AE3072" s="5">
        <f ca="1">IF(AND($G3071,NOT(ISTEXT($G3070)),ISNUMBER(Poczatek),ISNUMBER(Koniec_Projekt)),IFERROR(IF(LataProjekcji=$F3073,ROUND($D3071-SUM($K3072:AD3072),0),ROUND(AE3070*$E3072,0)),0),0)</f>
        <v>0</v>
      </c>
    </row>
    <row r="3073" spans="2:31" hidden="1">
      <c r="B3073" s="531" t="s">
        <v>754</v>
      </c>
      <c r="D3073" s="1">
        <f ca="1">IFERROR(ROUNDUP(D3071/E3072,0),0)</f>
        <v>0</v>
      </c>
      <c r="E3073" s="1">
        <f ca="1">IF(D3073=0,0,DATEDIF(DATE(D3070,E3070,1),DATE(F3072,G3072,1),"m"))</f>
        <v>0</v>
      </c>
      <c r="F3073" s="1" t="str">
        <f ca="1">IFERROR(YEAR(G3070),"brak daty")</f>
        <v>brak daty</v>
      </c>
      <c r="G3073" s="1" t="str">
        <f ca="1">IFERROR(MONTH(G3070),"brak daty")</f>
        <v>brak daty</v>
      </c>
      <c r="I3073" s="1" t="s">
        <v>426</v>
      </c>
      <c r="K3073" s="5">
        <f ca="1">IF(AND($G3071,NOT(ISTEXT($G3070)),ISNUMBER(Poczatek),ISNUMBER(Koniec_Projekt)),IFERROR(IF(LataProjekcji=$F3072,IF(AND($G3072=$G3073,$F3072=$F3073),ROUND($D3071-SUM($K3073),0),ROUND(K3071*$E3072,0)),IF(LataProjekcji&gt;$F3072,0,ROUND(K3071*$E3072,0))),0),0)</f>
        <v>0</v>
      </c>
      <c r="L3073" s="5">
        <f ca="1">IF(AND($G3071,NOT(ISTEXT($G3070)),ISNUMBER(Poczatek),ISNUMBER(Koniec_Projekt)),IFERROR(IF(LataProjekcji=$F3072,IF(AND($G3072=$G3073,$F3072=$F3073),ROUND($D3071-SUM($K3073:K3073),0),ROUND(L3071*$E3072,0)),IF(LataProjekcji&gt;$F3072,0,ROUND(L3071*$E3072,0))),0),0)</f>
        <v>0</v>
      </c>
      <c r="M3073" s="5">
        <f ca="1">IF(AND($G3071,NOT(ISTEXT($G3070)),ISNUMBER(Poczatek),ISNUMBER(Koniec_Projekt)),IFERROR(IF(LataProjekcji=$F3072,IF(AND($G3072=$G3073,$F3072=$F3073),ROUND($D3071-SUM($K3073:L3073),0),ROUND(M3071*$E3072,0)),IF(LataProjekcji&gt;$F3072,0,ROUND(M3071*$E3072,0))),0),0)</f>
        <v>0</v>
      </c>
      <c r="N3073" s="5">
        <f ca="1">IF(AND($G3071,NOT(ISTEXT($G3070)),ISNUMBER(Poczatek),ISNUMBER(Koniec_Projekt)),IFERROR(IF(LataProjekcji=$F3072,IF(AND($G3072=$G3073,$F3072=$F3073),ROUND($D3071-SUM($K3073:M3073),0),ROUND(N3071*$E3072,0)),IF(LataProjekcji&gt;$F3072,0,ROUND(N3071*$E3072,0))),0),0)</f>
        <v>0</v>
      </c>
      <c r="O3073" s="5">
        <f ca="1">IF(AND($G3071,NOT(ISTEXT($G3070)),ISNUMBER(Poczatek),ISNUMBER(Koniec_Projekt)),IFERROR(IF(LataProjekcji=$F3072,IF(AND($G3072=$G3073,$F3072=$F3073),ROUND($D3071-SUM($K3073:N3073),0),ROUND(O3071*$E3072,0)),IF(LataProjekcji&gt;$F3072,0,ROUND(O3071*$E3072,0))),0),0)</f>
        <v>0</v>
      </c>
      <c r="P3073" s="5">
        <f ca="1">IF(AND($G3071,NOT(ISTEXT($G3070)),ISNUMBER(Poczatek),ISNUMBER(Koniec_Projekt)),IFERROR(IF(LataProjekcji=$F3072,IF(AND($G3072=$G3073,$F3072=$F3073),ROUND($D3071-SUM($K3073:O3073),0),ROUND(P3071*$E3072,0)),IF(LataProjekcji&gt;$F3072,0,ROUND(P3071*$E3072,0))),0),0)</f>
        <v>0</v>
      </c>
      <c r="Q3073" s="5">
        <f ca="1">IF(AND($G3071,NOT(ISTEXT($G3070)),ISNUMBER(Poczatek),ISNUMBER(Koniec_Projekt)),IFERROR(IF(LataProjekcji=$F3072,IF(AND($G3072=$G3073,$F3072=$F3073),ROUND($D3071-SUM($K3073:P3073),0),ROUND(Q3071*$E3072,0)),IF(LataProjekcji&gt;$F3072,0,ROUND(Q3071*$E3072,0))),0),0)</f>
        <v>0</v>
      </c>
      <c r="R3073" s="5">
        <f ca="1">IF(AND($G3071,NOT(ISTEXT($G3070)),ISNUMBER(Poczatek),ISNUMBER(Koniec_Projekt)),IFERROR(IF(LataProjekcji=$F3072,IF(AND($G3072=$G3073,$F3072=$F3073),ROUND($D3071-SUM($K3073:Q3073),0),ROUND(R3071*$E3072,0)),IF(LataProjekcji&gt;$F3072,0,ROUND(R3071*$E3072,0))),0),0)</f>
        <v>0</v>
      </c>
      <c r="S3073" s="5">
        <f ca="1">IF(AND($G3071,NOT(ISTEXT($G3070)),ISNUMBER(Poczatek),ISNUMBER(Koniec_Projekt)),IFERROR(IF(LataProjekcji=$F3072,IF(AND($G3072=$G3073,$F3072=$F3073),ROUND($D3071-SUM($K3073:R3073),0),ROUND(S3071*$E3072,0)),IF(LataProjekcji&gt;$F3072,0,ROUND(S3071*$E3072,0))),0),0)</f>
        <v>0</v>
      </c>
      <c r="T3073" s="5">
        <f ca="1">IF(AND($G3071,NOT(ISTEXT($G3070)),ISNUMBER(Poczatek),ISNUMBER(Koniec_Projekt)),IFERROR(IF(LataProjekcji=$F3072,IF(AND($G3072=$G3073,$F3072=$F3073),ROUND($D3071-SUM($K3073:S3073),0),ROUND(T3071*$E3072,0)),IF(LataProjekcji&gt;$F3072,0,ROUND(T3071*$E3072,0))),0),0)</f>
        <v>0</v>
      </c>
      <c r="U3073" s="5">
        <f ca="1">IF(AND($G3071,NOT(ISTEXT($G3070)),ISNUMBER(Poczatek),ISNUMBER(Koniec_Projekt)),IFERROR(IF(LataProjekcji=$F3072,IF(AND($G3072=$G3073,$F3072=$F3073),ROUND($D3071-SUM($K3073:T3073),0),ROUND(U3071*$E3072,0)),IF(LataProjekcji&gt;$F3072,0,ROUND(U3071*$E3072,0))),0),0)</f>
        <v>0</v>
      </c>
      <c r="V3073" s="5">
        <f ca="1">IF(AND($G3071,NOT(ISTEXT($G3070)),ISNUMBER(Poczatek),ISNUMBER(Koniec_Projekt)),IFERROR(IF(LataProjekcji=$F3072,IF(AND($G3072=$G3073,$F3072=$F3073),ROUND($D3071-SUM($K3073:U3073),0),ROUND(V3071*$E3072,0)),IF(LataProjekcji&gt;$F3072,0,ROUND(V3071*$E3072,0))),0),0)</f>
        <v>0</v>
      </c>
      <c r="W3073" s="5">
        <f ca="1">IF(AND($G3071,NOT(ISTEXT($G3070)),ISNUMBER(Poczatek),ISNUMBER(Koniec_Projekt)),IFERROR(IF(LataProjekcji=$F3072,IF(AND($G3072=$G3073,$F3072=$F3073),ROUND($D3071-SUM($K3073:V3073),0),ROUND(W3071*$E3072,0)),IF(LataProjekcji&gt;$F3072,0,ROUND(W3071*$E3072,0))),0),0)</f>
        <v>0</v>
      </c>
      <c r="X3073" s="5">
        <f ca="1">IF(AND($G3071,NOT(ISTEXT($G3070)),ISNUMBER(Poczatek),ISNUMBER(Koniec_Projekt)),IFERROR(IF(LataProjekcji=$F3072,IF(AND($G3072=$G3073,$F3072=$F3073),ROUND($D3071-SUM($K3073:W3073),0),ROUND(X3071*$E3072,0)),IF(LataProjekcji&gt;$F3072,0,ROUND(X3071*$E3072,0))),0),0)</f>
        <v>0</v>
      </c>
      <c r="Y3073" s="5">
        <f ca="1">IF(AND($G3071,NOT(ISTEXT($G3070)),ISNUMBER(Poczatek),ISNUMBER(Koniec_Projekt)),IFERROR(IF(LataProjekcji=$F3072,IF(AND($G3072=$G3073,$F3072=$F3073),ROUND($D3071-SUM($K3073:X3073),0),ROUND(Y3071*$E3072,0)),IF(LataProjekcji&gt;$F3072,0,ROUND(Y3071*$E3072,0))),0),0)</f>
        <v>0</v>
      </c>
      <c r="Z3073" s="5">
        <f ca="1">IF(AND($G3071,NOT(ISTEXT($G3070)),ISNUMBER(Poczatek),ISNUMBER(Koniec_Projekt)),IFERROR(IF(LataProjekcji=$F3072,IF(AND($G3072=$G3073,$F3072=$F3073),ROUND($D3071-SUM($K3073:Y3073),0),ROUND(Z3071*$E3072,0)),IF(LataProjekcji&gt;$F3072,0,ROUND(Z3071*$E3072,0))),0),0)</f>
        <v>0</v>
      </c>
      <c r="AA3073" s="5">
        <f ca="1">IF(AND($G3071,NOT(ISTEXT($G3070)),ISNUMBER(Poczatek),ISNUMBER(Koniec_Projekt)),IFERROR(IF(LataProjekcji=$F3072,IF(AND($G3072=$G3073,$F3072=$F3073),ROUND($D3071-SUM($K3073:Z3073),0),ROUND(AA3071*$E3072,0)),IF(LataProjekcji&gt;$F3072,0,ROUND(AA3071*$E3072,0))),0),0)</f>
        <v>0</v>
      </c>
      <c r="AB3073" s="5">
        <f ca="1">IF(AND($G3071,NOT(ISTEXT($G3070)),ISNUMBER(Poczatek),ISNUMBER(Koniec_Projekt)),IFERROR(IF(LataProjekcji=$F3072,IF(AND($G3072=$G3073,$F3072=$F3073),ROUND($D3071-SUM($K3073:AA3073),0),ROUND(AB3071*$E3072,0)),IF(LataProjekcji&gt;$F3072,0,ROUND(AB3071*$E3072,0))),0),0)</f>
        <v>0</v>
      </c>
      <c r="AC3073" s="5">
        <f ca="1">IF(AND($G3071,NOT(ISTEXT($G3070)),ISNUMBER(Poczatek),ISNUMBER(Koniec_Projekt)),IFERROR(IF(LataProjekcji=$F3072,IF(AND($G3072=$G3073,$F3072=$F3073),ROUND($D3071-SUM($K3073:AB3073),0),ROUND(AC3071*$E3072,0)),IF(LataProjekcji&gt;$F3072,0,ROUND(AC3071*$E3072,0))),0),0)</f>
        <v>0</v>
      </c>
      <c r="AD3073" s="5">
        <f ca="1">IF(AND($G3071,NOT(ISTEXT($G3070)),ISNUMBER(Poczatek),ISNUMBER(Koniec_Projekt)),IFERROR(IF(LataProjekcji=$F3072,IF(AND($G3072=$G3073,$F3072=$F3073),ROUND($D3071-SUM($K3073:AC3073),0),ROUND(AD3071*$E3072,0)),IF(LataProjekcji&gt;$F3072,0,ROUND(AD3071*$E3072,0))),0),0)</f>
        <v>0</v>
      </c>
      <c r="AE3073" s="5">
        <f ca="1">IF(AND($G3071,NOT(ISTEXT($G3070)),ISNUMBER(Poczatek),ISNUMBER(Koniec_Projekt)),IFERROR(IF(LataProjekcji=$F3072,IF(AND($G3072=$G3073,$F3072=$F3073),ROUND($D3071-SUM($K3073:AD3073),0),ROUND(AE3071*$E3072,0)),IF(LataProjekcji&gt;$F3072,0,ROUND(AE3071*$E3072,0))),0),0)</f>
        <v>0</v>
      </c>
    </row>
    <row r="3074" spans="2:31" ht="12.5" hidden="1" thickBot="1">
      <c r="B3074" s="532" t="s">
        <v>755</v>
      </c>
      <c r="C3074" s="533"/>
      <c r="D3074" s="534">
        <f ca="1">IF(D3071&gt;10,ROUND((D3073-1)*E3072,0),E3072)</f>
        <v>0</v>
      </c>
      <c r="E3074" s="534">
        <f ca="1">D3071-D3074</f>
        <v>0</v>
      </c>
      <c r="F3074" s="533"/>
      <c r="G3074" s="533"/>
      <c r="H3074" s="533"/>
      <c r="I3074" s="533"/>
      <c r="J3074" s="533"/>
      <c r="K3074" s="533"/>
      <c r="L3074" s="533"/>
      <c r="M3074" s="533"/>
      <c r="N3074" s="533"/>
      <c r="O3074" s="533"/>
      <c r="P3074" s="533"/>
      <c r="Q3074" s="533"/>
      <c r="R3074" s="533"/>
      <c r="S3074" s="533"/>
      <c r="T3074" s="533"/>
      <c r="U3074" s="533"/>
      <c r="V3074" s="533"/>
      <c r="W3074" s="533"/>
      <c r="X3074" s="533"/>
      <c r="Y3074" s="533"/>
      <c r="Z3074" s="533"/>
      <c r="AA3074" s="533"/>
      <c r="AB3074" s="533"/>
      <c r="AC3074" s="533"/>
      <c r="AD3074" s="533"/>
      <c r="AE3074" s="533"/>
    </row>
    <row r="3075" spans="2:31" ht="12.5" hidden="1" thickTop="1"/>
    <row r="3076" spans="2:31" ht="12.5" hidden="1" thickBot="1">
      <c r="B3076" s="535" t="str">
        <f ca="1">"nazwa ST: "&amp;B1924</f>
        <v>nazwa ST: 0</v>
      </c>
      <c r="C3076" s="535"/>
      <c r="D3076" s="536">
        <f>D1924</f>
        <v>310</v>
      </c>
      <c r="E3076" s="535"/>
      <c r="F3076" s="535"/>
      <c r="G3076" s="535"/>
      <c r="H3076" s="535"/>
      <c r="I3076" s="535"/>
      <c r="J3076" s="535"/>
      <c r="K3076" s="544" t="str">
        <f t="shared" ref="K3076:AE3076" si="3773">LataProjekcji</f>
        <v>Uzupełnij dane</v>
      </c>
      <c r="L3076" s="544" t="str">
        <f t="shared" si="3773"/>
        <v/>
      </c>
      <c r="M3076" s="544" t="str">
        <f t="shared" si="3773"/>
        <v/>
      </c>
      <c r="N3076" s="544" t="str">
        <f t="shared" si="3773"/>
        <v/>
      </c>
      <c r="O3076" s="544" t="str">
        <f t="shared" si="3773"/>
        <v/>
      </c>
      <c r="P3076" s="544" t="str">
        <f t="shared" si="3773"/>
        <v/>
      </c>
      <c r="Q3076" s="544" t="str">
        <f t="shared" si="3773"/>
        <v/>
      </c>
      <c r="R3076" s="544" t="str">
        <f t="shared" si="3773"/>
        <v/>
      </c>
      <c r="S3076" s="544" t="str">
        <f t="shared" si="3773"/>
        <v/>
      </c>
      <c r="T3076" s="544" t="str">
        <f t="shared" si="3773"/>
        <v/>
      </c>
      <c r="U3076" s="544" t="str">
        <f t="shared" si="3773"/>
        <v/>
      </c>
      <c r="V3076" s="544" t="str">
        <f t="shared" si="3773"/>
        <v/>
      </c>
      <c r="W3076" s="544" t="str">
        <f t="shared" si="3773"/>
        <v/>
      </c>
      <c r="X3076" s="544" t="str">
        <f t="shared" si="3773"/>
        <v/>
      </c>
      <c r="Y3076" s="544" t="str">
        <f t="shared" si="3773"/>
        <v/>
      </c>
      <c r="Z3076" s="544" t="str">
        <f t="shared" si="3773"/>
        <v/>
      </c>
      <c r="AA3076" s="544" t="str">
        <f t="shared" si="3773"/>
        <v/>
      </c>
      <c r="AB3076" s="544" t="str">
        <f t="shared" si="3773"/>
        <v/>
      </c>
      <c r="AC3076" s="544" t="str">
        <f t="shared" si="3773"/>
        <v/>
      </c>
      <c r="AD3076" s="544" t="str">
        <f t="shared" si="3773"/>
        <v/>
      </c>
      <c r="AE3076" s="544" t="str">
        <f t="shared" si="3773"/>
        <v/>
      </c>
    </row>
    <row r="3077" spans="2:31" hidden="1">
      <c r="B3077" s="531" t="s">
        <v>756</v>
      </c>
      <c r="D3077" s="1">
        <f ca="1">D1925</f>
        <v>1900</v>
      </c>
      <c r="E3077" s="1">
        <f ca="1">E1925</f>
        <v>1</v>
      </c>
      <c r="F3077" s="1">
        <f ca="1">IF(D3078&gt;10,F1925,1)</f>
        <v>1</v>
      </c>
      <c r="G3077" s="530" t="str">
        <f ca="1">IF(ISBLANK(OFFSET($E$269,$D3076,0)),"brak daty",IF(D3078&gt;10,EDATE(OFFSET($E$269,$D3076,0),D3080),DATE(D3077,E3077,1)))</f>
        <v>brak daty</v>
      </c>
      <c r="H3077" s="543" t="b">
        <f ca="1">SUM(K3077:AE3077)=D3080</f>
        <v>1</v>
      </c>
      <c r="I3077" s="1" t="s">
        <v>752</v>
      </c>
      <c r="K3077" s="5">
        <f ca="1">IF(AND($G3078,NOT(ISTEXT($G3077)),ISNUMBER(Poczatek),ISNUMBER(Koniec_Projekt)),IFERROR(IF($D3077=LataProjekcji,$F3077,IF($D3077&lt;LataProjekcji,IF((SUM(K3077)+12)&lt;$D3080,12,$D3080-SUM(K3077)),0)),0),0)</f>
        <v>0</v>
      </c>
      <c r="L3077" s="5">
        <f ca="1">IF(AND($G3078,NOT(ISTEXT($G3077)),ISNUMBER(Poczatek),ISNUMBER(Koniec_Projekt)),IFERROR(IF($D3077=LataProjekcji,$F3077,IF($D3077&lt;LataProjekcji,IF((SUM($K3077:K3077)+12)&lt;$D3080,12,$D3080-SUM($K3077:K3077)),0)),0),0)</f>
        <v>0</v>
      </c>
      <c r="M3077" s="5">
        <f ca="1">IF(AND($G3078,NOT(ISTEXT($G3077)),ISNUMBER(Poczatek),ISNUMBER(Koniec_Projekt)),IFERROR(IF($D3077=LataProjekcji,$F3077,IF($D3077&lt;LataProjekcji,IF((SUM($K3077:L3077)+12)&lt;$D3080,12,$D3080-SUM($K3077:L3077)),0)),0),0)</f>
        <v>0</v>
      </c>
      <c r="N3077" s="5">
        <f ca="1">IF(AND($G3078,NOT(ISTEXT($G3077)),ISNUMBER(Poczatek),ISNUMBER(Koniec_Projekt)),IFERROR(IF($D3077=LataProjekcji,$F3077,IF($D3077&lt;LataProjekcji,IF((SUM($K3077:M3077)+12)&lt;$D3080,12,$D3080-SUM($K3077:M3077)),0)),0),0)</f>
        <v>0</v>
      </c>
      <c r="O3077" s="5">
        <f ca="1">IF(AND($G3078,NOT(ISTEXT($G3077)),ISNUMBER(Poczatek),ISNUMBER(Koniec_Projekt)),IFERROR(IF($D3077=LataProjekcji,$F3077,IF($D3077&lt;LataProjekcji,IF((SUM($K3077:N3077)+12)&lt;$D3080,12,$D3080-SUM($K3077:N3077)),0)),0),0)</f>
        <v>0</v>
      </c>
      <c r="P3077" s="5">
        <f ca="1">IF(AND($G3078,NOT(ISTEXT($G3077)),ISNUMBER(Poczatek),ISNUMBER(Koniec_Projekt)),IFERROR(IF($D3077=LataProjekcji,$F3077,IF($D3077&lt;LataProjekcji,IF((SUM($K3077:O3077)+12)&lt;$D3080,12,$D3080-SUM($K3077:O3077)),0)),0),0)</f>
        <v>0</v>
      </c>
      <c r="Q3077" s="5">
        <f ca="1">IF(AND($G3078,NOT(ISTEXT($G3077)),ISNUMBER(Poczatek),ISNUMBER(Koniec_Projekt)),IFERROR(IF($D3077=LataProjekcji,$F3077,IF($D3077&lt;LataProjekcji,IF((SUM($K3077:P3077)+12)&lt;$D3080,12,$D3080-SUM($K3077:P3077)),0)),0),0)</f>
        <v>0</v>
      </c>
      <c r="R3077" s="5">
        <f ca="1">IF(AND($G3078,NOT(ISTEXT($G3077)),ISNUMBER(Poczatek),ISNUMBER(Koniec_Projekt)),IFERROR(IF($D3077=LataProjekcji,$F3077,IF($D3077&lt;LataProjekcji,IF((SUM($K3077:Q3077)+12)&lt;$D3080,12,$D3080-SUM($K3077:Q3077)),0)),0),0)</f>
        <v>0</v>
      </c>
      <c r="S3077" s="5">
        <f ca="1">IF(AND($G3078,NOT(ISTEXT($G3077)),ISNUMBER(Poczatek),ISNUMBER(Koniec_Projekt)),IFERROR(IF($D3077=LataProjekcji,$F3077,IF($D3077&lt;LataProjekcji,IF((SUM($K3077:R3077)+12)&lt;$D3080,12,$D3080-SUM($K3077:R3077)),0)),0),0)</f>
        <v>0</v>
      </c>
      <c r="T3077" s="5">
        <f ca="1">IF(AND($G3078,NOT(ISTEXT($G3077)),ISNUMBER(Poczatek),ISNUMBER(Koniec_Projekt)),IFERROR(IF($D3077=LataProjekcji,$F3077,IF($D3077&lt;LataProjekcji,IF((SUM($K3077:S3077)+12)&lt;$D3080,12,$D3080-SUM($K3077:S3077)),0)),0),0)</f>
        <v>0</v>
      </c>
      <c r="U3077" s="5">
        <f ca="1">IF(AND($G3078,NOT(ISTEXT($G3077)),ISNUMBER(Poczatek),ISNUMBER(Koniec_Projekt)),IFERROR(IF($D3077=LataProjekcji,$F3077,IF($D3077&lt;LataProjekcji,IF((SUM($K3077:T3077)+12)&lt;$D3080,12,$D3080-SUM($K3077:T3077)),0)),0),0)</f>
        <v>0</v>
      </c>
      <c r="V3077" s="5">
        <f ca="1">IF(AND($G3078,NOT(ISTEXT($G3077)),ISNUMBER(Poczatek),ISNUMBER(Koniec_Projekt)),IFERROR(IF($D3077=LataProjekcji,$F3077,IF($D3077&lt;LataProjekcji,IF((SUM($K3077:U3077)+12)&lt;$D3080,12,$D3080-SUM($K3077:U3077)),0)),0),0)</f>
        <v>0</v>
      </c>
      <c r="W3077" s="5">
        <f ca="1">IF(AND($G3078,NOT(ISTEXT($G3077)),ISNUMBER(Poczatek),ISNUMBER(Koniec_Projekt)),IFERROR(IF($D3077=LataProjekcji,$F3077,IF($D3077&lt;LataProjekcji,IF((SUM($K3077:V3077)+12)&lt;$D3080,12,$D3080-SUM($K3077:V3077)),0)),0),0)</f>
        <v>0</v>
      </c>
      <c r="X3077" s="5">
        <f ca="1">IF(AND($G3078,NOT(ISTEXT($G3077)),ISNUMBER(Poczatek),ISNUMBER(Koniec_Projekt)),IFERROR(IF($D3077=LataProjekcji,$F3077,IF($D3077&lt;LataProjekcji,IF((SUM($K3077:W3077)+12)&lt;$D3080,12,$D3080-SUM($K3077:W3077)),0)),0),0)</f>
        <v>0</v>
      </c>
      <c r="Y3077" s="5">
        <f ca="1">IF(AND($G3078,NOT(ISTEXT($G3077)),ISNUMBER(Poczatek),ISNUMBER(Koniec_Projekt)),IFERROR(IF($D3077=LataProjekcji,$F3077,IF($D3077&lt;LataProjekcji,IF((SUM($K3077:X3077)+12)&lt;$D3080,12,$D3080-SUM($K3077:X3077)),0)),0),0)</f>
        <v>0</v>
      </c>
      <c r="Z3077" s="5">
        <f ca="1">IF(AND($G3078,NOT(ISTEXT($G3077)),ISNUMBER(Poczatek),ISNUMBER(Koniec_Projekt)),IFERROR(IF($D3077=LataProjekcji,$F3077,IF($D3077&lt;LataProjekcji,IF((SUM($K3077:Y3077)+12)&lt;$D3080,12,$D3080-SUM($K3077:Y3077)),0)),0),0)</f>
        <v>0</v>
      </c>
      <c r="AA3077" s="5">
        <f ca="1">IF(AND($G3078,NOT(ISTEXT($G3077)),ISNUMBER(Poczatek),ISNUMBER(Koniec_Projekt)),IFERROR(IF($D3077=LataProjekcji,$F3077,IF($D3077&lt;LataProjekcji,IF((SUM($K3077:Z3077)+12)&lt;$D3080,12,$D3080-SUM($K3077:Z3077)),0)),0),0)</f>
        <v>0</v>
      </c>
      <c r="AB3077" s="5">
        <f ca="1">IF(AND($G3078,NOT(ISTEXT($G3077)),ISNUMBER(Poczatek),ISNUMBER(Koniec_Projekt)),IFERROR(IF($D3077=LataProjekcji,$F3077,IF($D3077&lt;LataProjekcji,IF((SUM($K3077:AA3077)+12)&lt;$D3080,12,$D3080-SUM($K3077:AA3077)),0)),0),0)</f>
        <v>0</v>
      </c>
      <c r="AC3077" s="5">
        <f ca="1">IF(AND($G3078,NOT(ISTEXT($G3077)),ISNUMBER(Poczatek),ISNUMBER(Koniec_Projekt)),IFERROR(IF($D3077=LataProjekcji,$F3077,IF($D3077&lt;LataProjekcji,IF((SUM($K3077:AB3077)+12)&lt;$D3080,12,$D3080-SUM($K3077:AB3077)),0)),0),0)</f>
        <v>0</v>
      </c>
      <c r="AD3077" s="5">
        <f ca="1">IF(AND($G3078,NOT(ISTEXT($G3077)),ISNUMBER(Poczatek),ISNUMBER(Koniec_Projekt)),IFERROR(IF($D3077=LataProjekcji,$F3077,IF($D3077&lt;LataProjekcji,IF((SUM($K3077:AC3077)+12)&lt;$D3080,12,$D3080-SUM($K3077:AC3077)),0)),0),0)</f>
        <v>0</v>
      </c>
      <c r="AE3077" s="5">
        <f ca="1">IF(AND($G3078,NOT(ISTEXT($G3077)),ISNUMBER(Poczatek),ISNUMBER(Koniec_Projekt)),IFERROR(IF($D3077=LataProjekcji,$F3077,IF($D3077&lt;LataProjekcji,IF((SUM($K3077:AD3077)+12)&lt;$D3080,12,$D3080-SUM($K3077:AD3077)),0)),0),0)</f>
        <v>0</v>
      </c>
    </row>
    <row r="3078" spans="2:31" hidden="1">
      <c r="B3078" s="531" t="s">
        <v>758</v>
      </c>
      <c r="D3078" s="5">
        <f ca="1">D1926</f>
        <v>0</v>
      </c>
      <c r="E3078" s="459">
        <f ca="1">E1926</f>
        <v>0</v>
      </c>
      <c r="F3078" s="459">
        <f ca="1">F1926</f>
        <v>0</v>
      </c>
      <c r="G3078" s="1" t="b">
        <f>NOT(ISBLANK(am_transport))</f>
        <v>0</v>
      </c>
      <c r="H3078" s="543" t="b">
        <f ca="1">SUM(K3078:AE3078)=E3080</f>
        <v>1</v>
      </c>
      <c r="I3078" s="1" t="s">
        <v>753</v>
      </c>
      <c r="K3078" s="542">
        <f ca="1">IF(AND($G3078,NOT(ISTEXT($G3077)),ISNUMBER(Poczatek),ISNUMBER(Koniec_Projekt)),IFERROR(IF($D3077=LataProjekcji,IF($F3077&gt;$E3080,$E3080,$F3077),IF($D3080&gt;=$E3080,(IF($D3077&lt;LataProjekcji,IF((SUM(J3078:$K3078)+12)&lt;$E3080,12,$E3080-SUM(J3078:$K3078)),0)),(IF($D3077&lt;LataProjekcji,IF((SUM(J3078:$K3078)+12)&lt;$D3080,12,$D3080-SUM(J3078:$K3078)),0)))),0),0)</f>
        <v>0</v>
      </c>
      <c r="L3078" s="542">
        <f ca="1">IF(AND($G3078,NOT(ISTEXT($G3077)),ISNUMBER(Poczatek),ISNUMBER(Koniec_Projekt)),IFERROR(IF($D3077=LataProjekcji,IF($F3077&gt;$E3080,$E3080,$F3077),IF($D3080&gt;=$E3080,(IF($D3077&lt;LataProjekcji,IF((SUM($K3078:K3078)+12)&lt;$E3080,12,$E3080-SUM($K3078:K3078)),0)),(IF($D3077&lt;LataProjekcji,IF((SUM($K3078:K3078)+12)&lt;$D3080,12,$D3080-SUM($K3078:K3078)),0)))),0),0)</f>
        <v>0</v>
      </c>
      <c r="M3078" s="542">
        <f ca="1">IF(AND($G3078,NOT(ISTEXT($G3077)),ISNUMBER(Poczatek),ISNUMBER(Koniec_Projekt)),IFERROR(IF($D3077=LataProjekcji,IF($F3077&gt;$E3080,$E3080,$F3077),IF($D3080&gt;=$E3080,(IF($D3077&lt;LataProjekcji,IF((SUM($K3078:L3078)+12)&lt;$E3080,12,$E3080-SUM($K3078:L3078)),0)),(IF($D3077&lt;LataProjekcji,IF((SUM($K3078:L3078)+12)&lt;$D3080,12,$D3080-SUM($K3078:L3078)),0)))),0),0)</f>
        <v>0</v>
      </c>
      <c r="N3078" s="542">
        <f ca="1">IF(AND($G3078,NOT(ISTEXT($G3077)),ISNUMBER(Poczatek),ISNUMBER(Koniec_Projekt)),IFERROR(IF($D3077=LataProjekcji,IF($F3077&gt;$E3080,$E3080,$F3077),IF($D3080&gt;=$E3080,(IF($D3077&lt;LataProjekcji,IF((SUM($K3078:M3078)+12)&lt;$E3080,12,$E3080-SUM($K3078:M3078)),0)),(IF($D3077&lt;LataProjekcji,IF((SUM($K3078:M3078)+12)&lt;$D3080,12,$D3080-SUM($K3078:M3078)),0)))),0),0)</f>
        <v>0</v>
      </c>
      <c r="O3078" s="542">
        <f ca="1">IF(AND($G3078,NOT(ISTEXT($G3077)),ISNUMBER(Poczatek),ISNUMBER(Koniec_Projekt)),IFERROR(IF($D3077=LataProjekcji,IF($F3077&gt;$E3080,$E3080,$F3077),IF($D3080&gt;=$E3080,(IF($D3077&lt;LataProjekcji,IF((SUM($K3078:N3078)+12)&lt;$E3080,12,$E3080-SUM($K3078:N3078)),0)),(IF($D3077&lt;LataProjekcji,IF((SUM($K3078:N3078)+12)&lt;$D3080,12,$D3080-SUM($K3078:N3078)),0)))),0),0)</f>
        <v>0</v>
      </c>
      <c r="P3078" s="542">
        <f ca="1">IF(AND($G3078,NOT(ISTEXT($G3077)),ISNUMBER(Poczatek),ISNUMBER(Koniec_Projekt)),IFERROR(IF($D3077=LataProjekcji,IF($F3077&gt;$E3080,$E3080,$F3077),IF($D3080&gt;=$E3080,(IF($D3077&lt;LataProjekcji,IF((SUM($K3078:O3078)+12)&lt;$E3080,12,$E3080-SUM($K3078:O3078)),0)),(IF($D3077&lt;LataProjekcji,IF((SUM($K3078:O3078)+12)&lt;$D3080,12,$D3080-SUM($K3078:O3078)),0)))),0),0)</f>
        <v>0</v>
      </c>
      <c r="Q3078" s="542">
        <f ca="1">IF(AND($G3078,NOT(ISTEXT($G3077)),ISNUMBER(Poczatek),ISNUMBER(Koniec_Projekt)),IFERROR(IF($D3077=LataProjekcji,IF($F3077&gt;$E3080,$E3080,$F3077),IF($D3080&gt;=$E3080,(IF($D3077&lt;LataProjekcji,IF((SUM($K3078:P3078)+12)&lt;$E3080,12,$E3080-SUM($K3078:P3078)),0)),(IF($D3077&lt;LataProjekcji,IF((SUM($K3078:P3078)+12)&lt;$D3080,12,$D3080-SUM($K3078:P3078)),0)))),0),0)</f>
        <v>0</v>
      </c>
      <c r="R3078" s="542">
        <f ca="1">IF(AND($G3078,NOT(ISTEXT($G3077)),ISNUMBER(Poczatek),ISNUMBER(Koniec_Projekt)),IFERROR(IF($D3077=LataProjekcji,IF($F3077&gt;$E3080,$E3080,$F3077),IF($D3080&gt;=$E3080,(IF($D3077&lt;LataProjekcji,IF((SUM($K3078:Q3078)+12)&lt;$E3080,12,$E3080-SUM($K3078:Q3078)),0)),(IF($D3077&lt;LataProjekcji,IF((SUM($K3078:Q3078)+12)&lt;$D3080,12,$D3080-SUM($K3078:Q3078)),0)))),0),0)</f>
        <v>0</v>
      </c>
      <c r="S3078" s="542">
        <f ca="1">IF(AND($G3078,NOT(ISTEXT($G3077)),ISNUMBER(Poczatek),ISNUMBER(Koniec_Projekt)),IFERROR(IF($D3077=LataProjekcji,IF($F3077&gt;$E3080,$E3080,$F3077),IF($D3080&gt;=$E3080,(IF($D3077&lt;LataProjekcji,IF((SUM($K3078:R3078)+12)&lt;$E3080,12,$E3080-SUM($K3078:R3078)),0)),(IF($D3077&lt;LataProjekcji,IF((SUM($K3078:R3078)+12)&lt;$D3080,12,$D3080-SUM($K3078:R3078)),0)))),0),0)</f>
        <v>0</v>
      </c>
      <c r="T3078" s="542">
        <f ca="1">IF(AND($G3078,NOT(ISTEXT($G3077)),ISNUMBER(Poczatek),ISNUMBER(Koniec_Projekt)),IFERROR(IF($D3077=LataProjekcji,IF($F3077&gt;$E3080,$E3080,$F3077),IF($D3080&gt;=$E3080,(IF($D3077&lt;LataProjekcji,IF((SUM($K3078:S3078)+12)&lt;$E3080,12,$E3080-SUM($K3078:S3078)),0)),(IF($D3077&lt;LataProjekcji,IF((SUM($K3078:S3078)+12)&lt;$D3080,12,$D3080-SUM($K3078:S3078)),0)))),0),0)</f>
        <v>0</v>
      </c>
      <c r="U3078" s="542">
        <f ca="1">IF(AND($G3078,NOT(ISTEXT($G3077)),ISNUMBER(Poczatek),ISNUMBER(Koniec_Projekt)),IFERROR(IF($D3077=LataProjekcji,IF($F3077&gt;$E3080,$E3080,$F3077),IF($D3080&gt;=$E3080,(IF($D3077&lt;LataProjekcji,IF((SUM($K3078:T3078)+12)&lt;$E3080,12,$E3080-SUM($K3078:T3078)),0)),(IF($D3077&lt;LataProjekcji,IF((SUM($K3078:T3078)+12)&lt;$D3080,12,$D3080-SUM($K3078:T3078)),0)))),0),0)</f>
        <v>0</v>
      </c>
      <c r="V3078" s="542">
        <f ca="1">IF(AND($G3078,NOT(ISTEXT($G3077)),ISNUMBER(Poczatek),ISNUMBER(Koniec_Projekt)),IFERROR(IF($D3077=LataProjekcji,IF($F3077&gt;$E3080,$E3080,$F3077),IF($D3080&gt;=$E3080,(IF($D3077&lt;LataProjekcji,IF((SUM($K3078:U3078)+12)&lt;$E3080,12,$E3080-SUM($K3078:U3078)),0)),(IF($D3077&lt;LataProjekcji,IF((SUM($K3078:U3078)+12)&lt;$D3080,12,$D3080-SUM($K3078:U3078)),0)))),0),0)</f>
        <v>0</v>
      </c>
      <c r="W3078" s="542">
        <f ca="1">IF(AND($G3078,NOT(ISTEXT($G3077)),ISNUMBER(Poczatek),ISNUMBER(Koniec_Projekt)),IFERROR(IF($D3077=LataProjekcji,IF($F3077&gt;$E3080,$E3080,$F3077),IF($D3080&gt;=$E3080,(IF($D3077&lt;LataProjekcji,IF((SUM($K3078:V3078)+12)&lt;$E3080,12,$E3080-SUM($K3078:V3078)),0)),(IF($D3077&lt;LataProjekcji,IF((SUM($K3078:V3078)+12)&lt;$D3080,12,$D3080-SUM($K3078:V3078)),0)))),0),0)</f>
        <v>0</v>
      </c>
      <c r="X3078" s="542">
        <f ca="1">IF(AND($G3078,NOT(ISTEXT($G3077)),ISNUMBER(Poczatek),ISNUMBER(Koniec_Projekt)),IFERROR(IF($D3077=LataProjekcji,IF($F3077&gt;$E3080,$E3080,$F3077),IF($D3080&gt;=$E3080,(IF($D3077&lt;LataProjekcji,IF((SUM($K3078:W3078)+12)&lt;$E3080,12,$E3080-SUM($K3078:W3078)),0)),(IF($D3077&lt;LataProjekcji,IF((SUM($K3078:W3078)+12)&lt;$D3080,12,$D3080-SUM($K3078:W3078)),0)))),0),0)</f>
        <v>0</v>
      </c>
      <c r="Y3078" s="542">
        <f ca="1">IF(AND($G3078,NOT(ISTEXT($G3077)),ISNUMBER(Poczatek),ISNUMBER(Koniec_Projekt)),IFERROR(IF($D3077=LataProjekcji,IF($F3077&gt;$E3080,$E3080,$F3077),IF($D3080&gt;=$E3080,(IF($D3077&lt;LataProjekcji,IF((SUM($K3078:X3078)+12)&lt;$E3080,12,$E3080-SUM($K3078:X3078)),0)),(IF($D3077&lt;LataProjekcji,IF((SUM($K3078:X3078)+12)&lt;$D3080,12,$D3080-SUM($K3078:X3078)),0)))),0),0)</f>
        <v>0</v>
      </c>
      <c r="Z3078" s="542">
        <f ca="1">IF(AND($G3078,NOT(ISTEXT($G3077)),ISNUMBER(Poczatek),ISNUMBER(Koniec_Projekt)),IFERROR(IF($D3077=LataProjekcji,IF($F3077&gt;$E3080,$E3080,$F3077),IF($D3080&gt;=$E3080,(IF($D3077&lt;LataProjekcji,IF((SUM($K3078:Y3078)+12)&lt;$E3080,12,$E3080-SUM($K3078:Y3078)),0)),(IF($D3077&lt;LataProjekcji,IF((SUM($K3078:Y3078)+12)&lt;$D3080,12,$D3080-SUM($K3078:Y3078)),0)))),0),0)</f>
        <v>0</v>
      </c>
      <c r="AA3078" s="542">
        <f ca="1">IF(AND($G3078,NOT(ISTEXT($G3077)),ISNUMBER(Poczatek),ISNUMBER(Koniec_Projekt)),IFERROR(IF($D3077=LataProjekcji,IF($F3077&gt;$E3080,$E3080,$F3077),IF($D3080&gt;=$E3080,(IF($D3077&lt;LataProjekcji,IF((SUM($K3078:Z3078)+12)&lt;$E3080,12,$E3080-SUM($K3078:Z3078)),0)),(IF($D3077&lt;LataProjekcji,IF((SUM($K3078:Z3078)+12)&lt;$D3080,12,$D3080-SUM($K3078:Z3078)),0)))),0),0)</f>
        <v>0</v>
      </c>
      <c r="AB3078" s="542">
        <f ca="1">IF(AND($G3078,NOT(ISTEXT($G3077)),ISNUMBER(Poczatek),ISNUMBER(Koniec_Projekt)),IFERROR(IF($D3077=LataProjekcji,IF($F3077&gt;$E3080,$E3080,$F3077),IF($D3080&gt;=$E3080,(IF($D3077&lt;LataProjekcji,IF((SUM($K3078:AA3078)+12)&lt;$E3080,12,$E3080-SUM($K3078:AA3078)),0)),(IF($D3077&lt;LataProjekcji,IF((SUM($K3078:AA3078)+12)&lt;$D3080,12,$D3080-SUM($K3078:AA3078)),0)))),0),0)</f>
        <v>0</v>
      </c>
      <c r="AC3078" s="542">
        <f ca="1">IF(AND($G3078,NOT(ISTEXT($G3077)),ISNUMBER(Poczatek),ISNUMBER(Koniec_Projekt)),IFERROR(IF($D3077=LataProjekcji,IF($F3077&gt;$E3080,$E3080,$F3077),IF($D3080&gt;=$E3080,(IF($D3077&lt;LataProjekcji,IF((SUM($K3078:AB3078)+12)&lt;$E3080,12,$E3080-SUM($K3078:AB3078)),0)),(IF($D3077&lt;LataProjekcji,IF((SUM($K3078:AB3078)+12)&lt;$D3080,12,$D3080-SUM($K3078:AB3078)),0)))),0),0)</f>
        <v>0</v>
      </c>
      <c r="AD3078" s="542">
        <f ca="1">IF(AND($G3078,NOT(ISTEXT($G3077)),ISNUMBER(Poczatek),ISNUMBER(Koniec_Projekt)),IFERROR(IF($D3077=LataProjekcji,IF($F3077&gt;$E3080,$E3080,$F3077),IF($D3080&gt;=$E3080,(IF($D3077&lt;LataProjekcji,IF((SUM($K3078:AC3078)+12)&lt;$E3080,12,$E3080-SUM($K3078:AC3078)),0)),(IF($D3077&lt;LataProjekcji,IF((SUM($K3078:AC3078)+12)&lt;$D3080,12,$D3080-SUM($K3078:AC3078)),0)))),0),0)</f>
        <v>0</v>
      </c>
      <c r="AE3078" s="542">
        <f ca="1">IF(AND($G3078,NOT(ISTEXT($G3077)),ISNUMBER(Poczatek),ISNUMBER(Koniec_Projekt)),IFERROR(IF($D3077=LataProjekcji,IF($F3077&gt;$E3080,$E3080,$F3077),IF($D3080&gt;=$E3080,(IF($D3077&lt;LataProjekcji,IF((SUM($K3078:AD3078)+12)&lt;$E3080,12,$E3080-SUM($K3078:AD3078)),0)),(IF($D3077&lt;LataProjekcji,IF((SUM($K3078:AD3078)+12)&lt;$D3080,12,$D3080-SUM($K3078:AD3078)),0)))),0),0)</f>
        <v>0</v>
      </c>
    </row>
    <row r="3079" spans="2:31" hidden="1">
      <c r="B3079" s="531" t="s">
        <v>757</v>
      </c>
      <c r="D3079" s="459">
        <f ca="1">D1927</f>
        <v>0</v>
      </c>
      <c r="E3079" s="459">
        <f ca="1">IF(D3078&gt;10,ROUND(D3079/12,2),D3079)</f>
        <v>0</v>
      </c>
      <c r="F3079" s="529">
        <f>Koniec_Projekt</f>
        <v>0</v>
      </c>
      <c r="G3079" s="330">
        <f>Miesiac_Koniec_Projekt</f>
        <v>0</v>
      </c>
      <c r="H3079" s="543" t="b">
        <f ca="1">SUM(K3079:AE3079)=D3078</f>
        <v>1</v>
      </c>
      <c r="I3079" s="1" t="s">
        <v>716</v>
      </c>
      <c r="K3079" s="256">
        <f ca="1">IF(AND($G3078,NOT(ISTEXT($G3077)),ISNUMBER(Poczatek),ISNUMBER(Koniec_Projekt)),IFERROR(IF(LataProjekcji=$F3080,ROUND($D3078,0),ROUND(K3077*$E3079,0)),0),0)</f>
        <v>0</v>
      </c>
      <c r="L3079" s="5">
        <f ca="1">IF(AND($G3078,NOT(ISTEXT($G3077)),ISNUMBER(Poczatek),ISNUMBER(Koniec_Projekt)),IFERROR(IF(LataProjekcji=$F3080,ROUND($D3078-SUM(K3079:$K3079),0),ROUND(L3077*$E3079,0)),0),0)</f>
        <v>0</v>
      </c>
      <c r="M3079" s="5">
        <f ca="1">IF(AND($G3078,NOT(ISTEXT($G3077)),ISNUMBER(Poczatek),ISNUMBER(Koniec_Projekt)),IFERROR(IF(LataProjekcji=$F3080,ROUND($D3078-SUM($K3079:L3079),0),ROUND(M3077*$E3079,0)),0),0)</f>
        <v>0</v>
      </c>
      <c r="N3079" s="5">
        <f ca="1">IF(AND($G3078,NOT(ISTEXT($G3077)),ISNUMBER(Poczatek),ISNUMBER(Koniec_Projekt)),IFERROR(IF(LataProjekcji=$F3080,ROUND($D3078-SUM($K3079:M3079),0),ROUND(N3077*$E3079,0)),0),0)</f>
        <v>0</v>
      </c>
      <c r="O3079" s="5">
        <f ca="1">IF(AND($G3078,NOT(ISTEXT($G3077)),ISNUMBER(Poczatek),ISNUMBER(Koniec_Projekt)),IFERROR(IF(LataProjekcji=$F3080,ROUND($D3078-SUM($K3079:N3079),0),ROUND(O3077*$E3079,0)),0),0)</f>
        <v>0</v>
      </c>
      <c r="P3079" s="5">
        <f ca="1">IF(AND($G3078,NOT(ISTEXT($G3077)),ISNUMBER(Poczatek),ISNUMBER(Koniec_Projekt)),IFERROR(IF(LataProjekcji=$F3080,ROUND($D3078-SUM($K3079:O3079),0),ROUND(P3077*$E3079,0)),0),0)</f>
        <v>0</v>
      </c>
      <c r="Q3079" s="5">
        <f ca="1">IF(AND($G3078,NOT(ISTEXT($G3077)),ISNUMBER(Poczatek),ISNUMBER(Koniec_Projekt)),IFERROR(IF(LataProjekcji=$F3080,ROUND($D3078-SUM($K3079:P3079),0),ROUND(Q3077*$E3079,0)),0),0)</f>
        <v>0</v>
      </c>
      <c r="R3079" s="5">
        <f ca="1">IF(AND($G3078,NOT(ISTEXT($G3077)),ISNUMBER(Poczatek),ISNUMBER(Koniec_Projekt)),IFERROR(IF(LataProjekcji=$F3080,ROUND($D3078-SUM($K3079:Q3079),0),ROUND(R3077*$E3079,0)),0),0)</f>
        <v>0</v>
      </c>
      <c r="S3079" s="5">
        <f ca="1">IF(AND($G3078,NOT(ISTEXT($G3077)),ISNUMBER(Poczatek),ISNUMBER(Koniec_Projekt)),IFERROR(IF(LataProjekcji=$F3080,ROUND($D3078-SUM($K3079:R3079),0),ROUND(S3077*$E3079,0)),0),0)</f>
        <v>0</v>
      </c>
      <c r="T3079" s="5">
        <f ca="1">IF(AND($G3078,NOT(ISTEXT($G3077)),ISNUMBER(Poczatek),ISNUMBER(Koniec_Projekt)),IFERROR(IF(LataProjekcji=$F3080,ROUND($D3078-SUM($K3079:S3079),0),ROUND(T3077*$E3079,0)),0),0)</f>
        <v>0</v>
      </c>
      <c r="U3079" s="5">
        <f ca="1">IF(AND($G3078,NOT(ISTEXT($G3077)),ISNUMBER(Poczatek),ISNUMBER(Koniec_Projekt)),IFERROR(IF(LataProjekcji=$F3080,ROUND($D3078-SUM($K3079:T3079),0),ROUND(U3077*$E3079,0)),0),0)</f>
        <v>0</v>
      </c>
      <c r="V3079" s="5">
        <f ca="1">IF(AND($G3078,NOT(ISTEXT($G3077)),ISNUMBER(Poczatek),ISNUMBER(Koniec_Projekt)),IFERROR(IF(LataProjekcji=$F3080,ROUND($D3078-SUM($K3079:U3079),0),ROUND(V3077*$E3079,0)),0),0)</f>
        <v>0</v>
      </c>
      <c r="W3079" s="5">
        <f ca="1">IF(AND($G3078,NOT(ISTEXT($G3077)),ISNUMBER(Poczatek),ISNUMBER(Koniec_Projekt)),IFERROR(IF(LataProjekcji=$F3080,ROUND($D3078-SUM($K3079:V3079),0),ROUND(W3077*$E3079,0)),0),0)</f>
        <v>0</v>
      </c>
      <c r="X3079" s="5">
        <f ca="1">IF(AND($G3078,NOT(ISTEXT($G3077)),ISNUMBER(Poczatek),ISNUMBER(Koniec_Projekt)),IFERROR(IF(LataProjekcji=$F3080,ROUND($D3078-SUM($K3079:W3079),0),ROUND(X3077*$E3079,0)),0),0)</f>
        <v>0</v>
      </c>
      <c r="Y3079" s="5">
        <f ca="1">IF(AND($G3078,NOT(ISTEXT($G3077)),ISNUMBER(Poczatek),ISNUMBER(Koniec_Projekt)),IFERROR(IF(LataProjekcji=$F3080,ROUND($D3078-SUM($K3079:X3079),0),ROUND(Y3077*$E3079,0)),0),0)</f>
        <v>0</v>
      </c>
      <c r="Z3079" s="5">
        <f ca="1">IF(AND($G3078,NOT(ISTEXT($G3077)),ISNUMBER(Poczatek),ISNUMBER(Koniec_Projekt)),IFERROR(IF(LataProjekcji=$F3080,ROUND($D3078-SUM($K3079:Y3079),0),ROUND(Z3077*$E3079,0)),0),0)</f>
        <v>0</v>
      </c>
      <c r="AA3079" s="5">
        <f ca="1">IF(AND($G3078,NOT(ISTEXT($G3077)),ISNUMBER(Poczatek),ISNUMBER(Koniec_Projekt)),IFERROR(IF(LataProjekcji=$F3080,ROUND($D3078-SUM($K3079:Z3079),0),ROUND(AA3077*$E3079,0)),0),0)</f>
        <v>0</v>
      </c>
      <c r="AB3079" s="5">
        <f ca="1">IF(AND($G3078,NOT(ISTEXT($G3077)),ISNUMBER(Poczatek),ISNUMBER(Koniec_Projekt)),IFERROR(IF(LataProjekcji=$F3080,ROUND($D3078-SUM($K3079:AA3079),0),ROUND(AB3077*$E3079,0)),0),0)</f>
        <v>0</v>
      </c>
      <c r="AC3079" s="5">
        <f ca="1">IF(AND($G3078,NOT(ISTEXT($G3077)),ISNUMBER(Poczatek),ISNUMBER(Koniec_Projekt)),IFERROR(IF(LataProjekcji=$F3080,ROUND($D3078-SUM($K3079:AB3079),0),ROUND(AC3077*$E3079,0)),0),0)</f>
        <v>0</v>
      </c>
      <c r="AD3079" s="5">
        <f ca="1">IF(AND($G3078,NOT(ISTEXT($G3077)),ISNUMBER(Poczatek),ISNUMBER(Koniec_Projekt)),IFERROR(IF(LataProjekcji=$F3080,ROUND($D3078-SUM($K3079:AC3079),0),ROUND(AD3077*$E3079,0)),0),0)</f>
        <v>0</v>
      </c>
      <c r="AE3079" s="5">
        <f ca="1">IF(AND($G3078,NOT(ISTEXT($G3077)),ISNUMBER(Poczatek),ISNUMBER(Koniec_Projekt)),IFERROR(IF(LataProjekcji=$F3080,ROUND($D3078-SUM($K3079:AD3079),0),ROUND(AE3077*$E3079,0)),0),0)</f>
        <v>0</v>
      </c>
    </row>
    <row r="3080" spans="2:31" hidden="1">
      <c r="B3080" s="531" t="s">
        <v>754</v>
      </c>
      <c r="D3080" s="1">
        <f ca="1">IFERROR(ROUNDUP(D3078/E3079,0),0)</f>
        <v>0</v>
      </c>
      <c r="E3080" s="1">
        <f ca="1">IF(D3080=0,0,DATEDIF(DATE(D3077,E3077,1),DATE(F3079,G3079,1),"m"))</f>
        <v>0</v>
      </c>
      <c r="F3080" s="1" t="str">
        <f ca="1">IFERROR(YEAR(G3077),"brak daty")</f>
        <v>brak daty</v>
      </c>
      <c r="G3080" s="1" t="str">
        <f ca="1">IFERROR(MONTH(G3077),"brak daty")</f>
        <v>brak daty</v>
      </c>
      <c r="I3080" s="1" t="s">
        <v>426</v>
      </c>
      <c r="K3080" s="5">
        <f ca="1">IF(AND($G3078,NOT(ISTEXT($G3077)),ISNUMBER(Poczatek),ISNUMBER(Koniec_Projekt)),IFERROR(IF(LataProjekcji=$F3079,IF(AND($G3079=$G3080,$F3079=$F3080),ROUND($D3078-SUM($K3080),0),ROUND(K3078*$E3079,0)),IF(LataProjekcji&gt;$F3079,0,ROUND(K3078*$E3079,0))),0),0)</f>
        <v>0</v>
      </c>
      <c r="L3080" s="5">
        <f ca="1">IF(AND($G3078,NOT(ISTEXT($G3077)),ISNUMBER(Poczatek),ISNUMBER(Koniec_Projekt)),IFERROR(IF(LataProjekcji=$F3079,IF(AND($G3079=$G3080,$F3079=$F3080),ROUND($D3078-SUM($K3080:K3080),0),ROUND(L3078*$E3079,0)),IF(LataProjekcji&gt;$F3079,0,ROUND(L3078*$E3079,0))),0),0)</f>
        <v>0</v>
      </c>
      <c r="M3080" s="5">
        <f ca="1">IF(AND($G3078,NOT(ISTEXT($G3077)),ISNUMBER(Poczatek),ISNUMBER(Koniec_Projekt)),IFERROR(IF(LataProjekcji=$F3079,IF(AND($G3079=$G3080,$F3079=$F3080),ROUND($D3078-SUM($K3080:L3080),0),ROUND(M3078*$E3079,0)),IF(LataProjekcji&gt;$F3079,0,ROUND(M3078*$E3079,0))),0),0)</f>
        <v>0</v>
      </c>
      <c r="N3080" s="5">
        <f ca="1">IF(AND($G3078,NOT(ISTEXT($G3077)),ISNUMBER(Poczatek),ISNUMBER(Koniec_Projekt)),IFERROR(IF(LataProjekcji=$F3079,IF(AND($G3079=$G3080,$F3079=$F3080),ROUND($D3078-SUM($K3080:M3080),0),ROUND(N3078*$E3079,0)),IF(LataProjekcji&gt;$F3079,0,ROUND(N3078*$E3079,0))),0),0)</f>
        <v>0</v>
      </c>
      <c r="O3080" s="5">
        <f ca="1">IF(AND($G3078,NOT(ISTEXT($G3077)),ISNUMBER(Poczatek),ISNUMBER(Koniec_Projekt)),IFERROR(IF(LataProjekcji=$F3079,IF(AND($G3079=$G3080,$F3079=$F3080),ROUND($D3078-SUM($K3080:N3080),0),ROUND(O3078*$E3079,0)),IF(LataProjekcji&gt;$F3079,0,ROUND(O3078*$E3079,0))),0),0)</f>
        <v>0</v>
      </c>
      <c r="P3080" s="5">
        <f ca="1">IF(AND($G3078,NOT(ISTEXT($G3077)),ISNUMBER(Poczatek),ISNUMBER(Koniec_Projekt)),IFERROR(IF(LataProjekcji=$F3079,IF(AND($G3079=$G3080,$F3079=$F3080),ROUND($D3078-SUM($K3080:O3080),0),ROUND(P3078*$E3079,0)),IF(LataProjekcji&gt;$F3079,0,ROUND(P3078*$E3079,0))),0),0)</f>
        <v>0</v>
      </c>
      <c r="Q3080" s="5">
        <f ca="1">IF(AND($G3078,NOT(ISTEXT($G3077)),ISNUMBER(Poczatek),ISNUMBER(Koniec_Projekt)),IFERROR(IF(LataProjekcji=$F3079,IF(AND($G3079=$G3080,$F3079=$F3080),ROUND($D3078-SUM($K3080:P3080),0),ROUND(Q3078*$E3079,0)),IF(LataProjekcji&gt;$F3079,0,ROUND(Q3078*$E3079,0))),0),0)</f>
        <v>0</v>
      </c>
      <c r="R3080" s="5">
        <f ca="1">IF(AND($G3078,NOT(ISTEXT($G3077)),ISNUMBER(Poczatek),ISNUMBER(Koniec_Projekt)),IFERROR(IF(LataProjekcji=$F3079,IF(AND($G3079=$G3080,$F3079=$F3080),ROUND($D3078-SUM($K3080:Q3080),0),ROUND(R3078*$E3079,0)),IF(LataProjekcji&gt;$F3079,0,ROUND(R3078*$E3079,0))),0),0)</f>
        <v>0</v>
      </c>
      <c r="S3080" s="5">
        <f ca="1">IF(AND($G3078,NOT(ISTEXT($G3077)),ISNUMBER(Poczatek),ISNUMBER(Koniec_Projekt)),IFERROR(IF(LataProjekcji=$F3079,IF(AND($G3079=$G3080,$F3079=$F3080),ROUND($D3078-SUM($K3080:R3080),0),ROUND(S3078*$E3079,0)),IF(LataProjekcji&gt;$F3079,0,ROUND(S3078*$E3079,0))),0),0)</f>
        <v>0</v>
      </c>
      <c r="T3080" s="5">
        <f ca="1">IF(AND($G3078,NOT(ISTEXT($G3077)),ISNUMBER(Poczatek),ISNUMBER(Koniec_Projekt)),IFERROR(IF(LataProjekcji=$F3079,IF(AND($G3079=$G3080,$F3079=$F3080),ROUND($D3078-SUM($K3080:S3080),0),ROUND(T3078*$E3079,0)),IF(LataProjekcji&gt;$F3079,0,ROUND(T3078*$E3079,0))),0),0)</f>
        <v>0</v>
      </c>
      <c r="U3080" s="5">
        <f ca="1">IF(AND($G3078,NOT(ISTEXT($G3077)),ISNUMBER(Poczatek),ISNUMBER(Koniec_Projekt)),IFERROR(IF(LataProjekcji=$F3079,IF(AND($G3079=$G3080,$F3079=$F3080),ROUND($D3078-SUM($K3080:T3080),0),ROUND(U3078*$E3079,0)),IF(LataProjekcji&gt;$F3079,0,ROUND(U3078*$E3079,0))),0),0)</f>
        <v>0</v>
      </c>
      <c r="V3080" s="5">
        <f ca="1">IF(AND($G3078,NOT(ISTEXT($G3077)),ISNUMBER(Poczatek),ISNUMBER(Koniec_Projekt)),IFERROR(IF(LataProjekcji=$F3079,IF(AND($G3079=$G3080,$F3079=$F3080),ROUND($D3078-SUM($K3080:U3080),0),ROUND(V3078*$E3079,0)),IF(LataProjekcji&gt;$F3079,0,ROUND(V3078*$E3079,0))),0),0)</f>
        <v>0</v>
      </c>
      <c r="W3080" s="5">
        <f ca="1">IF(AND($G3078,NOT(ISTEXT($G3077)),ISNUMBER(Poczatek),ISNUMBER(Koniec_Projekt)),IFERROR(IF(LataProjekcji=$F3079,IF(AND($G3079=$G3080,$F3079=$F3080),ROUND($D3078-SUM($K3080:V3080),0),ROUND(W3078*$E3079,0)),IF(LataProjekcji&gt;$F3079,0,ROUND(W3078*$E3079,0))),0),0)</f>
        <v>0</v>
      </c>
      <c r="X3080" s="5">
        <f ca="1">IF(AND($G3078,NOT(ISTEXT($G3077)),ISNUMBER(Poczatek),ISNUMBER(Koniec_Projekt)),IFERROR(IF(LataProjekcji=$F3079,IF(AND($G3079=$G3080,$F3079=$F3080),ROUND($D3078-SUM($K3080:W3080),0),ROUND(X3078*$E3079,0)),IF(LataProjekcji&gt;$F3079,0,ROUND(X3078*$E3079,0))),0),0)</f>
        <v>0</v>
      </c>
      <c r="Y3080" s="5">
        <f ca="1">IF(AND($G3078,NOT(ISTEXT($G3077)),ISNUMBER(Poczatek),ISNUMBER(Koniec_Projekt)),IFERROR(IF(LataProjekcji=$F3079,IF(AND($G3079=$G3080,$F3079=$F3080),ROUND($D3078-SUM($K3080:X3080),0),ROUND(Y3078*$E3079,0)),IF(LataProjekcji&gt;$F3079,0,ROUND(Y3078*$E3079,0))),0),0)</f>
        <v>0</v>
      </c>
      <c r="Z3080" s="5">
        <f ca="1">IF(AND($G3078,NOT(ISTEXT($G3077)),ISNUMBER(Poczatek),ISNUMBER(Koniec_Projekt)),IFERROR(IF(LataProjekcji=$F3079,IF(AND($G3079=$G3080,$F3079=$F3080),ROUND($D3078-SUM($K3080:Y3080),0),ROUND(Z3078*$E3079,0)),IF(LataProjekcji&gt;$F3079,0,ROUND(Z3078*$E3079,0))),0),0)</f>
        <v>0</v>
      </c>
      <c r="AA3080" s="5">
        <f ca="1">IF(AND($G3078,NOT(ISTEXT($G3077)),ISNUMBER(Poczatek),ISNUMBER(Koniec_Projekt)),IFERROR(IF(LataProjekcji=$F3079,IF(AND($G3079=$G3080,$F3079=$F3080),ROUND($D3078-SUM($K3080:Z3080),0),ROUND(AA3078*$E3079,0)),IF(LataProjekcji&gt;$F3079,0,ROUND(AA3078*$E3079,0))),0),0)</f>
        <v>0</v>
      </c>
      <c r="AB3080" s="5">
        <f ca="1">IF(AND($G3078,NOT(ISTEXT($G3077)),ISNUMBER(Poczatek),ISNUMBER(Koniec_Projekt)),IFERROR(IF(LataProjekcji=$F3079,IF(AND($G3079=$G3080,$F3079=$F3080),ROUND($D3078-SUM($K3080:AA3080),0),ROUND(AB3078*$E3079,0)),IF(LataProjekcji&gt;$F3079,0,ROUND(AB3078*$E3079,0))),0),0)</f>
        <v>0</v>
      </c>
      <c r="AC3080" s="5">
        <f ca="1">IF(AND($G3078,NOT(ISTEXT($G3077)),ISNUMBER(Poczatek),ISNUMBER(Koniec_Projekt)),IFERROR(IF(LataProjekcji=$F3079,IF(AND($G3079=$G3080,$F3079=$F3080),ROUND($D3078-SUM($K3080:AB3080),0),ROUND(AC3078*$E3079,0)),IF(LataProjekcji&gt;$F3079,0,ROUND(AC3078*$E3079,0))),0),0)</f>
        <v>0</v>
      </c>
      <c r="AD3080" s="5">
        <f ca="1">IF(AND($G3078,NOT(ISTEXT($G3077)),ISNUMBER(Poczatek),ISNUMBER(Koniec_Projekt)),IFERROR(IF(LataProjekcji=$F3079,IF(AND($G3079=$G3080,$F3079=$F3080),ROUND($D3078-SUM($K3080:AC3080),0),ROUND(AD3078*$E3079,0)),IF(LataProjekcji&gt;$F3079,0,ROUND(AD3078*$E3079,0))),0),0)</f>
        <v>0</v>
      </c>
      <c r="AE3080" s="5">
        <f ca="1">IF(AND($G3078,NOT(ISTEXT($G3077)),ISNUMBER(Poczatek),ISNUMBER(Koniec_Projekt)),IFERROR(IF(LataProjekcji=$F3079,IF(AND($G3079=$G3080,$F3079=$F3080),ROUND($D3078-SUM($K3080:AD3080),0),ROUND(AE3078*$E3079,0)),IF(LataProjekcji&gt;$F3079,0,ROUND(AE3078*$E3079,0))),0),0)</f>
        <v>0</v>
      </c>
    </row>
    <row r="3081" spans="2:31" ht="12.5" hidden="1" thickBot="1">
      <c r="B3081" s="532" t="s">
        <v>755</v>
      </c>
      <c r="C3081" s="533"/>
      <c r="D3081" s="534">
        <f ca="1">IF(D3078&gt;10,ROUND((D3080-1)*E3079,0),E3079)</f>
        <v>0</v>
      </c>
      <c r="E3081" s="534">
        <f ca="1">D3078-D3081</f>
        <v>0</v>
      </c>
      <c r="F3081" s="533"/>
      <c r="G3081" s="533"/>
      <c r="H3081" s="533"/>
      <c r="I3081" s="533"/>
      <c r="J3081" s="533"/>
      <c r="K3081" s="533"/>
      <c r="L3081" s="533"/>
      <c r="M3081" s="533"/>
      <c r="N3081" s="533"/>
      <c r="O3081" s="533"/>
      <c r="P3081" s="533"/>
      <c r="Q3081" s="533"/>
      <c r="R3081" s="533"/>
      <c r="S3081" s="533"/>
      <c r="T3081" s="533"/>
      <c r="U3081" s="533"/>
      <c r="V3081" s="533"/>
      <c r="W3081" s="533"/>
      <c r="X3081" s="533"/>
      <c r="Y3081" s="533"/>
      <c r="Z3081" s="533"/>
      <c r="AA3081" s="533"/>
      <c r="AB3081" s="533"/>
      <c r="AC3081" s="533"/>
      <c r="AD3081" s="533"/>
      <c r="AE3081" s="533"/>
    </row>
    <row r="3082" spans="2:31" ht="12.5" hidden="1" thickTop="1"/>
    <row r="3083" spans="2:31" ht="12.5" hidden="1" thickBot="1">
      <c r="B3083" s="535" t="str">
        <f ca="1">"nazwa ST: "&amp;B1931</f>
        <v>nazwa ST: 0</v>
      </c>
      <c r="C3083" s="535"/>
      <c r="D3083" s="536">
        <f>D1931</f>
        <v>311</v>
      </c>
      <c r="E3083" s="535"/>
      <c r="F3083" s="535"/>
      <c r="G3083" s="535"/>
      <c r="H3083" s="535"/>
      <c r="I3083" s="535"/>
      <c r="J3083" s="535"/>
      <c r="K3083" s="544" t="str">
        <f t="shared" ref="K3083:AE3083" si="3774">LataProjekcji</f>
        <v>Uzupełnij dane</v>
      </c>
      <c r="L3083" s="544" t="str">
        <f t="shared" si="3774"/>
        <v/>
      </c>
      <c r="M3083" s="544" t="str">
        <f t="shared" si="3774"/>
        <v/>
      </c>
      <c r="N3083" s="544" t="str">
        <f t="shared" si="3774"/>
        <v/>
      </c>
      <c r="O3083" s="544" t="str">
        <f t="shared" si="3774"/>
        <v/>
      </c>
      <c r="P3083" s="544" t="str">
        <f t="shared" si="3774"/>
        <v/>
      </c>
      <c r="Q3083" s="544" t="str">
        <f t="shared" si="3774"/>
        <v/>
      </c>
      <c r="R3083" s="544" t="str">
        <f t="shared" si="3774"/>
        <v/>
      </c>
      <c r="S3083" s="544" t="str">
        <f t="shared" si="3774"/>
        <v/>
      </c>
      <c r="T3083" s="544" t="str">
        <f t="shared" si="3774"/>
        <v/>
      </c>
      <c r="U3083" s="544" t="str">
        <f t="shared" si="3774"/>
        <v/>
      </c>
      <c r="V3083" s="544" t="str">
        <f t="shared" si="3774"/>
        <v/>
      </c>
      <c r="W3083" s="544" t="str">
        <f t="shared" si="3774"/>
        <v/>
      </c>
      <c r="X3083" s="544" t="str">
        <f t="shared" si="3774"/>
        <v/>
      </c>
      <c r="Y3083" s="544" t="str">
        <f t="shared" si="3774"/>
        <v/>
      </c>
      <c r="Z3083" s="544" t="str">
        <f t="shared" si="3774"/>
        <v/>
      </c>
      <c r="AA3083" s="544" t="str">
        <f t="shared" si="3774"/>
        <v/>
      </c>
      <c r="AB3083" s="544" t="str">
        <f t="shared" si="3774"/>
        <v/>
      </c>
      <c r="AC3083" s="544" t="str">
        <f t="shared" si="3774"/>
        <v/>
      </c>
      <c r="AD3083" s="544" t="str">
        <f t="shared" si="3774"/>
        <v/>
      </c>
      <c r="AE3083" s="544" t="str">
        <f t="shared" si="3774"/>
        <v/>
      </c>
    </row>
    <row r="3084" spans="2:31" hidden="1">
      <c r="B3084" s="531" t="s">
        <v>756</v>
      </c>
      <c r="D3084" s="1">
        <f ca="1">D1932</f>
        <v>1900</v>
      </c>
      <c r="E3084" s="1">
        <f ca="1">E1932</f>
        <v>1</v>
      </c>
      <c r="F3084" s="1">
        <f ca="1">IF(D3085&gt;10,F1932,1)</f>
        <v>1</v>
      </c>
      <c r="G3084" s="530" t="str">
        <f ca="1">IF(ISBLANK(OFFSET($E$269,$D3083,0)),"brak daty",IF(D3085&gt;10,EDATE(OFFSET($E$269,$D3083,0),D3087),DATE(D3084,E3084,1)))</f>
        <v>brak daty</v>
      </c>
      <c r="H3084" s="543" t="b">
        <f ca="1">SUM(K3084:AE3084)=D3087</f>
        <v>1</v>
      </c>
      <c r="I3084" s="1" t="s">
        <v>752</v>
      </c>
      <c r="K3084" s="5">
        <f ca="1">IF(AND($G3085,NOT(ISTEXT($G3084)),ISNUMBER(Poczatek),ISNUMBER(Koniec_Projekt)),IFERROR(IF($D3084=LataProjekcji,$F3084,IF($D3084&lt;LataProjekcji,IF((SUM(K3084)+12)&lt;$D3087,12,$D3087-SUM(K3084)),0)),0),0)</f>
        <v>0</v>
      </c>
      <c r="L3084" s="5">
        <f ca="1">IF(AND($G3085,NOT(ISTEXT($G3084)),ISNUMBER(Poczatek),ISNUMBER(Koniec_Projekt)),IFERROR(IF($D3084=LataProjekcji,$F3084,IF($D3084&lt;LataProjekcji,IF((SUM($K3084:K3084)+12)&lt;$D3087,12,$D3087-SUM($K3084:K3084)),0)),0),0)</f>
        <v>0</v>
      </c>
      <c r="M3084" s="5">
        <f ca="1">IF(AND($G3085,NOT(ISTEXT($G3084)),ISNUMBER(Poczatek),ISNUMBER(Koniec_Projekt)),IFERROR(IF($D3084=LataProjekcji,$F3084,IF($D3084&lt;LataProjekcji,IF((SUM($K3084:L3084)+12)&lt;$D3087,12,$D3087-SUM($K3084:L3084)),0)),0),0)</f>
        <v>0</v>
      </c>
      <c r="N3084" s="5">
        <f ca="1">IF(AND($G3085,NOT(ISTEXT($G3084)),ISNUMBER(Poczatek),ISNUMBER(Koniec_Projekt)),IFERROR(IF($D3084=LataProjekcji,$F3084,IF($D3084&lt;LataProjekcji,IF((SUM($K3084:M3084)+12)&lt;$D3087,12,$D3087-SUM($K3084:M3084)),0)),0),0)</f>
        <v>0</v>
      </c>
      <c r="O3084" s="5">
        <f ca="1">IF(AND($G3085,NOT(ISTEXT($G3084)),ISNUMBER(Poczatek),ISNUMBER(Koniec_Projekt)),IFERROR(IF($D3084=LataProjekcji,$F3084,IF($D3084&lt;LataProjekcji,IF((SUM($K3084:N3084)+12)&lt;$D3087,12,$D3087-SUM($K3084:N3084)),0)),0),0)</f>
        <v>0</v>
      </c>
      <c r="P3084" s="5">
        <f ca="1">IF(AND($G3085,NOT(ISTEXT($G3084)),ISNUMBER(Poczatek),ISNUMBER(Koniec_Projekt)),IFERROR(IF($D3084=LataProjekcji,$F3084,IF($D3084&lt;LataProjekcji,IF((SUM($K3084:O3084)+12)&lt;$D3087,12,$D3087-SUM($K3084:O3084)),0)),0),0)</f>
        <v>0</v>
      </c>
      <c r="Q3084" s="5">
        <f ca="1">IF(AND($G3085,NOT(ISTEXT($G3084)),ISNUMBER(Poczatek),ISNUMBER(Koniec_Projekt)),IFERROR(IF($D3084=LataProjekcji,$F3084,IF($D3084&lt;LataProjekcji,IF((SUM($K3084:P3084)+12)&lt;$D3087,12,$D3087-SUM($K3084:P3084)),0)),0),0)</f>
        <v>0</v>
      </c>
      <c r="R3084" s="5">
        <f ca="1">IF(AND($G3085,NOT(ISTEXT($G3084)),ISNUMBER(Poczatek),ISNUMBER(Koniec_Projekt)),IFERROR(IF($D3084=LataProjekcji,$F3084,IF($D3084&lt;LataProjekcji,IF((SUM($K3084:Q3084)+12)&lt;$D3087,12,$D3087-SUM($K3084:Q3084)),0)),0),0)</f>
        <v>0</v>
      </c>
      <c r="S3084" s="5">
        <f ca="1">IF(AND($G3085,NOT(ISTEXT($G3084)),ISNUMBER(Poczatek),ISNUMBER(Koniec_Projekt)),IFERROR(IF($D3084=LataProjekcji,$F3084,IF($D3084&lt;LataProjekcji,IF((SUM($K3084:R3084)+12)&lt;$D3087,12,$D3087-SUM($K3084:R3084)),0)),0),0)</f>
        <v>0</v>
      </c>
      <c r="T3084" s="5">
        <f ca="1">IF(AND($G3085,NOT(ISTEXT($G3084)),ISNUMBER(Poczatek),ISNUMBER(Koniec_Projekt)),IFERROR(IF($D3084=LataProjekcji,$F3084,IF($D3084&lt;LataProjekcji,IF((SUM($K3084:S3084)+12)&lt;$D3087,12,$D3087-SUM($K3084:S3084)),0)),0),0)</f>
        <v>0</v>
      </c>
      <c r="U3084" s="5">
        <f ca="1">IF(AND($G3085,NOT(ISTEXT($G3084)),ISNUMBER(Poczatek),ISNUMBER(Koniec_Projekt)),IFERROR(IF($D3084=LataProjekcji,$F3084,IF($D3084&lt;LataProjekcji,IF((SUM($K3084:T3084)+12)&lt;$D3087,12,$D3087-SUM($K3084:T3084)),0)),0),0)</f>
        <v>0</v>
      </c>
      <c r="V3084" s="5">
        <f ca="1">IF(AND($G3085,NOT(ISTEXT($G3084)),ISNUMBER(Poczatek),ISNUMBER(Koniec_Projekt)),IFERROR(IF($D3084=LataProjekcji,$F3084,IF($D3084&lt;LataProjekcji,IF((SUM($K3084:U3084)+12)&lt;$D3087,12,$D3087-SUM($K3084:U3084)),0)),0),0)</f>
        <v>0</v>
      </c>
      <c r="W3084" s="5">
        <f ca="1">IF(AND($G3085,NOT(ISTEXT($G3084)),ISNUMBER(Poczatek),ISNUMBER(Koniec_Projekt)),IFERROR(IF($D3084=LataProjekcji,$F3084,IF($D3084&lt;LataProjekcji,IF((SUM($K3084:V3084)+12)&lt;$D3087,12,$D3087-SUM($K3084:V3084)),0)),0),0)</f>
        <v>0</v>
      </c>
      <c r="X3084" s="5">
        <f ca="1">IF(AND($G3085,NOT(ISTEXT($G3084)),ISNUMBER(Poczatek),ISNUMBER(Koniec_Projekt)),IFERROR(IF($D3084=LataProjekcji,$F3084,IF($D3084&lt;LataProjekcji,IF((SUM($K3084:W3084)+12)&lt;$D3087,12,$D3087-SUM($K3084:W3084)),0)),0),0)</f>
        <v>0</v>
      </c>
      <c r="Y3084" s="5">
        <f ca="1">IF(AND($G3085,NOT(ISTEXT($G3084)),ISNUMBER(Poczatek),ISNUMBER(Koniec_Projekt)),IFERROR(IF($D3084=LataProjekcji,$F3084,IF($D3084&lt;LataProjekcji,IF((SUM($K3084:X3084)+12)&lt;$D3087,12,$D3087-SUM($K3084:X3084)),0)),0),0)</f>
        <v>0</v>
      </c>
      <c r="Z3084" s="5">
        <f ca="1">IF(AND($G3085,NOT(ISTEXT($G3084)),ISNUMBER(Poczatek),ISNUMBER(Koniec_Projekt)),IFERROR(IF($D3084=LataProjekcji,$F3084,IF($D3084&lt;LataProjekcji,IF((SUM($K3084:Y3084)+12)&lt;$D3087,12,$D3087-SUM($K3084:Y3084)),0)),0),0)</f>
        <v>0</v>
      </c>
      <c r="AA3084" s="5">
        <f ca="1">IF(AND($G3085,NOT(ISTEXT($G3084)),ISNUMBER(Poczatek),ISNUMBER(Koniec_Projekt)),IFERROR(IF($D3084=LataProjekcji,$F3084,IF($D3084&lt;LataProjekcji,IF((SUM($K3084:Z3084)+12)&lt;$D3087,12,$D3087-SUM($K3084:Z3084)),0)),0),0)</f>
        <v>0</v>
      </c>
      <c r="AB3084" s="5">
        <f ca="1">IF(AND($G3085,NOT(ISTEXT($G3084)),ISNUMBER(Poczatek),ISNUMBER(Koniec_Projekt)),IFERROR(IF($D3084=LataProjekcji,$F3084,IF($D3084&lt;LataProjekcji,IF((SUM($K3084:AA3084)+12)&lt;$D3087,12,$D3087-SUM($K3084:AA3084)),0)),0),0)</f>
        <v>0</v>
      </c>
      <c r="AC3084" s="5">
        <f ca="1">IF(AND($G3085,NOT(ISTEXT($G3084)),ISNUMBER(Poczatek),ISNUMBER(Koniec_Projekt)),IFERROR(IF($D3084=LataProjekcji,$F3084,IF($D3084&lt;LataProjekcji,IF((SUM($K3084:AB3084)+12)&lt;$D3087,12,$D3087-SUM($K3084:AB3084)),0)),0),0)</f>
        <v>0</v>
      </c>
      <c r="AD3084" s="5">
        <f ca="1">IF(AND($G3085,NOT(ISTEXT($G3084)),ISNUMBER(Poczatek),ISNUMBER(Koniec_Projekt)),IFERROR(IF($D3084=LataProjekcji,$F3084,IF($D3084&lt;LataProjekcji,IF((SUM($K3084:AC3084)+12)&lt;$D3087,12,$D3087-SUM($K3084:AC3084)),0)),0),0)</f>
        <v>0</v>
      </c>
      <c r="AE3084" s="5">
        <f ca="1">IF(AND($G3085,NOT(ISTEXT($G3084)),ISNUMBER(Poczatek),ISNUMBER(Koniec_Projekt)),IFERROR(IF($D3084=LataProjekcji,$F3084,IF($D3084&lt;LataProjekcji,IF((SUM($K3084:AD3084)+12)&lt;$D3087,12,$D3087-SUM($K3084:AD3084)),0)),0),0)</f>
        <v>0</v>
      </c>
    </row>
    <row r="3085" spans="2:31" hidden="1">
      <c r="B3085" s="531" t="s">
        <v>758</v>
      </c>
      <c r="D3085" s="5">
        <f ca="1">D1933</f>
        <v>0</v>
      </c>
      <c r="E3085" s="459">
        <f ca="1">E1933</f>
        <v>0</v>
      </c>
      <c r="F3085" s="459">
        <f ca="1">F1933</f>
        <v>0</v>
      </c>
      <c r="G3085" s="1" t="b">
        <f>NOT(ISBLANK(am_transport))</f>
        <v>0</v>
      </c>
      <c r="H3085" s="543" t="b">
        <f ca="1">SUM(K3085:AE3085)=E3087</f>
        <v>1</v>
      </c>
      <c r="I3085" s="1" t="s">
        <v>753</v>
      </c>
      <c r="K3085" s="542">
        <f ca="1">IF(AND($G3085,NOT(ISTEXT($G3084)),ISNUMBER(Poczatek),ISNUMBER(Koniec_Projekt)),IFERROR(IF($D3084=LataProjekcji,IF($F3084&gt;$E3087,$E3087,$F3084),IF($D3087&gt;=$E3087,(IF($D3084&lt;LataProjekcji,IF((SUM(J3085:$K3085)+12)&lt;$E3087,12,$E3087-SUM(J3085:$K3085)),0)),(IF($D3084&lt;LataProjekcji,IF((SUM(J3085:$K3085)+12)&lt;$D3087,12,$D3087-SUM(J3085:$K3085)),0)))),0),0)</f>
        <v>0</v>
      </c>
      <c r="L3085" s="542">
        <f ca="1">IF(AND($G3085,NOT(ISTEXT($G3084)),ISNUMBER(Poczatek),ISNUMBER(Koniec_Projekt)),IFERROR(IF($D3084=LataProjekcji,IF($F3084&gt;$E3087,$E3087,$F3084),IF($D3087&gt;=$E3087,(IF($D3084&lt;LataProjekcji,IF((SUM($K3085:K3085)+12)&lt;$E3087,12,$E3087-SUM($K3085:K3085)),0)),(IF($D3084&lt;LataProjekcji,IF((SUM($K3085:K3085)+12)&lt;$D3087,12,$D3087-SUM($K3085:K3085)),0)))),0),0)</f>
        <v>0</v>
      </c>
      <c r="M3085" s="542">
        <f ca="1">IF(AND($G3085,NOT(ISTEXT($G3084)),ISNUMBER(Poczatek),ISNUMBER(Koniec_Projekt)),IFERROR(IF($D3084=LataProjekcji,IF($F3084&gt;$E3087,$E3087,$F3084),IF($D3087&gt;=$E3087,(IF($D3084&lt;LataProjekcji,IF((SUM($K3085:L3085)+12)&lt;$E3087,12,$E3087-SUM($K3085:L3085)),0)),(IF($D3084&lt;LataProjekcji,IF((SUM($K3085:L3085)+12)&lt;$D3087,12,$D3087-SUM($K3085:L3085)),0)))),0),0)</f>
        <v>0</v>
      </c>
      <c r="N3085" s="542">
        <f ca="1">IF(AND($G3085,NOT(ISTEXT($G3084)),ISNUMBER(Poczatek),ISNUMBER(Koniec_Projekt)),IFERROR(IF($D3084=LataProjekcji,IF($F3084&gt;$E3087,$E3087,$F3084),IF($D3087&gt;=$E3087,(IF($D3084&lt;LataProjekcji,IF((SUM($K3085:M3085)+12)&lt;$E3087,12,$E3087-SUM($K3085:M3085)),0)),(IF($D3084&lt;LataProjekcji,IF((SUM($K3085:M3085)+12)&lt;$D3087,12,$D3087-SUM($K3085:M3085)),0)))),0),0)</f>
        <v>0</v>
      </c>
      <c r="O3085" s="542">
        <f ca="1">IF(AND($G3085,NOT(ISTEXT($G3084)),ISNUMBER(Poczatek),ISNUMBER(Koniec_Projekt)),IFERROR(IF($D3084=LataProjekcji,IF($F3084&gt;$E3087,$E3087,$F3084),IF($D3087&gt;=$E3087,(IF($D3084&lt;LataProjekcji,IF((SUM($K3085:N3085)+12)&lt;$E3087,12,$E3087-SUM($K3085:N3085)),0)),(IF($D3084&lt;LataProjekcji,IF((SUM($K3085:N3085)+12)&lt;$D3087,12,$D3087-SUM($K3085:N3085)),0)))),0),0)</f>
        <v>0</v>
      </c>
      <c r="P3085" s="542">
        <f ca="1">IF(AND($G3085,NOT(ISTEXT($G3084)),ISNUMBER(Poczatek),ISNUMBER(Koniec_Projekt)),IFERROR(IF($D3084=LataProjekcji,IF($F3084&gt;$E3087,$E3087,$F3084),IF($D3087&gt;=$E3087,(IF($D3084&lt;LataProjekcji,IF((SUM($K3085:O3085)+12)&lt;$E3087,12,$E3087-SUM($K3085:O3085)),0)),(IF($D3084&lt;LataProjekcji,IF((SUM($K3085:O3085)+12)&lt;$D3087,12,$D3087-SUM($K3085:O3085)),0)))),0),0)</f>
        <v>0</v>
      </c>
      <c r="Q3085" s="542">
        <f ca="1">IF(AND($G3085,NOT(ISTEXT($G3084)),ISNUMBER(Poczatek),ISNUMBER(Koniec_Projekt)),IFERROR(IF($D3084=LataProjekcji,IF($F3084&gt;$E3087,$E3087,$F3084),IF($D3087&gt;=$E3087,(IF($D3084&lt;LataProjekcji,IF((SUM($K3085:P3085)+12)&lt;$E3087,12,$E3087-SUM($K3085:P3085)),0)),(IF($D3084&lt;LataProjekcji,IF((SUM($K3085:P3085)+12)&lt;$D3087,12,$D3087-SUM($K3085:P3085)),0)))),0),0)</f>
        <v>0</v>
      </c>
      <c r="R3085" s="542">
        <f ca="1">IF(AND($G3085,NOT(ISTEXT($G3084)),ISNUMBER(Poczatek),ISNUMBER(Koniec_Projekt)),IFERROR(IF($D3084=LataProjekcji,IF($F3084&gt;$E3087,$E3087,$F3084),IF($D3087&gt;=$E3087,(IF($D3084&lt;LataProjekcji,IF((SUM($K3085:Q3085)+12)&lt;$E3087,12,$E3087-SUM($K3085:Q3085)),0)),(IF($D3084&lt;LataProjekcji,IF((SUM($K3085:Q3085)+12)&lt;$D3087,12,$D3087-SUM($K3085:Q3085)),0)))),0),0)</f>
        <v>0</v>
      </c>
      <c r="S3085" s="542">
        <f ca="1">IF(AND($G3085,NOT(ISTEXT($G3084)),ISNUMBER(Poczatek),ISNUMBER(Koniec_Projekt)),IFERROR(IF($D3084=LataProjekcji,IF($F3084&gt;$E3087,$E3087,$F3084),IF($D3087&gt;=$E3087,(IF($D3084&lt;LataProjekcji,IF((SUM($K3085:R3085)+12)&lt;$E3087,12,$E3087-SUM($K3085:R3085)),0)),(IF($D3084&lt;LataProjekcji,IF((SUM($K3085:R3085)+12)&lt;$D3087,12,$D3087-SUM($K3085:R3085)),0)))),0),0)</f>
        <v>0</v>
      </c>
      <c r="T3085" s="542">
        <f ca="1">IF(AND($G3085,NOT(ISTEXT($G3084)),ISNUMBER(Poczatek),ISNUMBER(Koniec_Projekt)),IFERROR(IF($D3084=LataProjekcji,IF($F3084&gt;$E3087,$E3087,$F3084),IF($D3087&gt;=$E3087,(IF($D3084&lt;LataProjekcji,IF((SUM($K3085:S3085)+12)&lt;$E3087,12,$E3087-SUM($K3085:S3085)),0)),(IF($D3084&lt;LataProjekcji,IF((SUM($K3085:S3085)+12)&lt;$D3087,12,$D3087-SUM($K3085:S3085)),0)))),0),0)</f>
        <v>0</v>
      </c>
      <c r="U3085" s="542">
        <f ca="1">IF(AND($G3085,NOT(ISTEXT($G3084)),ISNUMBER(Poczatek),ISNUMBER(Koniec_Projekt)),IFERROR(IF($D3084=LataProjekcji,IF($F3084&gt;$E3087,$E3087,$F3084),IF($D3087&gt;=$E3087,(IF($D3084&lt;LataProjekcji,IF((SUM($K3085:T3085)+12)&lt;$E3087,12,$E3087-SUM($K3085:T3085)),0)),(IF($D3084&lt;LataProjekcji,IF((SUM($K3085:T3085)+12)&lt;$D3087,12,$D3087-SUM($K3085:T3085)),0)))),0),0)</f>
        <v>0</v>
      </c>
      <c r="V3085" s="542">
        <f ca="1">IF(AND($G3085,NOT(ISTEXT($G3084)),ISNUMBER(Poczatek),ISNUMBER(Koniec_Projekt)),IFERROR(IF($D3084=LataProjekcji,IF($F3084&gt;$E3087,$E3087,$F3084),IF($D3087&gt;=$E3087,(IF($D3084&lt;LataProjekcji,IF((SUM($K3085:U3085)+12)&lt;$E3087,12,$E3087-SUM($K3085:U3085)),0)),(IF($D3084&lt;LataProjekcji,IF((SUM($K3085:U3085)+12)&lt;$D3087,12,$D3087-SUM($K3085:U3085)),0)))),0),0)</f>
        <v>0</v>
      </c>
      <c r="W3085" s="542">
        <f ca="1">IF(AND($G3085,NOT(ISTEXT($G3084)),ISNUMBER(Poczatek),ISNUMBER(Koniec_Projekt)),IFERROR(IF($D3084=LataProjekcji,IF($F3084&gt;$E3087,$E3087,$F3084),IF($D3087&gt;=$E3087,(IF($D3084&lt;LataProjekcji,IF((SUM($K3085:V3085)+12)&lt;$E3087,12,$E3087-SUM($K3085:V3085)),0)),(IF($D3084&lt;LataProjekcji,IF((SUM($K3085:V3085)+12)&lt;$D3087,12,$D3087-SUM($K3085:V3085)),0)))),0),0)</f>
        <v>0</v>
      </c>
      <c r="X3085" s="542">
        <f ca="1">IF(AND($G3085,NOT(ISTEXT($G3084)),ISNUMBER(Poczatek),ISNUMBER(Koniec_Projekt)),IFERROR(IF($D3084=LataProjekcji,IF($F3084&gt;$E3087,$E3087,$F3084),IF($D3087&gt;=$E3087,(IF($D3084&lt;LataProjekcji,IF((SUM($K3085:W3085)+12)&lt;$E3087,12,$E3087-SUM($K3085:W3085)),0)),(IF($D3084&lt;LataProjekcji,IF((SUM($K3085:W3085)+12)&lt;$D3087,12,$D3087-SUM($K3085:W3085)),0)))),0),0)</f>
        <v>0</v>
      </c>
      <c r="Y3085" s="542">
        <f ca="1">IF(AND($G3085,NOT(ISTEXT($G3084)),ISNUMBER(Poczatek),ISNUMBER(Koniec_Projekt)),IFERROR(IF($D3084=LataProjekcji,IF($F3084&gt;$E3087,$E3087,$F3084),IF($D3087&gt;=$E3087,(IF($D3084&lt;LataProjekcji,IF((SUM($K3085:X3085)+12)&lt;$E3087,12,$E3087-SUM($K3085:X3085)),0)),(IF($D3084&lt;LataProjekcji,IF((SUM($K3085:X3085)+12)&lt;$D3087,12,$D3087-SUM($K3085:X3085)),0)))),0),0)</f>
        <v>0</v>
      </c>
      <c r="Z3085" s="542">
        <f ca="1">IF(AND($G3085,NOT(ISTEXT($G3084)),ISNUMBER(Poczatek),ISNUMBER(Koniec_Projekt)),IFERROR(IF($D3084=LataProjekcji,IF($F3084&gt;$E3087,$E3087,$F3084),IF($D3087&gt;=$E3087,(IF($D3084&lt;LataProjekcji,IF((SUM($K3085:Y3085)+12)&lt;$E3087,12,$E3087-SUM($K3085:Y3085)),0)),(IF($D3084&lt;LataProjekcji,IF((SUM($K3085:Y3085)+12)&lt;$D3087,12,$D3087-SUM($K3085:Y3085)),0)))),0),0)</f>
        <v>0</v>
      </c>
      <c r="AA3085" s="542">
        <f ca="1">IF(AND($G3085,NOT(ISTEXT($G3084)),ISNUMBER(Poczatek),ISNUMBER(Koniec_Projekt)),IFERROR(IF($D3084=LataProjekcji,IF($F3084&gt;$E3087,$E3087,$F3084),IF($D3087&gt;=$E3087,(IF($D3084&lt;LataProjekcji,IF((SUM($K3085:Z3085)+12)&lt;$E3087,12,$E3087-SUM($K3085:Z3085)),0)),(IF($D3084&lt;LataProjekcji,IF((SUM($K3085:Z3085)+12)&lt;$D3087,12,$D3087-SUM($K3085:Z3085)),0)))),0),0)</f>
        <v>0</v>
      </c>
      <c r="AB3085" s="542">
        <f ca="1">IF(AND($G3085,NOT(ISTEXT($G3084)),ISNUMBER(Poczatek),ISNUMBER(Koniec_Projekt)),IFERROR(IF($D3084=LataProjekcji,IF($F3084&gt;$E3087,$E3087,$F3084),IF($D3087&gt;=$E3087,(IF($D3084&lt;LataProjekcji,IF((SUM($K3085:AA3085)+12)&lt;$E3087,12,$E3087-SUM($K3085:AA3085)),0)),(IF($D3084&lt;LataProjekcji,IF((SUM($K3085:AA3085)+12)&lt;$D3087,12,$D3087-SUM($K3085:AA3085)),0)))),0),0)</f>
        <v>0</v>
      </c>
      <c r="AC3085" s="542">
        <f ca="1">IF(AND($G3085,NOT(ISTEXT($G3084)),ISNUMBER(Poczatek),ISNUMBER(Koniec_Projekt)),IFERROR(IF($D3084=LataProjekcji,IF($F3084&gt;$E3087,$E3087,$F3084),IF($D3087&gt;=$E3087,(IF($D3084&lt;LataProjekcji,IF((SUM($K3085:AB3085)+12)&lt;$E3087,12,$E3087-SUM($K3085:AB3085)),0)),(IF($D3084&lt;LataProjekcji,IF((SUM($K3085:AB3085)+12)&lt;$D3087,12,$D3087-SUM($K3085:AB3085)),0)))),0),0)</f>
        <v>0</v>
      </c>
      <c r="AD3085" s="542">
        <f ca="1">IF(AND($G3085,NOT(ISTEXT($G3084)),ISNUMBER(Poczatek),ISNUMBER(Koniec_Projekt)),IFERROR(IF($D3084=LataProjekcji,IF($F3084&gt;$E3087,$E3087,$F3084),IF($D3087&gt;=$E3087,(IF($D3084&lt;LataProjekcji,IF((SUM($K3085:AC3085)+12)&lt;$E3087,12,$E3087-SUM($K3085:AC3085)),0)),(IF($D3084&lt;LataProjekcji,IF((SUM($K3085:AC3085)+12)&lt;$D3087,12,$D3087-SUM($K3085:AC3085)),0)))),0),0)</f>
        <v>0</v>
      </c>
      <c r="AE3085" s="542">
        <f ca="1">IF(AND($G3085,NOT(ISTEXT($G3084)),ISNUMBER(Poczatek),ISNUMBER(Koniec_Projekt)),IFERROR(IF($D3084=LataProjekcji,IF($F3084&gt;$E3087,$E3087,$F3084),IF($D3087&gt;=$E3087,(IF($D3084&lt;LataProjekcji,IF((SUM($K3085:AD3085)+12)&lt;$E3087,12,$E3087-SUM($K3085:AD3085)),0)),(IF($D3084&lt;LataProjekcji,IF((SUM($K3085:AD3085)+12)&lt;$D3087,12,$D3087-SUM($K3085:AD3085)),0)))),0),0)</f>
        <v>0</v>
      </c>
    </row>
    <row r="3086" spans="2:31" hidden="1">
      <c r="B3086" s="531" t="s">
        <v>757</v>
      </c>
      <c r="D3086" s="459">
        <f ca="1">D1934</f>
        <v>0</v>
      </c>
      <c r="E3086" s="459">
        <f ca="1">IF(D3085&gt;10,ROUND(D3086/12,2),D3086)</f>
        <v>0</v>
      </c>
      <c r="F3086" s="529">
        <f>Koniec_Projekt</f>
        <v>0</v>
      </c>
      <c r="G3086" s="330">
        <f>Miesiac_Koniec_Projekt</f>
        <v>0</v>
      </c>
      <c r="H3086" s="543" t="b">
        <f ca="1">SUM(K3086:AE3086)=D3085</f>
        <v>1</v>
      </c>
      <c r="I3086" s="1" t="s">
        <v>716</v>
      </c>
      <c r="K3086" s="256">
        <f ca="1">IF(AND($G3085,NOT(ISTEXT($G3084)),ISNUMBER(Poczatek),ISNUMBER(Koniec_Projekt)),IFERROR(IF(LataProjekcji=$F3087,ROUND($D3085,0),ROUND(K3084*$E3086,0)),0),0)</f>
        <v>0</v>
      </c>
      <c r="L3086" s="5">
        <f ca="1">IF(AND($G3085,NOT(ISTEXT($G3084)),ISNUMBER(Poczatek),ISNUMBER(Koniec_Projekt)),IFERROR(IF(LataProjekcji=$F3087,ROUND($D3085-SUM(K3086:$K3086),0),ROUND(L3084*$E3086,0)),0),0)</f>
        <v>0</v>
      </c>
      <c r="M3086" s="5">
        <f ca="1">IF(AND($G3085,NOT(ISTEXT($G3084)),ISNUMBER(Poczatek),ISNUMBER(Koniec_Projekt)),IFERROR(IF(LataProjekcji=$F3087,ROUND($D3085-SUM($K3086:L3086),0),ROUND(M3084*$E3086,0)),0),0)</f>
        <v>0</v>
      </c>
      <c r="N3086" s="5">
        <f ca="1">IF(AND($G3085,NOT(ISTEXT($G3084)),ISNUMBER(Poczatek),ISNUMBER(Koniec_Projekt)),IFERROR(IF(LataProjekcji=$F3087,ROUND($D3085-SUM($K3086:M3086),0),ROUND(N3084*$E3086,0)),0),0)</f>
        <v>0</v>
      </c>
      <c r="O3086" s="5">
        <f ca="1">IF(AND($G3085,NOT(ISTEXT($G3084)),ISNUMBER(Poczatek),ISNUMBER(Koniec_Projekt)),IFERROR(IF(LataProjekcji=$F3087,ROUND($D3085-SUM($K3086:N3086),0),ROUND(O3084*$E3086,0)),0),0)</f>
        <v>0</v>
      </c>
      <c r="P3086" s="5">
        <f ca="1">IF(AND($G3085,NOT(ISTEXT($G3084)),ISNUMBER(Poczatek),ISNUMBER(Koniec_Projekt)),IFERROR(IF(LataProjekcji=$F3087,ROUND($D3085-SUM($K3086:O3086),0),ROUND(P3084*$E3086,0)),0),0)</f>
        <v>0</v>
      </c>
      <c r="Q3086" s="5">
        <f ca="1">IF(AND($G3085,NOT(ISTEXT($G3084)),ISNUMBER(Poczatek),ISNUMBER(Koniec_Projekt)),IFERROR(IF(LataProjekcji=$F3087,ROUND($D3085-SUM($K3086:P3086),0),ROUND(Q3084*$E3086,0)),0),0)</f>
        <v>0</v>
      </c>
      <c r="R3086" s="5">
        <f ca="1">IF(AND($G3085,NOT(ISTEXT($G3084)),ISNUMBER(Poczatek),ISNUMBER(Koniec_Projekt)),IFERROR(IF(LataProjekcji=$F3087,ROUND($D3085-SUM($K3086:Q3086),0),ROUND(R3084*$E3086,0)),0),0)</f>
        <v>0</v>
      </c>
      <c r="S3086" s="5">
        <f ca="1">IF(AND($G3085,NOT(ISTEXT($G3084)),ISNUMBER(Poczatek),ISNUMBER(Koniec_Projekt)),IFERROR(IF(LataProjekcji=$F3087,ROUND($D3085-SUM($K3086:R3086),0),ROUND(S3084*$E3086,0)),0),0)</f>
        <v>0</v>
      </c>
      <c r="T3086" s="5">
        <f ca="1">IF(AND($G3085,NOT(ISTEXT($G3084)),ISNUMBER(Poczatek),ISNUMBER(Koniec_Projekt)),IFERROR(IF(LataProjekcji=$F3087,ROUND($D3085-SUM($K3086:S3086),0),ROUND(T3084*$E3086,0)),0),0)</f>
        <v>0</v>
      </c>
      <c r="U3086" s="5">
        <f ca="1">IF(AND($G3085,NOT(ISTEXT($G3084)),ISNUMBER(Poczatek),ISNUMBER(Koniec_Projekt)),IFERROR(IF(LataProjekcji=$F3087,ROUND($D3085-SUM($K3086:T3086),0),ROUND(U3084*$E3086,0)),0),0)</f>
        <v>0</v>
      </c>
      <c r="V3086" s="5">
        <f ca="1">IF(AND($G3085,NOT(ISTEXT($G3084)),ISNUMBER(Poczatek),ISNUMBER(Koniec_Projekt)),IFERROR(IF(LataProjekcji=$F3087,ROUND($D3085-SUM($K3086:U3086),0),ROUND(V3084*$E3086,0)),0),0)</f>
        <v>0</v>
      </c>
      <c r="W3086" s="5">
        <f ca="1">IF(AND($G3085,NOT(ISTEXT($G3084)),ISNUMBER(Poczatek),ISNUMBER(Koniec_Projekt)),IFERROR(IF(LataProjekcji=$F3087,ROUND($D3085-SUM($K3086:V3086),0),ROUND(W3084*$E3086,0)),0),0)</f>
        <v>0</v>
      </c>
      <c r="X3086" s="5">
        <f ca="1">IF(AND($G3085,NOT(ISTEXT($G3084)),ISNUMBER(Poczatek),ISNUMBER(Koniec_Projekt)),IFERROR(IF(LataProjekcji=$F3087,ROUND($D3085-SUM($K3086:W3086),0),ROUND(X3084*$E3086,0)),0),0)</f>
        <v>0</v>
      </c>
      <c r="Y3086" s="5">
        <f ca="1">IF(AND($G3085,NOT(ISTEXT($G3084)),ISNUMBER(Poczatek),ISNUMBER(Koniec_Projekt)),IFERROR(IF(LataProjekcji=$F3087,ROUND($D3085-SUM($K3086:X3086),0),ROUND(Y3084*$E3086,0)),0),0)</f>
        <v>0</v>
      </c>
      <c r="Z3086" s="5">
        <f ca="1">IF(AND($G3085,NOT(ISTEXT($G3084)),ISNUMBER(Poczatek),ISNUMBER(Koniec_Projekt)),IFERROR(IF(LataProjekcji=$F3087,ROUND($D3085-SUM($K3086:Y3086),0),ROUND(Z3084*$E3086,0)),0),0)</f>
        <v>0</v>
      </c>
      <c r="AA3086" s="5">
        <f ca="1">IF(AND($G3085,NOT(ISTEXT($G3084)),ISNUMBER(Poczatek),ISNUMBER(Koniec_Projekt)),IFERROR(IF(LataProjekcji=$F3087,ROUND($D3085-SUM($K3086:Z3086),0),ROUND(AA3084*$E3086,0)),0),0)</f>
        <v>0</v>
      </c>
      <c r="AB3086" s="5">
        <f ca="1">IF(AND($G3085,NOT(ISTEXT($G3084)),ISNUMBER(Poczatek),ISNUMBER(Koniec_Projekt)),IFERROR(IF(LataProjekcji=$F3087,ROUND($D3085-SUM($K3086:AA3086),0),ROUND(AB3084*$E3086,0)),0),0)</f>
        <v>0</v>
      </c>
      <c r="AC3086" s="5">
        <f ca="1">IF(AND($G3085,NOT(ISTEXT($G3084)),ISNUMBER(Poczatek),ISNUMBER(Koniec_Projekt)),IFERROR(IF(LataProjekcji=$F3087,ROUND($D3085-SUM($K3086:AB3086),0),ROUND(AC3084*$E3086,0)),0),0)</f>
        <v>0</v>
      </c>
      <c r="AD3086" s="5">
        <f ca="1">IF(AND($G3085,NOT(ISTEXT($G3084)),ISNUMBER(Poczatek),ISNUMBER(Koniec_Projekt)),IFERROR(IF(LataProjekcji=$F3087,ROUND($D3085-SUM($K3086:AC3086),0),ROUND(AD3084*$E3086,0)),0),0)</f>
        <v>0</v>
      </c>
      <c r="AE3086" s="5">
        <f ca="1">IF(AND($G3085,NOT(ISTEXT($G3084)),ISNUMBER(Poczatek),ISNUMBER(Koniec_Projekt)),IFERROR(IF(LataProjekcji=$F3087,ROUND($D3085-SUM($K3086:AD3086),0),ROUND(AE3084*$E3086,0)),0),0)</f>
        <v>0</v>
      </c>
    </row>
    <row r="3087" spans="2:31" hidden="1">
      <c r="B3087" s="531" t="s">
        <v>754</v>
      </c>
      <c r="D3087" s="1">
        <f ca="1">IFERROR(ROUNDUP(D3085/E3086,0),0)</f>
        <v>0</v>
      </c>
      <c r="E3087" s="1">
        <f ca="1">IF(D3087=0,0,DATEDIF(DATE(D3084,E3084,1),DATE(F3086,G3086,1),"m"))</f>
        <v>0</v>
      </c>
      <c r="F3087" s="1" t="str">
        <f ca="1">IFERROR(YEAR(G3084),"brak daty")</f>
        <v>brak daty</v>
      </c>
      <c r="G3087" s="1" t="str">
        <f ca="1">IFERROR(MONTH(G3084),"brak daty")</f>
        <v>brak daty</v>
      </c>
      <c r="I3087" s="1" t="s">
        <v>426</v>
      </c>
      <c r="K3087" s="5">
        <f ca="1">IF(AND($G3085,NOT(ISTEXT($G3084)),ISNUMBER(Poczatek),ISNUMBER(Koniec_Projekt)),IFERROR(IF(LataProjekcji=$F3086,IF(AND($G3086=$G3087,$F3086=$F3087),ROUND($D3085-SUM($K3087),0),ROUND(K3085*$E3086,0)),IF(LataProjekcji&gt;$F3086,0,ROUND(K3085*$E3086,0))),0),0)</f>
        <v>0</v>
      </c>
      <c r="L3087" s="5">
        <f ca="1">IF(AND($G3085,NOT(ISTEXT($G3084)),ISNUMBER(Poczatek),ISNUMBER(Koniec_Projekt)),IFERROR(IF(LataProjekcji=$F3086,IF(AND($G3086=$G3087,$F3086=$F3087),ROUND($D3085-SUM($K3087:K3087),0),ROUND(L3085*$E3086,0)),IF(LataProjekcji&gt;$F3086,0,ROUND(L3085*$E3086,0))),0),0)</f>
        <v>0</v>
      </c>
      <c r="M3087" s="5">
        <f ca="1">IF(AND($G3085,NOT(ISTEXT($G3084)),ISNUMBER(Poczatek),ISNUMBER(Koniec_Projekt)),IFERROR(IF(LataProjekcji=$F3086,IF(AND($G3086=$G3087,$F3086=$F3087),ROUND($D3085-SUM($K3087:L3087),0),ROUND(M3085*$E3086,0)),IF(LataProjekcji&gt;$F3086,0,ROUND(M3085*$E3086,0))),0),0)</f>
        <v>0</v>
      </c>
      <c r="N3087" s="5">
        <f ca="1">IF(AND($G3085,NOT(ISTEXT($G3084)),ISNUMBER(Poczatek),ISNUMBER(Koniec_Projekt)),IFERROR(IF(LataProjekcji=$F3086,IF(AND($G3086=$G3087,$F3086=$F3087),ROUND($D3085-SUM($K3087:M3087),0),ROUND(N3085*$E3086,0)),IF(LataProjekcji&gt;$F3086,0,ROUND(N3085*$E3086,0))),0),0)</f>
        <v>0</v>
      </c>
      <c r="O3087" s="5">
        <f ca="1">IF(AND($G3085,NOT(ISTEXT($G3084)),ISNUMBER(Poczatek),ISNUMBER(Koniec_Projekt)),IFERROR(IF(LataProjekcji=$F3086,IF(AND($G3086=$G3087,$F3086=$F3087),ROUND($D3085-SUM($K3087:N3087),0),ROUND(O3085*$E3086,0)),IF(LataProjekcji&gt;$F3086,0,ROUND(O3085*$E3086,0))),0),0)</f>
        <v>0</v>
      </c>
      <c r="P3087" s="5">
        <f ca="1">IF(AND($G3085,NOT(ISTEXT($G3084)),ISNUMBER(Poczatek),ISNUMBER(Koniec_Projekt)),IFERROR(IF(LataProjekcji=$F3086,IF(AND($G3086=$G3087,$F3086=$F3087),ROUND($D3085-SUM($K3087:O3087),0),ROUND(P3085*$E3086,0)),IF(LataProjekcji&gt;$F3086,0,ROUND(P3085*$E3086,0))),0),0)</f>
        <v>0</v>
      </c>
      <c r="Q3087" s="5">
        <f ca="1">IF(AND($G3085,NOT(ISTEXT($G3084)),ISNUMBER(Poczatek),ISNUMBER(Koniec_Projekt)),IFERROR(IF(LataProjekcji=$F3086,IF(AND($G3086=$G3087,$F3086=$F3087),ROUND($D3085-SUM($K3087:P3087),0),ROUND(Q3085*$E3086,0)),IF(LataProjekcji&gt;$F3086,0,ROUND(Q3085*$E3086,0))),0),0)</f>
        <v>0</v>
      </c>
      <c r="R3087" s="5">
        <f ca="1">IF(AND($G3085,NOT(ISTEXT($G3084)),ISNUMBER(Poczatek),ISNUMBER(Koniec_Projekt)),IFERROR(IF(LataProjekcji=$F3086,IF(AND($G3086=$G3087,$F3086=$F3087),ROUND($D3085-SUM($K3087:Q3087),0),ROUND(R3085*$E3086,0)),IF(LataProjekcji&gt;$F3086,0,ROUND(R3085*$E3086,0))),0),0)</f>
        <v>0</v>
      </c>
      <c r="S3087" s="5">
        <f ca="1">IF(AND($G3085,NOT(ISTEXT($G3084)),ISNUMBER(Poczatek),ISNUMBER(Koniec_Projekt)),IFERROR(IF(LataProjekcji=$F3086,IF(AND($G3086=$G3087,$F3086=$F3087),ROUND($D3085-SUM($K3087:R3087),0),ROUND(S3085*$E3086,0)),IF(LataProjekcji&gt;$F3086,0,ROUND(S3085*$E3086,0))),0),0)</f>
        <v>0</v>
      </c>
      <c r="T3087" s="5">
        <f ca="1">IF(AND($G3085,NOT(ISTEXT($G3084)),ISNUMBER(Poczatek),ISNUMBER(Koniec_Projekt)),IFERROR(IF(LataProjekcji=$F3086,IF(AND($G3086=$G3087,$F3086=$F3087),ROUND($D3085-SUM($K3087:S3087),0),ROUND(T3085*$E3086,0)),IF(LataProjekcji&gt;$F3086,0,ROUND(T3085*$E3086,0))),0),0)</f>
        <v>0</v>
      </c>
      <c r="U3087" s="5">
        <f ca="1">IF(AND($G3085,NOT(ISTEXT($G3084)),ISNUMBER(Poczatek),ISNUMBER(Koniec_Projekt)),IFERROR(IF(LataProjekcji=$F3086,IF(AND($G3086=$G3087,$F3086=$F3087),ROUND($D3085-SUM($K3087:T3087),0),ROUND(U3085*$E3086,0)),IF(LataProjekcji&gt;$F3086,0,ROUND(U3085*$E3086,0))),0),0)</f>
        <v>0</v>
      </c>
      <c r="V3087" s="5">
        <f ca="1">IF(AND($G3085,NOT(ISTEXT($G3084)),ISNUMBER(Poczatek),ISNUMBER(Koniec_Projekt)),IFERROR(IF(LataProjekcji=$F3086,IF(AND($G3086=$G3087,$F3086=$F3087),ROUND($D3085-SUM($K3087:U3087),0),ROUND(V3085*$E3086,0)),IF(LataProjekcji&gt;$F3086,0,ROUND(V3085*$E3086,0))),0),0)</f>
        <v>0</v>
      </c>
      <c r="W3087" s="5">
        <f ca="1">IF(AND($G3085,NOT(ISTEXT($G3084)),ISNUMBER(Poczatek),ISNUMBER(Koniec_Projekt)),IFERROR(IF(LataProjekcji=$F3086,IF(AND($G3086=$G3087,$F3086=$F3087),ROUND($D3085-SUM($K3087:V3087),0),ROUND(W3085*$E3086,0)),IF(LataProjekcji&gt;$F3086,0,ROUND(W3085*$E3086,0))),0),0)</f>
        <v>0</v>
      </c>
      <c r="X3087" s="5">
        <f ca="1">IF(AND($G3085,NOT(ISTEXT($G3084)),ISNUMBER(Poczatek),ISNUMBER(Koniec_Projekt)),IFERROR(IF(LataProjekcji=$F3086,IF(AND($G3086=$G3087,$F3086=$F3087),ROUND($D3085-SUM($K3087:W3087),0),ROUND(X3085*$E3086,0)),IF(LataProjekcji&gt;$F3086,0,ROUND(X3085*$E3086,0))),0),0)</f>
        <v>0</v>
      </c>
      <c r="Y3087" s="5">
        <f ca="1">IF(AND($G3085,NOT(ISTEXT($G3084)),ISNUMBER(Poczatek),ISNUMBER(Koniec_Projekt)),IFERROR(IF(LataProjekcji=$F3086,IF(AND($G3086=$G3087,$F3086=$F3087),ROUND($D3085-SUM($K3087:X3087),0),ROUND(Y3085*$E3086,0)),IF(LataProjekcji&gt;$F3086,0,ROUND(Y3085*$E3086,0))),0),0)</f>
        <v>0</v>
      </c>
      <c r="Z3087" s="5">
        <f ca="1">IF(AND($G3085,NOT(ISTEXT($G3084)),ISNUMBER(Poczatek),ISNUMBER(Koniec_Projekt)),IFERROR(IF(LataProjekcji=$F3086,IF(AND($G3086=$G3087,$F3086=$F3087),ROUND($D3085-SUM($K3087:Y3087),0),ROUND(Z3085*$E3086,0)),IF(LataProjekcji&gt;$F3086,0,ROUND(Z3085*$E3086,0))),0),0)</f>
        <v>0</v>
      </c>
      <c r="AA3087" s="5">
        <f ca="1">IF(AND($G3085,NOT(ISTEXT($G3084)),ISNUMBER(Poczatek),ISNUMBER(Koniec_Projekt)),IFERROR(IF(LataProjekcji=$F3086,IF(AND($G3086=$G3087,$F3086=$F3087),ROUND($D3085-SUM($K3087:Z3087),0),ROUND(AA3085*$E3086,0)),IF(LataProjekcji&gt;$F3086,0,ROUND(AA3085*$E3086,0))),0),0)</f>
        <v>0</v>
      </c>
      <c r="AB3087" s="5">
        <f ca="1">IF(AND($G3085,NOT(ISTEXT($G3084)),ISNUMBER(Poczatek),ISNUMBER(Koniec_Projekt)),IFERROR(IF(LataProjekcji=$F3086,IF(AND($G3086=$G3087,$F3086=$F3087),ROUND($D3085-SUM($K3087:AA3087),0),ROUND(AB3085*$E3086,0)),IF(LataProjekcji&gt;$F3086,0,ROUND(AB3085*$E3086,0))),0),0)</f>
        <v>0</v>
      </c>
      <c r="AC3087" s="5">
        <f ca="1">IF(AND($G3085,NOT(ISTEXT($G3084)),ISNUMBER(Poczatek),ISNUMBER(Koniec_Projekt)),IFERROR(IF(LataProjekcji=$F3086,IF(AND($G3086=$G3087,$F3086=$F3087),ROUND($D3085-SUM($K3087:AB3087),0),ROUND(AC3085*$E3086,0)),IF(LataProjekcji&gt;$F3086,0,ROUND(AC3085*$E3086,0))),0),0)</f>
        <v>0</v>
      </c>
      <c r="AD3087" s="5">
        <f ca="1">IF(AND($G3085,NOT(ISTEXT($G3084)),ISNUMBER(Poczatek),ISNUMBER(Koniec_Projekt)),IFERROR(IF(LataProjekcji=$F3086,IF(AND($G3086=$G3087,$F3086=$F3087),ROUND($D3085-SUM($K3087:AC3087),0),ROUND(AD3085*$E3086,0)),IF(LataProjekcji&gt;$F3086,0,ROUND(AD3085*$E3086,0))),0),0)</f>
        <v>0</v>
      </c>
      <c r="AE3087" s="5">
        <f ca="1">IF(AND($G3085,NOT(ISTEXT($G3084)),ISNUMBER(Poczatek),ISNUMBER(Koniec_Projekt)),IFERROR(IF(LataProjekcji=$F3086,IF(AND($G3086=$G3087,$F3086=$F3087),ROUND($D3085-SUM($K3087:AD3087),0),ROUND(AE3085*$E3086,0)),IF(LataProjekcji&gt;$F3086,0,ROUND(AE3085*$E3086,0))),0),0)</f>
        <v>0</v>
      </c>
    </row>
    <row r="3088" spans="2:31" ht="12.5" hidden="1" thickBot="1">
      <c r="B3088" s="532" t="s">
        <v>755</v>
      </c>
      <c r="C3088" s="533"/>
      <c r="D3088" s="534">
        <f ca="1">IF(D3085&gt;10,ROUND((D3087-1)*E3086,0),E3086)</f>
        <v>0</v>
      </c>
      <c r="E3088" s="534">
        <f ca="1">D3085-D3088</f>
        <v>0</v>
      </c>
      <c r="F3088" s="533"/>
      <c r="G3088" s="533"/>
      <c r="H3088" s="533"/>
      <c r="I3088" s="533"/>
      <c r="J3088" s="533"/>
      <c r="K3088" s="533"/>
      <c r="L3088" s="533"/>
      <c r="M3088" s="533"/>
      <c r="N3088" s="533"/>
      <c r="O3088" s="533"/>
      <c r="P3088" s="533"/>
      <c r="Q3088" s="533"/>
      <c r="R3088" s="533"/>
      <c r="S3088" s="533"/>
      <c r="T3088" s="533"/>
      <c r="U3088" s="533"/>
      <c r="V3088" s="533"/>
      <c r="W3088" s="533"/>
      <c r="X3088" s="533"/>
      <c r="Y3088" s="533"/>
      <c r="Z3088" s="533"/>
      <c r="AA3088" s="533"/>
      <c r="AB3088" s="533"/>
      <c r="AC3088" s="533"/>
      <c r="AD3088" s="533"/>
      <c r="AE3088" s="533"/>
    </row>
    <row r="3089" spans="2:31" ht="12.5" hidden="1" thickTop="1"/>
    <row r="3090" spans="2:31" ht="12.5" hidden="1" thickBot="1">
      <c r="B3090" s="535" t="str">
        <f ca="1">"nazwa ST: "&amp;B1938</f>
        <v>nazwa ST: 0</v>
      </c>
      <c r="C3090" s="535"/>
      <c r="D3090" s="536">
        <f>D1938</f>
        <v>312</v>
      </c>
      <c r="E3090" s="535"/>
      <c r="F3090" s="535"/>
      <c r="G3090" s="535"/>
      <c r="H3090" s="535"/>
      <c r="I3090" s="535"/>
      <c r="J3090" s="535"/>
      <c r="K3090" s="544" t="str">
        <f t="shared" ref="K3090:AE3090" si="3775">LataProjekcji</f>
        <v>Uzupełnij dane</v>
      </c>
      <c r="L3090" s="544" t="str">
        <f t="shared" si="3775"/>
        <v/>
      </c>
      <c r="M3090" s="544" t="str">
        <f t="shared" si="3775"/>
        <v/>
      </c>
      <c r="N3090" s="544" t="str">
        <f t="shared" si="3775"/>
        <v/>
      </c>
      <c r="O3090" s="544" t="str">
        <f t="shared" si="3775"/>
        <v/>
      </c>
      <c r="P3090" s="544" t="str">
        <f t="shared" si="3775"/>
        <v/>
      </c>
      <c r="Q3090" s="544" t="str">
        <f t="shared" si="3775"/>
        <v/>
      </c>
      <c r="R3090" s="544" t="str">
        <f t="shared" si="3775"/>
        <v/>
      </c>
      <c r="S3090" s="544" t="str">
        <f t="shared" si="3775"/>
        <v/>
      </c>
      <c r="T3090" s="544" t="str">
        <f t="shared" si="3775"/>
        <v/>
      </c>
      <c r="U3090" s="544" t="str">
        <f t="shared" si="3775"/>
        <v/>
      </c>
      <c r="V3090" s="544" t="str">
        <f t="shared" si="3775"/>
        <v/>
      </c>
      <c r="W3090" s="544" t="str">
        <f t="shared" si="3775"/>
        <v/>
      </c>
      <c r="X3090" s="544" t="str">
        <f t="shared" si="3775"/>
        <v/>
      </c>
      <c r="Y3090" s="544" t="str">
        <f t="shared" si="3775"/>
        <v/>
      </c>
      <c r="Z3090" s="544" t="str">
        <f t="shared" si="3775"/>
        <v/>
      </c>
      <c r="AA3090" s="544" t="str">
        <f t="shared" si="3775"/>
        <v/>
      </c>
      <c r="AB3090" s="544" t="str">
        <f t="shared" si="3775"/>
        <v/>
      </c>
      <c r="AC3090" s="544" t="str">
        <f t="shared" si="3775"/>
        <v/>
      </c>
      <c r="AD3090" s="544" t="str">
        <f t="shared" si="3775"/>
        <v/>
      </c>
      <c r="AE3090" s="544" t="str">
        <f t="shared" si="3775"/>
        <v/>
      </c>
    </row>
    <row r="3091" spans="2:31" hidden="1">
      <c r="B3091" s="531" t="s">
        <v>756</v>
      </c>
      <c r="D3091" s="1">
        <f ca="1">D1939</f>
        <v>1900</v>
      </c>
      <c r="E3091" s="1">
        <f ca="1">E1939</f>
        <v>1</v>
      </c>
      <c r="F3091" s="1">
        <f ca="1">IF(D3092&gt;10,F1939,1)</f>
        <v>1</v>
      </c>
      <c r="G3091" s="530" t="str">
        <f ca="1">IF(ISBLANK(OFFSET($E$269,$D3090,0)),"brak daty",IF(D3092&gt;10,EDATE(OFFSET($E$269,$D3090,0),D3094),DATE(D3091,E3091,1)))</f>
        <v>brak daty</v>
      </c>
      <c r="H3091" s="543" t="b">
        <f ca="1">SUM(K3091:AE3091)=D3094</f>
        <v>1</v>
      </c>
      <c r="I3091" s="1" t="s">
        <v>752</v>
      </c>
      <c r="K3091" s="5">
        <f ca="1">IF(AND($G3092,NOT(ISTEXT($G3091)),ISNUMBER(Poczatek),ISNUMBER(Koniec_Projekt)),IFERROR(IF($D3091=LataProjekcji,$F3091,IF($D3091&lt;LataProjekcji,IF((SUM(K3091)+12)&lt;$D3094,12,$D3094-SUM(K3091)),0)),0),0)</f>
        <v>0</v>
      </c>
      <c r="L3091" s="5">
        <f ca="1">IF(AND($G3092,NOT(ISTEXT($G3091)),ISNUMBER(Poczatek),ISNUMBER(Koniec_Projekt)),IFERROR(IF($D3091=LataProjekcji,$F3091,IF($D3091&lt;LataProjekcji,IF((SUM($K3091:K3091)+12)&lt;$D3094,12,$D3094-SUM($K3091:K3091)),0)),0),0)</f>
        <v>0</v>
      </c>
      <c r="M3091" s="5">
        <f ca="1">IF(AND($G3092,NOT(ISTEXT($G3091)),ISNUMBER(Poczatek),ISNUMBER(Koniec_Projekt)),IFERROR(IF($D3091=LataProjekcji,$F3091,IF($D3091&lt;LataProjekcji,IF((SUM($K3091:L3091)+12)&lt;$D3094,12,$D3094-SUM($K3091:L3091)),0)),0),0)</f>
        <v>0</v>
      </c>
      <c r="N3091" s="5">
        <f ca="1">IF(AND($G3092,NOT(ISTEXT($G3091)),ISNUMBER(Poczatek),ISNUMBER(Koniec_Projekt)),IFERROR(IF($D3091=LataProjekcji,$F3091,IF($D3091&lt;LataProjekcji,IF((SUM($K3091:M3091)+12)&lt;$D3094,12,$D3094-SUM($K3091:M3091)),0)),0),0)</f>
        <v>0</v>
      </c>
      <c r="O3091" s="5">
        <f ca="1">IF(AND($G3092,NOT(ISTEXT($G3091)),ISNUMBER(Poczatek),ISNUMBER(Koniec_Projekt)),IFERROR(IF($D3091=LataProjekcji,$F3091,IF($D3091&lt;LataProjekcji,IF((SUM($K3091:N3091)+12)&lt;$D3094,12,$D3094-SUM($K3091:N3091)),0)),0),0)</f>
        <v>0</v>
      </c>
      <c r="P3091" s="5">
        <f ca="1">IF(AND($G3092,NOT(ISTEXT($G3091)),ISNUMBER(Poczatek),ISNUMBER(Koniec_Projekt)),IFERROR(IF($D3091=LataProjekcji,$F3091,IF($D3091&lt;LataProjekcji,IF((SUM($K3091:O3091)+12)&lt;$D3094,12,$D3094-SUM($K3091:O3091)),0)),0),0)</f>
        <v>0</v>
      </c>
      <c r="Q3091" s="5">
        <f ca="1">IF(AND($G3092,NOT(ISTEXT($G3091)),ISNUMBER(Poczatek),ISNUMBER(Koniec_Projekt)),IFERROR(IF($D3091=LataProjekcji,$F3091,IF($D3091&lt;LataProjekcji,IF((SUM($K3091:P3091)+12)&lt;$D3094,12,$D3094-SUM($K3091:P3091)),0)),0),0)</f>
        <v>0</v>
      </c>
      <c r="R3091" s="5">
        <f ca="1">IF(AND($G3092,NOT(ISTEXT($G3091)),ISNUMBER(Poczatek),ISNUMBER(Koniec_Projekt)),IFERROR(IF($D3091=LataProjekcji,$F3091,IF($D3091&lt;LataProjekcji,IF((SUM($K3091:Q3091)+12)&lt;$D3094,12,$D3094-SUM($K3091:Q3091)),0)),0),0)</f>
        <v>0</v>
      </c>
      <c r="S3091" s="5">
        <f ca="1">IF(AND($G3092,NOT(ISTEXT($G3091)),ISNUMBER(Poczatek),ISNUMBER(Koniec_Projekt)),IFERROR(IF($D3091=LataProjekcji,$F3091,IF($D3091&lt;LataProjekcji,IF((SUM($K3091:R3091)+12)&lt;$D3094,12,$D3094-SUM($K3091:R3091)),0)),0),0)</f>
        <v>0</v>
      </c>
      <c r="T3091" s="5">
        <f ca="1">IF(AND($G3092,NOT(ISTEXT($G3091)),ISNUMBER(Poczatek),ISNUMBER(Koniec_Projekt)),IFERROR(IF($D3091=LataProjekcji,$F3091,IF($D3091&lt;LataProjekcji,IF((SUM($K3091:S3091)+12)&lt;$D3094,12,$D3094-SUM($K3091:S3091)),0)),0),0)</f>
        <v>0</v>
      </c>
      <c r="U3091" s="5">
        <f ca="1">IF(AND($G3092,NOT(ISTEXT($G3091)),ISNUMBER(Poczatek),ISNUMBER(Koniec_Projekt)),IFERROR(IF($D3091=LataProjekcji,$F3091,IF($D3091&lt;LataProjekcji,IF((SUM($K3091:T3091)+12)&lt;$D3094,12,$D3094-SUM($K3091:T3091)),0)),0),0)</f>
        <v>0</v>
      </c>
      <c r="V3091" s="5">
        <f ca="1">IF(AND($G3092,NOT(ISTEXT($G3091)),ISNUMBER(Poczatek),ISNUMBER(Koniec_Projekt)),IFERROR(IF($D3091=LataProjekcji,$F3091,IF($D3091&lt;LataProjekcji,IF((SUM($K3091:U3091)+12)&lt;$D3094,12,$D3094-SUM($K3091:U3091)),0)),0),0)</f>
        <v>0</v>
      </c>
      <c r="W3091" s="5">
        <f ca="1">IF(AND($G3092,NOT(ISTEXT($G3091)),ISNUMBER(Poczatek),ISNUMBER(Koniec_Projekt)),IFERROR(IF($D3091=LataProjekcji,$F3091,IF($D3091&lt;LataProjekcji,IF((SUM($K3091:V3091)+12)&lt;$D3094,12,$D3094-SUM($K3091:V3091)),0)),0),0)</f>
        <v>0</v>
      </c>
      <c r="X3091" s="5">
        <f ca="1">IF(AND($G3092,NOT(ISTEXT($G3091)),ISNUMBER(Poczatek),ISNUMBER(Koniec_Projekt)),IFERROR(IF($D3091=LataProjekcji,$F3091,IF($D3091&lt;LataProjekcji,IF((SUM($K3091:W3091)+12)&lt;$D3094,12,$D3094-SUM($K3091:W3091)),0)),0),0)</f>
        <v>0</v>
      </c>
      <c r="Y3091" s="5">
        <f ca="1">IF(AND($G3092,NOT(ISTEXT($G3091)),ISNUMBER(Poczatek),ISNUMBER(Koniec_Projekt)),IFERROR(IF($D3091=LataProjekcji,$F3091,IF($D3091&lt;LataProjekcji,IF((SUM($K3091:X3091)+12)&lt;$D3094,12,$D3094-SUM($K3091:X3091)),0)),0),0)</f>
        <v>0</v>
      </c>
      <c r="Z3091" s="5">
        <f ca="1">IF(AND($G3092,NOT(ISTEXT($G3091)),ISNUMBER(Poczatek),ISNUMBER(Koniec_Projekt)),IFERROR(IF($D3091=LataProjekcji,$F3091,IF($D3091&lt;LataProjekcji,IF((SUM($K3091:Y3091)+12)&lt;$D3094,12,$D3094-SUM($K3091:Y3091)),0)),0),0)</f>
        <v>0</v>
      </c>
      <c r="AA3091" s="5">
        <f ca="1">IF(AND($G3092,NOT(ISTEXT($G3091)),ISNUMBER(Poczatek),ISNUMBER(Koniec_Projekt)),IFERROR(IF($D3091=LataProjekcji,$F3091,IF($D3091&lt;LataProjekcji,IF((SUM($K3091:Z3091)+12)&lt;$D3094,12,$D3094-SUM($K3091:Z3091)),0)),0),0)</f>
        <v>0</v>
      </c>
      <c r="AB3091" s="5">
        <f ca="1">IF(AND($G3092,NOT(ISTEXT($G3091)),ISNUMBER(Poczatek),ISNUMBER(Koniec_Projekt)),IFERROR(IF($D3091=LataProjekcji,$F3091,IF($D3091&lt;LataProjekcji,IF((SUM($K3091:AA3091)+12)&lt;$D3094,12,$D3094-SUM($K3091:AA3091)),0)),0),0)</f>
        <v>0</v>
      </c>
      <c r="AC3091" s="5">
        <f ca="1">IF(AND($G3092,NOT(ISTEXT($G3091)),ISNUMBER(Poczatek),ISNUMBER(Koniec_Projekt)),IFERROR(IF($D3091=LataProjekcji,$F3091,IF($D3091&lt;LataProjekcji,IF((SUM($K3091:AB3091)+12)&lt;$D3094,12,$D3094-SUM($K3091:AB3091)),0)),0),0)</f>
        <v>0</v>
      </c>
      <c r="AD3091" s="5">
        <f ca="1">IF(AND($G3092,NOT(ISTEXT($G3091)),ISNUMBER(Poczatek),ISNUMBER(Koniec_Projekt)),IFERROR(IF($D3091=LataProjekcji,$F3091,IF($D3091&lt;LataProjekcji,IF((SUM($K3091:AC3091)+12)&lt;$D3094,12,$D3094-SUM($K3091:AC3091)),0)),0),0)</f>
        <v>0</v>
      </c>
      <c r="AE3091" s="5">
        <f ca="1">IF(AND($G3092,NOT(ISTEXT($G3091)),ISNUMBER(Poczatek),ISNUMBER(Koniec_Projekt)),IFERROR(IF($D3091=LataProjekcji,$F3091,IF($D3091&lt;LataProjekcji,IF((SUM($K3091:AD3091)+12)&lt;$D3094,12,$D3094-SUM($K3091:AD3091)),0)),0),0)</f>
        <v>0</v>
      </c>
    </row>
    <row r="3092" spans="2:31" hidden="1">
      <c r="B3092" s="531" t="s">
        <v>758</v>
      </c>
      <c r="D3092" s="5">
        <f ca="1">D1940</f>
        <v>0</v>
      </c>
      <c r="E3092" s="459">
        <f ca="1">E1940</f>
        <v>0</v>
      </c>
      <c r="F3092" s="459">
        <f ca="1">F1940</f>
        <v>0</v>
      </c>
      <c r="G3092" s="1" t="b">
        <f>NOT(ISBLANK(am_transport))</f>
        <v>0</v>
      </c>
      <c r="H3092" s="543" t="b">
        <f ca="1">SUM(K3092:AE3092)=E3094</f>
        <v>1</v>
      </c>
      <c r="I3092" s="1" t="s">
        <v>753</v>
      </c>
      <c r="K3092" s="542">
        <f ca="1">IF(AND($G3092,NOT(ISTEXT($G3091)),ISNUMBER(Poczatek),ISNUMBER(Koniec_Projekt)),IFERROR(IF($D3091=LataProjekcji,IF($F3091&gt;$E3094,$E3094,$F3091),IF($D3094&gt;=$E3094,(IF($D3091&lt;LataProjekcji,IF((SUM(J3092:$K3092)+12)&lt;$E3094,12,$E3094-SUM(J3092:$K3092)),0)),(IF($D3091&lt;LataProjekcji,IF((SUM(J3092:$K3092)+12)&lt;$D3094,12,$D3094-SUM(J3092:$K3092)),0)))),0),0)</f>
        <v>0</v>
      </c>
      <c r="L3092" s="542">
        <f ca="1">IF(AND($G3092,NOT(ISTEXT($G3091)),ISNUMBER(Poczatek),ISNUMBER(Koniec_Projekt)),IFERROR(IF($D3091=LataProjekcji,IF($F3091&gt;$E3094,$E3094,$F3091),IF($D3094&gt;=$E3094,(IF($D3091&lt;LataProjekcji,IF((SUM($K3092:K3092)+12)&lt;$E3094,12,$E3094-SUM($K3092:K3092)),0)),(IF($D3091&lt;LataProjekcji,IF((SUM($K3092:K3092)+12)&lt;$D3094,12,$D3094-SUM($K3092:K3092)),0)))),0),0)</f>
        <v>0</v>
      </c>
      <c r="M3092" s="542">
        <f ca="1">IF(AND($G3092,NOT(ISTEXT($G3091)),ISNUMBER(Poczatek),ISNUMBER(Koniec_Projekt)),IFERROR(IF($D3091=LataProjekcji,IF($F3091&gt;$E3094,$E3094,$F3091),IF($D3094&gt;=$E3094,(IF($D3091&lt;LataProjekcji,IF((SUM($K3092:L3092)+12)&lt;$E3094,12,$E3094-SUM($K3092:L3092)),0)),(IF($D3091&lt;LataProjekcji,IF((SUM($K3092:L3092)+12)&lt;$D3094,12,$D3094-SUM($K3092:L3092)),0)))),0),0)</f>
        <v>0</v>
      </c>
      <c r="N3092" s="542">
        <f ca="1">IF(AND($G3092,NOT(ISTEXT($G3091)),ISNUMBER(Poczatek),ISNUMBER(Koniec_Projekt)),IFERROR(IF($D3091=LataProjekcji,IF($F3091&gt;$E3094,$E3094,$F3091),IF($D3094&gt;=$E3094,(IF($D3091&lt;LataProjekcji,IF((SUM($K3092:M3092)+12)&lt;$E3094,12,$E3094-SUM($K3092:M3092)),0)),(IF($D3091&lt;LataProjekcji,IF((SUM($K3092:M3092)+12)&lt;$D3094,12,$D3094-SUM($K3092:M3092)),0)))),0),0)</f>
        <v>0</v>
      </c>
      <c r="O3092" s="542">
        <f ca="1">IF(AND($G3092,NOT(ISTEXT($G3091)),ISNUMBER(Poczatek),ISNUMBER(Koniec_Projekt)),IFERROR(IF($D3091=LataProjekcji,IF($F3091&gt;$E3094,$E3094,$F3091),IF($D3094&gt;=$E3094,(IF($D3091&lt;LataProjekcji,IF((SUM($K3092:N3092)+12)&lt;$E3094,12,$E3094-SUM($K3092:N3092)),0)),(IF($D3091&lt;LataProjekcji,IF((SUM($K3092:N3092)+12)&lt;$D3094,12,$D3094-SUM($K3092:N3092)),0)))),0),0)</f>
        <v>0</v>
      </c>
      <c r="P3092" s="542">
        <f ca="1">IF(AND($G3092,NOT(ISTEXT($G3091)),ISNUMBER(Poczatek),ISNUMBER(Koniec_Projekt)),IFERROR(IF($D3091=LataProjekcji,IF($F3091&gt;$E3094,$E3094,$F3091),IF($D3094&gt;=$E3094,(IF($D3091&lt;LataProjekcji,IF((SUM($K3092:O3092)+12)&lt;$E3094,12,$E3094-SUM($K3092:O3092)),0)),(IF($D3091&lt;LataProjekcji,IF((SUM($K3092:O3092)+12)&lt;$D3094,12,$D3094-SUM($K3092:O3092)),0)))),0),0)</f>
        <v>0</v>
      </c>
      <c r="Q3092" s="542">
        <f ca="1">IF(AND($G3092,NOT(ISTEXT($G3091)),ISNUMBER(Poczatek),ISNUMBER(Koniec_Projekt)),IFERROR(IF($D3091=LataProjekcji,IF($F3091&gt;$E3094,$E3094,$F3091),IF($D3094&gt;=$E3094,(IF($D3091&lt;LataProjekcji,IF((SUM($K3092:P3092)+12)&lt;$E3094,12,$E3094-SUM($K3092:P3092)),0)),(IF($D3091&lt;LataProjekcji,IF((SUM($K3092:P3092)+12)&lt;$D3094,12,$D3094-SUM($K3092:P3092)),0)))),0),0)</f>
        <v>0</v>
      </c>
      <c r="R3092" s="542">
        <f ca="1">IF(AND($G3092,NOT(ISTEXT($G3091)),ISNUMBER(Poczatek),ISNUMBER(Koniec_Projekt)),IFERROR(IF($D3091=LataProjekcji,IF($F3091&gt;$E3094,$E3094,$F3091),IF($D3094&gt;=$E3094,(IF($D3091&lt;LataProjekcji,IF((SUM($K3092:Q3092)+12)&lt;$E3094,12,$E3094-SUM($K3092:Q3092)),0)),(IF($D3091&lt;LataProjekcji,IF((SUM($K3092:Q3092)+12)&lt;$D3094,12,$D3094-SUM($K3092:Q3092)),0)))),0),0)</f>
        <v>0</v>
      </c>
      <c r="S3092" s="542">
        <f ca="1">IF(AND($G3092,NOT(ISTEXT($G3091)),ISNUMBER(Poczatek),ISNUMBER(Koniec_Projekt)),IFERROR(IF($D3091=LataProjekcji,IF($F3091&gt;$E3094,$E3094,$F3091),IF($D3094&gt;=$E3094,(IF($D3091&lt;LataProjekcji,IF((SUM($K3092:R3092)+12)&lt;$E3094,12,$E3094-SUM($K3092:R3092)),0)),(IF($D3091&lt;LataProjekcji,IF((SUM($K3092:R3092)+12)&lt;$D3094,12,$D3094-SUM($K3092:R3092)),0)))),0),0)</f>
        <v>0</v>
      </c>
      <c r="T3092" s="542">
        <f ca="1">IF(AND($G3092,NOT(ISTEXT($G3091)),ISNUMBER(Poczatek),ISNUMBER(Koniec_Projekt)),IFERROR(IF($D3091=LataProjekcji,IF($F3091&gt;$E3094,$E3094,$F3091),IF($D3094&gt;=$E3094,(IF($D3091&lt;LataProjekcji,IF((SUM($K3092:S3092)+12)&lt;$E3094,12,$E3094-SUM($K3092:S3092)),0)),(IF($D3091&lt;LataProjekcji,IF((SUM($K3092:S3092)+12)&lt;$D3094,12,$D3094-SUM($K3092:S3092)),0)))),0),0)</f>
        <v>0</v>
      </c>
      <c r="U3092" s="542">
        <f ca="1">IF(AND($G3092,NOT(ISTEXT($G3091)),ISNUMBER(Poczatek),ISNUMBER(Koniec_Projekt)),IFERROR(IF($D3091=LataProjekcji,IF($F3091&gt;$E3094,$E3094,$F3091),IF($D3094&gt;=$E3094,(IF($D3091&lt;LataProjekcji,IF((SUM($K3092:T3092)+12)&lt;$E3094,12,$E3094-SUM($K3092:T3092)),0)),(IF($D3091&lt;LataProjekcji,IF((SUM($K3092:T3092)+12)&lt;$D3094,12,$D3094-SUM($K3092:T3092)),0)))),0),0)</f>
        <v>0</v>
      </c>
      <c r="V3092" s="542">
        <f ca="1">IF(AND($G3092,NOT(ISTEXT($G3091)),ISNUMBER(Poczatek),ISNUMBER(Koniec_Projekt)),IFERROR(IF($D3091=LataProjekcji,IF($F3091&gt;$E3094,$E3094,$F3091),IF($D3094&gt;=$E3094,(IF($D3091&lt;LataProjekcji,IF((SUM($K3092:U3092)+12)&lt;$E3094,12,$E3094-SUM($K3092:U3092)),0)),(IF($D3091&lt;LataProjekcji,IF((SUM($K3092:U3092)+12)&lt;$D3094,12,$D3094-SUM($K3092:U3092)),0)))),0),0)</f>
        <v>0</v>
      </c>
      <c r="W3092" s="542">
        <f ca="1">IF(AND($G3092,NOT(ISTEXT($G3091)),ISNUMBER(Poczatek),ISNUMBER(Koniec_Projekt)),IFERROR(IF($D3091=LataProjekcji,IF($F3091&gt;$E3094,$E3094,$F3091),IF($D3094&gt;=$E3094,(IF($D3091&lt;LataProjekcji,IF((SUM($K3092:V3092)+12)&lt;$E3094,12,$E3094-SUM($K3092:V3092)),0)),(IF($D3091&lt;LataProjekcji,IF((SUM($K3092:V3092)+12)&lt;$D3094,12,$D3094-SUM($K3092:V3092)),0)))),0),0)</f>
        <v>0</v>
      </c>
      <c r="X3092" s="542">
        <f ca="1">IF(AND($G3092,NOT(ISTEXT($G3091)),ISNUMBER(Poczatek),ISNUMBER(Koniec_Projekt)),IFERROR(IF($D3091=LataProjekcji,IF($F3091&gt;$E3094,$E3094,$F3091),IF($D3094&gt;=$E3094,(IF($D3091&lt;LataProjekcji,IF((SUM($K3092:W3092)+12)&lt;$E3094,12,$E3094-SUM($K3092:W3092)),0)),(IF($D3091&lt;LataProjekcji,IF((SUM($K3092:W3092)+12)&lt;$D3094,12,$D3094-SUM($K3092:W3092)),0)))),0),0)</f>
        <v>0</v>
      </c>
      <c r="Y3092" s="542">
        <f ca="1">IF(AND($G3092,NOT(ISTEXT($G3091)),ISNUMBER(Poczatek),ISNUMBER(Koniec_Projekt)),IFERROR(IF($D3091=LataProjekcji,IF($F3091&gt;$E3094,$E3094,$F3091),IF($D3094&gt;=$E3094,(IF($D3091&lt;LataProjekcji,IF((SUM($K3092:X3092)+12)&lt;$E3094,12,$E3094-SUM($K3092:X3092)),0)),(IF($D3091&lt;LataProjekcji,IF((SUM($K3092:X3092)+12)&lt;$D3094,12,$D3094-SUM($K3092:X3092)),0)))),0),0)</f>
        <v>0</v>
      </c>
      <c r="Z3092" s="542">
        <f ca="1">IF(AND($G3092,NOT(ISTEXT($G3091)),ISNUMBER(Poczatek),ISNUMBER(Koniec_Projekt)),IFERROR(IF($D3091=LataProjekcji,IF($F3091&gt;$E3094,$E3094,$F3091),IF($D3094&gt;=$E3094,(IF($D3091&lt;LataProjekcji,IF((SUM($K3092:Y3092)+12)&lt;$E3094,12,$E3094-SUM($K3092:Y3092)),0)),(IF($D3091&lt;LataProjekcji,IF((SUM($K3092:Y3092)+12)&lt;$D3094,12,$D3094-SUM($K3092:Y3092)),0)))),0),0)</f>
        <v>0</v>
      </c>
      <c r="AA3092" s="542">
        <f ca="1">IF(AND($G3092,NOT(ISTEXT($G3091)),ISNUMBER(Poczatek),ISNUMBER(Koniec_Projekt)),IFERROR(IF($D3091=LataProjekcji,IF($F3091&gt;$E3094,$E3094,$F3091),IF($D3094&gt;=$E3094,(IF($D3091&lt;LataProjekcji,IF((SUM($K3092:Z3092)+12)&lt;$E3094,12,$E3094-SUM($K3092:Z3092)),0)),(IF($D3091&lt;LataProjekcji,IF((SUM($K3092:Z3092)+12)&lt;$D3094,12,$D3094-SUM($K3092:Z3092)),0)))),0),0)</f>
        <v>0</v>
      </c>
      <c r="AB3092" s="542">
        <f ca="1">IF(AND($G3092,NOT(ISTEXT($G3091)),ISNUMBER(Poczatek),ISNUMBER(Koniec_Projekt)),IFERROR(IF($D3091=LataProjekcji,IF($F3091&gt;$E3094,$E3094,$F3091),IF($D3094&gt;=$E3094,(IF($D3091&lt;LataProjekcji,IF((SUM($K3092:AA3092)+12)&lt;$E3094,12,$E3094-SUM($K3092:AA3092)),0)),(IF($D3091&lt;LataProjekcji,IF((SUM($K3092:AA3092)+12)&lt;$D3094,12,$D3094-SUM($K3092:AA3092)),0)))),0),0)</f>
        <v>0</v>
      </c>
      <c r="AC3092" s="542">
        <f ca="1">IF(AND($G3092,NOT(ISTEXT($G3091)),ISNUMBER(Poczatek),ISNUMBER(Koniec_Projekt)),IFERROR(IF($D3091=LataProjekcji,IF($F3091&gt;$E3094,$E3094,$F3091),IF($D3094&gt;=$E3094,(IF($D3091&lt;LataProjekcji,IF((SUM($K3092:AB3092)+12)&lt;$E3094,12,$E3094-SUM($K3092:AB3092)),0)),(IF($D3091&lt;LataProjekcji,IF((SUM($K3092:AB3092)+12)&lt;$D3094,12,$D3094-SUM($K3092:AB3092)),0)))),0),0)</f>
        <v>0</v>
      </c>
      <c r="AD3092" s="542">
        <f ca="1">IF(AND($G3092,NOT(ISTEXT($G3091)),ISNUMBER(Poczatek),ISNUMBER(Koniec_Projekt)),IFERROR(IF($D3091=LataProjekcji,IF($F3091&gt;$E3094,$E3094,$F3091),IF($D3094&gt;=$E3094,(IF($D3091&lt;LataProjekcji,IF((SUM($K3092:AC3092)+12)&lt;$E3094,12,$E3094-SUM($K3092:AC3092)),0)),(IF($D3091&lt;LataProjekcji,IF((SUM($K3092:AC3092)+12)&lt;$D3094,12,$D3094-SUM($K3092:AC3092)),0)))),0),0)</f>
        <v>0</v>
      </c>
      <c r="AE3092" s="542">
        <f ca="1">IF(AND($G3092,NOT(ISTEXT($G3091)),ISNUMBER(Poczatek),ISNUMBER(Koniec_Projekt)),IFERROR(IF($D3091=LataProjekcji,IF($F3091&gt;$E3094,$E3094,$F3091),IF($D3094&gt;=$E3094,(IF($D3091&lt;LataProjekcji,IF((SUM($K3092:AD3092)+12)&lt;$E3094,12,$E3094-SUM($K3092:AD3092)),0)),(IF($D3091&lt;LataProjekcji,IF((SUM($K3092:AD3092)+12)&lt;$D3094,12,$D3094-SUM($K3092:AD3092)),0)))),0),0)</f>
        <v>0</v>
      </c>
    </row>
    <row r="3093" spans="2:31" hidden="1">
      <c r="B3093" s="531" t="s">
        <v>757</v>
      </c>
      <c r="D3093" s="459">
        <f ca="1">D1941</f>
        <v>0</v>
      </c>
      <c r="E3093" s="459">
        <f ca="1">IF(D3092&gt;10,ROUND(D3093/12,2),D3093)</f>
        <v>0</v>
      </c>
      <c r="F3093" s="529">
        <f>Koniec_Projekt</f>
        <v>0</v>
      </c>
      <c r="G3093" s="330">
        <f>Miesiac_Koniec_Projekt</f>
        <v>0</v>
      </c>
      <c r="H3093" s="543" t="b">
        <f ca="1">SUM(K3093:AE3093)=D3092</f>
        <v>1</v>
      </c>
      <c r="I3093" s="1" t="s">
        <v>716</v>
      </c>
      <c r="K3093" s="256">
        <f ca="1">IF(AND($G3092,NOT(ISTEXT($G3091)),ISNUMBER(Poczatek),ISNUMBER(Koniec_Projekt)),IFERROR(IF(LataProjekcji=$F3094,ROUND($D3092,0),ROUND(K3091*$E3093,0)),0),0)</f>
        <v>0</v>
      </c>
      <c r="L3093" s="5">
        <f ca="1">IF(AND($G3092,NOT(ISTEXT($G3091)),ISNUMBER(Poczatek),ISNUMBER(Koniec_Projekt)),IFERROR(IF(LataProjekcji=$F3094,ROUND($D3092-SUM(K3093:$K3093),0),ROUND(L3091*$E3093,0)),0),0)</f>
        <v>0</v>
      </c>
      <c r="M3093" s="5">
        <f ca="1">IF(AND($G3092,NOT(ISTEXT($G3091)),ISNUMBER(Poczatek),ISNUMBER(Koniec_Projekt)),IFERROR(IF(LataProjekcji=$F3094,ROUND($D3092-SUM($K3093:L3093),0),ROUND(M3091*$E3093,0)),0),0)</f>
        <v>0</v>
      </c>
      <c r="N3093" s="5">
        <f ca="1">IF(AND($G3092,NOT(ISTEXT($G3091)),ISNUMBER(Poczatek),ISNUMBER(Koniec_Projekt)),IFERROR(IF(LataProjekcji=$F3094,ROUND($D3092-SUM($K3093:M3093),0),ROUND(N3091*$E3093,0)),0),0)</f>
        <v>0</v>
      </c>
      <c r="O3093" s="5">
        <f ca="1">IF(AND($G3092,NOT(ISTEXT($G3091)),ISNUMBER(Poczatek),ISNUMBER(Koniec_Projekt)),IFERROR(IF(LataProjekcji=$F3094,ROUND($D3092-SUM($K3093:N3093),0),ROUND(O3091*$E3093,0)),0),0)</f>
        <v>0</v>
      </c>
      <c r="P3093" s="5">
        <f ca="1">IF(AND($G3092,NOT(ISTEXT($G3091)),ISNUMBER(Poczatek),ISNUMBER(Koniec_Projekt)),IFERROR(IF(LataProjekcji=$F3094,ROUND($D3092-SUM($K3093:O3093),0),ROUND(P3091*$E3093,0)),0),0)</f>
        <v>0</v>
      </c>
      <c r="Q3093" s="5">
        <f ca="1">IF(AND($G3092,NOT(ISTEXT($G3091)),ISNUMBER(Poczatek),ISNUMBER(Koniec_Projekt)),IFERROR(IF(LataProjekcji=$F3094,ROUND($D3092-SUM($K3093:P3093),0),ROUND(Q3091*$E3093,0)),0),0)</f>
        <v>0</v>
      </c>
      <c r="R3093" s="5">
        <f ca="1">IF(AND($G3092,NOT(ISTEXT($G3091)),ISNUMBER(Poczatek),ISNUMBER(Koniec_Projekt)),IFERROR(IF(LataProjekcji=$F3094,ROUND($D3092-SUM($K3093:Q3093),0),ROUND(R3091*$E3093,0)),0),0)</f>
        <v>0</v>
      </c>
      <c r="S3093" s="5">
        <f ca="1">IF(AND($G3092,NOT(ISTEXT($G3091)),ISNUMBER(Poczatek),ISNUMBER(Koniec_Projekt)),IFERROR(IF(LataProjekcji=$F3094,ROUND($D3092-SUM($K3093:R3093),0),ROUND(S3091*$E3093,0)),0),0)</f>
        <v>0</v>
      </c>
      <c r="T3093" s="5">
        <f ca="1">IF(AND($G3092,NOT(ISTEXT($G3091)),ISNUMBER(Poczatek),ISNUMBER(Koniec_Projekt)),IFERROR(IF(LataProjekcji=$F3094,ROUND($D3092-SUM($K3093:S3093),0),ROUND(T3091*$E3093,0)),0),0)</f>
        <v>0</v>
      </c>
      <c r="U3093" s="5">
        <f ca="1">IF(AND($G3092,NOT(ISTEXT($G3091)),ISNUMBER(Poczatek),ISNUMBER(Koniec_Projekt)),IFERROR(IF(LataProjekcji=$F3094,ROUND($D3092-SUM($K3093:T3093),0),ROUND(U3091*$E3093,0)),0),0)</f>
        <v>0</v>
      </c>
      <c r="V3093" s="5">
        <f ca="1">IF(AND($G3092,NOT(ISTEXT($G3091)),ISNUMBER(Poczatek),ISNUMBER(Koniec_Projekt)),IFERROR(IF(LataProjekcji=$F3094,ROUND($D3092-SUM($K3093:U3093),0),ROUND(V3091*$E3093,0)),0),0)</f>
        <v>0</v>
      </c>
      <c r="W3093" s="5">
        <f ca="1">IF(AND($G3092,NOT(ISTEXT($G3091)),ISNUMBER(Poczatek),ISNUMBER(Koniec_Projekt)),IFERROR(IF(LataProjekcji=$F3094,ROUND($D3092-SUM($K3093:V3093),0),ROUND(W3091*$E3093,0)),0),0)</f>
        <v>0</v>
      </c>
      <c r="X3093" s="5">
        <f ca="1">IF(AND($G3092,NOT(ISTEXT($G3091)),ISNUMBER(Poczatek),ISNUMBER(Koniec_Projekt)),IFERROR(IF(LataProjekcji=$F3094,ROUND($D3092-SUM($K3093:W3093),0),ROUND(X3091*$E3093,0)),0),0)</f>
        <v>0</v>
      </c>
      <c r="Y3093" s="5">
        <f ca="1">IF(AND($G3092,NOT(ISTEXT($G3091)),ISNUMBER(Poczatek),ISNUMBER(Koniec_Projekt)),IFERROR(IF(LataProjekcji=$F3094,ROUND($D3092-SUM($K3093:X3093),0),ROUND(Y3091*$E3093,0)),0),0)</f>
        <v>0</v>
      </c>
      <c r="Z3093" s="5">
        <f ca="1">IF(AND($G3092,NOT(ISTEXT($G3091)),ISNUMBER(Poczatek),ISNUMBER(Koniec_Projekt)),IFERROR(IF(LataProjekcji=$F3094,ROUND($D3092-SUM($K3093:Y3093),0),ROUND(Z3091*$E3093,0)),0),0)</f>
        <v>0</v>
      </c>
      <c r="AA3093" s="5">
        <f ca="1">IF(AND($G3092,NOT(ISTEXT($G3091)),ISNUMBER(Poczatek),ISNUMBER(Koniec_Projekt)),IFERROR(IF(LataProjekcji=$F3094,ROUND($D3092-SUM($K3093:Z3093),0),ROUND(AA3091*$E3093,0)),0),0)</f>
        <v>0</v>
      </c>
      <c r="AB3093" s="5">
        <f ca="1">IF(AND($G3092,NOT(ISTEXT($G3091)),ISNUMBER(Poczatek),ISNUMBER(Koniec_Projekt)),IFERROR(IF(LataProjekcji=$F3094,ROUND($D3092-SUM($K3093:AA3093),0),ROUND(AB3091*$E3093,0)),0),0)</f>
        <v>0</v>
      </c>
      <c r="AC3093" s="5">
        <f ca="1">IF(AND($G3092,NOT(ISTEXT($G3091)),ISNUMBER(Poczatek),ISNUMBER(Koniec_Projekt)),IFERROR(IF(LataProjekcji=$F3094,ROUND($D3092-SUM($K3093:AB3093),0),ROUND(AC3091*$E3093,0)),0),0)</f>
        <v>0</v>
      </c>
      <c r="AD3093" s="5">
        <f ca="1">IF(AND($G3092,NOT(ISTEXT($G3091)),ISNUMBER(Poczatek),ISNUMBER(Koniec_Projekt)),IFERROR(IF(LataProjekcji=$F3094,ROUND($D3092-SUM($K3093:AC3093),0),ROUND(AD3091*$E3093,0)),0),0)</f>
        <v>0</v>
      </c>
      <c r="AE3093" s="5">
        <f ca="1">IF(AND($G3092,NOT(ISTEXT($G3091)),ISNUMBER(Poczatek),ISNUMBER(Koniec_Projekt)),IFERROR(IF(LataProjekcji=$F3094,ROUND($D3092-SUM($K3093:AD3093),0),ROUND(AE3091*$E3093,0)),0),0)</f>
        <v>0</v>
      </c>
    </row>
    <row r="3094" spans="2:31" hidden="1">
      <c r="B3094" s="531" t="s">
        <v>754</v>
      </c>
      <c r="D3094" s="1">
        <f ca="1">IFERROR(ROUNDUP(D3092/E3093,0),0)</f>
        <v>0</v>
      </c>
      <c r="E3094" s="1">
        <f ca="1">IF(D3094=0,0,DATEDIF(DATE(D3091,E3091,1),DATE(F3093,G3093,1),"m"))</f>
        <v>0</v>
      </c>
      <c r="F3094" s="1" t="str">
        <f ca="1">IFERROR(YEAR(G3091),"brak daty")</f>
        <v>brak daty</v>
      </c>
      <c r="G3094" s="1" t="str">
        <f ca="1">IFERROR(MONTH(G3091),"brak daty")</f>
        <v>brak daty</v>
      </c>
      <c r="I3094" s="1" t="s">
        <v>426</v>
      </c>
      <c r="K3094" s="5">
        <f ca="1">IF(AND($G3092,NOT(ISTEXT($G3091)),ISNUMBER(Poczatek),ISNUMBER(Koniec_Projekt)),IFERROR(IF(LataProjekcji=$F3093,IF(AND($G3093=$G3094,$F3093=$F3094),ROUND($D3092-SUM($K3094),0),ROUND(K3092*$E3093,0)),IF(LataProjekcji&gt;$F3093,0,ROUND(K3092*$E3093,0))),0),0)</f>
        <v>0</v>
      </c>
      <c r="L3094" s="5">
        <f ca="1">IF(AND($G3092,NOT(ISTEXT($G3091)),ISNUMBER(Poczatek),ISNUMBER(Koniec_Projekt)),IFERROR(IF(LataProjekcji=$F3093,IF(AND($G3093=$G3094,$F3093=$F3094),ROUND($D3092-SUM($K3094:K3094),0),ROUND(L3092*$E3093,0)),IF(LataProjekcji&gt;$F3093,0,ROUND(L3092*$E3093,0))),0),0)</f>
        <v>0</v>
      </c>
      <c r="M3094" s="5">
        <f ca="1">IF(AND($G3092,NOT(ISTEXT($G3091)),ISNUMBER(Poczatek),ISNUMBER(Koniec_Projekt)),IFERROR(IF(LataProjekcji=$F3093,IF(AND($G3093=$G3094,$F3093=$F3094),ROUND($D3092-SUM($K3094:L3094),0),ROUND(M3092*$E3093,0)),IF(LataProjekcji&gt;$F3093,0,ROUND(M3092*$E3093,0))),0),0)</f>
        <v>0</v>
      </c>
      <c r="N3094" s="5">
        <f ca="1">IF(AND($G3092,NOT(ISTEXT($G3091)),ISNUMBER(Poczatek),ISNUMBER(Koniec_Projekt)),IFERROR(IF(LataProjekcji=$F3093,IF(AND($G3093=$G3094,$F3093=$F3094),ROUND($D3092-SUM($K3094:M3094),0),ROUND(N3092*$E3093,0)),IF(LataProjekcji&gt;$F3093,0,ROUND(N3092*$E3093,0))),0),0)</f>
        <v>0</v>
      </c>
      <c r="O3094" s="5">
        <f ca="1">IF(AND($G3092,NOT(ISTEXT($G3091)),ISNUMBER(Poczatek),ISNUMBER(Koniec_Projekt)),IFERROR(IF(LataProjekcji=$F3093,IF(AND($G3093=$G3094,$F3093=$F3094),ROUND($D3092-SUM($K3094:N3094),0),ROUND(O3092*$E3093,0)),IF(LataProjekcji&gt;$F3093,0,ROUND(O3092*$E3093,0))),0),0)</f>
        <v>0</v>
      </c>
      <c r="P3094" s="5">
        <f ca="1">IF(AND($G3092,NOT(ISTEXT($G3091)),ISNUMBER(Poczatek),ISNUMBER(Koniec_Projekt)),IFERROR(IF(LataProjekcji=$F3093,IF(AND($G3093=$G3094,$F3093=$F3094),ROUND($D3092-SUM($K3094:O3094),0),ROUND(P3092*$E3093,0)),IF(LataProjekcji&gt;$F3093,0,ROUND(P3092*$E3093,0))),0),0)</f>
        <v>0</v>
      </c>
      <c r="Q3094" s="5">
        <f ca="1">IF(AND($G3092,NOT(ISTEXT($G3091)),ISNUMBER(Poczatek),ISNUMBER(Koniec_Projekt)),IFERROR(IF(LataProjekcji=$F3093,IF(AND($G3093=$G3094,$F3093=$F3094),ROUND($D3092-SUM($K3094:P3094),0),ROUND(Q3092*$E3093,0)),IF(LataProjekcji&gt;$F3093,0,ROUND(Q3092*$E3093,0))),0),0)</f>
        <v>0</v>
      </c>
      <c r="R3094" s="5">
        <f ca="1">IF(AND($G3092,NOT(ISTEXT($G3091)),ISNUMBER(Poczatek),ISNUMBER(Koniec_Projekt)),IFERROR(IF(LataProjekcji=$F3093,IF(AND($G3093=$G3094,$F3093=$F3094),ROUND($D3092-SUM($K3094:Q3094),0),ROUND(R3092*$E3093,0)),IF(LataProjekcji&gt;$F3093,0,ROUND(R3092*$E3093,0))),0),0)</f>
        <v>0</v>
      </c>
      <c r="S3094" s="5">
        <f ca="1">IF(AND($G3092,NOT(ISTEXT($G3091)),ISNUMBER(Poczatek),ISNUMBER(Koniec_Projekt)),IFERROR(IF(LataProjekcji=$F3093,IF(AND($G3093=$G3094,$F3093=$F3094),ROUND($D3092-SUM($K3094:R3094),0),ROUND(S3092*$E3093,0)),IF(LataProjekcji&gt;$F3093,0,ROUND(S3092*$E3093,0))),0),0)</f>
        <v>0</v>
      </c>
      <c r="T3094" s="5">
        <f ca="1">IF(AND($G3092,NOT(ISTEXT($G3091)),ISNUMBER(Poczatek),ISNUMBER(Koniec_Projekt)),IFERROR(IF(LataProjekcji=$F3093,IF(AND($G3093=$G3094,$F3093=$F3094),ROUND($D3092-SUM($K3094:S3094),0),ROUND(T3092*$E3093,0)),IF(LataProjekcji&gt;$F3093,0,ROUND(T3092*$E3093,0))),0),0)</f>
        <v>0</v>
      </c>
      <c r="U3094" s="5">
        <f ca="1">IF(AND($G3092,NOT(ISTEXT($G3091)),ISNUMBER(Poczatek),ISNUMBER(Koniec_Projekt)),IFERROR(IF(LataProjekcji=$F3093,IF(AND($G3093=$G3094,$F3093=$F3094),ROUND($D3092-SUM($K3094:T3094),0),ROUND(U3092*$E3093,0)),IF(LataProjekcji&gt;$F3093,0,ROUND(U3092*$E3093,0))),0),0)</f>
        <v>0</v>
      </c>
      <c r="V3094" s="5">
        <f ca="1">IF(AND($G3092,NOT(ISTEXT($G3091)),ISNUMBER(Poczatek),ISNUMBER(Koniec_Projekt)),IFERROR(IF(LataProjekcji=$F3093,IF(AND($G3093=$G3094,$F3093=$F3094),ROUND($D3092-SUM($K3094:U3094),0),ROUND(V3092*$E3093,0)),IF(LataProjekcji&gt;$F3093,0,ROUND(V3092*$E3093,0))),0),0)</f>
        <v>0</v>
      </c>
      <c r="W3094" s="5">
        <f ca="1">IF(AND($G3092,NOT(ISTEXT($G3091)),ISNUMBER(Poczatek),ISNUMBER(Koniec_Projekt)),IFERROR(IF(LataProjekcji=$F3093,IF(AND($G3093=$G3094,$F3093=$F3094),ROUND($D3092-SUM($K3094:V3094),0),ROUND(W3092*$E3093,0)),IF(LataProjekcji&gt;$F3093,0,ROUND(W3092*$E3093,0))),0),0)</f>
        <v>0</v>
      </c>
      <c r="X3094" s="5">
        <f ca="1">IF(AND($G3092,NOT(ISTEXT($G3091)),ISNUMBER(Poczatek),ISNUMBER(Koniec_Projekt)),IFERROR(IF(LataProjekcji=$F3093,IF(AND($G3093=$G3094,$F3093=$F3094),ROUND($D3092-SUM($K3094:W3094),0),ROUND(X3092*$E3093,0)),IF(LataProjekcji&gt;$F3093,0,ROUND(X3092*$E3093,0))),0),0)</f>
        <v>0</v>
      </c>
      <c r="Y3094" s="5">
        <f ca="1">IF(AND($G3092,NOT(ISTEXT($G3091)),ISNUMBER(Poczatek),ISNUMBER(Koniec_Projekt)),IFERROR(IF(LataProjekcji=$F3093,IF(AND($G3093=$G3094,$F3093=$F3094),ROUND($D3092-SUM($K3094:X3094),0),ROUND(Y3092*$E3093,0)),IF(LataProjekcji&gt;$F3093,0,ROUND(Y3092*$E3093,0))),0),0)</f>
        <v>0</v>
      </c>
      <c r="Z3094" s="5">
        <f ca="1">IF(AND($G3092,NOT(ISTEXT($G3091)),ISNUMBER(Poczatek),ISNUMBER(Koniec_Projekt)),IFERROR(IF(LataProjekcji=$F3093,IF(AND($G3093=$G3094,$F3093=$F3094),ROUND($D3092-SUM($K3094:Y3094),0),ROUND(Z3092*$E3093,0)),IF(LataProjekcji&gt;$F3093,0,ROUND(Z3092*$E3093,0))),0),0)</f>
        <v>0</v>
      </c>
      <c r="AA3094" s="5">
        <f ca="1">IF(AND($G3092,NOT(ISTEXT($G3091)),ISNUMBER(Poczatek),ISNUMBER(Koniec_Projekt)),IFERROR(IF(LataProjekcji=$F3093,IF(AND($G3093=$G3094,$F3093=$F3094),ROUND($D3092-SUM($K3094:Z3094),0),ROUND(AA3092*$E3093,0)),IF(LataProjekcji&gt;$F3093,0,ROUND(AA3092*$E3093,0))),0),0)</f>
        <v>0</v>
      </c>
      <c r="AB3094" s="5">
        <f ca="1">IF(AND($G3092,NOT(ISTEXT($G3091)),ISNUMBER(Poczatek),ISNUMBER(Koniec_Projekt)),IFERROR(IF(LataProjekcji=$F3093,IF(AND($G3093=$G3094,$F3093=$F3094),ROUND($D3092-SUM($K3094:AA3094),0),ROUND(AB3092*$E3093,0)),IF(LataProjekcji&gt;$F3093,0,ROUND(AB3092*$E3093,0))),0),0)</f>
        <v>0</v>
      </c>
      <c r="AC3094" s="5">
        <f ca="1">IF(AND($G3092,NOT(ISTEXT($G3091)),ISNUMBER(Poczatek),ISNUMBER(Koniec_Projekt)),IFERROR(IF(LataProjekcji=$F3093,IF(AND($G3093=$G3094,$F3093=$F3094),ROUND($D3092-SUM($K3094:AB3094),0),ROUND(AC3092*$E3093,0)),IF(LataProjekcji&gt;$F3093,0,ROUND(AC3092*$E3093,0))),0),0)</f>
        <v>0</v>
      </c>
      <c r="AD3094" s="5">
        <f ca="1">IF(AND($G3092,NOT(ISTEXT($G3091)),ISNUMBER(Poczatek),ISNUMBER(Koniec_Projekt)),IFERROR(IF(LataProjekcji=$F3093,IF(AND($G3093=$G3094,$F3093=$F3094),ROUND($D3092-SUM($K3094:AC3094),0),ROUND(AD3092*$E3093,0)),IF(LataProjekcji&gt;$F3093,0,ROUND(AD3092*$E3093,0))),0),0)</f>
        <v>0</v>
      </c>
      <c r="AE3094" s="5">
        <f ca="1">IF(AND($G3092,NOT(ISTEXT($G3091)),ISNUMBER(Poczatek),ISNUMBER(Koniec_Projekt)),IFERROR(IF(LataProjekcji=$F3093,IF(AND($G3093=$G3094,$F3093=$F3094),ROUND($D3092-SUM($K3094:AD3094),0),ROUND(AE3092*$E3093,0)),IF(LataProjekcji&gt;$F3093,0,ROUND(AE3092*$E3093,0))),0),0)</f>
        <v>0</v>
      </c>
    </row>
    <row r="3095" spans="2:31" ht="12.5" hidden="1" thickBot="1">
      <c r="B3095" s="532" t="s">
        <v>755</v>
      </c>
      <c r="C3095" s="533"/>
      <c r="D3095" s="534">
        <f ca="1">IF(D3092&gt;10,ROUND((D3094-1)*E3093,0),E3093)</f>
        <v>0</v>
      </c>
      <c r="E3095" s="534">
        <f ca="1">D3092-D3095</f>
        <v>0</v>
      </c>
      <c r="F3095" s="533"/>
      <c r="G3095" s="533"/>
      <c r="H3095" s="533"/>
      <c r="I3095" s="533"/>
      <c r="J3095" s="533"/>
      <c r="K3095" s="533"/>
      <c r="L3095" s="533"/>
      <c r="M3095" s="533"/>
      <c r="N3095" s="533"/>
      <c r="O3095" s="533"/>
      <c r="P3095" s="533"/>
      <c r="Q3095" s="533"/>
      <c r="R3095" s="533"/>
      <c r="S3095" s="533"/>
      <c r="T3095" s="533"/>
      <c r="U3095" s="533"/>
      <c r="V3095" s="533"/>
      <c r="W3095" s="533"/>
      <c r="X3095" s="533"/>
      <c r="Y3095" s="533"/>
      <c r="Z3095" s="533"/>
      <c r="AA3095" s="533"/>
      <c r="AB3095" s="533"/>
      <c r="AC3095" s="533"/>
      <c r="AD3095" s="533"/>
      <c r="AE3095" s="533"/>
    </row>
    <row r="3096" spans="2:31" ht="12.5" hidden="1" thickTop="1"/>
    <row r="3097" spans="2:31" ht="12.5" hidden="1" thickBot="1">
      <c r="B3097" s="535" t="str">
        <f ca="1">"nazwa ST: "&amp;B1945</f>
        <v>nazwa ST: 0</v>
      </c>
      <c r="C3097" s="535"/>
      <c r="D3097" s="536">
        <f>D1945</f>
        <v>313</v>
      </c>
      <c r="E3097" s="535"/>
      <c r="F3097" s="535"/>
      <c r="G3097" s="535"/>
      <c r="H3097" s="535"/>
      <c r="I3097" s="535"/>
      <c r="J3097" s="535"/>
      <c r="K3097" s="544" t="str">
        <f t="shared" ref="K3097:AE3097" si="3776">LataProjekcji</f>
        <v>Uzupełnij dane</v>
      </c>
      <c r="L3097" s="544" t="str">
        <f t="shared" si="3776"/>
        <v/>
      </c>
      <c r="M3097" s="544" t="str">
        <f t="shared" si="3776"/>
        <v/>
      </c>
      <c r="N3097" s="544" t="str">
        <f t="shared" si="3776"/>
        <v/>
      </c>
      <c r="O3097" s="544" t="str">
        <f t="shared" si="3776"/>
        <v/>
      </c>
      <c r="P3097" s="544" t="str">
        <f t="shared" si="3776"/>
        <v/>
      </c>
      <c r="Q3097" s="544" t="str">
        <f t="shared" si="3776"/>
        <v/>
      </c>
      <c r="R3097" s="544" t="str">
        <f t="shared" si="3776"/>
        <v/>
      </c>
      <c r="S3097" s="544" t="str">
        <f t="shared" si="3776"/>
        <v/>
      </c>
      <c r="T3097" s="544" t="str">
        <f t="shared" si="3776"/>
        <v/>
      </c>
      <c r="U3097" s="544" t="str">
        <f t="shared" si="3776"/>
        <v/>
      </c>
      <c r="V3097" s="544" t="str">
        <f t="shared" si="3776"/>
        <v/>
      </c>
      <c r="W3097" s="544" t="str">
        <f t="shared" si="3776"/>
        <v/>
      </c>
      <c r="X3097" s="544" t="str">
        <f t="shared" si="3776"/>
        <v/>
      </c>
      <c r="Y3097" s="544" t="str">
        <f t="shared" si="3776"/>
        <v/>
      </c>
      <c r="Z3097" s="544" t="str">
        <f t="shared" si="3776"/>
        <v/>
      </c>
      <c r="AA3097" s="544" t="str">
        <f t="shared" si="3776"/>
        <v/>
      </c>
      <c r="AB3097" s="544" t="str">
        <f t="shared" si="3776"/>
        <v/>
      </c>
      <c r="AC3097" s="544" t="str">
        <f t="shared" si="3776"/>
        <v/>
      </c>
      <c r="AD3097" s="544" t="str">
        <f t="shared" si="3776"/>
        <v/>
      </c>
      <c r="AE3097" s="544" t="str">
        <f t="shared" si="3776"/>
        <v/>
      </c>
    </row>
    <row r="3098" spans="2:31" hidden="1">
      <c r="B3098" s="531" t="s">
        <v>756</v>
      </c>
      <c r="D3098" s="1">
        <f ca="1">D1946</f>
        <v>1900</v>
      </c>
      <c r="E3098" s="1">
        <f ca="1">E1946</f>
        <v>1</v>
      </c>
      <c r="F3098" s="1">
        <f ca="1">IF(D3099&gt;10,F1946,1)</f>
        <v>1</v>
      </c>
      <c r="G3098" s="530" t="str">
        <f ca="1">IF(ISBLANK(OFFSET($E$269,$D3097,0)),"brak daty",IF(D3099&gt;10,EDATE(OFFSET($E$269,$D3097,0),D3101),DATE(D3098,E3098,1)))</f>
        <v>brak daty</v>
      </c>
      <c r="H3098" s="543" t="b">
        <f ca="1">SUM(K3098:AE3098)=D3101</f>
        <v>1</v>
      </c>
      <c r="I3098" s="1" t="s">
        <v>752</v>
      </c>
      <c r="K3098" s="5">
        <f ca="1">IF(AND($G3099,NOT(ISTEXT($G3098)),ISNUMBER(Poczatek),ISNUMBER(Koniec_Projekt)),IFERROR(IF($D3098=LataProjekcji,$F3098,IF($D3098&lt;LataProjekcji,IF((SUM(K3098)+12)&lt;$D3101,12,$D3101-SUM(K3098)),0)),0),0)</f>
        <v>0</v>
      </c>
      <c r="L3098" s="5">
        <f ca="1">IF(AND($G3099,NOT(ISTEXT($G3098)),ISNUMBER(Poczatek),ISNUMBER(Koniec_Projekt)),IFERROR(IF($D3098=LataProjekcji,$F3098,IF($D3098&lt;LataProjekcji,IF((SUM($K3098:K3098)+12)&lt;$D3101,12,$D3101-SUM($K3098:K3098)),0)),0),0)</f>
        <v>0</v>
      </c>
      <c r="M3098" s="5">
        <f ca="1">IF(AND($G3099,NOT(ISTEXT($G3098)),ISNUMBER(Poczatek),ISNUMBER(Koniec_Projekt)),IFERROR(IF($D3098=LataProjekcji,$F3098,IF($D3098&lt;LataProjekcji,IF((SUM($K3098:L3098)+12)&lt;$D3101,12,$D3101-SUM($K3098:L3098)),0)),0),0)</f>
        <v>0</v>
      </c>
      <c r="N3098" s="5">
        <f ca="1">IF(AND($G3099,NOT(ISTEXT($G3098)),ISNUMBER(Poczatek),ISNUMBER(Koniec_Projekt)),IFERROR(IF($D3098=LataProjekcji,$F3098,IF($D3098&lt;LataProjekcji,IF((SUM($K3098:M3098)+12)&lt;$D3101,12,$D3101-SUM($K3098:M3098)),0)),0),0)</f>
        <v>0</v>
      </c>
      <c r="O3098" s="5">
        <f ca="1">IF(AND($G3099,NOT(ISTEXT($G3098)),ISNUMBER(Poczatek),ISNUMBER(Koniec_Projekt)),IFERROR(IF($D3098=LataProjekcji,$F3098,IF($D3098&lt;LataProjekcji,IF((SUM($K3098:N3098)+12)&lt;$D3101,12,$D3101-SUM($K3098:N3098)),0)),0),0)</f>
        <v>0</v>
      </c>
      <c r="P3098" s="5">
        <f ca="1">IF(AND($G3099,NOT(ISTEXT($G3098)),ISNUMBER(Poczatek),ISNUMBER(Koniec_Projekt)),IFERROR(IF($D3098=LataProjekcji,$F3098,IF($D3098&lt;LataProjekcji,IF((SUM($K3098:O3098)+12)&lt;$D3101,12,$D3101-SUM($K3098:O3098)),0)),0),0)</f>
        <v>0</v>
      </c>
      <c r="Q3098" s="5">
        <f ca="1">IF(AND($G3099,NOT(ISTEXT($G3098)),ISNUMBER(Poczatek),ISNUMBER(Koniec_Projekt)),IFERROR(IF($D3098=LataProjekcji,$F3098,IF($D3098&lt;LataProjekcji,IF((SUM($K3098:P3098)+12)&lt;$D3101,12,$D3101-SUM($K3098:P3098)),0)),0),0)</f>
        <v>0</v>
      </c>
      <c r="R3098" s="5">
        <f ca="1">IF(AND($G3099,NOT(ISTEXT($G3098)),ISNUMBER(Poczatek),ISNUMBER(Koniec_Projekt)),IFERROR(IF($D3098=LataProjekcji,$F3098,IF($D3098&lt;LataProjekcji,IF((SUM($K3098:Q3098)+12)&lt;$D3101,12,$D3101-SUM($K3098:Q3098)),0)),0),0)</f>
        <v>0</v>
      </c>
      <c r="S3098" s="5">
        <f ca="1">IF(AND($G3099,NOT(ISTEXT($G3098)),ISNUMBER(Poczatek),ISNUMBER(Koniec_Projekt)),IFERROR(IF($D3098=LataProjekcji,$F3098,IF($D3098&lt;LataProjekcji,IF((SUM($K3098:R3098)+12)&lt;$D3101,12,$D3101-SUM($K3098:R3098)),0)),0),0)</f>
        <v>0</v>
      </c>
      <c r="T3098" s="5">
        <f ca="1">IF(AND($G3099,NOT(ISTEXT($G3098)),ISNUMBER(Poczatek),ISNUMBER(Koniec_Projekt)),IFERROR(IF($D3098=LataProjekcji,$F3098,IF($D3098&lt;LataProjekcji,IF((SUM($K3098:S3098)+12)&lt;$D3101,12,$D3101-SUM($K3098:S3098)),0)),0),0)</f>
        <v>0</v>
      </c>
      <c r="U3098" s="5">
        <f ca="1">IF(AND($G3099,NOT(ISTEXT($G3098)),ISNUMBER(Poczatek),ISNUMBER(Koniec_Projekt)),IFERROR(IF($D3098=LataProjekcji,$F3098,IF($D3098&lt;LataProjekcji,IF((SUM($K3098:T3098)+12)&lt;$D3101,12,$D3101-SUM($K3098:T3098)),0)),0),0)</f>
        <v>0</v>
      </c>
      <c r="V3098" s="5">
        <f ca="1">IF(AND($G3099,NOT(ISTEXT($G3098)),ISNUMBER(Poczatek),ISNUMBER(Koniec_Projekt)),IFERROR(IF($D3098=LataProjekcji,$F3098,IF($D3098&lt;LataProjekcji,IF((SUM($K3098:U3098)+12)&lt;$D3101,12,$D3101-SUM($K3098:U3098)),0)),0),0)</f>
        <v>0</v>
      </c>
      <c r="W3098" s="5">
        <f ca="1">IF(AND($G3099,NOT(ISTEXT($G3098)),ISNUMBER(Poczatek),ISNUMBER(Koniec_Projekt)),IFERROR(IF($D3098=LataProjekcji,$F3098,IF($D3098&lt;LataProjekcji,IF((SUM($K3098:V3098)+12)&lt;$D3101,12,$D3101-SUM($K3098:V3098)),0)),0),0)</f>
        <v>0</v>
      </c>
      <c r="X3098" s="5">
        <f ca="1">IF(AND($G3099,NOT(ISTEXT($G3098)),ISNUMBER(Poczatek),ISNUMBER(Koniec_Projekt)),IFERROR(IF($D3098=LataProjekcji,$F3098,IF($D3098&lt;LataProjekcji,IF((SUM($K3098:W3098)+12)&lt;$D3101,12,$D3101-SUM($K3098:W3098)),0)),0),0)</f>
        <v>0</v>
      </c>
      <c r="Y3098" s="5">
        <f ca="1">IF(AND($G3099,NOT(ISTEXT($G3098)),ISNUMBER(Poczatek),ISNUMBER(Koniec_Projekt)),IFERROR(IF($D3098=LataProjekcji,$F3098,IF($D3098&lt;LataProjekcji,IF((SUM($K3098:X3098)+12)&lt;$D3101,12,$D3101-SUM($K3098:X3098)),0)),0),0)</f>
        <v>0</v>
      </c>
      <c r="Z3098" s="5">
        <f ca="1">IF(AND($G3099,NOT(ISTEXT($G3098)),ISNUMBER(Poczatek),ISNUMBER(Koniec_Projekt)),IFERROR(IF($D3098=LataProjekcji,$F3098,IF($D3098&lt;LataProjekcji,IF((SUM($K3098:Y3098)+12)&lt;$D3101,12,$D3101-SUM($K3098:Y3098)),0)),0),0)</f>
        <v>0</v>
      </c>
      <c r="AA3098" s="5">
        <f ca="1">IF(AND($G3099,NOT(ISTEXT($G3098)),ISNUMBER(Poczatek),ISNUMBER(Koniec_Projekt)),IFERROR(IF($D3098=LataProjekcji,$F3098,IF($D3098&lt;LataProjekcji,IF((SUM($K3098:Z3098)+12)&lt;$D3101,12,$D3101-SUM($K3098:Z3098)),0)),0),0)</f>
        <v>0</v>
      </c>
      <c r="AB3098" s="5">
        <f ca="1">IF(AND($G3099,NOT(ISTEXT($G3098)),ISNUMBER(Poczatek),ISNUMBER(Koniec_Projekt)),IFERROR(IF($D3098=LataProjekcji,$F3098,IF($D3098&lt;LataProjekcji,IF((SUM($K3098:AA3098)+12)&lt;$D3101,12,$D3101-SUM($K3098:AA3098)),0)),0),0)</f>
        <v>0</v>
      </c>
      <c r="AC3098" s="5">
        <f ca="1">IF(AND($G3099,NOT(ISTEXT($G3098)),ISNUMBER(Poczatek),ISNUMBER(Koniec_Projekt)),IFERROR(IF($D3098=LataProjekcji,$F3098,IF($D3098&lt;LataProjekcji,IF((SUM($K3098:AB3098)+12)&lt;$D3101,12,$D3101-SUM($K3098:AB3098)),0)),0),0)</f>
        <v>0</v>
      </c>
      <c r="AD3098" s="5">
        <f ca="1">IF(AND($G3099,NOT(ISTEXT($G3098)),ISNUMBER(Poczatek),ISNUMBER(Koniec_Projekt)),IFERROR(IF($D3098=LataProjekcji,$F3098,IF($D3098&lt;LataProjekcji,IF((SUM($K3098:AC3098)+12)&lt;$D3101,12,$D3101-SUM($K3098:AC3098)),0)),0),0)</f>
        <v>0</v>
      </c>
      <c r="AE3098" s="5">
        <f ca="1">IF(AND($G3099,NOT(ISTEXT($G3098)),ISNUMBER(Poczatek),ISNUMBER(Koniec_Projekt)),IFERROR(IF($D3098=LataProjekcji,$F3098,IF($D3098&lt;LataProjekcji,IF((SUM($K3098:AD3098)+12)&lt;$D3101,12,$D3101-SUM($K3098:AD3098)),0)),0),0)</f>
        <v>0</v>
      </c>
    </row>
    <row r="3099" spans="2:31" hidden="1">
      <c r="B3099" s="531" t="s">
        <v>758</v>
      </c>
      <c r="D3099" s="5">
        <f ca="1">D1947</f>
        <v>0</v>
      </c>
      <c r="E3099" s="459">
        <f ca="1">E1947</f>
        <v>0</v>
      </c>
      <c r="F3099" s="459">
        <f ca="1">F1947</f>
        <v>0</v>
      </c>
      <c r="G3099" s="1" t="b">
        <f>NOT(ISBLANK(am_transport))</f>
        <v>0</v>
      </c>
      <c r="H3099" s="543" t="b">
        <f ca="1">SUM(K3099:AE3099)=E3101</f>
        <v>1</v>
      </c>
      <c r="I3099" s="1" t="s">
        <v>753</v>
      </c>
      <c r="K3099" s="542">
        <f ca="1">IF(AND($G3099,NOT(ISTEXT($G3098)),ISNUMBER(Poczatek),ISNUMBER(Koniec_Projekt)),IFERROR(IF($D3098=LataProjekcji,IF($F3098&gt;$E3101,$E3101,$F3098),IF($D3101&gt;=$E3101,(IF($D3098&lt;LataProjekcji,IF((SUM(J3099:$K3099)+12)&lt;$E3101,12,$E3101-SUM(J3099:$K3099)),0)),(IF($D3098&lt;LataProjekcji,IF((SUM(J3099:$K3099)+12)&lt;$D3101,12,$D3101-SUM(J3099:$K3099)),0)))),0),0)</f>
        <v>0</v>
      </c>
      <c r="L3099" s="542">
        <f ca="1">IF(AND($G3099,NOT(ISTEXT($G3098)),ISNUMBER(Poczatek),ISNUMBER(Koniec_Projekt)),IFERROR(IF($D3098=LataProjekcji,IF($F3098&gt;$E3101,$E3101,$F3098),IF($D3101&gt;=$E3101,(IF($D3098&lt;LataProjekcji,IF((SUM($K3099:K3099)+12)&lt;$E3101,12,$E3101-SUM($K3099:K3099)),0)),(IF($D3098&lt;LataProjekcji,IF((SUM($K3099:K3099)+12)&lt;$D3101,12,$D3101-SUM($K3099:K3099)),0)))),0),0)</f>
        <v>0</v>
      </c>
      <c r="M3099" s="542">
        <f ca="1">IF(AND($G3099,NOT(ISTEXT($G3098)),ISNUMBER(Poczatek),ISNUMBER(Koniec_Projekt)),IFERROR(IF($D3098=LataProjekcji,IF($F3098&gt;$E3101,$E3101,$F3098),IF($D3101&gt;=$E3101,(IF($D3098&lt;LataProjekcji,IF((SUM($K3099:L3099)+12)&lt;$E3101,12,$E3101-SUM($K3099:L3099)),0)),(IF($D3098&lt;LataProjekcji,IF((SUM($K3099:L3099)+12)&lt;$D3101,12,$D3101-SUM($K3099:L3099)),0)))),0),0)</f>
        <v>0</v>
      </c>
      <c r="N3099" s="542">
        <f ca="1">IF(AND($G3099,NOT(ISTEXT($G3098)),ISNUMBER(Poczatek),ISNUMBER(Koniec_Projekt)),IFERROR(IF($D3098=LataProjekcji,IF($F3098&gt;$E3101,$E3101,$F3098),IF($D3101&gt;=$E3101,(IF($D3098&lt;LataProjekcji,IF((SUM($K3099:M3099)+12)&lt;$E3101,12,$E3101-SUM($K3099:M3099)),0)),(IF($D3098&lt;LataProjekcji,IF((SUM($K3099:M3099)+12)&lt;$D3101,12,$D3101-SUM($K3099:M3099)),0)))),0),0)</f>
        <v>0</v>
      </c>
      <c r="O3099" s="542">
        <f ca="1">IF(AND($G3099,NOT(ISTEXT($G3098)),ISNUMBER(Poczatek),ISNUMBER(Koniec_Projekt)),IFERROR(IF($D3098=LataProjekcji,IF($F3098&gt;$E3101,$E3101,$F3098),IF($D3101&gt;=$E3101,(IF($D3098&lt;LataProjekcji,IF((SUM($K3099:N3099)+12)&lt;$E3101,12,$E3101-SUM($K3099:N3099)),0)),(IF($D3098&lt;LataProjekcji,IF((SUM($K3099:N3099)+12)&lt;$D3101,12,$D3101-SUM($K3099:N3099)),0)))),0),0)</f>
        <v>0</v>
      </c>
      <c r="P3099" s="542">
        <f ca="1">IF(AND($G3099,NOT(ISTEXT($G3098)),ISNUMBER(Poczatek),ISNUMBER(Koniec_Projekt)),IFERROR(IF($D3098=LataProjekcji,IF($F3098&gt;$E3101,$E3101,$F3098),IF($D3101&gt;=$E3101,(IF($D3098&lt;LataProjekcji,IF((SUM($K3099:O3099)+12)&lt;$E3101,12,$E3101-SUM($K3099:O3099)),0)),(IF($D3098&lt;LataProjekcji,IF((SUM($K3099:O3099)+12)&lt;$D3101,12,$D3101-SUM($K3099:O3099)),0)))),0),0)</f>
        <v>0</v>
      </c>
      <c r="Q3099" s="542">
        <f ca="1">IF(AND($G3099,NOT(ISTEXT($G3098)),ISNUMBER(Poczatek),ISNUMBER(Koniec_Projekt)),IFERROR(IF($D3098=LataProjekcji,IF($F3098&gt;$E3101,$E3101,$F3098),IF($D3101&gt;=$E3101,(IF($D3098&lt;LataProjekcji,IF((SUM($K3099:P3099)+12)&lt;$E3101,12,$E3101-SUM($K3099:P3099)),0)),(IF($D3098&lt;LataProjekcji,IF((SUM($K3099:P3099)+12)&lt;$D3101,12,$D3101-SUM($K3099:P3099)),0)))),0),0)</f>
        <v>0</v>
      </c>
      <c r="R3099" s="542">
        <f ca="1">IF(AND($G3099,NOT(ISTEXT($G3098)),ISNUMBER(Poczatek),ISNUMBER(Koniec_Projekt)),IFERROR(IF($D3098=LataProjekcji,IF($F3098&gt;$E3101,$E3101,$F3098),IF($D3101&gt;=$E3101,(IF($D3098&lt;LataProjekcji,IF((SUM($K3099:Q3099)+12)&lt;$E3101,12,$E3101-SUM($K3099:Q3099)),0)),(IF($D3098&lt;LataProjekcji,IF((SUM($K3099:Q3099)+12)&lt;$D3101,12,$D3101-SUM($K3099:Q3099)),0)))),0),0)</f>
        <v>0</v>
      </c>
      <c r="S3099" s="542">
        <f ca="1">IF(AND($G3099,NOT(ISTEXT($G3098)),ISNUMBER(Poczatek),ISNUMBER(Koniec_Projekt)),IFERROR(IF($D3098=LataProjekcji,IF($F3098&gt;$E3101,$E3101,$F3098),IF($D3101&gt;=$E3101,(IF($D3098&lt;LataProjekcji,IF((SUM($K3099:R3099)+12)&lt;$E3101,12,$E3101-SUM($K3099:R3099)),0)),(IF($D3098&lt;LataProjekcji,IF((SUM($K3099:R3099)+12)&lt;$D3101,12,$D3101-SUM($K3099:R3099)),0)))),0),0)</f>
        <v>0</v>
      </c>
      <c r="T3099" s="542">
        <f ca="1">IF(AND($G3099,NOT(ISTEXT($G3098)),ISNUMBER(Poczatek),ISNUMBER(Koniec_Projekt)),IFERROR(IF($D3098=LataProjekcji,IF($F3098&gt;$E3101,$E3101,$F3098),IF($D3101&gt;=$E3101,(IF($D3098&lt;LataProjekcji,IF((SUM($K3099:S3099)+12)&lt;$E3101,12,$E3101-SUM($K3099:S3099)),0)),(IF($D3098&lt;LataProjekcji,IF((SUM($K3099:S3099)+12)&lt;$D3101,12,$D3101-SUM($K3099:S3099)),0)))),0),0)</f>
        <v>0</v>
      </c>
      <c r="U3099" s="542">
        <f ca="1">IF(AND($G3099,NOT(ISTEXT($G3098)),ISNUMBER(Poczatek),ISNUMBER(Koniec_Projekt)),IFERROR(IF($D3098=LataProjekcji,IF($F3098&gt;$E3101,$E3101,$F3098),IF($D3101&gt;=$E3101,(IF($D3098&lt;LataProjekcji,IF((SUM($K3099:T3099)+12)&lt;$E3101,12,$E3101-SUM($K3099:T3099)),0)),(IF($D3098&lt;LataProjekcji,IF((SUM($K3099:T3099)+12)&lt;$D3101,12,$D3101-SUM($K3099:T3099)),0)))),0),0)</f>
        <v>0</v>
      </c>
      <c r="V3099" s="542">
        <f ca="1">IF(AND($G3099,NOT(ISTEXT($G3098)),ISNUMBER(Poczatek),ISNUMBER(Koniec_Projekt)),IFERROR(IF($D3098=LataProjekcji,IF($F3098&gt;$E3101,$E3101,$F3098),IF($D3101&gt;=$E3101,(IF($D3098&lt;LataProjekcji,IF((SUM($K3099:U3099)+12)&lt;$E3101,12,$E3101-SUM($K3099:U3099)),0)),(IF($D3098&lt;LataProjekcji,IF((SUM($K3099:U3099)+12)&lt;$D3101,12,$D3101-SUM($K3099:U3099)),0)))),0),0)</f>
        <v>0</v>
      </c>
      <c r="W3099" s="542">
        <f ca="1">IF(AND($G3099,NOT(ISTEXT($G3098)),ISNUMBER(Poczatek),ISNUMBER(Koniec_Projekt)),IFERROR(IF($D3098=LataProjekcji,IF($F3098&gt;$E3101,$E3101,$F3098),IF($D3101&gt;=$E3101,(IF($D3098&lt;LataProjekcji,IF((SUM($K3099:V3099)+12)&lt;$E3101,12,$E3101-SUM($K3099:V3099)),0)),(IF($D3098&lt;LataProjekcji,IF((SUM($K3099:V3099)+12)&lt;$D3101,12,$D3101-SUM($K3099:V3099)),0)))),0),0)</f>
        <v>0</v>
      </c>
      <c r="X3099" s="542">
        <f ca="1">IF(AND($G3099,NOT(ISTEXT($G3098)),ISNUMBER(Poczatek),ISNUMBER(Koniec_Projekt)),IFERROR(IF($D3098=LataProjekcji,IF($F3098&gt;$E3101,$E3101,$F3098),IF($D3101&gt;=$E3101,(IF($D3098&lt;LataProjekcji,IF((SUM($K3099:W3099)+12)&lt;$E3101,12,$E3101-SUM($K3099:W3099)),0)),(IF($D3098&lt;LataProjekcji,IF((SUM($K3099:W3099)+12)&lt;$D3101,12,$D3101-SUM($K3099:W3099)),0)))),0),0)</f>
        <v>0</v>
      </c>
      <c r="Y3099" s="542">
        <f ca="1">IF(AND($G3099,NOT(ISTEXT($G3098)),ISNUMBER(Poczatek),ISNUMBER(Koniec_Projekt)),IFERROR(IF($D3098=LataProjekcji,IF($F3098&gt;$E3101,$E3101,$F3098),IF($D3101&gt;=$E3101,(IF($D3098&lt;LataProjekcji,IF((SUM($K3099:X3099)+12)&lt;$E3101,12,$E3101-SUM($K3099:X3099)),0)),(IF($D3098&lt;LataProjekcji,IF((SUM($K3099:X3099)+12)&lt;$D3101,12,$D3101-SUM($K3099:X3099)),0)))),0),0)</f>
        <v>0</v>
      </c>
      <c r="Z3099" s="542">
        <f ca="1">IF(AND($G3099,NOT(ISTEXT($G3098)),ISNUMBER(Poczatek),ISNUMBER(Koniec_Projekt)),IFERROR(IF($D3098=LataProjekcji,IF($F3098&gt;$E3101,$E3101,$F3098),IF($D3101&gt;=$E3101,(IF($D3098&lt;LataProjekcji,IF((SUM($K3099:Y3099)+12)&lt;$E3101,12,$E3101-SUM($K3099:Y3099)),0)),(IF($D3098&lt;LataProjekcji,IF((SUM($K3099:Y3099)+12)&lt;$D3101,12,$D3101-SUM($K3099:Y3099)),0)))),0),0)</f>
        <v>0</v>
      </c>
      <c r="AA3099" s="542">
        <f ca="1">IF(AND($G3099,NOT(ISTEXT($G3098)),ISNUMBER(Poczatek),ISNUMBER(Koniec_Projekt)),IFERROR(IF($D3098=LataProjekcji,IF($F3098&gt;$E3101,$E3101,$F3098),IF($D3101&gt;=$E3101,(IF($D3098&lt;LataProjekcji,IF((SUM($K3099:Z3099)+12)&lt;$E3101,12,$E3101-SUM($K3099:Z3099)),0)),(IF($D3098&lt;LataProjekcji,IF((SUM($K3099:Z3099)+12)&lt;$D3101,12,$D3101-SUM($K3099:Z3099)),0)))),0),0)</f>
        <v>0</v>
      </c>
      <c r="AB3099" s="542">
        <f ca="1">IF(AND($G3099,NOT(ISTEXT($G3098)),ISNUMBER(Poczatek),ISNUMBER(Koniec_Projekt)),IFERROR(IF($D3098=LataProjekcji,IF($F3098&gt;$E3101,$E3101,$F3098),IF($D3101&gt;=$E3101,(IF($D3098&lt;LataProjekcji,IF((SUM($K3099:AA3099)+12)&lt;$E3101,12,$E3101-SUM($K3099:AA3099)),0)),(IF($D3098&lt;LataProjekcji,IF((SUM($K3099:AA3099)+12)&lt;$D3101,12,$D3101-SUM($K3099:AA3099)),0)))),0),0)</f>
        <v>0</v>
      </c>
      <c r="AC3099" s="542">
        <f ca="1">IF(AND($G3099,NOT(ISTEXT($G3098)),ISNUMBER(Poczatek),ISNUMBER(Koniec_Projekt)),IFERROR(IF($D3098=LataProjekcji,IF($F3098&gt;$E3101,$E3101,$F3098),IF($D3101&gt;=$E3101,(IF($D3098&lt;LataProjekcji,IF((SUM($K3099:AB3099)+12)&lt;$E3101,12,$E3101-SUM($K3099:AB3099)),0)),(IF($D3098&lt;LataProjekcji,IF((SUM($K3099:AB3099)+12)&lt;$D3101,12,$D3101-SUM($K3099:AB3099)),0)))),0),0)</f>
        <v>0</v>
      </c>
      <c r="AD3099" s="542">
        <f ca="1">IF(AND($G3099,NOT(ISTEXT($G3098)),ISNUMBER(Poczatek),ISNUMBER(Koniec_Projekt)),IFERROR(IF($D3098=LataProjekcji,IF($F3098&gt;$E3101,$E3101,$F3098),IF($D3101&gt;=$E3101,(IF($D3098&lt;LataProjekcji,IF((SUM($K3099:AC3099)+12)&lt;$E3101,12,$E3101-SUM($K3099:AC3099)),0)),(IF($D3098&lt;LataProjekcji,IF((SUM($K3099:AC3099)+12)&lt;$D3101,12,$D3101-SUM($K3099:AC3099)),0)))),0),0)</f>
        <v>0</v>
      </c>
      <c r="AE3099" s="542">
        <f ca="1">IF(AND($G3099,NOT(ISTEXT($G3098)),ISNUMBER(Poczatek),ISNUMBER(Koniec_Projekt)),IFERROR(IF($D3098=LataProjekcji,IF($F3098&gt;$E3101,$E3101,$F3098),IF($D3101&gt;=$E3101,(IF($D3098&lt;LataProjekcji,IF((SUM($K3099:AD3099)+12)&lt;$E3101,12,$E3101-SUM($K3099:AD3099)),0)),(IF($D3098&lt;LataProjekcji,IF((SUM($K3099:AD3099)+12)&lt;$D3101,12,$D3101-SUM($K3099:AD3099)),0)))),0),0)</f>
        <v>0</v>
      </c>
    </row>
    <row r="3100" spans="2:31" hidden="1">
      <c r="B3100" s="531" t="s">
        <v>757</v>
      </c>
      <c r="D3100" s="459">
        <f ca="1">D1948</f>
        <v>0</v>
      </c>
      <c r="E3100" s="459">
        <f ca="1">IF(D3099&gt;10,ROUND(D3100/12,2),D3100)</f>
        <v>0</v>
      </c>
      <c r="F3100" s="529">
        <f>Koniec_Projekt</f>
        <v>0</v>
      </c>
      <c r="G3100" s="330">
        <f>Miesiac_Koniec_Projekt</f>
        <v>0</v>
      </c>
      <c r="H3100" s="543" t="b">
        <f ca="1">SUM(K3100:AE3100)=D3099</f>
        <v>1</v>
      </c>
      <c r="I3100" s="1" t="s">
        <v>716</v>
      </c>
      <c r="K3100" s="256">
        <f ca="1">IF(AND($G3099,NOT(ISTEXT($G3098)),ISNUMBER(Poczatek),ISNUMBER(Koniec_Projekt)),IFERROR(IF(LataProjekcji=$F3101,ROUND($D3099,0),ROUND(K3098*$E3100,0)),0),0)</f>
        <v>0</v>
      </c>
      <c r="L3100" s="5">
        <f ca="1">IF(AND($G3099,NOT(ISTEXT($G3098)),ISNUMBER(Poczatek),ISNUMBER(Koniec_Projekt)),IFERROR(IF(LataProjekcji=$F3101,ROUND($D3099-SUM(K3100:$K3100),0),ROUND(L3098*$E3100,0)),0),0)</f>
        <v>0</v>
      </c>
      <c r="M3100" s="5">
        <f ca="1">IF(AND($G3099,NOT(ISTEXT($G3098)),ISNUMBER(Poczatek),ISNUMBER(Koniec_Projekt)),IFERROR(IF(LataProjekcji=$F3101,ROUND($D3099-SUM($K3100:L3100),0),ROUND(M3098*$E3100,0)),0),0)</f>
        <v>0</v>
      </c>
      <c r="N3100" s="5">
        <f ca="1">IF(AND($G3099,NOT(ISTEXT($G3098)),ISNUMBER(Poczatek),ISNUMBER(Koniec_Projekt)),IFERROR(IF(LataProjekcji=$F3101,ROUND($D3099-SUM($K3100:M3100),0),ROUND(N3098*$E3100,0)),0),0)</f>
        <v>0</v>
      </c>
      <c r="O3100" s="5">
        <f ca="1">IF(AND($G3099,NOT(ISTEXT($G3098)),ISNUMBER(Poczatek),ISNUMBER(Koniec_Projekt)),IFERROR(IF(LataProjekcji=$F3101,ROUND($D3099-SUM($K3100:N3100),0),ROUND(O3098*$E3100,0)),0),0)</f>
        <v>0</v>
      </c>
      <c r="P3100" s="5">
        <f ca="1">IF(AND($G3099,NOT(ISTEXT($G3098)),ISNUMBER(Poczatek),ISNUMBER(Koniec_Projekt)),IFERROR(IF(LataProjekcji=$F3101,ROUND($D3099-SUM($K3100:O3100),0),ROUND(P3098*$E3100,0)),0),0)</f>
        <v>0</v>
      </c>
      <c r="Q3100" s="5">
        <f ca="1">IF(AND($G3099,NOT(ISTEXT($G3098)),ISNUMBER(Poczatek),ISNUMBER(Koniec_Projekt)),IFERROR(IF(LataProjekcji=$F3101,ROUND($D3099-SUM($K3100:P3100),0),ROUND(Q3098*$E3100,0)),0),0)</f>
        <v>0</v>
      </c>
      <c r="R3100" s="5">
        <f ca="1">IF(AND($G3099,NOT(ISTEXT($G3098)),ISNUMBER(Poczatek),ISNUMBER(Koniec_Projekt)),IFERROR(IF(LataProjekcji=$F3101,ROUND($D3099-SUM($K3100:Q3100),0),ROUND(R3098*$E3100,0)),0),0)</f>
        <v>0</v>
      </c>
      <c r="S3100" s="5">
        <f ca="1">IF(AND($G3099,NOT(ISTEXT($G3098)),ISNUMBER(Poczatek),ISNUMBER(Koniec_Projekt)),IFERROR(IF(LataProjekcji=$F3101,ROUND($D3099-SUM($K3100:R3100),0),ROUND(S3098*$E3100,0)),0),0)</f>
        <v>0</v>
      </c>
      <c r="T3100" s="5">
        <f ca="1">IF(AND($G3099,NOT(ISTEXT($G3098)),ISNUMBER(Poczatek),ISNUMBER(Koniec_Projekt)),IFERROR(IF(LataProjekcji=$F3101,ROUND($D3099-SUM($K3100:S3100),0),ROUND(T3098*$E3100,0)),0),0)</f>
        <v>0</v>
      </c>
      <c r="U3100" s="5">
        <f ca="1">IF(AND($G3099,NOT(ISTEXT($G3098)),ISNUMBER(Poczatek),ISNUMBER(Koniec_Projekt)),IFERROR(IF(LataProjekcji=$F3101,ROUND($D3099-SUM($K3100:T3100),0),ROUND(U3098*$E3100,0)),0),0)</f>
        <v>0</v>
      </c>
      <c r="V3100" s="5">
        <f ca="1">IF(AND($G3099,NOT(ISTEXT($G3098)),ISNUMBER(Poczatek),ISNUMBER(Koniec_Projekt)),IFERROR(IF(LataProjekcji=$F3101,ROUND($D3099-SUM($K3100:U3100),0),ROUND(V3098*$E3100,0)),0),0)</f>
        <v>0</v>
      </c>
      <c r="W3100" s="5">
        <f ca="1">IF(AND($G3099,NOT(ISTEXT($G3098)),ISNUMBER(Poczatek),ISNUMBER(Koniec_Projekt)),IFERROR(IF(LataProjekcji=$F3101,ROUND($D3099-SUM($K3100:V3100),0),ROUND(W3098*$E3100,0)),0),0)</f>
        <v>0</v>
      </c>
      <c r="X3100" s="5">
        <f ca="1">IF(AND($G3099,NOT(ISTEXT($G3098)),ISNUMBER(Poczatek),ISNUMBER(Koniec_Projekt)),IFERROR(IF(LataProjekcji=$F3101,ROUND($D3099-SUM($K3100:W3100),0),ROUND(X3098*$E3100,0)),0),0)</f>
        <v>0</v>
      </c>
      <c r="Y3100" s="5">
        <f ca="1">IF(AND($G3099,NOT(ISTEXT($G3098)),ISNUMBER(Poczatek),ISNUMBER(Koniec_Projekt)),IFERROR(IF(LataProjekcji=$F3101,ROUND($D3099-SUM($K3100:X3100),0),ROUND(Y3098*$E3100,0)),0),0)</f>
        <v>0</v>
      </c>
      <c r="Z3100" s="5">
        <f ca="1">IF(AND($G3099,NOT(ISTEXT($G3098)),ISNUMBER(Poczatek),ISNUMBER(Koniec_Projekt)),IFERROR(IF(LataProjekcji=$F3101,ROUND($D3099-SUM($K3100:Y3100),0),ROUND(Z3098*$E3100,0)),0),0)</f>
        <v>0</v>
      </c>
      <c r="AA3100" s="5">
        <f ca="1">IF(AND($G3099,NOT(ISTEXT($G3098)),ISNUMBER(Poczatek),ISNUMBER(Koniec_Projekt)),IFERROR(IF(LataProjekcji=$F3101,ROUND($D3099-SUM($K3100:Z3100),0),ROUND(AA3098*$E3100,0)),0),0)</f>
        <v>0</v>
      </c>
      <c r="AB3100" s="5">
        <f ca="1">IF(AND($G3099,NOT(ISTEXT($G3098)),ISNUMBER(Poczatek),ISNUMBER(Koniec_Projekt)),IFERROR(IF(LataProjekcji=$F3101,ROUND($D3099-SUM($K3100:AA3100),0),ROUND(AB3098*$E3100,0)),0),0)</f>
        <v>0</v>
      </c>
      <c r="AC3100" s="5">
        <f ca="1">IF(AND($G3099,NOT(ISTEXT($G3098)),ISNUMBER(Poczatek),ISNUMBER(Koniec_Projekt)),IFERROR(IF(LataProjekcji=$F3101,ROUND($D3099-SUM($K3100:AB3100),0),ROUND(AC3098*$E3100,0)),0),0)</f>
        <v>0</v>
      </c>
      <c r="AD3100" s="5">
        <f ca="1">IF(AND($G3099,NOT(ISTEXT($G3098)),ISNUMBER(Poczatek),ISNUMBER(Koniec_Projekt)),IFERROR(IF(LataProjekcji=$F3101,ROUND($D3099-SUM($K3100:AC3100),0),ROUND(AD3098*$E3100,0)),0),0)</f>
        <v>0</v>
      </c>
      <c r="AE3100" s="5">
        <f ca="1">IF(AND($G3099,NOT(ISTEXT($G3098)),ISNUMBER(Poczatek),ISNUMBER(Koniec_Projekt)),IFERROR(IF(LataProjekcji=$F3101,ROUND($D3099-SUM($K3100:AD3100),0),ROUND(AE3098*$E3100,0)),0),0)</f>
        <v>0</v>
      </c>
    </row>
    <row r="3101" spans="2:31" hidden="1">
      <c r="B3101" s="531" t="s">
        <v>754</v>
      </c>
      <c r="D3101" s="1">
        <f ca="1">IFERROR(ROUNDUP(D3099/E3100,0),0)</f>
        <v>0</v>
      </c>
      <c r="E3101" s="1">
        <f ca="1">IF(D3101=0,0,DATEDIF(DATE(D3098,E3098,1),DATE(F3100,G3100,1),"m"))</f>
        <v>0</v>
      </c>
      <c r="F3101" s="1" t="str">
        <f ca="1">IFERROR(YEAR(G3098),"brak daty")</f>
        <v>brak daty</v>
      </c>
      <c r="G3101" s="1" t="str">
        <f ca="1">IFERROR(MONTH(G3098),"brak daty")</f>
        <v>brak daty</v>
      </c>
      <c r="I3101" s="1" t="s">
        <v>426</v>
      </c>
      <c r="K3101" s="5">
        <f ca="1">IF(AND($G3099,NOT(ISTEXT($G3098)),ISNUMBER(Poczatek),ISNUMBER(Koniec_Projekt)),IFERROR(IF(LataProjekcji=$F3100,IF(AND($G3100=$G3101,$F3100=$F3101),ROUND($D3099-SUM($K3101),0),ROUND(K3099*$E3100,0)),IF(LataProjekcji&gt;$F3100,0,ROUND(K3099*$E3100,0))),0),0)</f>
        <v>0</v>
      </c>
      <c r="L3101" s="5">
        <f ca="1">IF(AND($G3099,NOT(ISTEXT($G3098)),ISNUMBER(Poczatek),ISNUMBER(Koniec_Projekt)),IFERROR(IF(LataProjekcji=$F3100,IF(AND($G3100=$G3101,$F3100=$F3101),ROUND($D3099-SUM($K3101:K3101),0),ROUND(L3099*$E3100,0)),IF(LataProjekcji&gt;$F3100,0,ROUND(L3099*$E3100,0))),0),0)</f>
        <v>0</v>
      </c>
      <c r="M3101" s="5">
        <f ca="1">IF(AND($G3099,NOT(ISTEXT($G3098)),ISNUMBER(Poczatek),ISNUMBER(Koniec_Projekt)),IFERROR(IF(LataProjekcji=$F3100,IF(AND($G3100=$G3101,$F3100=$F3101),ROUND($D3099-SUM($K3101:L3101),0),ROUND(M3099*$E3100,0)),IF(LataProjekcji&gt;$F3100,0,ROUND(M3099*$E3100,0))),0),0)</f>
        <v>0</v>
      </c>
      <c r="N3101" s="5">
        <f ca="1">IF(AND($G3099,NOT(ISTEXT($G3098)),ISNUMBER(Poczatek),ISNUMBER(Koniec_Projekt)),IFERROR(IF(LataProjekcji=$F3100,IF(AND($G3100=$G3101,$F3100=$F3101),ROUND($D3099-SUM($K3101:M3101),0),ROUND(N3099*$E3100,0)),IF(LataProjekcji&gt;$F3100,0,ROUND(N3099*$E3100,0))),0),0)</f>
        <v>0</v>
      </c>
      <c r="O3101" s="5">
        <f ca="1">IF(AND($G3099,NOT(ISTEXT($G3098)),ISNUMBER(Poczatek),ISNUMBER(Koniec_Projekt)),IFERROR(IF(LataProjekcji=$F3100,IF(AND($G3100=$G3101,$F3100=$F3101),ROUND($D3099-SUM($K3101:N3101),0),ROUND(O3099*$E3100,0)),IF(LataProjekcji&gt;$F3100,0,ROUND(O3099*$E3100,0))),0),0)</f>
        <v>0</v>
      </c>
      <c r="P3101" s="5">
        <f ca="1">IF(AND($G3099,NOT(ISTEXT($G3098)),ISNUMBER(Poczatek),ISNUMBER(Koniec_Projekt)),IFERROR(IF(LataProjekcji=$F3100,IF(AND($G3100=$G3101,$F3100=$F3101),ROUND($D3099-SUM($K3101:O3101),0),ROUND(P3099*$E3100,0)),IF(LataProjekcji&gt;$F3100,0,ROUND(P3099*$E3100,0))),0),0)</f>
        <v>0</v>
      </c>
      <c r="Q3101" s="5">
        <f ca="1">IF(AND($G3099,NOT(ISTEXT($G3098)),ISNUMBER(Poczatek),ISNUMBER(Koniec_Projekt)),IFERROR(IF(LataProjekcji=$F3100,IF(AND($G3100=$G3101,$F3100=$F3101),ROUND($D3099-SUM($K3101:P3101),0),ROUND(Q3099*$E3100,0)),IF(LataProjekcji&gt;$F3100,0,ROUND(Q3099*$E3100,0))),0),0)</f>
        <v>0</v>
      </c>
      <c r="R3101" s="5">
        <f ca="1">IF(AND($G3099,NOT(ISTEXT($G3098)),ISNUMBER(Poczatek),ISNUMBER(Koniec_Projekt)),IFERROR(IF(LataProjekcji=$F3100,IF(AND($G3100=$G3101,$F3100=$F3101),ROUND($D3099-SUM($K3101:Q3101),0),ROUND(R3099*$E3100,0)),IF(LataProjekcji&gt;$F3100,0,ROUND(R3099*$E3100,0))),0),0)</f>
        <v>0</v>
      </c>
      <c r="S3101" s="5">
        <f ca="1">IF(AND($G3099,NOT(ISTEXT($G3098)),ISNUMBER(Poczatek),ISNUMBER(Koniec_Projekt)),IFERROR(IF(LataProjekcji=$F3100,IF(AND($G3100=$G3101,$F3100=$F3101),ROUND($D3099-SUM($K3101:R3101),0),ROUND(S3099*$E3100,0)),IF(LataProjekcji&gt;$F3100,0,ROUND(S3099*$E3100,0))),0),0)</f>
        <v>0</v>
      </c>
      <c r="T3101" s="5">
        <f ca="1">IF(AND($G3099,NOT(ISTEXT($G3098)),ISNUMBER(Poczatek),ISNUMBER(Koniec_Projekt)),IFERROR(IF(LataProjekcji=$F3100,IF(AND($G3100=$G3101,$F3100=$F3101),ROUND($D3099-SUM($K3101:S3101),0),ROUND(T3099*$E3100,0)),IF(LataProjekcji&gt;$F3100,0,ROUND(T3099*$E3100,0))),0),0)</f>
        <v>0</v>
      </c>
      <c r="U3101" s="5">
        <f ca="1">IF(AND($G3099,NOT(ISTEXT($G3098)),ISNUMBER(Poczatek),ISNUMBER(Koniec_Projekt)),IFERROR(IF(LataProjekcji=$F3100,IF(AND($G3100=$G3101,$F3100=$F3101),ROUND($D3099-SUM($K3101:T3101),0),ROUND(U3099*$E3100,0)),IF(LataProjekcji&gt;$F3100,0,ROUND(U3099*$E3100,0))),0),0)</f>
        <v>0</v>
      </c>
      <c r="V3101" s="5">
        <f ca="1">IF(AND($G3099,NOT(ISTEXT($G3098)),ISNUMBER(Poczatek),ISNUMBER(Koniec_Projekt)),IFERROR(IF(LataProjekcji=$F3100,IF(AND($G3100=$G3101,$F3100=$F3101),ROUND($D3099-SUM($K3101:U3101),0),ROUND(V3099*$E3100,0)),IF(LataProjekcji&gt;$F3100,0,ROUND(V3099*$E3100,0))),0),0)</f>
        <v>0</v>
      </c>
      <c r="W3101" s="5">
        <f ca="1">IF(AND($G3099,NOT(ISTEXT($G3098)),ISNUMBER(Poczatek),ISNUMBER(Koniec_Projekt)),IFERROR(IF(LataProjekcji=$F3100,IF(AND($G3100=$G3101,$F3100=$F3101),ROUND($D3099-SUM($K3101:V3101),0),ROUND(W3099*$E3100,0)),IF(LataProjekcji&gt;$F3100,0,ROUND(W3099*$E3100,0))),0),0)</f>
        <v>0</v>
      </c>
      <c r="X3101" s="5">
        <f ca="1">IF(AND($G3099,NOT(ISTEXT($G3098)),ISNUMBER(Poczatek),ISNUMBER(Koniec_Projekt)),IFERROR(IF(LataProjekcji=$F3100,IF(AND($G3100=$G3101,$F3100=$F3101),ROUND($D3099-SUM($K3101:W3101),0),ROUND(X3099*$E3100,0)),IF(LataProjekcji&gt;$F3100,0,ROUND(X3099*$E3100,0))),0),0)</f>
        <v>0</v>
      </c>
      <c r="Y3101" s="5">
        <f ca="1">IF(AND($G3099,NOT(ISTEXT($G3098)),ISNUMBER(Poczatek),ISNUMBER(Koniec_Projekt)),IFERROR(IF(LataProjekcji=$F3100,IF(AND($G3100=$G3101,$F3100=$F3101),ROUND($D3099-SUM($K3101:X3101),0),ROUND(Y3099*$E3100,0)),IF(LataProjekcji&gt;$F3100,0,ROUND(Y3099*$E3100,0))),0),0)</f>
        <v>0</v>
      </c>
      <c r="Z3101" s="5">
        <f ca="1">IF(AND($G3099,NOT(ISTEXT($G3098)),ISNUMBER(Poczatek),ISNUMBER(Koniec_Projekt)),IFERROR(IF(LataProjekcji=$F3100,IF(AND($G3100=$G3101,$F3100=$F3101),ROUND($D3099-SUM($K3101:Y3101),0),ROUND(Z3099*$E3100,0)),IF(LataProjekcji&gt;$F3100,0,ROUND(Z3099*$E3100,0))),0),0)</f>
        <v>0</v>
      </c>
      <c r="AA3101" s="5">
        <f ca="1">IF(AND($G3099,NOT(ISTEXT($G3098)),ISNUMBER(Poczatek),ISNUMBER(Koniec_Projekt)),IFERROR(IF(LataProjekcji=$F3100,IF(AND($G3100=$G3101,$F3100=$F3101),ROUND($D3099-SUM($K3101:Z3101),0),ROUND(AA3099*$E3100,0)),IF(LataProjekcji&gt;$F3100,0,ROUND(AA3099*$E3100,0))),0),0)</f>
        <v>0</v>
      </c>
      <c r="AB3101" s="5">
        <f ca="1">IF(AND($G3099,NOT(ISTEXT($G3098)),ISNUMBER(Poczatek),ISNUMBER(Koniec_Projekt)),IFERROR(IF(LataProjekcji=$F3100,IF(AND($G3100=$G3101,$F3100=$F3101),ROUND($D3099-SUM($K3101:AA3101),0),ROUND(AB3099*$E3100,0)),IF(LataProjekcji&gt;$F3100,0,ROUND(AB3099*$E3100,0))),0),0)</f>
        <v>0</v>
      </c>
      <c r="AC3101" s="5">
        <f ca="1">IF(AND($G3099,NOT(ISTEXT($G3098)),ISNUMBER(Poczatek),ISNUMBER(Koniec_Projekt)),IFERROR(IF(LataProjekcji=$F3100,IF(AND($G3100=$G3101,$F3100=$F3101),ROUND($D3099-SUM($K3101:AB3101),0),ROUND(AC3099*$E3100,0)),IF(LataProjekcji&gt;$F3100,0,ROUND(AC3099*$E3100,0))),0),0)</f>
        <v>0</v>
      </c>
      <c r="AD3101" s="5">
        <f ca="1">IF(AND($G3099,NOT(ISTEXT($G3098)),ISNUMBER(Poczatek),ISNUMBER(Koniec_Projekt)),IFERROR(IF(LataProjekcji=$F3100,IF(AND($G3100=$G3101,$F3100=$F3101),ROUND($D3099-SUM($K3101:AC3101),0),ROUND(AD3099*$E3100,0)),IF(LataProjekcji&gt;$F3100,0,ROUND(AD3099*$E3100,0))),0),0)</f>
        <v>0</v>
      </c>
      <c r="AE3101" s="5">
        <f ca="1">IF(AND($G3099,NOT(ISTEXT($G3098)),ISNUMBER(Poczatek),ISNUMBER(Koniec_Projekt)),IFERROR(IF(LataProjekcji=$F3100,IF(AND($G3100=$G3101,$F3100=$F3101),ROUND($D3099-SUM($K3101:AD3101),0),ROUND(AE3099*$E3100,0)),IF(LataProjekcji&gt;$F3100,0,ROUND(AE3099*$E3100,0))),0),0)</f>
        <v>0</v>
      </c>
    </row>
    <row r="3102" spans="2:31" ht="12.5" hidden="1" thickBot="1">
      <c r="B3102" s="532" t="s">
        <v>755</v>
      </c>
      <c r="C3102" s="533"/>
      <c r="D3102" s="534">
        <f ca="1">IF(D3099&gt;10,ROUND((D3101-1)*E3100,0),E3100)</f>
        <v>0</v>
      </c>
      <c r="E3102" s="534">
        <f ca="1">D3099-D3102</f>
        <v>0</v>
      </c>
      <c r="F3102" s="533"/>
      <c r="G3102" s="533"/>
      <c r="H3102" s="533"/>
      <c r="I3102" s="533"/>
      <c r="J3102" s="533"/>
      <c r="K3102" s="533"/>
      <c r="L3102" s="533"/>
      <c r="M3102" s="533"/>
      <c r="N3102" s="533"/>
      <c r="O3102" s="533"/>
      <c r="P3102" s="533"/>
      <c r="Q3102" s="533"/>
      <c r="R3102" s="533"/>
      <c r="S3102" s="533"/>
      <c r="T3102" s="533"/>
      <c r="U3102" s="533"/>
      <c r="V3102" s="533"/>
      <c r="W3102" s="533"/>
      <c r="X3102" s="533"/>
      <c r="Y3102" s="533"/>
      <c r="Z3102" s="533"/>
      <c r="AA3102" s="533"/>
      <c r="AB3102" s="533"/>
      <c r="AC3102" s="533"/>
      <c r="AD3102" s="533"/>
      <c r="AE3102" s="533"/>
    </row>
    <row r="3103" spans="2:31" ht="12.5" hidden="1" thickTop="1"/>
    <row r="3104" spans="2:31" ht="12.5" hidden="1" thickBot="1">
      <c r="B3104" s="535" t="str">
        <f ca="1">"nazwa ST: "&amp;B1952</f>
        <v>nazwa ST: 0</v>
      </c>
      <c r="C3104" s="535"/>
      <c r="D3104" s="536">
        <f>D1952</f>
        <v>314</v>
      </c>
      <c r="E3104" s="535"/>
      <c r="F3104" s="535"/>
      <c r="G3104" s="535"/>
      <c r="H3104" s="535"/>
      <c r="I3104" s="535"/>
      <c r="J3104" s="535"/>
      <c r="K3104" s="544" t="str">
        <f t="shared" ref="K3104:AE3104" si="3777">LataProjekcji</f>
        <v>Uzupełnij dane</v>
      </c>
      <c r="L3104" s="544" t="str">
        <f t="shared" si="3777"/>
        <v/>
      </c>
      <c r="M3104" s="544" t="str">
        <f t="shared" si="3777"/>
        <v/>
      </c>
      <c r="N3104" s="544" t="str">
        <f t="shared" si="3777"/>
        <v/>
      </c>
      <c r="O3104" s="544" t="str">
        <f t="shared" si="3777"/>
        <v/>
      </c>
      <c r="P3104" s="544" t="str">
        <f t="shared" si="3777"/>
        <v/>
      </c>
      <c r="Q3104" s="544" t="str">
        <f t="shared" si="3777"/>
        <v/>
      </c>
      <c r="R3104" s="544" t="str">
        <f t="shared" si="3777"/>
        <v/>
      </c>
      <c r="S3104" s="544" t="str">
        <f t="shared" si="3777"/>
        <v/>
      </c>
      <c r="T3104" s="544" t="str">
        <f t="shared" si="3777"/>
        <v/>
      </c>
      <c r="U3104" s="544" t="str">
        <f t="shared" si="3777"/>
        <v/>
      </c>
      <c r="V3104" s="544" t="str">
        <f t="shared" si="3777"/>
        <v/>
      </c>
      <c r="W3104" s="544" t="str">
        <f t="shared" si="3777"/>
        <v/>
      </c>
      <c r="X3104" s="544" t="str">
        <f t="shared" si="3777"/>
        <v/>
      </c>
      <c r="Y3104" s="544" t="str">
        <f t="shared" si="3777"/>
        <v/>
      </c>
      <c r="Z3104" s="544" t="str">
        <f t="shared" si="3777"/>
        <v/>
      </c>
      <c r="AA3104" s="544" t="str">
        <f t="shared" si="3777"/>
        <v/>
      </c>
      <c r="AB3104" s="544" t="str">
        <f t="shared" si="3777"/>
        <v/>
      </c>
      <c r="AC3104" s="544" t="str">
        <f t="shared" si="3777"/>
        <v/>
      </c>
      <c r="AD3104" s="544" t="str">
        <f t="shared" si="3777"/>
        <v/>
      </c>
      <c r="AE3104" s="544" t="str">
        <f t="shared" si="3777"/>
        <v/>
      </c>
    </row>
    <row r="3105" spans="1:31" hidden="1">
      <c r="B3105" s="531" t="s">
        <v>756</v>
      </c>
      <c r="D3105" s="1">
        <f ca="1">D1953</f>
        <v>1900</v>
      </c>
      <c r="E3105" s="1">
        <f ca="1">E1953</f>
        <v>1</v>
      </c>
      <c r="F3105" s="1">
        <f ca="1">IF(D3106&gt;10,F1953,1)</f>
        <v>1</v>
      </c>
      <c r="G3105" s="530" t="str">
        <f ca="1">IF(ISBLANK(OFFSET($E$269,$D3104,0)),"brak daty",IF(D3106&gt;10,EDATE(OFFSET($E$269,$D3104,0),D3108),DATE(D3105,E3105,1)))</f>
        <v>brak daty</v>
      </c>
      <c r="H3105" s="543" t="b">
        <f ca="1">SUM(K3105:AE3105)=D3108</f>
        <v>1</v>
      </c>
      <c r="I3105" s="1" t="s">
        <v>752</v>
      </c>
      <c r="K3105" s="5">
        <f ca="1">IF(AND($G3106,NOT(ISTEXT($G3105)),ISNUMBER(Poczatek),ISNUMBER(Koniec_Projekt)),IFERROR(IF($D3105=LataProjekcji,$F3105,IF($D3105&lt;LataProjekcji,IF((SUM(K3105)+12)&lt;$D3108,12,$D3108-SUM(K3105)),0)),0),0)</f>
        <v>0</v>
      </c>
      <c r="L3105" s="5">
        <f ca="1">IF(AND($G3106,NOT(ISTEXT($G3105)),ISNUMBER(Poczatek),ISNUMBER(Koniec_Projekt)),IFERROR(IF($D3105=LataProjekcji,$F3105,IF($D3105&lt;LataProjekcji,IF((SUM($K3105:K3105)+12)&lt;$D3108,12,$D3108-SUM($K3105:K3105)),0)),0),0)</f>
        <v>0</v>
      </c>
      <c r="M3105" s="5">
        <f ca="1">IF(AND($G3106,NOT(ISTEXT($G3105)),ISNUMBER(Poczatek),ISNUMBER(Koniec_Projekt)),IFERROR(IF($D3105=LataProjekcji,$F3105,IF($D3105&lt;LataProjekcji,IF((SUM($K3105:L3105)+12)&lt;$D3108,12,$D3108-SUM($K3105:L3105)),0)),0),0)</f>
        <v>0</v>
      </c>
      <c r="N3105" s="5">
        <f ca="1">IF(AND($G3106,NOT(ISTEXT($G3105)),ISNUMBER(Poczatek),ISNUMBER(Koniec_Projekt)),IFERROR(IF($D3105=LataProjekcji,$F3105,IF($D3105&lt;LataProjekcji,IF((SUM($K3105:M3105)+12)&lt;$D3108,12,$D3108-SUM($K3105:M3105)),0)),0),0)</f>
        <v>0</v>
      </c>
      <c r="O3105" s="5">
        <f ca="1">IF(AND($G3106,NOT(ISTEXT($G3105)),ISNUMBER(Poczatek),ISNUMBER(Koniec_Projekt)),IFERROR(IF($D3105=LataProjekcji,$F3105,IF($D3105&lt;LataProjekcji,IF((SUM($K3105:N3105)+12)&lt;$D3108,12,$D3108-SUM($K3105:N3105)),0)),0),0)</f>
        <v>0</v>
      </c>
      <c r="P3105" s="5">
        <f ca="1">IF(AND($G3106,NOT(ISTEXT($G3105)),ISNUMBER(Poczatek),ISNUMBER(Koniec_Projekt)),IFERROR(IF($D3105=LataProjekcji,$F3105,IF($D3105&lt;LataProjekcji,IF((SUM($K3105:O3105)+12)&lt;$D3108,12,$D3108-SUM($K3105:O3105)),0)),0),0)</f>
        <v>0</v>
      </c>
      <c r="Q3105" s="5">
        <f ca="1">IF(AND($G3106,NOT(ISTEXT($G3105)),ISNUMBER(Poczatek),ISNUMBER(Koniec_Projekt)),IFERROR(IF($D3105=LataProjekcji,$F3105,IF($D3105&lt;LataProjekcji,IF((SUM($K3105:P3105)+12)&lt;$D3108,12,$D3108-SUM($K3105:P3105)),0)),0),0)</f>
        <v>0</v>
      </c>
      <c r="R3105" s="5">
        <f ca="1">IF(AND($G3106,NOT(ISTEXT($G3105)),ISNUMBER(Poczatek),ISNUMBER(Koniec_Projekt)),IFERROR(IF($D3105=LataProjekcji,$F3105,IF($D3105&lt;LataProjekcji,IF((SUM($K3105:Q3105)+12)&lt;$D3108,12,$D3108-SUM($K3105:Q3105)),0)),0),0)</f>
        <v>0</v>
      </c>
      <c r="S3105" s="5">
        <f ca="1">IF(AND($G3106,NOT(ISTEXT($G3105)),ISNUMBER(Poczatek),ISNUMBER(Koniec_Projekt)),IFERROR(IF($D3105=LataProjekcji,$F3105,IF($D3105&lt;LataProjekcji,IF((SUM($K3105:R3105)+12)&lt;$D3108,12,$D3108-SUM($K3105:R3105)),0)),0),0)</f>
        <v>0</v>
      </c>
      <c r="T3105" s="5">
        <f ca="1">IF(AND($G3106,NOT(ISTEXT($G3105)),ISNUMBER(Poczatek),ISNUMBER(Koniec_Projekt)),IFERROR(IF($D3105=LataProjekcji,$F3105,IF($D3105&lt;LataProjekcji,IF((SUM($K3105:S3105)+12)&lt;$D3108,12,$D3108-SUM($K3105:S3105)),0)),0),0)</f>
        <v>0</v>
      </c>
      <c r="U3105" s="5">
        <f ca="1">IF(AND($G3106,NOT(ISTEXT($G3105)),ISNUMBER(Poczatek),ISNUMBER(Koniec_Projekt)),IFERROR(IF($D3105=LataProjekcji,$F3105,IF($D3105&lt;LataProjekcji,IF((SUM($K3105:T3105)+12)&lt;$D3108,12,$D3108-SUM($K3105:T3105)),0)),0),0)</f>
        <v>0</v>
      </c>
      <c r="V3105" s="5">
        <f ca="1">IF(AND($G3106,NOT(ISTEXT($G3105)),ISNUMBER(Poczatek),ISNUMBER(Koniec_Projekt)),IFERROR(IF($D3105=LataProjekcji,$F3105,IF($D3105&lt;LataProjekcji,IF((SUM($K3105:U3105)+12)&lt;$D3108,12,$D3108-SUM($K3105:U3105)),0)),0),0)</f>
        <v>0</v>
      </c>
      <c r="W3105" s="5">
        <f ca="1">IF(AND($G3106,NOT(ISTEXT($G3105)),ISNUMBER(Poczatek),ISNUMBER(Koniec_Projekt)),IFERROR(IF($D3105=LataProjekcji,$F3105,IF($D3105&lt;LataProjekcji,IF((SUM($K3105:V3105)+12)&lt;$D3108,12,$D3108-SUM($K3105:V3105)),0)),0),0)</f>
        <v>0</v>
      </c>
      <c r="X3105" s="5">
        <f ca="1">IF(AND($G3106,NOT(ISTEXT($G3105)),ISNUMBER(Poczatek),ISNUMBER(Koniec_Projekt)),IFERROR(IF($D3105=LataProjekcji,$F3105,IF($D3105&lt;LataProjekcji,IF((SUM($K3105:W3105)+12)&lt;$D3108,12,$D3108-SUM($K3105:W3105)),0)),0),0)</f>
        <v>0</v>
      </c>
      <c r="Y3105" s="5">
        <f ca="1">IF(AND($G3106,NOT(ISTEXT($G3105)),ISNUMBER(Poczatek),ISNUMBER(Koniec_Projekt)),IFERROR(IF($D3105=LataProjekcji,$F3105,IF($D3105&lt;LataProjekcji,IF((SUM($K3105:X3105)+12)&lt;$D3108,12,$D3108-SUM($K3105:X3105)),0)),0),0)</f>
        <v>0</v>
      </c>
      <c r="Z3105" s="5">
        <f ca="1">IF(AND($G3106,NOT(ISTEXT($G3105)),ISNUMBER(Poczatek),ISNUMBER(Koniec_Projekt)),IFERROR(IF($D3105=LataProjekcji,$F3105,IF($D3105&lt;LataProjekcji,IF((SUM($K3105:Y3105)+12)&lt;$D3108,12,$D3108-SUM($K3105:Y3105)),0)),0),0)</f>
        <v>0</v>
      </c>
      <c r="AA3105" s="5">
        <f ca="1">IF(AND($G3106,NOT(ISTEXT($G3105)),ISNUMBER(Poczatek),ISNUMBER(Koniec_Projekt)),IFERROR(IF($D3105=LataProjekcji,$F3105,IF($D3105&lt;LataProjekcji,IF((SUM($K3105:Z3105)+12)&lt;$D3108,12,$D3108-SUM($K3105:Z3105)),0)),0),0)</f>
        <v>0</v>
      </c>
      <c r="AB3105" s="5">
        <f ca="1">IF(AND($G3106,NOT(ISTEXT($G3105)),ISNUMBER(Poczatek),ISNUMBER(Koniec_Projekt)),IFERROR(IF($D3105=LataProjekcji,$F3105,IF($D3105&lt;LataProjekcji,IF((SUM($K3105:AA3105)+12)&lt;$D3108,12,$D3108-SUM($K3105:AA3105)),0)),0),0)</f>
        <v>0</v>
      </c>
      <c r="AC3105" s="5">
        <f ca="1">IF(AND($G3106,NOT(ISTEXT($G3105)),ISNUMBER(Poczatek),ISNUMBER(Koniec_Projekt)),IFERROR(IF($D3105=LataProjekcji,$F3105,IF($D3105&lt;LataProjekcji,IF((SUM($K3105:AB3105)+12)&lt;$D3108,12,$D3108-SUM($K3105:AB3105)),0)),0),0)</f>
        <v>0</v>
      </c>
      <c r="AD3105" s="5">
        <f ca="1">IF(AND($G3106,NOT(ISTEXT($G3105)),ISNUMBER(Poczatek),ISNUMBER(Koniec_Projekt)),IFERROR(IF($D3105=LataProjekcji,$F3105,IF($D3105&lt;LataProjekcji,IF((SUM($K3105:AC3105)+12)&lt;$D3108,12,$D3108-SUM($K3105:AC3105)),0)),0),0)</f>
        <v>0</v>
      </c>
      <c r="AE3105" s="5">
        <f ca="1">IF(AND($G3106,NOT(ISTEXT($G3105)),ISNUMBER(Poczatek),ISNUMBER(Koniec_Projekt)),IFERROR(IF($D3105=LataProjekcji,$F3105,IF($D3105&lt;LataProjekcji,IF((SUM($K3105:AD3105)+12)&lt;$D3108,12,$D3108-SUM($K3105:AD3105)),0)),0),0)</f>
        <v>0</v>
      </c>
    </row>
    <row r="3106" spans="1:31" hidden="1">
      <c r="B3106" s="531" t="s">
        <v>758</v>
      </c>
      <c r="D3106" s="5">
        <f ca="1">D1954</f>
        <v>0</v>
      </c>
      <c r="E3106" s="459">
        <f ca="1">E1954</f>
        <v>0</v>
      </c>
      <c r="F3106" s="459">
        <f ca="1">F1954</f>
        <v>0</v>
      </c>
      <c r="G3106" s="1" t="b">
        <f>NOT(ISBLANK(am_transport))</f>
        <v>0</v>
      </c>
      <c r="H3106" s="543" t="b">
        <f ca="1">SUM(K3106:AE3106)=E3108</f>
        <v>1</v>
      </c>
      <c r="I3106" s="1" t="s">
        <v>753</v>
      </c>
      <c r="K3106" s="542">
        <f ca="1">IF(AND($G3106,NOT(ISTEXT($G3105)),ISNUMBER(Poczatek),ISNUMBER(Koniec_Projekt)),IFERROR(IF($D3105=LataProjekcji,IF($F3105&gt;$E3108,$E3108,$F3105),IF($D3108&gt;=$E3108,(IF($D3105&lt;LataProjekcji,IF((SUM(J3106:$K3106)+12)&lt;$E3108,12,$E3108-SUM(J3106:$K3106)),0)),(IF($D3105&lt;LataProjekcji,IF((SUM(J3106:$K3106)+12)&lt;$D3108,12,$D3108-SUM(J3106:$K3106)),0)))),0),0)</f>
        <v>0</v>
      </c>
      <c r="L3106" s="542">
        <f ca="1">IF(AND($G3106,NOT(ISTEXT($G3105)),ISNUMBER(Poczatek),ISNUMBER(Koniec_Projekt)),IFERROR(IF($D3105=LataProjekcji,IF($F3105&gt;$E3108,$E3108,$F3105),IF($D3108&gt;=$E3108,(IF($D3105&lt;LataProjekcji,IF((SUM($K3106:K3106)+12)&lt;$E3108,12,$E3108-SUM($K3106:K3106)),0)),(IF($D3105&lt;LataProjekcji,IF((SUM($K3106:K3106)+12)&lt;$D3108,12,$D3108-SUM($K3106:K3106)),0)))),0),0)</f>
        <v>0</v>
      </c>
      <c r="M3106" s="542">
        <f ca="1">IF(AND($G3106,NOT(ISTEXT($G3105)),ISNUMBER(Poczatek),ISNUMBER(Koniec_Projekt)),IFERROR(IF($D3105=LataProjekcji,IF($F3105&gt;$E3108,$E3108,$F3105),IF($D3108&gt;=$E3108,(IF($D3105&lt;LataProjekcji,IF((SUM($K3106:L3106)+12)&lt;$E3108,12,$E3108-SUM($K3106:L3106)),0)),(IF($D3105&lt;LataProjekcji,IF((SUM($K3106:L3106)+12)&lt;$D3108,12,$D3108-SUM($K3106:L3106)),0)))),0),0)</f>
        <v>0</v>
      </c>
      <c r="N3106" s="542">
        <f ca="1">IF(AND($G3106,NOT(ISTEXT($G3105)),ISNUMBER(Poczatek),ISNUMBER(Koniec_Projekt)),IFERROR(IF($D3105=LataProjekcji,IF($F3105&gt;$E3108,$E3108,$F3105),IF($D3108&gt;=$E3108,(IF($D3105&lt;LataProjekcji,IF((SUM($K3106:M3106)+12)&lt;$E3108,12,$E3108-SUM($K3106:M3106)),0)),(IF($D3105&lt;LataProjekcji,IF((SUM($K3106:M3106)+12)&lt;$D3108,12,$D3108-SUM($K3106:M3106)),0)))),0),0)</f>
        <v>0</v>
      </c>
      <c r="O3106" s="542">
        <f ca="1">IF(AND($G3106,NOT(ISTEXT($G3105)),ISNUMBER(Poczatek),ISNUMBER(Koniec_Projekt)),IFERROR(IF($D3105=LataProjekcji,IF($F3105&gt;$E3108,$E3108,$F3105),IF($D3108&gt;=$E3108,(IF($D3105&lt;LataProjekcji,IF((SUM($K3106:N3106)+12)&lt;$E3108,12,$E3108-SUM($K3106:N3106)),0)),(IF($D3105&lt;LataProjekcji,IF((SUM($K3106:N3106)+12)&lt;$D3108,12,$D3108-SUM($K3106:N3106)),0)))),0),0)</f>
        <v>0</v>
      </c>
      <c r="P3106" s="542">
        <f ca="1">IF(AND($G3106,NOT(ISTEXT($G3105)),ISNUMBER(Poczatek),ISNUMBER(Koniec_Projekt)),IFERROR(IF($D3105=LataProjekcji,IF($F3105&gt;$E3108,$E3108,$F3105),IF($D3108&gt;=$E3108,(IF($D3105&lt;LataProjekcji,IF((SUM($K3106:O3106)+12)&lt;$E3108,12,$E3108-SUM($K3106:O3106)),0)),(IF($D3105&lt;LataProjekcji,IF((SUM($K3106:O3106)+12)&lt;$D3108,12,$D3108-SUM($K3106:O3106)),0)))),0),0)</f>
        <v>0</v>
      </c>
      <c r="Q3106" s="542">
        <f ca="1">IF(AND($G3106,NOT(ISTEXT($G3105)),ISNUMBER(Poczatek),ISNUMBER(Koniec_Projekt)),IFERROR(IF($D3105=LataProjekcji,IF($F3105&gt;$E3108,$E3108,$F3105),IF($D3108&gt;=$E3108,(IF($D3105&lt;LataProjekcji,IF((SUM($K3106:P3106)+12)&lt;$E3108,12,$E3108-SUM($K3106:P3106)),0)),(IF($D3105&lt;LataProjekcji,IF((SUM($K3106:P3106)+12)&lt;$D3108,12,$D3108-SUM($K3106:P3106)),0)))),0),0)</f>
        <v>0</v>
      </c>
      <c r="R3106" s="542">
        <f ca="1">IF(AND($G3106,NOT(ISTEXT($G3105)),ISNUMBER(Poczatek),ISNUMBER(Koniec_Projekt)),IFERROR(IF($D3105=LataProjekcji,IF($F3105&gt;$E3108,$E3108,$F3105),IF($D3108&gt;=$E3108,(IF($D3105&lt;LataProjekcji,IF((SUM($K3106:Q3106)+12)&lt;$E3108,12,$E3108-SUM($K3106:Q3106)),0)),(IF($D3105&lt;LataProjekcji,IF((SUM($K3106:Q3106)+12)&lt;$D3108,12,$D3108-SUM($K3106:Q3106)),0)))),0),0)</f>
        <v>0</v>
      </c>
      <c r="S3106" s="542">
        <f ca="1">IF(AND($G3106,NOT(ISTEXT($G3105)),ISNUMBER(Poczatek),ISNUMBER(Koniec_Projekt)),IFERROR(IF($D3105=LataProjekcji,IF($F3105&gt;$E3108,$E3108,$F3105),IF($D3108&gt;=$E3108,(IF($D3105&lt;LataProjekcji,IF((SUM($K3106:R3106)+12)&lt;$E3108,12,$E3108-SUM($K3106:R3106)),0)),(IF($D3105&lt;LataProjekcji,IF((SUM($K3106:R3106)+12)&lt;$D3108,12,$D3108-SUM($K3106:R3106)),0)))),0),0)</f>
        <v>0</v>
      </c>
      <c r="T3106" s="542">
        <f ca="1">IF(AND($G3106,NOT(ISTEXT($G3105)),ISNUMBER(Poczatek),ISNUMBER(Koniec_Projekt)),IFERROR(IF($D3105=LataProjekcji,IF($F3105&gt;$E3108,$E3108,$F3105),IF($D3108&gt;=$E3108,(IF($D3105&lt;LataProjekcji,IF((SUM($K3106:S3106)+12)&lt;$E3108,12,$E3108-SUM($K3106:S3106)),0)),(IF($D3105&lt;LataProjekcji,IF((SUM($K3106:S3106)+12)&lt;$D3108,12,$D3108-SUM($K3106:S3106)),0)))),0),0)</f>
        <v>0</v>
      </c>
      <c r="U3106" s="542">
        <f ca="1">IF(AND($G3106,NOT(ISTEXT($G3105)),ISNUMBER(Poczatek),ISNUMBER(Koniec_Projekt)),IFERROR(IF($D3105=LataProjekcji,IF($F3105&gt;$E3108,$E3108,$F3105),IF($D3108&gt;=$E3108,(IF($D3105&lt;LataProjekcji,IF((SUM($K3106:T3106)+12)&lt;$E3108,12,$E3108-SUM($K3106:T3106)),0)),(IF($D3105&lt;LataProjekcji,IF((SUM($K3106:T3106)+12)&lt;$D3108,12,$D3108-SUM($K3106:T3106)),0)))),0),0)</f>
        <v>0</v>
      </c>
      <c r="V3106" s="542">
        <f ca="1">IF(AND($G3106,NOT(ISTEXT($G3105)),ISNUMBER(Poczatek),ISNUMBER(Koniec_Projekt)),IFERROR(IF($D3105=LataProjekcji,IF($F3105&gt;$E3108,$E3108,$F3105),IF($D3108&gt;=$E3108,(IF($D3105&lt;LataProjekcji,IF((SUM($K3106:U3106)+12)&lt;$E3108,12,$E3108-SUM($K3106:U3106)),0)),(IF($D3105&lt;LataProjekcji,IF((SUM($K3106:U3106)+12)&lt;$D3108,12,$D3108-SUM($K3106:U3106)),0)))),0),0)</f>
        <v>0</v>
      </c>
      <c r="W3106" s="542">
        <f ca="1">IF(AND($G3106,NOT(ISTEXT($G3105)),ISNUMBER(Poczatek),ISNUMBER(Koniec_Projekt)),IFERROR(IF($D3105=LataProjekcji,IF($F3105&gt;$E3108,$E3108,$F3105),IF($D3108&gt;=$E3108,(IF($D3105&lt;LataProjekcji,IF((SUM($K3106:V3106)+12)&lt;$E3108,12,$E3108-SUM($K3106:V3106)),0)),(IF($D3105&lt;LataProjekcji,IF((SUM($K3106:V3106)+12)&lt;$D3108,12,$D3108-SUM($K3106:V3106)),0)))),0),0)</f>
        <v>0</v>
      </c>
      <c r="X3106" s="542">
        <f ca="1">IF(AND($G3106,NOT(ISTEXT($G3105)),ISNUMBER(Poczatek),ISNUMBER(Koniec_Projekt)),IFERROR(IF($D3105=LataProjekcji,IF($F3105&gt;$E3108,$E3108,$F3105),IF($D3108&gt;=$E3108,(IF($D3105&lt;LataProjekcji,IF((SUM($K3106:W3106)+12)&lt;$E3108,12,$E3108-SUM($K3106:W3106)),0)),(IF($D3105&lt;LataProjekcji,IF((SUM($K3106:W3106)+12)&lt;$D3108,12,$D3108-SUM($K3106:W3106)),0)))),0),0)</f>
        <v>0</v>
      </c>
      <c r="Y3106" s="542">
        <f ca="1">IF(AND($G3106,NOT(ISTEXT($G3105)),ISNUMBER(Poczatek),ISNUMBER(Koniec_Projekt)),IFERROR(IF($D3105=LataProjekcji,IF($F3105&gt;$E3108,$E3108,$F3105),IF($D3108&gt;=$E3108,(IF($D3105&lt;LataProjekcji,IF((SUM($K3106:X3106)+12)&lt;$E3108,12,$E3108-SUM($K3106:X3106)),0)),(IF($D3105&lt;LataProjekcji,IF((SUM($K3106:X3106)+12)&lt;$D3108,12,$D3108-SUM($K3106:X3106)),0)))),0),0)</f>
        <v>0</v>
      </c>
      <c r="Z3106" s="542">
        <f ca="1">IF(AND($G3106,NOT(ISTEXT($G3105)),ISNUMBER(Poczatek),ISNUMBER(Koniec_Projekt)),IFERROR(IF($D3105=LataProjekcji,IF($F3105&gt;$E3108,$E3108,$F3105),IF($D3108&gt;=$E3108,(IF($D3105&lt;LataProjekcji,IF((SUM($K3106:Y3106)+12)&lt;$E3108,12,$E3108-SUM($K3106:Y3106)),0)),(IF($D3105&lt;LataProjekcji,IF((SUM($K3106:Y3106)+12)&lt;$D3108,12,$D3108-SUM($K3106:Y3106)),0)))),0),0)</f>
        <v>0</v>
      </c>
      <c r="AA3106" s="542">
        <f ca="1">IF(AND($G3106,NOT(ISTEXT($G3105)),ISNUMBER(Poczatek),ISNUMBER(Koniec_Projekt)),IFERROR(IF($D3105=LataProjekcji,IF($F3105&gt;$E3108,$E3108,$F3105),IF($D3108&gt;=$E3108,(IF($D3105&lt;LataProjekcji,IF((SUM($K3106:Z3106)+12)&lt;$E3108,12,$E3108-SUM($K3106:Z3106)),0)),(IF($D3105&lt;LataProjekcji,IF((SUM($K3106:Z3106)+12)&lt;$D3108,12,$D3108-SUM($K3106:Z3106)),0)))),0),0)</f>
        <v>0</v>
      </c>
      <c r="AB3106" s="542">
        <f ca="1">IF(AND($G3106,NOT(ISTEXT($G3105)),ISNUMBER(Poczatek),ISNUMBER(Koniec_Projekt)),IFERROR(IF($D3105=LataProjekcji,IF($F3105&gt;$E3108,$E3108,$F3105),IF($D3108&gt;=$E3108,(IF($D3105&lt;LataProjekcji,IF((SUM($K3106:AA3106)+12)&lt;$E3108,12,$E3108-SUM($K3106:AA3106)),0)),(IF($D3105&lt;LataProjekcji,IF((SUM($K3106:AA3106)+12)&lt;$D3108,12,$D3108-SUM($K3106:AA3106)),0)))),0),0)</f>
        <v>0</v>
      </c>
      <c r="AC3106" s="542">
        <f ca="1">IF(AND($G3106,NOT(ISTEXT($G3105)),ISNUMBER(Poczatek),ISNUMBER(Koniec_Projekt)),IFERROR(IF($D3105=LataProjekcji,IF($F3105&gt;$E3108,$E3108,$F3105),IF($D3108&gt;=$E3108,(IF($D3105&lt;LataProjekcji,IF((SUM($K3106:AB3106)+12)&lt;$E3108,12,$E3108-SUM($K3106:AB3106)),0)),(IF($D3105&lt;LataProjekcji,IF((SUM($K3106:AB3106)+12)&lt;$D3108,12,$D3108-SUM($K3106:AB3106)),0)))),0),0)</f>
        <v>0</v>
      </c>
      <c r="AD3106" s="542">
        <f ca="1">IF(AND($G3106,NOT(ISTEXT($G3105)),ISNUMBER(Poczatek),ISNUMBER(Koniec_Projekt)),IFERROR(IF($D3105=LataProjekcji,IF($F3105&gt;$E3108,$E3108,$F3105),IF($D3108&gt;=$E3108,(IF($D3105&lt;LataProjekcji,IF((SUM($K3106:AC3106)+12)&lt;$E3108,12,$E3108-SUM($K3106:AC3106)),0)),(IF($D3105&lt;LataProjekcji,IF((SUM($K3106:AC3106)+12)&lt;$D3108,12,$D3108-SUM($K3106:AC3106)),0)))),0),0)</f>
        <v>0</v>
      </c>
      <c r="AE3106" s="542">
        <f ca="1">IF(AND($G3106,NOT(ISTEXT($G3105)),ISNUMBER(Poczatek),ISNUMBER(Koniec_Projekt)),IFERROR(IF($D3105=LataProjekcji,IF($F3105&gt;$E3108,$E3108,$F3105),IF($D3108&gt;=$E3108,(IF($D3105&lt;LataProjekcji,IF((SUM($K3106:AD3106)+12)&lt;$E3108,12,$E3108-SUM($K3106:AD3106)),0)),(IF($D3105&lt;LataProjekcji,IF((SUM($K3106:AD3106)+12)&lt;$D3108,12,$D3108-SUM($K3106:AD3106)),0)))),0),0)</f>
        <v>0</v>
      </c>
    </row>
    <row r="3107" spans="1:31" hidden="1">
      <c r="B3107" s="531" t="s">
        <v>757</v>
      </c>
      <c r="D3107" s="459">
        <f ca="1">D1955</f>
        <v>0</v>
      </c>
      <c r="E3107" s="459">
        <f ca="1">IF(D3106&gt;10,ROUND(D3107/12,2),D3107)</f>
        <v>0</v>
      </c>
      <c r="F3107" s="529">
        <f>Koniec_Projekt</f>
        <v>0</v>
      </c>
      <c r="G3107" s="330">
        <f>Miesiac_Koniec_Projekt</f>
        <v>0</v>
      </c>
      <c r="H3107" s="543" t="b">
        <f ca="1">SUM(K3107:AE3107)=D3106</f>
        <v>1</v>
      </c>
      <c r="I3107" s="1" t="s">
        <v>716</v>
      </c>
      <c r="K3107" s="256">
        <f ca="1">IF(AND($G3106,NOT(ISTEXT($G3105)),ISNUMBER(Poczatek),ISNUMBER(Koniec_Projekt)),IFERROR(IF(LataProjekcji=$F3108,ROUND($D3106,0),ROUND(K3105*$E3107,0)),0),0)</f>
        <v>0</v>
      </c>
      <c r="L3107" s="5">
        <f ca="1">IF(AND($G3106,NOT(ISTEXT($G3105)),ISNUMBER(Poczatek),ISNUMBER(Koniec_Projekt)),IFERROR(IF(LataProjekcji=$F3108,ROUND($D3106-SUM(K3107:$K3107),0),ROUND(L3105*$E3107,0)),0),0)</f>
        <v>0</v>
      </c>
      <c r="M3107" s="5">
        <f ca="1">IF(AND($G3106,NOT(ISTEXT($G3105)),ISNUMBER(Poczatek),ISNUMBER(Koniec_Projekt)),IFERROR(IF(LataProjekcji=$F3108,ROUND($D3106-SUM($K3107:L3107),0),ROUND(M3105*$E3107,0)),0),0)</f>
        <v>0</v>
      </c>
      <c r="N3107" s="5">
        <f ca="1">IF(AND($G3106,NOT(ISTEXT($G3105)),ISNUMBER(Poczatek),ISNUMBER(Koniec_Projekt)),IFERROR(IF(LataProjekcji=$F3108,ROUND($D3106-SUM($K3107:M3107),0),ROUND(N3105*$E3107,0)),0),0)</f>
        <v>0</v>
      </c>
      <c r="O3107" s="5">
        <f ca="1">IF(AND($G3106,NOT(ISTEXT($G3105)),ISNUMBER(Poczatek),ISNUMBER(Koniec_Projekt)),IFERROR(IF(LataProjekcji=$F3108,ROUND($D3106-SUM($K3107:N3107),0),ROUND(O3105*$E3107,0)),0),0)</f>
        <v>0</v>
      </c>
      <c r="P3107" s="5">
        <f ca="1">IF(AND($G3106,NOT(ISTEXT($G3105)),ISNUMBER(Poczatek),ISNUMBER(Koniec_Projekt)),IFERROR(IF(LataProjekcji=$F3108,ROUND($D3106-SUM($K3107:O3107),0),ROUND(P3105*$E3107,0)),0),0)</f>
        <v>0</v>
      </c>
      <c r="Q3107" s="5">
        <f ca="1">IF(AND($G3106,NOT(ISTEXT($G3105)),ISNUMBER(Poczatek),ISNUMBER(Koniec_Projekt)),IFERROR(IF(LataProjekcji=$F3108,ROUND($D3106-SUM($K3107:P3107),0),ROUND(Q3105*$E3107,0)),0),0)</f>
        <v>0</v>
      </c>
      <c r="R3107" s="5">
        <f ca="1">IF(AND($G3106,NOT(ISTEXT($G3105)),ISNUMBER(Poczatek),ISNUMBER(Koniec_Projekt)),IFERROR(IF(LataProjekcji=$F3108,ROUND($D3106-SUM($K3107:Q3107),0),ROUND(R3105*$E3107,0)),0),0)</f>
        <v>0</v>
      </c>
      <c r="S3107" s="5">
        <f ca="1">IF(AND($G3106,NOT(ISTEXT($G3105)),ISNUMBER(Poczatek),ISNUMBER(Koniec_Projekt)),IFERROR(IF(LataProjekcji=$F3108,ROUND($D3106-SUM($K3107:R3107),0),ROUND(S3105*$E3107,0)),0),0)</f>
        <v>0</v>
      </c>
      <c r="T3107" s="5">
        <f ca="1">IF(AND($G3106,NOT(ISTEXT($G3105)),ISNUMBER(Poczatek),ISNUMBER(Koniec_Projekt)),IFERROR(IF(LataProjekcji=$F3108,ROUND($D3106-SUM($K3107:S3107),0),ROUND(T3105*$E3107,0)),0),0)</f>
        <v>0</v>
      </c>
      <c r="U3107" s="5">
        <f ca="1">IF(AND($G3106,NOT(ISTEXT($G3105)),ISNUMBER(Poczatek),ISNUMBER(Koniec_Projekt)),IFERROR(IF(LataProjekcji=$F3108,ROUND($D3106-SUM($K3107:T3107),0),ROUND(U3105*$E3107,0)),0),0)</f>
        <v>0</v>
      </c>
      <c r="V3107" s="5">
        <f ca="1">IF(AND($G3106,NOT(ISTEXT($G3105)),ISNUMBER(Poczatek),ISNUMBER(Koniec_Projekt)),IFERROR(IF(LataProjekcji=$F3108,ROUND($D3106-SUM($K3107:U3107),0),ROUND(V3105*$E3107,0)),0),0)</f>
        <v>0</v>
      </c>
      <c r="W3107" s="5">
        <f ca="1">IF(AND($G3106,NOT(ISTEXT($G3105)),ISNUMBER(Poczatek),ISNUMBER(Koniec_Projekt)),IFERROR(IF(LataProjekcji=$F3108,ROUND($D3106-SUM($K3107:V3107),0),ROUND(W3105*$E3107,0)),0),0)</f>
        <v>0</v>
      </c>
      <c r="X3107" s="5">
        <f ca="1">IF(AND($G3106,NOT(ISTEXT($G3105)),ISNUMBER(Poczatek),ISNUMBER(Koniec_Projekt)),IFERROR(IF(LataProjekcji=$F3108,ROUND($D3106-SUM($K3107:W3107),0),ROUND(X3105*$E3107,0)),0),0)</f>
        <v>0</v>
      </c>
      <c r="Y3107" s="5">
        <f ca="1">IF(AND($G3106,NOT(ISTEXT($G3105)),ISNUMBER(Poczatek),ISNUMBER(Koniec_Projekt)),IFERROR(IF(LataProjekcji=$F3108,ROUND($D3106-SUM($K3107:X3107),0),ROUND(Y3105*$E3107,0)),0),0)</f>
        <v>0</v>
      </c>
      <c r="Z3107" s="5">
        <f ca="1">IF(AND($G3106,NOT(ISTEXT($G3105)),ISNUMBER(Poczatek),ISNUMBER(Koniec_Projekt)),IFERROR(IF(LataProjekcji=$F3108,ROUND($D3106-SUM($K3107:Y3107),0),ROUND(Z3105*$E3107,0)),0),0)</f>
        <v>0</v>
      </c>
      <c r="AA3107" s="5">
        <f ca="1">IF(AND($G3106,NOT(ISTEXT($G3105)),ISNUMBER(Poczatek),ISNUMBER(Koniec_Projekt)),IFERROR(IF(LataProjekcji=$F3108,ROUND($D3106-SUM($K3107:Z3107),0),ROUND(AA3105*$E3107,0)),0),0)</f>
        <v>0</v>
      </c>
      <c r="AB3107" s="5">
        <f ca="1">IF(AND($G3106,NOT(ISTEXT($G3105)),ISNUMBER(Poczatek),ISNUMBER(Koniec_Projekt)),IFERROR(IF(LataProjekcji=$F3108,ROUND($D3106-SUM($K3107:AA3107),0),ROUND(AB3105*$E3107,0)),0),0)</f>
        <v>0</v>
      </c>
      <c r="AC3107" s="5">
        <f ca="1">IF(AND($G3106,NOT(ISTEXT($G3105)),ISNUMBER(Poczatek),ISNUMBER(Koniec_Projekt)),IFERROR(IF(LataProjekcji=$F3108,ROUND($D3106-SUM($K3107:AB3107),0),ROUND(AC3105*$E3107,0)),0),0)</f>
        <v>0</v>
      </c>
      <c r="AD3107" s="5">
        <f ca="1">IF(AND($G3106,NOT(ISTEXT($G3105)),ISNUMBER(Poczatek),ISNUMBER(Koniec_Projekt)),IFERROR(IF(LataProjekcji=$F3108,ROUND($D3106-SUM($K3107:AC3107),0),ROUND(AD3105*$E3107,0)),0),0)</f>
        <v>0</v>
      </c>
      <c r="AE3107" s="5">
        <f ca="1">IF(AND($G3106,NOT(ISTEXT($G3105)),ISNUMBER(Poczatek),ISNUMBER(Koniec_Projekt)),IFERROR(IF(LataProjekcji=$F3108,ROUND($D3106-SUM($K3107:AD3107),0),ROUND(AE3105*$E3107,0)),0),0)</f>
        <v>0</v>
      </c>
    </row>
    <row r="3108" spans="1:31" hidden="1">
      <c r="B3108" s="531" t="s">
        <v>754</v>
      </c>
      <c r="D3108" s="1">
        <f ca="1">IFERROR(ROUNDUP(D3106/E3107,0),0)</f>
        <v>0</v>
      </c>
      <c r="E3108" s="1">
        <f ca="1">IF(D3108=0,0,DATEDIF(DATE(D3105,E3105,1),DATE(F3107,G3107,1),"m"))</f>
        <v>0</v>
      </c>
      <c r="F3108" s="1" t="str">
        <f ca="1">IFERROR(YEAR(G3105),"brak daty")</f>
        <v>brak daty</v>
      </c>
      <c r="G3108" s="1" t="str">
        <f ca="1">IFERROR(MONTH(G3105),"brak daty")</f>
        <v>brak daty</v>
      </c>
      <c r="I3108" s="1" t="s">
        <v>426</v>
      </c>
      <c r="K3108" s="5">
        <f ca="1">IF(AND($G3106,NOT(ISTEXT($G3105)),ISNUMBER(Poczatek),ISNUMBER(Koniec_Projekt)),IFERROR(IF(LataProjekcji=$F3107,IF(AND($G3107=$G3108,$F3107=$F3108),ROUND($D3106-SUM($K3108),0),ROUND(K3106*$E3107,0)),IF(LataProjekcji&gt;$F3107,0,ROUND(K3106*$E3107,0))),0),0)</f>
        <v>0</v>
      </c>
      <c r="L3108" s="5">
        <f ca="1">IF(AND($G3106,NOT(ISTEXT($G3105)),ISNUMBER(Poczatek),ISNUMBER(Koniec_Projekt)),IFERROR(IF(LataProjekcji=$F3107,IF(AND($G3107=$G3108,$F3107=$F3108),ROUND($D3106-SUM($K3108:K3108),0),ROUND(L3106*$E3107,0)),IF(LataProjekcji&gt;$F3107,0,ROUND(L3106*$E3107,0))),0),0)</f>
        <v>0</v>
      </c>
      <c r="M3108" s="5">
        <f ca="1">IF(AND($G3106,NOT(ISTEXT($G3105)),ISNUMBER(Poczatek),ISNUMBER(Koniec_Projekt)),IFERROR(IF(LataProjekcji=$F3107,IF(AND($G3107=$G3108,$F3107=$F3108),ROUND($D3106-SUM($K3108:L3108),0),ROUND(M3106*$E3107,0)),IF(LataProjekcji&gt;$F3107,0,ROUND(M3106*$E3107,0))),0),0)</f>
        <v>0</v>
      </c>
      <c r="N3108" s="5">
        <f ca="1">IF(AND($G3106,NOT(ISTEXT($G3105)),ISNUMBER(Poczatek),ISNUMBER(Koniec_Projekt)),IFERROR(IF(LataProjekcji=$F3107,IF(AND($G3107=$G3108,$F3107=$F3108),ROUND($D3106-SUM($K3108:M3108),0),ROUND(N3106*$E3107,0)),IF(LataProjekcji&gt;$F3107,0,ROUND(N3106*$E3107,0))),0),0)</f>
        <v>0</v>
      </c>
      <c r="O3108" s="5">
        <f ca="1">IF(AND($G3106,NOT(ISTEXT($G3105)),ISNUMBER(Poczatek),ISNUMBER(Koniec_Projekt)),IFERROR(IF(LataProjekcji=$F3107,IF(AND($G3107=$G3108,$F3107=$F3108),ROUND($D3106-SUM($K3108:N3108),0),ROUND(O3106*$E3107,0)),IF(LataProjekcji&gt;$F3107,0,ROUND(O3106*$E3107,0))),0),0)</f>
        <v>0</v>
      </c>
      <c r="P3108" s="5">
        <f ca="1">IF(AND($G3106,NOT(ISTEXT($G3105)),ISNUMBER(Poczatek),ISNUMBER(Koniec_Projekt)),IFERROR(IF(LataProjekcji=$F3107,IF(AND($G3107=$G3108,$F3107=$F3108),ROUND($D3106-SUM($K3108:O3108),0),ROUND(P3106*$E3107,0)),IF(LataProjekcji&gt;$F3107,0,ROUND(P3106*$E3107,0))),0),0)</f>
        <v>0</v>
      </c>
      <c r="Q3108" s="5">
        <f ca="1">IF(AND($G3106,NOT(ISTEXT($G3105)),ISNUMBER(Poczatek),ISNUMBER(Koniec_Projekt)),IFERROR(IF(LataProjekcji=$F3107,IF(AND($G3107=$G3108,$F3107=$F3108),ROUND($D3106-SUM($K3108:P3108),0),ROUND(Q3106*$E3107,0)),IF(LataProjekcji&gt;$F3107,0,ROUND(Q3106*$E3107,0))),0),0)</f>
        <v>0</v>
      </c>
      <c r="R3108" s="5">
        <f ca="1">IF(AND($G3106,NOT(ISTEXT($G3105)),ISNUMBER(Poczatek),ISNUMBER(Koniec_Projekt)),IFERROR(IF(LataProjekcji=$F3107,IF(AND($G3107=$G3108,$F3107=$F3108),ROUND($D3106-SUM($K3108:Q3108),0),ROUND(R3106*$E3107,0)),IF(LataProjekcji&gt;$F3107,0,ROUND(R3106*$E3107,0))),0),0)</f>
        <v>0</v>
      </c>
      <c r="S3108" s="5">
        <f ca="1">IF(AND($G3106,NOT(ISTEXT($G3105)),ISNUMBER(Poczatek),ISNUMBER(Koniec_Projekt)),IFERROR(IF(LataProjekcji=$F3107,IF(AND($G3107=$G3108,$F3107=$F3108),ROUND($D3106-SUM($K3108:R3108),0),ROUND(S3106*$E3107,0)),IF(LataProjekcji&gt;$F3107,0,ROUND(S3106*$E3107,0))),0),0)</f>
        <v>0</v>
      </c>
      <c r="T3108" s="5">
        <f ca="1">IF(AND($G3106,NOT(ISTEXT($G3105)),ISNUMBER(Poczatek),ISNUMBER(Koniec_Projekt)),IFERROR(IF(LataProjekcji=$F3107,IF(AND($G3107=$G3108,$F3107=$F3108),ROUND($D3106-SUM($K3108:S3108),0),ROUND(T3106*$E3107,0)),IF(LataProjekcji&gt;$F3107,0,ROUND(T3106*$E3107,0))),0),0)</f>
        <v>0</v>
      </c>
      <c r="U3108" s="5">
        <f ca="1">IF(AND($G3106,NOT(ISTEXT($G3105)),ISNUMBER(Poczatek),ISNUMBER(Koniec_Projekt)),IFERROR(IF(LataProjekcji=$F3107,IF(AND($G3107=$G3108,$F3107=$F3108),ROUND($D3106-SUM($K3108:T3108),0),ROUND(U3106*$E3107,0)),IF(LataProjekcji&gt;$F3107,0,ROUND(U3106*$E3107,0))),0),0)</f>
        <v>0</v>
      </c>
      <c r="V3108" s="5">
        <f ca="1">IF(AND($G3106,NOT(ISTEXT($G3105)),ISNUMBER(Poczatek),ISNUMBER(Koniec_Projekt)),IFERROR(IF(LataProjekcji=$F3107,IF(AND($G3107=$G3108,$F3107=$F3108),ROUND($D3106-SUM($K3108:U3108),0),ROUND(V3106*$E3107,0)),IF(LataProjekcji&gt;$F3107,0,ROUND(V3106*$E3107,0))),0),0)</f>
        <v>0</v>
      </c>
      <c r="W3108" s="5">
        <f ca="1">IF(AND($G3106,NOT(ISTEXT($G3105)),ISNUMBER(Poczatek),ISNUMBER(Koniec_Projekt)),IFERROR(IF(LataProjekcji=$F3107,IF(AND($G3107=$G3108,$F3107=$F3108),ROUND($D3106-SUM($K3108:V3108),0),ROUND(W3106*$E3107,0)),IF(LataProjekcji&gt;$F3107,0,ROUND(W3106*$E3107,0))),0),0)</f>
        <v>0</v>
      </c>
      <c r="X3108" s="5">
        <f ca="1">IF(AND($G3106,NOT(ISTEXT($G3105)),ISNUMBER(Poczatek),ISNUMBER(Koniec_Projekt)),IFERROR(IF(LataProjekcji=$F3107,IF(AND($G3107=$G3108,$F3107=$F3108),ROUND($D3106-SUM($K3108:W3108),0),ROUND(X3106*$E3107,0)),IF(LataProjekcji&gt;$F3107,0,ROUND(X3106*$E3107,0))),0),0)</f>
        <v>0</v>
      </c>
      <c r="Y3108" s="5">
        <f ca="1">IF(AND($G3106,NOT(ISTEXT($G3105)),ISNUMBER(Poczatek),ISNUMBER(Koniec_Projekt)),IFERROR(IF(LataProjekcji=$F3107,IF(AND($G3107=$G3108,$F3107=$F3108),ROUND($D3106-SUM($K3108:X3108),0),ROUND(Y3106*$E3107,0)),IF(LataProjekcji&gt;$F3107,0,ROUND(Y3106*$E3107,0))),0),0)</f>
        <v>0</v>
      </c>
      <c r="Z3108" s="5">
        <f ca="1">IF(AND($G3106,NOT(ISTEXT($G3105)),ISNUMBER(Poczatek),ISNUMBER(Koniec_Projekt)),IFERROR(IF(LataProjekcji=$F3107,IF(AND($G3107=$G3108,$F3107=$F3108),ROUND($D3106-SUM($K3108:Y3108),0),ROUND(Z3106*$E3107,0)),IF(LataProjekcji&gt;$F3107,0,ROUND(Z3106*$E3107,0))),0),0)</f>
        <v>0</v>
      </c>
      <c r="AA3108" s="5">
        <f ca="1">IF(AND($G3106,NOT(ISTEXT($G3105)),ISNUMBER(Poczatek),ISNUMBER(Koniec_Projekt)),IFERROR(IF(LataProjekcji=$F3107,IF(AND($G3107=$G3108,$F3107=$F3108),ROUND($D3106-SUM($K3108:Z3108),0),ROUND(AA3106*$E3107,0)),IF(LataProjekcji&gt;$F3107,0,ROUND(AA3106*$E3107,0))),0),0)</f>
        <v>0</v>
      </c>
      <c r="AB3108" s="5">
        <f ca="1">IF(AND($G3106,NOT(ISTEXT($G3105)),ISNUMBER(Poczatek),ISNUMBER(Koniec_Projekt)),IFERROR(IF(LataProjekcji=$F3107,IF(AND($G3107=$G3108,$F3107=$F3108),ROUND($D3106-SUM($K3108:AA3108),0),ROUND(AB3106*$E3107,0)),IF(LataProjekcji&gt;$F3107,0,ROUND(AB3106*$E3107,0))),0),0)</f>
        <v>0</v>
      </c>
      <c r="AC3108" s="5">
        <f ca="1">IF(AND($G3106,NOT(ISTEXT($G3105)),ISNUMBER(Poczatek),ISNUMBER(Koniec_Projekt)),IFERROR(IF(LataProjekcji=$F3107,IF(AND($G3107=$G3108,$F3107=$F3108),ROUND($D3106-SUM($K3108:AB3108),0),ROUND(AC3106*$E3107,0)),IF(LataProjekcji&gt;$F3107,0,ROUND(AC3106*$E3107,0))),0),0)</f>
        <v>0</v>
      </c>
      <c r="AD3108" s="5">
        <f ca="1">IF(AND($G3106,NOT(ISTEXT($G3105)),ISNUMBER(Poczatek),ISNUMBER(Koniec_Projekt)),IFERROR(IF(LataProjekcji=$F3107,IF(AND($G3107=$G3108,$F3107=$F3108),ROUND($D3106-SUM($K3108:AC3108),0),ROUND(AD3106*$E3107,0)),IF(LataProjekcji&gt;$F3107,0,ROUND(AD3106*$E3107,0))),0),0)</f>
        <v>0</v>
      </c>
      <c r="AE3108" s="5">
        <f ca="1">IF(AND($G3106,NOT(ISTEXT($G3105)),ISNUMBER(Poczatek),ISNUMBER(Koniec_Projekt)),IFERROR(IF(LataProjekcji=$F3107,IF(AND($G3107=$G3108,$F3107=$F3108),ROUND($D3106-SUM($K3108:AD3108),0),ROUND(AE3106*$E3107,0)),IF(LataProjekcji&gt;$F3107,0,ROUND(AE3106*$E3107,0))),0),0)</f>
        <v>0</v>
      </c>
    </row>
    <row r="3109" spans="1:31" ht="12.5" hidden="1" thickBot="1">
      <c r="B3109" s="532" t="s">
        <v>755</v>
      </c>
      <c r="C3109" s="533"/>
      <c r="D3109" s="534">
        <f ca="1">IF(D3106&gt;10,ROUND((D3108-1)*E3107,0),E3107)</f>
        <v>0</v>
      </c>
      <c r="E3109" s="534">
        <f ca="1">D3106-D3109</f>
        <v>0</v>
      </c>
      <c r="F3109" s="533"/>
      <c r="G3109" s="533"/>
      <c r="H3109" s="533"/>
      <c r="I3109" s="533"/>
      <c r="J3109" s="533"/>
      <c r="K3109" s="533"/>
      <c r="L3109" s="533"/>
      <c r="M3109" s="533"/>
      <c r="N3109" s="533"/>
      <c r="O3109" s="533"/>
      <c r="P3109" s="533"/>
      <c r="Q3109" s="533"/>
      <c r="R3109" s="533"/>
      <c r="S3109" s="533"/>
      <c r="T3109" s="533"/>
      <c r="U3109" s="533"/>
      <c r="V3109" s="533"/>
      <c r="W3109" s="533"/>
      <c r="X3109" s="533"/>
      <c r="Y3109" s="533"/>
      <c r="Z3109" s="533"/>
      <c r="AA3109" s="533"/>
      <c r="AB3109" s="533"/>
      <c r="AC3109" s="533"/>
      <c r="AD3109" s="533"/>
      <c r="AE3109" s="533"/>
    </row>
    <row r="3110" spans="1:31" ht="12.5" hidden="1" thickTop="1"/>
    <row r="3112" spans="1:31" hidden="1">
      <c r="A3112" s="537"/>
      <c r="B3112" s="7" t="str">
        <f>"Grupa ST: "&amp;B1963</f>
        <v>Grupa ST: INNE ŚRODKI TRWAŁE</v>
      </c>
    </row>
    <row r="3113" spans="1:31" ht="12.5" hidden="1" thickBot="1">
      <c r="B3113" s="535" t="str">
        <f ca="1">"nazwa ST: "&amp;B1964</f>
        <v>nazwa ST: 0</v>
      </c>
      <c r="C3113" s="535"/>
      <c r="D3113" s="536">
        <f>D1964</f>
        <v>347</v>
      </c>
      <c r="E3113" s="535"/>
      <c r="F3113" s="535"/>
      <c r="G3113" s="535"/>
      <c r="H3113" s="535"/>
      <c r="I3113" s="535"/>
      <c r="J3113" s="535"/>
      <c r="K3113" s="544" t="str">
        <f t="shared" ref="K3113:AE3113" si="3778">LataProjekcji</f>
        <v>Uzupełnij dane</v>
      </c>
      <c r="L3113" s="544" t="str">
        <f t="shared" si="3778"/>
        <v/>
      </c>
      <c r="M3113" s="544" t="str">
        <f t="shared" si="3778"/>
        <v/>
      </c>
      <c r="N3113" s="544" t="str">
        <f t="shared" si="3778"/>
        <v/>
      </c>
      <c r="O3113" s="544" t="str">
        <f t="shared" si="3778"/>
        <v/>
      </c>
      <c r="P3113" s="544" t="str">
        <f t="shared" si="3778"/>
        <v/>
      </c>
      <c r="Q3113" s="544" t="str">
        <f t="shared" si="3778"/>
        <v/>
      </c>
      <c r="R3113" s="544" t="str">
        <f t="shared" si="3778"/>
        <v/>
      </c>
      <c r="S3113" s="544" t="str">
        <f t="shared" si="3778"/>
        <v/>
      </c>
      <c r="T3113" s="544" t="str">
        <f t="shared" si="3778"/>
        <v/>
      </c>
      <c r="U3113" s="544" t="str">
        <f t="shared" si="3778"/>
        <v/>
      </c>
      <c r="V3113" s="544" t="str">
        <f t="shared" si="3778"/>
        <v/>
      </c>
      <c r="W3113" s="544" t="str">
        <f t="shared" si="3778"/>
        <v/>
      </c>
      <c r="X3113" s="544" t="str">
        <f t="shared" si="3778"/>
        <v/>
      </c>
      <c r="Y3113" s="544" t="str">
        <f t="shared" si="3778"/>
        <v/>
      </c>
      <c r="Z3113" s="544" t="str">
        <f t="shared" si="3778"/>
        <v/>
      </c>
      <c r="AA3113" s="544" t="str">
        <f t="shared" si="3778"/>
        <v/>
      </c>
      <c r="AB3113" s="544" t="str">
        <f t="shared" si="3778"/>
        <v/>
      </c>
      <c r="AC3113" s="544" t="str">
        <f t="shared" si="3778"/>
        <v/>
      </c>
      <c r="AD3113" s="544" t="str">
        <f t="shared" si="3778"/>
        <v/>
      </c>
      <c r="AE3113" s="544" t="str">
        <f t="shared" si="3778"/>
        <v/>
      </c>
    </row>
    <row r="3114" spans="1:31" hidden="1">
      <c r="B3114" s="531" t="s">
        <v>756</v>
      </c>
      <c r="D3114" s="1">
        <f ca="1">D1965</f>
        <v>1900</v>
      </c>
      <c r="E3114" s="1">
        <f ca="1">E1965</f>
        <v>1</v>
      </c>
      <c r="F3114" s="1">
        <f ca="1">IF(D3115&gt;10,F1965,1)</f>
        <v>1</v>
      </c>
      <c r="G3114" s="530" t="str">
        <f ca="1">IF(ISBLANK(OFFSET($E$269,$D3113,0)),"brak daty",IF(D3115&gt;10,EDATE(OFFSET($E$269,$D3113,0),D3117),DATE(D3114,E3114,1)))</f>
        <v>brak daty</v>
      </c>
      <c r="H3114" s="543" t="b">
        <f ca="1">SUM(K3114:AE3114)=D3117</f>
        <v>1</v>
      </c>
      <c r="I3114" s="1" t="s">
        <v>752</v>
      </c>
      <c r="K3114" s="5">
        <f ca="1">IF(AND($G3115,NOT(ISTEXT($G3114)),ISNUMBER(Poczatek),ISNUMBER(Koniec_Projekt)),IFERROR(IF($D3114=LataProjekcji,$F3114,IF($D3114&lt;LataProjekcji,IF((SUM(K3114)+12)&lt;$D3117,12,$D3117-SUM(K3114)),0)),0),0)</f>
        <v>0</v>
      </c>
      <c r="L3114" s="5">
        <f ca="1">IF(AND($G3115,NOT(ISTEXT($G3114)),ISNUMBER(Poczatek),ISNUMBER(Koniec_Projekt)),IFERROR(IF($D3114=LataProjekcji,$F3114,IF($D3114&lt;LataProjekcji,IF((SUM($K3114:K3114)+12)&lt;$D3117,12,$D3117-SUM($K3114:K3114)),0)),0),0)</f>
        <v>0</v>
      </c>
      <c r="M3114" s="5">
        <f ca="1">IF(AND($G3115,NOT(ISTEXT($G3114)),ISNUMBER(Poczatek),ISNUMBER(Koniec_Projekt)),IFERROR(IF($D3114=LataProjekcji,$F3114,IF($D3114&lt;LataProjekcji,IF((SUM($K3114:L3114)+12)&lt;$D3117,12,$D3117-SUM($K3114:L3114)),0)),0),0)</f>
        <v>0</v>
      </c>
      <c r="N3114" s="5">
        <f ca="1">IF(AND($G3115,NOT(ISTEXT($G3114)),ISNUMBER(Poczatek),ISNUMBER(Koniec_Projekt)),IFERROR(IF($D3114=LataProjekcji,$F3114,IF($D3114&lt;LataProjekcji,IF((SUM($K3114:M3114)+12)&lt;$D3117,12,$D3117-SUM($K3114:M3114)),0)),0),0)</f>
        <v>0</v>
      </c>
      <c r="O3114" s="5">
        <f ca="1">IF(AND($G3115,NOT(ISTEXT($G3114)),ISNUMBER(Poczatek),ISNUMBER(Koniec_Projekt)),IFERROR(IF($D3114=LataProjekcji,$F3114,IF($D3114&lt;LataProjekcji,IF((SUM($K3114:N3114)+12)&lt;$D3117,12,$D3117-SUM($K3114:N3114)),0)),0),0)</f>
        <v>0</v>
      </c>
      <c r="P3114" s="5">
        <f ca="1">IF(AND($G3115,NOT(ISTEXT($G3114)),ISNUMBER(Poczatek),ISNUMBER(Koniec_Projekt)),IFERROR(IF($D3114=LataProjekcji,$F3114,IF($D3114&lt;LataProjekcji,IF((SUM($K3114:O3114)+12)&lt;$D3117,12,$D3117-SUM($K3114:O3114)),0)),0),0)</f>
        <v>0</v>
      </c>
      <c r="Q3114" s="5">
        <f ca="1">IF(AND($G3115,NOT(ISTEXT($G3114)),ISNUMBER(Poczatek),ISNUMBER(Koniec_Projekt)),IFERROR(IF($D3114=LataProjekcji,$F3114,IF($D3114&lt;LataProjekcji,IF((SUM($K3114:P3114)+12)&lt;$D3117,12,$D3117-SUM($K3114:P3114)),0)),0),0)</f>
        <v>0</v>
      </c>
      <c r="R3114" s="5">
        <f ca="1">IF(AND($G3115,NOT(ISTEXT($G3114)),ISNUMBER(Poczatek),ISNUMBER(Koniec_Projekt)),IFERROR(IF($D3114=LataProjekcji,$F3114,IF($D3114&lt;LataProjekcji,IF((SUM($K3114:Q3114)+12)&lt;$D3117,12,$D3117-SUM($K3114:Q3114)),0)),0),0)</f>
        <v>0</v>
      </c>
      <c r="S3114" s="5">
        <f ca="1">IF(AND($G3115,NOT(ISTEXT($G3114)),ISNUMBER(Poczatek),ISNUMBER(Koniec_Projekt)),IFERROR(IF($D3114=LataProjekcji,$F3114,IF($D3114&lt;LataProjekcji,IF((SUM($K3114:R3114)+12)&lt;$D3117,12,$D3117-SUM($K3114:R3114)),0)),0),0)</f>
        <v>0</v>
      </c>
      <c r="T3114" s="5">
        <f ca="1">IF(AND($G3115,NOT(ISTEXT($G3114)),ISNUMBER(Poczatek),ISNUMBER(Koniec_Projekt)),IFERROR(IF($D3114=LataProjekcji,$F3114,IF($D3114&lt;LataProjekcji,IF((SUM($K3114:S3114)+12)&lt;$D3117,12,$D3117-SUM($K3114:S3114)),0)),0),0)</f>
        <v>0</v>
      </c>
      <c r="U3114" s="5">
        <f ca="1">IF(AND($G3115,NOT(ISTEXT($G3114)),ISNUMBER(Poczatek),ISNUMBER(Koniec_Projekt)),IFERROR(IF($D3114=LataProjekcji,$F3114,IF($D3114&lt;LataProjekcji,IF((SUM($K3114:T3114)+12)&lt;$D3117,12,$D3117-SUM($K3114:T3114)),0)),0),0)</f>
        <v>0</v>
      </c>
      <c r="V3114" s="5">
        <f ca="1">IF(AND($G3115,NOT(ISTEXT($G3114)),ISNUMBER(Poczatek),ISNUMBER(Koniec_Projekt)),IFERROR(IF($D3114=LataProjekcji,$F3114,IF($D3114&lt;LataProjekcji,IF((SUM($K3114:U3114)+12)&lt;$D3117,12,$D3117-SUM($K3114:U3114)),0)),0),0)</f>
        <v>0</v>
      </c>
      <c r="W3114" s="5">
        <f ca="1">IF(AND($G3115,NOT(ISTEXT($G3114)),ISNUMBER(Poczatek),ISNUMBER(Koniec_Projekt)),IFERROR(IF($D3114=LataProjekcji,$F3114,IF($D3114&lt;LataProjekcji,IF((SUM($K3114:V3114)+12)&lt;$D3117,12,$D3117-SUM($K3114:V3114)),0)),0),0)</f>
        <v>0</v>
      </c>
      <c r="X3114" s="5">
        <f ca="1">IF(AND($G3115,NOT(ISTEXT($G3114)),ISNUMBER(Poczatek),ISNUMBER(Koniec_Projekt)),IFERROR(IF($D3114=LataProjekcji,$F3114,IF($D3114&lt;LataProjekcji,IF((SUM($K3114:W3114)+12)&lt;$D3117,12,$D3117-SUM($K3114:W3114)),0)),0),0)</f>
        <v>0</v>
      </c>
      <c r="Y3114" s="5">
        <f ca="1">IF(AND($G3115,NOT(ISTEXT($G3114)),ISNUMBER(Poczatek),ISNUMBER(Koniec_Projekt)),IFERROR(IF($D3114=LataProjekcji,$F3114,IF($D3114&lt;LataProjekcji,IF((SUM($K3114:X3114)+12)&lt;$D3117,12,$D3117-SUM($K3114:X3114)),0)),0),0)</f>
        <v>0</v>
      </c>
      <c r="Z3114" s="5">
        <f ca="1">IF(AND($G3115,NOT(ISTEXT($G3114)),ISNUMBER(Poczatek),ISNUMBER(Koniec_Projekt)),IFERROR(IF($D3114=LataProjekcji,$F3114,IF($D3114&lt;LataProjekcji,IF((SUM($K3114:Y3114)+12)&lt;$D3117,12,$D3117-SUM($K3114:Y3114)),0)),0),0)</f>
        <v>0</v>
      </c>
      <c r="AA3114" s="5">
        <f ca="1">IF(AND($G3115,NOT(ISTEXT($G3114)),ISNUMBER(Poczatek),ISNUMBER(Koniec_Projekt)),IFERROR(IF($D3114=LataProjekcji,$F3114,IF($D3114&lt;LataProjekcji,IF((SUM($K3114:Z3114)+12)&lt;$D3117,12,$D3117-SUM($K3114:Z3114)),0)),0),0)</f>
        <v>0</v>
      </c>
      <c r="AB3114" s="5">
        <f ca="1">IF(AND($G3115,NOT(ISTEXT($G3114)),ISNUMBER(Poczatek),ISNUMBER(Koniec_Projekt)),IFERROR(IF($D3114=LataProjekcji,$F3114,IF($D3114&lt;LataProjekcji,IF((SUM($K3114:AA3114)+12)&lt;$D3117,12,$D3117-SUM($K3114:AA3114)),0)),0),0)</f>
        <v>0</v>
      </c>
      <c r="AC3114" s="5">
        <f ca="1">IF(AND($G3115,NOT(ISTEXT($G3114)),ISNUMBER(Poczatek),ISNUMBER(Koniec_Projekt)),IFERROR(IF($D3114=LataProjekcji,$F3114,IF($D3114&lt;LataProjekcji,IF((SUM($K3114:AB3114)+12)&lt;$D3117,12,$D3117-SUM($K3114:AB3114)),0)),0),0)</f>
        <v>0</v>
      </c>
      <c r="AD3114" s="5">
        <f ca="1">IF(AND($G3115,NOT(ISTEXT($G3114)),ISNUMBER(Poczatek),ISNUMBER(Koniec_Projekt)),IFERROR(IF($D3114=LataProjekcji,$F3114,IF($D3114&lt;LataProjekcji,IF((SUM($K3114:AC3114)+12)&lt;$D3117,12,$D3117-SUM($K3114:AC3114)),0)),0),0)</f>
        <v>0</v>
      </c>
      <c r="AE3114" s="5">
        <f ca="1">IF(AND($G3115,NOT(ISTEXT($G3114)),ISNUMBER(Poczatek),ISNUMBER(Koniec_Projekt)),IFERROR(IF($D3114=LataProjekcji,$F3114,IF($D3114&lt;LataProjekcji,IF((SUM($K3114:AD3114)+12)&lt;$D3117,12,$D3117-SUM($K3114:AD3114)),0)),0),0)</f>
        <v>0</v>
      </c>
    </row>
    <row r="3115" spans="1:31" hidden="1">
      <c r="B3115" s="531" t="s">
        <v>758</v>
      </c>
      <c r="D3115" s="5">
        <f ca="1">D1966</f>
        <v>0</v>
      </c>
      <c r="E3115" s="459">
        <f ca="1">E1966</f>
        <v>0</v>
      </c>
      <c r="F3115" s="459">
        <f ca="1">F1966</f>
        <v>0</v>
      </c>
      <c r="G3115" s="1" t="b">
        <f>NOT(ISBLANK(am_inneST))</f>
        <v>0</v>
      </c>
      <c r="H3115" s="543" t="b">
        <f ca="1">SUM(K3115:AE3115)=E3117</f>
        <v>1</v>
      </c>
      <c r="I3115" s="1" t="s">
        <v>753</v>
      </c>
      <c r="K3115" s="542">
        <f ca="1">IF(AND($G3115,NOT(ISTEXT($G3114)),ISNUMBER(Poczatek),ISNUMBER(Koniec_Projekt)),IFERROR(IF($D3114=LataProjekcji,IF($F3114&gt;$E3117,$E3117,$F3114),IF($D3117&gt;=$E3117,(IF($D3114&lt;LataProjekcji,IF((SUM(J3115:$K3115)+12)&lt;$E3117,12,$E3117-SUM(J3115:$K3115)),0)),(IF($D3114&lt;LataProjekcji,IF((SUM(J3115:$K3115)+12)&lt;$D3117,12,$D3117-SUM(J3115:$K3115)),0)))),0),0)</f>
        <v>0</v>
      </c>
      <c r="L3115" s="542">
        <f ca="1">IF(AND($G3115,NOT(ISTEXT($G3114)),ISNUMBER(Poczatek),ISNUMBER(Koniec_Projekt)),IFERROR(IF($D3114=LataProjekcji,IF($F3114&gt;$E3117,$E3117,$F3114),IF($D3117&gt;=$E3117,(IF($D3114&lt;LataProjekcji,IF((SUM($K3115:K3115)+12)&lt;$E3117,12,$E3117-SUM($K3115:K3115)),0)),(IF($D3114&lt;LataProjekcji,IF((SUM($K3115:K3115)+12)&lt;$D3117,12,$D3117-SUM($K3115:K3115)),0)))),0),0)</f>
        <v>0</v>
      </c>
      <c r="M3115" s="542">
        <f ca="1">IF(AND($G3115,NOT(ISTEXT($G3114)),ISNUMBER(Poczatek),ISNUMBER(Koniec_Projekt)),IFERROR(IF($D3114=LataProjekcji,IF($F3114&gt;$E3117,$E3117,$F3114),IF($D3117&gt;=$E3117,(IF($D3114&lt;LataProjekcji,IF((SUM($K3115:L3115)+12)&lt;$E3117,12,$E3117-SUM($K3115:L3115)),0)),(IF($D3114&lt;LataProjekcji,IF((SUM($K3115:L3115)+12)&lt;$D3117,12,$D3117-SUM($K3115:L3115)),0)))),0),0)</f>
        <v>0</v>
      </c>
      <c r="N3115" s="542">
        <f ca="1">IF(AND($G3115,NOT(ISTEXT($G3114)),ISNUMBER(Poczatek),ISNUMBER(Koniec_Projekt)),IFERROR(IF($D3114=LataProjekcji,IF($F3114&gt;$E3117,$E3117,$F3114),IF($D3117&gt;=$E3117,(IF($D3114&lt;LataProjekcji,IF((SUM($K3115:M3115)+12)&lt;$E3117,12,$E3117-SUM($K3115:M3115)),0)),(IF($D3114&lt;LataProjekcji,IF((SUM($K3115:M3115)+12)&lt;$D3117,12,$D3117-SUM($K3115:M3115)),0)))),0),0)</f>
        <v>0</v>
      </c>
      <c r="O3115" s="542">
        <f ca="1">IF(AND($G3115,NOT(ISTEXT($G3114)),ISNUMBER(Poczatek),ISNUMBER(Koniec_Projekt)),IFERROR(IF($D3114=LataProjekcji,IF($F3114&gt;$E3117,$E3117,$F3114),IF($D3117&gt;=$E3117,(IF($D3114&lt;LataProjekcji,IF((SUM($K3115:N3115)+12)&lt;$E3117,12,$E3117-SUM($K3115:N3115)),0)),(IF($D3114&lt;LataProjekcji,IF((SUM($K3115:N3115)+12)&lt;$D3117,12,$D3117-SUM($K3115:N3115)),0)))),0),0)</f>
        <v>0</v>
      </c>
      <c r="P3115" s="542">
        <f ca="1">IF(AND($G3115,NOT(ISTEXT($G3114)),ISNUMBER(Poczatek),ISNUMBER(Koniec_Projekt)),IFERROR(IF($D3114=LataProjekcji,IF($F3114&gt;$E3117,$E3117,$F3114),IF($D3117&gt;=$E3117,(IF($D3114&lt;LataProjekcji,IF((SUM($K3115:O3115)+12)&lt;$E3117,12,$E3117-SUM($K3115:O3115)),0)),(IF($D3114&lt;LataProjekcji,IF((SUM($K3115:O3115)+12)&lt;$D3117,12,$D3117-SUM($K3115:O3115)),0)))),0),0)</f>
        <v>0</v>
      </c>
      <c r="Q3115" s="542">
        <f ca="1">IF(AND($G3115,NOT(ISTEXT($G3114)),ISNUMBER(Poczatek),ISNUMBER(Koniec_Projekt)),IFERROR(IF($D3114=LataProjekcji,IF($F3114&gt;$E3117,$E3117,$F3114),IF($D3117&gt;=$E3117,(IF($D3114&lt;LataProjekcji,IF((SUM($K3115:P3115)+12)&lt;$E3117,12,$E3117-SUM($K3115:P3115)),0)),(IF($D3114&lt;LataProjekcji,IF((SUM($K3115:P3115)+12)&lt;$D3117,12,$D3117-SUM($K3115:P3115)),0)))),0),0)</f>
        <v>0</v>
      </c>
      <c r="R3115" s="542">
        <f ca="1">IF(AND($G3115,NOT(ISTEXT($G3114)),ISNUMBER(Poczatek),ISNUMBER(Koniec_Projekt)),IFERROR(IF($D3114=LataProjekcji,IF($F3114&gt;$E3117,$E3117,$F3114),IF($D3117&gt;=$E3117,(IF($D3114&lt;LataProjekcji,IF((SUM($K3115:Q3115)+12)&lt;$E3117,12,$E3117-SUM($K3115:Q3115)),0)),(IF($D3114&lt;LataProjekcji,IF((SUM($K3115:Q3115)+12)&lt;$D3117,12,$D3117-SUM($K3115:Q3115)),0)))),0),0)</f>
        <v>0</v>
      </c>
      <c r="S3115" s="542">
        <f ca="1">IF(AND($G3115,NOT(ISTEXT($G3114)),ISNUMBER(Poczatek),ISNUMBER(Koniec_Projekt)),IFERROR(IF($D3114=LataProjekcji,IF($F3114&gt;$E3117,$E3117,$F3114),IF($D3117&gt;=$E3117,(IF($D3114&lt;LataProjekcji,IF((SUM($K3115:R3115)+12)&lt;$E3117,12,$E3117-SUM($K3115:R3115)),0)),(IF($D3114&lt;LataProjekcji,IF((SUM($K3115:R3115)+12)&lt;$D3117,12,$D3117-SUM($K3115:R3115)),0)))),0),0)</f>
        <v>0</v>
      </c>
      <c r="T3115" s="542">
        <f ca="1">IF(AND($G3115,NOT(ISTEXT($G3114)),ISNUMBER(Poczatek),ISNUMBER(Koniec_Projekt)),IFERROR(IF($D3114=LataProjekcji,IF($F3114&gt;$E3117,$E3117,$F3114),IF($D3117&gt;=$E3117,(IF($D3114&lt;LataProjekcji,IF((SUM($K3115:S3115)+12)&lt;$E3117,12,$E3117-SUM($K3115:S3115)),0)),(IF($D3114&lt;LataProjekcji,IF((SUM($K3115:S3115)+12)&lt;$D3117,12,$D3117-SUM($K3115:S3115)),0)))),0),0)</f>
        <v>0</v>
      </c>
      <c r="U3115" s="542">
        <f ca="1">IF(AND($G3115,NOT(ISTEXT($G3114)),ISNUMBER(Poczatek),ISNUMBER(Koniec_Projekt)),IFERROR(IF($D3114=LataProjekcji,IF($F3114&gt;$E3117,$E3117,$F3114),IF($D3117&gt;=$E3117,(IF($D3114&lt;LataProjekcji,IF((SUM($K3115:T3115)+12)&lt;$E3117,12,$E3117-SUM($K3115:T3115)),0)),(IF($D3114&lt;LataProjekcji,IF((SUM($K3115:T3115)+12)&lt;$D3117,12,$D3117-SUM($K3115:T3115)),0)))),0),0)</f>
        <v>0</v>
      </c>
      <c r="V3115" s="542">
        <f ca="1">IF(AND($G3115,NOT(ISTEXT($G3114)),ISNUMBER(Poczatek),ISNUMBER(Koniec_Projekt)),IFERROR(IF($D3114=LataProjekcji,IF($F3114&gt;$E3117,$E3117,$F3114),IF($D3117&gt;=$E3117,(IF($D3114&lt;LataProjekcji,IF((SUM($K3115:U3115)+12)&lt;$E3117,12,$E3117-SUM($K3115:U3115)),0)),(IF($D3114&lt;LataProjekcji,IF((SUM($K3115:U3115)+12)&lt;$D3117,12,$D3117-SUM($K3115:U3115)),0)))),0),0)</f>
        <v>0</v>
      </c>
      <c r="W3115" s="542">
        <f ca="1">IF(AND($G3115,NOT(ISTEXT($G3114)),ISNUMBER(Poczatek),ISNUMBER(Koniec_Projekt)),IFERROR(IF($D3114=LataProjekcji,IF($F3114&gt;$E3117,$E3117,$F3114),IF($D3117&gt;=$E3117,(IF($D3114&lt;LataProjekcji,IF((SUM($K3115:V3115)+12)&lt;$E3117,12,$E3117-SUM($K3115:V3115)),0)),(IF($D3114&lt;LataProjekcji,IF((SUM($K3115:V3115)+12)&lt;$D3117,12,$D3117-SUM($K3115:V3115)),0)))),0),0)</f>
        <v>0</v>
      </c>
      <c r="X3115" s="542">
        <f ca="1">IF(AND($G3115,NOT(ISTEXT($G3114)),ISNUMBER(Poczatek),ISNUMBER(Koniec_Projekt)),IFERROR(IF($D3114=LataProjekcji,IF($F3114&gt;$E3117,$E3117,$F3114),IF($D3117&gt;=$E3117,(IF($D3114&lt;LataProjekcji,IF((SUM($K3115:W3115)+12)&lt;$E3117,12,$E3117-SUM($K3115:W3115)),0)),(IF($D3114&lt;LataProjekcji,IF((SUM($K3115:W3115)+12)&lt;$D3117,12,$D3117-SUM($K3115:W3115)),0)))),0),0)</f>
        <v>0</v>
      </c>
      <c r="Y3115" s="542">
        <f ca="1">IF(AND($G3115,NOT(ISTEXT($G3114)),ISNUMBER(Poczatek),ISNUMBER(Koniec_Projekt)),IFERROR(IF($D3114=LataProjekcji,IF($F3114&gt;$E3117,$E3117,$F3114),IF($D3117&gt;=$E3117,(IF($D3114&lt;LataProjekcji,IF((SUM($K3115:X3115)+12)&lt;$E3117,12,$E3117-SUM($K3115:X3115)),0)),(IF($D3114&lt;LataProjekcji,IF((SUM($K3115:X3115)+12)&lt;$D3117,12,$D3117-SUM($K3115:X3115)),0)))),0),0)</f>
        <v>0</v>
      </c>
      <c r="Z3115" s="542">
        <f ca="1">IF(AND($G3115,NOT(ISTEXT($G3114)),ISNUMBER(Poczatek),ISNUMBER(Koniec_Projekt)),IFERROR(IF($D3114=LataProjekcji,IF($F3114&gt;$E3117,$E3117,$F3114),IF($D3117&gt;=$E3117,(IF($D3114&lt;LataProjekcji,IF((SUM($K3115:Y3115)+12)&lt;$E3117,12,$E3117-SUM($K3115:Y3115)),0)),(IF($D3114&lt;LataProjekcji,IF((SUM($K3115:Y3115)+12)&lt;$D3117,12,$D3117-SUM($K3115:Y3115)),0)))),0),0)</f>
        <v>0</v>
      </c>
      <c r="AA3115" s="542">
        <f ca="1">IF(AND($G3115,NOT(ISTEXT($G3114)),ISNUMBER(Poczatek),ISNUMBER(Koniec_Projekt)),IFERROR(IF($D3114=LataProjekcji,IF($F3114&gt;$E3117,$E3117,$F3114),IF($D3117&gt;=$E3117,(IF($D3114&lt;LataProjekcji,IF((SUM($K3115:Z3115)+12)&lt;$E3117,12,$E3117-SUM($K3115:Z3115)),0)),(IF($D3114&lt;LataProjekcji,IF((SUM($K3115:Z3115)+12)&lt;$D3117,12,$D3117-SUM($K3115:Z3115)),0)))),0),0)</f>
        <v>0</v>
      </c>
      <c r="AB3115" s="542">
        <f ca="1">IF(AND($G3115,NOT(ISTEXT($G3114)),ISNUMBER(Poczatek),ISNUMBER(Koniec_Projekt)),IFERROR(IF($D3114=LataProjekcji,IF($F3114&gt;$E3117,$E3117,$F3114),IF($D3117&gt;=$E3117,(IF($D3114&lt;LataProjekcji,IF((SUM($K3115:AA3115)+12)&lt;$E3117,12,$E3117-SUM($K3115:AA3115)),0)),(IF($D3114&lt;LataProjekcji,IF((SUM($K3115:AA3115)+12)&lt;$D3117,12,$D3117-SUM($K3115:AA3115)),0)))),0),0)</f>
        <v>0</v>
      </c>
      <c r="AC3115" s="542">
        <f ca="1">IF(AND($G3115,NOT(ISTEXT($G3114)),ISNUMBER(Poczatek),ISNUMBER(Koniec_Projekt)),IFERROR(IF($D3114=LataProjekcji,IF($F3114&gt;$E3117,$E3117,$F3114),IF($D3117&gt;=$E3117,(IF($D3114&lt;LataProjekcji,IF((SUM($K3115:AB3115)+12)&lt;$E3117,12,$E3117-SUM($K3115:AB3115)),0)),(IF($D3114&lt;LataProjekcji,IF((SUM($K3115:AB3115)+12)&lt;$D3117,12,$D3117-SUM($K3115:AB3115)),0)))),0),0)</f>
        <v>0</v>
      </c>
      <c r="AD3115" s="542">
        <f ca="1">IF(AND($G3115,NOT(ISTEXT($G3114)),ISNUMBER(Poczatek),ISNUMBER(Koniec_Projekt)),IFERROR(IF($D3114=LataProjekcji,IF($F3114&gt;$E3117,$E3117,$F3114),IF($D3117&gt;=$E3117,(IF($D3114&lt;LataProjekcji,IF((SUM($K3115:AC3115)+12)&lt;$E3117,12,$E3117-SUM($K3115:AC3115)),0)),(IF($D3114&lt;LataProjekcji,IF((SUM($K3115:AC3115)+12)&lt;$D3117,12,$D3117-SUM($K3115:AC3115)),0)))),0),0)</f>
        <v>0</v>
      </c>
      <c r="AE3115" s="542">
        <f ca="1">IF(AND($G3115,NOT(ISTEXT($G3114)),ISNUMBER(Poczatek),ISNUMBER(Koniec_Projekt)),IFERROR(IF($D3114=LataProjekcji,IF($F3114&gt;$E3117,$E3117,$F3114),IF($D3117&gt;=$E3117,(IF($D3114&lt;LataProjekcji,IF((SUM($K3115:AD3115)+12)&lt;$E3117,12,$E3117-SUM($K3115:AD3115)),0)),(IF($D3114&lt;LataProjekcji,IF((SUM($K3115:AD3115)+12)&lt;$D3117,12,$D3117-SUM($K3115:AD3115)),0)))),0),0)</f>
        <v>0</v>
      </c>
    </row>
    <row r="3116" spans="1:31" hidden="1">
      <c r="B3116" s="531" t="s">
        <v>757</v>
      </c>
      <c r="D3116" s="459">
        <f ca="1">D1967</f>
        <v>0</v>
      </c>
      <c r="E3116" s="459">
        <f ca="1">IF(D3115&gt;10,ROUND(D3116/12,2),D3116)</f>
        <v>0</v>
      </c>
      <c r="F3116" s="529">
        <f>Koniec_Projekt</f>
        <v>0</v>
      </c>
      <c r="G3116" s="330">
        <f>Miesiac_Koniec_Projekt</f>
        <v>0</v>
      </c>
      <c r="H3116" s="543" t="b">
        <f ca="1">SUM(K3116:AE3116)=D3115</f>
        <v>1</v>
      </c>
      <c r="I3116" s="1" t="s">
        <v>716</v>
      </c>
      <c r="K3116" s="256">
        <f ca="1">IF(AND($G3115,NOT(ISTEXT($G3114)),ISNUMBER(Poczatek),ISNUMBER(Koniec_Projekt)),IFERROR(IF(LataProjekcji=$F3117,ROUND($D3115,0),ROUND(K3114*$E3116,0)),0),0)</f>
        <v>0</v>
      </c>
      <c r="L3116" s="5">
        <f ca="1">IF(AND($G3115,NOT(ISTEXT($G3114)),ISNUMBER(Poczatek),ISNUMBER(Koniec_Projekt)),IFERROR(IF(LataProjekcji=$F3117,ROUND($D3115-SUM(K3116:$K3116),0),ROUND(L3114*$E3116,0)),0),0)</f>
        <v>0</v>
      </c>
      <c r="M3116" s="5">
        <f ca="1">IF(AND($G3115,NOT(ISTEXT($G3114)),ISNUMBER(Poczatek),ISNUMBER(Koniec_Projekt)),IFERROR(IF(LataProjekcji=$F3117,ROUND($D3115-SUM($K3116:L3116),0),ROUND(M3114*$E3116,0)),0),0)</f>
        <v>0</v>
      </c>
      <c r="N3116" s="5">
        <f ca="1">IF(AND($G3115,NOT(ISTEXT($G3114)),ISNUMBER(Poczatek),ISNUMBER(Koniec_Projekt)),IFERROR(IF(LataProjekcji=$F3117,ROUND($D3115-SUM($K3116:M3116),0),ROUND(N3114*$E3116,0)),0),0)</f>
        <v>0</v>
      </c>
      <c r="O3116" s="5">
        <f ca="1">IF(AND($G3115,NOT(ISTEXT($G3114)),ISNUMBER(Poczatek),ISNUMBER(Koniec_Projekt)),IFERROR(IF(LataProjekcji=$F3117,ROUND($D3115-SUM($K3116:N3116),0),ROUND(O3114*$E3116,0)),0),0)</f>
        <v>0</v>
      </c>
      <c r="P3116" s="5">
        <f ca="1">IF(AND($G3115,NOT(ISTEXT($G3114)),ISNUMBER(Poczatek),ISNUMBER(Koniec_Projekt)),IFERROR(IF(LataProjekcji=$F3117,ROUND($D3115-SUM($K3116:O3116),0),ROUND(P3114*$E3116,0)),0),0)</f>
        <v>0</v>
      </c>
      <c r="Q3116" s="5">
        <f ca="1">IF(AND($G3115,NOT(ISTEXT($G3114)),ISNUMBER(Poczatek),ISNUMBER(Koniec_Projekt)),IFERROR(IF(LataProjekcji=$F3117,ROUND($D3115-SUM($K3116:P3116),0),ROUND(Q3114*$E3116,0)),0),0)</f>
        <v>0</v>
      </c>
      <c r="R3116" s="5">
        <f ca="1">IF(AND($G3115,NOT(ISTEXT($G3114)),ISNUMBER(Poczatek),ISNUMBER(Koniec_Projekt)),IFERROR(IF(LataProjekcji=$F3117,ROUND($D3115-SUM($K3116:Q3116),0),ROUND(R3114*$E3116,0)),0),0)</f>
        <v>0</v>
      </c>
      <c r="S3116" s="5">
        <f ca="1">IF(AND($G3115,NOT(ISTEXT($G3114)),ISNUMBER(Poczatek),ISNUMBER(Koniec_Projekt)),IFERROR(IF(LataProjekcji=$F3117,ROUND($D3115-SUM($K3116:R3116),0),ROUND(S3114*$E3116,0)),0),0)</f>
        <v>0</v>
      </c>
      <c r="T3116" s="5">
        <f ca="1">IF(AND($G3115,NOT(ISTEXT($G3114)),ISNUMBER(Poczatek),ISNUMBER(Koniec_Projekt)),IFERROR(IF(LataProjekcji=$F3117,ROUND($D3115-SUM($K3116:S3116),0),ROUND(T3114*$E3116,0)),0),0)</f>
        <v>0</v>
      </c>
      <c r="U3116" s="5">
        <f ca="1">IF(AND($G3115,NOT(ISTEXT($G3114)),ISNUMBER(Poczatek),ISNUMBER(Koniec_Projekt)),IFERROR(IF(LataProjekcji=$F3117,ROUND($D3115-SUM($K3116:T3116),0),ROUND(U3114*$E3116,0)),0),0)</f>
        <v>0</v>
      </c>
      <c r="V3116" s="5">
        <f ca="1">IF(AND($G3115,NOT(ISTEXT($G3114)),ISNUMBER(Poczatek),ISNUMBER(Koniec_Projekt)),IFERROR(IF(LataProjekcji=$F3117,ROUND($D3115-SUM($K3116:U3116),0),ROUND(V3114*$E3116,0)),0),0)</f>
        <v>0</v>
      </c>
      <c r="W3116" s="5">
        <f ca="1">IF(AND($G3115,NOT(ISTEXT($G3114)),ISNUMBER(Poczatek),ISNUMBER(Koniec_Projekt)),IFERROR(IF(LataProjekcji=$F3117,ROUND($D3115-SUM($K3116:V3116),0),ROUND(W3114*$E3116,0)),0),0)</f>
        <v>0</v>
      </c>
      <c r="X3116" s="5">
        <f ca="1">IF(AND($G3115,NOT(ISTEXT($G3114)),ISNUMBER(Poczatek),ISNUMBER(Koniec_Projekt)),IFERROR(IF(LataProjekcji=$F3117,ROUND($D3115-SUM($K3116:W3116),0),ROUND(X3114*$E3116,0)),0),0)</f>
        <v>0</v>
      </c>
      <c r="Y3116" s="5">
        <f ca="1">IF(AND($G3115,NOT(ISTEXT($G3114)),ISNUMBER(Poczatek),ISNUMBER(Koniec_Projekt)),IFERROR(IF(LataProjekcji=$F3117,ROUND($D3115-SUM($K3116:X3116),0),ROUND(Y3114*$E3116,0)),0),0)</f>
        <v>0</v>
      </c>
      <c r="Z3116" s="5">
        <f ca="1">IF(AND($G3115,NOT(ISTEXT($G3114)),ISNUMBER(Poczatek),ISNUMBER(Koniec_Projekt)),IFERROR(IF(LataProjekcji=$F3117,ROUND($D3115-SUM($K3116:Y3116),0),ROUND(Z3114*$E3116,0)),0),0)</f>
        <v>0</v>
      </c>
      <c r="AA3116" s="5">
        <f ca="1">IF(AND($G3115,NOT(ISTEXT($G3114)),ISNUMBER(Poczatek),ISNUMBER(Koniec_Projekt)),IFERROR(IF(LataProjekcji=$F3117,ROUND($D3115-SUM($K3116:Z3116),0),ROUND(AA3114*$E3116,0)),0),0)</f>
        <v>0</v>
      </c>
      <c r="AB3116" s="5">
        <f ca="1">IF(AND($G3115,NOT(ISTEXT($G3114)),ISNUMBER(Poczatek),ISNUMBER(Koniec_Projekt)),IFERROR(IF(LataProjekcji=$F3117,ROUND($D3115-SUM($K3116:AA3116),0),ROUND(AB3114*$E3116,0)),0),0)</f>
        <v>0</v>
      </c>
      <c r="AC3116" s="5">
        <f ca="1">IF(AND($G3115,NOT(ISTEXT($G3114)),ISNUMBER(Poczatek),ISNUMBER(Koniec_Projekt)),IFERROR(IF(LataProjekcji=$F3117,ROUND($D3115-SUM($K3116:AB3116),0),ROUND(AC3114*$E3116,0)),0),0)</f>
        <v>0</v>
      </c>
      <c r="AD3116" s="5">
        <f ca="1">IF(AND($G3115,NOT(ISTEXT($G3114)),ISNUMBER(Poczatek),ISNUMBER(Koniec_Projekt)),IFERROR(IF(LataProjekcji=$F3117,ROUND($D3115-SUM($K3116:AC3116),0),ROUND(AD3114*$E3116,0)),0),0)</f>
        <v>0</v>
      </c>
      <c r="AE3116" s="5">
        <f ca="1">IF(AND($G3115,NOT(ISTEXT($G3114)),ISNUMBER(Poczatek),ISNUMBER(Koniec_Projekt)),IFERROR(IF(LataProjekcji=$F3117,ROUND($D3115-SUM($K3116:AD3116),0),ROUND(AE3114*$E3116,0)),0),0)</f>
        <v>0</v>
      </c>
    </row>
    <row r="3117" spans="1:31" hidden="1">
      <c r="B3117" s="531" t="s">
        <v>754</v>
      </c>
      <c r="D3117" s="1">
        <f ca="1">IFERROR(ROUNDUP(D3115/E3116,0),0)</f>
        <v>0</v>
      </c>
      <c r="E3117" s="1">
        <f ca="1">IF(D3117=0,0,DATEDIF(DATE(D3114,E3114,1),DATE(F3116,G3116,1),"m"))</f>
        <v>0</v>
      </c>
      <c r="F3117" s="1" t="str">
        <f ca="1">IFERROR(YEAR(G3114),"brak daty")</f>
        <v>brak daty</v>
      </c>
      <c r="G3117" s="1" t="str">
        <f ca="1">IFERROR(MONTH(G3114),"brak daty")</f>
        <v>brak daty</v>
      </c>
      <c r="I3117" s="1" t="s">
        <v>426</v>
      </c>
      <c r="K3117" s="5">
        <f ca="1">IF(AND($G3115,NOT(ISTEXT($G3114)),ISNUMBER(Poczatek),ISNUMBER(Koniec_Projekt)),IFERROR(IF(LataProjekcji=$F3116,IF(AND($G3116=$G3117,$F3116=$F3117),ROUND($D3115-SUM($K3117),0),ROUND(K3115*$E3116,0)),IF(LataProjekcji&gt;$F3116,0,ROUND(K3115*$E3116,0))),0),0)</f>
        <v>0</v>
      </c>
      <c r="L3117" s="5">
        <f ca="1">IF(AND($G3115,NOT(ISTEXT($G3114)),ISNUMBER(Poczatek),ISNUMBER(Koniec_Projekt)),IFERROR(IF(LataProjekcji=$F3116,IF(AND($G3116=$G3117,$F3116=$F3117),ROUND($D3115-SUM($K3117:K3117),0),ROUND(L3115*$E3116,0)),IF(LataProjekcji&gt;$F3116,0,ROUND(L3115*$E3116,0))),0),0)</f>
        <v>0</v>
      </c>
      <c r="M3117" s="5">
        <f ca="1">IF(AND($G3115,NOT(ISTEXT($G3114)),ISNUMBER(Poczatek),ISNUMBER(Koniec_Projekt)),IFERROR(IF(LataProjekcji=$F3116,IF(AND($G3116=$G3117,$F3116=$F3117),ROUND($D3115-SUM($K3117:L3117),0),ROUND(M3115*$E3116,0)),IF(LataProjekcji&gt;$F3116,0,ROUND(M3115*$E3116,0))),0),0)</f>
        <v>0</v>
      </c>
      <c r="N3117" s="5">
        <f ca="1">IF(AND($G3115,NOT(ISTEXT($G3114)),ISNUMBER(Poczatek),ISNUMBER(Koniec_Projekt)),IFERROR(IF(LataProjekcji=$F3116,IF(AND($G3116=$G3117,$F3116=$F3117),ROUND($D3115-SUM($K3117:M3117),0),ROUND(N3115*$E3116,0)),IF(LataProjekcji&gt;$F3116,0,ROUND(N3115*$E3116,0))),0),0)</f>
        <v>0</v>
      </c>
      <c r="O3117" s="5">
        <f ca="1">IF(AND($G3115,NOT(ISTEXT($G3114)),ISNUMBER(Poczatek),ISNUMBER(Koniec_Projekt)),IFERROR(IF(LataProjekcji=$F3116,IF(AND($G3116=$G3117,$F3116=$F3117),ROUND($D3115-SUM($K3117:N3117),0),ROUND(O3115*$E3116,0)),IF(LataProjekcji&gt;$F3116,0,ROUND(O3115*$E3116,0))),0),0)</f>
        <v>0</v>
      </c>
      <c r="P3117" s="5">
        <f ca="1">IF(AND($G3115,NOT(ISTEXT($G3114)),ISNUMBER(Poczatek),ISNUMBER(Koniec_Projekt)),IFERROR(IF(LataProjekcji=$F3116,IF(AND($G3116=$G3117,$F3116=$F3117),ROUND($D3115-SUM($K3117:O3117),0),ROUND(P3115*$E3116,0)),IF(LataProjekcji&gt;$F3116,0,ROUND(P3115*$E3116,0))),0),0)</f>
        <v>0</v>
      </c>
      <c r="Q3117" s="5">
        <f ca="1">IF(AND($G3115,NOT(ISTEXT($G3114)),ISNUMBER(Poczatek),ISNUMBER(Koniec_Projekt)),IFERROR(IF(LataProjekcji=$F3116,IF(AND($G3116=$G3117,$F3116=$F3117),ROUND($D3115-SUM($K3117:P3117),0),ROUND(Q3115*$E3116,0)),IF(LataProjekcji&gt;$F3116,0,ROUND(Q3115*$E3116,0))),0),0)</f>
        <v>0</v>
      </c>
      <c r="R3117" s="5">
        <f ca="1">IF(AND($G3115,NOT(ISTEXT($G3114)),ISNUMBER(Poczatek),ISNUMBER(Koniec_Projekt)),IFERROR(IF(LataProjekcji=$F3116,IF(AND($G3116=$G3117,$F3116=$F3117),ROUND($D3115-SUM($K3117:Q3117),0),ROUND(R3115*$E3116,0)),IF(LataProjekcji&gt;$F3116,0,ROUND(R3115*$E3116,0))),0),0)</f>
        <v>0</v>
      </c>
      <c r="S3117" s="5">
        <f ca="1">IF(AND($G3115,NOT(ISTEXT($G3114)),ISNUMBER(Poczatek),ISNUMBER(Koniec_Projekt)),IFERROR(IF(LataProjekcji=$F3116,IF(AND($G3116=$G3117,$F3116=$F3117),ROUND($D3115-SUM($K3117:R3117),0),ROUND(S3115*$E3116,0)),IF(LataProjekcji&gt;$F3116,0,ROUND(S3115*$E3116,0))),0),0)</f>
        <v>0</v>
      </c>
      <c r="T3117" s="5">
        <f ca="1">IF(AND($G3115,NOT(ISTEXT($G3114)),ISNUMBER(Poczatek),ISNUMBER(Koniec_Projekt)),IFERROR(IF(LataProjekcji=$F3116,IF(AND($G3116=$G3117,$F3116=$F3117),ROUND($D3115-SUM($K3117:S3117),0),ROUND(T3115*$E3116,0)),IF(LataProjekcji&gt;$F3116,0,ROUND(T3115*$E3116,0))),0),0)</f>
        <v>0</v>
      </c>
      <c r="U3117" s="5">
        <f ca="1">IF(AND($G3115,NOT(ISTEXT($G3114)),ISNUMBER(Poczatek),ISNUMBER(Koniec_Projekt)),IFERROR(IF(LataProjekcji=$F3116,IF(AND($G3116=$G3117,$F3116=$F3117),ROUND($D3115-SUM($K3117:T3117),0),ROUND(U3115*$E3116,0)),IF(LataProjekcji&gt;$F3116,0,ROUND(U3115*$E3116,0))),0),0)</f>
        <v>0</v>
      </c>
      <c r="V3117" s="5">
        <f ca="1">IF(AND($G3115,NOT(ISTEXT($G3114)),ISNUMBER(Poczatek),ISNUMBER(Koniec_Projekt)),IFERROR(IF(LataProjekcji=$F3116,IF(AND($G3116=$G3117,$F3116=$F3117),ROUND($D3115-SUM($K3117:U3117),0),ROUND(V3115*$E3116,0)),IF(LataProjekcji&gt;$F3116,0,ROUND(V3115*$E3116,0))),0),0)</f>
        <v>0</v>
      </c>
      <c r="W3117" s="5">
        <f ca="1">IF(AND($G3115,NOT(ISTEXT($G3114)),ISNUMBER(Poczatek),ISNUMBER(Koniec_Projekt)),IFERROR(IF(LataProjekcji=$F3116,IF(AND($G3116=$G3117,$F3116=$F3117),ROUND($D3115-SUM($K3117:V3117),0),ROUND(W3115*$E3116,0)),IF(LataProjekcji&gt;$F3116,0,ROUND(W3115*$E3116,0))),0),0)</f>
        <v>0</v>
      </c>
      <c r="X3117" s="5">
        <f ca="1">IF(AND($G3115,NOT(ISTEXT($G3114)),ISNUMBER(Poczatek),ISNUMBER(Koniec_Projekt)),IFERROR(IF(LataProjekcji=$F3116,IF(AND($G3116=$G3117,$F3116=$F3117),ROUND($D3115-SUM($K3117:W3117),0),ROUND(X3115*$E3116,0)),IF(LataProjekcji&gt;$F3116,0,ROUND(X3115*$E3116,0))),0),0)</f>
        <v>0</v>
      </c>
      <c r="Y3117" s="5">
        <f ca="1">IF(AND($G3115,NOT(ISTEXT($G3114)),ISNUMBER(Poczatek),ISNUMBER(Koniec_Projekt)),IFERROR(IF(LataProjekcji=$F3116,IF(AND($G3116=$G3117,$F3116=$F3117),ROUND($D3115-SUM($K3117:X3117),0),ROUND(Y3115*$E3116,0)),IF(LataProjekcji&gt;$F3116,0,ROUND(Y3115*$E3116,0))),0),0)</f>
        <v>0</v>
      </c>
      <c r="Z3117" s="5">
        <f ca="1">IF(AND($G3115,NOT(ISTEXT($G3114)),ISNUMBER(Poczatek),ISNUMBER(Koniec_Projekt)),IFERROR(IF(LataProjekcji=$F3116,IF(AND($G3116=$G3117,$F3116=$F3117),ROUND($D3115-SUM($K3117:Y3117),0),ROUND(Z3115*$E3116,0)),IF(LataProjekcji&gt;$F3116,0,ROUND(Z3115*$E3116,0))),0),0)</f>
        <v>0</v>
      </c>
      <c r="AA3117" s="5">
        <f ca="1">IF(AND($G3115,NOT(ISTEXT($G3114)),ISNUMBER(Poczatek),ISNUMBER(Koniec_Projekt)),IFERROR(IF(LataProjekcji=$F3116,IF(AND($G3116=$G3117,$F3116=$F3117),ROUND($D3115-SUM($K3117:Z3117),0),ROUND(AA3115*$E3116,0)),IF(LataProjekcji&gt;$F3116,0,ROUND(AA3115*$E3116,0))),0),0)</f>
        <v>0</v>
      </c>
      <c r="AB3117" s="5">
        <f ca="1">IF(AND($G3115,NOT(ISTEXT($G3114)),ISNUMBER(Poczatek),ISNUMBER(Koniec_Projekt)),IFERROR(IF(LataProjekcji=$F3116,IF(AND($G3116=$G3117,$F3116=$F3117),ROUND($D3115-SUM($K3117:AA3117),0),ROUND(AB3115*$E3116,0)),IF(LataProjekcji&gt;$F3116,0,ROUND(AB3115*$E3116,0))),0),0)</f>
        <v>0</v>
      </c>
      <c r="AC3117" s="5">
        <f ca="1">IF(AND($G3115,NOT(ISTEXT($G3114)),ISNUMBER(Poczatek),ISNUMBER(Koniec_Projekt)),IFERROR(IF(LataProjekcji=$F3116,IF(AND($G3116=$G3117,$F3116=$F3117),ROUND($D3115-SUM($K3117:AB3117),0),ROUND(AC3115*$E3116,0)),IF(LataProjekcji&gt;$F3116,0,ROUND(AC3115*$E3116,0))),0),0)</f>
        <v>0</v>
      </c>
      <c r="AD3117" s="5">
        <f ca="1">IF(AND($G3115,NOT(ISTEXT($G3114)),ISNUMBER(Poczatek),ISNUMBER(Koniec_Projekt)),IFERROR(IF(LataProjekcji=$F3116,IF(AND($G3116=$G3117,$F3116=$F3117),ROUND($D3115-SUM($K3117:AC3117),0),ROUND(AD3115*$E3116,0)),IF(LataProjekcji&gt;$F3116,0,ROUND(AD3115*$E3116,0))),0),0)</f>
        <v>0</v>
      </c>
      <c r="AE3117" s="5">
        <f ca="1">IF(AND($G3115,NOT(ISTEXT($G3114)),ISNUMBER(Poczatek),ISNUMBER(Koniec_Projekt)),IFERROR(IF(LataProjekcji=$F3116,IF(AND($G3116=$G3117,$F3116=$F3117),ROUND($D3115-SUM($K3117:AD3117),0),ROUND(AE3115*$E3116,0)),IF(LataProjekcji&gt;$F3116,0,ROUND(AE3115*$E3116,0))),0),0)</f>
        <v>0</v>
      </c>
    </row>
    <row r="3118" spans="1:31" ht="12.5" hidden="1" thickBot="1">
      <c r="B3118" s="532" t="s">
        <v>755</v>
      </c>
      <c r="C3118" s="533"/>
      <c r="D3118" s="534">
        <f ca="1">IF(D3115&gt;10,ROUND((D3117-1)*E3116,0),E3116)</f>
        <v>0</v>
      </c>
      <c r="E3118" s="534">
        <f ca="1">D3115-D3118</f>
        <v>0</v>
      </c>
      <c r="F3118" s="533"/>
      <c r="G3118" s="533"/>
      <c r="H3118" s="533"/>
      <c r="I3118" s="533"/>
      <c r="J3118" s="533"/>
      <c r="K3118" s="533"/>
      <c r="L3118" s="533"/>
      <c r="M3118" s="533"/>
      <c r="N3118" s="533"/>
      <c r="O3118" s="533"/>
      <c r="P3118" s="533"/>
      <c r="Q3118" s="533"/>
      <c r="R3118" s="533"/>
      <c r="S3118" s="533"/>
      <c r="T3118" s="533"/>
      <c r="U3118" s="533"/>
      <c r="V3118" s="533"/>
      <c r="W3118" s="533"/>
      <c r="X3118" s="533"/>
      <c r="Y3118" s="533"/>
      <c r="Z3118" s="533"/>
      <c r="AA3118" s="533"/>
      <c r="AB3118" s="533"/>
      <c r="AC3118" s="533"/>
      <c r="AD3118" s="533"/>
      <c r="AE3118" s="533"/>
    </row>
    <row r="3119" spans="1:31" ht="12.5" hidden="1" thickTop="1"/>
    <row r="3120" spans="1:31" ht="12.5" hidden="1" thickBot="1">
      <c r="B3120" s="535" t="str">
        <f ca="1">"nazwa ST: "&amp;B1971</f>
        <v>nazwa ST: 0</v>
      </c>
      <c r="C3120" s="535"/>
      <c r="D3120" s="536">
        <f>D1971</f>
        <v>348</v>
      </c>
      <c r="E3120" s="535"/>
      <c r="F3120" s="535"/>
      <c r="G3120" s="535"/>
      <c r="H3120" s="535"/>
      <c r="I3120" s="535"/>
      <c r="J3120" s="535"/>
      <c r="K3120" s="544" t="str">
        <f t="shared" ref="K3120:AE3120" si="3779">LataProjekcji</f>
        <v>Uzupełnij dane</v>
      </c>
      <c r="L3120" s="544" t="str">
        <f t="shared" si="3779"/>
        <v/>
      </c>
      <c r="M3120" s="544" t="str">
        <f t="shared" si="3779"/>
        <v/>
      </c>
      <c r="N3120" s="544" t="str">
        <f t="shared" si="3779"/>
        <v/>
      </c>
      <c r="O3120" s="544" t="str">
        <f t="shared" si="3779"/>
        <v/>
      </c>
      <c r="P3120" s="544" t="str">
        <f t="shared" si="3779"/>
        <v/>
      </c>
      <c r="Q3120" s="544" t="str">
        <f t="shared" si="3779"/>
        <v/>
      </c>
      <c r="R3120" s="544" t="str">
        <f t="shared" si="3779"/>
        <v/>
      </c>
      <c r="S3120" s="544" t="str">
        <f t="shared" si="3779"/>
        <v/>
      </c>
      <c r="T3120" s="544" t="str">
        <f t="shared" si="3779"/>
        <v/>
      </c>
      <c r="U3120" s="544" t="str">
        <f t="shared" si="3779"/>
        <v/>
      </c>
      <c r="V3120" s="544" t="str">
        <f t="shared" si="3779"/>
        <v/>
      </c>
      <c r="W3120" s="544" t="str">
        <f t="shared" si="3779"/>
        <v/>
      </c>
      <c r="X3120" s="544" t="str">
        <f t="shared" si="3779"/>
        <v/>
      </c>
      <c r="Y3120" s="544" t="str">
        <f t="shared" si="3779"/>
        <v/>
      </c>
      <c r="Z3120" s="544" t="str">
        <f t="shared" si="3779"/>
        <v/>
      </c>
      <c r="AA3120" s="544" t="str">
        <f t="shared" si="3779"/>
        <v/>
      </c>
      <c r="AB3120" s="544" t="str">
        <f t="shared" si="3779"/>
        <v/>
      </c>
      <c r="AC3120" s="544" t="str">
        <f t="shared" si="3779"/>
        <v/>
      </c>
      <c r="AD3120" s="544" t="str">
        <f t="shared" si="3779"/>
        <v/>
      </c>
      <c r="AE3120" s="544" t="str">
        <f t="shared" si="3779"/>
        <v/>
      </c>
    </row>
    <row r="3121" spans="2:31" hidden="1">
      <c r="B3121" s="531" t="s">
        <v>756</v>
      </c>
      <c r="D3121" s="1">
        <f ca="1">D1972</f>
        <v>1900</v>
      </c>
      <c r="E3121" s="1">
        <f ca="1">E1972</f>
        <v>1</v>
      </c>
      <c r="F3121" s="1">
        <f ca="1">IF(D3122&gt;10,F1972,1)</f>
        <v>1</v>
      </c>
      <c r="G3121" s="530" t="str">
        <f ca="1">IF(ISBLANK(OFFSET($E$269,$D3120,0)),"brak daty",IF(D3122&gt;10,EDATE(OFFSET($E$269,$D3120,0),D3124),DATE(D3121,E3121,1)))</f>
        <v>brak daty</v>
      </c>
      <c r="H3121" s="543" t="b">
        <f ca="1">SUM(K3121:AE3121)=D3124</f>
        <v>1</v>
      </c>
      <c r="I3121" s="1" t="s">
        <v>752</v>
      </c>
      <c r="K3121" s="5">
        <f ca="1">IF(AND($G3122,NOT(ISTEXT($G3121)),ISNUMBER(Poczatek),ISNUMBER(Koniec_Projekt)),IFERROR(IF($D3121=LataProjekcji,$F3121,IF($D3121&lt;LataProjekcji,IF((SUM(K3121)+12)&lt;$D3124,12,$D3124-SUM(K3121)),0)),0),0)</f>
        <v>0</v>
      </c>
      <c r="L3121" s="5">
        <f ca="1">IF(AND($G3122,NOT(ISTEXT($G3121)),ISNUMBER(Poczatek),ISNUMBER(Koniec_Projekt)),IFERROR(IF($D3121=LataProjekcji,$F3121,IF($D3121&lt;LataProjekcji,IF((SUM($K3121:K3121)+12)&lt;$D3124,12,$D3124-SUM($K3121:K3121)),0)),0),0)</f>
        <v>0</v>
      </c>
      <c r="M3121" s="5">
        <f ca="1">IF(AND($G3122,NOT(ISTEXT($G3121)),ISNUMBER(Poczatek),ISNUMBER(Koniec_Projekt)),IFERROR(IF($D3121=LataProjekcji,$F3121,IF($D3121&lt;LataProjekcji,IF((SUM($K3121:L3121)+12)&lt;$D3124,12,$D3124-SUM($K3121:L3121)),0)),0),0)</f>
        <v>0</v>
      </c>
      <c r="N3121" s="5">
        <f ca="1">IF(AND($G3122,NOT(ISTEXT($G3121)),ISNUMBER(Poczatek),ISNUMBER(Koniec_Projekt)),IFERROR(IF($D3121=LataProjekcji,$F3121,IF($D3121&lt;LataProjekcji,IF((SUM($K3121:M3121)+12)&lt;$D3124,12,$D3124-SUM($K3121:M3121)),0)),0),0)</f>
        <v>0</v>
      </c>
      <c r="O3121" s="5">
        <f ca="1">IF(AND($G3122,NOT(ISTEXT($G3121)),ISNUMBER(Poczatek),ISNUMBER(Koniec_Projekt)),IFERROR(IF($D3121=LataProjekcji,$F3121,IF($D3121&lt;LataProjekcji,IF((SUM($K3121:N3121)+12)&lt;$D3124,12,$D3124-SUM($K3121:N3121)),0)),0),0)</f>
        <v>0</v>
      </c>
      <c r="P3121" s="5">
        <f ca="1">IF(AND($G3122,NOT(ISTEXT($G3121)),ISNUMBER(Poczatek),ISNUMBER(Koniec_Projekt)),IFERROR(IF($D3121=LataProjekcji,$F3121,IF($D3121&lt;LataProjekcji,IF((SUM($K3121:O3121)+12)&lt;$D3124,12,$D3124-SUM($K3121:O3121)),0)),0),0)</f>
        <v>0</v>
      </c>
      <c r="Q3121" s="5">
        <f ca="1">IF(AND($G3122,NOT(ISTEXT($G3121)),ISNUMBER(Poczatek),ISNUMBER(Koniec_Projekt)),IFERROR(IF($D3121=LataProjekcji,$F3121,IF($D3121&lt;LataProjekcji,IF((SUM($K3121:P3121)+12)&lt;$D3124,12,$D3124-SUM($K3121:P3121)),0)),0),0)</f>
        <v>0</v>
      </c>
      <c r="R3121" s="5">
        <f ca="1">IF(AND($G3122,NOT(ISTEXT($G3121)),ISNUMBER(Poczatek),ISNUMBER(Koniec_Projekt)),IFERROR(IF($D3121=LataProjekcji,$F3121,IF($D3121&lt;LataProjekcji,IF((SUM($K3121:Q3121)+12)&lt;$D3124,12,$D3124-SUM($K3121:Q3121)),0)),0),0)</f>
        <v>0</v>
      </c>
      <c r="S3121" s="5">
        <f ca="1">IF(AND($G3122,NOT(ISTEXT($G3121)),ISNUMBER(Poczatek),ISNUMBER(Koniec_Projekt)),IFERROR(IF($D3121=LataProjekcji,$F3121,IF($D3121&lt;LataProjekcji,IF((SUM($K3121:R3121)+12)&lt;$D3124,12,$D3124-SUM($K3121:R3121)),0)),0),0)</f>
        <v>0</v>
      </c>
      <c r="T3121" s="5">
        <f ca="1">IF(AND($G3122,NOT(ISTEXT($G3121)),ISNUMBER(Poczatek),ISNUMBER(Koniec_Projekt)),IFERROR(IF($D3121=LataProjekcji,$F3121,IF($D3121&lt;LataProjekcji,IF((SUM($K3121:S3121)+12)&lt;$D3124,12,$D3124-SUM($K3121:S3121)),0)),0),0)</f>
        <v>0</v>
      </c>
      <c r="U3121" s="5">
        <f ca="1">IF(AND($G3122,NOT(ISTEXT($G3121)),ISNUMBER(Poczatek),ISNUMBER(Koniec_Projekt)),IFERROR(IF($D3121=LataProjekcji,$F3121,IF($D3121&lt;LataProjekcji,IF((SUM($K3121:T3121)+12)&lt;$D3124,12,$D3124-SUM($K3121:T3121)),0)),0),0)</f>
        <v>0</v>
      </c>
      <c r="V3121" s="5">
        <f ca="1">IF(AND($G3122,NOT(ISTEXT($G3121)),ISNUMBER(Poczatek),ISNUMBER(Koniec_Projekt)),IFERROR(IF($D3121=LataProjekcji,$F3121,IF($D3121&lt;LataProjekcji,IF((SUM($K3121:U3121)+12)&lt;$D3124,12,$D3124-SUM($K3121:U3121)),0)),0),0)</f>
        <v>0</v>
      </c>
      <c r="W3121" s="5">
        <f ca="1">IF(AND($G3122,NOT(ISTEXT($G3121)),ISNUMBER(Poczatek),ISNUMBER(Koniec_Projekt)),IFERROR(IF($D3121=LataProjekcji,$F3121,IF($D3121&lt;LataProjekcji,IF((SUM($K3121:V3121)+12)&lt;$D3124,12,$D3124-SUM($K3121:V3121)),0)),0),0)</f>
        <v>0</v>
      </c>
      <c r="X3121" s="5">
        <f ca="1">IF(AND($G3122,NOT(ISTEXT($G3121)),ISNUMBER(Poczatek),ISNUMBER(Koniec_Projekt)),IFERROR(IF($D3121=LataProjekcji,$F3121,IF($D3121&lt;LataProjekcji,IF((SUM($K3121:W3121)+12)&lt;$D3124,12,$D3124-SUM($K3121:W3121)),0)),0),0)</f>
        <v>0</v>
      </c>
      <c r="Y3121" s="5">
        <f ca="1">IF(AND($G3122,NOT(ISTEXT($G3121)),ISNUMBER(Poczatek),ISNUMBER(Koniec_Projekt)),IFERROR(IF($D3121=LataProjekcji,$F3121,IF($D3121&lt;LataProjekcji,IF((SUM($K3121:X3121)+12)&lt;$D3124,12,$D3124-SUM($K3121:X3121)),0)),0),0)</f>
        <v>0</v>
      </c>
      <c r="Z3121" s="5">
        <f ca="1">IF(AND($G3122,NOT(ISTEXT($G3121)),ISNUMBER(Poczatek),ISNUMBER(Koniec_Projekt)),IFERROR(IF($D3121=LataProjekcji,$F3121,IF($D3121&lt;LataProjekcji,IF((SUM($K3121:Y3121)+12)&lt;$D3124,12,$D3124-SUM($K3121:Y3121)),0)),0),0)</f>
        <v>0</v>
      </c>
      <c r="AA3121" s="5">
        <f ca="1">IF(AND($G3122,NOT(ISTEXT($G3121)),ISNUMBER(Poczatek),ISNUMBER(Koniec_Projekt)),IFERROR(IF($D3121=LataProjekcji,$F3121,IF($D3121&lt;LataProjekcji,IF((SUM($K3121:Z3121)+12)&lt;$D3124,12,$D3124-SUM($K3121:Z3121)),0)),0),0)</f>
        <v>0</v>
      </c>
      <c r="AB3121" s="5">
        <f ca="1">IF(AND($G3122,NOT(ISTEXT($G3121)),ISNUMBER(Poczatek),ISNUMBER(Koniec_Projekt)),IFERROR(IF($D3121=LataProjekcji,$F3121,IF($D3121&lt;LataProjekcji,IF((SUM($K3121:AA3121)+12)&lt;$D3124,12,$D3124-SUM($K3121:AA3121)),0)),0),0)</f>
        <v>0</v>
      </c>
      <c r="AC3121" s="5">
        <f ca="1">IF(AND($G3122,NOT(ISTEXT($G3121)),ISNUMBER(Poczatek),ISNUMBER(Koniec_Projekt)),IFERROR(IF($D3121=LataProjekcji,$F3121,IF($D3121&lt;LataProjekcji,IF((SUM($K3121:AB3121)+12)&lt;$D3124,12,$D3124-SUM($K3121:AB3121)),0)),0),0)</f>
        <v>0</v>
      </c>
      <c r="AD3121" s="5">
        <f ca="1">IF(AND($G3122,NOT(ISTEXT($G3121)),ISNUMBER(Poczatek),ISNUMBER(Koniec_Projekt)),IFERROR(IF($D3121=LataProjekcji,$F3121,IF($D3121&lt;LataProjekcji,IF((SUM($K3121:AC3121)+12)&lt;$D3124,12,$D3124-SUM($K3121:AC3121)),0)),0),0)</f>
        <v>0</v>
      </c>
      <c r="AE3121" s="5">
        <f ca="1">IF(AND($G3122,NOT(ISTEXT($G3121)),ISNUMBER(Poczatek),ISNUMBER(Koniec_Projekt)),IFERROR(IF($D3121=LataProjekcji,$F3121,IF($D3121&lt;LataProjekcji,IF((SUM($K3121:AD3121)+12)&lt;$D3124,12,$D3124-SUM($K3121:AD3121)),0)),0),0)</f>
        <v>0</v>
      </c>
    </row>
    <row r="3122" spans="2:31" hidden="1">
      <c r="B3122" s="531" t="s">
        <v>758</v>
      </c>
      <c r="D3122" s="5">
        <f ca="1">D1973</f>
        <v>0</v>
      </c>
      <c r="E3122" s="459">
        <f ca="1">E1973</f>
        <v>0</v>
      </c>
      <c r="F3122" s="459">
        <f ca="1">F1973</f>
        <v>0</v>
      </c>
      <c r="G3122" s="1" t="b">
        <f>NOT(ISBLANK(am_inneST))</f>
        <v>0</v>
      </c>
      <c r="H3122" s="543" t="b">
        <f ca="1">SUM(K3122:AE3122)=E3124</f>
        <v>1</v>
      </c>
      <c r="I3122" s="1" t="s">
        <v>753</v>
      </c>
      <c r="K3122" s="542">
        <f ca="1">IF(AND($G3122,NOT(ISTEXT($G3121)),ISNUMBER(Poczatek),ISNUMBER(Koniec_Projekt)),IFERROR(IF($D3121=LataProjekcji,IF($F3121&gt;$E3124,$E3124,$F3121),IF($D3124&gt;=$E3124,(IF($D3121&lt;LataProjekcji,IF((SUM(J3122:$K3122)+12)&lt;$E3124,12,$E3124-SUM(J3122:$K3122)),0)),(IF($D3121&lt;LataProjekcji,IF((SUM(J3122:$K3122)+12)&lt;$D3124,12,$D3124-SUM(J3122:$K3122)),0)))),0),0)</f>
        <v>0</v>
      </c>
      <c r="L3122" s="542">
        <f ca="1">IF(AND($G3122,NOT(ISTEXT($G3121)),ISNUMBER(Poczatek),ISNUMBER(Koniec_Projekt)),IFERROR(IF($D3121=LataProjekcji,IF($F3121&gt;$E3124,$E3124,$F3121),IF($D3124&gt;=$E3124,(IF($D3121&lt;LataProjekcji,IF((SUM($K3122:K3122)+12)&lt;$E3124,12,$E3124-SUM($K3122:K3122)),0)),(IF($D3121&lt;LataProjekcji,IF((SUM($K3122:K3122)+12)&lt;$D3124,12,$D3124-SUM($K3122:K3122)),0)))),0),0)</f>
        <v>0</v>
      </c>
      <c r="M3122" s="542">
        <f ca="1">IF(AND($G3122,NOT(ISTEXT($G3121)),ISNUMBER(Poczatek),ISNUMBER(Koniec_Projekt)),IFERROR(IF($D3121=LataProjekcji,IF($F3121&gt;$E3124,$E3124,$F3121),IF($D3124&gt;=$E3124,(IF($D3121&lt;LataProjekcji,IF((SUM($K3122:L3122)+12)&lt;$E3124,12,$E3124-SUM($K3122:L3122)),0)),(IF($D3121&lt;LataProjekcji,IF((SUM($K3122:L3122)+12)&lt;$D3124,12,$D3124-SUM($K3122:L3122)),0)))),0),0)</f>
        <v>0</v>
      </c>
      <c r="N3122" s="542">
        <f ca="1">IF(AND($G3122,NOT(ISTEXT($G3121)),ISNUMBER(Poczatek),ISNUMBER(Koniec_Projekt)),IFERROR(IF($D3121=LataProjekcji,IF($F3121&gt;$E3124,$E3124,$F3121),IF($D3124&gt;=$E3124,(IF($D3121&lt;LataProjekcji,IF((SUM($K3122:M3122)+12)&lt;$E3124,12,$E3124-SUM($K3122:M3122)),0)),(IF($D3121&lt;LataProjekcji,IF((SUM($K3122:M3122)+12)&lt;$D3124,12,$D3124-SUM($K3122:M3122)),0)))),0),0)</f>
        <v>0</v>
      </c>
      <c r="O3122" s="542">
        <f ca="1">IF(AND($G3122,NOT(ISTEXT($G3121)),ISNUMBER(Poczatek),ISNUMBER(Koniec_Projekt)),IFERROR(IF($D3121=LataProjekcji,IF($F3121&gt;$E3124,$E3124,$F3121),IF($D3124&gt;=$E3124,(IF($D3121&lt;LataProjekcji,IF((SUM($K3122:N3122)+12)&lt;$E3124,12,$E3124-SUM($K3122:N3122)),0)),(IF($D3121&lt;LataProjekcji,IF((SUM($K3122:N3122)+12)&lt;$D3124,12,$D3124-SUM($K3122:N3122)),0)))),0),0)</f>
        <v>0</v>
      </c>
      <c r="P3122" s="542">
        <f ca="1">IF(AND($G3122,NOT(ISTEXT($G3121)),ISNUMBER(Poczatek),ISNUMBER(Koniec_Projekt)),IFERROR(IF($D3121=LataProjekcji,IF($F3121&gt;$E3124,$E3124,$F3121),IF($D3124&gt;=$E3124,(IF($D3121&lt;LataProjekcji,IF((SUM($K3122:O3122)+12)&lt;$E3124,12,$E3124-SUM($K3122:O3122)),0)),(IF($D3121&lt;LataProjekcji,IF((SUM($K3122:O3122)+12)&lt;$D3124,12,$D3124-SUM($K3122:O3122)),0)))),0),0)</f>
        <v>0</v>
      </c>
      <c r="Q3122" s="542">
        <f ca="1">IF(AND($G3122,NOT(ISTEXT($G3121)),ISNUMBER(Poczatek),ISNUMBER(Koniec_Projekt)),IFERROR(IF($D3121=LataProjekcji,IF($F3121&gt;$E3124,$E3124,$F3121),IF($D3124&gt;=$E3124,(IF($D3121&lt;LataProjekcji,IF((SUM($K3122:P3122)+12)&lt;$E3124,12,$E3124-SUM($K3122:P3122)),0)),(IF($D3121&lt;LataProjekcji,IF((SUM($K3122:P3122)+12)&lt;$D3124,12,$D3124-SUM($K3122:P3122)),0)))),0),0)</f>
        <v>0</v>
      </c>
      <c r="R3122" s="542">
        <f ca="1">IF(AND($G3122,NOT(ISTEXT($G3121)),ISNUMBER(Poczatek),ISNUMBER(Koniec_Projekt)),IFERROR(IF($D3121=LataProjekcji,IF($F3121&gt;$E3124,$E3124,$F3121),IF($D3124&gt;=$E3124,(IF($D3121&lt;LataProjekcji,IF((SUM($K3122:Q3122)+12)&lt;$E3124,12,$E3124-SUM($K3122:Q3122)),0)),(IF($D3121&lt;LataProjekcji,IF((SUM($K3122:Q3122)+12)&lt;$D3124,12,$D3124-SUM($K3122:Q3122)),0)))),0),0)</f>
        <v>0</v>
      </c>
      <c r="S3122" s="542">
        <f ca="1">IF(AND($G3122,NOT(ISTEXT($G3121)),ISNUMBER(Poczatek),ISNUMBER(Koniec_Projekt)),IFERROR(IF($D3121=LataProjekcji,IF($F3121&gt;$E3124,$E3124,$F3121),IF($D3124&gt;=$E3124,(IF($D3121&lt;LataProjekcji,IF((SUM($K3122:R3122)+12)&lt;$E3124,12,$E3124-SUM($K3122:R3122)),0)),(IF($D3121&lt;LataProjekcji,IF((SUM($K3122:R3122)+12)&lt;$D3124,12,$D3124-SUM($K3122:R3122)),0)))),0),0)</f>
        <v>0</v>
      </c>
      <c r="T3122" s="542">
        <f ca="1">IF(AND($G3122,NOT(ISTEXT($G3121)),ISNUMBER(Poczatek),ISNUMBER(Koniec_Projekt)),IFERROR(IF($D3121=LataProjekcji,IF($F3121&gt;$E3124,$E3124,$F3121),IF($D3124&gt;=$E3124,(IF($D3121&lt;LataProjekcji,IF((SUM($K3122:S3122)+12)&lt;$E3124,12,$E3124-SUM($K3122:S3122)),0)),(IF($D3121&lt;LataProjekcji,IF((SUM($K3122:S3122)+12)&lt;$D3124,12,$D3124-SUM($K3122:S3122)),0)))),0),0)</f>
        <v>0</v>
      </c>
      <c r="U3122" s="542">
        <f ca="1">IF(AND($G3122,NOT(ISTEXT($G3121)),ISNUMBER(Poczatek),ISNUMBER(Koniec_Projekt)),IFERROR(IF($D3121=LataProjekcji,IF($F3121&gt;$E3124,$E3124,$F3121),IF($D3124&gt;=$E3124,(IF($D3121&lt;LataProjekcji,IF((SUM($K3122:T3122)+12)&lt;$E3124,12,$E3124-SUM($K3122:T3122)),0)),(IF($D3121&lt;LataProjekcji,IF((SUM($K3122:T3122)+12)&lt;$D3124,12,$D3124-SUM($K3122:T3122)),0)))),0),0)</f>
        <v>0</v>
      </c>
      <c r="V3122" s="542">
        <f ca="1">IF(AND($G3122,NOT(ISTEXT($G3121)),ISNUMBER(Poczatek),ISNUMBER(Koniec_Projekt)),IFERROR(IF($D3121=LataProjekcji,IF($F3121&gt;$E3124,$E3124,$F3121),IF($D3124&gt;=$E3124,(IF($D3121&lt;LataProjekcji,IF((SUM($K3122:U3122)+12)&lt;$E3124,12,$E3124-SUM($K3122:U3122)),0)),(IF($D3121&lt;LataProjekcji,IF((SUM($K3122:U3122)+12)&lt;$D3124,12,$D3124-SUM($K3122:U3122)),0)))),0),0)</f>
        <v>0</v>
      </c>
      <c r="W3122" s="542">
        <f ca="1">IF(AND($G3122,NOT(ISTEXT($G3121)),ISNUMBER(Poczatek),ISNUMBER(Koniec_Projekt)),IFERROR(IF($D3121=LataProjekcji,IF($F3121&gt;$E3124,$E3124,$F3121),IF($D3124&gt;=$E3124,(IF($D3121&lt;LataProjekcji,IF((SUM($K3122:V3122)+12)&lt;$E3124,12,$E3124-SUM($K3122:V3122)),0)),(IF($D3121&lt;LataProjekcji,IF((SUM($K3122:V3122)+12)&lt;$D3124,12,$D3124-SUM($K3122:V3122)),0)))),0),0)</f>
        <v>0</v>
      </c>
      <c r="X3122" s="542">
        <f ca="1">IF(AND($G3122,NOT(ISTEXT($G3121)),ISNUMBER(Poczatek),ISNUMBER(Koniec_Projekt)),IFERROR(IF($D3121=LataProjekcji,IF($F3121&gt;$E3124,$E3124,$F3121),IF($D3124&gt;=$E3124,(IF($D3121&lt;LataProjekcji,IF((SUM($K3122:W3122)+12)&lt;$E3124,12,$E3124-SUM($K3122:W3122)),0)),(IF($D3121&lt;LataProjekcji,IF((SUM($K3122:W3122)+12)&lt;$D3124,12,$D3124-SUM($K3122:W3122)),0)))),0),0)</f>
        <v>0</v>
      </c>
      <c r="Y3122" s="542">
        <f ca="1">IF(AND($G3122,NOT(ISTEXT($G3121)),ISNUMBER(Poczatek),ISNUMBER(Koniec_Projekt)),IFERROR(IF($D3121=LataProjekcji,IF($F3121&gt;$E3124,$E3124,$F3121),IF($D3124&gt;=$E3124,(IF($D3121&lt;LataProjekcji,IF((SUM($K3122:X3122)+12)&lt;$E3124,12,$E3124-SUM($K3122:X3122)),0)),(IF($D3121&lt;LataProjekcji,IF((SUM($K3122:X3122)+12)&lt;$D3124,12,$D3124-SUM($K3122:X3122)),0)))),0),0)</f>
        <v>0</v>
      </c>
      <c r="Z3122" s="542">
        <f ca="1">IF(AND($G3122,NOT(ISTEXT($G3121)),ISNUMBER(Poczatek),ISNUMBER(Koniec_Projekt)),IFERROR(IF($D3121=LataProjekcji,IF($F3121&gt;$E3124,$E3124,$F3121),IF($D3124&gt;=$E3124,(IF($D3121&lt;LataProjekcji,IF((SUM($K3122:Y3122)+12)&lt;$E3124,12,$E3124-SUM($K3122:Y3122)),0)),(IF($D3121&lt;LataProjekcji,IF((SUM($K3122:Y3122)+12)&lt;$D3124,12,$D3124-SUM($K3122:Y3122)),0)))),0),0)</f>
        <v>0</v>
      </c>
      <c r="AA3122" s="542">
        <f ca="1">IF(AND($G3122,NOT(ISTEXT($G3121)),ISNUMBER(Poczatek),ISNUMBER(Koniec_Projekt)),IFERROR(IF($D3121=LataProjekcji,IF($F3121&gt;$E3124,$E3124,$F3121),IF($D3124&gt;=$E3124,(IF($D3121&lt;LataProjekcji,IF((SUM($K3122:Z3122)+12)&lt;$E3124,12,$E3124-SUM($K3122:Z3122)),0)),(IF($D3121&lt;LataProjekcji,IF((SUM($K3122:Z3122)+12)&lt;$D3124,12,$D3124-SUM($K3122:Z3122)),0)))),0),0)</f>
        <v>0</v>
      </c>
      <c r="AB3122" s="542">
        <f ca="1">IF(AND($G3122,NOT(ISTEXT($G3121)),ISNUMBER(Poczatek),ISNUMBER(Koniec_Projekt)),IFERROR(IF($D3121=LataProjekcji,IF($F3121&gt;$E3124,$E3124,$F3121),IF($D3124&gt;=$E3124,(IF($D3121&lt;LataProjekcji,IF((SUM($K3122:AA3122)+12)&lt;$E3124,12,$E3124-SUM($K3122:AA3122)),0)),(IF($D3121&lt;LataProjekcji,IF((SUM($K3122:AA3122)+12)&lt;$D3124,12,$D3124-SUM($K3122:AA3122)),0)))),0),0)</f>
        <v>0</v>
      </c>
      <c r="AC3122" s="542">
        <f ca="1">IF(AND($G3122,NOT(ISTEXT($G3121)),ISNUMBER(Poczatek),ISNUMBER(Koniec_Projekt)),IFERROR(IF($D3121=LataProjekcji,IF($F3121&gt;$E3124,$E3124,$F3121),IF($D3124&gt;=$E3124,(IF($D3121&lt;LataProjekcji,IF((SUM($K3122:AB3122)+12)&lt;$E3124,12,$E3124-SUM($K3122:AB3122)),0)),(IF($D3121&lt;LataProjekcji,IF((SUM($K3122:AB3122)+12)&lt;$D3124,12,$D3124-SUM($K3122:AB3122)),0)))),0),0)</f>
        <v>0</v>
      </c>
      <c r="AD3122" s="542">
        <f ca="1">IF(AND($G3122,NOT(ISTEXT($G3121)),ISNUMBER(Poczatek),ISNUMBER(Koniec_Projekt)),IFERROR(IF($D3121=LataProjekcji,IF($F3121&gt;$E3124,$E3124,$F3121),IF($D3124&gt;=$E3124,(IF($D3121&lt;LataProjekcji,IF((SUM($K3122:AC3122)+12)&lt;$E3124,12,$E3124-SUM($K3122:AC3122)),0)),(IF($D3121&lt;LataProjekcji,IF((SUM($K3122:AC3122)+12)&lt;$D3124,12,$D3124-SUM($K3122:AC3122)),0)))),0),0)</f>
        <v>0</v>
      </c>
      <c r="AE3122" s="542">
        <f ca="1">IF(AND($G3122,NOT(ISTEXT($G3121)),ISNUMBER(Poczatek),ISNUMBER(Koniec_Projekt)),IFERROR(IF($D3121=LataProjekcji,IF($F3121&gt;$E3124,$E3124,$F3121),IF($D3124&gt;=$E3124,(IF($D3121&lt;LataProjekcji,IF((SUM($K3122:AD3122)+12)&lt;$E3124,12,$E3124-SUM($K3122:AD3122)),0)),(IF($D3121&lt;LataProjekcji,IF((SUM($K3122:AD3122)+12)&lt;$D3124,12,$D3124-SUM($K3122:AD3122)),0)))),0),0)</f>
        <v>0</v>
      </c>
    </row>
    <row r="3123" spans="2:31" hidden="1">
      <c r="B3123" s="531" t="s">
        <v>757</v>
      </c>
      <c r="D3123" s="459">
        <f ca="1">D1974</f>
        <v>0</v>
      </c>
      <c r="E3123" s="459">
        <f ca="1">IF(D3122&gt;10,ROUND(D3123/12,2),D3123)</f>
        <v>0</v>
      </c>
      <c r="F3123" s="529">
        <f>Koniec_Projekt</f>
        <v>0</v>
      </c>
      <c r="G3123" s="330">
        <f>Miesiac_Koniec_Projekt</f>
        <v>0</v>
      </c>
      <c r="H3123" s="543" t="b">
        <f ca="1">SUM(K3123:AE3123)=D3122</f>
        <v>1</v>
      </c>
      <c r="I3123" s="1" t="s">
        <v>716</v>
      </c>
      <c r="K3123" s="256">
        <f ca="1">IF(AND($G3122,NOT(ISTEXT($G3121)),ISNUMBER(Poczatek),ISNUMBER(Koniec_Projekt)),IFERROR(IF(LataProjekcji=$F3124,ROUND($D3122,0),ROUND(K3121*$E3123,0)),0),0)</f>
        <v>0</v>
      </c>
      <c r="L3123" s="5">
        <f ca="1">IF(AND($G3122,NOT(ISTEXT($G3121)),ISNUMBER(Poczatek),ISNUMBER(Koniec_Projekt)),IFERROR(IF(LataProjekcji=$F3124,ROUND($D3122-SUM(K3123:$K3123),0),ROUND(L3121*$E3123,0)),0),0)</f>
        <v>0</v>
      </c>
      <c r="M3123" s="5">
        <f ca="1">IF(AND($G3122,NOT(ISTEXT($G3121)),ISNUMBER(Poczatek),ISNUMBER(Koniec_Projekt)),IFERROR(IF(LataProjekcji=$F3124,ROUND($D3122-SUM($K3123:L3123),0),ROUND(M3121*$E3123,0)),0),0)</f>
        <v>0</v>
      </c>
      <c r="N3123" s="5">
        <f ca="1">IF(AND($G3122,NOT(ISTEXT($G3121)),ISNUMBER(Poczatek),ISNUMBER(Koniec_Projekt)),IFERROR(IF(LataProjekcji=$F3124,ROUND($D3122-SUM($K3123:M3123),0),ROUND(N3121*$E3123,0)),0),0)</f>
        <v>0</v>
      </c>
      <c r="O3123" s="5">
        <f ca="1">IF(AND($G3122,NOT(ISTEXT($G3121)),ISNUMBER(Poczatek),ISNUMBER(Koniec_Projekt)),IFERROR(IF(LataProjekcji=$F3124,ROUND($D3122-SUM($K3123:N3123),0),ROUND(O3121*$E3123,0)),0),0)</f>
        <v>0</v>
      </c>
      <c r="P3123" s="5">
        <f ca="1">IF(AND($G3122,NOT(ISTEXT($G3121)),ISNUMBER(Poczatek),ISNUMBER(Koniec_Projekt)),IFERROR(IF(LataProjekcji=$F3124,ROUND($D3122-SUM($K3123:O3123),0),ROUND(P3121*$E3123,0)),0),0)</f>
        <v>0</v>
      </c>
      <c r="Q3123" s="5">
        <f ca="1">IF(AND($G3122,NOT(ISTEXT($G3121)),ISNUMBER(Poczatek),ISNUMBER(Koniec_Projekt)),IFERROR(IF(LataProjekcji=$F3124,ROUND($D3122-SUM($K3123:P3123),0),ROUND(Q3121*$E3123,0)),0),0)</f>
        <v>0</v>
      </c>
      <c r="R3123" s="5">
        <f ca="1">IF(AND($G3122,NOT(ISTEXT($G3121)),ISNUMBER(Poczatek),ISNUMBER(Koniec_Projekt)),IFERROR(IF(LataProjekcji=$F3124,ROUND($D3122-SUM($K3123:Q3123),0),ROUND(R3121*$E3123,0)),0),0)</f>
        <v>0</v>
      </c>
      <c r="S3123" s="5">
        <f ca="1">IF(AND($G3122,NOT(ISTEXT($G3121)),ISNUMBER(Poczatek),ISNUMBER(Koniec_Projekt)),IFERROR(IF(LataProjekcji=$F3124,ROUND($D3122-SUM($K3123:R3123),0),ROUND(S3121*$E3123,0)),0),0)</f>
        <v>0</v>
      </c>
      <c r="T3123" s="5">
        <f ca="1">IF(AND($G3122,NOT(ISTEXT($G3121)),ISNUMBER(Poczatek),ISNUMBER(Koniec_Projekt)),IFERROR(IF(LataProjekcji=$F3124,ROUND($D3122-SUM($K3123:S3123),0),ROUND(T3121*$E3123,0)),0),0)</f>
        <v>0</v>
      </c>
      <c r="U3123" s="5">
        <f ca="1">IF(AND($G3122,NOT(ISTEXT($G3121)),ISNUMBER(Poczatek),ISNUMBER(Koniec_Projekt)),IFERROR(IF(LataProjekcji=$F3124,ROUND($D3122-SUM($K3123:T3123),0),ROUND(U3121*$E3123,0)),0),0)</f>
        <v>0</v>
      </c>
      <c r="V3123" s="5">
        <f ca="1">IF(AND($G3122,NOT(ISTEXT($G3121)),ISNUMBER(Poczatek),ISNUMBER(Koniec_Projekt)),IFERROR(IF(LataProjekcji=$F3124,ROUND($D3122-SUM($K3123:U3123),0),ROUND(V3121*$E3123,0)),0),0)</f>
        <v>0</v>
      </c>
      <c r="W3123" s="5">
        <f ca="1">IF(AND($G3122,NOT(ISTEXT($G3121)),ISNUMBER(Poczatek),ISNUMBER(Koniec_Projekt)),IFERROR(IF(LataProjekcji=$F3124,ROUND($D3122-SUM($K3123:V3123),0),ROUND(W3121*$E3123,0)),0),0)</f>
        <v>0</v>
      </c>
      <c r="X3123" s="5">
        <f ca="1">IF(AND($G3122,NOT(ISTEXT($G3121)),ISNUMBER(Poczatek),ISNUMBER(Koniec_Projekt)),IFERROR(IF(LataProjekcji=$F3124,ROUND($D3122-SUM($K3123:W3123),0),ROUND(X3121*$E3123,0)),0),0)</f>
        <v>0</v>
      </c>
      <c r="Y3123" s="5">
        <f ca="1">IF(AND($G3122,NOT(ISTEXT($G3121)),ISNUMBER(Poczatek),ISNUMBER(Koniec_Projekt)),IFERROR(IF(LataProjekcji=$F3124,ROUND($D3122-SUM($K3123:X3123),0),ROUND(Y3121*$E3123,0)),0),0)</f>
        <v>0</v>
      </c>
      <c r="Z3123" s="5">
        <f ca="1">IF(AND($G3122,NOT(ISTEXT($G3121)),ISNUMBER(Poczatek),ISNUMBER(Koniec_Projekt)),IFERROR(IF(LataProjekcji=$F3124,ROUND($D3122-SUM($K3123:Y3123),0),ROUND(Z3121*$E3123,0)),0),0)</f>
        <v>0</v>
      </c>
      <c r="AA3123" s="5">
        <f ca="1">IF(AND($G3122,NOT(ISTEXT($G3121)),ISNUMBER(Poczatek),ISNUMBER(Koniec_Projekt)),IFERROR(IF(LataProjekcji=$F3124,ROUND($D3122-SUM($K3123:Z3123),0),ROUND(AA3121*$E3123,0)),0),0)</f>
        <v>0</v>
      </c>
      <c r="AB3123" s="5">
        <f ca="1">IF(AND($G3122,NOT(ISTEXT($G3121)),ISNUMBER(Poczatek),ISNUMBER(Koniec_Projekt)),IFERROR(IF(LataProjekcji=$F3124,ROUND($D3122-SUM($K3123:AA3123),0),ROUND(AB3121*$E3123,0)),0),0)</f>
        <v>0</v>
      </c>
      <c r="AC3123" s="5">
        <f ca="1">IF(AND($G3122,NOT(ISTEXT($G3121)),ISNUMBER(Poczatek),ISNUMBER(Koniec_Projekt)),IFERROR(IF(LataProjekcji=$F3124,ROUND($D3122-SUM($K3123:AB3123),0),ROUND(AC3121*$E3123,0)),0),0)</f>
        <v>0</v>
      </c>
      <c r="AD3123" s="5">
        <f ca="1">IF(AND($G3122,NOT(ISTEXT($G3121)),ISNUMBER(Poczatek),ISNUMBER(Koniec_Projekt)),IFERROR(IF(LataProjekcji=$F3124,ROUND($D3122-SUM($K3123:AC3123),0),ROUND(AD3121*$E3123,0)),0),0)</f>
        <v>0</v>
      </c>
      <c r="AE3123" s="5">
        <f ca="1">IF(AND($G3122,NOT(ISTEXT($G3121)),ISNUMBER(Poczatek),ISNUMBER(Koniec_Projekt)),IFERROR(IF(LataProjekcji=$F3124,ROUND($D3122-SUM($K3123:AD3123),0),ROUND(AE3121*$E3123,0)),0),0)</f>
        <v>0</v>
      </c>
    </row>
    <row r="3124" spans="2:31" hidden="1">
      <c r="B3124" s="531" t="s">
        <v>754</v>
      </c>
      <c r="D3124" s="1">
        <f ca="1">IFERROR(ROUNDUP(D3122/E3123,0),0)</f>
        <v>0</v>
      </c>
      <c r="E3124" s="1">
        <f ca="1">IF(D3124=0,0,DATEDIF(DATE(D3121,E3121,1),DATE(F3123,G3123,1),"m"))</f>
        <v>0</v>
      </c>
      <c r="F3124" s="1" t="str">
        <f ca="1">IFERROR(YEAR(G3121),"brak daty")</f>
        <v>brak daty</v>
      </c>
      <c r="G3124" s="1" t="str">
        <f ca="1">IFERROR(MONTH(G3121),"brak daty")</f>
        <v>brak daty</v>
      </c>
      <c r="I3124" s="1" t="s">
        <v>426</v>
      </c>
      <c r="K3124" s="5">
        <f ca="1">IF(AND($G3122,NOT(ISTEXT($G3121)),ISNUMBER(Poczatek),ISNUMBER(Koniec_Projekt)),IFERROR(IF(LataProjekcji=$F3123,IF(AND($G3123=$G3124,$F3123=$F3124),ROUND($D3122-SUM($K3124),0),ROUND(K3122*$E3123,0)),IF(LataProjekcji&gt;$F3123,0,ROUND(K3122*$E3123,0))),0),0)</f>
        <v>0</v>
      </c>
      <c r="L3124" s="5">
        <f ca="1">IF(AND($G3122,NOT(ISTEXT($G3121)),ISNUMBER(Poczatek),ISNUMBER(Koniec_Projekt)),IFERROR(IF(LataProjekcji=$F3123,IF(AND($G3123=$G3124,$F3123=$F3124),ROUND($D3122-SUM($K3124:K3124),0),ROUND(L3122*$E3123,0)),IF(LataProjekcji&gt;$F3123,0,ROUND(L3122*$E3123,0))),0),0)</f>
        <v>0</v>
      </c>
      <c r="M3124" s="5">
        <f ca="1">IF(AND($G3122,NOT(ISTEXT($G3121)),ISNUMBER(Poczatek),ISNUMBER(Koniec_Projekt)),IFERROR(IF(LataProjekcji=$F3123,IF(AND($G3123=$G3124,$F3123=$F3124),ROUND($D3122-SUM($K3124:L3124),0),ROUND(M3122*$E3123,0)),IF(LataProjekcji&gt;$F3123,0,ROUND(M3122*$E3123,0))),0),0)</f>
        <v>0</v>
      </c>
      <c r="N3124" s="5">
        <f ca="1">IF(AND($G3122,NOT(ISTEXT($G3121)),ISNUMBER(Poczatek),ISNUMBER(Koniec_Projekt)),IFERROR(IF(LataProjekcji=$F3123,IF(AND($G3123=$G3124,$F3123=$F3124),ROUND($D3122-SUM($K3124:M3124),0),ROUND(N3122*$E3123,0)),IF(LataProjekcji&gt;$F3123,0,ROUND(N3122*$E3123,0))),0),0)</f>
        <v>0</v>
      </c>
      <c r="O3124" s="5">
        <f ca="1">IF(AND($G3122,NOT(ISTEXT($G3121)),ISNUMBER(Poczatek),ISNUMBER(Koniec_Projekt)),IFERROR(IF(LataProjekcji=$F3123,IF(AND($G3123=$G3124,$F3123=$F3124),ROUND($D3122-SUM($K3124:N3124),0),ROUND(O3122*$E3123,0)),IF(LataProjekcji&gt;$F3123,0,ROUND(O3122*$E3123,0))),0),0)</f>
        <v>0</v>
      </c>
      <c r="P3124" s="5">
        <f ca="1">IF(AND($G3122,NOT(ISTEXT($G3121)),ISNUMBER(Poczatek),ISNUMBER(Koniec_Projekt)),IFERROR(IF(LataProjekcji=$F3123,IF(AND($G3123=$G3124,$F3123=$F3124),ROUND($D3122-SUM($K3124:O3124),0),ROUND(P3122*$E3123,0)),IF(LataProjekcji&gt;$F3123,0,ROUND(P3122*$E3123,0))),0),0)</f>
        <v>0</v>
      </c>
      <c r="Q3124" s="5">
        <f ca="1">IF(AND($G3122,NOT(ISTEXT($G3121)),ISNUMBER(Poczatek),ISNUMBER(Koniec_Projekt)),IFERROR(IF(LataProjekcji=$F3123,IF(AND($G3123=$G3124,$F3123=$F3124),ROUND($D3122-SUM($K3124:P3124),0),ROUND(Q3122*$E3123,0)),IF(LataProjekcji&gt;$F3123,0,ROUND(Q3122*$E3123,0))),0),0)</f>
        <v>0</v>
      </c>
      <c r="R3124" s="5">
        <f ca="1">IF(AND($G3122,NOT(ISTEXT($G3121)),ISNUMBER(Poczatek),ISNUMBER(Koniec_Projekt)),IFERROR(IF(LataProjekcji=$F3123,IF(AND($G3123=$G3124,$F3123=$F3124),ROUND($D3122-SUM($K3124:Q3124),0),ROUND(R3122*$E3123,0)),IF(LataProjekcji&gt;$F3123,0,ROUND(R3122*$E3123,0))),0),0)</f>
        <v>0</v>
      </c>
      <c r="S3124" s="5">
        <f ca="1">IF(AND($G3122,NOT(ISTEXT($G3121)),ISNUMBER(Poczatek),ISNUMBER(Koniec_Projekt)),IFERROR(IF(LataProjekcji=$F3123,IF(AND($G3123=$G3124,$F3123=$F3124),ROUND($D3122-SUM($K3124:R3124),0),ROUND(S3122*$E3123,0)),IF(LataProjekcji&gt;$F3123,0,ROUND(S3122*$E3123,0))),0),0)</f>
        <v>0</v>
      </c>
      <c r="T3124" s="5">
        <f ca="1">IF(AND($G3122,NOT(ISTEXT($G3121)),ISNUMBER(Poczatek),ISNUMBER(Koniec_Projekt)),IFERROR(IF(LataProjekcji=$F3123,IF(AND($G3123=$G3124,$F3123=$F3124),ROUND($D3122-SUM($K3124:S3124),0),ROUND(T3122*$E3123,0)),IF(LataProjekcji&gt;$F3123,0,ROUND(T3122*$E3123,0))),0),0)</f>
        <v>0</v>
      </c>
      <c r="U3124" s="5">
        <f ca="1">IF(AND($G3122,NOT(ISTEXT($G3121)),ISNUMBER(Poczatek),ISNUMBER(Koniec_Projekt)),IFERROR(IF(LataProjekcji=$F3123,IF(AND($G3123=$G3124,$F3123=$F3124),ROUND($D3122-SUM($K3124:T3124),0),ROUND(U3122*$E3123,0)),IF(LataProjekcji&gt;$F3123,0,ROUND(U3122*$E3123,0))),0),0)</f>
        <v>0</v>
      </c>
      <c r="V3124" s="5">
        <f ca="1">IF(AND($G3122,NOT(ISTEXT($G3121)),ISNUMBER(Poczatek),ISNUMBER(Koniec_Projekt)),IFERROR(IF(LataProjekcji=$F3123,IF(AND($G3123=$G3124,$F3123=$F3124),ROUND($D3122-SUM($K3124:U3124),0),ROUND(V3122*$E3123,0)),IF(LataProjekcji&gt;$F3123,0,ROUND(V3122*$E3123,0))),0),0)</f>
        <v>0</v>
      </c>
      <c r="W3124" s="5">
        <f ca="1">IF(AND($G3122,NOT(ISTEXT($G3121)),ISNUMBER(Poczatek),ISNUMBER(Koniec_Projekt)),IFERROR(IF(LataProjekcji=$F3123,IF(AND($G3123=$G3124,$F3123=$F3124),ROUND($D3122-SUM($K3124:V3124),0),ROUND(W3122*$E3123,0)),IF(LataProjekcji&gt;$F3123,0,ROUND(W3122*$E3123,0))),0),0)</f>
        <v>0</v>
      </c>
      <c r="X3124" s="5">
        <f ca="1">IF(AND($G3122,NOT(ISTEXT($G3121)),ISNUMBER(Poczatek),ISNUMBER(Koniec_Projekt)),IFERROR(IF(LataProjekcji=$F3123,IF(AND($G3123=$G3124,$F3123=$F3124),ROUND($D3122-SUM($K3124:W3124),0),ROUND(X3122*$E3123,0)),IF(LataProjekcji&gt;$F3123,0,ROUND(X3122*$E3123,0))),0),0)</f>
        <v>0</v>
      </c>
      <c r="Y3124" s="5">
        <f ca="1">IF(AND($G3122,NOT(ISTEXT($G3121)),ISNUMBER(Poczatek),ISNUMBER(Koniec_Projekt)),IFERROR(IF(LataProjekcji=$F3123,IF(AND($G3123=$G3124,$F3123=$F3124),ROUND($D3122-SUM($K3124:X3124),0),ROUND(Y3122*$E3123,0)),IF(LataProjekcji&gt;$F3123,0,ROUND(Y3122*$E3123,0))),0),0)</f>
        <v>0</v>
      </c>
      <c r="Z3124" s="5">
        <f ca="1">IF(AND($G3122,NOT(ISTEXT($G3121)),ISNUMBER(Poczatek),ISNUMBER(Koniec_Projekt)),IFERROR(IF(LataProjekcji=$F3123,IF(AND($G3123=$G3124,$F3123=$F3124),ROUND($D3122-SUM($K3124:Y3124),0),ROUND(Z3122*$E3123,0)),IF(LataProjekcji&gt;$F3123,0,ROUND(Z3122*$E3123,0))),0),0)</f>
        <v>0</v>
      </c>
      <c r="AA3124" s="5">
        <f ca="1">IF(AND($G3122,NOT(ISTEXT($G3121)),ISNUMBER(Poczatek),ISNUMBER(Koniec_Projekt)),IFERROR(IF(LataProjekcji=$F3123,IF(AND($G3123=$G3124,$F3123=$F3124),ROUND($D3122-SUM($K3124:Z3124),0),ROUND(AA3122*$E3123,0)),IF(LataProjekcji&gt;$F3123,0,ROUND(AA3122*$E3123,0))),0),0)</f>
        <v>0</v>
      </c>
      <c r="AB3124" s="5">
        <f ca="1">IF(AND($G3122,NOT(ISTEXT($G3121)),ISNUMBER(Poczatek),ISNUMBER(Koniec_Projekt)),IFERROR(IF(LataProjekcji=$F3123,IF(AND($G3123=$G3124,$F3123=$F3124),ROUND($D3122-SUM($K3124:AA3124),0),ROUND(AB3122*$E3123,0)),IF(LataProjekcji&gt;$F3123,0,ROUND(AB3122*$E3123,0))),0),0)</f>
        <v>0</v>
      </c>
      <c r="AC3124" s="5">
        <f ca="1">IF(AND($G3122,NOT(ISTEXT($G3121)),ISNUMBER(Poczatek),ISNUMBER(Koniec_Projekt)),IFERROR(IF(LataProjekcji=$F3123,IF(AND($G3123=$G3124,$F3123=$F3124),ROUND($D3122-SUM($K3124:AB3124),0),ROUND(AC3122*$E3123,0)),IF(LataProjekcji&gt;$F3123,0,ROUND(AC3122*$E3123,0))),0),0)</f>
        <v>0</v>
      </c>
      <c r="AD3124" s="5">
        <f ca="1">IF(AND($G3122,NOT(ISTEXT($G3121)),ISNUMBER(Poczatek),ISNUMBER(Koniec_Projekt)),IFERROR(IF(LataProjekcji=$F3123,IF(AND($G3123=$G3124,$F3123=$F3124),ROUND($D3122-SUM($K3124:AC3124),0),ROUND(AD3122*$E3123,0)),IF(LataProjekcji&gt;$F3123,0,ROUND(AD3122*$E3123,0))),0),0)</f>
        <v>0</v>
      </c>
      <c r="AE3124" s="5">
        <f ca="1">IF(AND($G3122,NOT(ISTEXT($G3121)),ISNUMBER(Poczatek),ISNUMBER(Koniec_Projekt)),IFERROR(IF(LataProjekcji=$F3123,IF(AND($G3123=$G3124,$F3123=$F3124),ROUND($D3122-SUM($K3124:AD3124),0),ROUND(AE3122*$E3123,0)),IF(LataProjekcji&gt;$F3123,0,ROUND(AE3122*$E3123,0))),0),0)</f>
        <v>0</v>
      </c>
    </row>
    <row r="3125" spans="2:31" ht="12.5" hidden="1" thickBot="1">
      <c r="B3125" s="532" t="s">
        <v>755</v>
      </c>
      <c r="C3125" s="533"/>
      <c r="D3125" s="534">
        <f ca="1">IF(D3122&gt;10,ROUND((D3124-1)*E3123,0),E3123)</f>
        <v>0</v>
      </c>
      <c r="E3125" s="534">
        <f ca="1">D3122-D3125</f>
        <v>0</v>
      </c>
      <c r="F3125" s="533"/>
      <c r="G3125" s="533"/>
      <c r="H3125" s="533"/>
      <c r="I3125" s="533"/>
      <c r="J3125" s="533"/>
      <c r="K3125" s="533"/>
      <c r="L3125" s="533"/>
      <c r="M3125" s="533"/>
      <c r="N3125" s="533"/>
      <c r="O3125" s="533"/>
      <c r="P3125" s="533"/>
      <c r="Q3125" s="533"/>
      <c r="R3125" s="533"/>
      <c r="S3125" s="533"/>
      <c r="T3125" s="533"/>
      <c r="U3125" s="533"/>
      <c r="V3125" s="533"/>
      <c r="W3125" s="533"/>
      <c r="X3125" s="533"/>
      <c r="Y3125" s="533"/>
      <c r="Z3125" s="533"/>
      <c r="AA3125" s="533"/>
      <c r="AB3125" s="533"/>
      <c r="AC3125" s="533"/>
      <c r="AD3125" s="533"/>
      <c r="AE3125" s="533"/>
    </row>
    <row r="3126" spans="2:31" ht="12.5" hidden="1" thickTop="1"/>
    <row r="3127" spans="2:31" ht="12.5" hidden="1" thickBot="1">
      <c r="B3127" s="535" t="str">
        <f ca="1">"nazwa ST: "&amp;B1978</f>
        <v>nazwa ST: 0</v>
      </c>
      <c r="C3127" s="535"/>
      <c r="D3127" s="536">
        <f>D1978</f>
        <v>349</v>
      </c>
      <c r="E3127" s="535"/>
      <c r="F3127" s="535"/>
      <c r="G3127" s="535"/>
      <c r="H3127" s="535"/>
      <c r="I3127" s="535"/>
      <c r="J3127" s="535"/>
      <c r="K3127" s="544" t="str">
        <f t="shared" ref="K3127:AE3127" si="3780">LataProjekcji</f>
        <v>Uzupełnij dane</v>
      </c>
      <c r="L3127" s="544" t="str">
        <f t="shared" si="3780"/>
        <v/>
      </c>
      <c r="M3127" s="544" t="str">
        <f t="shared" si="3780"/>
        <v/>
      </c>
      <c r="N3127" s="544" t="str">
        <f t="shared" si="3780"/>
        <v/>
      </c>
      <c r="O3127" s="544" t="str">
        <f t="shared" si="3780"/>
        <v/>
      </c>
      <c r="P3127" s="544" t="str">
        <f t="shared" si="3780"/>
        <v/>
      </c>
      <c r="Q3127" s="544" t="str">
        <f t="shared" si="3780"/>
        <v/>
      </c>
      <c r="R3127" s="544" t="str">
        <f t="shared" si="3780"/>
        <v/>
      </c>
      <c r="S3127" s="544" t="str">
        <f t="shared" si="3780"/>
        <v/>
      </c>
      <c r="T3127" s="544" t="str">
        <f t="shared" si="3780"/>
        <v/>
      </c>
      <c r="U3127" s="544" t="str">
        <f t="shared" si="3780"/>
        <v/>
      </c>
      <c r="V3127" s="544" t="str">
        <f t="shared" si="3780"/>
        <v/>
      </c>
      <c r="W3127" s="544" t="str">
        <f t="shared" si="3780"/>
        <v/>
      </c>
      <c r="X3127" s="544" t="str">
        <f t="shared" si="3780"/>
        <v/>
      </c>
      <c r="Y3127" s="544" t="str">
        <f t="shared" si="3780"/>
        <v/>
      </c>
      <c r="Z3127" s="544" t="str">
        <f t="shared" si="3780"/>
        <v/>
      </c>
      <c r="AA3127" s="544" t="str">
        <f t="shared" si="3780"/>
        <v/>
      </c>
      <c r="AB3127" s="544" t="str">
        <f t="shared" si="3780"/>
        <v/>
      </c>
      <c r="AC3127" s="544" t="str">
        <f t="shared" si="3780"/>
        <v/>
      </c>
      <c r="AD3127" s="544" t="str">
        <f t="shared" si="3780"/>
        <v/>
      </c>
      <c r="AE3127" s="544" t="str">
        <f t="shared" si="3780"/>
        <v/>
      </c>
    </row>
    <row r="3128" spans="2:31" hidden="1">
      <c r="B3128" s="531" t="s">
        <v>756</v>
      </c>
      <c r="D3128" s="1">
        <f ca="1">D1979</f>
        <v>1900</v>
      </c>
      <c r="E3128" s="1">
        <f ca="1">E1979</f>
        <v>1</v>
      </c>
      <c r="F3128" s="1">
        <f ca="1">IF(D3129&gt;10,F1979,1)</f>
        <v>1</v>
      </c>
      <c r="G3128" s="530" t="str">
        <f ca="1">IF(ISBLANK(OFFSET($E$269,$D3127,0)),"brak daty",IF(D3129&gt;10,EDATE(OFFSET($E$269,$D3127,0),D3131),DATE(D3128,E3128,1)))</f>
        <v>brak daty</v>
      </c>
      <c r="H3128" s="543" t="b">
        <f ca="1">SUM(K3128:AE3128)=D3131</f>
        <v>1</v>
      </c>
      <c r="I3128" s="1" t="s">
        <v>752</v>
      </c>
      <c r="K3128" s="5">
        <f ca="1">IF(AND($G3129,NOT(ISTEXT($G3128)),ISNUMBER(Poczatek),ISNUMBER(Koniec_Projekt)),IFERROR(IF($D3128=LataProjekcji,$F3128,IF($D3128&lt;LataProjekcji,IF((SUM(K3128)+12)&lt;$D3131,12,$D3131-SUM(K3128)),0)),0),0)</f>
        <v>0</v>
      </c>
      <c r="L3128" s="5">
        <f ca="1">IF(AND($G3129,NOT(ISTEXT($G3128)),ISNUMBER(Poczatek),ISNUMBER(Koniec_Projekt)),IFERROR(IF($D3128=LataProjekcji,$F3128,IF($D3128&lt;LataProjekcji,IF((SUM($K3128:K3128)+12)&lt;$D3131,12,$D3131-SUM($K3128:K3128)),0)),0),0)</f>
        <v>0</v>
      </c>
      <c r="M3128" s="5">
        <f ca="1">IF(AND($G3129,NOT(ISTEXT($G3128)),ISNUMBER(Poczatek),ISNUMBER(Koniec_Projekt)),IFERROR(IF($D3128=LataProjekcji,$F3128,IF($D3128&lt;LataProjekcji,IF((SUM($K3128:L3128)+12)&lt;$D3131,12,$D3131-SUM($K3128:L3128)),0)),0),0)</f>
        <v>0</v>
      </c>
      <c r="N3128" s="5">
        <f ca="1">IF(AND($G3129,NOT(ISTEXT($G3128)),ISNUMBER(Poczatek),ISNUMBER(Koniec_Projekt)),IFERROR(IF($D3128=LataProjekcji,$F3128,IF($D3128&lt;LataProjekcji,IF((SUM($K3128:M3128)+12)&lt;$D3131,12,$D3131-SUM($K3128:M3128)),0)),0),0)</f>
        <v>0</v>
      </c>
      <c r="O3128" s="5">
        <f ca="1">IF(AND($G3129,NOT(ISTEXT($G3128)),ISNUMBER(Poczatek),ISNUMBER(Koniec_Projekt)),IFERROR(IF($D3128=LataProjekcji,$F3128,IF($D3128&lt;LataProjekcji,IF((SUM($K3128:N3128)+12)&lt;$D3131,12,$D3131-SUM($K3128:N3128)),0)),0),0)</f>
        <v>0</v>
      </c>
      <c r="P3128" s="5">
        <f ca="1">IF(AND($G3129,NOT(ISTEXT($G3128)),ISNUMBER(Poczatek),ISNUMBER(Koniec_Projekt)),IFERROR(IF($D3128=LataProjekcji,$F3128,IF($D3128&lt;LataProjekcji,IF((SUM($K3128:O3128)+12)&lt;$D3131,12,$D3131-SUM($K3128:O3128)),0)),0),0)</f>
        <v>0</v>
      </c>
      <c r="Q3128" s="5">
        <f ca="1">IF(AND($G3129,NOT(ISTEXT($G3128)),ISNUMBER(Poczatek),ISNUMBER(Koniec_Projekt)),IFERROR(IF($D3128=LataProjekcji,$F3128,IF($D3128&lt;LataProjekcji,IF((SUM($K3128:P3128)+12)&lt;$D3131,12,$D3131-SUM($K3128:P3128)),0)),0),0)</f>
        <v>0</v>
      </c>
      <c r="R3128" s="5">
        <f ca="1">IF(AND($G3129,NOT(ISTEXT($G3128)),ISNUMBER(Poczatek),ISNUMBER(Koniec_Projekt)),IFERROR(IF($D3128=LataProjekcji,$F3128,IF($D3128&lt;LataProjekcji,IF((SUM($K3128:Q3128)+12)&lt;$D3131,12,$D3131-SUM($K3128:Q3128)),0)),0),0)</f>
        <v>0</v>
      </c>
      <c r="S3128" s="5">
        <f ca="1">IF(AND($G3129,NOT(ISTEXT($G3128)),ISNUMBER(Poczatek),ISNUMBER(Koniec_Projekt)),IFERROR(IF($D3128=LataProjekcji,$F3128,IF($D3128&lt;LataProjekcji,IF((SUM($K3128:R3128)+12)&lt;$D3131,12,$D3131-SUM($K3128:R3128)),0)),0),0)</f>
        <v>0</v>
      </c>
      <c r="T3128" s="5">
        <f ca="1">IF(AND($G3129,NOT(ISTEXT($G3128)),ISNUMBER(Poczatek),ISNUMBER(Koniec_Projekt)),IFERROR(IF($D3128=LataProjekcji,$F3128,IF($D3128&lt;LataProjekcji,IF((SUM($K3128:S3128)+12)&lt;$D3131,12,$D3131-SUM($K3128:S3128)),0)),0),0)</f>
        <v>0</v>
      </c>
      <c r="U3128" s="5">
        <f ca="1">IF(AND($G3129,NOT(ISTEXT($G3128)),ISNUMBER(Poczatek),ISNUMBER(Koniec_Projekt)),IFERROR(IF($D3128=LataProjekcji,$F3128,IF($D3128&lt;LataProjekcji,IF((SUM($K3128:T3128)+12)&lt;$D3131,12,$D3131-SUM($K3128:T3128)),0)),0),0)</f>
        <v>0</v>
      </c>
      <c r="V3128" s="5">
        <f ca="1">IF(AND($G3129,NOT(ISTEXT($G3128)),ISNUMBER(Poczatek),ISNUMBER(Koniec_Projekt)),IFERROR(IF($D3128=LataProjekcji,$F3128,IF($D3128&lt;LataProjekcji,IF((SUM($K3128:U3128)+12)&lt;$D3131,12,$D3131-SUM($K3128:U3128)),0)),0),0)</f>
        <v>0</v>
      </c>
      <c r="W3128" s="5">
        <f ca="1">IF(AND($G3129,NOT(ISTEXT($G3128)),ISNUMBER(Poczatek),ISNUMBER(Koniec_Projekt)),IFERROR(IF($D3128=LataProjekcji,$F3128,IF($D3128&lt;LataProjekcji,IF((SUM($K3128:V3128)+12)&lt;$D3131,12,$D3131-SUM($K3128:V3128)),0)),0),0)</f>
        <v>0</v>
      </c>
      <c r="X3128" s="5">
        <f ca="1">IF(AND($G3129,NOT(ISTEXT($G3128)),ISNUMBER(Poczatek),ISNUMBER(Koniec_Projekt)),IFERROR(IF($D3128=LataProjekcji,$F3128,IF($D3128&lt;LataProjekcji,IF((SUM($K3128:W3128)+12)&lt;$D3131,12,$D3131-SUM($K3128:W3128)),0)),0),0)</f>
        <v>0</v>
      </c>
      <c r="Y3128" s="5">
        <f ca="1">IF(AND($G3129,NOT(ISTEXT($G3128)),ISNUMBER(Poczatek),ISNUMBER(Koniec_Projekt)),IFERROR(IF($D3128=LataProjekcji,$F3128,IF($D3128&lt;LataProjekcji,IF((SUM($K3128:X3128)+12)&lt;$D3131,12,$D3131-SUM($K3128:X3128)),0)),0),0)</f>
        <v>0</v>
      </c>
      <c r="Z3128" s="5">
        <f ca="1">IF(AND($G3129,NOT(ISTEXT($G3128)),ISNUMBER(Poczatek),ISNUMBER(Koniec_Projekt)),IFERROR(IF($D3128=LataProjekcji,$F3128,IF($D3128&lt;LataProjekcji,IF((SUM($K3128:Y3128)+12)&lt;$D3131,12,$D3131-SUM($K3128:Y3128)),0)),0),0)</f>
        <v>0</v>
      </c>
      <c r="AA3128" s="5">
        <f ca="1">IF(AND($G3129,NOT(ISTEXT($G3128)),ISNUMBER(Poczatek),ISNUMBER(Koniec_Projekt)),IFERROR(IF($D3128=LataProjekcji,$F3128,IF($D3128&lt;LataProjekcji,IF((SUM($K3128:Z3128)+12)&lt;$D3131,12,$D3131-SUM($K3128:Z3128)),0)),0),0)</f>
        <v>0</v>
      </c>
      <c r="AB3128" s="5">
        <f ca="1">IF(AND($G3129,NOT(ISTEXT($G3128)),ISNUMBER(Poczatek),ISNUMBER(Koniec_Projekt)),IFERROR(IF($D3128=LataProjekcji,$F3128,IF($D3128&lt;LataProjekcji,IF((SUM($K3128:AA3128)+12)&lt;$D3131,12,$D3131-SUM($K3128:AA3128)),0)),0),0)</f>
        <v>0</v>
      </c>
      <c r="AC3128" s="5">
        <f ca="1">IF(AND($G3129,NOT(ISTEXT($G3128)),ISNUMBER(Poczatek),ISNUMBER(Koniec_Projekt)),IFERROR(IF($D3128=LataProjekcji,$F3128,IF($D3128&lt;LataProjekcji,IF((SUM($K3128:AB3128)+12)&lt;$D3131,12,$D3131-SUM($K3128:AB3128)),0)),0),0)</f>
        <v>0</v>
      </c>
      <c r="AD3128" s="5">
        <f ca="1">IF(AND($G3129,NOT(ISTEXT($G3128)),ISNUMBER(Poczatek),ISNUMBER(Koniec_Projekt)),IFERROR(IF($D3128=LataProjekcji,$F3128,IF($D3128&lt;LataProjekcji,IF((SUM($K3128:AC3128)+12)&lt;$D3131,12,$D3131-SUM($K3128:AC3128)),0)),0),0)</f>
        <v>0</v>
      </c>
      <c r="AE3128" s="5">
        <f ca="1">IF(AND($G3129,NOT(ISTEXT($G3128)),ISNUMBER(Poczatek),ISNUMBER(Koniec_Projekt)),IFERROR(IF($D3128=LataProjekcji,$F3128,IF($D3128&lt;LataProjekcji,IF((SUM($K3128:AD3128)+12)&lt;$D3131,12,$D3131-SUM($K3128:AD3128)),0)),0),0)</f>
        <v>0</v>
      </c>
    </row>
    <row r="3129" spans="2:31" hidden="1">
      <c r="B3129" s="531" t="s">
        <v>758</v>
      </c>
      <c r="D3129" s="5">
        <f ca="1">D1980</f>
        <v>0</v>
      </c>
      <c r="E3129" s="459">
        <f ca="1">E1980</f>
        <v>0</v>
      </c>
      <c r="F3129" s="459">
        <f ca="1">F1980</f>
        <v>0</v>
      </c>
      <c r="G3129" s="1" t="b">
        <f>NOT(ISBLANK(am_inneST))</f>
        <v>0</v>
      </c>
      <c r="H3129" s="543" t="b">
        <f ca="1">SUM(K3129:AE3129)=E3131</f>
        <v>1</v>
      </c>
      <c r="I3129" s="1" t="s">
        <v>753</v>
      </c>
      <c r="K3129" s="542">
        <f ca="1">IF(AND($G3129,NOT(ISTEXT($G3128)),ISNUMBER(Poczatek),ISNUMBER(Koniec_Projekt)),IFERROR(IF($D3128=LataProjekcji,IF($F3128&gt;$E3131,$E3131,$F3128),IF($D3131&gt;=$E3131,(IF($D3128&lt;LataProjekcji,IF((SUM(J3129:$K3129)+12)&lt;$E3131,12,$E3131-SUM(J3129:$K3129)),0)),(IF($D3128&lt;LataProjekcji,IF((SUM(J3129:$K3129)+12)&lt;$D3131,12,$D3131-SUM(J3129:$K3129)),0)))),0),0)</f>
        <v>0</v>
      </c>
      <c r="L3129" s="542">
        <f ca="1">IF(AND($G3129,NOT(ISTEXT($G3128)),ISNUMBER(Poczatek),ISNUMBER(Koniec_Projekt)),IFERROR(IF($D3128=LataProjekcji,IF($F3128&gt;$E3131,$E3131,$F3128),IF($D3131&gt;=$E3131,(IF($D3128&lt;LataProjekcji,IF((SUM($K3129:K3129)+12)&lt;$E3131,12,$E3131-SUM($K3129:K3129)),0)),(IF($D3128&lt;LataProjekcji,IF((SUM($K3129:K3129)+12)&lt;$D3131,12,$D3131-SUM($K3129:K3129)),0)))),0),0)</f>
        <v>0</v>
      </c>
      <c r="M3129" s="542">
        <f ca="1">IF(AND($G3129,NOT(ISTEXT($G3128)),ISNUMBER(Poczatek),ISNUMBER(Koniec_Projekt)),IFERROR(IF($D3128=LataProjekcji,IF($F3128&gt;$E3131,$E3131,$F3128),IF($D3131&gt;=$E3131,(IF($D3128&lt;LataProjekcji,IF((SUM($K3129:L3129)+12)&lt;$E3131,12,$E3131-SUM($K3129:L3129)),0)),(IF($D3128&lt;LataProjekcji,IF((SUM($K3129:L3129)+12)&lt;$D3131,12,$D3131-SUM($K3129:L3129)),0)))),0),0)</f>
        <v>0</v>
      </c>
      <c r="N3129" s="542">
        <f ca="1">IF(AND($G3129,NOT(ISTEXT($G3128)),ISNUMBER(Poczatek),ISNUMBER(Koniec_Projekt)),IFERROR(IF($D3128=LataProjekcji,IF($F3128&gt;$E3131,$E3131,$F3128),IF($D3131&gt;=$E3131,(IF($D3128&lt;LataProjekcji,IF((SUM($K3129:M3129)+12)&lt;$E3131,12,$E3131-SUM($K3129:M3129)),0)),(IF($D3128&lt;LataProjekcji,IF((SUM($K3129:M3129)+12)&lt;$D3131,12,$D3131-SUM($K3129:M3129)),0)))),0),0)</f>
        <v>0</v>
      </c>
      <c r="O3129" s="542">
        <f ca="1">IF(AND($G3129,NOT(ISTEXT($G3128)),ISNUMBER(Poczatek),ISNUMBER(Koniec_Projekt)),IFERROR(IF($D3128=LataProjekcji,IF($F3128&gt;$E3131,$E3131,$F3128),IF($D3131&gt;=$E3131,(IF($D3128&lt;LataProjekcji,IF((SUM($K3129:N3129)+12)&lt;$E3131,12,$E3131-SUM($K3129:N3129)),0)),(IF($D3128&lt;LataProjekcji,IF((SUM($K3129:N3129)+12)&lt;$D3131,12,$D3131-SUM($K3129:N3129)),0)))),0),0)</f>
        <v>0</v>
      </c>
      <c r="P3129" s="542">
        <f ca="1">IF(AND($G3129,NOT(ISTEXT($G3128)),ISNUMBER(Poczatek),ISNUMBER(Koniec_Projekt)),IFERROR(IF($D3128=LataProjekcji,IF($F3128&gt;$E3131,$E3131,$F3128),IF($D3131&gt;=$E3131,(IF($D3128&lt;LataProjekcji,IF((SUM($K3129:O3129)+12)&lt;$E3131,12,$E3131-SUM($K3129:O3129)),0)),(IF($D3128&lt;LataProjekcji,IF((SUM($K3129:O3129)+12)&lt;$D3131,12,$D3131-SUM($K3129:O3129)),0)))),0),0)</f>
        <v>0</v>
      </c>
      <c r="Q3129" s="542">
        <f ca="1">IF(AND($G3129,NOT(ISTEXT($G3128)),ISNUMBER(Poczatek),ISNUMBER(Koniec_Projekt)),IFERROR(IF($D3128=LataProjekcji,IF($F3128&gt;$E3131,$E3131,$F3128),IF($D3131&gt;=$E3131,(IF($D3128&lt;LataProjekcji,IF((SUM($K3129:P3129)+12)&lt;$E3131,12,$E3131-SUM($K3129:P3129)),0)),(IF($D3128&lt;LataProjekcji,IF((SUM($K3129:P3129)+12)&lt;$D3131,12,$D3131-SUM($K3129:P3129)),0)))),0),0)</f>
        <v>0</v>
      </c>
      <c r="R3129" s="542">
        <f ca="1">IF(AND($G3129,NOT(ISTEXT($G3128)),ISNUMBER(Poczatek),ISNUMBER(Koniec_Projekt)),IFERROR(IF($D3128=LataProjekcji,IF($F3128&gt;$E3131,$E3131,$F3128),IF($D3131&gt;=$E3131,(IF($D3128&lt;LataProjekcji,IF((SUM($K3129:Q3129)+12)&lt;$E3131,12,$E3131-SUM($K3129:Q3129)),0)),(IF($D3128&lt;LataProjekcji,IF((SUM($K3129:Q3129)+12)&lt;$D3131,12,$D3131-SUM($K3129:Q3129)),0)))),0),0)</f>
        <v>0</v>
      </c>
      <c r="S3129" s="542">
        <f ca="1">IF(AND($G3129,NOT(ISTEXT($G3128)),ISNUMBER(Poczatek),ISNUMBER(Koniec_Projekt)),IFERROR(IF($D3128=LataProjekcji,IF($F3128&gt;$E3131,$E3131,$F3128),IF($D3131&gt;=$E3131,(IF($D3128&lt;LataProjekcji,IF((SUM($K3129:R3129)+12)&lt;$E3131,12,$E3131-SUM($K3129:R3129)),0)),(IF($D3128&lt;LataProjekcji,IF((SUM($K3129:R3129)+12)&lt;$D3131,12,$D3131-SUM($K3129:R3129)),0)))),0),0)</f>
        <v>0</v>
      </c>
      <c r="T3129" s="542">
        <f ca="1">IF(AND($G3129,NOT(ISTEXT($G3128)),ISNUMBER(Poczatek),ISNUMBER(Koniec_Projekt)),IFERROR(IF($D3128=LataProjekcji,IF($F3128&gt;$E3131,$E3131,$F3128),IF($D3131&gt;=$E3131,(IF($D3128&lt;LataProjekcji,IF((SUM($K3129:S3129)+12)&lt;$E3131,12,$E3131-SUM($K3129:S3129)),0)),(IF($D3128&lt;LataProjekcji,IF((SUM($K3129:S3129)+12)&lt;$D3131,12,$D3131-SUM($K3129:S3129)),0)))),0),0)</f>
        <v>0</v>
      </c>
      <c r="U3129" s="542">
        <f ca="1">IF(AND($G3129,NOT(ISTEXT($G3128)),ISNUMBER(Poczatek),ISNUMBER(Koniec_Projekt)),IFERROR(IF($D3128=LataProjekcji,IF($F3128&gt;$E3131,$E3131,$F3128),IF($D3131&gt;=$E3131,(IF($D3128&lt;LataProjekcji,IF((SUM($K3129:T3129)+12)&lt;$E3131,12,$E3131-SUM($K3129:T3129)),0)),(IF($D3128&lt;LataProjekcji,IF((SUM($K3129:T3129)+12)&lt;$D3131,12,$D3131-SUM($K3129:T3129)),0)))),0),0)</f>
        <v>0</v>
      </c>
      <c r="V3129" s="542">
        <f ca="1">IF(AND($G3129,NOT(ISTEXT($G3128)),ISNUMBER(Poczatek),ISNUMBER(Koniec_Projekt)),IFERROR(IF($D3128=LataProjekcji,IF($F3128&gt;$E3131,$E3131,$F3128),IF($D3131&gt;=$E3131,(IF($D3128&lt;LataProjekcji,IF((SUM($K3129:U3129)+12)&lt;$E3131,12,$E3131-SUM($K3129:U3129)),0)),(IF($D3128&lt;LataProjekcji,IF((SUM($K3129:U3129)+12)&lt;$D3131,12,$D3131-SUM($K3129:U3129)),0)))),0),0)</f>
        <v>0</v>
      </c>
      <c r="W3129" s="542">
        <f ca="1">IF(AND($G3129,NOT(ISTEXT($G3128)),ISNUMBER(Poczatek),ISNUMBER(Koniec_Projekt)),IFERROR(IF($D3128=LataProjekcji,IF($F3128&gt;$E3131,$E3131,$F3128),IF($D3131&gt;=$E3131,(IF($D3128&lt;LataProjekcji,IF((SUM($K3129:V3129)+12)&lt;$E3131,12,$E3131-SUM($K3129:V3129)),0)),(IF($D3128&lt;LataProjekcji,IF((SUM($K3129:V3129)+12)&lt;$D3131,12,$D3131-SUM($K3129:V3129)),0)))),0),0)</f>
        <v>0</v>
      </c>
      <c r="X3129" s="542">
        <f ca="1">IF(AND($G3129,NOT(ISTEXT($G3128)),ISNUMBER(Poczatek),ISNUMBER(Koniec_Projekt)),IFERROR(IF($D3128=LataProjekcji,IF($F3128&gt;$E3131,$E3131,$F3128),IF($D3131&gt;=$E3131,(IF($D3128&lt;LataProjekcji,IF((SUM($K3129:W3129)+12)&lt;$E3131,12,$E3131-SUM($K3129:W3129)),0)),(IF($D3128&lt;LataProjekcji,IF((SUM($K3129:W3129)+12)&lt;$D3131,12,$D3131-SUM($K3129:W3129)),0)))),0),0)</f>
        <v>0</v>
      </c>
      <c r="Y3129" s="542">
        <f ca="1">IF(AND($G3129,NOT(ISTEXT($G3128)),ISNUMBER(Poczatek),ISNUMBER(Koniec_Projekt)),IFERROR(IF($D3128=LataProjekcji,IF($F3128&gt;$E3131,$E3131,$F3128),IF($D3131&gt;=$E3131,(IF($D3128&lt;LataProjekcji,IF((SUM($K3129:X3129)+12)&lt;$E3131,12,$E3131-SUM($K3129:X3129)),0)),(IF($D3128&lt;LataProjekcji,IF((SUM($K3129:X3129)+12)&lt;$D3131,12,$D3131-SUM($K3129:X3129)),0)))),0),0)</f>
        <v>0</v>
      </c>
      <c r="Z3129" s="542">
        <f ca="1">IF(AND($G3129,NOT(ISTEXT($G3128)),ISNUMBER(Poczatek),ISNUMBER(Koniec_Projekt)),IFERROR(IF($D3128=LataProjekcji,IF($F3128&gt;$E3131,$E3131,$F3128),IF($D3131&gt;=$E3131,(IF($D3128&lt;LataProjekcji,IF((SUM($K3129:Y3129)+12)&lt;$E3131,12,$E3131-SUM($K3129:Y3129)),0)),(IF($D3128&lt;LataProjekcji,IF((SUM($K3129:Y3129)+12)&lt;$D3131,12,$D3131-SUM($K3129:Y3129)),0)))),0),0)</f>
        <v>0</v>
      </c>
      <c r="AA3129" s="542">
        <f ca="1">IF(AND($G3129,NOT(ISTEXT($G3128)),ISNUMBER(Poczatek),ISNUMBER(Koniec_Projekt)),IFERROR(IF($D3128=LataProjekcji,IF($F3128&gt;$E3131,$E3131,$F3128),IF($D3131&gt;=$E3131,(IF($D3128&lt;LataProjekcji,IF((SUM($K3129:Z3129)+12)&lt;$E3131,12,$E3131-SUM($K3129:Z3129)),0)),(IF($D3128&lt;LataProjekcji,IF((SUM($K3129:Z3129)+12)&lt;$D3131,12,$D3131-SUM($K3129:Z3129)),0)))),0),0)</f>
        <v>0</v>
      </c>
      <c r="AB3129" s="542">
        <f ca="1">IF(AND($G3129,NOT(ISTEXT($G3128)),ISNUMBER(Poczatek),ISNUMBER(Koniec_Projekt)),IFERROR(IF($D3128=LataProjekcji,IF($F3128&gt;$E3131,$E3131,$F3128),IF($D3131&gt;=$E3131,(IF($D3128&lt;LataProjekcji,IF((SUM($K3129:AA3129)+12)&lt;$E3131,12,$E3131-SUM($K3129:AA3129)),0)),(IF($D3128&lt;LataProjekcji,IF((SUM($K3129:AA3129)+12)&lt;$D3131,12,$D3131-SUM($K3129:AA3129)),0)))),0),0)</f>
        <v>0</v>
      </c>
      <c r="AC3129" s="542">
        <f ca="1">IF(AND($G3129,NOT(ISTEXT($G3128)),ISNUMBER(Poczatek),ISNUMBER(Koniec_Projekt)),IFERROR(IF($D3128=LataProjekcji,IF($F3128&gt;$E3131,$E3131,$F3128),IF($D3131&gt;=$E3131,(IF($D3128&lt;LataProjekcji,IF((SUM($K3129:AB3129)+12)&lt;$E3131,12,$E3131-SUM($K3129:AB3129)),0)),(IF($D3128&lt;LataProjekcji,IF((SUM($K3129:AB3129)+12)&lt;$D3131,12,$D3131-SUM($K3129:AB3129)),0)))),0),0)</f>
        <v>0</v>
      </c>
      <c r="AD3129" s="542">
        <f ca="1">IF(AND($G3129,NOT(ISTEXT($G3128)),ISNUMBER(Poczatek),ISNUMBER(Koniec_Projekt)),IFERROR(IF($D3128=LataProjekcji,IF($F3128&gt;$E3131,$E3131,$F3128),IF($D3131&gt;=$E3131,(IF($D3128&lt;LataProjekcji,IF((SUM($K3129:AC3129)+12)&lt;$E3131,12,$E3131-SUM($K3129:AC3129)),0)),(IF($D3128&lt;LataProjekcji,IF((SUM($K3129:AC3129)+12)&lt;$D3131,12,$D3131-SUM($K3129:AC3129)),0)))),0),0)</f>
        <v>0</v>
      </c>
      <c r="AE3129" s="542">
        <f ca="1">IF(AND($G3129,NOT(ISTEXT($G3128)),ISNUMBER(Poczatek),ISNUMBER(Koniec_Projekt)),IFERROR(IF($D3128=LataProjekcji,IF($F3128&gt;$E3131,$E3131,$F3128),IF($D3131&gt;=$E3131,(IF($D3128&lt;LataProjekcji,IF((SUM($K3129:AD3129)+12)&lt;$E3131,12,$E3131-SUM($K3129:AD3129)),0)),(IF($D3128&lt;LataProjekcji,IF((SUM($K3129:AD3129)+12)&lt;$D3131,12,$D3131-SUM($K3129:AD3129)),0)))),0),0)</f>
        <v>0</v>
      </c>
    </row>
    <row r="3130" spans="2:31" hidden="1">
      <c r="B3130" s="531" t="s">
        <v>757</v>
      </c>
      <c r="D3130" s="459">
        <f ca="1">D1981</f>
        <v>0</v>
      </c>
      <c r="E3130" s="459">
        <f ca="1">IF(D3129&gt;10,ROUND(D3130/12,2),D3130)</f>
        <v>0</v>
      </c>
      <c r="F3130" s="529">
        <f>Koniec_Projekt</f>
        <v>0</v>
      </c>
      <c r="G3130" s="330">
        <f>Miesiac_Koniec_Projekt</f>
        <v>0</v>
      </c>
      <c r="H3130" s="543" t="b">
        <f ca="1">SUM(K3130:AE3130)=D3129</f>
        <v>1</v>
      </c>
      <c r="I3130" s="1" t="s">
        <v>716</v>
      </c>
      <c r="K3130" s="256">
        <f ca="1">IF(AND($G3129,NOT(ISTEXT($G3128)),ISNUMBER(Poczatek),ISNUMBER(Koniec_Projekt)),IFERROR(IF(LataProjekcji=$F3131,ROUND($D3129,0),ROUND(K3128*$E3130,0)),0),0)</f>
        <v>0</v>
      </c>
      <c r="L3130" s="5">
        <f ca="1">IF(AND($G3129,NOT(ISTEXT($G3128)),ISNUMBER(Poczatek),ISNUMBER(Koniec_Projekt)),IFERROR(IF(LataProjekcji=$F3131,ROUND($D3129-SUM(K3130:$K3130),0),ROUND(L3128*$E3130,0)),0),0)</f>
        <v>0</v>
      </c>
      <c r="M3130" s="5">
        <f ca="1">IF(AND($G3129,NOT(ISTEXT($G3128)),ISNUMBER(Poczatek),ISNUMBER(Koniec_Projekt)),IFERROR(IF(LataProjekcji=$F3131,ROUND($D3129-SUM($K3130:L3130),0),ROUND(M3128*$E3130,0)),0),0)</f>
        <v>0</v>
      </c>
      <c r="N3130" s="5">
        <f ca="1">IF(AND($G3129,NOT(ISTEXT($G3128)),ISNUMBER(Poczatek),ISNUMBER(Koniec_Projekt)),IFERROR(IF(LataProjekcji=$F3131,ROUND($D3129-SUM($K3130:M3130),0),ROUND(N3128*$E3130,0)),0),0)</f>
        <v>0</v>
      </c>
      <c r="O3130" s="5">
        <f ca="1">IF(AND($G3129,NOT(ISTEXT($G3128)),ISNUMBER(Poczatek),ISNUMBER(Koniec_Projekt)),IFERROR(IF(LataProjekcji=$F3131,ROUND($D3129-SUM($K3130:N3130),0),ROUND(O3128*$E3130,0)),0),0)</f>
        <v>0</v>
      </c>
      <c r="P3130" s="5">
        <f ca="1">IF(AND($G3129,NOT(ISTEXT($G3128)),ISNUMBER(Poczatek),ISNUMBER(Koniec_Projekt)),IFERROR(IF(LataProjekcji=$F3131,ROUND($D3129-SUM($K3130:O3130),0),ROUND(P3128*$E3130,0)),0),0)</f>
        <v>0</v>
      </c>
      <c r="Q3130" s="5">
        <f ca="1">IF(AND($G3129,NOT(ISTEXT($G3128)),ISNUMBER(Poczatek),ISNUMBER(Koniec_Projekt)),IFERROR(IF(LataProjekcji=$F3131,ROUND($D3129-SUM($K3130:P3130),0),ROUND(Q3128*$E3130,0)),0),0)</f>
        <v>0</v>
      </c>
      <c r="R3130" s="5">
        <f ca="1">IF(AND($G3129,NOT(ISTEXT($G3128)),ISNUMBER(Poczatek),ISNUMBER(Koniec_Projekt)),IFERROR(IF(LataProjekcji=$F3131,ROUND($D3129-SUM($K3130:Q3130),0),ROUND(R3128*$E3130,0)),0),0)</f>
        <v>0</v>
      </c>
      <c r="S3130" s="5">
        <f ca="1">IF(AND($G3129,NOT(ISTEXT($G3128)),ISNUMBER(Poczatek),ISNUMBER(Koniec_Projekt)),IFERROR(IF(LataProjekcji=$F3131,ROUND($D3129-SUM($K3130:R3130),0),ROUND(S3128*$E3130,0)),0),0)</f>
        <v>0</v>
      </c>
      <c r="T3130" s="5">
        <f ca="1">IF(AND($G3129,NOT(ISTEXT($G3128)),ISNUMBER(Poczatek),ISNUMBER(Koniec_Projekt)),IFERROR(IF(LataProjekcji=$F3131,ROUND($D3129-SUM($K3130:S3130),0),ROUND(T3128*$E3130,0)),0),0)</f>
        <v>0</v>
      </c>
      <c r="U3130" s="5">
        <f ca="1">IF(AND($G3129,NOT(ISTEXT($G3128)),ISNUMBER(Poczatek),ISNUMBER(Koniec_Projekt)),IFERROR(IF(LataProjekcji=$F3131,ROUND($D3129-SUM($K3130:T3130),0),ROUND(U3128*$E3130,0)),0),0)</f>
        <v>0</v>
      </c>
      <c r="V3130" s="5">
        <f ca="1">IF(AND($G3129,NOT(ISTEXT($G3128)),ISNUMBER(Poczatek),ISNUMBER(Koniec_Projekt)),IFERROR(IF(LataProjekcji=$F3131,ROUND($D3129-SUM($K3130:U3130),0),ROUND(V3128*$E3130,0)),0),0)</f>
        <v>0</v>
      </c>
      <c r="W3130" s="5">
        <f ca="1">IF(AND($G3129,NOT(ISTEXT($G3128)),ISNUMBER(Poczatek),ISNUMBER(Koniec_Projekt)),IFERROR(IF(LataProjekcji=$F3131,ROUND($D3129-SUM($K3130:V3130),0),ROUND(W3128*$E3130,0)),0),0)</f>
        <v>0</v>
      </c>
      <c r="X3130" s="5">
        <f ca="1">IF(AND($G3129,NOT(ISTEXT($G3128)),ISNUMBER(Poczatek),ISNUMBER(Koniec_Projekt)),IFERROR(IF(LataProjekcji=$F3131,ROUND($D3129-SUM($K3130:W3130),0),ROUND(X3128*$E3130,0)),0),0)</f>
        <v>0</v>
      </c>
      <c r="Y3130" s="5">
        <f ca="1">IF(AND($G3129,NOT(ISTEXT($G3128)),ISNUMBER(Poczatek),ISNUMBER(Koniec_Projekt)),IFERROR(IF(LataProjekcji=$F3131,ROUND($D3129-SUM($K3130:X3130),0),ROUND(Y3128*$E3130,0)),0),0)</f>
        <v>0</v>
      </c>
      <c r="Z3130" s="5">
        <f ca="1">IF(AND($G3129,NOT(ISTEXT($G3128)),ISNUMBER(Poczatek),ISNUMBER(Koniec_Projekt)),IFERROR(IF(LataProjekcji=$F3131,ROUND($D3129-SUM($K3130:Y3130),0),ROUND(Z3128*$E3130,0)),0),0)</f>
        <v>0</v>
      </c>
      <c r="AA3130" s="5">
        <f ca="1">IF(AND($G3129,NOT(ISTEXT($G3128)),ISNUMBER(Poczatek),ISNUMBER(Koniec_Projekt)),IFERROR(IF(LataProjekcji=$F3131,ROUND($D3129-SUM($K3130:Z3130),0),ROUND(AA3128*$E3130,0)),0),0)</f>
        <v>0</v>
      </c>
      <c r="AB3130" s="5">
        <f ca="1">IF(AND($G3129,NOT(ISTEXT($G3128)),ISNUMBER(Poczatek),ISNUMBER(Koniec_Projekt)),IFERROR(IF(LataProjekcji=$F3131,ROUND($D3129-SUM($K3130:AA3130),0),ROUND(AB3128*$E3130,0)),0),0)</f>
        <v>0</v>
      </c>
      <c r="AC3130" s="5">
        <f ca="1">IF(AND($G3129,NOT(ISTEXT($G3128)),ISNUMBER(Poczatek),ISNUMBER(Koniec_Projekt)),IFERROR(IF(LataProjekcji=$F3131,ROUND($D3129-SUM($K3130:AB3130),0),ROUND(AC3128*$E3130,0)),0),0)</f>
        <v>0</v>
      </c>
      <c r="AD3130" s="5">
        <f ca="1">IF(AND($G3129,NOT(ISTEXT($G3128)),ISNUMBER(Poczatek),ISNUMBER(Koniec_Projekt)),IFERROR(IF(LataProjekcji=$F3131,ROUND($D3129-SUM($K3130:AC3130),0),ROUND(AD3128*$E3130,0)),0),0)</f>
        <v>0</v>
      </c>
      <c r="AE3130" s="5">
        <f ca="1">IF(AND($G3129,NOT(ISTEXT($G3128)),ISNUMBER(Poczatek),ISNUMBER(Koniec_Projekt)),IFERROR(IF(LataProjekcji=$F3131,ROUND($D3129-SUM($K3130:AD3130),0),ROUND(AE3128*$E3130,0)),0),0)</f>
        <v>0</v>
      </c>
    </row>
    <row r="3131" spans="2:31" hidden="1">
      <c r="B3131" s="531" t="s">
        <v>754</v>
      </c>
      <c r="D3131" s="1">
        <f ca="1">IFERROR(ROUNDUP(D3129/E3130,0),0)</f>
        <v>0</v>
      </c>
      <c r="E3131" s="1">
        <f ca="1">IF(D3131=0,0,DATEDIF(DATE(D3128,E3128,1),DATE(F3130,G3130,1),"m"))</f>
        <v>0</v>
      </c>
      <c r="F3131" s="1" t="str">
        <f ca="1">IFERROR(YEAR(G3128),"brak daty")</f>
        <v>brak daty</v>
      </c>
      <c r="G3131" s="1" t="str">
        <f ca="1">IFERROR(MONTH(G3128),"brak daty")</f>
        <v>brak daty</v>
      </c>
      <c r="I3131" s="1" t="s">
        <v>426</v>
      </c>
      <c r="K3131" s="5">
        <f ca="1">IF(AND($G3129,NOT(ISTEXT($G3128)),ISNUMBER(Poczatek),ISNUMBER(Koniec_Projekt)),IFERROR(IF(LataProjekcji=$F3130,IF(AND($G3130=$G3131,$F3130=$F3131),ROUND($D3129-SUM($K3131),0),ROUND(K3129*$E3130,0)),IF(LataProjekcji&gt;$F3130,0,ROUND(K3129*$E3130,0))),0),0)</f>
        <v>0</v>
      </c>
      <c r="L3131" s="5">
        <f ca="1">IF(AND($G3129,NOT(ISTEXT($G3128)),ISNUMBER(Poczatek),ISNUMBER(Koniec_Projekt)),IFERROR(IF(LataProjekcji=$F3130,IF(AND($G3130=$G3131,$F3130=$F3131),ROUND($D3129-SUM($K3131:K3131),0),ROUND(L3129*$E3130,0)),IF(LataProjekcji&gt;$F3130,0,ROUND(L3129*$E3130,0))),0),0)</f>
        <v>0</v>
      </c>
      <c r="M3131" s="5">
        <f ca="1">IF(AND($G3129,NOT(ISTEXT($G3128)),ISNUMBER(Poczatek),ISNUMBER(Koniec_Projekt)),IFERROR(IF(LataProjekcji=$F3130,IF(AND($G3130=$G3131,$F3130=$F3131),ROUND($D3129-SUM($K3131:L3131),0),ROUND(M3129*$E3130,0)),IF(LataProjekcji&gt;$F3130,0,ROUND(M3129*$E3130,0))),0),0)</f>
        <v>0</v>
      </c>
      <c r="N3131" s="5">
        <f ca="1">IF(AND($G3129,NOT(ISTEXT($G3128)),ISNUMBER(Poczatek),ISNUMBER(Koniec_Projekt)),IFERROR(IF(LataProjekcji=$F3130,IF(AND($G3130=$G3131,$F3130=$F3131),ROUND($D3129-SUM($K3131:M3131),0),ROUND(N3129*$E3130,0)),IF(LataProjekcji&gt;$F3130,0,ROUND(N3129*$E3130,0))),0),0)</f>
        <v>0</v>
      </c>
      <c r="O3131" s="5">
        <f ca="1">IF(AND($G3129,NOT(ISTEXT($G3128)),ISNUMBER(Poczatek),ISNUMBER(Koniec_Projekt)),IFERROR(IF(LataProjekcji=$F3130,IF(AND($G3130=$G3131,$F3130=$F3131),ROUND($D3129-SUM($K3131:N3131),0),ROUND(O3129*$E3130,0)),IF(LataProjekcji&gt;$F3130,0,ROUND(O3129*$E3130,0))),0),0)</f>
        <v>0</v>
      </c>
      <c r="P3131" s="5">
        <f ca="1">IF(AND($G3129,NOT(ISTEXT($G3128)),ISNUMBER(Poczatek),ISNUMBER(Koniec_Projekt)),IFERROR(IF(LataProjekcji=$F3130,IF(AND($G3130=$G3131,$F3130=$F3131),ROUND($D3129-SUM($K3131:O3131),0),ROUND(P3129*$E3130,0)),IF(LataProjekcji&gt;$F3130,0,ROUND(P3129*$E3130,0))),0),0)</f>
        <v>0</v>
      </c>
      <c r="Q3131" s="5">
        <f ca="1">IF(AND($G3129,NOT(ISTEXT($G3128)),ISNUMBER(Poczatek),ISNUMBER(Koniec_Projekt)),IFERROR(IF(LataProjekcji=$F3130,IF(AND($G3130=$G3131,$F3130=$F3131),ROUND($D3129-SUM($K3131:P3131),0),ROUND(Q3129*$E3130,0)),IF(LataProjekcji&gt;$F3130,0,ROUND(Q3129*$E3130,0))),0),0)</f>
        <v>0</v>
      </c>
      <c r="R3131" s="5">
        <f ca="1">IF(AND($G3129,NOT(ISTEXT($G3128)),ISNUMBER(Poczatek),ISNUMBER(Koniec_Projekt)),IFERROR(IF(LataProjekcji=$F3130,IF(AND($G3130=$G3131,$F3130=$F3131),ROUND($D3129-SUM($K3131:Q3131),0),ROUND(R3129*$E3130,0)),IF(LataProjekcji&gt;$F3130,0,ROUND(R3129*$E3130,0))),0),0)</f>
        <v>0</v>
      </c>
      <c r="S3131" s="5">
        <f ca="1">IF(AND($G3129,NOT(ISTEXT($G3128)),ISNUMBER(Poczatek),ISNUMBER(Koniec_Projekt)),IFERROR(IF(LataProjekcji=$F3130,IF(AND($G3130=$G3131,$F3130=$F3131),ROUND($D3129-SUM($K3131:R3131),0),ROUND(S3129*$E3130,0)),IF(LataProjekcji&gt;$F3130,0,ROUND(S3129*$E3130,0))),0),0)</f>
        <v>0</v>
      </c>
      <c r="T3131" s="5">
        <f ca="1">IF(AND($G3129,NOT(ISTEXT($G3128)),ISNUMBER(Poczatek),ISNUMBER(Koniec_Projekt)),IFERROR(IF(LataProjekcji=$F3130,IF(AND($G3130=$G3131,$F3130=$F3131),ROUND($D3129-SUM($K3131:S3131),0),ROUND(T3129*$E3130,0)),IF(LataProjekcji&gt;$F3130,0,ROUND(T3129*$E3130,0))),0),0)</f>
        <v>0</v>
      </c>
      <c r="U3131" s="5">
        <f ca="1">IF(AND($G3129,NOT(ISTEXT($G3128)),ISNUMBER(Poczatek),ISNUMBER(Koniec_Projekt)),IFERROR(IF(LataProjekcji=$F3130,IF(AND($G3130=$G3131,$F3130=$F3131),ROUND($D3129-SUM($K3131:T3131),0),ROUND(U3129*$E3130,0)),IF(LataProjekcji&gt;$F3130,0,ROUND(U3129*$E3130,0))),0),0)</f>
        <v>0</v>
      </c>
      <c r="V3131" s="5">
        <f ca="1">IF(AND($G3129,NOT(ISTEXT($G3128)),ISNUMBER(Poczatek),ISNUMBER(Koniec_Projekt)),IFERROR(IF(LataProjekcji=$F3130,IF(AND($G3130=$G3131,$F3130=$F3131),ROUND($D3129-SUM($K3131:U3131),0),ROUND(V3129*$E3130,0)),IF(LataProjekcji&gt;$F3130,0,ROUND(V3129*$E3130,0))),0),0)</f>
        <v>0</v>
      </c>
      <c r="W3131" s="5">
        <f ca="1">IF(AND($G3129,NOT(ISTEXT($G3128)),ISNUMBER(Poczatek),ISNUMBER(Koniec_Projekt)),IFERROR(IF(LataProjekcji=$F3130,IF(AND($G3130=$G3131,$F3130=$F3131),ROUND($D3129-SUM($K3131:V3131),0),ROUND(W3129*$E3130,0)),IF(LataProjekcji&gt;$F3130,0,ROUND(W3129*$E3130,0))),0),0)</f>
        <v>0</v>
      </c>
      <c r="X3131" s="5">
        <f ca="1">IF(AND($G3129,NOT(ISTEXT($G3128)),ISNUMBER(Poczatek),ISNUMBER(Koniec_Projekt)),IFERROR(IF(LataProjekcji=$F3130,IF(AND($G3130=$G3131,$F3130=$F3131),ROUND($D3129-SUM($K3131:W3131),0),ROUND(X3129*$E3130,0)),IF(LataProjekcji&gt;$F3130,0,ROUND(X3129*$E3130,0))),0),0)</f>
        <v>0</v>
      </c>
      <c r="Y3131" s="5">
        <f ca="1">IF(AND($G3129,NOT(ISTEXT($G3128)),ISNUMBER(Poczatek),ISNUMBER(Koniec_Projekt)),IFERROR(IF(LataProjekcji=$F3130,IF(AND($G3130=$G3131,$F3130=$F3131),ROUND($D3129-SUM($K3131:X3131),0),ROUND(Y3129*$E3130,0)),IF(LataProjekcji&gt;$F3130,0,ROUND(Y3129*$E3130,0))),0),0)</f>
        <v>0</v>
      </c>
      <c r="Z3131" s="5">
        <f ca="1">IF(AND($G3129,NOT(ISTEXT($G3128)),ISNUMBER(Poczatek),ISNUMBER(Koniec_Projekt)),IFERROR(IF(LataProjekcji=$F3130,IF(AND($G3130=$G3131,$F3130=$F3131),ROUND($D3129-SUM($K3131:Y3131),0),ROUND(Z3129*$E3130,0)),IF(LataProjekcji&gt;$F3130,0,ROUND(Z3129*$E3130,0))),0),0)</f>
        <v>0</v>
      </c>
      <c r="AA3131" s="5">
        <f ca="1">IF(AND($G3129,NOT(ISTEXT($G3128)),ISNUMBER(Poczatek),ISNUMBER(Koniec_Projekt)),IFERROR(IF(LataProjekcji=$F3130,IF(AND($G3130=$G3131,$F3130=$F3131),ROUND($D3129-SUM($K3131:Z3131),0),ROUND(AA3129*$E3130,0)),IF(LataProjekcji&gt;$F3130,0,ROUND(AA3129*$E3130,0))),0),0)</f>
        <v>0</v>
      </c>
      <c r="AB3131" s="5">
        <f ca="1">IF(AND($G3129,NOT(ISTEXT($G3128)),ISNUMBER(Poczatek),ISNUMBER(Koniec_Projekt)),IFERROR(IF(LataProjekcji=$F3130,IF(AND($G3130=$G3131,$F3130=$F3131),ROUND($D3129-SUM($K3131:AA3131),0),ROUND(AB3129*$E3130,0)),IF(LataProjekcji&gt;$F3130,0,ROUND(AB3129*$E3130,0))),0),0)</f>
        <v>0</v>
      </c>
      <c r="AC3131" s="5">
        <f ca="1">IF(AND($G3129,NOT(ISTEXT($G3128)),ISNUMBER(Poczatek),ISNUMBER(Koniec_Projekt)),IFERROR(IF(LataProjekcji=$F3130,IF(AND($G3130=$G3131,$F3130=$F3131),ROUND($D3129-SUM($K3131:AB3131),0),ROUND(AC3129*$E3130,0)),IF(LataProjekcji&gt;$F3130,0,ROUND(AC3129*$E3130,0))),0),0)</f>
        <v>0</v>
      </c>
      <c r="AD3131" s="5">
        <f ca="1">IF(AND($G3129,NOT(ISTEXT($G3128)),ISNUMBER(Poczatek),ISNUMBER(Koniec_Projekt)),IFERROR(IF(LataProjekcji=$F3130,IF(AND($G3130=$G3131,$F3130=$F3131),ROUND($D3129-SUM($K3131:AC3131),0),ROUND(AD3129*$E3130,0)),IF(LataProjekcji&gt;$F3130,0,ROUND(AD3129*$E3130,0))),0),0)</f>
        <v>0</v>
      </c>
      <c r="AE3131" s="5">
        <f ca="1">IF(AND($G3129,NOT(ISTEXT($G3128)),ISNUMBER(Poczatek),ISNUMBER(Koniec_Projekt)),IFERROR(IF(LataProjekcji=$F3130,IF(AND($G3130=$G3131,$F3130=$F3131),ROUND($D3129-SUM($K3131:AD3131),0),ROUND(AE3129*$E3130,0)),IF(LataProjekcji&gt;$F3130,0,ROUND(AE3129*$E3130,0))),0),0)</f>
        <v>0</v>
      </c>
    </row>
    <row r="3132" spans="2:31" ht="12.5" hidden="1" thickBot="1">
      <c r="B3132" s="532" t="s">
        <v>755</v>
      </c>
      <c r="C3132" s="533"/>
      <c r="D3132" s="534">
        <f ca="1">IF(D3129&gt;10,ROUND((D3131-1)*E3130,0),E3130)</f>
        <v>0</v>
      </c>
      <c r="E3132" s="534">
        <f ca="1">D3129-D3132</f>
        <v>0</v>
      </c>
      <c r="F3132" s="533"/>
      <c r="G3132" s="533"/>
      <c r="H3132" s="533"/>
      <c r="I3132" s="533"/>
      <c r="J3132" s="533"/>
      <c r="K3132" s="533"/>
      <c r="L3132" s="533"/>
      <c r="M3132" s="533"/>
      <c r="N3132" s="533"/>
      <c r="O3132" s="533"/>
      <c r="P3132" s="533"/>
      <c r="Q3132" s="533"/>
      <c r="R3132" s="533"/>
      <c r="S3132" s="533"/>
      <c r="T3132" s="533"/>
      <c r="U3132" s="533"/>
      <c r="V3132" s="533"/>
      <c r="W3132" s="533"/>
      <c r="X3132" s="533"/>
      <c r="Y3132" s="533"/>
      <c r="Z3132" s="533"/>
      <c r="AA3132" s="533"/>
      <c r="AB3132" s="533"/>
      <c r="AC3132" s="533"/>
      <c r="AD3132" s="533"/>
      <c r="AE3132" s="533"/>
    </row>
    <row r="3133" spans="2:31" ht="12.5" hidden="1" thickTop="1"/>
    <row r="3134" spans="2:31" ht="12.5" hidden="1" thickBot="1">
      <c r="B3134" s="535" t="str">
        <f ca="1">"nazwa ST: "&amp;B1985</f>
        <v>nazwa ST: 0</v>
      </c>
      <c r="C3134" s="535"/>
      <c r="D3134" s="536">
        <f>D1985</f>
        <v>350</v>
      </c>
      <c r="E3134" s="535"/>
      <c r="F3134" s="535"/>
      <c r="G3134" s="535"/>
      <c r="H3134" s="535"/>
      <c r="I3134" s="535"/>
      <c r="J3134" s="535"/>
      <c r="K3134" s="544" t="str">
        <f t="shared" ref="K3134:AE3134" si="3781">LataProjekcji</f>
        <v>Uzupełnij dane</v>
      </c>
      <c r="L3134" s="544" t="str">
        <f t="shared" si="3781"/>
        <v/>
      </c>
      <c r="M3134" s="544" t="str">
        <f t="shared" si="3781"/>
        <v/>
      </c>
      <c r="N3134" s="544" t="str">
        <f t="shared" si="3781"/>
        <v/>
      </c>
      <c r="O3134" s="544" t="str">
        <f t="shared" si="3781"/>
        <v/>
      </c>
      <c r="P3134" s="544" t="str">
        <f t="shared" si="3781"/>
        <v/>
      </c>
      <c r="Q3134" s="544" t="str">
        <f t="shared" si="3781"/>
        <v/>
      </c>
      <c r="R3134" s="544" t="str">
        <f t="shared" si="3781"/>
        <v/>
      </c>
      <c r="S3134" s="544" t="str">
        <f t="shared" si="3781"/>
        <v/>
      </c>
      <c r="T3134" s="544" t="str">
        <f t="shared" si="3781"/>
        <v/>
      </c>
      <c r="U3134" s="544" t="str">
        <f t="shared" si="3781"/>
        <v/>
      </c>
      <c r="V3134" s="544" t="str">
        <f t="shared" si="3781"/>
        <v/>
      </c>
      <c r="W3134" s="544" t="str">
        <f t="shared" si="3781"/>
        <v/>
      </c>
      <c r="X3134" s="544" t="str">
        <f t="shared" si="3781"/>
        <v/>
      </c>
      <c r="Y3134" s="544" t="str">
        <f t="shared" si="3781"/>
        <v/>
      </c>
      <c r="Z3134" s="544" t="str">
        <f t="shared" si="3781"/>
        <v/>
      </c>
      <c r="AA3134" s="544" t="str">
        <f t="shared" si="3781"/>
        <v/>
      </c>
      <c r="AB3134" s="544" t="str">
        <f t="shared" si="3781"/>
        <v/>
      </c>
      <c r="AC3134" s="544" t="str">
        <f t="shared" si="3781"/>
        <v/>
      </c>
      <c r="AD3134" s="544" t="str">
        <f t="shared" si="3781"/>
        <v/>
      </c>
      <c r="AE3134" s="544" t="str">
        <f t="shared" si="3781"/>
        <v/>
      </c>
    </row>
    <row r="3135" spans="2:31" hidden="1">
      <c r="B3135" s="531" t="s">
        <v>756</v>
      </c>
      <c r="D3135" s="1">
        <f ca="1">D1986</f>
        <v>1900</v>
      </c>
      <c r="E3135" s="1">
        <f ca="1">E1986</f>
        <v>1</v>
      </c>
      <c r="F3135" s="1">
        <f ca="1">IF(D3136&gt;10,F1986,1)</f>
        <v>1</v>
      </c>
      <c r="G3135" s="530" t="str">
        <f ca="1">IF(ISBLANK(OFFSET($E$269,$D3134,0)),"brak daty",IF(D3136&gt;10,EDATE(OFFSET($E$269,$D3134,0),D3138),DATE(D3135,E3135,1)))</f>
        <v>brak daty</v>
      </c>
      <c r="H3135" s="543" t="b">
        <f ca="1">SUM(K3135:AE3135)=D3138</f>
        <v>1</v>
      </c>
      <c r="I3135" s="1" t="s">
        <v>752</v>
      </c>
      <c r="K3135" s="5">
        <f ca="1">IF(AND($G3136,NOT(ISTEXT($G3135)),ISNUMBER(Poczatek),ISNUMBER(Koniec_Projekt)),IFERROR(IF($D3135=LataProjekcji,$F3135,IF($D3135&lt;LataProjekcji,IF((SUM(K3135)+12)&lt;$D3138,12,$D3138-SUM(K3135)),0)),0),0)</f>
        <v>0</v>
      </c>
      <c r="L3135" s="5">
        <f ca="1">IF(AND($G3136,NOT(ISTEXT($G3135)),ISNUMBER(Poczatek),ISNUMBER(Koniec_Projekt)),IFERROR(IF($D3135=LataProjekcji,$F3135,IF($D3135&lt;LataProjekcji,IF((SUM($K3135:K3135)+12)&lt;$D3138,12,$D3138-SUM($K3135:K3135)),0)),0),0)</f>
        <v>0</v>
      </c>
      <c r="M3135" s="5">
        <f ca="1">IF(AND($G3136,NOT(ISTEXT($G3135)),ISNUMBER(Poczatek),ISNUMBER(Koniec_Projekt)),IFERROR(IF($D3135=LataProjekcji,$F3135,IF($D3135&lt;LataProjekcji,IF((SUM($K3135:L3135)+12)&lt;$D3138,12,$D3138-SUM($K3135:L3135)),0)),0),0)</f>
        <v>0</v>
      </c>
      <c r="N3135" s="5">
        <f ca="1">IF(AND($G3136,NOT(ISTEXT($G3135)),ISNUMBER(Poczatek),ISNUMBER(Koniec_Projekt)),IFERROR(IF($D3135=LataProjekcji,$F3135,IF($D3135&lt;LataProjekcji,IF((SUM($K3135:M3135)+12)&lt;$D3138,12,$D3138-SUM($K3135:M3135)),0)),0),0)</f>
        <v>0</v>
      </c>
      <c r="O3135" s="5">
        <f ca="1">IF(AND($G3136,NOT(ISTEXT($G3135)),ISNUMBER(Poczatek),ISNUMBER(Koniec_Projekt)),IFERROR(IF($D3135=LataProjekcji,$F3135,IF($D3135&lt;LataProjekcji,IF((SUM($K3135:N3135)+12)&lt;$D3138,12,$D3138-SUM($K3135:N3135)),0)),0),0)</f>
        <v>0</v>
      </c>
      <c r="P3135" s="5">
        <f ca="1">IF(AND($G3136,NOT(ISTEXT($G3135)),ISNUMBER(Poczatek),ISNUMBER(Koniec_Projekt)),IFERROR(IF($D3135=LataProjekcji,$F3135,IF($D3135&lt;LataProjekcji,IF((SUM($K3135:O3135)+12)&lt;$D3138,12,$D3138-SUM($K3135:O3135)),0)),0),0)</f>
        <v>0</v>
      </c>
      <c r="Q3135" s="5">
        <f ca="1">IF(AND($G3136,NOT(ISTEXT($G3135)),ISNUMBER(Poczatek),ISNUMBER(Koniec_Projekt)),IFERROR(IF($D3135=LataProjekcji,$F3135,IF($D3135&lt;LataProjekcji,IF((SUM($K3135:P3135)+12)&lt;$D3138,12,$D3138-SUM($K3135:P3135)),0)),0),0)</f>
        <v>0</v>
      </c>
      <c r="R3135" s="5">
        <f ca="1">IF(AND($G3136,NOT(ISTEXT($G3135)),ISNUMBER(Poczatek),ISNUMBER(Koniec_Projekt)),IFERROR(IF($D3135=LataProjekcji,$F3135,IF($D3135&lt;LataProjekcji,IF((SUM($K3135:Q3135)+12)&lt;$D3138,12,$D3138-SUM($K3135:Q3135)),0)),0),0)</f>
        <v>0</v>
      </c>
      <c r="S3135" s="5">
        <f ca="1">IF(AND($G3136,NOT(ISTEXT($G3135)),ISNUMBER(Poczatek),ISNUMBER(Koniec_Projekt)),IFERROR(IF($D3135=LataProjekcji,$F3135,IF($D3135&lt;LataProjekcji,IF((SUM($K3135:R3135)+12)&lt;$D3138,12,$D3138-SUM($K3135:R3135)),0)),0),0)</f>
        <v>0</v>
      </c>
      <c r="T3135" s="5">
        <f ca="1">IF(AND($G3136,NOT(ISTEXT($G3135)),ISNUMBER(Poczatek),ISNUMBER(Koniec_Projekt)),IFERROR(IF($D3135=LataProjekcji,$F3135,IF($D3135&lt;LataProjekcji,IF((SUM($K3135:S3135)+12)&lt;$D3138,12,$D3138-SUM($K3135:S3135)),0)),0),0)</f>
        <v>0</v>
      </c>
      <c r="U3135" s="5">
        <f ca="1">IF(AND($G3136,NOT(ISTEXT($G3135)),ISNUMBER(Poczatek),ISNUMBER(Koniec_Projekt)),IFERROR(IF($D3135=LataProjekcji,$F3135,IF($D3135&lt;LataProjekcji,IF((SUM($K3135:T3135)+12)&lt;$D3138,12,$D3138-SUM($K3135:T3135)),0)),0),0)</f>
        <v>0</v>
      </c>
      <c r="V3135" s="5">
        <f ca="1">IF(AND($G3136,NOT(ISTEXT($G3135)),ISNUMBER(Poczatek),ISNUMBER(Koniec_Projekt)),IFERROR(IF($D3135=LataProjekcji,$F3135,IF($D3135&lt;LataProjekcji,IF((SUM($K3135:U3135)+12)&lt;$D3138,12,$D3138-SUM($K3135:U3135)),0)),0),0)</f>
        <v>0</v>
      </c>
      <c r="W3135" s="5">
        <f ca="1">IF(AND($G3136,NOT(ISTEXT($G3135)),ISNUMBER(Poczatek),ISNUMBER(Koniec_Projekt)),IFERROR(IF($D3135=LataProjekcji,$F3135,IF($D3135&lt;LataProjekcji,IF((SUM($K3135:V3135)+12)&lt;$D3138,12,$D3138-SUM($K3135:V3135)),0)),0),0)</f>
        <v>0</v>
      </c>
      <c r="X3135" s="5">
        <f ca="1">IF(AND($G3136,NOT(ISTEXT($G3135)),ISNUMBER(Poczatek),ISNUMBER(Koniec_Projekt)),IFERROR(IF($D3135=LataProjekcji,$F3135,IF($D3135&lt;LataProjekcji,IF((SUM($K3135:W3135)+12)&lt;$D3138,12,$D3138-SUM($K3135:W3135)),0)),0),0)</f>
        <v>0</v>
      </c>
      <c r="Y3135" s="5">
        <f ca="1">IF(AND($G3136,NOT(ISTEXT($G3135)),ISNUMBER(Poczatek),ISNUMBER(Koniec_Projekt)),IFERROR(IF($D3135=LataProjekcji,$F3135,IF($D3135&lt;LataProjekcji,IF((SUM($K3135:X3135)+12)&lt;$D3138,12,$D3138-SUM($K3135:X3135)),0)),0),0)</f>
        <v>0</v>
      </c>
      <c r="Z3135" s="5">
        <f ca="1">IF(AND($G3136,NOT(ISTEXT($G3135)),ISNUMBER(Poczatek),ISNUMBER(Koniec_Projekt)),IFERROR(IF($D3135=LataProjekcji,$F3135,IF($D3135&lt;LataProjekcji,IF((SUM($K3135:Y3135)+12)&lt;$D3138,12,$D3138-SUM($K3135:Y3135)),0)),0),0)</f>
        <v>0</v>
      </c>
      <c r="AA3135" s="5">
        <f ca="1">IF(AND($G3136,NOT(ISTEXT($G3135)),ISNUMBER(Poczatek),ISNUMBER(Koniec_Projekt)),IFERROR(IF($D3135=LataProjekcji,$F3135,IF($D3135&lt;LataProjekcji,IF((SUM($K3135:Z3135)+12)&lt;$D3138,12,$D3138-SUM($K3135:Z3135)),0)),0),0)</f>
        <v>0</v>
      </c>
      <c r="AB3135" s="5">
        <f ca="1">IF(AND($G3136,NOT(ISTEXT($G3135)),ISNUMBER(Poczatek),ISNUMBER(Koniec_Projekt)),IFERROR(IF($D3135=LataProjekcji,$F3135,IF($D3135&lt;LataProjekcji,IF((SUM($K3135:AA3135)+12)&lt;$D3138,12,$D3138-SUM($K3135:AA3135)),0)),0),0)</f>
        <v>0</v>
      </c>
      <c r="AC3135" s="5">
        <f ca="1">IF(AND($G3136,NOT(ISTEXT($G3135)),ISNUMBER(Poczatek),ISNUMBER(Koniec_Projekt)),IFERROR(IF($D3135=LataProjekcji,$F3135,IF($D3135&lt;LataProjekcji,IF((SUM($K3135:AB3135)+12)&lt;$D3138,12,$D3138-SUM($K3135:AB3135)),0)),0),0)</f>
        <v>0</v>
      </c>
      <c r="AD3135" s="5">
        <f ca="1">IF(AND($G3136,NOT(ISTEXT($G3135)),ISNUMBER(Poczatek),ISNUMBER(Koniec_Projekt)),IFERROR(IF($D3135=LataProjekcji,$F3135,IF($D3135&lt;LataProjekcji,IF((SUM($K3135:AC3135)+12)&lt;$D3138,12,$D3138-SUM($K3135:AC3135)),0)),0),0)</f>
        <v>0</v>
      </c>
      <c r="AE3135" s="5">
        <f ca="1">IF(AND($G3136,NOT(ISTEXT($G3135)),ISNUMBER(Poczatek),ISNUMBER(Koniec_Projekt)),IFERROR(IF($D3135=LataProjekcji,$F3135,IF($D3135&lt;LataProjekcji,IF((SUM($K3135:AD3135)+12)&lt;$D3138,12,$D3138-SUM($K3135:AD3135)),0)),0),0)</f>
        <v>0</v>
      </c>
    </row>
    <row r="3136" spans="2:31" hidden="1">
      <c r="B3136" s="531" t="s">
        <v>758</v>
      </c>
      <c r="D3136" s="5">
        <f ca="1">D1987</f>
        <v>0</v>
      </c>
      <c r="E3136" s="459">
        <f ca="1">E1987</f>
        <v>0</v>
      </c>
      <c r="F3136" s="459">
        <f ca="1">F1987</f>
        <v>0</v>
      </c>
      <c r="G3136" s="1" t="b">
        <f>NOT(ISBLANK(am_inneST))</f>
        <v>0</v>
      </c>
      <c r="H3136" s="543" t="b">
        <f ca="1">SUM(K3136:AE3136)=E3138</f>
        <v>1</v>
      </c>
      <c r="I3136" s="1" t="s">
        <v>753</v>
      </c>
      <c r="K3136" s="542">
        <f ca="1">IF(AND($G3136,NOT(ISTEXT($G3135)),ISNUMBER(Poczatek),ISNUMBER(Koniec_Projekt)),IFERROR(IF($D3135=LataProjekcji,IF($F3135&gt;$E3138,$E3138,$F3135),IF($D3138&gt;=$E3138,(IF($D3135&lt;LataProjekcji,IF((SUM(J3136:$K3136)+12)&lt;$E3138,12,$E3138-SUM(J3136:$K3136)),0)),(IF($D3135&lt;LataProjekcji,IF((SUM(J3136:$K3136)+12)&lt;$D3138,12,$D3138-SUM(J3136:$K3136)),0)))),0),0)</f>
        <v>0</v>
      </c>
      <c r="L3136" s="542">
        <f ca="1">IF(AND($G3136,NOT(ISTEXT($G3135)),ISNUMBER(Poczatek),ISNUMBER(Koniec_Projekt)),IFERROR(IF($D3135=LataProjekcji,IF($F3135&gt;$E3138,$E3138,$F3135),IF($D3138&gt;=$E3138,(IF($D3135&lt;LataProjekcji,IF((SUM($K3136:K3136)+12)&lt;$E3138,12,$E3138-SUM($K3136:K3136)),0)),(IF($D3135&lt;LataProjekcji,IF((SUM($K3136:K3136)+12)&lt;$D3138,12,$D3138-SUM($K3136:K3136)),0)))),0),0)</f>
        <v>0</v>
      </c>
      <c r="M3136" s="542">
        <f ca="1">IF(AND($G3136,NOT(ISTEXT($G3135)),ISNUMBER(Poczatek),ISNUMBER(Koniec_Projekt)),IFERROR(IF($D3135=LataProjekcji,IF($F3135&gt;$E3138,$E3138,$F3135),IF($D3138&gt;=$E3138,(IF($D3135&lt;LataProjekcji,IF((SUM($K3136:L3136)+12)&lt;$E3138,12,$E3138-SUM($K3136:L3136)),0)),(IF($D3135&lt;LataProjekcji,IF((SUM($K3136:L3136)+12)&lt;$D3138,12,$D3138-SUM($K3136:L3136)),0)))),0),0)</f>
        <v>0</v>
      </c>
      <c r="N3136" s="542">
        <f ca="1">IF(AND($G3136,NOT(ISTEXT($G3135)),ISNUMBER(Poczatek),ISNUMBER(Koniec_Projekt)),IFERROR(IF($D3135=LataProjekcji,IF($F3135&gt;$E3138,$E3138,$F3135),IF($D3138&gt;=$E3138,(IF($D3135&lt;LataProjekcji,IF((SUM($K3136:M3136)+12)&lt;$E3138,12,$E3138-SUM($K3136:M3136)),0)),(IF($D3135&lt;LataProjekcji,IF((SUM($K3136:M3136)+12)&lt;$D3138,12,$D3138-SUM($K3136:M3136)),0)))),0),0)</f>
        <v>0</v>
      </c>
      <c r="O3136" s="542">
        <f ca="1">IF(AND($G3136,NOT(ISTEXT($G3135)),ISNUMBER(Poczatek),ISNUMBER(Koniec_Projekt)),IFERROR(IF($D3135=LataProjekcji,IF($F3135&gt;$E3138,$E3138,$F3135),IF($D3138&gt;=$E3138,(IF($D3135&lt;LataProjekcji,IF((SUM($K3136:N3136)+12)&lt;$E3138,12,$E3138-SUM($K3136:N3136)),0)),(IF($D3135&lt;LataProjekcji,IF((SUM($K3136:N3136)+12)&lt;$D3138,12,$D3138-SUM($K3136:N3136)),0)))),0),0)</f>
        <v>0</v>
      </c>
      <c r="P3136" s="542">
        <f ca="1">IF(AND($G3136,NOT(ISTEXT($G3135)),ISNUMBER(Poczatek),ISNUMBER(Koniec_Projekt)),IFERROR(IF($D3135=LataProjekcji,IF($F3135&gt;$E3138,$E3138,$F3135),IF($D3138&gt;=$E3138,(IF($D3135&lt;LataProjekcji,IF((SUM($K3136:O3136)+12)&lt;$E3138,12,$E3138-SUM($K3136:O3136)),0)),(IF($D3135&lt;LataProjekcji,IF((SUM($K3136:O3136)+12)&lt;$D3138,12,$D3138-SUM($K3136:O3136)),0)))),0),0)</f>
        <v>0</v>
      </c>
      <c r="Q3136" s="542">
        <f ca="1">IF(AND($G3136,NOT(ISTEXT($G3135)),ISNUMBER(Poczatek),ISNUMBER(Koniec_Projekt)),IFERROR(IF($D3135=LataProjekcji,IF($F3135&gt;$E3138,$E3138,$F3135),IF($D3138&gt;=$E3138,(IF($D3135&lt;LataProjekcji,IF((SUM($K3136:P3136)+12)&lt;$E3138,12,$E3138-SUM($K3136:P3136)),0)),(IF($D3135&lt;LataProjekcji,IF((SUM($K3136:P3136)+12)&lt;$D3138,12,$D3138-SUM($K3136:P3136)),0)))),0),0)</f>
        <v>0</v>
      </c>
      <c r="R3136" s="542">
        <f ca="1">IF(AND($G3136,NOT(ISTEXT($G3135)),ISNUMBER(Poczatek),ISNUMBER(Koniec_Projekt)),IFERROR(IF($D3135=LataProjekcji,IF($F3135&gt;$E3138,$E3138,$F3135),IF($D3138&gt;=$E3138,(IF($D3135&lt;LataProjekcji,IF((SUM($K3136:Q3136)+12)&lt;$E3138,12,$E3138-SUM($K3136:Q3136)),0)),(IF($D3135&lt;LataProjekcji,IF((SUM($K3136:Q3136)+12)&lt;$D3138,12,$D3138-SUM($K3136:Q3136)),0)))),0),0)</f>
        <v>0</v>
      </c>
      <c r="S3136" s="542">
        <f ca="1">IF(AND($G3136,NOT(ISTEXT($G3135)),ISNUMBER(Poczatek),ISNUMBER(Koniec_Projekt)),IFERROR(IF($D3135=LataProjekcji,IF($F3135&gt;$E3138,$E3138,$F3135),IF($D3138&gt;=$E3138,(IF($D3135&lt;LataProjekcji,IF((SUM($K3136:R3136)+12)&lt;$E3138,12,$E3138-SUM($K3136:R3136)),0)),(IF($D3135&lt;LataProjekcji,IF((SUM($K3136:R3136)+12)&lt;$D3138,12,$D3138-SUM($K3136:R3136)),0)))),0),0)</f>
        <v>0</v>
      </c>
      <c r="T3136" s="542">
        <f ca="1">IF(AND($G3136,NOT(ISTEXT($G3135)),ISNUMBER(Poczatek),ISNUMBER(Koniec_Projekt)),IFERROR(IF($D3135=LataProjekcji,IF($F3135&gt;$E3138,$E3138,$F3135),IF($D3138&gt;=$E3138,(IF($D3135&lt;LataProjekcji,IF((SUM($K3136:S3136)+12)&lt;$E3138,12,$E3138-SUM($K3136:S3136)),0)),(IF($D3135&lt;LataProjekcji,IF((SUM($K3136:S3136)+12)&lt;$D3138,12,$D3138-SUM($K3136:S3136)),0)))),0),0)</f>
        <v>0</v>
      </c>
      <c r="U3136" s="542">
        <f ca="1">IF(AND($G3136,NOT(ISTEXT($G3135)),ISNUMBER(Poczatek),ISNUMBER(Koniec_Projekt)),IFERROR(IF($D3135=LataProjekcji,IF($F3135&gt;$E3138,$E3138,$F3135),IF($D3138&gt;=$E3138,(IF($D3135&lt;LataProjekcji,IF((SUM($K3136:T3136)+12)&lt;$E3138,12,$E3138-SUM($K3136:T3136)),0)),(IF($D3135&lt;LataProjekcji,IF((SUM($K3136:T3136)+12)&lt;$D3138,12,$D3138-SUM($K3136:T3136)),0)))),0),0)</f>
        <v>0</v>
      </c>
      <c r="V3136" s="542">
        <f ca="1">IF(AND($G3136,NOT(ISTEXT($G3135)),ISNUMBER(Poczatek),ISNUMBER(Koniec_Projekt)),IFERROR(IF($D3135=LataProjekcji,IF($F3135&gt;$E3138,$E3138,$F3135),IF($D3138&gt;=$E3138,(IF($D3135&lt;LataProjekcji,IF((SUM($K3136:U3136)+12)&lt;$E3138,12,$E3138-SUM($K3136:U3136)),0)),(IF($D3135&lt;LataProjekcji,IF((SUM($K3136:U3136)+12)&lt;$D3138,12,$D3138-SUM($K3136:U3136)),0)))),0),0)</f>
        <v>0</v>
      </c>
      <c r="W3136" s="542">
        <f ca="1">IF(AND($G3136,NOT(ISTEXT($G3135)),ISNUMBER(Poczatek),ISNUMBER(Koniec_Projekt)),IFERROR(IF($D3135=LataProjekcji,IF($F3135&gt;$E3138,$E3138,$F3135),IF($D3138&gt;=$E3138,(IF($D3135&lt;LataProjekcji,IF((SUM($K3136:V3136)+12)&lt;$E3138,12,$E3138-SUM($K3136:V3136)),0)),(IF($D3135&lt;LataProjekcji,IF((SUM($K3136:V3136)+12)&lt;$D3138,12,$D3138-SUM($K3136:V3136)),0)))),0),0)</f>
        <v>0</v>
      </c>
      <c r="X3136" s="542">
        <f ca="1">IF(AND($G3136,NOT(ISTEXT($G3135)),ISNUMBER(Poczatek),ISNUMBER(Koniec_Projekt)),IFERROR(IF($D3135=LataProjekcji,IF($F3135&gt;$E3138,$E3138,$F3135),IF($D3138&gt;=$E3138,(IF($D3135&lt;LataProjekcji,IF((SUM($K3136:W3136)+12)&lt;$E3138,12,$E3138-SUM($K3136:W3136)),0)),(IF($D3135&lt;LataProjekcji,IF((SUM($K3136:W3136)+12)&lt;$D3138,12,$D3138-SUM($K3136:W3136)),0)))),0),0)</f>
        <v>0</v>
      </c>
      <c r="Y3136" s="542">
        <f ca="1">IF(AND($G3136,NOT(ISTEXT($G3135)),ISNUMBER(Poczatek),ISNUMBER(Koniec_Projekt)),IFERROR(IF($D3135=LataProjekcji,IF($F3135&gt;$E3138,$E3138,$F3135),IF($D3138&gt;=$E3138,(IF($D3135&lt;LataProjekcji,IF((SUM($K3136:X3136)+12)&lt;$E3138,12,$E3138-SUM($K3136:X3136)),0)),(IF($D3135&lt;LataProjekcji,IF((SUM($K3136:X3136)+12)&lt;$D3138,12,$D3138-SUM($K3136:X3136)),0)))),0),0)</f>
        <v>0</v>
      </c>
      <c r="Z3136" s="542">
        <f ca="1">IF(AND($G3136,NOT(ISTEXT($G3135)),ISNUMBER(Poczatek),ISNUMBER(Koniec_Projekt)),IFERROR(IF($D3135=LataProjekcji,IF($F3135&gt;$E3138,$E3138,$F3135),IF($D3138&gt;=$E3138,(IF($D3135&lt;LataProjekcji,IF((SUM($K3136:Y3136)+12)&lt;$E3138,12,$E3138-SUM($K3136:Y3136)),0)),(IF($D3135&lt;LataProjekcji,IF((SUM($K3136:Y3136)+12)&lt;$D3138,12,$D3138-SUM($K3136:Y3136)),0)))),0),0)</f>
        <v>0</v>
      </c>
      <c r="AA3136" s="542">
        <f ca="1">IF(AND($G3136,NOT(ISTEXT($G3135)),ISNUMBER(Poczatek),ISNUMBER(Koniec_Projekt)),IFERROR(IF($D3135=LataProjekcji,IF($F3135&gt;$E3138,$E3138,$F3135),IF($D3138&gt;=$E3138,(IF($D3135&lt;LataProjekcji,IF((SUM($K3136:Z3136)+12)&lt;$E3138,12,$E3138-SUM($K3136:Z3136)),0)),(IF($D3135&lt;LataProjekcji,IF((SUM($K3136:Z3136)+12)&lt;$D3138,12,$D3138-SUM($K3136:Z3136)),0)))),0),0)</f>
        <v>0</v>
      </c>
      <c r="AB3136" s="542">
        <f ca="1">IF(AND($G3136,NOT(ISTEXT($G3135)),ISNUMBER(Poczatek),ISNUMBER(Koniec_Projekt)),IFERROR(IF($D3135=LataProjekcji,IF($F3135&gt;$E3138,$E3138,$F3135),IF($D3138&gt;=$E3138,(IF($D3135&lt;LataProjekcji,IF((SUM($K3136:AA3136)+12)&lt;$E3138,12,$E3138-SUM($K3136:AA3136)),0)),(IF($D3135&lt;LataProjekcji,IF((SUM($K3136:AA3136)+12)&lt;$D3138,12,$D3138-SUM($K3136:AA3136)),0)))),0),0)</f>
        <v>0</v>
      </c>
      <c r="AC3136" s="542">
        <f ca="1">IF(AND($G3136,NOT(ISTEXT($G3135)),ISNUMBER(Poczatek),ISNUMBER(Koniec_Projekt)),IFERROR(IF($D3135=LataProjekcji,IF($F3135&gt;$E3138,$E3138,$F3135),IF($D3138&gt;=$E3138,(IF($D3135&lt;LataProjekcji,IF((SUM($K3136:AB3136)+12)&lt;$E3138,12,$E3138-SUM($K3136:AB3136)),0)),(IF($D3135&lt;LataProjekcji,IF((SUM($K3136:AB3136)+12)&lt;$D3138,12,$D3138-SUM($K3136:AB3136)),0)))),0),0)</f>
        <v>0</v>
      </c>
      <c r="AD3136" s="542">
        <f ca="1">IF(AND($G3136,NOT(ISTEXT($G3135)),ISNUMBER(Poczatek),ISNUMBER(Koniec_Projekt)),IFERROR(IF($D3135=LataProjekcji,IF($F3135&gt;$E3138,$E3138,$F3135),IF($D3138&gt;=$E3138,(IF($D3135&lt;LataProjekcji,IF((SUM($K3136:AC3136)+12)&lt;$E3138,12,$E3138-SUM($K3136:AC3136)),0)),(IF($D3135&lt;LataProjekcji,IF((SUM($K3136:AC3136)+12)&lt;$D3138,12,$D3138-SUM($K3136:AC3136)),0)))),0),0)</f>
        <v>0</v>
      </c>
      <c r="AE3136" s="542">
        <f ca="1">IF(AND($G3136,NOT(ISTEXT($G3135)),ISNUMBER(Poczatek),ISNUMBER(Koniec_Projekt)),IFERROR(IF($D3135=LataProjekcji,IF($F3135&gt;$E3138,$E3138,$F3135),IF($D3138&gt;=$E3138,(IF($D3135&lt;LataProjekcji,IF((SUM($K3136:AD3136)+12)&lt;$E3138,12,$E3138-SUM($K3136:AD3136)),0)),(IF($D3135&lt;LataProjekcji,IF((SUM($K3136:AD3136)+12)&lt;$D3138,12,$D3138-SUM($K3136:AD3136)),0)))),0),0)</f>
        <v>0</v>
      </c>
    </row>
    <row r="3137" spans="2:31" hidden="1">
      <c r="B3137" s="531" t="s">
        <v>757</v>
      </c>
      <c r="D3137" s="459">
        <f ca="1">D1988</f>
        <v>0</v>
      </c>
      <c r="E3137" s="459">
        <f ca="1">IF(D3136&gt;10,ROUND(D3137/12,2),D3137)</f>
        <v>0</v>
      </c>
      <c r="F3137" s="529">
        <f>Koniec_Projekt</f>
        <v>0</v>
      </c>
      <c r="G3137" s="330">
        <f>Miesiac_Koniec_Projekt</f>
        <v>0</v>
      </c>
      <c r="H3137" s="543" t="b">
        <f ca="1">SUM(K3137:AE3137)=D3136</f>
        <v>1</v>
      </c>
      <c r="I3137" s="1" t="s">
        <v>716</v>
      </c>
      <c r="K3137" s="256">
        <f ca="1">IF(AND($G3136,NOT(ISTEXT($G3135)),ISNUMBER(Poczatek),ISNUMBER(Koniec_Projekt)),IFERROR(IF(LataProjekcji=$F3138,ROUND($D3136,0),ROUND(K3135*$E3137,0)),0),0)</f>
        <v>0</v>
      </c>
      <c r="L3137" s="5">
        <f ca="1">IF(AND($G3136,NOT(ISTEXT($G3135)),ISNUMBER(Poczatek),ISNUMBER(Koniec_Projekt)),IFERROR(IF(LataProjekcji=$F3138,ROUND($D3136-SUM(K3137:$K3137),0),ROUND(L3135*$E3137,0)),0),0)</f>
        <v>0</v>
      </c>
      <c r="M3137" s="5">
        <f ca="1">IF(AND($G3136,NOT(ISTEXT($G3135)),ISNUMBER(Poczatek),ISNUMBER(Koniec_Projekt)),IFERROR(IF(LataProjekcji=$F3138,ROUND($D3136-SUM($K3137:L3137),0),ROUND(M3135*$E3137,0)),0),0)</f>
        <v>0</v>
      </c>
      <c r="N3137" s="5">
        <f ca="1">IF(AND($G3136,NOT(ISTEXT($G3135)),ISNUMBER(Poczatek),ISNUMBER(Koniec_Projekt)),IFERROR(IF(LataProjekcji=$F3138,ROUND($D3136-SUM($K3137:M3137),0),ROUND(N3135*$E3137,0)),0),0)</f>
        <v>0</v>
      </c>
      <c r="O3137" s="5">
        <f ca="1">IF(AND($G3136,NOT(ISTEXT($G3135)),ISNUMBER(Poczatek),ISNUMBER(Koniec_Projekt)),IFERROR(IF(LataProjekcji=$F3138,ROUND($D3136-SUM($K3137:N3137),0),ROUND(O3135*$E3137,0)),0),0)</f>
        <v>0</v>
      </c>
      <c r="P3137" s="5">
        <f ca="1">IF(AND($G3136,NOT(ISTEXT($G3135)),ISNUMBER(Poczatek),ISNUMBER(Koniec_Projekt)),IFERROR(IF(LataProjekcji=$F3138,ROUND($D3136-SUM($K3137:O3137),0),ROUND(P3135*$E3137,0)),0),0)</f>
        <v>0</v>
      </c>
      <c r="Q3137" s="5">
        <f ca="1">IF(AND($G3136,NOT(ISTEXT($G3135)),ISNUMBER(Poczatek),ISNUMBER(Koniec_Projekt)),IFERROR(IF(LataProjekcji=$F3138,ROUND($D3136-SUM($K3137:P3137),0),ROUND(Q3135*$E3137,0)),0),0)</f>
        <v>0</v>
      </c>
      <c r="R3137" s="5">
        <f ca="1">IF(AND($G3136,NOT(ISTEXT($G3135)),ISNUMBER(Poczatek),ISNUMBER(Koniec_Projekt)),IFERROR(IF(LataProjekcji=$F3138,ROUND($D3136-SUM($K3137:Q3137),0),ROUND(R3135*$E3137,0)),0),0)</f>
        <v>0</v>
      </c>
      <c r="S3137" s="5">
        <f ca="1">IF(AND($G3136,NOT(ISTEXT($G3135)),ISNUMBER(Poczatek),ISNUMBER(Koniec_Projekt)),IFERROR(IF(LataProjekcji=$F3138,ROUND($D3136-SUM($K3137:R3137),0),ROUND(S3135*$E3137,0)),0),0)</f>
        <v>0</v>
      </c>
      <c r="T3137" s="5">
        <f ca="1">IF(AND($G3136,NOT(ISTEXT($G3135)),ISNUMBER(Poczatek),ISNUMBER(Koniec_Projekt)),IFERROR(IF(LataProjekcji=$F3138,ROUND($D3136-SUM($K3137:S3137),0),ROUND(T3135*$E3137,0)),0),0)</f>
        <v>0</v>
      </c>
      <c r="U3137" s="5">
        <f ca="1">IF(AND($G3136,NOT(ISTEXT($G3135)),ISNUMBER(Poczatek),ISNUMBER(Koniec_Projekt)),IFERROR(IF(LataProjekcji=$F3138,ROUND($D3136-SUM($K3137:T3137),0),ROUND(U3135*$E3137,0)),0),0)</f>
        <v>0</v>
      </c>
      <c r="V3137" s="5">
        <f ca="1">IF(AND($G3136,NOT(ISTEXT($G3135)),ISNUMBER(Poczatek),ISNUMBER(Koniec_Projekt)),IFERROR(IF(LataProjekcji=$F3138,ROUND($D3136-SUM($K3137:U3137),0),ROUND(V3135*$E3137,0)),0),0)</f>
        <v>0</v>
      </c>
      <c r="W3137" s="5">
        <f ca="1">IF(AND($G3136,NOT(ISTEXT($G3135)),ISNUMBER(Poczatek),ISNUMBER(Koniec_Projekt)),IFERROR(IF(LataProjekcji=$F3138,ROUND($D3136-SUM($K3137:V3137),0),ROUND(W3135*$E3137,0)),0),0)</f>
        <v>0</v>
      </c>
      <c r="X3137" s="5">
        <f ca="1">IF(AND($G3136,NOT(ISTEXT($G3135)),ISNUMBER(Poczatek),ISNUMBER(Koniec_Projekt)),IFERROR(IF(LataProjekcji=$F3138,ROUND($D3136-SUM($K3137:W3137),0),ROUND(X3135*$E3137,0)),0),0)</f>
        <v>0</v>
      </c>
      <c r="Y3137" s="5">
        <f ca="1">IF(AND($G3136,NOT(ISTEXT($G3135)),ISNUMBER(Poczatek),ISNUMBER(Koniec_Projekt)),IFERROR(IF(LataProjekcji=$F3138,ROUND($D3136-SUM($K3137:X3137),0),ROUND(Y3135*$E3137,0)),0),0)</f>
        <v>0</v>
      </c>
      <c r="Z3137" s="5">
        <f ca="1">IF(AND($G3136,NOT(ISTEXT($G3135)),ISNUMBER(Poczatek),ISNUMBER(Koniec_Projekt)),IFERROR(IF(LataProjekcji=$F3138,ROUND($D3136-SUM($K3137:Y3137),0),ROUND(Z3135*$E3137,0)),0),0)</f>
        <v>0</v>
      </c>
      <c r="AA3137" s="5">
        <f ca="1">IF(AND($G3136,NOT(ISTEXT($G3135)),ISNUMBER(Poczatek),ISNUMBER(Koniec_Projekt)),IFERROR(IF(LataProjekcji=$F3138,ROUND($D3136-SUM($K3137:Z3137),0),ROUND(AA3135*$E3137,0)),0),0)</f>
        <v>0</v>
      </c>
      <c r="AB3137" s="5">
        <f ca="1">IF(AND($G3136,NOT(ISTEXT($G3135)),ISNUMBER(Poczatek),ISNUMBER(Koniec_Projekt)),IFERROR(IF(LataProjekcji=$F3138,ROUND($D3136-SUM($K3137:AA3137),0),ROUND(AB3135*$E3137,0)),0),0)</f>
        <v>0</v>
      </c>
      <c r="AC3137" s="5">
        <f ca="1">IF(AND($G3136,NOT(ISTEXT($G3135)),ISNUMBER(Poczatek),ISNUMBER(Koniec_Projekt)),IFERROR(IF(LataProjekcji=$F3138,ROUND($D3136-SUM($K3137:AB3137),0),ROUND(AC3135*$E3137,0)),0),0)</f>
        <v>0</v>
      </c>
      <c r="AD3137" s="5">
        <f ca="1">IF(AND($G3136,NOT(ISTEXT($G3135)),ISNUMBER(Poczatek),ISNUMBER(Koniec_Projekt)),IFERROR(IF(LataProjekcji=$F3138,ROUND($D3136-SUM($K3137:AC3137),0),ROUND(AD3135*$E3137,0)),0),0)</f>
        <v>0</v>
      </c>
      <c r="AE3137" s="5">
        <f ca="1">IF(AND($G3136,NOT(ISTEXT($G3135)),ISNUMBER(Poczatek),ISNUMBER(Koniec_Projekt)),IFERROR(IF(LataProjekcji=$F3138,ROUND($D3136-SUM($K3137:AD3137),0),ROUND(AE3135*$E3137,0)),0),0)</f>
        <v>0</v>
      </c>
    </row>
    <row r="3138" spans="2:31" hidden="1">
      <c r="B3138" s="531" t="s">
        <v>754</v>
      </c>
      <c r="D3138" s="1">
        <f ca="1">IFERROR(ROUNDUP(D3136/E3137,0),0)</f>
        <v>0</v>
      </c>
      <c r="E3138" s="1">
        <f ca="1">IF(D3138=0,0,DATEDIF(DATE(D3135,E3135,1),DATE(F3137,G3137,1),"m"))</f>
        <v>0</v>
      </c>
      <c r="F3138" s="1" t="str">
        <f ca="1">IFERROR(YEAR(G3135),"brak daty")</f>
        <v>brak daty</v>
      </c>
      <c r="G3138" s="1" t="str">
        <f ca="1">IFERROR(MONTH(G3135),"brak daty")</f>
        <v>brak daty</v>
      </c>
      <c r="I3138" s="1" t="s">
        <v>426</v>
      </c>
      <c r="K3138" s="5">
        <f ca="1">IF(AND($G3136,NOT(ISTEXT($G3135)),ISNUMBER(Poczatek),ISNUMBER(Koniec_Projekt)),IFERROR(IF(LataProjekcji=$F3137,IF(AND($G3137=$G3138,$F3137=$F3138),ROUND($D3136-SUM($K3138),0),ROUND(K3136*$E3137,0)),IF(LataProjekcji&gt;$F3137,0,ROUND(K3136*$E3137,0))),0),0)</f>
        <v>0</v>
      </c>
      <c r="L3138" s="5">
        <f ca="1">IF(AND($G3136,NOT(ISTEXT($G3135)),ISNUMBER(Poczatek),ISNUMBER(Koniec_Projekt)),IFERROR(IF(LataProjekcji=$F3137,IF(AND($G3137=$G3138,$F3137=$F3138),ROUND($D3136-SUM($K3138:K3138),0),ROUND(L3136*$E3137,0)),IF(LataProjekcji&gt;$F3137,0,ROUND(L3136*$E3137,0))),0),0)</f>
        <v>0</v>
      </c>
      <c r="M3138" s="5">
        <f ca="1">IF(AND($G3136,NOT(ISTEXT($G3135)),ISNUMBER(Poczatek),ISNUMBER(Koniec_Projekt)),IFERROR(IF(LataProjekcji=$F3137,IF(AND($G3137=$G3138,$F3137=$F3138),ROUND($D3136-SUM($K3138:L3138),0),ROUND(M3136*$E3137,0)),IF(LataProjekcji&gt;$F3137,0,ROUND(M3136*$E3137,0))),0),0)</f>
        <v>0</v>
      </c>
      <c r="N3138" s="5">
        <f ca="1">IF(AND($G3136,NOT(ISTEXT($G3135)),ISNUMBER(Poczatek),ISNUMBER(Koniec_Projekt)),IFERROR(IF(LataProjekcji=$F3137,IF(AND($G3137=$G3138,$F3137=$F3138),ROUND($D3136-SUM($K3138:M3138),0),ROUND(N3136*$E3137,0)),IF(LataProjekcji&gt;$F3137,0,ROUND(N3136*$E3137,0))),0),0)</f>
        <v>0</v>
      </c>
      <c r="O3138" s="5">
        <f ca="1">IF(AND($G3136,NOT(ISTEXT($G3135)),ISNUMBER(Poczatek),ISNUMBER(Koniec_Projekt)),IFERROR(IF(LataProjekcji=$F3137,IF(AND($G3137=$G3138,$F3137=$F3138),ROUND($D3136-SUM($K3138:N3138),0),ROUND(O3136*$E3137,0)),IF(LataProjekcji&gt;$F3137,0,ROUND(O3136*$E3137,0))),0),0)</f>
        <v>0</v>
      </c>
      <c r="P3138" s="5">
        <f ca="1">IF(AND($G3136,NOT(ISTEXT($G3135)),ISNUMBER(Poczatek),ISNUMBER(Koniec_Projekt)),IFERROR(IF(LataProjekcji=$F3137,IF(AND($G3137=$G3138,$F3137=$F3138),ROUND($D3136-SUM($K3138:O3138),0),ROUND(P3136*$E3137,0)),IF(LataProjekcji&gt;$F3137,0,ROUND(P3136*$E3137,0))),0),0)</f>
        <v>0</v>
      </c>
      <c r="Q3138" s="5">
        <f ca="1">IF(AND($G3136,NOT(ISTEXT($G3135)),ISNUMBER(Poczatek),ISNUMBER(Koniec_Projekt)),IFERROR(IF(LataProjekcji=$F3137,IF(AND($G3137=$G3138,$F3137=$F3138),ROUND($D3136-SUM($K3138:P3138),0),ROUND(Q3136*$E3137,0)),IF(LataProjekcji&gt;$F3137,0,ROUND(Q3136*$E3137,0))),0),0)</f>
        <v>0</v>
      </c>
      <c r="R3138" s="5">
        <f ca="1">IF(AND($G3136,NOT(ISTEXT($G3135)),ISNUMBER(Poczatek),ISNUMBER(Koniec_Projekt)),IFERROR(IF(LataProjekcji=$F3137,IF(AND($G3137=$G3138,$F3137=$F3138),ROUND($D3136-SUM($K3138:Q3138),0),ROUND(R3136*$E3137,0)),IF(LataProjekcji&gt;$F3137,0,ROUND(R3136*$E3137,0))),0),0)</f>
        <v>0</v>
      </c>
      <c r="S3138" s="5">
        <f ca="1">IF(AND($G3136,NOT(ISTEXT($G3135)),ISNUMBER(Poczatek),ISNUMBER(Koniec_Projekt)),IFERROR(IF(LataProjekcji=$F3137,IF(AND($G3137=$G3138,$F3137=$F3138),ROUND($D3136-SUM($K3138:R3138),0),ROUND(S3136*$E3137,0)),IF(LataProjekcji&gt;$F3137,0,ROUND(S3136*$E3137,0))),0),0)</f>
        <v>0</v>
      </c>
      <c r="T3138" s="5">
        <f ca="1">IF(AND($G3136,NOT(ISTEXT($G3135)),ISNUMBER(Poczatek),ISNUMBER(Koniec_Projekt)),IFERROR(IF(LataProjekcji=$F3137,IF(AND($G3137=$G3138,$F3137=$F3138),ROUND($D3136-SUM($K3138:S3138),0),ROUND(T3136*$E3137,0)),IF(LataProjekcji&gt;$F3137,0,ROUND(T3136*$E3137,0))),0),0)</f>
        <v>0</v>
      </c>
      <c r="U3138" s="5">
        <f ca="1">IF(AND($G3136,NOT(ISTEXT($G3135)),ISNUMBER(Poczatek),ISNUMBER(Koniec_Projekt)),IFERROR(IF(LataProjekcji=$F3137,IF(AND($G3137=$G3138,$F3137=$F3138),ROUND($D3136-SUM($K3138:T3138),0),ROUND(U3136*$E3137,0)),IF(LataProjekcji&gt;$F3137,0,ROUND(U3136*$E3137,0))),0),0)</f>
        <v>0</v>
      </c>
      <c r="V3138" s="5">
        <f ca="1">IF(AND($G3136,NOT(ISTEXT($G3135)),ISNUMBER(Poczatek),ISNUMBER(Koniec_Projekt)),IFERROR(IF(LataProjekcji=$F3137,IF(AND($G3137=$G3138,$F3137=$F3138),ROUND($D3136-SUM($K3138:U3138),0),ROUND(V3136*$E3137,0)),IF(LataProjekcji&gt;$F3137,0,ROUND(V3136*$E3137,0))),0),0)</f>
        <v>0</v>
      </c>
      <c r="W3138" s="5">
        <f ca="1">IF(AND($G3136,NOT(ISTEXT($G3135)),ISNUMBER(Poczatek),ISNUMBER(Koniec_Projekt)),IFERROR(IF(LataProjekcji=$F3137,IF(AND($G3137=$G3138,$F3137=$F3138),ROUND($D3136-SUM($K3138:V3138),0),ROUND(W3136*$E3137,0)),IF(LataProjekcji&gt;$F3137,0,ROUND(W3136*$E3137,0))),0),0)</f>
        <v>0</v>
      </c>
      <c r="X3138" s="5">
        <f ca="1">IF(AND($G3136,NOT(ISTEXT($G3135)),ISNUMBER(Poczatek),ISNUMBER(Koniec_Projekt)),IFERROR(IF(LataProjekcji=$F3137,IF(AND($G3137=$G3138,$F3137=$F3138),ROUND($D3136-SUM($K3138:W3138),0),ROUND(X3136*$E3137,0)),IF(LataProjekcji&gt;$F3137,0,ROUND(X3136*$E3137,0))),0),0)</f>
        <v>0</v>
      </c>
      <c r="Y3138" s="5">
        <f ca="1">IF(AND($G3136,NOT(ISTEXT($G3135)),ISNUMBER(Poczatek),ISNUMBER(Koniec_Projekt)),IFERROR(IF(LataProjekcji=$F3137,IF(AND($G3137=$G3138,$F3137=$F3138),ROUND($D3136-SUM($K3138:X3138),0),ROUND(Y3136*$E3137,0)),IF(LataProjekcji&gt;$F3137,0,ROUND(Y3136*$E3137,0))),0),0)</f>
        <v>0</v>
      </c>
      <c r="Z3138" s="5">
        <f ca="1">IF(AND($G3136,NOT(ISTEXT($G3135)),ISNUMBER(Poczatek),ISNUMBER(Koniec_Projekt)),IFERROR(IF(LataProjekcji=$F3137,IF(AND($G3137=$G3138,$F3137=$F3138),ROUND($D3136-SUM($K3138:Y3138),0),ROUND(Z3136*$E3137,0)),IF(LataProjekcji&gt;$F3137,0,ROUND(Z3136*$E3137,0))),0),0)</f>
        <v>0</v>
      </c>
      <c r="AA3138" s="5">
        <f ca="1">IF(AND($G3136,NOT(ISTEXT($G3135)),ISNUMBER(Poczatek),ISNUMBER(Koniec_Projekt)),IFERROR(IF(LataProjekcji=$F3137,IF(AND($G3137=$G3138,$F3137=$F3138),ROUND($D3136-SUM($K3138:Z3138),0),ROUND(AA3136*$E3137,0)),IF(LataProjekcji&gt;$F3137,0,ROUND(AA3136*$E3137,0))),0),0)</f>
        <v>0</v>
      </c>
      <c r="AB3138" s="5">
        <f ca="1">IF(AND($G3136,NOT(ISTEXT($G3135)),ISNUMBER(Poczatek),ISNUMBER(Koniec_Projekt)),IFERROR(IF(LataProjekcji=$F3137,IF(AND($G3137=$G3138,$F3137=$F3138),ROUND($D3136-SUM($K3138:AA3138),0),ROUND(AB3136*$E3137,0)),IF(LataProjekcji&gt;$F3137,0,ROUND(AB3136*$E3137,0))),0),0)</f>
        <v>0</v>
      </c>
      <c r="AC3138" s="5">
        <f ca="1">IF(AND($G3136,NOT(ISTEXT($G3135)),ISNUMBER(Poczatek),ISNUMBER(Koniec_Projekt)),IFERROR(IF(LataProjekcji=$F3137,IF(AND($G3137=$G3138,$F3137=$F3138),ROUND($D3136-SUM($K3138:AB3138),0),ROUND(AC3136*$E3137,0)),IF(LataProjekcji&gt;$F3137,0,ROUND(AC3136*$E3137,0))),0),0)</f>
        <v>0</v>
      </c>
      <c r="AD3138" s="5">
        <f ca="1">IF(AND($G3136,NOT(ISTEXT($G3135)),ISNUMBER(Poczatek),ISNUMBER(Koniec_Projekt)),IFERROR(IF(LataProjekcji=$F3137,IF(AND($G3137=$G3138,$F3137=$F3138),ROUND($D3136-SUM($K3138:AC3138),0),ROUND(AD3136*$E3137,0)),IF(LataProjekcji&gt;$F3137,0,ROUND(AD3136*$E3137,0))),0),0)</f>
        <v>0</v>
      </c>
      <c r="AE3138" s="5">
        <f ca="1">IF(AND($G3136,NOT(ISTEXT($G3135)),ISNUMBER(Poczatek),ISNUMBER(Koniec_Projekt)),IFERROR(IF(LataProjekcji=$F3137,IF(AND($G3137=$G3138,$F3137=$F3138),ROUND($D3136-SUM($K3138:AD3138),0),ROUND(AE3136*$E3137,0)),IF(LataProjekcji&gt;$F3137,0,ROUND(AE3136*$E3137,0))),0),0)</f>
        <v>0</v>
      </c>
    </row>
    <row r="3139" spans="2:31" ht="12.5" hidden="1" thickBot="1">
      <c r="B3139" s="532" t="s">
        <v>755</v>
      </c>
      <c r="C3139" s="533"/>
      <c r="D3139" s="534">
        <f ca="1">IF(D3136&gt;10,ROUND((D3138-1)*E3137,0),E3137)</f>
        <v>0</v>
      </c>
      <c r="E3139" s="534">
        <f ca="1">D3136-D3139</f>
        <v>0</v>
      </c>
      <c r="F3139" s="533"/>
      <c r="G3139" s="533"/>
      <c r="H3139" s="533"/>
      <c r="I3139" s="533"/>
      <c r="J3139" s="533"/>
      <c r="K3139" s="533"/>
      <c r="L3139" s="533"/>
      <c r="M3139" s="533"/>
      <c r="N3139" s="533"/>
      <c r="O3139" s="533"/>
      <c r="P3139" s="533"/>
      <c r="Q3139" s="533"/>
      <c r="R3139" s="533"/>
      <c r="S3139" s="533"/>
      <c r="T3139" s="533"/>
      <c r="U3139" s="533"/>
      <c r="V3139" s="533"/>
      <c r="W3139" s="533"/>
      <c r="X3139" s="533"/>
      <c r="Y3139" s="533"/>
      <c r="Z3139" s="533"/>
      <c r="AA3139" s="533"/>
      <c r="AB3139" s="533"/>
      <c r="AC3139" s="533"/>
      <c r="AD3139" s="533"/>
      <c r="AE3139" s="533"/>
    </row>
    <row r="3140" spans="2:31" ht="12.5" hidden="1" thickTop="1"/>
    <row r="3141" spans="2:31" ht="12.5" hidden="1" thickBot="1">
      <c r="B3141" s="535" t="str">
        <f ca="1">"nazwa ST: "&amp;B1992</f>
        <v>nazwa ST: 0</v>
      </c>
      <c r="C3141" s="535"/>
      <c r="D3141" s="536">
        <f>D1992</f>
        <v>351</v>
      </c>
      <c r="E3141" s="535"/>
      <c r="F3141" s="535"/>
      <c r="G3141" s="535"/>
      <c r="H3141" s="535"/>
      <c r="I3141" s="535"/>
      <c r="J3141" s="535"/>
      <c r="K3141" s="544" t="str">
        <f t="shared" ref="K3141:AE3141" si="3782">LataProjekcji</f>
        <v>Uzupełnij dane</v>
      </c>
      <c r="L3141" s="544" t="str">
        <f t="shared" si="3782"/>
        <v/>
      </c>
      <c r="M3141" s="544" t="str">
        <f t="shared" si="3782"/>
        <v/>
      </c>
      <c r="N3141" s="544" t="str">
        <f t="shared" si="3782"/>
        <v/>
      </c>
      <c r="O3141" s="544" t="str">
        <f t="shared" si="3782"/>
        <v/>
      </c>
      <c r="P3141" s="544" t="str">
        <f t="shared" si="3782"/>
        <v/>
      </c>
      <c r="Q3141" s="544" t="str">
        <f t="shared" si="3782"/>
        <v/>
      </c>
      <c r="R3141" s="544" t="str">
        <f t="shared" si="3782"/>
        <v/>
      </c>
      <c r="S3141" s="544" t="str">
        <f t="shared" si="3782"/>
        <v/>
      </c>
      <c r="T3141" s="544" t="str">
        <f t="shared" si="3782"/>
        <v/>
      </c>
      <c r="U3141" s="544" t="str">
        <f t="shared" si="3782"/>
        <v/>
      </c>
      <c r="V3141" s="544" t="str">
        <f t="shared" si="3782"/>
        <v/>
      </c>
      <c r="W3141" s="544" t="str">
        <f t="shared" si="3782"/>
        <v/>
      </c>
      <c r="X3141" s="544" t="str">
        <f t="shared" si="3782"/>
        <v/>
      </c>
      <c r="Y3141" s="544" t="str">
        <f t="shared" si="3782"/>
        <v/>
      </c>
      <c r="Z3141" s="544" t="str">
        <f t="shared" si="3782"/>
        <v/>
      </c>
      <c r="AA3141" s="544" t="str">
        <f t="shared" si="3782"/>
        <v/>
      </c>
      <c r="AB3141" s="544" t="str">
        <f t="shared" si="3782"/>
        <v/>
      </c>
      <c r="AC3141" s="544" t="str">
        <f t="shared" si="3782"/>
        <v/>
      </c>
      <c r="AD3141" s="544" t="str">
        <f t="shared" si="3782"/>
        <v/>
      </c>
      <c r="AE3141" s="544" t="str">
        <f t="shared" si="3782"/>
        <v/>
      </c>
    </row>
    <row r="3142" spans="2:31" hidden="1">
      <c r="B3142" s="531" t="s">
        <v>756</v>
      </c>
      <c r="D3142" s="1">
        <f ca="1">D1993</f>
        <v>1900</v>
      </c>
      <c r="E3142" s="1">
        <f ca="1">E1993</f>
        <v>1</v>
      </c>
      <c r="F3142" s="1">
        <f ca="1">IF(D3143&gt;10,F1993,1)</f>
        <v>1</v>
      </c>
      <c r="G3142" s="530" t="str">
        <f ca="1">IF(ISBLANK(OFFSET($E$269,$D3141,0)),"brak daty",IF(D3143&gt;10,EDATE(OFFSET($E$269,$D3141,0),D3145),DATE(D3142,E3142,1)))</f>
        <v>brak daty</v>
      </c>
      <c r="H3142" s="543" t="b">
        <f ca="1">SUM(K3142:AE3142)=D3145</f>
        <v>1</v>
      </c>
      <c r="I3142" s="1" t="s">
        <v>752</v>
      </c>
      <c r="K3142" s="5">
        <f ca="1">IF(AND($G3143,NOT(ISTEXT($G3142)),ISNUMBER(Poczatek),ISNUMBER(Koniec_Projekt)),IFERROR(IF($D3142=LataProjekcji,$F3142,IF($D3142&lt;LataProjekcji,IF((SUM(K3142)+12)&lt;$D3145,12,$D3145-SUM(K3142)),0)),0),0)</f>
        <v>0</v>
      </c>
      <c r="L3142" s="5">
        <f ca="1">IF(AND($G3143,NOT(ISTEXT($G3142)),ISNUMBER(Poczatek),ISNUMBER(Koniec_Projekt)),IFERROR(IF($D3142=LataProjekcji,$F3142,IF($D3142&lt;LataProjekcji,IF((SUM($K3142:K3142)+12)&lt;$D3145,12,$D3145-SUM($K3142:K3142)),0)),0),0)</f>
        <v>0</v>
      </c>
      <c r="M3142" s="5">
        <f ca="1">IF(AND($G3143,NOT(ISTEXT($G3142)),ISNUMBER(Poczatek),ISNUMBER(Koniec_Projekt)),IFERROR(IF($D3142=LataProjekcji,$F3142,IF($D3142&lt;LataProjekcji,IF((SUM($K3142:L3142)+12)&lt;$D3145,12,$D3145-SUM($K3142:L3142)),0)),0),0)</f>
        <v>0</v>
      </c>
      <c r="N3142" s="5">
        <f ca="1">IF(AND($G3143,NOT(ISTEXT($G3142)),ISNUMBER(Poczatek),ISNUMBER(Koniec_Projekt)),IFERROR(IF($D3142=LataProjekcji,$F3142,IF($D3142&lt;LataProjekcji,IF((SUM($K3142:M3142)+12)&lt;$D3145,12,$D3145-SUM($K3142:M3142)),0)),0),0)</f>
        <v>0</v>
      </c>
      <c r="O3142" s="5">
        <f ca="1">IF(AND($G3143,NOT(ISTEXT($G3142)),ISNUMBER(Poczatek),ISNUMBER(Koniec_Projekt)),IFERROR(IF($D3142=LataProjekcji,$F3142,IF($D3142&lt;LataProjekcji,IF((SUM($K3142:N3142)+12)&lt;$D3145,12,$D3145-SUM($K3142:N3142)),0)),0),0)</f>
        <v>0</v>
      </c>
      <c r="P3142" s="5">
        <f ca="1">IF(AND($G3143,NOT(ISTEXT($G3142)),ISNUMBER(Poczatek),ISNUMBER(Koniec_Projekt)),IFERROR(IF($D3142=LataProjekcji,$F3142,IF($D3142&lt;LataProjekcji,IF((SUM($K3142:O3142)+12)&lt;$D3145,12,$D3145-SUM($K3142:O3142)),0)),0),0)</f>
        <v>0</v>
      </c>
      <c r="Q3142" s="5">
        <f ca="1">IF(AND($G3143,NOT(ISTEXT($G3142)),ISNUMBER(Poczatek),ISNUMBER(Koniec_Projekt)),IFERROR(IF($D3142=LataProjekcji,$F3142,IF($D3142&lt;LataProjekcji,IF((SUM($K3142:P3142)+12)&lt;$D3145,12,$D3145-SUM($K3142:P3142)),0)),0),0)</f>
        <v>0</v>
      </c>
      <c r="R3142" s="5">
        <f ca="1">IF(AND($G3143,NOT(ISTEXT($G3142)),ISNUMBER(Poczatek),ISNUMBER(Koniec_Projekt)),IFERROR(IF($D3142=LataProjekcji,$F3142,IF($D3142&lt;LataProjekcji,IF((SUM($K3142:Q3142)+12)&lt;$D3145,12,$D3145-SUM($K3142:Q3142)),0)),0),0)</f>
        <v>0</v>
      </c>
      <c r="S3142" s="5">
        <f ca="1">IF(AND($G3143,NOT(ISTEXT($G3142)),ISNUMBER(Poczatek),ISNUMBER(Koniec_Projekt)),IFERROR(IF($D3142=LataProjekcji,$F3142,IF($D3142&lt;LataProjekcji,IF((SUM($K3142:R3142)+12)&lt;$D3145,12,$D3145-SUM($K3142:R3142)),0)),0),0)</f>
        <v>0</v>
      </c>
      <c r="T3142" s="5">
        <f ca="1">IF(AND($G3143,NOT(ISTEXT($G3142)),ISNUMBER(Poczatek),ISNUMBER(Koniec_Projekt)),IFERROR(IF($D3142=LataProjekcji,$F3142,IF($D3142&lt;LataProjekcji,IF((SUM($K3142:S3142)+12)&lt;$D3145,12,$D3145-SUM($K3142:S3142)),0)),0),0)</f>
        <v>0</v>
      </c>
      <c r="U3142" s="5">
        <f ca="1">IF(AND($G3143,NOT(ISTEXT($G3142)),ISNUMBER(Poczatek),ISNUMBER(Koniec_Projekt)),IFERROR(IF($D3142=LataProjekcji,$F3142,IF($D3142&lt;LataProjekcji,IF((SUM($K3142:T3142)+12)&lt;$D3145,12,$D3145-SUM($K3142:T3142)),0)),0),0)</f>
        <v>0</v>
      </c>
      <c r="V3142" s="5">
        <f ca="1">IF(AND($G3143,NOT(ISTEXT($G3142)),ISNUMBER(Poczatek),ISNUMBER(Koniec_Projekt)),IFERROR(IF($D3142=LataProjekcji,$F3142,IF($D3142&lt;LataProjekcji,IF((SUM($K3142:U3142)+12)&lt;$D3145,12,$D3145-SUM($K3142:U3142)),0)),0),0)</f>
        <v>0</v>
      </c>
      <c r="W3142" s="5">
        <f ca="1">IF(AND($G3143,NOT(ISTEXT($G3142)),ISNUMBER(Poczatek),ISNUMBER(Koniec_Projekt)),IFERROR(IF($D3142=LataProjekcji,$F3142,IF($D3142&lt;LataProjekcji,IF((SUM($K3142:V3142)+12)&lt;$D3145,12,$D3145-SUM($K3142:V3142)),0)),0),0)</f>
        <v>0</v>
      </c>
      <c r="X3142" s="5">
        <f ca="1">IF(AND($G3143,NOT(ISTEXT($G3142)),ISNUMBER(Poczatek),ISNUMBER(Koniec_Projekt)),IFERROR(IF($D3142=LataProjekcji,$F3142,IF($D3142&lt;LataProjekcji,IF((SUM($K3142:W3142)+12)&lt;$D3145,12,$D3145-SUM($K3142:W3142)),0)),0),0)</f>
        <v>0</v>
      </c>
      <c r="Y3142" s="5">
        <f ca="1">IF(AND($G3143,NOT(ISTEXT($G3142)),ISNUMBER(Poczatek),ISNUMBER(Koniec_Projekt)),IFERROR(IF($D3142=LataProjekcji,$F3142,IF($D3142&lt;LataProjekcji,IF((SUM($K3142:X3142)+12)&lt;$D3145,12,$D3145-SUM($K3142:X3142)),0)),0),0)</f>
        <v>0</v>
      </c>
      <c r="Z3142" s="5">
        <f ca="1">IF(AND($G3143,NOT(ISTEXT($G3142)),ISNUMBER(Poczatek),ISNUMBER(Koniec_Projekt)),IFERROR(IF($D3142=LataProjekcji,$F3142,IF($D3142&lt;LataProjekcji,IF((SUM($K3142:Y3142)+12)&lt;$D3145,12,$D3145-SUM($K3142:Y3142)),0)),0),0)</f>
        <v>0</v>
      </c>
      <c r="AA3142" s="5">
        <f ca="1">IF(AND($G3143,NOT(ISTEXT($G3142)),ISNUMBER(Poczatek),ISNUMBER(Koniec_Projekt)),IFERROR(IF($D3142=LataProjekcji,$F3142,IF($D3142&lt;LataProjekcji,IF((SUM($K3142:Z3142)+12)&lt;$D3145,12,$D3145-SUM($K3142:Z3142)),0)),0),0)</f>
        <v>0</v>
      </c>
      <c r="AB3142" s="5">
        <f ca="1">IF(AND($G3143,NOT(ISTEXT($G3142)),ISNUMBER(Poczatek),ISNUMBER(Koniec_Projekt)),IFERROR(IF($D3142=LataProjekcji,$F3142,IF($D3142&lt;LataProjekcji,IF((SUM($K3142:AA3142)+12)&lt;$D3145,12,$D3145-SUM($K3142:AA3142)),0)),0),0)</f>
        <v>0</v>
      </c>
      <c r="AC3142" s="5">
        <f ca="1">IF(AND($G3143,NOT(ISTEXT($G3142)),ISNUMBER(Poczatek),ISNUMBER(Koniec_Projekt)),IFERROR(IF($D3142=LataProjekcji,$F3142,IF($D3142&lt;LataProjekcji,IF((SUM($K3142:AB3142)+12)&lt;$D3145,12,$D3145-SUM($K3142:AB3142)),0)),0),0)</f>
        <v>0</v>
      </c>
      <c r="AD3142" s="5">
        <f ca="1">IF(AND($G3143,NOT(ISTEXT($G3142)),ISNUMBER(Poczatek),ISNUMBER(Koniec_Projekt)),IFERROR(IF($D3142=LataProjekcji,$F3142,IF($D3142&lt;LataProjekcji,IF((SUM($K3142:AC3142)+12)&lt;$D3145,12,$D3145-SUM($K3142:AC3142)),0)),0),0)</f>
        <v>0</v>
      </c>
      <c r="AE3142" s="5">
        <f ca="1">IF(AND($G3143,NOT(ISTEXT($G3142)),ISNUMBER(Poczatek),ISNUMBER(Koniec_Projekt)),IFERROR(IF($D3142=LataProjekcji,$F3142,IF($D3142&lt;LataProjekcji,IF((SUM($K3142:AD3142)+12)&lt;$D3145,12,$D3145-SUM($K3142:AD3142)),0)),0),0)</f>
        <v>0</v>
      </c>
    </row>
    <row r="3143" spans="2:31" hidden="1">
      <c r="B3143" s="531" t="s">
        <v>758</v>
      </c>
      <c r="D3143" s="5">
        <f ca="1">D1994</f>
        <v>0</v>
      </c>
      <c r="E3143" s="459">
        <f ca="1">E1994</f>
        <v>0</v>
      </c>
      <c r="F3143" s="459">
        <f ca="1">F1994</f>
        <v>0</v>
      </c>
      <c r="G3143" s="1" t="b">
        <f>NOT(ISBLANK(am_inneST))</f>
        <v>0</v>
      </c>
      <c r="H3143" s="543" t="b">
        <f ca="1">SUM(K3143:AE3143)=E3145</f>
        <v>1</v>
      </c>
      <c r="I3143" s="1" t="s">
        <v>753</v>
      </c>
      <c r="K3143" s="542">
        <f ca="1">IF(AND($G3143,NOT(ISTEXT($G3142)),ISNUMBER(Poczatek),ISNUMBER(Koniec_Projekt)),IFERROR(IF($D3142=LataProjekcji,IF($F3142&gt;$E3145,$E3145,$F3142),IF($D3145&gt;=$E3145,(IF($D3142&lt;LataProjekcji,IF((SUM(J3143:$K3143)+12)&lt;$E3145,12,$E3145-SUM(J3143:$K3143)),0)),(IF($D3142&lt;LataProjekcji,IF((SUM(J3143:$K3143)+12)&lt;$D3145,12,$D3145-SUM(J3143:$K3143)),0)))),0),0)</f>
        <v>0</v>
      </c>
      <c r="L3143" s="542">
        <f ca="1">IF(AND($G3143,NOT(ISTEXT($G3142)),ISNUMBER(Poczatek),ISNUMBER(Koniec_Projekt)),IFERROR(IF($D3142=LataProjekcji,IF($F3142&gt;$E3145,$E3145,$F3142),IF($D3145&gt;=$E3145,(IF($D3142&lt;LataProjekcji,IF((SUM($K3143:K3143)+12)&lt;$E3145,12,$E3145-SUM($K3143:K3143)),0)),(IF($D3142&lt;LataProjekcji,IF((SUM($K3143:K3143)+12)&lt;$D3145,12,$D3145-SUM($K3143:K3143)),0)))),0),0)</f>
        <v>0</v>
      </c>
      <c r="M3143" s="542">
        <f ca="1">IF(AND($G3143,NOT(ISTEXT($G3142)),ISNUMBER(Poczatek),ISNUMBER(Koniec_Projekt)),IFERROR(IF($D3142=LataProjekcji,IF($F3142&gt;$E3145,$E3145,$F3142),IF($D3145&gt;=$E3145,(IF($D3142&lt;LataProjekcji,IF((SUM($K3143:L3143)+12)&lt;$E3145,12,$E3145-SUM($K3143:L3143)),0)),(IF($D3142&lt;LataProjekcji,IF((SUM($K3143:L3143)+12)&lt;$D3145,12,$D3145-SUM($K3143:L3143)),0)))),0),0)</f>
        <v>0</v>
      </c>
      <c r="N3143" s="542">
        <f ca="1">IF(AND($G3143,NOT(ISTEXT($G3142)),ISNUMBER(Poczatek),ISNUMBER(Koniec_Projekt)),IFERROR(IF($D3142=LataProjekcji,IF($F3142&gt;$E3145,$E3145,$F3142),IF($D3145&gt;=$E3145,(IF($D3142&lt;LataProjekcji,IF((SUM($K3143:M3143)+12)&lt;$E3145,12,$E3145-SUM($K3143:M3143)),0)),(IF($D3142&lt;LataProjekcji,IF((SUM($K3143:M3143)+12)&lt;$D3145,12,$D3145-SUM($K3143:M3143)),0)))),0),0)</f>
        <v>0</v>
      </c>
      <c r="O3143" s="542">
        <f ca="1">IF(AND($G3143,NOT(ISTEXT($G3142)),ISNUMBER(Poczatek),ISNUMBER(Koniec_Projekt)),IFERROR(IF($D3142=LataProjekcji,IF($F3142&gt;$E3145,$E3145,$F3142),IF($D3145&gt;=$E3145,(IF($D3142&lt;LataProjekcji,IF((SUM($K3143:N3143)+12)&lt;$E3145,12,$E3145-SUM($K3143:N3143)),0)),(IF($D3142&lt;LataProjekcji,IF((SUM($K3143:N3143)+12)&lt;$D3145,12,$D3145-SUM($K3143:N3143)),0)))),0),0)</f>
        <v>0</v>
      </c>
      <c r="P3143" s="542">
        <f ca="1">IF(AND($G3143,NOT(ISTEXT($G3142)),ISNUMBER(Poczatek),ISNUMBER(Koniec_Projekt)),IFERROR(IF($D3142=LataProjekcji,IF($F3142&gt;$E3145,$E3145,$F3142),IF($D3145&gt;=$E3145,(IF($D3142&lt;LataProjekcji,IF((SUM($K3143:O3143)+12)&lt;$E3145,12,$E3145-SUM($K3143:O3143)),0)),(IF($D3142&lt;LataProjekcji,IF((SUM($K3143:O3143)+12)&lt;$D3145,12,$D3145-SUM($K3143:O3143)),0)))),0),0)</f>
        <v>0</v>
      </c>
      <c r="Q3143" s="542">
        <f ca="1">IF(AND($G3143,NOT(ISTEXT($G3142)),ISNUMBER(Poczatek),ISNUMBER(Koniec_Projekt)),IFERROR(IF($D3142=LataProjekcji,IF($F3142&gt;$E3145,$E3145,$F3142),IF($D3145&gt;=$E3145,(IF($D3142&lt;LataProjekcji,IF((SUM($K3143:P3143)+12)&lt;$E3145,12,$E3145-SUM($K3143:P3143)),0)),(IF($D3142&lt;LataProjekcji,IF((SUM($K3143:P3143)+12)&lt;$D3145,12,$D3145-SUM($K3143:P3143)),0)))),0),0)</f>
        <v>0</v>
      </c>
      <c r="R3143" s="542">
        <f ca="1">IF(AND($G3143,NOT(ISTEXT($G3142)),ISNUMBER(Poczatek),ISNUMBER(Koniec_Projekt)),IFERROR(IF($D3142=LataProjekcji,IF($F3142&gt;$E3145,$E3145,$F3142),IF($D3145&gt;=$E3145,(IF($D3142&lt;LataProjekcji,IF((SUM($K3143:Q3143)+12)&lt;$E3145,12,$E3145-SUM($K3143:Q3143)),0)),(IF($D3142&lt;LataProjekcji,IF((SUM($K3143:Q3143)+12)&lt;$D3145,12,$D3145-SUM($K3143:Q3143)),0)))),0),0)</f>
        <v>0</v>
      </c>
      <c r="S3143" s="542">
        <f ca="1">IF(AND($G3143,NOT(ISTEXT($G3142)),ISNUMBER(Poczatek),ISNUMBER(Koniec_Projekt)),IFERROR(IF($D3142=LataProjekcji,IF($F3142&gt;$E3145,$E3145,$F3142),IF($D3145&gt;=$E3145,(IF($D3142&lt;LataProjekcji,IF((SUM($K3143:R3143)+12)&lt;$E3145,12,$E3145-SUM($K3143:R3143)),0)),(IF($D3142&lt;LataProjekcji,IF((SUM($K3143:R3143)+12)&lt;$D3145,12,$D3145-SUM($K3143:R3143)),0)))),0),0)</f>
        <v>0</v>
      </c>
      <c r="T3143" s="542">
        <f ca="1">IF(AND($G3143,NOT(ISTEXT($G3142)),ISNUMBER(Poczatek),ISNUMBER(Koniec_Projekt)),IFERROR(IF($D3142=LataProjekcji,IF($F3142&gt;$E3145,$E3145,$F3142),IF($D3145&gt;=$E3145,(IF($D3142&lt;LataProjekcji,IF((SUM($K3143:S3143)+12)&lt;$E3145,12,$E3145-SUM($K3143:S3143)),0)),(IF($D3142&lt;LataProjekcji,IF((SUM($K3143:S3143)+12)&lt;$D3145,12,$D3145-SUM($K3143:S3143)),0)))),0),0)</f>
        <v>0</v>
      </c>
      <c r="U3143" s="542">
        <f ca="1">IF(AND($G3143,NOT(ISTEXT($G3142)),ISNUMBER(Poczatek),ISNUMBER(Koniec_Projekt)),IFERROR(IF($D3142=LataProjekcji,IF($F3142&gt;$E3145,$E3145,$F3142),IF($D3145&gt;=$E3145,(IF($D3142&lt;LataProjekcji,IF((SUM($K3143:T3143)+12)&lt;$E3145,12,$E3145-SUM($K3143:T3143)),0)),(IF($D3142&lt;LataProjekcji,IF((SUM($K3143:T3143)+12)&lt;$D3145,12,$D3145-SUM($K3143:T3143)),0)))),0),0)</f>
        <v>0</v>
      </c>
      <c r="V3143" s="542">
        <f ca="1">IF(AND($G3143,NOT(ISTEXT($G3142)),ISNUMBER(Poczatek),ISNUMBER(Koniec_Projekt)),IFERROR(IF($D3142=LataProjekcji,IF($F3142&gt;$E3145,$E3145,$F3142),IF($D3145&gt;=$E3145,(IF($D3142&lt;LataProjekcji,IF((SUM($K3143:U3143)+12)&lt;$E3145,12,$E3145-SUM($K3143:U3143)),0)),(IF($D3142&lt;LataProjekcji,IF((SUM($K3143:U3143)+12)&lt;$D3145,12,$D3145-SUM($K3143:U3143)),0)))),0),0)</f>
        <v>0</v>
      </c>
      <c r="W3143" s="542">
        <f ca="1">IF(AND($G3143,NOT(ISTEXT($G3142)),ISNUMBER(Poczatek),ISNUMBER(Koniec_Projekt)),IFERROR(IF($D3142=LataProjekcji,IF($F3142&gt;$E3145,$E3145,$F3142),IF($D3145&gt;=$E3145,(IF($D3142&lt;LataProjekcji,IF((SUM($K3143:V3143)+12)&lt;$E3145,12,$E3145-SUM($K3143:V3143)),0)),(IF($D3142&lt;LataProjekcji,IF((SUM($K3143:V3143)+12)&lt;$D3145,12,$D3145-SUM($K3143:V3143)),0)))),0),0)</f>
        <v>0</v>
      </c>
      <c r="X3143" s="542">
        <f ca="1">IF(AND($G3143,NOT(ISTEXT($G3142)),ISNUMBER(Poczatek),ISNUMBER(Koniec_Projekt)),IFERROR(IF($D3142=LataProjekcji,IF($F3142&gt;$E3145,$E3145,$F3142),IF($D3145&gt;=$E3145,(IF($D3142&lt;LataProjekcji,IF((SUM($K3143:W3143)+12)&lt;$E3145,12,$E3145-SUM($K3143:W3143)),0)),(IF($D3142&lt;LataProjekcji,IF((SUM($K3143:W3143)+12)&lt;$D3145,12,$D3145-SUM($K3143:W3143)),0)))),0),0)</f>
        <v>0</v>
      </c>
      <c r="Y3143" s="542">
        <f ca="1">IF(AND($G3143,NOT(ISTEXT($G3142)),ISNUMBER(Poczatek),ISNUMBER(Koniec_Projekt)),IFERROR(IF($D3142=LataProjekcji,IF($F3142&gt;$E3145,$E3145,$F3142),IF($D3145&gt;=$E3145,(IF($D3142&lt;LataProjekcji,IF((SUM($K3143:X3143)+12)&lt;$E3145,12,$E3145-SUM($K3143:X3143)),0)),(IF($D3142&lt;LataProjekcji,IF((SUM($K3143:X3143)+12)&lt;$D3145,12,$D3145-SUM($K3143:X3143)),0)))),0),0)</f>
        <v>0</v>
      </c>
      <c r="Z3143" s="542">
        <f ca="1">IF(AND($G3143,NOT(ISTEXT($G3142)),ISNUMBER(Poczatek),ISNUMBER(Koniec_Projekt)),IFERROR(IF($D3142=LataProjekcji,IF($F3142&gt;$E3145,$E3145,$F3142),IF($D3145&gt;=$E3145,(IF($D3142&lt;LataProjekcji,IF((SUM($K3143:Y3143)+12)&lt;$E3145,12,$E3145-SUM($K3143:Y3143)),0)),(IF($D3142&lt;LataProjekcji,IF((SUM($K3143:Y3143)+12)&lt;$D3145,12,$D3145-SUM($K3143:Y3143)),0)))),0),0)</f>
        <v>0</v>
      </c>
      <c r="AA3143" s="542">
        <f ca="1">IF(AND($G3143,NOT(ISTEXT($G3142)),ISNUMBER(Poczatek),ISNUMBER(Koniec_Projekt)),IFERROR(IF($D3142=LataProjekcji,IF($F3142&gt;$E3145,$E3145,$F3142),IF($D3145&gt;=$E3145,(IF($D3142&lt;LataProjekcji,IF((SUM($K3143:Z3143)+12)&lt;$E3145,12,$E3145-SUM($K3143:Z3143)),0)),(IF($D3142&lt;LataProjekcji,IF((SUM($K3143:Z3143)+12)&lt;$D3145,12,$D3145-SUM($K3143:Z3143)),0)))),0),0)</f>
        <v>0</v>
      </c>
      <c r="AB3143" s="542">
        <f ca="1">IF(AND($G3143,NOT(ISTEXT($G3142)),ISNUMBER(Poczatek),ISNUMBER(Koniec_Projekt)),IFERROR(IF($D3142=LataProjekcji,IF($F3142&gt;$E3145,$E3145,$F3142),IF($D3145&gt;=$E3145,(IF($D3142&lt;LataProjekcji,IF((SUM($K3143:AA3143)+12)&lt;$E3145,12,$E3145-SUM($K3143:AA3143)),0)),(IF($D3142&lt;LataProjekcji,IF((SUM($K3143:AA3143)+12)&lt;$D3145,12,$D3145-SUM($K3143:AA3143)),0)))),0),0)</f>
        <v>0</v>
      </c>
      <c r="AC3143" s="542">
        <f ca="1">IF(AND($G3143,NOT(ISTEXT($G3142)),ISNUMBER(Poczatek),ISNUMBER(Koniec_Projekt)),IFERROR(IF($D3142=LataProjekcji,IF($F3142&gt;$E3145,$E3145,$F3142),IF($D3145&gt;=$E3145,(IF($D3142&lt;LataProjekcji,IF((SUM($K3143:AB3143)+12)&lt;$E3145,12,$E3145-SUM($K3143:AB3143)),0)),(IF($D3142&lt;LataProjekcji,IF((SUM($K3143:AB3143)+12)&lt;$D3145,12,$D3145-SUM($K3143:AB3143)),0)))),0),0)</f>
        <v>0</v>
      </c>
      <c r="AD3143" s="542">
        <f ca="1">IF(AND($G3143,NOT(ISTEXT($G3142)),ISNUMBER(Poczatek),ISNUMBER(Koniec_Projekt)),IFERROR(IF($D3142=LataProjekcji,IF($F3142&gt;$E3145,$E3145,$F3142),IF($D3145&gt;=$E3145,(IF($D3142&lt;LataProjekcji,IF((SUM($K3143:AC3143)+12)&lt;$E3145,12,$E3145-SUM($K3143:AC3143)),0)),(IF($D3142&lt;LataProjekcji,IF((SUM($K3143:AC3143)+12)&lt;$D3145,12,$D3145-SUM($K3143:AC3143)),0)))),0),0)</f>
        <v>0</v>
      </c>
      <c r="AE3143" s="542">
        <f ca="1">IF(AND($G3143,NOT(ISTEXT($G3142)),ISNUMBER(Poczatek),ISNUMBER(Koniec_Projekt)),IFERROR(IF($D3142=LataProjekcji,IF($F3142&gt;$E3145,$E3145,$F3142),IF($D3145&gt;=$E3145,(IF($D3142&lt;LataProjekcji,IF((SUM($K3143:AD3143)+12)&lt;$E3145,12,$E3145-SUM($K3143:AD3143)),0)),(IF($D3142&lt;LataProjekcji,IF((SUM($K3143:AD3143)+12)&lt;$D3145,12,$D3145-SUM($K3143:AD3143)),0)))),0),0)</f>
        <v>0</v>
      </c>
    </row>
    <row r="3144" spans="2:31" hidden="1">
      <c r="B3144" s="531" t="s">
        <v>757</v>
      </c>
      <c r="D3144" s="459">
        <f ca="1">D1995</f>
        <v>0</v>
      </c>
      <c r="E3144" s="459">
        <f ca="1">IF(D3143&gt;10,ROUND(D3144/12,2),D3144)</f>
        <v>0</v>
      </c>
      <c r="F3144" s="529">
        <f>Koniec_Projekt</f>
        <v>0</v>
      </c>
      <c r="G3144" s="330">
        <f>Miesiac_Koniec_Projekt</f>
        <v>0</v>
      </c>
      <c r="H3144" s="543" t="b">
        <f ca="1">SUM(K3144:AE3144)=D3143</f>
        <v>1</v>
      </c>
      <c r="I3144" s="1" t="s">
        <v>716</v>
      </c>
      <c r="K3144" s="256">
        <f ca="1">IF(AND($G3143,NOT(ISTEXT($G3142)),ISNUMBER(Poczatek),ISNUMBER(Koniec_Projekt)),IFERROR(IF(LataProjekcji=$F3145,ROUND($D3143,0),ROUND(K3142*$E3144,0)),0),0)</f>
        <v>0</v>
      </c>
      <c r="L3144" s="5">
        <f ca="1">IF(AND($G3143,NOT(ISTEXT($G3142)),ISNUMBER(Poczatek),ISNUMBER(Koniec_Projekt)),IFERROR(IF(LataProjekcji=$F3145,ROUND($D3143-SUM(K3144:$K3144),0),ROUND(L3142*$E3144,0)),0),0)</f>
        <v>0</v>
      </c>
      <c r="M3144" s="5">
        <f ca="1">IF(AND($G3143,NOT(ISTEXT($G3142)),ISNUMBER(Poczatek),ISNUMBER(Koniec_Projekt)),IFERROR(IF(LataProjekcji=$F3145,ROUND($D3143-SUM($K3144:L3144),0),ROUND(M3142*$E3144,0)),0),0)</f>
        <v>0</v>
      </c>
      <c r="N3144" s="5">
        <f ca="1">IF(AND($G3143,NOT(ISTEXT($G3142)),ISNUMBER(Poczatek),ISNUMBER(Koniec_Projekt)),IFERROR(IF(LataProjekcji=$F3145,ROUND($D3143-SUM($K3144:M3144),0),ROUND(N3142*$E3144,0)),0),0)</f>
        <v>0</v>
      </c>
      <c r="O3144" s="5">
        <f ca="1">IF(AND($G3143,NOT(ISTEXT($G3142)),ISNUMBER(Poczatek),ISNUMBER(Koniec_Projekt)),IFERROR(IF(LataProjekcji=$F3145,ROUND($D3143-SUM($K3144:N3144),0),ROUND(O3142*$E3144,0)),0),0)</f>
        <v>0</v>
      </c>
      <c r="P3144" s="5">
        <f ca="1">IF(AND($G3143,NOT(ISTEXT($G3142)),ISNUMBER(Poczatek),ISNUMBER(Koniec_Projekt)),IFERROR(IF(LataProjekcji=$F3145,ROUND($D3143-SUM($K3144:O3144),0),ROUND(P3142*$E3144,0)),0),0)</f>
        <v>0</v>
      </c>
      <c r="Q3144" s="5">
        <f ca="1">IF(AND($G3143,NOT(ISTEXT($G3142)),ISNUMBER(Poczatek),ISNUMBER(Koniec_Projekt)),IFERROR(IF(LataProjekcji=$F3145,ROUND($D3143-SUM($K3144:P3144),0),ROUND(Q3142*$E3144,0)),0),0)</f>
        <v>0</v>
      </c>
      <c r="R3144" s="5">
        <f ca="1">IF(AND($G3143,NOT(ISTEXT($G3142)),ISNUMBER(Poczatek),ISNUMBER(Koniec_Projekt)),IFERROR(IF(LataProjekcji=$F3145,ROUND($D3143-SUM($K3144:Q3144),0),ROUND(R3142*$E3144,0)),0),0)</f>
        <v>0</v>
      </c>
      <c r="S3144" s="5">
        <f ca="1">IF(AND($G3143,NOT(ISTEXT($G3142)),ISNUMBER(Poczatek),ISNUMBER(Koniec_Projekt)),IFERROR(IF(LataProjekcji=$F3145,ROUND($D3143-SUM($K3144:R3144),0),ROUND(S3142*$E3144,0)),0),0)</f>
        <v>0</v>
      </c>
      <c r="T3144" s="5">
        <f ca="1">IF(AND($G3143,NOT(ISTEXT($G3142)),ISNUMBER(Poczatek),ISNUMBER(Koniec_Projekt)),IFERROR(IF(LataProjekcji=$F3145,ROUND($D3143-SUM($K3144:S3144),0),ROUND(T3142*$E3144,0)),0),0)</f>
        <v>0</v>
      </c>
      <c r="U3144" s="5">
        <f ca="1">IF(AND($G3143,NOT(ISTEXT($G3142)),ISNUMBER(Poczatek),ISNUMBER(Koniec_Projekt)),IFERROR(IF(LataProjekcji=$F3145,ROUND($D3143-SUM($K3144:T3144),0),ROUND(U3142*$E3144,0)),0),0)</f>
        <v>0</v>
      </c>
      <c r="V3144" s="5">
        <f ca="1">IF(AND($G3143,NOT(ISTEXT($G3142)),ISNUMBER(Poczatek),ISNUMBER(Koniec_Projekt)),IFERROR(IF(LataProjekcji=$F3145,ROUND($D3143-SUM($K3144:U3144),0),ROUND(V3142*$E3144,0)),0),0)</f>
        <v>0</v>
      </c>
      <c r="W3144" s="5">
        <f ca="1">IF(AND($G3143,NOT(ISTEXT($G3142)),ISNUMBER(Poczatek),ISNUMBER(Koniec_Projekt)),IFERROR(IF(LataProjekcji=$F3145,ROUND($D3143-SUM($K3144:V3144),0),ROUND(W3142*$E3144,0)),0),0)</f>
        <v>0</v>
      </c>
      <c r="X3144" s="5">
        <f ca="1">IF(AND($G3143,NOT(ISTEXT($G3142)),ISNUMBER(Poczatek),ISNUMBER(Koniec_Projekt)),IFERROR(IF(LataProjekcji=$F3145,ROUND($D3143-SUM($K3144:W3144),0),ROUND(X3142*$E3144,0)),0),0)</f>
        <v>0</v>
      </c>
      <c r="Y3144" s="5">
        <f ca="1">IF(AND($G3143,NOT(ISTEXT($G3142)),ISNUMBER(Poczatek),ISNUMBER(Koniec_Projekt)),IFERROR(IF(LataProjekcji=$F3145,ROUND($D3143-SUM($K3144:X3144),0),ROUND(Y3142*$E3144,0)),0),0)</f>
        <v>0</v>
      </c>
      <c r="Z3144" s="5">
        <f ca="1">IF(AND($G3143,NOT(ISTEXT($G3142)),ISNUMBER(Poczatek),ISNUMBER(Koniec_Projekt)),IFERROR(IF(LataProjekcji=$F3145,ROUND($D3143-SUM($K3144:Y3144),0),ROUND(Z3142*$E3144,0)),0),0)</f>
        <v>0</v>
      </c>
      <c r="AA3144" s="5">
        <f ca="1">IF(AND($G3143,NOT(ISTEXT($G3142)),ISNUMBER(Poczatek),ISNUMBER(Koniec_Projekt)),IFERROR(IF(LataProjekcji=$F3145,ROUND($D3143-SUM($K3144:Z3144),0),ROUND(AA3142*$E3144,0)),0),0)</f>
        <v>0</v>
      </c>
      <c r="AB3144" s="5">
        <f ca="1">IF(AND($G3143,NOT(ISTEXT($G3142)),ISNUMBER(Poczatek),ISNUMBER(Koniec_Projekt)),IFERROR(IF(LataProjekcji=$F3145,ROUND($D3143-SUM($K3144:AA3144),0),ROUND(AB3142*$E3144,0)),0),0)</f>
        <v>0</v>
      </c>
      <c r="AC3144" s="5">
        <f ca="1">IF(AND($G3143,NOT(ISTEXT($G3142)),ISNUMBER(Poczatek),ISNUMBER(Koniec_Projekt)),IFERROR(IF(LataProjekcji=$F3145,ROUND($D3143-SUM($K3144:AB3144),0),ROUND(AC3142*$E3144,0)),0),0)</f>
        <v>0</v>
      </c>
      <c r="AD3144" s="5">
        <f ca="1">IF(AND($G3143,NOT(ISTEXT($G3142)),ISNUMBER(Poczatek),ISNUMBER(Koniec_Projekt)),IFERROR(IF(LataProjekcji=$F3145,ROUND($D3143-SUM($K3144:AC3144),0),ROUND(AD3142*$E3144,0)),0),0)</f>
        <v>0</v>
      </c>
      <c r="AE3144" s="5">
        <f ca="1">IF(AND($G3143,NOT(ISTEXT($G3142)),ISNUMBER(Poczatek),ISNUMBER(Koniec_Projekt)),IFERROR(IF(LataProjekcji=$F3145,ROUND($D3143-SUM($K3144:AD3144),0),ROUND(AE3142*$E3144,0)),0),0)</f>
        <v>0</v>
      </c>
    </row>
    <row r="3145" spans="2:31" hidden="1">
      <c r="B3145" s="531" t="s">
        <v>754</v>
      </c>
      <c r="D3145" s="1">
        <f ca="1">IFERROR(ROUNDUP(D3143/E3144,0),0)</f>
        <v>0</v>
      </c>
      <c r="E3145" s="1">
        <f ca="1">IF(D3145=0,0,DATEDIF(DATE(D3142,E3142,1),DATE(F3144,G3144,1),"m"))</f>
        <v>0</v>
      </c>
      <c r="F3145" s="1" t="str">
        <f ca="1">IFERROR(YEAR(G3142),"brak daty")</f>
        <v>brak daty</v>
      </c>
      <c r="G3145" s="1" t="str">
        <f ca="1">IFERROR(MONTH(G3142),"brak daty")</f>
        <v>brak daty</v>
      </c>
      <c r="I3145" s="1" t="s">
        <v>426</v>
      </c>
      <c r="K3145" s="5">
        <f ca="1">IF(AND($G3143,NOT(ISTEXT($G3142)),ISNUMBER(Poczatek),ISNUMBER(Koniec_Projekt)),IFERROR(IF(LataProjekcji=$F3144,IF(AND($G3144=$G3145,$F3144=$F3145),ROUND($D3143-SUM($K3145),0),ROUND(K3143*$E3144,0)),IF(LataProjekcji&gt;$F3144,0,ROUND(K3143*$E3144,0))),0),0)</f>
        <v>0</v>
      </c>
      <c r="L3145" s="5">
        <f ca="1">IF(AND($G3143,NOT(ISTEXT($G3142)),ISNUMBER(Poczatek),ISNUMBER(Koniec_Projekt)),IFERROR(IF(LataProjekcji=$F3144,IF(AND($G3144=$G3145,$F3144=$F3145),ROUND($D3143-SUM($K3145:K3145),0),ROUND(L3143*$E3144,0)),IF(LataProjekcji&gt;$F3144,0,ROUND(L3143*$E3144,0))),0),0)</f>
        <v>0</v>
      </c>
      <c r="M3145" s="5">
        <f ca="1">IF(AND($G3143,NOT(ISTEXT($G3142)),ISNUMBER(Poczatek),ISNUMBER(Koniec_Projekt)),IFERROR(IF(LataProjekcji=$F3144,IF(AND($G3144=$G3145,$F3144=$F3145),ROUND($D3143-SUM($K3145:L3145),0),ROUND(M3143*$E3144,0)),IF(LataProjekcji&gt;$F3144,0,ROUND(M3143*$E3144,0))),0),0)</f>
        <v>0</v>
      </c>
      <c r="N3145" s="5">
        <f ca="1">IF(AND($G3143,NOT(ISTEXT($G3142)),ISNUMBER(Poczatek),ISNUMBER(Koniec_Projekt)),IFERROR(IF(LataProjekcji=$F3144,IF(AND($G3144=$G3145,$F3144=$F3145),ROUND($D3143-SUM($K3145:M3145),0),ROUND(N3143*$E3144,0)),IF(LataProjekcji&gt;$F3144,0,ROUND(N3143*$E3144,0))),0),0)</f>
        <v>0</v>
      </c>
      <c r="O3145" s="5">
        <f ca="1">IF(AND($G3143,NOT(ISTEXT($G3142)),ISNUMBER(Poczatek),ISNUMBER(Koniec_Projekt)),IFERROR(IF(LataProjekcji=$F3144,IF(AND($G3144=$G3145,$F3144=$F3145),ROUND($D3143-SUM($K3145:N3145),0),ROUND(O3143*$E3144,0)),IF(LataProjekcji&gt;$F3144,0,ROUND(O3143*$E3144,0))),0),0)</f>
        <v>0</v>
      </c>
      <c r="P3145" s="5">
        <f ca="1">IF(AND($G3143,NOT(ISTEXT($G3142)),ISNUMBER(Poczatek),ISNUMBER(Koniec_Projekt)),IFERROR(IF(LataProjekcji=$F3144,IF(AND($G3144=$G3145,$F3144=$F3145),ROUND($D3143-SUM($K3145:O3145),0),ROUND(P3143*$E3144,0)),IF(LataProjekcji&gt;$F3144,0,ROUND(P3143*$E3144,0))),0),0)</f>
        <v>0</v>
      </c>
      <c r="Q3145" s="5">
        <f ca="1">IF(AND($G3143,NOT(ISTEXT($G3142)),ISNUMBER(Poczatek),ISNUMBER(Koniec_Projekt)),IFERROR(IF(LataProjekcji=$F3144,IF(AND($G3144=$G3145,$F3144=$F3145),ROUND($D3143-SUM($K3145:P3145),0),ROUND(Q3143*$E3144,0)),IF(LataProjekcji&gt;$F3144,0,ROUND(Q3143*$E3144,0))),0),0)</f>
        <v>0</v>
      </c>
      <c r="R3145" s="5">
        <f ca="1">IF(AND($G3143,NOT(ISTEXT($G3142)),ISNUMBER(Poczatek),ISNUMBER(Koniec_Projekt)),IFERROR(IF(LataProjekcji=$F3144,IF(AND($G3144=$G3145,$F3144=$F3145),ROUND($D3143-SUM($K3145:Q3145),0),ROUND(R3143*$E3144,0)),IF(LataProjekcji&gt;$F3144,0,ROUND(R3143*$E3144,0))),0),0)</f>
        <v>0</v>
      </c>
      <c r="S3145" s="5">
        <f ca="1">IF(AND($G3143,NOT(ISTEXT($G3142)),ISNUMBER(Poczatek),ISNUMBER(Koniec_Projekt)),IFERROR(IF(LataProjekcji=$F3144,IF(AND($G3144=$G3145,$F3144=$F3145),ROUND($D3143-SUM($K3145:R3145),0),ROUND(S3143*$E3144,0)),IF(LataProjekcji&gt;$F3144,0,ROUND(S3143*$E3144,0))),0),0)</f>
        <v>0</v>
      </c>
      <c r="T3145" s="5">
        <f ca="1">IF(AND($G3143,NOT(ISTEXT($G3142)),ISNUMBER(Poczatek),ISNUMBER(Koniec_Projekt)),IFERROR(IF(LataProjekcji=$F3144,IF(AND($G3144=$G3145,$F3144=$F3145),ROUND($D3143-SUM($K3145:S3145),0),ROUND(T3143*$E3144,0)),IF(LataProjekcji&gt;$F3144,0,ROUND(T3143*$E3144,0))),0),0)</f>
        <v>0</v>
      </c>
      <c r="U3145" s="5">
        <f ca="1">IF(AND($G3143,NOT(ISTEXT($G3142)),ISNUMBER(Poczatek),ISNUMBER(Koniec_Projekt)),IFERROR(IF(LataProjekcji=$F3144,IF(AND($G3144=$G3145,$F3144=$F3145),ROUND($D3143-SUM($K3145:T3145),0),ROUND(U3143*$E3144,0)),IF(LataProjekcji&gt;$F3144,0,ROUND(U3143*$E3144,0))),0),0)</f>
        <v>0</v>
      </c>
      <c r="V3145" s="5">
        <f ca="1">IF(AND($G3143,NOT(ISTEXT($G3142)),ISNUMBER(Poczatek),ISNUMBER(Koniec_Projekt)),IFERROR(IF(LataProjekcji=$F3144,IF(AND($G3144=$G3145,$F3144=$F3145),ROUND($D3143-SUM($K3145:U3145),0),ROUND(V3143*$E3144,0)),IF(LataProjekcji&gt;$F3144,0,ROUND(V3143*$E3144,0))),0),0)</f>
        <v>0</v>
      </c>
      <c r="W3145" s="5">
        <f ca="1">IF(AND($G3143,NOT(ISTEXT($G3142)),ISNUMBER(Poczatek),ISNUMBER(Koniec_Projekt)),IFERROR(IF(LataProjekcji=$F3144,IF(AND($G3144=$G3145,$F3144=$F3145),ROUND($D3143-SUM($K3145:V3145),0),ROUND(W3143*$E3144,0)),IF(LataProjekcji&gt;$F3144,0,ROUND(W3143*$E3144,0))),0),0)</f>
        <v>0</v>
      </c>
      <c r="X3145" s="5">
        <f ca="1">IF(AND($G3143,NOT(ISTEXT($G3142)),ISNUMBER(Poczatek),ISNUMBER(Koniec_Projekt)),IFERROR(IF(LataProjekcji=$F3144,IF(AND($G3144=$G3145,$F3144=$F3145),ROUND($D3143-SUM($K3145:W3145),0),ROUND(X3143*$E3144,0)),IF(LataProjekcji&gt;$F3144,0,ROUND(X3143*$E3144,0))),0),0)</f>
        <v>0</v>
      </c>
      <c r="Y3145" s="5">
        <f ca="1">IF(AND($G3143,NOT(ISTEXT($G3142)),ISNUMBER(Poczatek),ISNUMBER(Koniec_Projekt)),IFERROR(IF(LataProjekcji=$F3144,IF(AND($G3144=$G3145,$F3144=$F3145),ROUND($D3143-SUM($K3145:X3145),0),ROUND(Y3143*$E3144,0)),IF(LataProjekcji&gt;$F3144,0,ROUND(Y3143*$E3144,0))),0),0)</f>
        <v>0</v>
      </c>
      <c r="Z3145" s="5">
        <f ca="1">IF(AND($G3143,NOT(ISTEXT($G3142)),ISNUMBER(Poczatek),ISNUMBER(Koniec_Projekt)),IFERROR(IF(LataProjekcji=$F3144,IF(AND($G3144=$G3145,$F3144=$F3145),ROUND($D3143-SUM($K3145:Y3145),0),ROUND(Z3143*$E3144,0)),IF(LataProjekcji&gt;$F3144,0,ROUND(Z3143*$E3144,0))),0),0)</f>
        <v>0</v>
      </c>
      <c r="AA3145" s="5">
        <f ca="1">IF(AND($G3143,NOT(ISTEXT($G3142)),ISNUMBER(Poczatek),ISNUMBER(Koniec_Projekt)),IFERROR(IF(LataProjekcji=$F3144,IF(AND($G3144=$G3145,$F3144=$F3145),ROUND($D3143-SUM($K3145:Z3145),0),ROUND(AA3143*$E3144,0)),IF(LataProjekcji&gt;$F3144,0,ROUND(AA3143*$E3144,0))),0),0)</f>
        <v>0</v>
      </c>
      <c r="AB3145" s="5">
        <f ca="1">IF(AND($G3143,NOT(ISTEXT($G3142)),ISNUMBER(Poczatek),ISNUMBER(Koniec_Projekt)),IFERROR(IF(LataProjekcji=$F3144,IF(AND($G3144=$G3145,$F3144=$F3145),ROUND($D3143-SUM($K3145:AA3145),0),ROUND(AB3143*$E3144,0)),IF(LataProjekcji&gt;$F3144,0,ROUND(AB3143*$E3144,0))),0),0)</f>
        <v>0</v>
      </c>
      <c r="AC3145" s="5">
        <f ca="1">IF(AND($G3143,NOT(ISTEXT($G3142)),ISNUMBER(Poczatek),ISNUMBER(Koniec_Projekt)),IFERROR(IF(LataProjekcji=$F3144,IF(AND($G3144=$G3145,$F3144=$F3145),ROUND($D3143-SUM($K3145:AB3145),0),ROUND(AC3143*$E3144,0)),IF(LataProjekcji&gt;$F3144,0,ROUND(AC3143*$E3144,0))),0),0)</f>
        <v>0</v>
      </c>
      <c r="AD3145" s="5">
        <f ca="1">IF(AND($G3143,NOT(ISTEXT($G3142)),ISNUMBER(Poczatek),ISNUMBER(Koniec_Projekt)),IFERROR(IF(LataProjekcji=$F3144,IF(AND($G3144=$G3145,$F3144=$F3145),ROUND($D3143-SUM($K3145:AC3145),0),ROUND(AD3143*$E3144,0)),IF(LataProjekcji&gt;$F3144,0,ROUND(AD3143*$E3144,0))),0),0)</f>
        <v>0</v>
      </c>
      <c r="AE3145" s="5">
        <f ca="1">IF(AND($G3143,NOT(ISTEXT($G3142)),ISNUMBER(Poczatek),ISNUMBER(Koniec_Projekt)),IFERROR(IF(LataProjekcji=$F3144,IF(AND($G3144=$G3145,$F3144=$F3145),ROUND($D3143-SUM($K3145:AD3145),0),ROUND(AE3143*$E3144,0)),IF(LataProjekcji&gt;$F3144,0,ROUND(AE3143*$E3144,0))),0),0)</f>
        <v>0</v>
      </c>
    </row>
    <row r="3146" spans="2:31" ht="12.5" hidden="1" thickBot="1">
      <c r="B3146" s="532" t="s">
        <v>755</v>
      </c>
      <c r="C3146" s="533"/>
      <c r="D3146" s="534">
        <f ca="1">IF(D3143&gt;10,ROUND((D3145-1)*E3144,0),E3144)</f>
        <v>0</v>
      </c>
      <c r="E3146" s="534">
        <f ca="1">D3143-D3146</f>
        <v>0</v>
      </c>
      <c r="F3146" s="533"/>
      <c r="G3146" s="533"/>
      <c r="H3146" s="533"/>
      <c r="I3146" s="533"/>
      <c r="J3146" s="533"/>
      <c r="K3146" s="533"/>
      <c r="L3146" s="533"/>
      <c r="M3146" s="533"/>
      <c r="N3146" s="533"/>
      <c r="O3146" s="533"/>
      <c r="P3146" s="533"/>
      <c r="Q3146" s="533"/>
      <c r="R3146" s="533"/>
      <c r="S3146" s="533"/>
      <c r="T3146" s="533"/>
      <c r="U3146" s="533"/>
      <c r="V3146" s="533"/>
      <c r="W3146" s="533"/>
      <c r="X3146" s="533"/>
      <c r="Y3146" s="533"/>
      <c r="Z3146" s="533"/>
      <c r="AA3146" s="533"/>
      <c r="AB3146" s="533"/>
      <c r="AC3146" s="533"/>
      <c r="AD3146" s="533"/>
      <c r="AE3146" s="533"/>
    </row>
    <row r="3147" spans="2:31" ht="12.5" hidden="1" thickTop="1"/>
    <row r="3148" spans="2:31" ht="12.5" hidden="1" thickBot="1">
      <c r="B3148" s="535" t="str">
        <f ca="1">"nazwa ST: "&amp;B1999</f>
        <v>nazwa ST: 0</v>
      </c>
      <c r="C3148" s="535"/>
      <c r="D3148" s="536">
        <f>D1999</f>
        <v>352</v>
      </c>
      <c r="E3148" s="535"/>
      <c r="F3148" s="535"/>
      <c r="G3148" s="535"/>
      <c r="H3148" s="535"/>
      <c r="I3148" s="535"/>
      <c r="J3148" s="535"/>
      <c r="K3148" s="544" t="str">
        <f t="shared" ref="K3148:AE3148" si="3783">LataProjekcji</f>
        <v>Uzupełnij dane</v>
      </c>
      <c r="L3148" s="544" t="str">
        <f t="shared" si="3783"/>
        <v/>
      </c>
      <c r="M3148" s="544" t="str">
        <f t="shared" si="3783"/>
        <v/>
      </c>
      <c r="N3148" s="544" t="str">
        <f t="shared" si="3783"/>
        <v/>
      </c>
      <c r="O3148" s="544" t="str">
        <f t="shared" si="3783"/>
        <v/>
      </c>
      <c r="P3148" s="544" t="str">
        <f t="shared" si="3783"/>
        <v/>
      </c>
      <c r="Q3148" s="544" t="str">
        <f t="shared" si="3783"/>
        <v/>
      </c>
      <c r="R3148" s="544" t="str">
        <f t="shared" si="3783"/>
        <v/>
      </c>
      <c r="S3148" s="544" t="str">
        <f t="shared" si="3783"/>
        <v/>
      </c>
      <c r="T3148" s="544" t="str">
        <f t="shared" si="3783"/>
        <v/>
      </c>
      <c r="U3148" s="544" t="str">
        <f t="shared" si="3783"/>
        <v/>
      </c>
      <c r="V3148" s="544" t="str">
        <f t="shared" si="3783"/>
        <v/>
      </c>
      <c r="W3148" s="544" t="str">
        <f t="shared" si="3783"/>
        <v/>
      </c>
      <c r="X3148" s="544" t="str">
        <f t="shared" si="3783"/>
        <v/>
      </c>
      <c r="Y3148" s="544" t="str">
        <f t="shared" si="3783"/>
        <v/>
      </c>
      <c r="Z3148" s="544" t="str">
        <f t="shared" si="3783"/>
        <v/>
      </c>
      <c r="AA3148" s="544" t="str">
        <f t="shared" si="3783"/>
        <v/>
      </c>
      <c r="AB3148" s="544" t="str">
        <f t="shared" si="3783"/>
        <v/>
      </c>
      <c r="AC3148" s="544" t="str">
        <f t="shared" si="3783"/>
        <v/>
      </c>
      <c r="AD3148" s="544" t="str">
        <f t="shared" si="3783"/>
        <v/>
      </c>
      <c r="AE3148" s="544" t="str">
        <f t="shared" si="3783"/>
        <v/>
      </c>
    </row>
    <row r="3149" spans="2:31" hidden="1">
      <c r="B3149" s="531" t="s">
        <v>756</v>
      </c>
      <c r="D3149" s="1">
        <f ca="1">D2000</f>
        <v>1900</v>
      </c>
      <c r="E3149" s="1">
        <f ca="1">E2000</f>
        <v>1</v>
      </c>
      <c r="F3149" s="1">
        <f ca="1">IF(D3150&gt;10,F2000,1)</f>
        <v>1</v>
      </c>
      <c r="G3149" s="530" t="str">
        <f ca="1">IF(ISBLANK(OFFSET($E$269,$D3148,0)),"brak daty",IF(D3150&gt;10,EDATE(OFFSET($E$269,$D3148,0),D3152),DATE(D3149,E3149,1)))</f>
        <v>brak daty</v>
      </c>
      <c r="H3149" s="543" t="b">
        <f ca="1">SUM(K3149:AE3149)=D3152</f>
        <v>1</v>
      </c>
      <c r="I3149" s="1" t="s">
        <v>752</v>
      </c>
      <c r="K3149" s="5">
        <f ca="1">IF(AND($G3150,NOT(ISTEXT($G3149)),ISNUMBER(Poczatek),ISNUMBER(Koniec_Projekt)),IFERROR(IF($D3149=LataProjekcji,$F3149,IF($D3149&lt;LataProjekcji,IF((SUM(K3149)+12)&lt;$D3152,12,$D3152-SUM(K3149)),0)),0),0)</f>
        <v>0</v>
      </c>
      <c r="L3149" s="5">
        <f ca="1">IF(AND($G3150,NOT(ISTEXT($G3149)),ISNUMBER(Poczatek),ISNUMBER(Koniec_Projekt)),IFERROR(IF($D3149=LataProjekcji,$F3149,IF($D3149&lt;LataProjekcji,IF((SUM($K3149:K3149)+12)&lt;$D3152,12,$D3152-SUM($K3149:K3149)),0)),0),0)</f>
        <v>0</v>
      </c>
      <c r="M3149" s="5">
        <f ca="1">IF(AND($G3150,NOT(ISTEXT($G3149)),ISNUMBER(Poczatek),ISNUMBER(Koniec_Projekt)),IFERROR(IF($D3149=LataProjekcji,$F3149,IF($D3149&lt;LataProjekcji,IF((SUM($K3149:L3149)+12)&lt;$D3152,12,$D3152-SUM($K3149:L3149)),0)),0),0)</f>
        <v>0</v>
      </c>
      <c r="N3149" s="5">
        <f ca="1">IF(AND($G3150,NOT(ISTEXT($G3149)),ISNUMBER(Poczatek),ISNUMBER(Koniec_Projekt)),IFERROR(IF($D3149=LataProjekcji,$F3149,IF($D3149&lt;LataProjekcji,IF((SUM($K3149:M3149)+12)&lt;$D3152,12,$D3152-SUM($K3149:M3149)),0)),0),0)</f>
        <v>0</v>
      </c>
      <c r="O3149" s="5">
        <f ca="1">IF(AND($G3150,NOT(ISTEXT($G3149)),ISNUMBER(Poczatek),ISNUMBER(Koniec_Projekt)),IFERROR(IF($D3149=LataProjekcji,$F3149,IF($D3149&lt;LataProjekcji,IF((SUM($K3149:N3149)+12)&lt;$D3152,12,$D3152-SUM($K3149:N3149)),0)),0),0)</f>
        <v>0</v>
      </c>
      <c r="P3149" s="5">
        <f ca="1">IF(AND($G3150,NOT(ISTEXT($G3149)),ISNUMBER(Poczatek),ISNUMBER(Koniec_Projekt)),IFERROR(IF($D3149=LataProjekcji,$F3149,IF($D3149&lt;LataProjekcji,IF((SUM($K3149:O3149)+12)&lt;$D3152,12,$D3152-SUM($K3149:O3149)),0)),0),0)</f>
        <v>0</v>
      </c>
      <c r="Q3149" s="5">
        <f ca="1">IF(AND($G3150,NOT(ISTEXT($G3149)),ISNUMBER(Poczatek),ISNUMBER(Koniec_Projekt)),IFERROR(IF($D3149=LataProjekcji,$F3149,IF($D3149&lt;LataProjekcji,IF((SUM($K3149:P3149)+12)&lt;$D3152,12,$D3152-SUM($K3149:P3149)),0)),0),0)</f>
        <v>0</v>
      </c>
      <c r="R3149" s="5">
        <f ca="1">IF(AND($G3150,NOT(ISTEXT($G3149)),ISNUMBER(Poczatek),ISNUMBER(Koniec_Projekt)),IFERROR(IF($D3149=LataProjekcji,$F3149,IF($D3149&lt;LataProjekcji,IF((SUM($K3149:Q3149)+12)&lt;$D3152,12,$D3152-SUM($K3149:Q3149)),0)),0),0)</f>
        <v>0</v>
      </c>
      <c r="S3149" s="5">
        <f ca="1">IF(AND($G3150,NOT(ISTEXT($G3149)),ISNUMBER(Poczatek),ISNUMBER(Koniec_Projekt)),IFERROR(IF($D3149=LataProjekcji,$F3149,IF($D3149&lt;LataProjekcji,IF((SUM($K3149:R3149)+12)&lt;$D3152,12,$D3152-SUM($K3149:R3149)),0)),0),0)</f>
        <v>0</v>
      </c>
      <c r="T3149" s="5">
        <f ca="1">IF(AND($G3150,NOT(ISTEXT($G3149)),ISNUMBER(Poczatek),ISNUMBER(Koniec_Projekt)),IFERROR(IF($D3149=LataProjekcji,$F3149,IF($D3149&lt;LataProjekcji,IF((SUM($K3149:S3149)+12)&lt;$D3152,12,$D3152-SUM($K3149:S3149)),0)),0),0)</f>
        <v>0</v>
      </c>
      <c r="U3149" s="5">
        <f ca="1">IF(AND($G3150,NOT(ISTEXT($G3149)),ISNUMBER(Poczatek),ISNUMBER(Koniec_Projekt)),IFERROR(IF($D3149=LataProjekcji,$F3149,IF($D3149&lt;LataProjekcji,IF((SUM($K3149:T3149)+12)&lt;$D3152,12,$D3152-SUM($K3149:T3149)),0)),0),0)</f>
        <v>0</v>
      </c>
      <c r="V3149" s="5">
        <f ca="1">IF(AND($G3150,NOT(ISTEXT($G3149)),ISNUMBER(Poczatek),ISNUMBER(Koniec_Projekt)),IFERROR(IF($D3149=LataProjekcji,$F3149,IF($D3149&lt;LataProjekcji,IF((SUM($K3149:U3149)+12)&lt;$D3152,12,$D3152-SUM($K3149:U3149)),0)),0),0)</f>
        <v>0</v>
      </c>
      <c r="W3149" s="5">
        <f ca="1">IF(AND($G3150,NOT(ISTEXT($G3149)),ISNUMBER(Poczatek),ISNUMBER(Koniec_Projekt)),IFERROR(IF($D3149=LataProjekcji,$F3149,IF($D3149&lt;LataProjekcji,IF((SUM($K3149:V3149)+12)&lt;$D3152,12,$D3152-SUM($K3149:V3149)),0)),0),0)</f>
        <v>0</v>
      </c>
      <c r="X3149" s="5">
        <f ca="1">IF(AND($G3150,NOT(ISTEXT($G3149)),ISNUMBER(Poczatek),ISNUMBER(Koniec_Projekt)),IFERROR(IF($D3149=LataProjekcji,$F3149,IF($D3149&lt;LataProjekcji,IF((SUM($K3149:W3149)+12)&lt;$D3152,12,$D3152-SUM($K3149:W3149)),0)),0),0)</f>
        <v>0</v>
      </c>
      <c r="Y3149" s="5">
        <f ca="1">IF(AND($G3150,NOT(ISTEXT($G3149)),ISNUMBER(Poczatek),ISNUMBER(Koniec_Projekt)),IFERROR(IF($D3149=LataProjekcji,$F3149,IF($D3149&lt;LataProjekcji,IF((SUM($K3149:X3149)+12)&lt;$D3152,12,$D3152-SUM($K3149:X3149)),0)),0),0)</f>
        <v>0</v>
      </c>
      <c r="Z3149" s="5">
        <f ca="1">IF(AND($G3150,NOT(ISTEXT($G3149)),ISNUMBER(Poczatek),ISNUMBER(Koniec_Projekt)),IFERROR(IF($D3149=LataProjekcji,$F3149,IF($D3149&lt;LataProjekcji,IF((SUM($K3149:Y3149)+12)&lt;$D3152,12,$D3152-SUM($K3149:Y3149)),0)),0),0)</f>
        <v>0</v>
      </c>
      <c r="AA3149" s="5">
        <f ca="1">IF(AND($G3150,NOT(ISTEXT($G3149)),ISNUMBER(Poczatek),ISNUMBER(Koniec_Projekt)),IFERROR(IF($D3149=LataProjekcji,$F3149,IF($D3149&lt;LataProjekcji,IF((SUM($K3149:Z3149)+12)&lt;$D3152,12,$D3152-SUM($K3149:Z3149)),0)),0),0)</f>
        <v>0</v>
      </c>
      <c r="AB3149" s="5">
        <f ca="1">IF(AND($G3150,NOT(ISTEXT($G3149)),ISNUMBER(Poczatek),ISNUMBER(Koniec_Projekt)),IFERROR(IF($D3149=LataProjekcji,$F3149,IF($D3149&lt;LataProjekcji,IF((SUM($K3149:AA3149)+12)&lt;$D3152,12,$D3152-SUM($K3149:AA3149)),0)),0),0)</f>
        <v>0</v>
      </c>
      <c r="AC3149" s="5">
        <f ca="1">IF(AND($G3150,NOT(ISTEXT($G3149)),ISNUMBER(Poczatek),ISNUMBER(Koniec_Projekt)),IFERROR(IF($D3149=LataProjekcji,$F3149,IF($D3149&lt;LataProjekcji,IF((SUM($K3149:AB3149)+12)&lt;$D3152,12,$D3152-SUM($K3149:AB3149)),0)),0),0)</f>
        <v>0</v>
      </c>
      <c r="AD3149" s="5">
        <f ca="1">IF(AND($G3150,NOT(ISTEXT($G3149)),ISNUMBER(Poczatek),ISNUMBER(Koniec_Projekt)),IFERROR(IF($D3149=LataProjekcji,$F3149,IF($D3149&lt;LataProjekcji,IF((SUM($K3149:AC3149)+12)&lt;$D3152,12,$D3152-SUM($K3149:AC3149)),0)),0),0)</f>
        <v>0</v>
      </c>
      <c r="AE3149" s="5">
        <f ca="1">IF(AND($G3150,NOT(ISTEXT($G3149)),ISNUMBER(Poczatek),ISNUMBER(Koniec_Projekt)),IFERROR(IF($D3149=LataProjekcji,$F3149,IF($D3149&lt;LataProjekcji,IF((SUM($K3149:AD3149)+12)&lt;$D3152,12,$D3152-SUM($K3149:AD3149)),0)),0),0)</f>
        <v>0</v>
      </c>
    </row>
    <row r="3150" spans="2:31" hidden="1">
      <c r="B3150" s="531" t="s">
        <v>758</v>
      </c>
      <c r="D3150" s="5">
        <f ca="1">D2001</f>
        <v>0</v>
      </c>
      <c r="E3150" s="459">
        <f ca="1">E2001</f>
        <v>0</v>
      </c>
      <c r="F3150" s="459">
        <f ca="1">F2001</f>
        <v>0</v>
      </c>
      <c r="G3150" s="1" t="b">
        <f>NOT(ISBLANK(am_inneST))</f>
        <v>0</v>
      </c>
      <c r="H3150" s="543" t="b">
        <f ca="1">SUM(K3150:AE3150)=E3152</f>
        <v>1</v>
      </c>
      <c r="I3150" s="1" t="s">
        <v>753</v>
      </c>
      <c r="K3150" s="542">
        <f ca="1">IF(AND($G3150,NOT(ISTEXT($G3149)),ISNUMBER(Poczatek),ISNUMBER(Koniec_Projekt)),IFERROR(IF($D3149=LataProjekcji,IF($F3149&gt;$E3152,$E3152,$F3149),IF($D3152&gt;=$E3152,(IF($D3149&lt;LataProjekcji,IF((SUM(J3150:$K3150)+12)&lt;$E3152,12,$E3152-SUM(J3150:$K3150)),0)),(IF($D3149&lt;LataProjekcji,IF((SUM(J3150:$K3150)+12)&lt;$D3152,12,$D3152-SUM(J3150:$K3150)),0)))),0),0)</f>
        <v>0</v>
      </c>
      <c r="L3150" s="542">
        <f ca="1">IF(AND($G3150,NOT(ISTEXT($G3149)),ISNUMBER(Poczatek),ISNUMBER(Koniec_Projekt)),IFERROR(IF($D3149=LataProjekcji,IF($F3149&gt;$E3152,$E3152,$F3149),IF($D3152&gt;=$E3152,(IF($D3149&lt;LataProjekcji,IF((SUM($K3150:K3150)+12)&lt;$E3152,12,$E3152-SUM($K3150:K3150)),0)),(IF($D3149&lt;LataProjekcji,IF((SUM($K3150:K3150)+12)&lt;$D3152,12,$D3152-SUM($K3150:K3150)),0)))),0),0)</f>
        <v>0</v>
      </c>
      <c r="M3150" s="542">
        <f ca="1">IF(AND($G3150,NOT(ISTEXT($G3149)),ISNUMBER(Poczatek),ISNUMBER(Koniec_Projekt)),IFERROR(IF($D3149=LataProjekcji,IF($F3149&gt;$E3152,$E3152,$F3149),IF($D3152&gt;=$E3152,(IF($D3149&lt;LataProjekcji,IF((SUM($K3150:L3150)+12)&lt;$E3152,12,$E3152-SUM($K3150:L3150)),0)),(IF($D3149&lt;LataProjekcji,IF((SUM($K3150:L3150)+12)&lt;$D3152,12,$D3152-SUM($K3150:L3150)),0)))),0),0)</f>
        <v>0</v>
      </c>
      <c r="N3150" s="542">
        <f ca="1">IF(AND($G3150,NOT(ISTEXT($G3149)),ISNUMBER(Poczatek),ISNUMBER(Koniec_Projekt)),IFERROR(IF($D3149=LataProjekcji,IF($F3149&gt;$E3152,$E3152,$F3149),IF($D3152&gt;=$E3152,(IF($D3149&lt;LataProjekcji,IF((SUM($K3150:M3150)+12)&lt;$E3152,12,$E3152-SUM($K3150:M3150)),0)),(IF($D3149&lt;LataProjekcji,IF((SUM($K3150:M3150)+12)&lt;$D3152,12,$D3152-SUM($K3150:M3150)),0)))),0),0)</f>
        <v>0</v>
      </c>
      <c r="O3150" s="542">
        <f ca="1">IF(AND($G3150,NOT(ISTEXT($G3149)),ISNUMBER(Poczatek),ISNUMBER(Koniec_Projekt)),IFERROR(IF($D3149=LataProjekcji,IF($F3149&gt;$E3152,$E3152,$F3149),IF($D3152&gt;=$E3152,(IF($D3149&lt;LataProjekcji,IF((SUM($K3150:N3150)+12)&lt;$E3152,12,$E3152-SUM($K3150:N3150)),0)),(IF($D3149&lt;LataProjekcji,IF((SUM($K3150:N3150)+12)&lt;$D3152,12,$D3152-SUM($K3150:N3150)),0)))),0),0)</f>
        <v>0</v>
      </c>
      <c r="P3150" s="542">
        <f ca="1">IF(AND($G3150,NOT(ISTEXT($G3149)),ISNUMBER(Poczatek),ISNUMBER(Koniec_Projekt)),IFERROR(IF($D3149=LataProjekcji,IF($F3149&gt;$E3152,$E3152,$F3149),IF($D3152&gt;=$E3152,(IF($D3149&lt;LataProjekcji,IF((SUM($K3150:O3150)+12)&lt;$E3152,12,$E3152-SUM($K3150:O3150)),0)),(IF($D3149&lt;LataProjekcji,IF((SUM($K3150:O3150)+12)&lt;$D3152,12,$D3152-SUM($K3150:O3150)),0)))),0),0)</f>
        <v>0</v>
      </c>
      <c r="Q3150" s="542">
        <f ca="1">IF(AND($G3150,NOT(ISTEXT($G3149)),ISNUMBER(Poczatek),ISNUMBER(Koniec_Projekt)),IFERROR(IF($D3149=LataProjekcji,IF($F3149&gt;$E3152,$E3152,$F3149),IF($D3152&gt;=$E3152,(IF($D3149&lt;LataProjekcji,IF((SUM($K3150:P3150)+12)&lt;$E3152,12,$E3152-SUM($K3150:P3150)),0)),(IF($D3149&lt;LataProjekcji,IF((SUM($K3150:P3150)+12)&lt;$D3152,12,$D3152-SUM($K3150:P3150)),0)))),0),0)</f>
        <v>0</v>
      </c>
      <c r="R3150" s="542">
        <f ca="1">IF(AND($G3150,NOT(ISTEXT($G3149)),ISNUMBER(Poczatek),ISNUMBER(Koniec_Projekt)),IFERROR(IF($D3149=LataProjekcji,IF($F3149&gt;$E3152,$E3152,$F3149),IF($D3152&gt;=$E3152,(IF($D3149&lt;LataProjekcji,IF((SUM($K3150:Q3150)+12)&lt;$E3152,12,$E3152-SUM($K3150:Q3150)),0)),(IF($D3149&lt;LataProjekcji,IF((SUM($K3150:Q3150)+12)&lt;$D3152,12,$D3152-SUM($K3150:Q3150)),0)))),0),0)</f>
        <v>0</v>
      </c>
      <c r="S3150" s="542">
        <f ca="1">IF(AND($G3150,NOT(ISTEXT($G3149)),ISNUMBER(Poczatek),ISNUMBER(Koniec_Projekt)),IFERROR(IF($D3149=LataProjekcji,IF($F3149&gt;$E3152,$E3152,$F3149),IF($D3152&gt;=$E3152,(IF($D3149&lt;LataProjekcji,IF((SUM($K3150:R3150)+12)&lt;$E3152,12,$E3152-SUM($K3150:R3150)),0)),(IF($D3149&lt;LataProjekcji,IF((SUM($K3150:R3150)+12)&lt;$D3152,12,$D3152-SUM($K3150:R3150)),0)))),0),0)</f>
        <v>0</v>
      </c>
      <c r="T3150" s="542">
        <f ca="1">IF(AND($G3150,NOT(ISTEXT($G3149)),ISNUMBER(Poczatek),ISNUMBER(Koniec_Projekt)),IFERROR(IF($D3149=LataProjekcji,IF($F3149&gt;$E3152,$E3152,$F3149),IF($D3152&gt;=$E3152,(IF($D3149&lt;LataProjekcji,IF((SUM($K3150:S3150)+12)&lt;$E3152,12,$E3152-SUM($K3150:S3150)),0)),(IF($D3149&lt;LataProjekcji,IF((SUM($K3150:S3150)+12)&lt;$D3152,12,$D3152-SUM($K3150:S3150)),0)))),0),0)</f>
        <v>0</v>
      </c>
      <c r="U3150" s="542">
        <f ca="1">IF(AND($G3150,NOT(ISTEXT($G3149)),ISNUMBER(Poczatek),ISNUMBER(Koniec_Projekt)),IFERROR(IF($D3149=LataProjekcji,IF($F3149&gt;$E3152,$E3152,$F3149),IF($D3152&gt;=$E3152,(IF($D3149&lt;LataProjekcji,IF((SUM($K3150:T3150)+12)&lt;$E3152,12,$E3152-SUM($K3150:T3150)),0)),(IF($D3149&lt;LataProjekcji,IF((SUM($K3150:T3150)+12)&lt;$D3152,12,$D3152-SUM($K3150:T3150)),0)))),0),0)</f>
        <v>0</v>
      </c>
      <c r="V3150" s="542">
        <f ca="1">IF(AND($G3150,NOT(ISTEXT($G3149)),ISNUMBER(Poczatek),ISNUMBER(Koniec_Projekt)),IFERROR(IF($D3149=LataProjekcji,IF($F3149&gt;$E3152,$E3152,$F3149),IF($D3152&gt;=$E3152,(IF($D3149&lt;LataProjekcji,IF((SUM($K3150:U3150)+12)&lt;$E3152,12,$E3152-SUM($K3150:U3150)),0)),(IF($D3149&lt;LataProjekcji,IF((SUM($K3150:U3150)+12)&lt;$D3152,12,$D3152-SUM($K3150:U3150)),0)))),0),0)</f>
        <v>0</v>
      </c>
      <c r="W3150" s="542">
        <f ca="1">IF(AND($G3150,NOT(ISTEXT($G3149)),ISNUMBER(Poczatek),ISNUMBER(Koniec_Projekt)),IFERROR(IF($D3149=LataProjekcji,IF($F3149&gt;$E3152,$E3152,$F3149),IF($D3152&gt;=$E3152,(IF($D3149&lt;LataProjekcji,IF((SUM($K3150:V3150)+12)&lt;$E3152,12,$E3152-SUM($K3150:V3150)),0)),(IF($D3149&lt;LataProjekcji,IF((SUM($K3150:V3150)+12)&lt;$D3152,12,$D3152-SUM($K3150:V3150)),0)))),0),0)</f>
        <v>0</v>
      </c>
      <c r="X3150" s="542">
        <f ca="1">IF(AND($G3150,NOT(ISTEXT($G3149)),ISNUMBER(Poczatek),ISNUMBER(Koniec_Projekt)),IFERROR(IF($D3149=LataProjekcji,IF($F3149&gt;$E3152,$E3152,$F3149),IF($D3152&gt;=$E3152,(IF($D3149&lt;LataProjekcji,IF((SUM($K3150:W3150)+12)&lt;$E3152,12,$E3152-SUM($K3150:W3150)),0)),(IF($D3149&lt;LataProjekcji,IF((SUM($K3150:W3150)+12)&lt;$D3152,12,$D3152-SUM($K3150:W3150)),0)))),0),0)</f>
        <v>0</v>
      </c>
      <c r="Y3150" s="542">
        <f ca="1">IF(AND($G3150,NOT(ISTEXT($G3149)),ISNUMBER(Poczatek),ISNUMBER(Koniec_Projekt)),IFERROR(IF($D3149=LataProjekcji,IF($F3149&gt;$E3152,$E3152,$F3149),IF($D3152&gt;=$E3152,(IF($D3149&lt;LataProjekcji,IF((SUM($K3150:X3150)+12)&lt;$E3152,12,$E3152-SUM($K3150:X3150)),0)),(IF($D3149&lt;LataProjekcji,IF((SUM($K3150:X3150)+12)&lt;$D3152,12,$D3152-SUM($K3150:X3150)),0)))),0),0)</f>
        <v>0</v>
      </c>
      <c r="Z3150" s="542">
        <f ca="1">IF(AND($G3150,NOT(ISTEXT($G3149)),ISNUMBER(Poczatek),ISNUMBER(Koniec_Projekt)),IFERROR(IF($D3149=LataProjekcji,IF($F3149&gt;$E3152,$E3152,$F3149),IF($D3152&gt;=$E3152,(IF($D3149&lt;LataProjekcji,IF((SUM($K3150:Y3150)+12)&lt;$E3152,12,$E3152-SUM($K3150:Y3150)),0)),(IF($D3149&lt;LataProjekcji,IF((SUM($K3150:Y3150)+12)&lt;$D3152,12,$D3152-SUM($K3150:Y3150)),0)))),0),0)</f>
        <v>0</v>
      </c>
      <c r="AA3150" s="542">
        <f ca="1">IF(AND($G3150,NOT(ISTEXT($G3149)),ISNUMBER(Poczatek),ISNUMBER(Koniec_Projekt)),IFERROR(IF($D3149=LataProjekcji,IF($F3149&gt;$E3152,$E3152,$F3149),IF($D3152&gt;=$E3152,(IF($D3149&lt;LataProjekcji,IF((SUM($K3150:Z3150)+12)&lt;$E3152,12,$E3152-SUM($K3150:Z3150)),0)),(IF($D3149&lt;LataProjekcji,IF((SUM($K3150:Z3150)+12)&lt;$D3152,12,$D3152-SUM($K3150:Z3150)),0)))),0),0)</f>
        <v>0</v>
      </c>
      <c r="AB3150" s="542">
        <f ca="1">IF(AND($G3150,NOT(ISTEXT($G3149)),ISNUMBER(Poczatek),ISNUMBER(Koniec_Projekt)),IFERROR(IF($D3149=LataProjekcji,IF($F3149&gt;$E3152,$E3152,$F3149),IF($D3152&gt;=$E3152,(IF($D3149&lt;LataProjekcji,IF((SUM($K3150:AA3150)+12)&lt;$E3152,12,$E3152-SUM($K3150:AA3150)),0)),(IF($D3149&lt;LataProjekcji,IF((SUM($K3150:AA3150)+12)&lt;$D3152,12,$D3152-SUM($K3150:AA3150)),0)))),0),0)</f>
        <v>0</v>
      </c>
      <c r="AC3150" s="542">
        <f ca="1">IF(AND($G3150,NOT(ISTEXT($G3149)),ISNUMBER(Poczatek),ISNUMBER(Koniec_Projekt)),IFERROR(IF($D3149=LataProjekcji,IF($F3149&gt;$E3152,$E3152,$F3149),IF($D3152&gt;=$E3152,(IF($D3149&lt;LataProjekcji,IF((SUM($K3150:AB3150)+12)&lt;$E3152,12,$E3152-SUM($K3150:AB3150)),0)),(IF($D3149&lt;LataProjekcji,IF((SUM($K3150:AB3150)+12)&lt;$D3152,12,$D3152-SUM($K3150:AB3150)),0)))),0),0)</f>
        <v>0</v>
      </c>
      <c r="AD3150" s="542">
        <f ca="1">IF(AND($G3150,NOT(ISTEXT($G3149)),ISNUMBER(Poczatek),ISNUMBER(Koniec_Projekt)),IFERROR(IF($D3149=LataProjekcji,IF($F3149&gt;$E3152,$E3152,$F3149),IF($D3152&gt;=$E3152,(IF($D3149&lt;LataProjekcji,IF((SUM($K3150:AC3150)+12)&lt;$E3152,12,$E3152-SUM($K3150:AC3150)),0)),(IF($D3149&lt;LataProjekcji,IF((SUM($K3150:AC3150)+12)&lt;$D3152,12,$D3152-SUM($K3150:AC3150)),0)))),0),0)</f>
        <v>0</v>
      </c>
      <c r="AE3150" s="542">
        <f ca="1">IF(AND($G3150,NOT(ISTEXT($G3149)),ISNUMBER(Poczatek),ISNUMBER(Koniec_Projekt)),IFERROR(IF($D3149=LataProjekcji,IF($F3149&gt;$E3152,$E3152,$F3149),IF($D3152&gt;=$E3152,(IF($D3149&lt;LataProjekcji,IF((SUM($K3150:AD3150)+12)&lt;$E3152,12,$E3152-SUM($K3150:AD3150)),0)),(IF($D3149&lt;LataProjekcji,IF((SUM($K3150:AD3150)+12)&lt;$D3152,12,$D3152-SUM($K3150:AD3150)),0)))),0),0)</f>
        <v>0</v>
      </c>
    </row>
    <row r="3151" spans="2:31" hidden="1">
      <c r="B3151" s="531" t="s">
        <v>757</v>
      </c>
      <c r="D3151" s="459">
        <f ca="1">D2002</f>
        <v>0</v>
      </c>
      <c r="E3151" s="459">
        <f ca="1">IF(D3150&gt;10,ROUND(D3151/12,2),D3151)</f>
        <v>0</v>
      </c>
      <c r="F3151" s="529">
        <f>Koniec_Projekt</f>
        <v>0</v>
      </c>
      <c r="G3151" s="330">
        <f>Miesiac_Koniec_Projekt</f>
        <v>0</v>
      </c>
      <c r="H3151" s="543" t="b">
        <f ca="1">SUM(K3151:AE3151)=D3150</f>
        <v>1</v>
      </c>
      <c r="I3151" s="1" t="s">
        <v>716</v>
      </c>
      <c r="K3151" s="256">
        <f ca="1">IF(AND($G3150,NOT(ISTEXT($G3149)),ISNUMBER(Poczatek),ISNUMBER(Koniec_Projekt)),IFERROR(IF(LataProjekcji=$F3152,ROUND($D3150,0),ROUND(K3149*$E3151,0)),0),0)</f>
        <v>0</v>
      </c>
      <c r="L3151" s="5">
        <f ca="1">IF(AND($G3150,NOT(ISTEXT($G3149)),ISNUMBER(Poczatek),ISNUMBER(Koniec_Projekt)),IFERROR(IF(LataProjekcji=$F3152,ROUND($D3150-SUM(K3151:$K3151),0),ROUND(L3149*$E3151,0)),0),0)</f>
        <v>0</v>
      </c>
      <c r="M3151" s="5">
        <f ca="1">IF(AND($G3150,NOT(ISTEXT($G3149)),ISNUMBER(Poczatek),ISNUMBER(Koniec_Projekt)),IFERROR(IF(LataProjekcji=$F3152,ROUND($D3150-SUM($K3151:L3151),0),ROUND(M3149*$E3151,0)),0),0)</f>
        <v>0</v>
      </c>
      <c r="N3151" s="5">
        <f ca="1">IF(AND($G3150,NOT(ISTEXT($G3149)),ISNUMBER(Poczatek),ISNUMBER(Koniec_Projekt)),IFERROR(IF(LataProjekcji=$F3152,ROUND($D3150-SUM($K3151:M3151),0),ROUND(N3149*$E3151,0)),0),0)</f>
        <v>0</v>
      </c>
      <c r="O3151" s="5">
        <f ca="1">IF(AND($G3150,NOT(ISTEXT($G3149)),ISNUMBER(Poczatek),ISNUMBER(Koniec_Projekt)),IFERROR(IF(LataProjekcji=$F3152,ROUND($D3150-SUM($K3151:N3151),0),ROUND(O3149*$E3151,0)),0),0)</f>
        <v>0</v>
      </c>
      <c r="P3151" s="5">
        <f ca="1">IF(AND($G3150,NOT(ISTEXT($G3149)),ISNUMBER(Poczatek),ISNUMBER(Koniec_Projekt)),IFERROR(IF(LataProjekcji=$F3152,ROUND($D3150-SUM($K3151:O3151),0),ROUND(P3149*$E3151,0)),0),0)</f>
        <v>0</v>
      </c>
      <c r="Q3151" s="5">
        <f ca="1">IF(AND($G3150,NOT(ISTEXT($G3149)),ISNUMBER(Poczatek),ISNUMBER(Koniec_Projekt)),IFERROR(IF(LataProjekcji=$F3152,ROUND($D3150-SUM($K3151:P3151),0),ROUND(Q3149*$E3151,0)),0),0)</f>
        <v>0</v>
      </c>
      <c r="R3151" s="5">
        <f ca="1">IF(AND($G3150,NOT(ISTEXT($G3149)),ISNUMBER(Poczatek),ISNUMBER(Koniec_Projekt)),IFERROR(IF(LataProjekcji=$F3152,ROUND($D3150-SUM($K3151:Q3151),0),ROUND(R3149*$E3151,0)),0),0)</f>
        <v>0</v>
      </c>
      <c r="S3151" s="5">
        <f ca="1">IF(AND($G3150,NOT(ISTEXT($G3149)),ISNUMBER(Poczatek),ISNUMBER(Koniec_Projekt)),IFERROR(IF(LataProjekcji=$F3152,ROUND($D3150-SUM($K3151:R3151),0),ROUND(S3149*$E3151,0)),0),0)</f>
        <v>0</v>
      </c>
      <c r="T3151" s="5">
        <f ca="1">IF(AND($G3150,NOT(ISTEXT($G3149)),ISNUMBER(Poczatek),ISNUMBER(Koniec_Projekt)),IFERROR(IF(LataProjekcji=$F3152,ROUND($D3150-SUM($K3151:S3151),0),ROUND(T3149*$E3151,0)),0),0)</f>
        <v>0</v>
      </c>
      <c r="U3151" s="5">
        <f ca="1">IF(AND($G3150,NOT(ISTEXT($G3149)),ISNUMBER(Poczatek),ISNUMBER(Koniec_Projekt)),IFERROR(IF(LataProjekcji=$F3152,ROUND($D3150-SUM($K3151:T3151),0),ROUND(U3149*$E3151,0)),0),0)</f>
        <v>0</v>
      </c>
      <c r="V3151" s="5">
        <f ca="1">IF(AND($G3150,NOT(ISTEXT($G3149)),ISNUMBER(Poczatek),ISNUMBER(Koniec_Projekt)),IFERROR(IF(LataProjekcji=$F3152,ROUND($D3150-SUM($K3151:U3151),0),ROUND(V3149*$E3151,0)),0),0)</f>
        <v>0</v>
      </c>
      <c r="W3151" s="5">
        <f ca="1">IF(AND($G3150,NOT(ISTEXT($G3149)),ISNUMBER(Poczatek),ISNUMBER(Koniec_Projekt)),IFERROR(IF(LataProjekcji=$F3152,ROUND($D3150-SUM($K3151:V3151),0),ROUND(W3149*$E3151,0)),0),0)</f>
        <v>0</v>
      </c>
      <c r="X3151" s="5">
        <f ca="1">IF(AND($G3150,NOT(ISTEXT($G3149)),ISNUMBER(Poczatek),ISNUMBER(Koniec_Projekt)),IFERROR(IF(LataProjekcji=$F3152,ROUND($D3150-SUM($K3151:W3151),0),ROUND(X3149*$E3151,0)),0),0)</f>
        <v>0</v>
      </c>
      <c r="Y3151" s="5">
        <f ca="1">IF(AND($G3150,NOT(ISTEXT($G3149)),ISNUMBER(Poczatek),ISNUMBER(Koniec_Projekt)),IFERROR(IF(LataProjekcji=$F3152,ROUND($D3150-SUM($K3151:X3151),0),ROUND(Y3149*$E3151,0)),0),0)</f>
        <v>0</v>
      </c>
      <c r="Z3151" s="5">
        <f ca="1">IF(AND($G3150,NOT(ISTEXT($G3149)),ISNUMBER(Poczatek),ISNUMBER(Koniec_Projekt)),IFERROR(IF(LataProjekcji=$F3152,ROUND($D3150-SUM($K3151:Y3151),0),ROUND(Z3149*$E3151,0)),0),0)</f>
        <v>0</v>
      </c>
      <c r="AA3151" s="5">
        <f ca="1">IF(AND($G3150,NOT(ISTEXT($G3149)),ISNUMBER(Poczatek),ISNUMBER(Koniec_Projekt)),IFERROR(IF(LataProjekcji=$F3152,ROUND($D3150-SUM($K3151:Z3151),0),ROUND(AA3149*$E3151,0)),0),0)</f>
        <v>0</v>
      </c>
      <c r="AB3151" s="5">
        <f ca="1">IF(AND($G3150,NOT(ISTEXT($G3149)),ISNUMBER(Poczatek),ISNUMBER(Koniec_Projekt)),IFERROR(IF(LataProjekcji=$F3152,ROUND($D3150-SUM($K3151:AA3151),0),ROUND(AB3149*$E3151,0)),0),0)</f>
        <v>0</v>
      </c>
      <c r="AC3151" s="5">
        <f ca="1">IF(AND($G3150,NOT(ISTEXT($G3149)),ISNUMBER(Poczatek),ISNUMBER(Koniec_Projekt)),IFERROR(IF(LataProjekcji=$F3152,ROUND($D3150-SUM($K3151:AB3151),0),ROUND(AC3149*$E3151,0)),0),0)</f>
        <v>0</v>
      </c>
      <c r="AD3151" s="5">
        <f ca="1">IF(AND($G3150,NOT(ISTEXT($G3149)),ISNUMBER(Poczatek),ISNUMBER(Koniec_Projekt)),IFERROR(IF(LataProjekcji=$F3152,ROUND($D3150-SUM($K3151:AC3151),0),ROUND(AD3149*$E3151,0)),0),0)</f>
        <v>0</v>
      </c>
      <c r="AE3151" s="5">
        <f ca="1">IF(AND($G3150,NOT(ISTEXT($G3149)),ISNUMBER(Poczatek),ISNUMBER(Koniec_Projekt)),IFERROR(IF(LataProjekcji=$F3152,ROUND($D3150-SUM($K3151:AD3151),0),ROUND(AE3149*$E3151,0)),0),0)</f>
        <v>0</v>
      </c>
    </row>
    <row r="3152" spans="2:31" hidden="1">
      <c r="B3152" s="531" t="s">
        <v>754</v>
      </c>
      <c r="D3152" s="1">
        <f ca="1">IFERROR(ROUNDUP(D3150/E3151,0),0)</f>
        <v>0</v>
      </c>
      <c r="E3152" s="1">
        <f ca="1">IF(D3152=0,0,DATEDIF(DATE(D3149,E3149,1),DATE(F3151,G3151,1),"m"))</f>
        <v>0</v>
      </c>
      <c r="F3152" s="1" t="str">
        <f ca="1">IFERROR(YEAR(G3149),"brak daty")</f>
        <v>brak daty</v>
      </c>
      <c r="G3152" s="1" t="str">
        <f ca="1">IFERROR(MONTH(G3149),"brak daty")</f>
        <v>brak daty</v>
      </c>
      <c r="I3152" s="1" t="s">
        <v>426</v>
      </c>
      <c r="K3152" s="5">
        <f ca="1">IF(AND($G3150,NOT(ISTEXT($G3149)),ISNUMBER(Poczatek),ISNUMBER(Koniec_Projekt)),IFERROR(IF(LataProjekcji=$F3151,IF(AND($G3151=$G3152,$F3151=$F3152),ROUND($D3150-SUM($K3152),0),ROUND(K3150*$E3151,0)),IF(LataProjekcji&gt;$F3151,0,ROUND(K3150*$E3151,0))),0),0)</f>
        <v>0</v>
      </c>
      <c r="L3152" s="5">
        <f ca="1">IF(AND($G3150,NOT(ISTEXT($G3149)),ISNUMBER(Poczatek),ISNUMBER(Koniec_Projekt)),IFERROR(IF(LataProjekcji=$F3151,IF(AND($G3151=$G3152,$F3151=$F3152),ROUND($D3150-SUM($K3152:K3152),0),ROUND(L3150*$E3151,0)),IF(LataProjekcji&gt;$F3151,0,ROUND(L3150*$E3151,0))),0),0)</f>
        <v>0</v>
      </c>
      <c r="M3152" s="5">
        <f ca="1">IF(AND($G3150,NOT(ISTEXT($G3149)),ISNUMBER(Poczatek),ISNUMBER(Koniec_Projekt)),IFERROR(IF(LataProjekcji=$F3151,IF(AND($G3151=$G3152,$F3151=$F3152),ROUND($D3150-SUM($K3152:L3152),0),ROUND(M3150*$E3151,0)),IF(LataProjekcji&gt;$F3151,0,ROUND(M3150*$E3151,0))),0),0)</f>
        <v>0</v>
      </c>
      <c r="N3152" s="5">
        <f ca="1">IF(AND($G3150,NOT(ISTEXT($G3149)),ISNUMBER(Poczatek),ISNUMBER(Koniec_Projekt)),IFERROR(IF(LataProjekcji=$F3151,IF(AND($G3151=$G3152,$F3151=$F3152),ROUND($D3150-SUM($K3152:M3152),0),ROUND(N3150*$E3151,0)),IF(LataProjekcji&gt;$F3151,0,ROUND(N3150*$E3151,0))),0),0)</f>
        <v>0</v>
      </c>
      <c r="O3152" s="5">
        <f ca="1">IF(AND($G3150,NOT(ISTEXT($G3149)),ISNUMBER(Poczatek),ISNUMBER(Koniec_Projekt)),IFERROR(IF(LataProjekcji=$F3151,IF(AND($G3151=$G3152,$F3151=$F3152),ROUND($D3150-SUM($K3152:N3152),0),ROUND(O3150*$E3151,0)),IF(LataProjekcji&gt;$F3151,0,ROUND(O3150*$E3151,0))),0),0)</f>
        <v>0</v>
      </c>
      <c r="P3152" s="5">
        <f ca="1">IF(AND($G3150,NOT(ISTEXT($G3149)),ISNUMBER(Poczatek),ISNUMBER(Koniec_Projekt)),IFERROR(IF(LataProjekcji=$F3151,IF(AND($G3151=$G3152,$F3151=$F3152),ROUND($D3150-SUM($K3152:O3152),0),ROUND(P3150*$E3151,0)),IF(LataProjekcji&gt;$F3151,0,ROUND(P3150*$E3151,0))),0),0)</f>
        <v>0</v>
      </c>
      <c r="Q3152" s="5">
        <f ca="1">IF(AND($G3150,NOT(ISTEXT($G3149)),ISNUMBER(Poczatek),ISNUMBER(Koniec_Projekt)),IFERROR(IF(LataProjekcji=$F3151,IF(AND($G3151=$G3152,$F3151=$F3152),ROUND($D3150-SUM($K3152:P3152),0),ROUND(Q3150*$E3151,0)),IF(LataProjekcji&gt;$F3151,0,ROUND(Q3150*$E3151,0))),0),0)</f>
        <v>0</v>
      </c>
      <c r="R3152" s="5">
        <f ca="1">IF(AND($G3150,NOT(ISTEXT($G3149)),ISNUMBER(Poczatek),ISNUMBER(Koniec_Projekt)),IFERROR(IF(LataProjekcji=$F3151,IF(AND($G3151=$G3152,$F3151=$F3152),ROUND($D3150-SUM($K3152:Q3152),0),ROUND(R3150*$E3151,0)),IF(LataProjekcji&gt;$F3151,0,ROUND(R3150*$E3151,0))),0),0)</f>
        <v>0</v>
      </c>
      <c r="S3152" s="5">
        <f ca="1">IF(AND($G3150,NOT(ISTEXT($G3149)),ISNUMBER(Poczatek),ISNUMBER(Koniec_Projekt)),IFERROR(IF(LataProjekcji=$F3151,IF(AND($G3151=$G3152,$F3151=$F3152),ROUND($D3150-SUM($K3152:R3152),0),ROUND(S3150*$E3151,0)),IF(LataProjekcji&gt;$F3151,0,ROUND(S3150*$E3151,0))),0),0)</f>
        <v>0</v>
      </c>
      <c r="T3152" s="5">
        <f ca="1">IF(AND($G3150,NOT(ISTEXT($G3149)),ISNUMBER(Poczatek),ISNUMBER(Koniec_Projekt)),IFERROR(IF(LataProjekcji=$F3151,IF(AND($G3151=$G3152,$F3151=$F3152),ROUND($D3150-SUM($K3152:S3152),0),ROUND(T3150*$E3151,0)),IF(LataProjekcji&gt;$F3151,0,ROUND(T3150*$E3151,0))),0),0)</f>
        <v>0</v>
      </c>
      <c r="U3152" s="5">
        <f ca="1">IF(AND($G3150,NOT(ISTEXT($G3149)),ISNUMBER(Poczatek),ISNUMBER(Koniec_Projekt)),IFERROR(IF(LataProjekcji=$F3151,IF(AND($G3151=$G3152,$F3151=$F3152),ROUND($D3150-SUM($K3152:T3152),0),ROUND(U3150*$E3151,0)),IF(LataProjekcji&gt;$F3151,0,ROUND(U3150*$E3151,0))),0),0)</f>
        <v>0</v>
      </c>
      <c r="V3152" s="5">
        <f ca="1">IF(AND($G3150,NOT(ISTEXT($G3149)),ISNUMBER(Poczatek),ISNUMBER(Koniec_Projekt)),IFERROR(IF(LataProjekcji=$F3151,IF(AND($G3151=$G3152,$F3151=$F3152),ROUND($D3150-SUM($K3152:U3152),0),ROUND(V3150*$E3151,0)),IF(LataProjekcji&gt;$F3151,0,ROUND(V3150*$E3151,0))),0),0)</f>
        <v>0</v>
      </c>
      <c r="W3152" s="5">
        <f ca="1">IF(AND($G3150,NOT(ISTEXT($G3149)),ISNUMBER(Poczatek),ISNUMBER(Koniec_Projekt)),IFERROR(IF(LataProjekcji=$F3151,IF(AND($G3151=$G3152,$F3151=$F3152),ROUND($D3150-SUM($K3152:V3152),0),ROUND(W3150*$E3151,0)),IF(LataProjekcji&gt;$F3151,0,ROUND(W3150*$E3151,0))),0),0)</f>
        <v>0</v>
      </c>
      <c r="X3152" s="5">
        <f ca="1">IF(AND($G3150,NOT(ISTEXT($G3149)),ISNUMBER(Poczatek),ISNUMBER(Koniec_Projekt)),IFERROR(IF(LataProjekcji=$F3151,IF(AND($G3151=$G3152,$F3151=$F3152),ROUND($D3150-SUM($K3152:W3152),0),ROUND(X3150*$E3151,0)),IF(LataProjekcji&gt;$F3151,0,ROUND(X3150*$E3151,0))),0),0)</f>
        <v>0</v>
      </c>
      <c r="Y3152" s="5">
        <f ca="1">IF(AND($G3150,NOT(ISTEXT($G3149)),ISNUMBER(Poczatek),ISNUMBER(Koniec_Projekt)),IFERROR(IF(LataProjekcji=$F3151,IF(AND($G3151=$G3152,$F3151=$F3152),ROUND($D3150-SUM($K3152:X3152),0),ROUND(Y3150*$E3151,0)),IF(LataProjekcji&gt;$F3151,0,ROUND(Y3150*$E3151,0))),0),0)</f>
        <v>0</v>
      </c>
      <c r="Z3152" s="5">
        <f ca="1">IF(AND($G3150,NOT(ISTEXT($G3149)),ISNUMBER(Poczatek),ISNUMBER(Koniec_Projekt)),IFERROR(IF(LataProjekcji=$F3151,IF(AND($G3151=$G3152,$F3151=$F3152),ROUND($D3150-SUM($K3152:Y3152),0),ROUND(Z3150*$E3151,0)),IF(LataProjekcji&gt;$F3151,0,ROUND(Z3150*$E3151,0))),0),0)</f>
        <v>0</v>
      </c>
      <c r="AA3152" s="5">
        <f ca="1">IF(AND($G3150,NOT(ISTEXT($G3149)),ISNUMBER(Poczatek),ISNUMBER(Koniec_Projekt)),IFERROR(IF(LataProjekcji=$F3151,IF(AND($G3151=$G3152,$F3151=$F3152),ROUND($D3150-SUM($K3152:Z3152),0),ROUND(AA3150*$E3151,0)),IF(LataProjekcji&gt;$F3151,0,ROUND(AA3150*$E3151,0))),0),0)</f>
        <v>0</v>
      </c>
      <c r="AB3152" s="5">
        <f ca="1">IF(AND($G3150,NOT(ISTEXT($G3149)),ISNUMBER(Poczatek),ISNUMBER(Koniec_Projekt)),IFERROR(IF(LataProjekcji=$F3151,IF(AND($G3151=$G3152,$F3151=$F3152),ROUND($D3150-SUM($K3152:AA3152),0),ROUND(AB3150*$E3151,0)),IF(LataProjekcji&gt;$F3151,0,ROUND(AB3150*$E3151,0))),0),0)</f>
        <v>0</v>
      </c>
      <c r="AC3152" s="5">
        <f ca="1">IF(AND($G3150,NOT(ISTEXT($G3149)),ISNUMBER(Poczatek),ISNUMBER(Koniec_Projekt)),IFERROR(IF(LataProjekcji=$F3151,IF(AND($G3151=$G3152,$F3151=$F3152),ROUND($D3150-SUM($K3152:AB3152),0),ROUND(AC3150*$E3151,0)),IF(LataProjekcji&gt;$F3151,0,ROUND(AC3150*$E3151,0))),0),0)</f>
        <v>0</v>
      </c>
      <c r="AD3152" s="5">
        <f ca="1">IF(AND($G3150,NOT(ISTEXT($G3149)),ISNUMBER(Poczatek),ISNUMBER(Koniec_Projekt)),IFERROR(IF(LataProjekcji=$F3151,IF(AND($G3151=$G3152,$F3151=$F3152),ROUND($D3150-SUM($K3152:AC3152),0),ROUND(AD3150*$E3151,0)),IF(LataProjekcji&gt;$F3151,0,ROUND(AD3150*$E3151,0))),0),0)</f>
        <v>0</v>
      </c>
      <c r="AE3152" s="5">
        <f ca="1">IF(AND($G3150,NOT(ISTEXT($G3149)),ISNUMBER(Poczatek),ISNUMBER(Koniec_Projekt)),IFERROR(IF(LataProjekcji=$F3151,IF(AND($G3151=$G3152,$F3151=$F3152),ROUND($D3150-SUM($K3152:AD3152),0),ROUND(AE3150*$E3151,0)),IF(LataProjekcji&gt;$F3151,0,ROUND(AE3150*$E3151,0))),0),0)</f>
        <v>0</v>
      </c>
    </row>
    <row r="3153" spans="2:31" ht="12.5" hidden="1" thickBot="1">
      <c r="B3153" s="532" t="s">
        <v>755</v>
      </c>
      <c r="C3153" s="533"/>
      <c r="D3153" s="534">
        <f ca="1">IF(D3150&gt;10,ROUND((D3152-1)*E3151,0),E3151)</f>
        <v>0</v>
      </c>
      <c r="E3153" s="534">
        <f ca="1">D3150-D3153</f>
        <v>0</v>
      </c>
      <c r="F3153" s="533"/>
      <c r="G3153" s="533"/>
      <c r="H3153" s="533"/>
      <c r="I3153" s="533"/>
      <c r="J3153" s="533"/>
      <c r="K3153" s="533"/>
      <c r="L3153" s="533"/>
      <c r="M3153" s="533"/>
      <c r="N3153" s="533"/>
      <c r="O3153" s="533"/>
      <c r="P3153" s="533"/>
      <c r="Q3153" s="533"/>
      <c r="R3153" s="533"/>
      <c r="S3153" s="533"/>
      <c r="T3153" s="533"/>
      <c r="U3153" s="533"/>
      <c r="V3153" s="533"/>
      <c r="W3153" s="533"/>
      <c r="X3153" s="533"/>
      <c r="Y3153" s="533"/>
      <c r="Z3153" s="533"/>
      <c r="AA3153" s="533"/>
      <c r="AB3153" s="533"/>
      <c r="AC3153" s="533"/>
      <c r="AD3153" s="533"/>
      <c r="AE3153" s="533"/>
    </row>
    <row r="3154" spans="2:31" ht="12.5" hidden="1" thickTop="1"/>
    <row r="3155" spans="2:31" ht="12.5" hidden="1" thickBot="1">
      <c r="B3155" s="535" t="str">
        <f ca="1">"nazwa ST: "&amp;B2006</f>
        <v>nazwa ST: 0</v>
      </c>
      <c r="C3155" s="535"/>
      <c r="D3155" s="536">
        <f>D2006</f>
        <v>353</v>
      </c>
      <c r="E3155" s="535"/>
      <c r="F3155" s="535"/>
      <c r="G3155" s="535"/>
      <c r="H3155" s="535"/>
      <c r="I3155" s="535"/>
      <c r="J3155" s="535"/>
      <c r="K3155" s="544" t="str">
        <f t="shared" ref="K3155:AE3155" si="3784">LataProjekcji</f>
        <v>Uzupełnij dane</v>
      </c>
      <c r="L3155" s="544" t="str">
        <f t="shared" si="3784"/>
        <v/>
      </c>
      <c r="M3155" s="544" t="str">
        <f t="shared" si="3784"/>
        <v/>
      </c>
      <c r="N3155" s="544" t="str">
        <f t="shared" si="3784"/>
        <v/>
      </c>
      <c r="O3155" s="544" t="str">
        <f t="shared" si="3784"/>
        <v/>
      </c>
      <c r="P3155" s="544" t="str">
        <f t="shared" si="3784"/>
        <v/>
      </c>
      <c r="Q3155" s="544" t="str">
        <f t="shared" si="3784"/>
        <v/>
      </c>
      <c r="R3155" s="544" t="str">
        <f t="shared" si="3784"/>
        <v/>
      </c>
      <c r="S3155" s="544" t="str">
        <f t="shared" si="3784"/>
        <v/>
      </c>
      <c r="T3155" s="544" t="str">
        <f t="shared" si="3784"/>
        <v/>
      </c>
      <c r="U3155" s="544" t="str">
        <f t="shared" si="3784"/>
        <v/>
      </c>
      <c r="V3155" s="544" t="str">
        <f t="shared" si="3784"/>
        <v/>
      </c>
      <c r="W3155" s="544" t="str">
        <f t="shared" si="3784"/>
        <v/>
      </c>
      <c r="X3155" s="544" t="str">
        <f t="shared" si="3784"/>
        <v/>
      </c>
      <c r="Y3155" s="544" t="str">
        <f t="shared" si="3784"/>
        <v/>
      </c>
      <c r="Z3155" s="544" t="str">
        <f t="shared" si="3784"/>
        <v/>
      </c>
      <c r="AA3155" s="544" t="str">
        <f t="shared" si="3784"/>
        <v/>
      </c>
      <c r="AB3155" s="544" t="str">
        <f t="shared" si="3784"/>
        <v/>
      </c>
      <c r="AC3155" s="544" t="str">
        <f t="shared" si="3784"/>
        <v/>
      </c>
      <c r="AD3155" s="544" t="str">
        <f t="shared" si="3784"/>
        <v/>
      </c>
      <c r="AE3155" s="544" t="str">
        <f t="shared" si="3784"/>
        <v/>
      </c>
    </row>
    <row r="3156" spans="2:31" hidden="1">
      <c r="B3156" s="531" t="s">
        <v>756</v>
      </c>
      <c r="D3156" s="1">
        <f ca="1">D2007</f>
        <v>1900</v>
      </c>
      <c r="E3156" s="1">
        <f ca="1">E2007</f>
        <v>1</v>
      </c>
      <c r="F3156" s="1">
        <f ca="1">IF(D3157&gt;10,F2007,1)</f>
        <v>1</v>
      </c>
      <c r="G3156" s="530" t="str">
        <f ca="1">IF(ISBLANK(OFFSET($E$269,$D3155,0)),"brak daty",IF(D3157&gt;10,EDATE(OFFSET($E$269,$D3155,0),D3159),DATE(D3156,E3156,1)))</f>
        <v>brak daty</v>
      </c>
      <c r="H3156" s="543" t="b">
        <f ca="1">SUM(K3156:AE3156)=D3159</f>
        <v>1</v>
      </c>
      <c r="I3156" s="1" t="s">
        <v>752</v>
      </c>
      <c r="K3156" s="5">
        <f ca="1">IF(AND($G3157,NOT(ISTEXT($G3156)),ISNUMBER(Poczatek),ISNUMBER(Koniec_Projekt)),IFERROR(IF($D3156=LataProjekcji,$F3156,IF($D3156&lt;LataProjekcji,IF((SUM(K3156)+12)&lt;$D3159,12,$D3159-SUM(K3156)),0)),0),0)</f>
        <v>0</v>
      </c>
      <c r="L3156" s="5">
        <f ca="1">IF(AND($G3157,NOT(ISTEXT($G3156)),ISNUMBER(Poczatek),ISNUMBER(Koniec_Projekt)),IFERROR(IF($D3156=LataProjekcji,$F3156,IF($D3156&lt;LataProjekcji,IF((SUM($K3156:K3156)+12)&lt;$D3159,12,$D3159-SUM($K3156:K3156)),0)),0),0)</f>
        <v>0</v>
      </c>
      <c r="M3156" s="5">
        <f ca="1">IF(AND($G3157,NOT(ISTEXT($G3156)),ISNUMBER(Poczatek),ISNUMBER(Koniec_Projekt)),IFERROR(IF($D3156=LataProjekcji,$F3156,IF($D3156&lt;LataProjekcji,IF((SUM($K3156:L3156)+12)&lt;$D3159,12,$D3159-SUM($K3156:L3156)),0)),0),0)</f>
        <v>0</v>
      </c>
      <c r="N3156" s="5">
        <f ca="1">IF(AND($G3157,NOT(ISTEXT($G3156)),ISNUMBER(Poczatek),ISNUMBER(Koniec_Projekt)),IFERROR(IF($D3156=LataProjekcji,$F3156,IF($D3156&lt;LataProjekcji,IF((SUM($K3156:M3156)+12)&lt;$D3159,12,$D3159-SUM($K3156:M3156)),0)),0),0)</f>
        <v>0</v>
      </c>
      <c r="O3156" s="5">
        <f ca="1">IF(AND($G3157,NOT(ISTEXT($G3156)),ISNUMBER(Poczatek),ISNUMBER(Koniec_Projekt)),IFERROR(IF($D3156=LataProjekcji,$F3156,IF($D3156&lt;LataProjekcji,IF((SUM($K3156:N3156)+12)&lt;$D3159,12,$D3159-SUM($K3156:N3156)),0)),0),0)</f>
        <v>0</v>
      </c>
      <c r="P3156" s="5">
        <f ca="1">IF(AND($G3157,NOT(ISTEXT($G3156)),ISNUMBER(Poczatek),ISNUMBER(Koniec_Projekt)),IFERROR(IF($D3156=LataProjekcji,$F3156,IF($D3156&lt;LataProjekcji,IF((SUM($K3156:O3156)+12)&lt;$D3159,12,$D3159-SUM($K3156:O3156)),0)),0),0)</f>
        <v>0</v>
      </c>
      <c r="Q3156" s="5">
        <f ca="1">IF(AND($G3157,NOT(ISTEXT($G3156)),ISNUMBER(Poczatek),ISNUMBER(Koniec_Projekt)),IFERROR(IF($D3156=LataProjekcji,$F3156,IF($D3156&lt;LataProjekcji,IF((SUM($K3156:P3156)+12)&lt;$D3159,12,$D3159-SUM($K3156:P3156)),0)),0),0)</f>
        <v>0</v>
      </c>
      <c r="R3156" s="5">
        <f ca="1">IF(AND($G3157,NOT(ISTEXT($G3156)),ISNUMBER(Poczatek),ISNUMBER(Koniec_Projekt)),IFERROR(IF($D3156=LataProjekcji,$F3156,IF($D3156&lt;LataProjekcji,IF((SUM($K3156:Q3156)+12)&lt;$D3159,12,$D3159-SUM($K3156:Q3156)),0)),0),0)</f>
        <v>0</v>
      </c>
      <c r="S3156" s="5">
        <f ca="1">IF(AND($G3157,NOT(ISTEXT($G3156)),ISNUMBER(Poczatek),ISNUMBER(Koniec_Projekt)),IFERROR(IF($D3156=LataProjekcji,$F3156,IF($D3156&lt;LataProjekcji,IF((SUM($K3156:R3156)+12)&lt;$D3159,12,$D3159-SUM($K3156:R3156)),0)),0),0)</f>
        <v>0</v>
      </c>
      <c r="T3156" s="5">
        <f ca="1">IF(AND($G3157,NOT(ISTEXT($G3156)),ISNUMBER(Poczatek),ISNUMBER(Koniec_Projekt)),IFERROR(IF($D3156=LataProjekcji,$F3156,IF($D3156&lt;LataProjekcji,IF((SUM($K3156:S3156)+12)&lt;$D3159,12,$D3159-SUM($K3156:S3156)),0)),0),0)</f>
        <v>0</v>
      </c>
      <c r="U3156" s="5">
        <f ca="1">IF(AND($G3157,NOT(ISTEXT($G3156)),ISNUMBER(Poczatek),ISNUMBER(Koniec_Projekt)),IFERROR(IF($D3156=LataProjekcji,$F3156,IF($D3156&lt;LataProjekcji,IF((SUM($K3156:T3156)+12)&lt;$D3159,12,$D3159-SUM($K3156:T3156)),0)),0),0)</f>
        <v>0</v>
      </c>
      <c r="V3156" s="5">
        <f ca="1">IF(AND($G3157,NOT(ISTEXT($G3156)),ISNUMBER(Poczatek),ISNUMBER(Koniec_Projekt)),IFERROR(IF($D3156=LataProjekcji,$F3156,IF($D3156&lt;LataProjekcji,IF((SUM($K3156:U3156)+12)&lt;$D3159,12,$D3159-SUM($K3156:U3156)),0)),0),0)</f>
        <v>0</v>
      </c>
      <c r="W3156" s="5">
        <f ca="1">IF(AND($G3157,NOT(ISTEXT($G3156)),ISNUMBER(Poczatek),ISNUMBER(Koniec_Projekt)),IFERROR(IF($D3156=LataProjekcji,$F3156,IF($D3156&lt;LataProjekcji,IF((SUM($K3156:V3156)+12)&lt;$D3159,12,$D3159-SUM($K3156:V3156)),0)),0),0)</f>
        <v>0</v>
      </c>
      <c r="X3156" s="5">
        <f ca="1">IF(AND($G3157,NOT(ISTEXT($G3156)),ISNUMBER(Poczatek),ISNUMBER(Koniec_Projekt)),IFERROR(IF($D3156=LataProjekcji,$F3156,IF($D3156&lt;LataProjekcji,IF((SUM($K3156:W3156)+12)&lt;$D3159,12,$D3159-SUM($K3156:W3156)),0)),0),0)</f>
        <v>0</v>
      </c>
      <c r="Y3156" s="5">
        <f ca="1">IF(AND($G3157,NOT(ISTEXT($G3156)),ISNUMBER(Poczatek),ISNUMBER(Koniec_Projekt)),IFERROR(IF($D3156=LataProjekcji,$F3156,IF($D3156&lt;LataProjekcji,IF((SUM($K3156:X3156)+12)&lt;$D3159,12,$D3159-SUM($K3156:X3156)),0)),0),0)</f>
        <v>0</v>
      </c>
      <c r="Z3156" s="5">
        <f ca="1">IF(AND($G3157,NOT(ISTEXT($G3156)),ISNUMBER(Poczatek),ISNUMBER(Koniec_Projekt)),IFERROR(IF($D3156=LataProjekcji,$F3156,IF($D3156&lt;LataProjekcji,IF((SUM($K3156:Y3156)+12)&lt;$D3159,12,$D3159-SUM($K3156:Y3156)),0)),0),0)</f>
        <v>0</v>
      </c>
      <c r="AA3156" s="5">
        <f ca="1">IF(AND($G3157,NOT(ISTEXT($G3156)),ISNUMBER(Poczatek),ISNUMBER(Koniec_Projekt)),IFERROR(IF($D3156=LataProjekcji,$F3156,IF($D3156&lt;LataProjekcji,IF((SUM($K3156:Z3156)+12)&lt;$D3159,12,$D3159-SUM($K3156:Z3156)),0)),0),0)</f>
        <v>0</v>
      </c>
      <c r="AB3156" s="5">
        <f ca="1">IF(AND($G3157,NOT(ISTEXT($G3156)),ISNUMBER(Poczatek),ISNUMBER(Koniec_Projekt)),IFERROR(IF($D3156=LataProjekcji,$F3156,IF($D3156&lt;LataProjekcji,IF((SUM($K3156:AA3156)+12)&lt;$D3159,12,$D3159-SUM($K3156:AA3156)),0)),0),0)</f>
        <v>0</v>
      </c>
      <c r="AC3156" s="5">
        <f ca="1">IF(AND($G3157,NOT(ISTEXT($G3156)),ISNUMBER(Poczatek),ISNUMBER(Koniec_Projekt)),IFERROR(IF($D3156=LataProjekcji,$F3156,IF($D3156&lt;LataProjekcji,IF((SUM($K3156:AB3156)+12)&lt;$D3159,12,$D3159-SUM($K3156:AB3156)),0)),0),0)</f>
        <v>0</v>
      </c>
      <c r="AD3156" s="5">
        <f ca="1">IF(AND($G3157,NOT(ISTEXT($G3156)),ISNUMBER(Poczatek),ISNUMBER(Koniec_Projekt)),IFERROR(IF($D3156=LataProjekcji,$F3156,IF($D3156&lt;LataProjekcji,IF((SUM($K3156:AC3156)+12)&lt;$D3159,12,$D3159-SUM($K3156:AC3156)),0)),0),0)</f>
        <v>0</v>
      </c>
      <c r="AE3156" s="5">
        <f ca="1">IF(AND($G3157,NOT(ISTEXT($G3156)),ISNUMBER(Poczatek),ISNUMBER(Koniec_Projekt)),IFERROR(IF($D3156=LataProjekcji,$F3156,IF($D3156&lt;LataProjekcji,IF((SUM($K3156:AD3156)+12)&lt;$D3159,12,$D3159-SUM($K3156:AD3156)),0)),0),0)</f>
        <v>0</v>
      </c>
    </row>
    <row r="3157" spans="2:31" hidden="1">
      <c r="B3157" s="531" t="s">
        <v>758</v>
      </c>
      <c r="D3157" s="5">
        <f ca="1">D2008</f>
        <v>0</v>
      </c>
      <c r="E3157" s="459">
        <f ca="1">E2008</f>
        <v>0</v>
      </c>
      <c r="F3157" s="459">
        <f ca="1">F2008</f>
        <v>0</v>
      </c>
      <c r="G3157" s="1" t="b">
        <f>NOT(ISBLANK(am_inneST))</f>
        <v>0</v>
      </c>
      <c r="H3157" s="543" t="b">
        <f ca="1">SUM(K3157:AE3157)=E3159</f>
        <v>1</v>
      </c>
      <c r="I3157" s="1" t="s">
        <v>753</v>
      </c>
      <c r="K3157" s="542">
        <f ca="1">IF(AND($G3157,NOT(ISTEXT($G3156)),ISNUMBER(Poczatek),ISNUMBER(Koniec_Projekt)),IFERROR(IF($D3156=LataProjekcji,IF($F3156&gt;$E3159,$E3159,$F3156),IF($D3159&gt;=$E3159,(IF($D3156&lt;LataProjekcji,IF((SUM(J3157:$K3157)+12)&lt;$E3159,12,$E3159-SUM(J3157:$K3157)),0)),(IF($D3156&lt;LataProjekcji,IF((SUM(J3157:$K3157)+12)&lt;$D3159,12,$D3159-SUM(J3157:$K3157)),0)))),0),0)</f>
        <v>0</v>
      </c>
      <c r="L3157" s="542">
        <f ca="1">IF(AND($G3157,NOT(ISTEXT($G3156)),ISNUMBER(Poczatek),ISNUMBER(Koniec_Projekt)),IFERROR(IF($D3156=LataProjekcji,IF($F3156&gt;$E3159,$E3159,$F3156),IF($D3159&gt;=$E3159,(IF($D3156&lt;LataProjekcji,IF((SUM($K3157:K3157)+12)&lt;$E3159,12,$E3159-SUM($K3157:K3157)),0)),(IF($D3156&lt;LataProjekcji,IF((SUM($K3157:K3157)+12)&lt;$D3159,12,$D3159-SUM($K3157:K3157)),0)))),0),0)</f>
        <v>0</v>
      </c>
      <c r="M3157" s="542">
        <f ca="1">IF(AND($G3157,NOT(ISTEXT($G3156)),ISNUMBER(Poczatek),ISNUMBER(Koniec_Projekt)),IFERROR(IF($D3156=LataProjekcji,IF($F3156&gt;$E3159,$E3159,$F3156),IF($D3159&gt;=$E3159,(IF($D3156&lt;LataProjekcji,IF((SUM($K3157:L3157)+12)&lt;$E3159,12,$E3159-SUM($K3157:L3157)),0)),(IF($D3156&lt;LataProjekcji,IF((SUM($K3157:L3157)+12)&lt;$D3159,12,$D3159-SUM($K3157:L3157)),0)))),0),0)</f>
        <v>0</v>
      </c>
      <c r="N3157" s="542">
        <f ca="1">IF(AND($G3157,NOT(ISTEXT($G3156)),ISNUMBER(Poczatek),ISNUMBER(Koniec_Projekt)),IFERROR(IF($D3156=LataProjekcji,IF($F3156&gt;$E3159,$E3159,$F3156),IF($D3159&gt;=$E3159,(IF($D3156&lt;LataProjekcji,IF((SUM($K3157:M3157)+12)&lt;$E3159,12,$E3159-SUM($K3157:M3157)),0)),(IF($D3156&lt;LataProjekcji,IF((SUM($K3157:M3157)+12)&lt;$D3159,12,$D3159-SUM($K3157:M3157)),0)))),0),0)</f>
        <v>0</v>
      </c>
      <c r="O3157" s="542">
        <f ca="1">IF(AND($G3157,NOT(ISTEXT($G3156)),ISNUMBER(Poczatek),ISNUMBER(Koniec_Projekt)),IFERROR(IF($D3156=LataProjekcji,IF($F3156&gt;$E3159,$E3159,$F3156),IF($D3159&gt;=$E3159,(IF($D3156&lt;LataProjekcji,IF((SUM($K3157:N3157)+12)&lt;$E3159,12,$E3159-SUM($K3157:N3157)),0)),(IF($D3156&lt;LataProjekcji,IF((SUM($K3157:N3157)+12)&lt;$D3159,12,$D3159-SUM($K3157:N3157)),0)))),0),0)</f>
        <v>0</v>
      </c>
      <c r="P3157" s="542">
        <f ca="1">IF(AND($G3157,NOT(ISTEXT($G3156)),ISNUMBER(Poczatek),ISNUMBER(Koniec_Projekt)),IFERROR(IF($D3156=LataProjekcji,IF($F3156&gt;$E3159,$E3159,$F3156),IF($D3159&gt;=$E3159,(IF($D3156&lt;LataProjekcji,IF((SUM($K3157:O3157)+12)&lt;$E3159,12,$E3159-SUM($K3157:O3157)),0)),(IF($D3156&lt;LataProjekcji,IF((SUM($K3157:O3157)+12)&lt;$D3159,12,$D3159-SUM($K3157:O3157)),0)))),0),0)</f>
        <v>0</v>
      </c>
      <c r="Q3157" s="542">
        <f ca="1">IF(AND($G3157,NOT(ISTEXT($G3156)),ISNUMBER(Poczatek),ISNUMBER(Koniec_Projekt)),IFERROR(IF($D3156=LataProjekcji,IF($F3156&gt;$E3159,$E3159,$F3156),IF($D3159&gt;=$E3159,(IF($D3156&lt;LataProjekcji,IF((SUM($K3157:P3157)+12)&lt;$E3159,12,$E3159-SUM($K3157:P3157)),0)),(IF($D3156&lt;LataProjekcji,IF((SUM($K3157:P3157)+12)&lt;$D3159,12,$D3159-SUM($K3157:P3157)),0)))),0),0)</f>
        <v>0</v>
      </c>
      <c r="R3157" s="542">
        <f ca="1">IF(AND($G3157,NOT(ISTEXT($G3156)),ISNUMBER(Poczatek),ISNUMBER(Koniec_Projekt)),IFERROR(IF($D3156=LataProjekcji,IF($F3156&gt;$E3159,$E3159,$F3156),IF($D3159&gt;=$E3159,(IF($D3156&lt;LataProjekcji,IF((SUM($K3157:Q3157)+12)&lt;$E3159,12,$E3159-SUM($K3157:Q3157)),0)),(IF($D3156&lt;LataProjekcji,IF((SUM($K3157:Q3157)+12)&lt;$D3159,12,$D3159-SUM($K3157:Q3157)),0)))),0),0)</f>
        <v>0</v>
      </c>
      <c r="S3157" s="542">
        <f ca="1">IF(AND($G3157,NOT(ISTEXT($G3156)),ISNUMBER(Poczatek),ISNUMBER(Koniec_Projekt)),IFERROR(IF($D3156=LataProjekcji,IF($F3156&gt;$E3159,$E3159,$F3156),IF($D3159&gt;=$E3159,(IF($D3156&lt;LataProjekcji,IF((SUM($K3157:R3157)+12)&lt;$E3159,12,$E3159-SUM($K3157:R3157)),0)),(IF($D3156&lt;LataProjekcji,IF((SUM($K3157:R3157)+12)&lt;$D3159,12,$D3159-SUM($K3157:R3157)),0)))),0),0)</f>
        <v>0</v>
      </c>
      <c r="T3157" s="542">
        <f ca="1">IF(AND($G3157,NOT(ISTEXT($G3156)),ISNUMBER(Poczatek),ISNUMBER(Koniec_Projekt)),IFERROR(IF($D3156=LataProjekcji,IF($F3156&gt;$E3159,$E3159,$F3156),IF($D3159&gt;=$E3159,(IF($D3156&lt;LataProjekcji,IF((SUM($K3157:S3157)+12)&lt;$E3159,12,$E3159-SUM($K3157:S3157)),0)),(IF($D3156&lt;LataProjekcji,IF((SUM($K3157:S3157)+12)&lt;$D3159,12,$D3159-SUM($K3157:S3157)),0)))),0),0)</f>
        <v>0</v>
      </c>
      <c r="U3157" s="542">
        <f ca="1">IF(AND($G3157,NOT(ISTEXT($G3156)),ISNUMBER(Poczatek),ISNUMBER(Koniec_Projekt)),IFERROR(IF($D3156=LataProjekcji,IF($F3156&gt;$E3159,$E3159,$F3156),IF($D3159&gt;=$E3159,(IF($D3156&lt;LataProjekcji,IF((SUM($K3157:T3157)+12)&lt;$E3159,12,$E3159-SUM($K3157:T3157)),0)),(IF($D3156&lt;LataProjekcji,IF((SUM($K3157:T3157)+12)&lt;$D3159,12,$D3159-SUM($K3157:T3157)),0)))),0),0)</f>
        <v>0</v>
      </c>
      <c r="V3157" s="542">
        <f ca="1">IF(AND($G3157,NOT(ISTEXT($G3156)),ISNUMBER(Poczatek),ISNUMBER(Koniec_Projekt)),IFERROR(IF($D3156=LataProjekcji,IF($F3156&gt;$E3159,$E3159,$F3156),IF($D3159&gt;=$E3159,(IF($D3156&lt;LataProjekcji,IF((SUM($K3157:U3157)+12)&lt;$E3159,12,$E3159-SUM($K3157:U3157)),0)),(IF($D3156&lt;LataProjekcji,IF((SUM($K3157:U3157)+12)&lt;$D3159,12,$D3159-SUM($K3157:U3157)),0)))),0),0)</f>
        <v>0</v>
      </c>
      <c r="W3157" s="542">
        <f ca="1">IF(AND($G3157,NOT(ISTEXT($G3156)),ISNUMBER(Poczatek),ISNUMBER(Koniec_Projekt)),IFERROR(IF($D3156=LataProjekcji,IF($F3156&gt;$E3159,$E3159,$F3156),IF($D3159&gt;=$E3159,(IF($D3156&lt;LataProjekcji,IF((SUM($K3157:V3157)+12)&lt;$E3159,12,$E3159-SUM($K3157:V3157)),0)),(IF($D3156&lt;LataProjekcji,IF((SUM($K3157:V3157)+12)&lt;$D3159,12,$D3159-SUM($K3157:V3157)),0)))),0),0)</f>
        <v>0</v>
      </c>
      <c r="X3157" s="542">
        <f ca="1">IF(AND($G3157,NOT(ISTEXT($G3156)),ISNUMBER(Poczatek),ISNUMBER(Koniec_Projekt)),IFERROR(IF($D3156=LataProjekcji,IF($F3156&gt;$E3159,$E3159,$F3156),IF($D3159&gt;=$E3159,(IF($D3156&lt;LataProjekcji,IF((SUM($K3157:W3157)+12)&lt;$E3159,12,$E3159-SUM($K3157:W3157)),0)),(IF($D3156&lt;LataProjekcji,IF((SUM($K3157:W3157)+12)&lt;$D3159,12,$D3159-SUM($K3157:W3157)),0)))),0),0)</f>
        <v>0</v>
      </c>
      <c r="Y3157" s="542">
        <f ca="1">IF(AND($G3157,NOT(ISTEXT($G3156)),ISNUMBER(Poczatek),ISNUMBER(Koniec_Projekt)),IFERROR(IF($D3156=LataProjekcji,IF($F3156&gt;$E3159,$E3159,$F3156),IF($D3159&gt;=$E3159,(IF($D3156&lt;LataProjekcji,IF((SUM($K3157:X3157)+12)&lt;$E3159,12,$E3159-SUM($K3157:X3157)),0)),(IF($D3156&lt;LataProjekcji,IF((SUM($K3157:X3157)+12)&lt;$D3159,12,$D3159-SUM($K3157:X3157)),0)))),0),0)</f>
        <v>0</v>
      </c>
      <c r="Z3157" s="542">
        <f ca="1">IF(AND($G3157,NOT(ISTEXT($G3156)),ISNUMBER(Poczatek),ISNUMBER(Koniec_Projekt)),IFERROR(IF($D3156=LataProjekcji,IF($F3156&gt;$E3159,$E3159,$F3156),IF($D3159&gt;=$E3159,(IF($D3156&lt;LataProjekcji,IF((SUM($K3157:Y3157)+12)&lt;$E3159,12,$E3159-SUM($K3157:Y3157)),0)),(IF($D3156&lt;LataProjekcji,IF((SUM($K3157:Y3157)+12)&lt;$D3159,12,$D3159-SUM($K3157:Y3157)),0)))),0),0)</f>
        <v>0</v>
      </c>
      <c r="AA3157" s="542">
        <f ca="1">IF(AND($G3157,NOT(ISTEXT($G3156)),ISNUMBER(Poczatek),ISNUMBER(Koniec_Projekt)),IFERROR(IF($D3156=LataProjekcji,IF($F3156&gt;$E3159,$E3159,$F3156),IF($D3159&gt;=$E3159,(IF($D3156&lt;LataProjekcji,IF((SUM($K3157:Z3157)+12)&lt;$E3159,12,$E3159-SUM($K3157:Z3157)),0)),(IF($D3156&lt;LataProjekcji,IF((SUM($K3157:Z3157)+12)&lt;$D3159,12,$D3159-SUM($K3157:Z3157)),0)))),0),0)</f>
        <v>0</v>
      </c>
      <c r="AB3157" s="542">
        <f ca="1">IF(AND($G3157,NOT(ISTEXT($G3156)),ISNUMBER(Poczatek),ISNUMBER(Koniec_Projekt)),IFERROR(IF($D3156=LataProjekcji,IF($F3156&gt;$E3159,$E3159,$F3156),IF($D3159&gt;=$E3159,(IF($D3156&lt;LataProjekcji,IF((SUM($K3157:AA3157)+12)&lt;$E3159,12,$E3159-SUM($K3157:AA3157)),0)),(IF($D3156&lt;LataProjekcji,IF((SUM($K3157:AA3157)+12)&lt;$D3159,12,$D3159-SUM($K3157:AA3157)),0)))),0),0)</f>
        <v>0</v>
      </c>
      <c r="AC3157" s="542">
        <f ca="1">IF(AND($G3157,NOT(ISTEXT($G3156)),ISNUMBER(Poczatek),ISNUMBER(Koniec_Projekt)),IFERROR(IF($D3156=LataProjekcji,IF($F3156&gt;$E3159,$E3159,$F3156),IF($D3159&gt;=$E3159,(IF($D3156&lt;LataProjekcji,IF((SUM($K3157:AB3157)+12)&lt;$E3159,12,$E3159-SUM($K3157:AB3157)),0)),(IF($D3156&lt;LataProjekcji,IF((SUM($K3157:AB3157)+12)&lt;$D3159,12,$D3159-SUM($K3157:AB3157)),0)))),0),0)</f>
        <v>0</v>
      </c>
      <c r="AD3157" s="542">
        <f ca="1">IF(AND($G3157,NOT(ISTEXT($G3156)),ISNUMBER(Poczatek),ISNUMBER(Koniec_Projekt)),IFERROR(IF($D3156=LataProjekcji,IF($F3156&gt;$E3159,$E3159,$F3156),IF($D3159&gt;=$E3159,(IF($D3156&lt;LataProjekcji,IF((SUM($K3157:AC3157)+12)&lt;$E3159,12,$E3159-SUM($K3157:AC3157)),0)),(IF($D3156&lt;LataProjekcji,IF((SUM($K3157:AC3157)+12)&lt;$D3159,12,$D3159-SUM($K3157:AC3157)),0)))),0),0)</f>
        <v>0</v>
      </c>
      <c r="AE3157" s="542">
        <f ca="1">IF(AND($G3157,NOT(ISTEXT($G3156)),ISNUMBER(Poczatek),ISNUMBER(Koniec_Projekt)),IFERROR(IF($D3156=LataProjekcji,IF($F3156&gt;$E3159,$E3159,$F3156),IF($D3159&gt;=$E3159,(IF($D3156&lt;LataProjekcji,IF((SUM($K3157:AD3157)+12)&lt;$E3159,12,$E3159-SUM($K3157:AD3157)),0)),(IF($D3156&lt;LataProjekcji,IF((SUM($K3157:AD3157)+12)&lt;$D3159,12,$D3159-SUM($K3157:AD3157)),0)))),0),0)</f>
        <v>0</v>
      </c>
    </row>
    <row r="3158" spans="2:31" hidden="1">
      <c r="B3158" s="531" t="s">
        <v>757</v>
      </c>
      <c r="D3158" s="459">
        <f ca="1">D2009</f>
        <v>0</v>
      </c>
      <c r="E3158" s="459">
        <f ca="1">IF(D3157&gt;10,ROUND(D3158/12,2),D3158)</f>
        <v>0</v>
      </c>
      <c r="F3158" s="529">
        <f>Koniec_Projekt</f>
        <v>0</v>
      </c>
      <c r="G3158" s="330">
        <f>Miesiac_Koniec_Projekt</f>
        <v>0</v>
      </c>
      <c r="H3158" s="543" t="b">
        <f ca="1">SUM(K3158:AE3158)=D3157</f>
        <v>1</v>
      </c>
      <c r="I3158" s="1" t="s">
        <v>716</v>
      </c>
      <c r="K3158" s="256">
        <f ca="1">IF(AND($G3157,NOT(ISTEXT($G3156)),ISNUMBER(Poczatek),ISNUMBER(Koniec_Projekt)),IFERROR(IF(LataProjekcji=$F3159,ROUND($D3157,0),ROUND(K3156*$E3158,0)),0),0)</f>
        <v>0</v>
      </c>
      <c r="L3158" s="5">
        <f ca="1">IF(AND($G3157,NOT(ISTEXT($G3156)),ISNUMBER(Poczatek),ISNUMBER(Koniec_Projekt)),IFERROR(IF(LataProjekcji=$F3159,ROUND($D3157-SUM(K3158:$K3158),0),ROUND(L3156*$E3158,0)),0),0)</f>
        <v>0</v>
      </c>
      <c r="M3158" s="5">
        <f ca="1">IF(AND($G3157,NOT(ISTEXT($G3156)),ISNUMBER(Poczatek),ISNUMBER(Koniec_Projekt)),IFERROR(IF(LataProjekcji=$F3159,ROUND($D3157-SUM($K3158:L3158),0),ROUND(M3156*$E3158,0)),0),0)</f>
        <v>0</v>
      </c>
      <c r="N3158" s="5">
        <f ca="1">IF(AND($G3157,NOT(ISTEXT($G3156)),ISNUMBER(Poczatek),ISNUMBER(Koniec_Projekt)),IFERROR(IF(LataProjekcji=$F3159,ROUND($D3157-SUM($K3158:M3158),0),ROUND(N3156*$E3158,0)),0),0)</f>
        <v>0</v>
      </c>
      <c r="O3158" s="5">
        <f ca="1">IF(AND($G3157,NOT(ISTEXT($G3156)),ISNUMBER(Poczatek),ISNUMBER(Koniec_Projekt)),IFERROR(IF(LataProjekcji=$F3159,ROUND($D3157-SUM($K3158:N3158),0),ROUND(O3156*$E3158,0)),0),0)</f>
        <v>0</v>
      </c>
      <c r="P3158" s="5">
        <f ca="1">IF(AND($G3157,NOT(ISTEXT($G3156)),ISNUMBER(Poczatek),ISNUMBER(Koniec_Projekt)),IFERROR(IF(LataProjekcji=$F3159,ROUND($D3157-SUM($K3158:O3158),0),ROUND(P3156*$E3158,0)),0),0)</f>
        <v>0</v>
      </c>
      <c r="Q3158" s="5">
        <f ca="1">IF(AND($G3157,NOT(ISTEXT($G3156)),ISNUMBER(Poczatek),ISNUMBER(Koniec_Projekt)),IFERROR(IF(LataProjekcji=$F3159,ROUND($D3157-SUM($K3158:P3158),0),ROUND(Q3156*$E3158,0)),0),0)</f>
        <v>0</v>
      </c>
      <c r="R3158" s="5">
        <f ca="1">IF(AND($G3157,NOT(ISTEXT($G3156)),ISNUMBER(Poczatek),ISNUMBER(Koniec_Projekt)),IFERROR(IF(LataProjekcji=$F3159,ROUND($D3157-SUM($K3158:Q3158),0),ROUND(R3156*$E3158,0)),0),0)</f>
        <v>0</v>
      </c>
      <c r="S3158" s="5">
        <f ca="1">IF(AND($G3157,NOT(ISTEXT($G3156)),ISNUMBER(Poczatek),ISNUMBER(Koniec_Projekt)),IFERROR(IF(LataProjekcji=$F3159,ROUND($D3157-SUM($K3158:R3158),0),ROUND(S3156*$E3158,0)),0),0)</f>
        <v>0</v>
      </c>
      <c r="T3158" s="5">
        <f ca="1">IF(AND($G3157,NOT(ISTEXT($G3156)),ISNUMBER(Poczatek),ISNUMBER(Koniec_Projekt)),IFERROR(IF(LataProjekcji=$F3159,ROUND($D3157-SUM($K3158:S3158),0),ROUND(T3156*$E3158,0)),0),0)</f>
        <v>0</v>
      </c>
      <c r="U3158" s="5">
        <f ca="1">IF(AND($G3157,NOT(ISTEXT($G3156)),ISNUMBER(Poczatek),ISNUMBER(Koniec_Projekt)),IFERROR(IF(LataProjekcji=$F3159,ROUND($D3157-SUM($K3158:T3158),0),ROUND(U3156*$E3158,0)),0),0)</f>
        <v>0</v>
      </c>
      <c r="V3158" s="5">
        <f ca="1">IF(AND($G3157,NOT(ISTEXT($G3156)),ISNUMBER(Poczatek),ISNUMBER(Koniec_Projekt)),IFERROR(IF(LataProjekcji=$F3159,ROUND($D3157-SUM($K3158:U3158),0),ROUND(V3156*$E3158,0)),0),0)</f>
        <v>0</v>
      </c>
      <c r="W3158" s="5">
        <f ca="1">IF(AND($G3157,NOT(ISTEXT($G3156)),ISNUMBER(Poczatek),ISNUMBER(Koniec_Projekt)),IFERROR(IF(LataProjekcji=$F3159,ROUND($D3157-SUM($K3158:V3158),0),ROUND(W3156*$E3158,0)),0),0)</f>
        <v>0</v>
      </c>
      <c r="X3158" s="5">
        <f ca="1">IF(AND($G3157,NOT(ISTEXT($G3156)),ISNUMBER(Poczatek),ISNUMBER(Koniec_Projekt)),IFERROR(IF(LataProjekcji=$F3159,ROUND($D3157-SUM($K3158:W3158),0),ROUND(X3156*$E3158,0)),0),0)</f>
        <v>0</v>
      </c>
      <c r="Y3158" s="5">
        <f ca="1">IF(AND($G3157,NOT(ISTEXT($G3156)),ISNUMBER(Poczatek),ISNUMBER(Koniec_Projekt)),IFERROR(IF(LataProjekcji=$F3159,ROUND($D3157-SUM($K3158:X3158),0),ROUND(Y3156*$E3158,0)),0),0)</f>
        <v>0</v>
      </c>
      <c r="Z3158" s="5">
        <f ca="1">IF(AND($G3157,NOT(ISTEXT($G3156)),ISNUMBER(Poczatek),ISNUMBER(Koniec_Projekt)),IFERROR(IF(LataProjekcji=$F3159,ROUND($D3157-SUM($K3158:Y3158),0),ROUND(Z3156*$E3158,0)),0),0)</f>
        <v>0</v>
      </c>
      <c r="AA3158" s="5">
        <f ca="1">IF(AND($G3157,NOT(ISTEXT($G3156)),ISNUMBER(Poczatek),ISNUMBER(Koniec_Projekt)),IFERROR(IF(LataProjekcji=$F3159,ROUND($D3157-SUM($K3158:Z3158),0),ROUND(AA3156*$E3158,0)),0),0)</f>
        <v>0</v>
      </c>
      <c r="AB3158" s="5">
        <f ca="1">IF(AND($G3157,NOT(ISTEXT($G3156)),ISNUMBER(Poczatek),ISNUMBER(Koniec_Projekt)),IFERROR(IF(LataProjekcji=$F3159,ROUND($D3157-SUM($K3158:AA3158),0),ROUND(AB3156*$E3158,0)),0),0)</f>
        <v>0</v>
      </c>
      <c r="AC3158" s="5">
        <f ca="1">IF(AND($G3157,NOT(ISTEXT($G3156)),ISNUMBER(Poczatek),ISNUMBER(Koniec_Projekt)),IFERROR(IF(LataProjekcji=$F3159,ROUND($D3157-SUM($K3158:AB3158),0),ROUND(AC3156*$E3158,0)),0),0)</f>
        <v>0</v>
      </c>
      <c r="AD3158" s="5">
        <f ca="1">IF(AND($G3157,NOT(ISTEXT($G3156)),ISNUMBER(Poczatek),ISNUMBER(Koniec_Projekt)),IFERROR(IF(LataProjekcji=$F3159,ROUND($D3157-SUM($K3158:AC3158),0),ROUND(AD3156*$E3158,0)),0),0)</f>
        <v>0</v>
      </c>
      <c r="AE3158" s="5">
        <f ca="1">IF(AND($G3157,NOT(ISTEXT($G3156)),ISNUMBER(Poczatek),ISNUMBER(Koniec_Projekt)),IFERROR(IF(LataProjekcji=$F3159,ROUND($D3157-SUM($K3158:AD3158),0),ROUND(AE3156*$E3158,0)),0),0)</f>
        <v>0</v>
      </c>
    </row>
    <row r="3159" spans="2:31" hidden="1">
      <c r="B3159" s="531" t="s">
        <v>754</v>
      </c>
      <c r="D3159" s="1">
        <f ca="1">IFERROR(ROUNDUP(D3157/E3158,0),0)</f>
        <v>0</v>
      </c>
      <c r="E3159" s="1">
        <f ca="1">IF(D3159=0,0,DATEDIF(DATE(D3156,E3156,1),DATE(F3158,G3158,1),"m"))</f>
        <v>0</v>
      </c>
      <c r="F3159" s="1" t="str">
        <f ca="1">IFERROR(YEAR(G3156),"brak daty")</f>
        <v>brak daty</v>
      </c>
      <c r="G3159" s="1" t="str">
        <f ca="1">IFERROR(MONTH(G3156),"brak daty")</f>
        <v>brak daty</v>
      </c>
      <c r="I3159" s="1" t="s">
        <v>426</v>
      </c>
      <c r="K3159" s="5">
        <f ca="1">IF(AND($G3157,NOT(ISTEXT($G3156)),ISNUMBER(Poczatek),ISNUMBER(Koniec_Projekt)),IFERROR(IF(LataProjekcji=$F3158,IF(AND($G3158=$G3159,$F3158=$F3159),ROUND($D3157-SUM($K3159),0),ROUND(K3157*$E3158,0)),IF(LataProjekcji&gt;$F3158,0,ROUND(K3157*$E3158,0))),0),0)</f>
        <v>0</v>
      </c>
      <c r="L3159" s="5">
        <f ca="1">IF(AND($G3157,NOT(ISTEXT($G3156)),ISNUMBER(Poczatek),ISNUMBER(Koniec_Projekt)),IFERROR(IF(LataProjekcji=$F3158,IF(AND($G3158=$G3159,$F3158=$F3159),ROUND($D3157-SUM($K3159:K3159),0),ROUND(L3157*$E3158,0)),IF(LataProjekcji&gt;$F3158,0,ROUND(L3157*$E3158,0))),0),0)</f>
        <v>0</v>
      </c>
      <c r="M3159" s="5">
        <f ca="1">IF(AND($G3157,NOT(ISTEXT($G3156)),ISNUMBER(Poczatek),ISNUMBER(Koniec_Projekt)),IFERROR(IF(LataProjekcji=$F3158,IF(AND($G3158=$G3159,$F3158=$F3159),ROUND($D3157-SUM($K3159:L3159),0),ROUND(M3157*$E3158,0)),IF(LataProjekcji&gt;$F3158,0,ROUND(M3157*$E3158,0))),0),0)</f>
        <v>0</v>
      </c>
      <c r="N3159" s="5">
        <f ca="1">IF(AND($G3157,NOT(ISTEXT($G3156)),ISNUMBER(Poczatek),ISNUMBER(Koniec_Projekt)),IFERROR(IF(LataProjekcji=$F3158,IF(AND($G3158=$G3159,$F3158=$F3159),ROUND($D3157-SUM($K3159:M3159),0),ROUND(N3157*$E3158,0)),IF(LataProjekcji&gt;$F3158,0,ROUND(N3157*$E3158,0))),0),0)</f>
        <v>0</v>
      </c>
      <c r="O3159" s="5">
        <f ca="1">IF(AND($G3157,NOT(ISTEXT($G3156)),ISNUMBER(Poczatek),ISNUMBER(Koniec_Projekt)),IFERROR(IF(LataProjekcji=$F3158,IF(AND($G3158=$G3159,$F3158=$F3159),ROUND($D3157-SUM($K3159:N3159),0),ROUND(O3157*$E3158,0)),IF(LataProjekcji&gt;$F3158,0,ROUND(O3157*$E3158,0))),0),0)</f>
        <v>0</v>
      </c>
      <c r="P3159" s="5">
        <f ca="1">IF(AND($G3157,NOT(ISTEXT($G3156)),ISNUMBER(Poczatek),ISNUMBER(Koniec_Projekt)),IFERROR(IF(LataProjekcji=$F3158,IF(AND($G3158=$G3159,$F3158=$F3159),ROUND($D3157-SUM($K3159:O3159),0),ROUND(P3157*$E3158,0)),IF(LataProjekcji&gt;$F3158,0,ROUND(P3157*$E3158,0))),0),0)</f>
        <v>0</v>
      </c>
      <c r="Q3159" s="5">
        <f ca="1">IF(AND($G3157,NOT(ISTEXT($G3156)),ISNUMBER(Poczatek),ISNUMBER(Koniec_Projekt)),IFERROR(IF(LataProjekcji=$F3158,IF(AND($G3158=$G3159,$F3158=$F3159),ROUND($D3157-SUM($K3159:P3159),0),ROUND(Q3157*$E3158,0)),IF(LataProjekcji&gt;$F3158,0,ROUND(Q3157*$E3158,0))),0),0)</f>
        <v>0</v>
      </c>
      <c r="R3159" s="5">
        <f ca="1">IF(AND($G3157,NOT(ISTEXT($G3156)),ISNUMBER(Poczatek),ISNUMBER(Koniec_Projekt)),IFERROR(IF(LataProjekcji=$F3158,IF(AND($G3158=$G3159,$F3158=$F3159),ROUND($D3157-SUM($K3159:Q3159),0),ROUND(R3157*$E3158,0)),IF(LataProjekcji&gt;$F3158,0,ROUND(R3157*$E3158,0))),0),0)</f>
        <v>0</v>
      </c>
      <c r="S3159" s="5">
        <f ca="1">IF(AND($G3157,NOT(ISTEXT($G3156)),ISNUMBER(Poczatek),ISNUMBER(Koniec_Projekt)),IFERROR(IF(LataProjekcji=$F3158,IF(AND($G3158=$G3159,$F3158=$F3159),ROUND($D3157-SUM($K3159:R3159),0),ROUND(S3157*$E3158,0)),IF(LataProjekcji&gt;$F3158,0,ROUND(S3157*$E3158,0))),0),0)</f>
        <v>0</v>
      </c>
      <c r="T3159" s="5">
        <f ca="1">IF(AND($G3157,NOT(ISTEXT($G3156)),ISNUMBER(Poczatek),ISNUMBER(Koniec_Projekt)),IFERROR(IF(LataProjekcji=$F3158,IF(AND($G3158=$G3159,$F3158=$F3159),ROUND($D3157-SUM($K3159:S3159),0),ROUND(T3157*$E3158,0)),IF(LataProjekcji&gt;$F3158,0,ROUND(T3157*$E3158,0))),0),0)</f>
        <v>0</v>
      </c>
      <c r="U3159" s="5">
        <f ca="1">IF(AND($G3157,NOT(ISTEXT($G3156)),ISNUMBER(Poczatek),ISNUMBER(Koniec_Projekt)),IFERROR(IF(LataProjekcji=$F3158,IF(AND($G3158=$G3159,$F3158=$F3159),ROUND($D3157-SUM($K3159:T3159),0),ROUND(U3157*$E3158,0)),IF(LataProjekcji&gt;$F3158,0,ROUND(U3157*$E3158,0))),0),0)</f>
        <v>0</v>
      </c>
      <c r="V3159" s="5">
        <f ca="1">IF(AND($G3157,NOT(ISTEXT($G3156)),ISNUMBER(Poczatek),ISNUMBER(Koniec_Projekt)),IFERROR(IF(LataProjekcji=$F3158,IF(AND($G3158=$G3159,$F3158=$F3159),ROUND($D3157-SUM($K3159:U3159),0),ROUND(V3157*$E3158,0)),IF(LataProjekcji&gt;$F3158,0,ROUND(V3157*$E3158,0))),0),0)</f>
        <v>0</v>
      </c>
      <c r="W3159" s="5">
        <f ca="1">IF(AND($G3157,NOT(ISTEXT($G3156)),ISNUMBER(Poczatek),ISNUMBER(Koniec_Projekt)),IFERROR(IF(LataProjekcji=$F3158,IF(AND($G3158=$G3159,$F3158=$F3159),ROUND($D3157-SUM($K3159:V3159),0),ROUND(W3157*$E3158,0)),IF(LataProjekcji&gt;$F3158,0,ROUND(W3157*$E3158,0))),0),0)</f>
        <v>0</v>
      </c>
      <c r="X3159" s="5">
        <f ca="1">IF(AND($G3157,NOT(ISTEXT($G3156)),ISNUMBER(Poczatek),ISNUMBER(Koniec_Projekt)),IFERROR(IF(LataProjekcji=$F3158,IF(AND($G3158=$G3159,$F3158=$F3159),ROUND($D3157-SUM($K3159:W3159),0),ROUND(X3157*$E3158,0)),IF(LataProjekcji&gt;$F3158,0,ROUND(X3157*$E3158,0))),0),0)</f>
        <v>0</v>
      </c>
      <c r="Y3159" s="5">
        <f ca="1">IF(AND($G3157,NOT(ISTEXT($G3156)),ISNUMBER(Poczatek),ISNUMBER(Koniec_Projekt)),IFERROR(IF(LataProjekcji=$F3158,IF(AND($G3158=$G3159,$F3158=$F3159),ROUND($D3157-SUM($K3159:X3159),0),ROUND(Y3157*$E3158,0)),IF(LataProjekcji&gt;$F3158,0,ROUND(Y3157*$E3158,0))),0),0)</f>
        <v>0</v>
      </c>
      <c r="Z3159" s="5">
        <f ca="1">IF(AND($G3157,NOT(ISTEXT($G3156)),ISNUMBER(Poczatek),ISNUMBER(Koniec_Projekt)),IFERROR(IF(LataProjekcji=$F3158,IF(AND($G3158=$G3159,$F3158=$F3159),ROUND($D3157-SUM($K3159:Y3159),0),ROUND(Z3157*$E3158,0)),IF(LataProjekcji&gt;$F3158,0,ROUND(Z3157*$E3158,0))),0),0)</f>
        <v>0</v>
      </c>
      <c r="AA3159" s="5">
        <f ca="1">IF(AND($G3157,NOT(ISTEXT($G3156)),ISNUMBER(Poczatek),ISNUMBER(Koniec_Projekt)),IFERROR(IF(LataProjekcji=$F3158,IF(AND($G3158=$G3159,$F3158=$F3159),ROUND($D3157-SUM($K3159:Z3159),0),ROUND(AA3157*$E3158,0)),IF(LataProjekcji&gt;$F3158,0,ROUND(AA3157*$E3158,0))),0),0)</f>
        <v>0</v>
      </c>
      <c r="AB3159" s="5">
        <f ca="1">IF(AND($G3157,NOT(ISTEXT($G3156)),ISNUMBER(Poczatek),ISNUMBER(Koniec_Projekt)),IFERROR(IF(LataProjekcji=$F3158,IF(AND($G3158=$G3159,$F3158=$F3159),ROUND($D3157-SUM($K3159:AA3159),0),ROUND(AB3157*$E3158,0)),IF(LataProjekcji&gt;$F3158,0,ROUND(AB3157*$E3158,0))),0),0)</f>
        <v>0</v>
      </c>
      <c r="AC3159" s="5">
        <f ca="1">IF(AND($G3157,NOT(ISTEXT($G3156)),ISNUMBER(Poczatek),ISNUMBER(Koniec_Projekt)),IFERROR(IF(LataProjekcji=$F3158,IF(AND($G3158=$G3159,$F3158=$F3159),ROUND($D3157-SUM($K3159:AB3159),0),ROUND(AC3157*$E3158,0)),IF(LataProjekcji&gt;$F3158,0,ROUND(AC3157*$E3158,0))),0),0)</f>
        <v>0</v>
      </c>
      <c r="AD3159" s="5">
        <f ca="1">IF(AND($G3157,NOT(ISTEXT($G3156)),ISNUMBER(Poczatek),ISNUMBER(Koniec_Projekt)),IFERROR(IF(LataProjekcji=$F3158,IF(AND($G3158=$G3159,$F3158=$F3159),ROUND($D3157-SUM($K3159:AC3159),0),ROUND(AD3157*$E3158,0)),IF(LataProjekcji&gt;$F3158,0,ROUND(AD3157*$E3158,0))),0),0)</f>
        <v>0</v>
      </c>
      <c r="AE3159" s="5">
        <f ca="1">IF(AND($G3157,NOT(ISTEXT($G3156)),ISNUMBER(Poczatek),ISNUMBER(Koniec_Projekt)),IFERROR(IF(LataProjekcji=$F3158,IF(AND($G3158=$G3159,$F3158=$F3159),ROUND($D3157-SUM($K3159:AD3159),0),ROUND(AE3157*$E3158,0)),IF(LataProjekcji&gt;$F3158,0,ROUND(AE3157*$E3158,0))),0),0)</f>
        <v>0</v>
      </c>
    </row>
    <row r="3160" spans="2:31" ht="12.5" hidden="1" thickBot="1">
      <c r="B3160" s="532" t="s">
        <v>755</v>
      </c>
      <c r="C3160" s="533"/>
      <c r="D3160" s="534">
        <f ca="1">IF(D3157&gt;10,ROUND((D3159-1)*E3158,0),E3158)</f>
        <v>0</v>
      </c>
      <c r="E3160" s="534">
        <f ca="1">D3157-D3160</f>
        <v>0</v>
      </c>
      <c r="F3160" s="533"/>
      <c r="G3160" s="533"/>
      <c r="H3160" s="533"/>
      <c r="I3160" s="533"/>
      <c r="J3160" s="533"/>
      <c r="K3160" s="533"/>
      <c r="L3160" s="533"/>
      <c r="M3160" s="533"/>
      <c r="N3160" s="533"/>
      <c r="O3160" s="533"/>
      <c r="P3160" s="533"/>
      <c r="Q3160" s="533"/>
      <c r="R3160" s="533"/>
      <c r="S3160" s="533"/>
      <c r="T3160" s="533"/>
      <c r="U3160" s="533"/>
      <c r="V3160" s="533"/>
      <c r="W3160" s="533"/>
      <c r="X3160" s="533"/>
      <c r="Y3160" s="533"/>
      <c r="Z3160" s="533"/>
      <c r="AA3160" s="533"/>
      <c r="AB3160" s="533"/>
      <c r="AC3160" s="533"/>
      <c r="AD3160" s="533"/>
      <c r="AE3160" s="533"/>
    </row>
    <row r="3161" spans="2:31" ht="12.5" hidden="1" thickTop="1"/>
    <row r="3162" spans="2:31" ht="12.5" hidden="1" thickBot="1">
      <c r="B3162" s="535" t="str">
        <f ca="1">"nazwa ST: "&amp;B2013</f>
        <v>nazwa ST: 0</v>
      </c>
      <c r="C3162" s="535"/>
      <c r="D3162" s="536">
        <f>D2013</f>
        <v>354</v>
      </c>
      <c r="E3162" s="535"/>
      <c r="F3162" s="535"/>
      <c r="G3162" s="535"/>
      <c r="H3162" s="535"/>
      <c r="I3162" s="535"/>
      <c r="J3162" s="535"/>
      <c r="K3162" s="544" t="str">
        <f t="shared" ref="K3162:AE3162" si="3785">LataProjekcji</f>
        <v>Uzupełnij dane</v>
      </c>
      <c r="L3162" s="544" t="str">
        <f t="shared" si="3785"/>
        <v/>
      </c>
      <c r="M3162" s="544" t="str">
        <f t="shared" si="3785"/>
        <v/>
      </c>
      <c r="N3162" s="544" t="str">
        <f t="shared" si="3785"/>
        <v/>
      </c>
      <c r="O3162" s="544" t="str">
        <f t="shared" si="3785"/>
        <v/>
      </c>
      <c r="P3162" s="544" t="str">
        <f t="shared" si="3785"/>
        <v/>
      </c>
      <c r="Q3162" s="544" t="str">
        <f t="shared" si="3785"/>
        <v/>
      </c>
      <c r="R3162" s="544" t="str">
        <f t="shared" si="3785"/>
        <v/>
      </c>
      <c r="S3162" s="544" t="str">
        <f t="shared" si="3785"/>
        <v/>
      </c>
      <c r="T3162" s="544" t="str">
        <f t="shared" si="3785"/>
        <v/>
      </c>
      <c r="U3162" s="544" t="str">
        <f t="shared" si="3785"/>
        <v/>
      </c>
      <c r="V3162" s="544" t="str">
        <f t="shared" si="3785"/>
        <v/>
      </c>
      <c r="W3162" s="544" t="str">
        <f t="shared" si="3785"/>
        <v/>
      </c>
      <c r="X3162" s="544" t="str">
        <f t="shared" si="3785"/>
        <v/>
      </c>
      <c r="Y3162" s="544" t="str">
        <f t="shared" si="3785"/>
        <v/>
      </c>
      <c r="Z3162" s="544" t="str">
        <f t="shared" si="3785"/>
        <v/>
      </c>
      <c r="AA3162" s="544" t="str">
        <f t="shared" si="3785"/>
        <v/>
      </c>
      <c r="AB3162" s="544" t="str">
        <f t="shared" si="3785"/>
        <v/>
      </c>
      <c r="AC3162" s="544" t="str">
        <f t="shared" si="3785"/>
        <v/>
      </c>
      <c r="AD3162" s="544" t="str">
        <f t="shared" si="3785"/>
        <v/>
      </c>
      <c r="AE3162" s="544" t="str">
        <f t="shared" si="3785"/>
        <v/>
      </c>
    </row>
    <row r="3163" spans="2:31" hidden="1">
      <c r="B3163" s="531" t="s">
        <v>756</v>
      </c>
      <c r="D3163" s="1">
        <f ca="1">D2014</f>
        <v>1900</v>
      </c>
      <c r="E3163" s="1">
        <f ca="1">E2014</f>
        <v>1</v>
      </c>
      <c r="F3163" s="1">
        <f ca="1">IF(D3164&gt;10,F2014,1)</f>
        <v>1</v>
      </c>
      <c r="G3163" s="530" t="str">
        <f ca="1">IF(ISBLANK(OFFSET($E$269,$D3162,0)),"brak daty",IF(D3164&gt;10,EDATE(OFFSET($E$269,$D3162,0),D3166),DATE(D3163,E3163,1)))</f>
        <v>brak daty</v>
      </c>
      <c r="H3163" s="543" t="b">
        <f ca="1">SUM(K3163:AE3163)=D3166</f>
        <v>1</v>
      </c>
      <c r="I3163" s="1" t="s">
        <v>752</v>
      </c>
      <c r="K3163" s="5">
        <f ca="1">IF(AND($G3164,NOT(ISTEXT($G3163)),ISNUMBER(Poczatek),ISNUMBER(Koniec_Projekt)),IFERROR(IF($D3163=LataProjekcji,$F3163,IF($D3163&lt;LataProjekcji,IF((SUM(K3163)+12)&lt;$D3166,12,$D3166-SUM(K3163)),0)),0),0)</f>
        <v>0</v>
      </c>
      <c r="L3163" s="5">
        <f ca="1">IF(AND($G3164,NOT(ISTEXT($G3163)),ISNUMBER(Poczatek),ISNUMBER(Koniec_Projekt)),IFERROR(IF($D3163=LataProjekcji,$F3163,IF($D3163&lt;LataProjekcji,IF((SUM($K3163:K3163)+12)&lt;$D3166,12,$D3166-SUM($K3163:K3163)),0)),0),0)</f>
        <v>0</v>
      </c>
      <c r="M3163" s="5">
        <f ca="1">IF(AND($G3164,NOT(ISTEXT($G3163)),ISNUMBER(Poczatek),ISNUMBER(Koniec_Projekt)),IFERROR(IF($D3163=LataProjekcji,$F3163,IF($D3163&lt;LataProjekcji,IF((SUM($K3163:L3163)+12)&lt;$D3166,12,$D3166-SUM($K3163:L3163)),0)),0),0)</f>
        <v>0</v>
      </c>
      <c r="N3163" s="5">
        <f ca="1">IF(AND($G3164,NOT(ISTEXT($G3163)),ISNUMBER(Poczatek),ISNUMBER(Koniec_Projekt)),IFERROR(IF($D3163=LataProjekcji,$F3163,IF($D3163&lt;LataProjekcji,IF((SUM($K3163:M3163)+12)&lt;$D3166,12,$D3166-SUM($K3163:M3163)),0)),0),0)</f>
        <v>0</v>
      </c>
      <c r="O3163" s="5">
        <f ca="1">IF(AND($G3164,NOT(ISTEXT($G3163)),ISNUMBER(Poczatek),ISNUMBER(Koniec_Projekt)),IFERROR(IF($D3163=LataProjekcji,$F3163,IF($D3163&lt;LataProjekcji,IF((SUM($K3163:N3163)+12)&lt;$D3166,12,$D3166-SUM($K3163:N3163)),0)),0),0)</f>
        <v>0</v>
      </c>
      <c r="P3163" s="5">
        <f ca="1">IF(AND($G3164,NOT(ISTEXT($G3163)),ISNUMBER(Poczatek),ISNUMBER(Koniec_Projekt)),IFERROR(IF($D3163=LataProjekcji,$F3163,IF($D3163&lt;LataProjekcji,IF((SUM($K3163:O3163)+12)&lt;$D3166,12,$D3166-SUM($K3163:O3163)),0)),0),0)</f>
        <v>0</v>
      </c>
      <c r="Q3163" s="5">
        <f ca="1">IF(AND($G3164,NOT(ISTEXT($G3163)),ISNUMBER(Poczatek),ISNUMBER(Koniec_Projekt)),IFERROR(IF($D3163=LataProjekcji,$F3163,IF($D3163&lt;LataProjekcji,IF((SUM($K3163:P3163)+12)&lt;$D3166,12,$D3166-SUM($K3163:P3163)),0)),0),0)</f>
        <v>0</v>
      </c>
      <c r="R3163" s="5">
        <f ca="1">IF(AND($G3164,NOT(ISTEXT($G3163)),ISNUMBER(Poczatek),ISNUMBER(Koniec_Projekt)),IFERROR(IF($D3163=LataProjekcji,$F3163,IF($D3163&lt;LataProjekcji,IF((SUM($K3163:Q3163)+12)&lt;$D3166,12,$D3166-SUM($K3163:Q3163)),0)),0),0)</f>
        <v>0</v>
      </c>
      <c r="S3163" s="5">
        <f ca="1">IF(AND($G3164,NOT(ISTEXT($G3163)),ISNUMBER(Poczatek),ISNUMBER(Koniec_Projekt)),IFERROR(IF($D3163=LataProjekcji,$F3163,IF($D3163&lt;LataProjekcji,IF((SUM($K3163:R3163)+12)&lt;$D3166,12,$D3166-SUM($K3163:R3163)),0)),0),0)</f>
        <v>0</v>
      </c>
      <c r="T3163" s="5">
        <f ca="1">IF(AND($G3164,NOT(ISTEXT($G3163)),ISNUMBER(Poczatek),ISNUMBER(Koniec_Projekt)),IFERROR(IF($D3163=LataProjekcji,$F3163,IF($D3163&lt;LataProjekcji,IF((SUM($K3163:S3163)+12)&lt;$D3166,12,$D3166-SUM($K3163:S3163)),0)),0),0)</f>
        <v>0</v>
      </c>
      <c r="U3163" s="5">
        <f ca="1">IF(AND($G3164,NOT(ISTEXT($G3163)),ISNUMBER(Poczatek),ISNUMBER(Koniec_Projekt)),IFERROR(IF($D3163=LataProjekcji,$F3163,IF($D3163&lt;LataProjekcji,IF((SUM($K3163:T3163)+12)&lt;$D3166,12,$D3166-SUM($K3163:T3163)),0)),0),0)</f>
        <v>0</v>
      </c>
      <c r="V3163" s="5">
        <f ca="1">IF(AND($G3164,NOT(ISTEXT($G3163)),ISNUMBER(Poczatek),ISNUMBER(Koniec_Projekt)),IFERROR(IF($D3163=LataProjekcji,$F3163,IF($D3163&lt;LataProjekcji,IF((SUM($K3163:U3163)+12)&lt;$D3166,12,$D3166-SUM($K3163:U3163)),0)),0),0)</f>
        <v>0</v>
      </c>
      <c r="W3163" s="5">
        <f ca="1">IF(AND($G3164,NOT(ISTEXT($G3163)),ISNUMBER(Poczatek),ISNUMBER(Koniec_Projekt)),IFERROR(IF($D3163=LataProjekcji,$F3163,IF($D3163&lt;LataProjekcji,IF((SUM($K3163:V3163)+12)&lt;$D3166,12,$D3166-SUM($K3163:V3163)),0)),0),0)</f>
        <v>0</v>
      </c>
      <c r="X3163" s="5">
        <f ca="1">IF(AND($G3164,NOT(ISTEXT($G3163)),ISNUMBER(Poczatek),ISNUMBER(Koniec_Projekt)),IFERROR(IF($D3163=LataProjekcji,$F3163,IF($D3163&lt;LataProjekcji,IF((SUM($K3163:W3163)+12)&lt;$D3166,12,$D3166-SUM($K3163:W3163)),0)),0),0)</f>
        <v>0</v>
      </c>
      <c r="Y3163" s="5">
        <f ca="1">IF(AND($G3164,NOT(ISTEXT($G3163)),ISNUMBER(Poczatek),ISNUMBER(Koniec_Projekt)),IFERROR(IF($D3163=LataProjekcji,$F3163,IF($D3163&lt;LataProjekcji,IF((SUM($K3163:X3163)+12)&lt;$D3166,12,$D3166-SUM($K3163:X3163)),0)),0),0)</f>
        <v>0</v>
      </c>
      <c r="Z3163" s="5">
        <f ca="1">IF(AND($G3164,NOT(ISTEXT($G3163)),ISNUMBER(Poczatek),ISNUMBER(Koniec_Projekt)),IFERROR(IF($D3163=LataProjekcji,$F3163,IF($D3163&lt;LataProjekcji,IF((SUM($K3163:Y3163)+12)&lt;$D3166,12,$D3166-SUM($K3163:Y3163)),0)),0),0)</f>
        <v>0</v>
      </c>
      <c r="AA3163" s="5">
        <f ca="1">IF(AND($G3164,NOT(ISTEXT($G3163)),ISNUMBER(Poczatek),ISNUMBER(Koniec_Projekt)),IFERROR(IF($D3163=LataProjekcji,$F3163,IF($D3163&lt;LataProjekcji,IF((SUM($K3163:Z3163)+12)&lt;$D3166,12,$D3166-SUM($K3163:Z3163)),0)),0),0)</f>
        <v>0</v>
      </c>
      <c r="AB3163" s="5">
        <f ca="1">IF(AND($G3164,NOT(ISTEXT($G3163)),ISNUMBER(Poczatek),ISNUMBER(Koniec_Projekt)),IFERROR(IF($D3163=LataProjekcji,$F3163,IF($D3163&lt;LataProjekcji,IF((SUM($K3163:AA3163)+12)&lt;$D3166,12,$D3166-SUM($K3163:AA3163)),0)),0),0)</f>
        <v>0</v>
      </c>
      <c r="AC3163" s="5">
        <f ca="1">IF(AND($G3164,NOT(ISTEXT($G3163)),ISNUMBER(Poczatek),ISNUMBER(Koniec_Projekt)),IFERROR(IF($D3163=LataProjekcji,$F3163,IF($D3163&lt;LataProjekcji,IF((SUM($K3163:AB3163)+12)&lt;$D3166,12,$D3166-SUM($K3163:AB3163)),0)),0),0)</f>
        <v>0</v>
      </c>
      <c r="AD3163" s="5">
        <f ca="1">IF(AND($G3164,NOT(ISTEXT($G3163)),ISNUMBER(Poczatek),ISNUMBER(Koniec_Projekt)),IFERROR(IF($D3163=LataProjekcji,$F3163,IF($D3163&lt;LataProjekcji,IF((SUM($K3163:AC3163)+12)&lt;$D3166,12,$D3166-SUM($K3163:AC3163)),0)),0),0)</f>
        <v>0</v>
      </c>
      <c r="AE3163" s="5">
        <f ca="1">IF(AND($G3164,NOT(ISTEXT($G3163)),ISNUMBER(Poczatek),ISNUMBER(Koniec_Projekt)),IFERROR(IF($D3163=LataProjekcji,$F3163,IF($D3163&lt;LataProjekcji,IF((SUM($K3163:AD3163)+12)&lt;$D3166,12,$D3166-SUM($K3163:AD3163)),0)),0),0)</f>
        <v>0</v>
      </c>
    </row>
    <row r="3164" spans="2:31" hidden="1">
      <c r="B3164" s="531" t="s">
        <v>758</v>
      </c>
      <c r="D3164" s="5">
        <f ca="1">D2015</f>
        <v>0</v>
      </c>
      <c r="E3164" s="459">
        <f ca="1">E2015</f>
        <v>0</v>
      </c>
      <c r="F3164" s="459">
        <f ca="1">F2015</f>
        <v>0</v>
      </c>
      <c r="G3164" s="1" t="b">
        <f>NOT(ISBLANK(am_inneST))</f>
        <v>0</v>
      </c>
      <c r="H3164" s="543" t="b">
        <f ca="1">SUM(K3164:AE3164)=E3166</f>
        <v>1</v>
      </c>
      <c r="I3164" s="1" t="s">
        <v>753</v>
      </c>
      <c r="K3164" s="542">
        <f ca="1">IF(AND($G3164,NOT(ISTEXT($G3163)),ISNUMBER(Poczatek),ISNUMBER(Koniec_Projekt)),IFERROR(IF($D3163=LataProjekcji,IF($F3163&gt;$E3166,$E3166,$F3163),IF($D3166&gt;=$E3166,(IF($D3163&lt;LataProjekcji,IF((SUM(J3164:$K3164)+12)&lt;$E3166,12,$E3166-SUM(J3164:$K3164)),0)),(IF($D3163&lt;LataProjekcji,IF((SUM(J3164:$K3164)+12)&lt;$D3166,12,$D3166-SUM(J3164:$K3164)),0)))),0),0)</f>
        <v>0</v>
      </c>
      <c r="L3164" s="542">
        <f ca="1">IF(AND($G3164,NOT(ISTEXT($G3163)),ISNUMBER(Poczatek),ISNUMBER(Koniec_Projekt)),IFERROR(IF($D3163=LataProjekcji,IF($F3163&gt;$E3166,$E3166,$F3163),IF($D3166&gt;=$E3166,(IF($D3163&lt;LataProjekcji,IF((SUM($K3164:K3164)+12)&lt;$E3166,12,$E3166-SUM($K3164:K3164)),0)),(IF($D3163&lt;LataProjekcji,IF((SUM($K3164:K3164)+12)&lt;$D3166,12,$D3166-SUM($K3164:K3164)),0)))),0),0)</f>
        <v>0</v>
      </c>
      <c r="M3164" s="542">
        <f ca="1">IF(AND($G3164,NOT(ISTEXT($G3163)),ISNUMBER(Poczatek),ISNUMBER(Koniec_Projekt)),IFERROR(IF($D3163=LataProjekcji,IF($F3163&gt;$E3166,$E3166,$F3163),IF($D3166&gt;=$E3166,(IF($D3163&lt;LataProjekcji,IF((SUM($K3164:L3164)+12)&lt;$E3166,12,$E3166-SUM($K3164:L3164)),0)),(IF($D3163&lt;LataProjekcji,IF((SUM($K3164:L3164)+12)&lt;$D3166,12,$D3166-SUM($K3164:L3164)),0)))),0),0)</f>
        <v>0</v>
      </c>
      <c r="N3164" s="542">
        <f ca="1">IF(AND($G3164,NOT(ISTEXT($G3163)),ISNUMBER(Poczatek),ISNUMBER(Koniec_Projekt)),IFERROR(IF($D3163=LataProjekcji,IF($F3163&gt;$E3166,$E3166,$F3163),IF($D3166&gt;=$E3166,(IF($D3163&lt;LataProjekcji,IF((SUM($K3164:M3164)+12)&lt;$E3166,12,$E3166-SUM($K3164:M3164)),0)),(IF($D3163&lt;LataProjekcji,IF((SUM($K3164:M3164)+12)&lt;$D3166,12,$D3166-SUM($K3164:M3164)),0)))),0),0)</f>
        <v>0</v>
      </c>
      <c r="O3164" s="542">
        <f ca="1">IF(AND($G3164,NOT(ISTEXT($G3163)),ISNUMBER(Poczatek),ISNUMBER(Koniec_Projekt)),IFERROR(IF($D3163=LataProjekcji,IF($F3163&gt;$E3166,$E3166,$F3163),IF($D3166&gt;=$E3166,(IF($D3163&lt;LataProjekcji,IF((SUM($K3164:N3164)+12)&lt;$E3166,12,$E3166-SUM($K3164:N3164)),0)),(IF($D3163&lt;LataProjekcji,IF((SUM($K3164:N3164)+12)&lt;$D3166,12,$D3166-SUM($K3164:N3164)),0)))),0),0)</f>
        <v>0</v>
      </c>
      <c r="P3164" s="542">
        <f ca="1">IF(AND($G3164,NOT(ISTEXT($G3163)),ISNUMBER(Poczatek),ISNUMBER(Koniec_Projekt)),IFERROR(IF($D3163=LataProjekcji,IF($F3163&gt;$E3166,$E3166,$F3163),IF($D3166&gt;=$E3166,(IF($D3163&lt;LataProjekcji,IF((SUM($K3164:O3164)+12)&lt;$E3166,12,$E3166-SUM($K3164:O3164)),0)),(IF($D3163&lt;LataProjekcji,IF((SUM($K3164:O3164)+12)&lt;$D3166,12,$D3166-SUM($K3164:O3164)),0)))),0),0)</f>
        <v>0</v>
      </c>
      <c r="Q3164" s="542">
        <f ca="1">IF(AND($G3164,NOT(ISTEXT($G3163)),ISNUMBER(Poczatek),ISNUMBER(Koniec_Projekt)),IFERROR(IF($D3163=LataProjekcji,IF($F3163&gt;$E3166,$E3166,$F3163),IF($D3166&gt;=$E3166,(IF($D3163&lt;LataProjekcji,IF((SUM($K3164:P3164)+12)&lt;$E3166,12,$E3166-SUM($K3164:P3164)),0)),(IF($D3163&lt;LataProjekcji,IF((SUM($K3164:P3164)+12)&lt;$D3166,12,$D3166-SUM($K3164:P3164)),0)))),0),0)</f>
        <v>0</v>
      </c>
      <c r="R3164" s="542">
        <f ca="1">IF(AND($G3164,NOT(ISTEXT($G3163)),ISNUMBER(Poczatek),ISNUMBER(Koniec_Projekt)),IFERROR(IF($D3163=LataProjekcji,IF($F3163&gt;$E3166,$E3166,$F3163),IF($D3166&gt;=$E3166,(IF($D3163&lt;LataProjekcji,IF((SUM($K3164:Q3164)+12)&lt;$E3166,12,$E3166-SUM($K3164:Q3164)),0)),(IF($D3163&lt;LataProjekcji,IF((SUM($K3164:Q3164)+12)&lt;$D3166,12,$D3166-SUM($K3164:Q3164)),0)))),0),0)</f>
        <v>0</v>
      </c>
      <c r="S3164" s="542">
        <f ca="1">IF(AND($G3164,NOT(ISTEXT($G3163)),ISNUMBER(Poczatek),ISNUMBER(Koniec_Projekt)),IFERROR(IF($D3163=LataProjekcji,IF($F3163&gt;$E3166,$E3166,$F3163),IF($D3166&gt;=$E3166,(IF($D3163&lt;LataProjekcji,IF((SUM($K3164:R3164)+12)&lt;$E3166,12,$E3166-SUM($K3164:R3164)),0)),(IF($D3163&lt;LataProjekcji,IF((SUM($K3164:R3164)+12)&lt;$D3166,12,$D3166-SUM($K3164:R3164)),0)))),0),0)</f>
        <v>0</v>
      </c>
      <c r="T3164" s="542">
        <f ca="1">IF(AND($G3164,NOT(ISTEXT($G3163)),ISNUMBER(Poczatek),ISNUMBER(Koniec_Projekt)),IFERROR(IF($D3163=LataProjekcji,IF($F3163&gt;$E3166,$E3166,$F3163),IF($D3166&gt;=$E3166,(IF($D3163&lt;LataProjekcji,IF((SUM($K3164:S3164)+12)&lt;$E3166,12,$E3166-SUM($K3164:S3164)),0)),(IF($D3163&lt;LataProjekcji,IF((SUM($K3164:S3164)+12)&lt;$D3166,12,$D3166-SUM($K3164:S3164)),0)))),0),0)</f>
        <v>0</v>
      </c>
      <c r="U3164" s="542">
        <f ca="1">IF(AND($G3164,NOT(ISTEXT($G3163)),ISNUMBER(Poczatek),ISNUMBER(Koniec_Projekt)),IFERROR(IF($D3163=LataProjekcji,IF($F3163&gt;$E3166,$E3166,$F3163),IF($D3166&gt;=$E3166,(IF($D3163&lt;LataProjekcji,IF((SUM($K3164:T3164)+12)&lt;$E3166,12,$E3166-SUM($K3164:T3164)),0)),(IF($D3163&lt;LataProjekcji,IF((SUM($K3164:T3164)+12)&lt;$D3166,12,$D3166-SUM($K3164:T3164)),0)))),0),0)</f>
        <v>0</v>
      </c>
      <c r="V3164" s="542">
        <f ca="1">IF(AND($G3164,NOT(ISTEXT($G3163)),ISNUMBER(Poczatek),ISNUMBER(Koniec_Projekt)),IFERROR(IF($D3163=LataProjekcji,IF($F3163&gt;$E3166,$E3166,$F3163),IF($D3166&gt;=$E3166,(IF($D3163&lt;LataProjekcji,IF((SUM($K3164:U3164)+12)&lt;$E3166,12,$E3166-SUM($K3164:U3164)),0)),(IF($D3163&lt;LataProjekcji,IF((SUM($K3164:U3164)+12)&lt;$D3166,12,$D3166-SUM($K3164:U3164)),0)))),0),0)</f>
        <v>0</v>
      </c>
      <c r="W3164" s="542">
        <f ca="1">IF(AND($G3164,NOT(ISTEXT($G3163)),ISNUMBER(Poczatek),ISNUMBER(Koniec_Projekt)),IFERROR(IF($D3163=LataProjekcji,IF($F3163&gt;$E3166,$E3166,$F3163),IF($D3166&gt;=$E3166,(IF($D3163&lt;LataProjekcji,IF((SUM($K3164:V3164)+12)&lt;$E3166,12,$E3166-SUM($K3164:V3164)),0)),(IF($D3163&lt;LataProjekcji,IF((SUM($K3164:V3164)+12)&lt;$D3166,12,$D3166-SUM($K3164:V3164)),0)))),0),0)</f>
        <v>0</v>
      </c>
      <c r="X3164" s="542">
        <f ca="1">IF(AND($G3164,NOT(ISTEXT($G3163)),ISNUMBER(Poczatek),ISNUMBER(Koniec_Projekt)),IFERROR(IF($D3163=LataProjekcji,IF($F3163&gt;$E3166,$E3166,$F3163),IF($D3166&gt;=$E3166,(IF($D3163&lt;LataProjekcji,IF((SUM($K3164:W3164)+12)&lt;$E3166,12,$E3166-SUM($K3164:W3164)),0)),(IF($D3163&lt;LataProjekcji,IF((SUM($K3164:W3164)+12)&lt;$D3166,12,$D3166-SUM($K3164:W3164)),0)))),0),0)</f>
        <v>0</v>
      </c>
      <c r="Y3164" s="542">
        <f ca="1">IF(AND($G3164,NOT(ISTEXT($G3163)),ISNUMBER(Poczatek),ISNUMBER(Koniec_Projekt)),IFERROR(IF($D3163=LataProjekcji,IF($F3163&gt;$E3166,$E3166,$F3163),IF($D3166&gt;=$E3166,(IF($D3163&lt;LataProjekcji,IF((SUM($K3164:X3164)+12)&lt;$E3166,12,$E3166-SUM($K3164:X3164)),0)),(IF($D3163&lt;LataProjekcji,IF((SUM($K3164:X3164)+12)&lt;$D3166,12,$D3166-SUM($K3164:X3164)),0)))),0),0)</f>
        <v>0</v>
      </c>
      <c r="Z3164" s="542">
        <f ca="1">IF(AND($G3164,NOT(ISTEXT($G3163)),ISNUMBER(Poczatek),ISNUMBER(Koniec_Projekt)),IFERROR(IF($D3163=LataProjekcji,IF($F3163&gt;$E3166,$E3166,$F3163),IF($D3166&gt;=$E3166,(IF($D3163&lt;LataProjekcji,IF((SUM($K3164:Y3164)+12)&lt;$E3166,12,$E3166-SUM($K3164:Y3164)),0)),(IF($D3163&lt;LataProjekcji,IF((SUM($K3164:Y3164)+12)&lt;$D3166,12,$D3166-SUM($K3164:Y3164)),0)))),0),0)</f>
        <v>0</v>
      </c>
      <c r="AA3164" s="542">
        <f ca="1">IF(AND($G3164,NOT(ISTEXT($G3163)),ISNUMBER(Poczatek),ISNUMBER(Koniec_Projekt)),IFERROR(IF($D3163=LataProjekcji,IF($F3163&gt;$E3166,$E3166,$F3163),IF($D3166&gt;=$E3166,(IF($D3163&lt;LataProjekcji,IF((SUM($K3164:Z3164)+12)&lt;$E3166,12,$E3166-SUM($K3164:Z3164)),0)),(IF($D3163&lt;LataProjekcji,IF((SUM($K3164:Z3164)+12)&lt;$D3166,12,$D3166-SUM($K3164:Z3164)),0)))),0),0)</f>
        <v>0</v>
      </c>
      <c r="AB3164" s="542">
        <f ca="1">IF(AND($G3164,NOT(ISTEXT($G3163)),ISNUMBER(Poczatek),ISNUMBER(Koniec_Projekt)),IFERROR(IF($D3163=LataProjekcji,IF($F3163&gt;$E3166,$E3166,$F3163),IF($D3166&gt;=$E3166,(IF($D3163&lt;LataProjekcji,IF((SUM($K3164:AA3164)+12)&lt;$E3166,12,$E3166-SUM($K3164:AA3164)),0)),(IF($D3163&lt;LataProjekcji,IF((SUM($K3164:AA3164)+12)&lt;$D3166,12,$D3166-SUM($K3164:AA3164)),0)))),0),0)</f>
        <v>0</v>
      </c>
      <c r="AC3164" s="542">
        <f ca="1">IF(AND($G3164,NOT(ISTEXT($G3163)),ISNUMBER(Poczatek),ISNUMBER(Koniec_Projekt)),IFERROR(IF($D3163=LataProjekcji,IF($F3163&gt;$E3166,$E3166,$F3163),IF($D3166&gt;=$E3166,(IF($D3163&lt;LataProjekcji,IF((SUM($K3164:AB3164)+12)&lt;$E3166,12,$E3166-SUM($K3164:AB3164)),0)),(IF($D3163&lt;LataProjekcji,IF((SUM($K3164:AB3164)+12)&lt;$D3166,12,$D3166-SUM($K3164:AB3164)),0)))),0),0)</f>
        <v>0</v>
      </c>
      <c r="AD3164" s="542">
        <f ca="1">IF(AND($G3164,NOT(ISTEXT($G3163)),ISNUMBER(Poczatek),ISNUMBER(Koniec_Projekt)),IFERROR(IF($D3163=LataProjekcji,IF($F3163&gt;$E3166,$E3166,$F3163),IF($D3166&gt;=$E3166,(IF($D3163&lt;LataProjekcji,IF((SUM($K3164:AC3164)+12)&lt;$E3166,12,$E3166-SUM($K3164:AC3164)),0)),(IF($D3163&lt;LataProjekcji,IF((SUM($K3164:AC3164)+12)&lt;$D3166,12,$D3166-SUM($K3164:AC3164)),0)))),0),0)</f>
        <v>0</v>
      </c>
      <c r="AE3164" s="542">
        <f ca="1">IF(AND($G3164,NOT(ISTEXT($G3163)),ISNUMBER(Poczatek),ISNUMBER(Koniec_Projekt)),IFERROR(IF($D3163=LataProjekcji,IF($F3163&gt;$E3166,$E3166,$F3163),IF($D3166&gt;=$E3166,(IF($D3163&lt;LataProjekcji,IF((SUM($K3164:AD3164)+12)&lt;$E3166,12,$E3166-SUM($K3164:AD3164)),0)),(IF($D3163&lt;LataProjekcji,IF((SUM($K3164:AD3164)+12)&lt;$D3166,12,$D3166-SUM($K3164:AD3164)),0)))),0),0)</f>
        <v>0</v>
      </c>
    </row>
    <row r="3165" spans="2:31" hidden="1">
      <c r="B3165" s="531" t="s">
        <v>757</v>
      </c>
      <c r="D3165" s="459">
        <f ca="1">D2016</f>
        <v>0</v>
      </c>
      <c r="E3165" s="459">
        <f ca="1">IF(D3164&gt;10,ROUND(D3165/12,2),D3165)</f>
        <v>0</v>
      </c>
      <c r="F3165" s="529">
        <f>Koniec_Projekt</f>
        <v>0</v>
      </c>
      <c r="G3165" s="330">
        <f>Miesiac_Koniec_Projekt</f>
        <v>0</v>
      </c>
      <c r="H3165" s="543" t="b">
        <f ca="1">SUM(K3165:AE3165)=D3164</f>
        <v>1</v>
      </c>
      <c r="I3165" s="1" t="s">
        <v>716</v>
      </c>
      <c r="K3165" s="256">
        <f ca="1">IF(AND($G3164,NOT(ISTEXT($G3163)),ISNUMBER(Poczatek),ISNUMBER(Koniec_Projekt)),IFERROR(IF(LataProjekcji=$F3166,ROUND($D3164,0),ROUND(K3163*$E3165,0)),0),0)</f>
        <v>0</v>
      </c>
      <c r="L3165" s="5">
        <f ca="1">IF(AND($G3164,NOT(ISTEXT($G3163)),ISNUMBER(Poczatek),ISNUMBER(Koniec_Projekt)),IFERROR(IF(LataProjekcji=$F3166,ROUND($D3164-SUM(K3165:$K3165),0),ROUND(L3163*$E3165,0)),0),0)</f>
        <v>0</v>
      </c>
      <c r="M3165" s="5">
        <f ca="1">IF(AND($G3164,NOT(ISTEXT($G3163)),ISNUMBER(Poczatek),ISNUMBER(Koniec_Projekt)),IFERROR(IF(LataProjekcji=$F3166,ROUND($D3164-SUM($K3165:L3165),0),ROUND(M3163*$E3165,0)),0),0)</f>
        <v>0</v>
      </c>
      <c r="N3165" s="5">
        <f ca="1">IF(AND($G3164,NOT(ISTEXT($G3163)),ISNUMBER(Poczatek),ISNUMBER(Koniec_Projekt)),IFERROR(IF(LataProjekcji=$F3166,ROUND($D3164-SUM($K3165:M3165),0),ROUND(N3163*$E3165,0)),0),0)</f>
        <v>0</v>
      </c>
      <c r="O3165" s="5">
        <f ca="1">IF(AND($G3164,NOT(ISTEXT($G3163)),ISNUMBER(Poczatek),ISNUMBER(Koniec_Projekt)),IFERROR(IF(LataProjekcji=$F3166,ROUND($D3164-SUM($K3165:N3165),0),ROUND(O3163*$E3165,0)),0),0)</f>
        <v>0</v>
      </c>
      <c r="P3165" s="5">
        <f ca="1">IF(AND($G3164,NOT(ISTEXT($G3163)),ISNUMBER(Poczatek),ISNUMBER(Koniec_Projekt)),IFERROR(IF(LataProjekcji=$F3166,ROUND($D3164-SUM($K3165:O3165),0),ROUND(P3163*$E3165,0)),0),0)</f>
        <v>0</v>
      </c>
      <c r="Q3165" s="5">
        <f ca="1">IF(AND($G3164,NOT(ISTEXT($G3163)),ISNUMBER(Poczatek),ISNUMBER(Koniec_Projekt)),IFERROR(IF(LataProjekcji=$F3166,ROUND($D3164-SUM($K3165:P3165),0),ROUND(Q3163*$E3165,0)),0),0)</f>
        <v>0</v>
      </c>
      <c r="R3165" s="5">
        <f ca="1">IF(AND($G3164,NOT(ISTEXT($G3163)),ISNUMBER(Poczatek),ISNUMBER(Koniec_Projekt)),IFERROR(IF(LataProjekcji=$F3166,ROUND($D3164-SUM($K3165:Q3165),0),ROUND(R3163*$E3165,0)),0),0)</f>
        <v>0</v>
      </c>
      <c r="S3165" s="5">
        <f ca="1">IF(AND($G3164,NOT(ISTEXT($G3163)),ISNUMBER(Poczatek),ISNUMBER(Koniec_Projekt)),IFERROR(IF(LataProjekcji=$F3166,ROUND($D3164-SUM($K3165:R3165),0),ROUND(S3163*$E3165,0)),0),0)</f>
        <v>0</v>
      </c>
      <c r="T3165" s="5">
        <f ca="1">IF(AND($G3164,NOT(ISTEXT($G3163)),ISNUMBER(Poczatek),ISNUMBER(Koniec_Projekt)),IFERROR(IF(LataProjekcji=$F3166,ROUND($D3164-SUM($K3165:S3165),0),ROUND(T3163*$E3165,0)),0),0)</f>
        <v>0</v>
      </c>
      <c r="U3165" s="5">
        <f ca="1">IF(AND($G3164,NOT(ISTEXT($G3163)),ISNUMBER(Poczatek),ISNUMBER(Koniec_Projekt)),IFERROR(IF(LataProjekcji=$F3166,ROUND($D3164-SUM($K3165:T3165),0),ROUND(U3163*$E3165,0)),0),0)</f>
        <v>0</v>
      </c>
      <c r="V3165" s="5">
        <f ca="1">IF(AND($G3164,NOT(ISTEXT($G3163)),ISNUMBER(Poczatek),ISNUMBER(Koniec_Projekt)),IFERROR(IF(LataProjekcji=$F3166,ROUND($D3164-SUM($K3165:U3165),0),ROUND(V3163*$E3165,0)),0),0)</f>
        <v>0</v>
      </c>
      <c r="W3165" s="5">
        <f ca="1">IF(AND($G3164,NOT(ISTEXT($G3163)),ISNUMBER(Poczatek),ISNUMBER(Koniec_Projekt)),IFERROR(IF(LataProjekcji=$F3166,ROUND($D3164-SUM($K3165:V3165),0),ROUND(W3163*$E3165,0)),0),0)</f>
        <v>0</v>
      </c>
      <c r="X3165" s="5">
        <f ca="1">IF(AND($G3164,NOT(ISTEXT($G3163)),ISNUMBER(Poczatek),ISNUMBER(Koniec_Projekt)),IFERROR(IF(LataProjekcji=$F3166,ROUND($D3164-SUM($K3165:W3165),0),ROUND(X3163*$E3165,0)),0),0)</f>
        <v>0</v>
      </c>
      <c r="Y3165" s="5">
        <f ca="1">IF(AND($G3164,NOT(ISTEXT($G3163)),ISNUMBER(Poczatek),ISNUMBER(Koniec_Projekt)),IFERROR(IF(LataProjekcji=$F3166,ROUND($D3164-SUM($K3165:X3165),0),ROUND(Y3163*$E3165,0)),0),0)</f>
        <v>0</v>
      </c>
      <c r="Z3165" s="5">
        <f ca="1">IF(AND($G3164,NOT(ISTEXT($G3163)),ISNUMBER(Poczatek),ISNUMBER(Koniec_Projekt)),IFERROR(IF(LataProjekcji=$F3166,ROUND($D3164-SUM($K3165:Y3165),0),ROUND(Z3163*$E3165,0)),0),0)</f>
        <v>0</v>
      </c>
      <c r="AA3165" s="5">
        <f ca="1">IF(AND($G3164,NOT(ISTEXT($G3163)),ISNUMBER(Poczatek),ISNUMBER(Koniec_Projekt)),IFERROR(IF(LataProjekcji=$F3166,ROUND($D3164-SUM($K3165:Z3165),0),ROUND(AA3163*$E3165,0)),0),0)</f>
        <v>0</v>
      </c>
      <c r="AB3165" s="5">
        <f ca="1">IF(AND($G3164,NOT(ISTEXT($G3163)),ISNUMBER(Poczatek),ISNUMBER(Koniec_Projekt)),IFERROR(IF(LataProjekcji=$F3166,ROUND($D3164-SUM($K3165:AA3165),0),ROUND(AB3163*$E3165,0)),0),0)</f>
        <v>0</v>
      </c>
      <c r="AC3165" s="5">
        <f ca="1">IF(AND($G3164,NOT(ISTEXT($G3163)),ISNUMBER(Poczatek),ISNUMBER(Koniec_Projekt)),IFERROR(IF(LataProjekcji=$F3166,ROUND($D3164-SUM($K3165:AB3165),0),ROUND(AC3163*$E3165,0)),0),0)</f>
        <v>0</v>
      </c>
      <c r="AD3165" s="5">
        <f ca="1">IF(AND($G3164,NOT(ISTEXT($G3163)),ISNUMBER(Poczatek),ISNUMBER(Koniec_Projekt)),IFERROR(IF(LataProjekcji=$F3166,ROUND($D3164-SUM($K3165:AC3165),0),ROUND(AD3163*$E3165,0)),0),0)</f>
        <v>0</v>
      </c>
      <c r="AE3165" s="5">
        <f ca="1">IF(AND($G3164,NOT(ISTEXT($G3163)),ISNUMBER(Poczatek),ISNUMBER(Koniec_Projekt)),IFERROR(IF(LataProjekcji=$F3166,ROUND($D3164-SUM($K3165:AD3165),0),ROUND(AE3163*$E3165,0)),0),0)</f>
        <v>0</v>
      </c>
    </row>
    <row r="3166" spans="2:31" hidden="1">
      <c r="B3166" s="531" t="s">
        <v>754</v>
      </c>
      <c r="D3166" s="1">
        <f ca="1">IFERROR(ROUNDUP(D3164/E3165,0),0)</f>
        <v>0</v>
      </c>
      <c r="E3166" s="1">
        <f ca="1">IF(D3166=0,0,DATEDIF(DATE(D3163,E3163,1),DATE(F3165,G3165,1),"m"))</f>
        <v>0</v>
      </c>
      <c r="F3166" s="1" t="str">
        <f ca="1">IFERROR(YEAR(G3163),"brak daty")</f>
        <v>brak daty</v>
      </c>
      <c r="G3166" s="1" t="str">
        <f ca="1">IFERROR(MONTH(G3163),"brak daty")</f>
        <v>brak daty</v>
      </c>
      <c r="I3166" s="1" t="s">
        <v>426</v>
      </c>
      <c r="K3166" s="5">
        <f ca="1">IF(AND($G3164,NOT(ISTEXT($G3163)),ISNUMBER(Poczatek),ISNUMBER(Koniec_Projekt)),IFERROR(IF(LataProjekcji=$F3165,IF(AND($G3165=$G3166,$F3165=$F3166),ROUND($D3164-SUM($K3166),0),ROUND(K3164*$E3165,0)),IF(LataProjekcji&gt;$F3165,0,ROUND(K3164*$E3165,0))),0),0)</f>
        <v>0</v>
      </c>
      <c r="L3166" s="5">
        <f ca="1">IF(AND($G3164,NOT(ISTEXT($G3163)),ISNUMBER(Poczatek),ISNUMBER(Koniec_Projekt)),IFERROR(IF(LataProjekcji=$F3165,IF(AND($G3165=$G3166,$F3165=$F3166),ROUND($D3164-SUM($K3166:K3166),0),ROUND(L3164*$E3165,0)),IF(LataProjekcji&gt;$F3165,0,ROUND(L3164*$E3165,0))),0),0)</f>
        <v>0</v>
      </c>
      <c r="M3166" s="5">
        <f ca="1">IF(AND($G3164,NOT(ISTEXT($G3163)),ISNUMBER(Poczatek),ISNUMBER(Koniec_Projekt)),IFERROR(IF(LataProjekcji=$F3165,IF(AND($G3165=$G3166,$F3165=$F3166),ROUND($D3164-SUM($K3166:L3166),0),ROUND(M3164*$E3165,0)),IF(LataProjekcji&gt;$F3165,0,ROUND(M3164*$E3165,0))),0),0)</f>
        <v>0</v>
      </c>
      <c r="N3166" s="5">
        <f ca="1">IF(AND($G3164,NOT(ISTEXT($G3163)),ISNUMBER(Poczatek),ISNUMBER(Koniec_Projekt)),IFERROR(IF(LataProjekcji=$F3165,IF(AND($G3165=$G3166,$F3165=$F3166),ROUND($D3164-SUM($K3166:M3166),0),ROUND(N3164*$E3165,0)),IF(LataProjekcji&gt;$F3165,0,ROUND(N3164*$E3165,0))),0),0)</f>
        <v>0</v>
      </c>
      <c r="O3166" s="5">
        <f ca="1">IF(AND($G3164,NOT(ISTEXT($G3163)),ISNUMBER(Poczatek),ISNUMBER(Koniec_Projekt)),IFERROR(IF(LataProjekcji=$F3165,IF(AND($G3165=$G3166,$F3165=$F3166),ROUND($D3164-SUM($K3166:N3166),0),ROUND(O3164*$E3165,0)),IF(LataProjekcji&gt;$F3165,0,ROUND(O3164*$E3165,0))),0),0)</f>
        <v>0</v>
      </c>
      <c r="P3166" s="5">
        <f ca="1">IF(AND($G3164,NOT(ISTEXT($G3163)),ISNUMBER(Poczatek),ISNUMBER(Koniec_Projekt)),IFERROR(IF(LataProjekcji=$F3165,IF(AND($G3165=$G3166,$F3165=$F3166),ROUND($D3164-SUM($K3166:O3166),0),ROUND(P3164*$E3165,0)),IF(LataProjekcji&gt;$F3165,0,ROUND(P3164*$E3165,0))),0),0)</f>
        <v>0</v>
      </c>
      <c r="Q3166" s="5">
        <f ca="1">IF(AND($G3164,NOT(ISTEXT($G3163)),ISNUMBER(Poczatek),ISNUMBER(Koniec_Projekt)),IFERROR(IF(LataProjekcji=$F3165,IF(AND($G3165=$G3166,$F3165=$F3166),ROUND($D3164-SUM($K3166:P3166),0),ROUND(Q3164*$E3165,0)),IF(LataProjekcji&gt;$F3165,0,ROUND(Q3164*$E3165,0))),0),0)</f>
        <v>0</v>
      </c>
      <c r="R3166" s="5">
        <f ca="1">IF(AND($G3164,NOT(ISTEXT($G3163)),ISNUMBER(Poczatek),ISNUMBER(Koniec_Projekt)),IFERROR(IF(LataProjekcji=$F3165,IF(AND($G3165=$G3166,$F3165=$F3166),ROUND($D3164-SUM($K3166:Q3166),0),ROUND(R3164*$E3165,0)),IF(LataProjekcji&gt;$F3165,0,ROUND(R3164*$E3165,0))),0),0)</f>
        <v>0</v>
      </c>
      <c r="S3166" s="5">
        <f ca="1">IF(AND($G3164,NOT(ISTEXT($G3163)),ISNUMBER(Poczatek),ISNUMBER(Koniec_Projekt)),IFERROR(IF(LataProjekcji=$F3165,IF(AND($G3165=$G3166,$F3165=$F3166),ROUND($D3164-SUM($K3166:R3166),0),ROUND(S3164*$E3165,0)),IF(LataProjekcji&gt;$F3165,0,ROUND(S3164*$E3165,0))),0),0)</f>
        <v>0</v>
      </c>
      <c r="T3166" s="5">
        <f ca="1">IF(AND($G3164,NOT(ISTEXT($G3163)),ISNUMBER(Poczatek),ISNUMBER(Koniec_Projekt)),IFERROR(IF(LataProjekcji=$F3165,IF(AND($G3165=$G3166,$F3165=$F3166),ROUND($D3164-SUM($K3166:S3166),0),ROUND(T3164*$E3165,0)),IF(LataProjekcji&gt;$F3165,0,ROUND(T3164*$E3165,0))),0),0)</f>
        <v>0</v>
      </c>
      <c r="U3166" s="5">
        <f ca="1">IF(AND($G3164,NOT(ISTEXT($G3163)),ISNUMBER(Poczatek),ISNUMBER(Koniec_Projekt)),IFERROR(IF(LataProjekcji=$F3165,IF(AND($G3165=$G3166,$F3165=$F3166),ROUND($D3164-SUM($K3166:T3166),0),ROUND(U3164*$E3165,0)),IF(LataProjekcji&gt;$F3165,0,ROUND(U3164*$E3165,0))),0),0)</f>
        <v>0</v>
      </c>
      <c r="V3166" s="5">
        <f ca="1">IF(AND($G3164,NOT(ISTEXT($G3163)),ISNUMBER(Poczatek),ISNUMBER(Koniec_Projekt)),IFERROR(IF(LataProjekcji=$F3165,IF(AND($G3165=$G3166,$F3165=$F3166),ROUND($D3164-SUM($K3166:U3166),0),ROUND(V3164*$E3165,0)),IF(LataProjekcji&gt;$F3165,0,ROUND(V3164*$E3165,0))),0),0)</f>
        <v>0</v>
      </c>
      <c r="W3166" s="5">
        <f ca="1">IF(AND($G3164,NOT(ISTEXT($G3163)),ISNUMBER(Poczatek),ISNUMBER(Koniec_Projekt)),IFERROR(IF(LataProjekcji=$F3165,IF(AND($G3165=$G3166,$F3165=$F3166),ROUND($D3164-SUM($K3166:V3166),0),ROUND(W3164*$E3165,0)),IF(LataProjekcji&gt;$F3165,0,ROUND(W3164*$E3165,0))),0),0)</f>
        <v>0</v>
      </c>
      <c r="X3166" s="5">
        <f ca="1">IF(AND($G3164,NOT(ISTEXT($G3163)),ISNUMBER(Poczatek),ISNUMBER(Koniec_Projekt)),IFERROR(IF(LataProjekcji=$F3165,IF(AND($G3165=$G3166,$F3165=$F3166),ROUND($D3164-SUM($K3166:W3166),0),ROUND(X3164*$E3165,0)),IF(LataProjekcji&gt;$F3165,0,ROUND(X3164*$E3165,0))),0),0)</f>
        <v>0</v>
      </c>
      <c r="Y3166" s="5">
        <f ca="1">IF(AND($G3164,NOT(ISTEXT($G3163)),ISNUMBER(Poczatek),ISNUMBER(Koniec_Projekt)),IFERROR(IF(LataProjekcji=$F3165,IF(AND($G3165=$G3166,$F3165=$F3166),ROUND($D3164-SUM($K3166:X3166),0),ROUND(Y3164*$E3165,0)),IF(LataProjekcji&gt;$F3165,0,ROUND(Y3164*$E3165,0))),0),0)</f>
        <v>0</v>
      </c>
      <c r="Z3166" s="5">
        <f ca="1">IF(AND($G3164,NOT(ISTEXT($G3163)),ISNUMBER(Poczatek),ISNUMBER(Koniec_Projekt)),IFERROR(IF(LataProjekcji=$F3165,IF(AND($G3165=$G3166,$F3165=$F3166),ROUND($D3164-SUM($K3166:Y3166),0),ROUND(Z3164*$E3165,0)),IF(LataProjekcji&gt;$F3165,0,ROUND(Z3164*$E3165,0))),0),0)</f>
        <v>0</v>
      </c>
      <c r="AA3166" s="5">
        <f ca="1">IF(AND($G3164,NOT(ISTEXT($G3163)),ISNUMBER(Poczatek),ISNUMBER(Koniec_Projekt)),IFERROR(IF(LataProjekcji=$F3165,IF(AND($G3165=$G3166,$F3165=$F3166),ROUND($D3164-SUM($K3166:Z3166),0),ROUND(AA3164*$E3165,0)),IF(LataProjekcji&gt;$F3165,0,ROUND(AA3164*$E3165,0))),0),0)</f>
        <v>0</v>
      </c>
      <c r="AB3166" s="5">
        <f ca="1">IF(AND($G3164,NOT(ISTEXT($G3163)),ISNUMBER(Poczatek),ISNUMBER(Koniec_Projekt)),IFERROR(IF(LataProjekcji=$F3165,IF(AND($G3165=$G3166,$F3165=$F3166),ROUND($D3164-SUM($K3166:AA3166),0),ROUND(AB3164*$E3165,0)),IF(LataProjekcji&gt;$F3165,0,ROUND(AB3164*$E3165,0))),0),0)</f>
        <v>0</v>
      </c>
      <c r="AC3166" s="5">
        <f ca="1">IF(AND($G3164,NOT(ISTEXT($G3163)),ISNUMBER(Poczatek),ISNUMBER(Koniec_Projekt)),IFERROR(IF(LataProjekcji=$F3165,IF(AND($G3165=$G3166,$F3165=$F3166),ROUND($D3164-SUM($K3166:AB3166),0),ROUND(AC3164*$E3165,0)),IF(LataProjekcji&gt;$F3165,0,ROUND(AC3164*$E3165,0))),0),0)</f>
        <v>0</v>
      </c>
      <c r="AD3166" s="5">
        <f ca="1">IF(AND($G3164,NOT(ISTEXT($G3163)),ISNUMBER(Poczatek),ISNUMBER(Koniec_Projekt)),IFERROR(IF(LataProjekcji=$F3165,IF(AND($G3165=$G3166,$F3165=$F3166),ROUND($D3164-SUM($K3166:AC3166),0),ROUND(AD3164*$E3165,0)),IF(LataProjekcji&gt;$F3165,0,ROUND(AD3164*$E3165,0))),0),0)</f>
        <v>0</v>
      </c>
      <c r="AE3166" s="5">
        <f ca="1">IF(AND($G3164,NOT(ISTEXT($G3163)),ISNUMBER(Poczatek),ISNUMBER(Koniec_Projekt)),IFERROR(IF(LataProjekcji=$F3165,IF(AND($G3165=$G3166,$F3165=$F3166),ROUND($D3164-SUM($K3166:AD3166),0),ROUND(AE3164*$E3165,0)),IF(LataProjekcji&gt;$F3165,0,ROUND(AE3164*$E3165,0))),0),0)</f>
        <v>0</v>
      </c>
    </row>
    <row r="3167" spans="2:31" ht="12.5" hidden="1" thickBot="1">
      <c r="B3167" s="532" t="s">
        <v>755</v>
      </c>
      <c r="C3167" s="533"/>
      <c r="D3167" s="534">
        <f ca="1">IF(D3164&gt;10,ROUND((D3166-1)*E3165,0),E3165)</f>
        <v>0</v>
      </c>
      <c r="E3167" s="534">
        <f ca="1">D3164-D3167</f>
        <v>0</v>
      </c>
      <c r="F3167" s="533"/>
      <c r="G3167" s="533"/>
      <c r="H3167" s="533"/>
      <c r="I3167" s="533"/>
      <c r="J3167" s="533"/>
      <c r="K3167" s="533"/>
      <c r="L3167" s="533"/>
      <c r="M3167" s="533"/>
      <c r="N3167" s="533"/>
      <c r="O3167" s="533"/>
      <c r="P3167" s="533"/>
      <c r="Q3167" s="533"/>
      <c r="R3167" s="533"/>
      <c r="S3167" s="533"/>
      <c r="T3167" s="533"/>
      <c r="U3167" s="533"/>
      <c r="V3167" s="533"/>
      <c r="W3167" s="533"/>
      <c r="X3167" s="533"/>
      <c r="Y3167" s="533"/>
      <c r="Z3167" s="533"/>
      <c r="AA3167" s="533"/>
      <c r="AB3167" s="533"/>
      <c r="AC3167" s="533"/>
      <c r="AD3167" s="533"/>
      <c r="AE3167" s="533"/>
    </row>
    <row r="3168" spans="2:31" ht="12.5" hidden="1" thickTop="1"/>
    <row r="3169" spans="2:31" ht="12.5" hidden="1" thickBot="1">
      <c r="B3169" s="535" t="str">
        <f ca="1">"nazwa ST: "&amp;B2020</f>
        <v>nazwa ST: 0</v>
      </c>
      <c r="C3169" s="535"/>
      <c r="D3169" s="536">
        <f>D2020</f>
        <v>355</v>
      </c>
      <c r="E3169" s="535"/>
      <c r="F3169" s="535"/>
      <c r="G3169" s="535"/>
      <c r="H3169" s="535"/>
      <c r="I3169" s="535"/>
      <c r="J3169" s="535"/>
      <c r="K3169" s="544" t="str">
        <f t="shared" ref="K3169:AE3169" si="3786">LataProjekcji</f>
        <v>Uzupełnij dane</v>
      </c>
      <c r="L3169" s="544" t="str">
        <f t="shared" si="3786"/>
        <v/>
      </c>
      <c r="M3169" s="544" t="str">
        <f t="shared" si="3786"/>
        <v/>
      </c>
      <c r="N3169" s="544" t="str">
        <f t="shared" si="3786"/>
        <v/>
      </c>
      <c r="O3169" s="544" t="str">
        <f t="shared" si="3786"/>
        <v/>
      </c>
      <c r="P3169" s="544" t="str">
        <f t="shared" si="3786"/>
        <v/>
      </c>
      <c r="Q3169" s="544" t="str">
        <f t="shared" si="3786"/>
        <v/>
      </c>
      <c r="R3169" s="544" t="str">
        <f t="shared" si="3786"/>
        <v/>
      </c>
      <c r="S3169" s="544" t="str">
        <f t="shared" si="3786"/>
        <v/>
      </c>
      <c r="T3169" s="544" t="str">
        <f t="shared" si="3786"/>
        <v/>
      </c>
      <c r="U3169" s="544" t="str">
        <f t="shared" si="3786"/>
        <v/>
      </c>
      <c r="V3169" s="544" t="str">
        <f t="shared" si="3786"/>
        <v/>
      </c>
      <c r="W3169" s="544" t="str">
        <f t="shared" si="3786"/>
        <v/>
      </c>
      <c r="X3169" s="544" t="str">
        <f t="shared" si="3786"/>
        <v/>
      </c>
      <c r="Y3169" s="544" t="str">
        <f t="shared" si="3786"/>
        <v/>
      </c>
      <c r="Z3169" s="544" t="str">
        <f t="shared" si="3786"/>
        <v/>
      </c>
      <c r="AA3169" s="544" t="str">
        <f t="shared" si="3786"/>
        <v/>
      </c>
      <c r="AB3169" s="544" t="str">
        <f t="shared" si="3786"/>
        <v/>
      </c>
      <c r="AC3169" s="544" t="str">
        <f t="shared" si="3786"/>
        <v/>
      </c>
      <c r="AD3169" s="544" t="str">
        <f t="shared" si="3786"/>
        <v/>
      </c>
      <c r="AE3169" s="544" t="str">
        <f t="shared" si="3786"/>
        <v/>
      </c>
    </row>
    <row r="3170" spans="2:31" hidden="1">
      <c r="B3170" s="531" t="s">
        <v>756</v>
      </c>
      <c r="D3170" s="1">
        <f ca="1">D2021</f>
        <v>1900</v>
      </c>
      <c r="E3170" s="1">
        <f ca="1">E2021</f>
        <v>1</v>
      </c>
      <c r="F3170" s="1">
        <f ca="1">IF(D3171&gt;10,F2021,1)</f>
        <v>1</v>
      </c>
      <c r="G3170" s="530" t="str">
        <f ca="1">IF(ISBLANK(OFFSET($E$269,$D3169,0)),"brak daty",IF(D3171&gt;10,EDATE(OFFSET($E$269,$D3169,0),D3173),DATE(D3170,E3170,1)))</f>
        <v>brak daty</v>
      </c>
      <c r="H3170" s="543" t="b">
        <f ca="1">SUM(K3170:AE3170)=D3173</f>
        <v>1</v>
      </c>
      <c r="I3170" s="1" t="s">
        <v>752</v>
      </c>
      <c r="K3170" s="5">
        <f ca="1">IF(AND($G3171,NOT(ISTEXT($G3170)),ISNUMBER(Poczatek),ISNUMBER(Koniec_Projekt)),IFERROR(IF($D3170=LataProjekcji,$F3170,IF($D3170&lt;LataProjekcji,IF((SUM(K3170)+12)&lt;$D3173,12,$D3173-SUM(K3170)),0)),0),0)</f>
        <v>0</v>
      </c>
      <c r="L3170" s="5">
        <f ca="1">IF(AND($G3171,NOT(ISTEXT($G3170)),ISNUMBER(Poczatek),ISNUMBER(Koniec_Projekt)),IFERROR(IF($D3170=LataProjekcji,$F3170,IF($D3170&lt;LataProjekcji,IF((SUM($K3170:K3170)+12)&lt;$D3173,12,$D3173-SUM($K3170:K3170)),0)),0),0)</f>
        <v>0</v>
      </c>
      <c r="M3170" s="5">
        <f ca="1">IF(AND($G3171,NOT(ISTEXT($G3170)),ISNUMBER(Poczatek),ISNUMBER(Koniec_Projekt)),IFERROR(IF($D3170=LataProjekcji,$F3170,IF($D3170&lt;LataProjekcji,IF((SUM($K3170:L3170)+12)&lt;$D3173,12,$D3173-SUM($K3170:L3170)),0)),0),0)</f>
        <v>0</v>
      </c>
      <c r="N3170" s="5">
        <f ca="1">IF(AND($G3171,NOT(ISTEXT($G3170)),ISNUMBER(Poczatek),ISNUMBER(Koniec_Projekt)),IFERROR(IF($D3170=LataProjekcji,$F3170,IF($D3170&lt;LataProjekcji,IF((SUM($K3170:M3170)+12)&lt;$D3173,12,$D3173-SUM($K3170:M3170)),0)),0),0)</f>
        <v>0</v>
      </c>
      <c r="O3170" s="5">
        <f ca="1">IF(AND($G3171,NOT(ISTEXT($G3170)),ISNUMBER(Poczatek),ISNUMBER(Koniec_Projekt)),IFERROR(IF($D3170=LataProjekcji,$F3170,IF($D3170&lt;LataProjekcji,IF((SUM($K3170:N3170)+12)&lt;$D3173,12,$D3173-SUM($K3170:N3170)),0)),0),0)</f>
        <v>0</v>
      </c>
      <c r="P3170" s="5">
        <f ca="1">IF(AND($G3171,NOT(ISTEXT($G3170)),ISNUMBER(Poczatek),ISNUMBER(Koniec_Projekt)),IFERROR(IF($D3170=LataProjekcji,$F3170,IF($D3170&lt;LataProjekcji,IF((SUM($K3170:O3170)+12)&lt;$D3173,12,$D3173-SUM($K3170:O3170)),0)),0),0)</f>
        <v>0</v>
      </c>
      <c r="Q3170" s="5">
        <f ca="1">IF(AND($G3171,NOT(ISTEXT($G3170)),ISNUMBER(Poczatek),ISNUMBER(Koniec_Projekt)),IFERROR(IF($D3170=LataProjekcji,$F3170,IF($D3170&lt;LataProjekcji,IF((SUM($K3170:P3170)+12)&lt;$D3173,12,$D3173-SUM($K3170:P3170)),0)),0),0)</f>
        <v>0</v>
      </c>
      <c r="R3170" s="5">
        <f ca="1">IF(AND($G3171,NOT(ISTEXT($G3170)),ISNUMBER(Poczatek),ISNUMBER(Koniec_Projekt)),IFERROR(IF($D3170=LataProjekcji,$F3170,IF($D3170&lt;LataProjekcji,IF((SUM($K3170:Q3170)+12)&lt;$D3173,12,$D3173-SUM($K3170:Q3170)),0)),0),0)</f>
        <v>0</v>
      </c>
      <c r="S3170" s="5">
        <f ca="1">IF(AND($G3171,NOT(ISTEXT($G3170)),ISNUMBER(Poczatek),ISNUMBER(Koniec_Projekt)),IFERROR(IF($D3170=LataProjekcji,$F3170,IF($D3170&lt;LataProjekcji,IF((SUM($K3170:R3170)+12)&lt;$D3173,12,$D3173-SUM($K3170:R3170)),0)),0),0)</f>
        <v>0</v>
      </c>
      <c r="T3170" s="5">
        <f ca="1">IF(AND($G3171,NOT(ISTEXT($G3170)),ISNUMBER(Poczatek),ISNUMBER(Koniec_Projekt)),IFERROR(IF($D3170=LataProjekcji,$F3170,IF($D3170&lt;LataProjekcji,IF((SUM($K3170:S3170)+12)&lt;$D3173,12,$D3173-SUM($K3170:S3170)),0)),0),0)</f>
        <v>0</v>
      </c>
      <c r="U3170" s="5">
        <f ca="1">IF(AND($G3171,NOT(ISTEXT($G3170)),ISNUMBER(Poczatek),ISNUMBER(Koniec_Projekt)),IFERROR(IF($D3170=LataProjekcji,$F3170,IF($D3170&lt;LataProjekcji,IF((SUM($K3170:T3170)+12)&lt;$D3173,12,$D3173-SUM($K3170:T3170)),0)),0),0)</f>
        <v>0</v>
      </c>
      <c r="V3170" s="5">
        <f ca="1">IF(AND($G3171,NOT(ISTEXT($G3170)),ISNUMBER(Poczatek),ISNUMBER(Koniec_Projekt)),IFERROR(IF($D3170=LataProjekcji,$F3170,IF($D3170&lt;LataProjekcji,IF((SUM($K3170:U3170)+12)&lt;$D3173,12,$D3173-SUM($K3170:U3170)),0)),0),0)</f>
        <v>0</v>
      </c>
      <c r="W3170" s="5">
        <f ca="1">IF(AND($G3171,NOT(ISTEXT($G3170)),ISNUMBER(Poczatek),ISNUMBER(Koniec_Projekt)),IFERROR(IF($D3170=LataProjekcji,$F3170,IF($D3170&lt;LataProjekcji,IF((SUM($K3170:V3170)+12)&lt;$D3173,12,$D3173-SUM($K3170:V3170)),0)),0),0)</f>
        <v>0</v>
      </c>
      <c r="X3170" s="5">
        <f ca="1">IF(AND($G3171,NOT(ISTEXT($G3170)),ISNUMBER(Poczatek),ISNUMBER(Koniec_Projekt)),IFERROR(IF($D3170=LataProjekcji,$F3170,IF($D3170&lt;LataProjekcji,IF((SUM($K3170:W3170)+12)&lt;$D3173,12,$D3173-SUM($K3170:W3170)),0)),0),0)</f>
        <v>0</v>
      </c>
      <c r="Y3170" s="5">
        <f ca="1">IF(AND($G3171,NOT(ISTEXT($G3170)),ISNUMBER(Poczatek),ISNUMBER(Koniec_Projekt)),IFERROR(IF($D3170=LataProjekcji,$F3170,IF($D3170&lt;LataProjekcji,IF((SUM($K3170:X3170)+12)&lt;$D3173,12,$D3173-SUM($K3170:X3170)),0)),0),0)</f>
        <v>0</v>
      </c>
      <c r="Z3170" s="5">
        <f ca="1">IF(AND($G3171,NOT(ISTEXT($G3170)),ISNUMBER(Poczatek),ISNUMBER(Koniec_Projekt)),IFERROR(IF($D3170=LataProjekcji,$F3170,IF($D3170&lt;LataProjekcji,IF((SUM($K3170:Y3170)+12)&lt;$D3173,12,$D3173-SUM($K3170:Y3170)),0)),0),0)</f>
        <v>0</v>
      </c>
      <c r="AA3170" s="5">
        <f ca="1">IF(AND($G3171,NOT(ISTEXT($G3170)),ISNUMBER(Poczatek),ISNUMBER(Koniec_Projekt)),IFERROR(IF($D3170=LataProjekcji,$F3170,IF($D3170&lt;LataProjekcji,IF((SUM($K3170:Z3170)+12)&lt;$D3173,12,$D3173-SUM($K3170:Z3170)),0)),0),0)</f>
        <v>0</v>
      </c>
      <c r="AB3170" s="5">
        <f ca="1">IF(AND($G3171,NOT(ISTEXT($G3170)),ISNUMBER(Poczatek),ISNUMBER(Koniec_Projekt)),IFERROR(IF($D3170=LataProjekcji,$F3170,IF($D3170&lt;LataProjekcji,IF((SUM($K3170:AA3170)+12)&lt;$D3173,12,$D3173-SUM($K3170:AA3170)),0)),0),0)</f>
        <v>0</v>
      </c>
      <c r="AC3170" s="5">
        <f ca="1">IF(AND($G3171,NOT(ISTEXT($G3170)),ISNUMBER(Poczatek),ISNUMBER(Koniec_Projekt)),IFERROR(IF($D3170=LataProjekcji,$F3170,IF($D3170&lt;LataProjekcji,IF((SUM($K3170:AB3170)+12)&lt;$D3173,12,$D3173-SUM($K3170:AB3170)),0)),0),0)</f>
        <v>0</v>
      </c>
      <c r="AD3170" s="5">
        <f ca="1">IF(AND($G3171,NOT(ISTEXT($G3170)),ISNUMBER(Poczatek),ISNUMBER(Koniec_Projekt)),IFERROR(IF($D3170=LataProjekcji,$F3170,IF($D3170&lt;LataProjekcji,IF((SUM($K3170:AC3170)+12)&lt;$D3173,12,$D3173-SUM($K3170:AC3170)),0)),0),0)</f>
        <v>0</v>
      </c>
      <c r="AE3170" s="5">
        <f ca="1">IF(AND($G3171,NOT(ISTEXT($G3170)),ISNUMBER(Poczatek),ISNUMBER(Koniec_Projekt)),IFERROR(IF($D3170=LataProjekcji,$F3170,IF($D3170&lt;LataProjekcji,IF((SUM($K3170:AD3170)+12)&lt;$D3173,12,$D3173-SUM($K3170:AD3170)),0)),0),0)</f>
        <v>0</v>
      </c>
    </row>
    <row r="3171" spans="2:31" hidden="1">
      <c r="B3171" s="531" t="s">
        <v>758</v>
      </c>
      <c r="D3171" s="5">
        <f ca="1">D2022</f>
        <v>0</v>
      </c>
      <c r="E3171" s="459">
        <f ca="1">E2022</f>
        <v>0</v>
      </c>
      <c r="F3171" s="459">
        <f ca="1">F2022</f>
        <v>0</v>
      </c>
      <c r="G3171" s="1" t="b">
        <f>NOT(ISBLANK(am_inneST))</f>
        <v>0</v>
      </c>
      <c r="H3171" s="543" t="b">
        <f ca="1">SUM(K3171:AE3171)=E3173</f>
        <v>1</v>
      </c>
      <c r="I3171" s="1" t="s">
        <v>753</v>
      </c>
      <c r="K3171" s="542">
        <f ca="1">IF(AND($G3171,NOT(ISTEXT($G3170)),ISNUMBER(Poczatek),ISNUMBER(Koniec_Projekt)),IFERROR(IF($D3170=LataProjekcji,IF($F3170&gt;$E3173,$E3173,$F3170),IF($D3173&gt;=$E3173,(IF($D3170&lt;LataProjekcji,IF((SUM(J3171:$K3171)+12)&lt;$E3173,12,$E3173-SUM(J3171:$K3171)),0)),(IF($D3170&lt;LataProjekcji,IF((SUM(J3171:$K3171)+12)&lt;$D3173,12,$D3173-SUM(J3171:$K3171)),0)))),0),0)</f>
        <v>0</v>
      </c>
      <c r="L3171" s="542">
        <f ca="1">IF(AND($G3171,NOT(ISTEXT($G3170)),ISNUMBER(Poczatek),ISNUMBER(Koniec_Projekt)),IFERROR(IF($D3170=LataProjekcji,IF($F3170&gt;$E3173,$E3173,$F3170),IF($D3173&gt;=$E3173,(IF($D3170&lt;LataProjekcji,IF((SUM($K3171:K3171)+12)&lt;$E3173,12,$E3173-SUM($K3171:K3171)),0)),(IF($D3170&lt;LataProjekcji,IF((SUM($K3171:K3171)+12)&lt;$D3173,12,$D3173-SUM($K3171:K3171)),0)))),0),0)</f>
        <v>0</v>
      </c>
      <c r="M3171" s="542">
        <f ca="1">IF(AND($G3171,NOT(ISTEXT($G3170)),ISNUMBER(Poczatek),ISNUMBER(Koniec_Projekt)),IFERROR(IF($D3170=LataProjekcji,IF($F3170&gt;$E3173,$E3173,$F3170),IF($D3173&gt;=$E3173,(IF($D3170&lt;LataProjekcji,IF((SUM($K3171:L3171)+12)&lt;$E3173,12,$E3173-SUM($K3171:L3171)),0)),(IF($D3170&lt;LataProjekcji,IF((SUM($K3171:L3171)+12)&lt;$D3173,12,$D3173-SUM($K3171:L3171)),0)))),0),0)</f>
        <v>0</v>
      </c>
      <c r="N3171" s="542">
        <f ca="1">IF(AND($G3171,NOT(ISTEXT($G3170)),ISNUMBER(Poczatek),ISNUMBER(Koniec_Projekt)),IFERROR(IF($D3170=LataProjekcji,IF($F3170&gt;$E3173,$E3173,$F3170),IF($D3173&gt;=$E3173,(IF($D3170&lt;LataProjekcji,IF((SUM($K3171:M3171)+12)&lt;$E3173,12,$E3173-SUM($K3171:M3171)),0)),(IF($D3170&lt;LataProjekcji,IF((SUM($K3171:M3171)+12)&lt;$D3173,12,$D3173-SUM($K3171:M3171)),0)))),0),0)</f>
        <v>0</v>
      </c>
      <c r="O3171" s="542">
        <f ca="1">IF(AND($G3171,NOT(ISTEXT($G3170)),ISNUMBER(Poczatek),ISNUMBER(Koniec_Projekt)),IFERROR(IF($D3170=LataProjekcji,IF($F3170&gt;$E3173,$E3173,$F3170),IF($D3173&gt;=$E3173,(IF($D3170&lt;LataProjekcji,IF((SUM($K3171:N3171)+12)&lt;$E3173,12,$E3173-SUM($K3171:N3171)),0)),(IF($D3170&lt;LataProjekcji,IF((SUM($K3171:N3171)+12)&lt;$D3173,12,$D3173-SUM($K3171:N3171)),0)))),0),0)</f>
        <v>0</v>
      </c>
      <c r="P3171" s="542">
        <f ca="1">IF(AND($G3171,NOT(ISTEXT($G3170)),ISNUMBER(Poczatek),ISNUMBER(Koniec_Projekt)),IFERROR(IF($D3170=LataProjekcji,IF($F3170&gt;$E3173,$E3173,$F3170),IF($D3173&gt;=$E3173,(IF($D3170&lt;LataProjekcji,IF((SUM($K3171:O3171)+12)&lt;$E3173,12,$E3173-SUM($K3171:O3171)),0)),(IF($D3170&lt;LataProjekcji,IF((SUM($K3171:O3171)+12)&lt;$D3173,12,$D3173-SUM($K3171:O3171)),0)))),0),0)</f>
        <v>0</v>
      </c>
      <c r="Q3171" s="542">
        <f ca="1">IF(AND($G3171,NOT(ISTEXT($G3170)),ISNUMBER(Poczatek),ISNUMBER(Koniec_Projekt)),IFERROR(IF($D3170=LataProjekcji,IF($F3170&gt;$E3173,$E3173,$F3170),IF($D3173&gt;=$E3173,(IF($D3170&lt;LataProjekcji,IF((SUM($K3171:P3171)+12)&lt;$E3173,12,$E3173-SUM($K3171:P3171)),0)),(IF($D3170&lt;LataProjekcji,IF((SUM($K3171:P3171)+12)&lt;$D3173,12,$D3173-SUM($K3171:P3171)),0)))),0),0)</f>
        <v>0</v>
      </c>
      <c r="R3171" s="542">
        <f ca="1">IF(AND($G3171,NOT(ISTEXT($G3170)),ISNUMBER(Poczatek),ISNUMBER(Koniec_Projekt)),IFERROR(IF($D3170=LataProjekcji,IF($F3170&gt;$E3173,$E3173,$F3170),IF($D3173&gt;=$E3173,(IF($D3170&lt;LataProjekcji,IF((SUM($K3171:Q3171)+12)&lt;$E3173,12,$E3173-SUM($K3171:Q3171)),0)),(IF($D3170&lt;LataProjekcji,IF((SUM($K3171:Q3171)+12)&lt;$D3173,12,$D3173-SUM($K3171:Q3171)),0)))),0),0)</f>
        <v>0</v>
      </c>
      <c r="S3171" s="542">
        <f ca="1">IF(AND($G3171,NOT(ISTEXT($G3170)),ISNUMBER(Poczatek),ISNUMBER(Koniec_Projekt)),IFERROR(IF($D3170=LataProjekcji,IF($F3170&gt;$E3173,$E3173,$F3170),IF($D3173&gt;=$E3173,(IF($D3170&lt;LataProjekcji,IF((SUM($K3171:R3171)+12)&lt;$E3173,12,$E3173-SUM($K3171:R3171)),0)),(IF($D3170&lt;LataProjekcji,IF((SUM($K3171:R3171)+12)&lt;$D3173,12,$D3173-SUM($K3171:R3171)),0)))),0),0)</f>
        <v>0</v>
      </c>
      <c r="T3171" s="542">
        <f ca="1">IF(AND($G3171,NOT(ISTEXT($G3170)),ISNUMBER(Poczatek),ISNUMBER(Koniec_Projekt)),IFERROR(IF($D3170=LataProjekcji,IF($F3170&gt;$E3173,$E3173,$F3170),IF($D3173&gt;=$E3173,(IF($D3170&lt;LataProjekcji,IF((SUM($K3171:S3171)+12)&lt;$E3173,12,$E3173-SUM($K3171:S3171)),0)),(IF($D3170&lt;LataProjekcji,IF((SUM($K3171:S3171)+12)&lt;$D3173,12,$D3173-SUM($K3171:S3171)),0)))),0),0)</f>
        <v>0</v>
      </c>
      <c r="U3171" s="542">
        <f ca="1">IF(AND($G3171,NOT(ISTEXT($G3170)),ISNUMBER(Poczatek),ISNUMBER(Koniec_Projekt)),IFERROR(IF($D3170=LataProjekcji,IF($F3170&gt;$E3173,$E3173,$F3170),IF($D3173&gt;=$E3173,(IF($D3170&lt;LataProjekcji,IF((SUM($K3171:T3171)+12)&lt;$E3173,12,$E3173-SUM($K3171:T3171)),0)),(IF($D3170&lt;LataProjekcji,IF((SUM($K3171:T3171)+12)&lt;$D3173,12,$D3173-SUM($K3171:T3171)),0)))),0),0)</f>
        <v>0</v>
      </c>
      <c r="V3171" s="542">
        <f ca="1">IF(AND($G3171,NOT(ISTEXT($G3170)),ISNUMBER(Poczatek),ISNUMBER(Koniec_Projekt)),IFERROR(IF($D3170=LataProjekcji,IF($F3170&gt;$E3173,$E3173,$F3170),IF($D3173&gt;=$E3173,(IF($D3170&lt;LataProjekcji,IF((SUM($K3171:U3171)+12)&lt;$E3173,12,$E3173-SUM($K3171:U3171)),0)),(IF($D3170&lt;LataProjekcji,IF((SUM($K3171:U3171)+12)&lt;$D3173,12,$D3173-SUM($K3171:U3171)),0)))),0),0)</f>
        <v>0</v>
      </c>
      <c r="W3171" s="542">
        <f ca="1">IF(AND($G3171,NOT(ISTEXT($G3170)),ISNUMBER(Poczatek),ISNUMBER(Koniec_Projekt)),IFERROR(IF($D3170=LataProjekcji,IF($F3170&gt;$E3173,$E3173,$F3170),IF($D3173&gt;=$E3173,(IF($D3170&lt;LataProjekcji,IF((SUM($K3171:V3171)+12)&lt;$E3173,12,$E3173-SUM($K3171:V3171)),0)),(IF($D3170&lt;LataProjekcji,IF((SUM($K3171:V3171)+12)&lt;$D3173,12,$D3173-SUM($K3171:V3171)),0)))),0),0)</f>
        <v>0</v>
      </c>
      <c r="X3171" s="542">
        <f ca="1">IF(AND($G3171,NOT(ISTEXT($G3170)),ISNUMBER(Poczatek),ISNUMBER(Koniec_Projekt)),IFERROR(IF($D3170=LataProjekcji,IF($F3170&gt;$E3173,$E3173,$F3170),IF($D3173&gt;=$E3173,(IF($D3170&lt;LataProjekcji,IF((SUM($K3171:W3171)+12)&lt;$E3173,12,$E3173-SUM($K3171:W3171)),0)),(IF($D3170&lt;LataProjekcji,IF((SUM($K3171:W3171)+12)&lt;$D3173,12,$D3173-SUM($K3171:W3171)),0)))),0),0)</f>
        <v>0</v>
      </c>
      <c r="Y3171" s="542">
        <f ca="1">IF(AND($G3171,NOT(ISTEXT($G3170)),ISNUMBER(Poczatek),ISNUMBER(Koniec_Projekt)),IFERROR(IF($D3170=LataProjekcji,IF($F3170&gt;$E3173,$E3173,$F3170),IF($D3173&gt;=$E3173,(IF($D3170&lt;LataProjekcji,IF((SUM($K3171:X3171)+12)&lt;$E3173,12,$E3173-SUM($K3171:X3171)),0)),(IF($D3170&lt;LataProjekcji,IF((SUM($K3171:X3171)+12)&lt;$D3173,12,$D3173-SUM($K3171:X3171)),0)))),0),0)</f>
        <v>0</v>
      </c>
      <c r="Z3171" s="542">
        <f ca="1">IF(AND($G3171,NOT(ISTEXT($G3170)),ISNUMBER(Poczatek),ISNUMBER(Koniec_Projekt)),IFERROR(IF($D3170=LataProjekcji,IF($F3170&gt;$E3173,$E3173,$F3170),IF($D3173&gt;=$E3173,(IF($D3170&lt;LataProjekcji,IF((SUM($K3171:Y3171)+12)&lt;$E3173,12,$E3173-SUM($K3171:Y3171)),0)),(IF($D3170&lt;LataProjekcji,IF((SUM($K3171:Y3171)+12)&lt;$D3173,12,$D3173-SUM($K3171:Y3171)),0)))),0),0)</f>
        <v>0</v>
      </c>
      <c r="AA3171" s="542">
        <f ca="1">IF(AND($G3171,NOT(ISTEXT($G3170)),ISNUMBER(Poczatek),ISNUMBER(Koniec_Projekt)),IFERROR(IF($D3170=LataProjekcji,IF($F3170&gt;$E3173,$E3173,$F3170),IF($D3173&gt;=$E3173,(IF($D3170&lt;LataProjekcji,IF((SUM($K3171:Z3171)+12)&lt;$E3173,12,$E3173-SUM($K3171:Z3171)),0)),(IF($D3170&lt;LataProjekcji,IF((SUM($K3171:Z3171)+12)&lt;$D3173,12,$D3173-SUM($K3171:Z3171)),0)))),0),0)</f>
        <v>0</v>
      </c>
      <c r="AB3171" s="542">
        <f ca="1">IF(AND($G3171,NOT(ISTEXT($G3170)),ISNUMBER(Poczatek),ISNUMBER(Koniec_Projekt)),IFERROR(IF($D3170=LataProjekcji,IF($F3170&gt;$E3173,$E3173,$F3170),IF($D3173&gt;=$E3173,(IF($D3170&lt;LataProjekcji,IF((SUM($K3171:AA3171)+12)&lt;$E3173,12,$E3173-SUM($K3171:AA3171)),0)),(IF($D3170&lt;LataProjekcji,IF((SUM($K3171:AA3171)+12)&lt;$D3173,12,$D3173-SUM($K3171:AA3171)),0)))),0),0)</f>
        <v>0</v>
      </c>
      <c r="AC3171" s="542">
        <f ca="1">IF(AND($G3171,NOT(ISTEXT($G3170)),ISNUMBER(Poczatek),ISNUMBER(Koniec_Projekt)),IFERROR(IF($D3170=LataProjekcji,IF($F3170&gt;$E3173,$E3173,$F3170),IF($D3173&gt;=$E3173,(IF($D3170&lt;LataProjekcji,IF((SUM($K3171:AB3171)+12)&lt;$E3173,12,$E3173-SUM($K3171:AB3171)),0)),(IF($D3170&lt;LataProjekcji,IF((SUM($K3171:AB3171)+12)&lt;$D3173,12,$D3173-SUM($K3171:AB3171)),0)))),0),0)</f>
        <v>0</v>
      </c>
      <c r="AD3171" s="542">
        <f ca="1">IF(AND($G3171,NOT(ISTEXT($G3170)),ISNUMBER(Poczatek),ISNUMBER(Koniec_Projekt)),IFERROR(IF($D3170=LataProjekcji,IF($F3170&gt;$E3173,$E3173,$F3170),IF($D3173&gt;=$E3173,(IF($D3170&lt;LataProjekcji,IF((SUM($K3171:AC3171)+12)&lt;$E3173,12,$E3173-SUM($K3171:AC3171)),0)),(IF($D3170&lt;LataProjekcji,IF((SUM($K3171:AC3171)+12)&lt;$D3173,12,$D3173-SUM($K3171:AC3171)),0)))),0),0)</f>
        <v>0</v>
      </c>
      <c r="AE3171" s="542">
        <f ca="1">IF(AND($G3171,NOT(ISTEXT($G3170)),ISNUMBER(Poczatek),ISNUMBER(Koniec_Projekt)),IFERROR(IF($D3170=LataProjekcji,IF($F3170&gt;$E3173,$E3173,$F3170),IF($D3173&gt;=$E3173,(IF($D3170&lt;LataProjekcji,IF((SUM($K3171:AD3171)+12)&lt;$E3173,12,$E3173-SUM($K3171:AD3171)),0)),(IF($D3170&lt;LataProjekcji,IF((SUM($K3171:AD3171)+12)&lt;$D3173,12,$D3173-SUM($K3171:AD3171)),0)))),0),0)</f>
        <v>0</v>
      </c>
    </row>
    <row r="3172" spans="2:31" hidden="1">
      <c r="B3172" s="531" t="s">
        <v>757</v>
      </c>
      <c r="D3172" s="459">
        <f ca="1">D2023</f>
        <v>0</v>
      </c>
      <c r="E3172" s="459">
        <f ca="1">IF(D3171&gt;10,ROUND(D3172/12,2),D3172)</f>
        <v>0</v>
      </c>
      <c r="F3172" s="529">
        <f>Koniec_Projekt</f>
        <v>0</v>
      </c>
      <c r="G3172" s="330">
        <f>Miesiac_Koniec_Projekt</f>
        <v>0</v>
      </c>
      <c r="H3172" s="543" t="b">
        <f ca="1">SUM(K3172:AE3172)=D3171</f>
        <v>1</v>
      </c>
      <c r="I3172" s="1" t="s">
        <v>716</v>
      </c>
      <c r="K3172" s="256">
        <f ca="1">IF(AND($G3171,NOT(ISTEXT($G3170)),ISNUMBER(Poczatek),ISNUMBER(Koniec_Projekt)),IFERROR(IF(LataProjekcji=$F3173,ROUND($D3171,0),ROUND(K3170*$E3172,0)),0),0)</f>
        <v>0</v>
      </c>
      <c r="L3172" s="5">
        <f ca="1">IF(AND($G3171,NOT(ISTEXT($G3170)),ISNUMBER(Poczatek),ISNUMBER(Koniec_Projekt)),IFERROR(IF(LataProjekcji=$F3173,ROUND($D3171-SUM(K3172:$K3172),0),ROUND(L3170*$E3172,0)),0),0)</f>
        <v>0</v>
      </c>
      <c r="M3172" s="5">
        <f ca="1">IF(AND($G3171,NOT(ISTEXT($G3170)),ISNUMBER(Poczatek),ISNUMBER(Koniec_Projekt)),IFERROR(IF(LataProjekcji=$F3173,ROUND($D3171-SUM($K3172:L3172),0),ROUND(M3170*$E3172,0)),0),0)</f>
        <v>0</v>
      </c>
      <c r="N3172" s="5">
        <f ca="1">IF(AND($G3171,NOT(ISTEXT($G3170)),ISNUMBER(Poczatek),ISNUMBER(Koniec_Projekt)),IFERROR(IF(LataProjekcji=$F3173,ROUND($D3171-SUM($K3172:M3172),0),ROUND(N3170*$E3172,0)),0),0)</f>
        <v>0</v>
      </c>
      <c r="O3172" s="5">
        <f ca="1">IF(AND($G3171,NOT(ISTEXT($G3170)),ISNUMBER(Poczatek),ISNUMBER(Koniec_Projekt)),IFERROR(IF(LataProjekcji=$F3173,ROUND($D3171-SUM($K3172:N3172),0),ROUND(O3170*$E3172,0)),0),0)</f>
        <v>0</v>
      </c>
      <c r="P3172" s="5">
        <f ca="1">IF(AND($G3171,NOT(ISTEXT($G3170)),ISNUMBER(Poczatek),ISNUMBER(Koniec_Projekt)),IFERROR(IF(LataProjekcji=$F3173,ROUND($D3171-SUM($K3172:O3172),0),ROUND(P3170*$E3172,0)),0),0)</f>
        <v>0</v>
      </c>
      <c r="Q3172" s="5">
        <f ca="1">IF(AND($G3171,NOT(ISTEXT($G3170)),ISNUMBER(Poczatek),ISNUMBER(Koniec_Projekt)),IFERROR(IF(LataProjekcji=$F3173,ROUND($D3171-SUM($K3172:P3172),0),ROUND(Q3170*$E3172,0)),0),0)</f>
        <v>0</v>
      </c>
      <c r="R3172" s="5">
        <f ca="1">IF(AND($G3171,NOT(ISTEXT($G3170)),ISNUMBER(Poczatek),ISNUMBER(Koniec_Projekt)),IFERROR(IF(LataProjekcji=$F3173,ROUND($D3171-SUM($K3172:Q3172),0),ROUND(R3170*$E3172,0)),0),0)</f>
        <v>0</v>
      </c>
      <c r="S3172" s="5">
        <f ca="1">IF(AND($G3171,NOT(ISTEXT($G3170)),ISNUMBER(Poczatek),ISNUMBER(Koniec_Projekt)),IFERROR(IF(LataProjekcji=$F3173,ROUND($D3171-SUM($K3172:R3172),0),ROUND(S3170*$E3172,0)),0),0)</f>
        <v>0</v>
      </c>
      <c r="T3172" s="5">
        <f ca="1">IF(AND($G3171,NOT(ISTEXT($G3170)),ISNUMBER(Poczatek),ISNUMBER(Koniec_Projekt)),IFERROR(IF(LataProjekcji=$F3173,ROUND($D3171-SUM($K3172:S3172),0),ROUND(T3170*$E3172,0)),0),0)</f>
        <v>0</v>
      </c>
      <c r="U3172" s="5">
        <f ca="1">IF(AND($G3171,NOT(ISTEXT($G3170)),ISNUMBER(Poczatek),ISNUMBER(Koniec_Projekt)),IFERROR(IF(LataProjekcji=$F3173,ROUND($D3171-SUM($K3172:T3172),0),ROUND(U3170*$E3172,0)),0),0)</f>
        <v>0</v>
      </c>
      <c r="V3172" s="5">
        <f ca="1">IF(AND($G3171,NOT(ISTEXT($G3170)),ISNUMBER(Poczatek),ISNUMBER(Koniec_Projekt)),IFERROR(IF(LataProjekcji=$F3173,ROUND($D3171-SUM($K3172:U3172),0),ROUND(V3170*$E3172,0)),0),0)</f>
        <v>0</v>
      </c>
      <c r="W3172" s="5">
        <f ca="1">IF(AND($G3171,NOT(ISTEXT($G3170)),ISNUMBER(Poczatek),ISNUMBER(Koniec_Projekt)),IFERROR(IF(LataProjekcji=$F3173,ROUND($D3171-SUM($K3172:V3172),0),ROUND(W3170*$E3172,0)),0),0)</f>
        <v>0</v>
      </c>
      <c r="X3172" s="5">
        <f ca="1">IF(AND($G3171,NOT(ISTEXT($G3170)),ISNUMBER(Poczatek),ISNUMBER(Koniec_Projekt)),IFERROR(IF(LataProjekcji=$F3173,ROUND($D3171-SUM($K3172:W3172),0),ROUND(X3170*$E3172,0)),0),0)</f>
        <v>0</v>
      </c>
      <c r="Y3172" s="5">
        <f ca="1">IF(AND($G3171,NOT(ISTEXT($G3170)),ISNUMBER(Poczatek),ISNUMBER(Koniec_Projekt)),IFERROR(IF(LataProjekcji=$F3173,ROUND($D3171-SUM($K3172:X3172),0),ROUND(Y3170*$E3172,0)),0),0)</f>
        <v>0</v>
      </c>
      <c r="Z3172" s="5">
        <f ca="1">IF(AND($G3171,NOT(ISTEXT($G3170)),ISNUMBER(Poczatek),ISNUMBER(Koniec_Projekt)),IFERROR(IF(LataProjekcji=$F3173,ROUND($D3171-SUM($K3172:Y3172),0),ROUND(Z3170*$E3172,0)),0),0)</f>
        <v>0</v>
      </c>
      <c r="AA3172" s="5">
        <f ca="1">IF(AND($G3171,NOT(ISTEXT($G3170)),ISNUMBER(Poczatek),ISNUMBER(Koniec_Projekt)),IFERROR(IF(LataProjekcji=$F3173,ROUND($D3171-SUM($K3172:Z3172),0),ROUND(AA3170*$E3172,0)),0),0)</f>
        <v>0</v>
      </c>
      <c r="AB3172" s="5">
        <f ca="1">IF(AND($G3171,NOT(ISTEXT($G3170)),ISNUMBER(Poczatek),ISNUMBER(Koniec_Projekt)),IFERROR(IF(LataProjekcji=$F3173,ROUND($D3171-SUM($K3172:AA3172),0),ROUND(AB3170*$E3172,0)),0),0)</f>
        <v>0</v>
      </c>
      <c r="AC3172" s="5">
        <f ca="1">IF(AND($G3171,NOT(ISTEXT($G3170)),ISNUMBER(Poczatek),ISNUMBER(Koniec_Projekt)),IFERROR(IF(LataProjekcji=$F3173,ROUND($D3171-SUM($K3172:AB3172),0),ROUND(AC3170*$E3172,0)),0),0)</f>
        <v>0</v>
      </c>
      <c r="AD3172" s="5">
        <f ca="1">IF(AND($G3171,NOT(ISTEXT($G3170)),ISNUMBER(Poczatek),ISNUMBER(Koniec_Projekt)),IFERROR(IF(LataProjekcji=$F3173,ROUND($D3171-SUM($K3172:AC3172),0),ROUND(AD3170*$E3172,0)),0),0)</f>
        <v>0</v>
      </c>
      <c r="AE3172" s="5">
        <f ca="1">IF(AND($G3171,NOT(ISTEXT($G3170)),ISNUMBER(Poczatek),ISNUMBER(Koniec_Projekt)),IFERROR(IF(LataProjekcji=$F3173,ROUND($D3171-SUM($K3172:AD3172),0),ROUND(AE3170*$E3172,0)),0),0)</f>
        <v>0</v>
      </c>
    </row>
    <row r="3173" spans="2:31" hidden="1">
      <c r="B3173" s="531" t="s">
        <v>754</v>
      </c>
      <c r="D3173" s="1">
        <f ca="1">IFERROR(ROUNDUP(D3171/E3172,0),0)</f>
        <v>0</v>
      </c>
      <c r="E3173" s="1">
        <f ca="1">IF(D3173=0,0,DATEDIF(DATE(D3170,E3170,1),DATE(F3172,G3172,1),"m"))</f>
        <v>0</v>
      </c>
      <c r="F3173" s="1" t="str">
        <f ca="1">IFERROR(YEAR(G3170),"brak daty")</f>
        <v>brak daty</v>
      </c>
      <c r="G3173" s="1" t="str">
        <f ca="1">IFERROR(MONTH(G3170),"brak daty")</f>
        <v>brak daty</v>
      </c>
      <c r="I3173" s="1" t="s">
        <v>426</v>
      </c>
      <c r="K3173" s="5">
        <f ca="1">IF(AND($G3171,NOT(ISTEXT($G3170)),ISNUMBER(Poczatek),ISNUMBER(Koniec_Projekt)),IFERROR(IF(LataProjekcji=$F3172,IF(AND($G3172=$G3173,$F3172=$F3173),ROUND($D3171-SUM($K3173),0),ROUND(K3171*$E3172,0)),IF(LataProjekcji&gt;$F3172,0,ROUND(K3171*$E3172,0))),0),0)</f>
        <v>0</v>
      </c>
      <c r="L3173" s="5">
        <f ca="1">IF(AND($G3171,NOT(ISTEXT($G3170)),ISNUMBER(Poczatek),ISNUMBER(Koniec_Projekt)),IFERROR(IF(LataProjekcji=$F3172,IF(AND($G3172=$G3173,$F3172=$F3173),ROUND($D3171-SUM($K3173:K3173),0),ROUND(L3171*$E3172,0)),IF(LataProjekcji&gt;$F3172,0,ROUND(L3171*$E3172,0))),0),0)</f>
        <v>0</v>
      </c>
      <c r="M3173" s="5">
        <f ca="1">IF(AND($G3171,NOT(ISTEXT($G3170)),ISNUMBER(Poczatek),ISNUMBER(Koniec_Projekt)),IFERROR(IF(LataProjekcji=$F3172,IF(AND($G3172=$G3173,$F3172=$F3173),ROUND($D3171-SUM($K3173:L3173),0),ROUND(M3171*$E3172,0)),IF(LataProjekcji&gt;$F3172,0,ROUND(M3171*$E3172,0))),0),0)</f>
        <v>0</v>
      </c>
      <c r="N3173" s="5">
        <f ca="1">IF(AND($G3171,NOT(ISTEXT($G3170)),ISNUMBER(Poczatek),ISNUMBER(Koniec_Projekt)),IFERROR(IF(LataProjekcji=$F3172,IF(AND($G3172=$G3173,$F3172=$F3173),ROUND($D3171-SUM($K3173:M3173),0),ROUND(N3171*$E3172,0)),IF(LataProjekcji&gt;$F3172,0,ROUND(N3171*$E3172,0))),0),0)</f>
        <v>0</v>
      </c>
      <c r="O3173" s="5">
        <f ca="1">IF(AND($G3171,NOT(ISTEXT($G3170)),ISNUMBER(Poczatek),ISNUMBER(Koniec_Projekt)),IFERROR(IF(LataProjekcji=$F3172,IF(AND($G3172=$G3173,$F3172=$F3173),ROUND($D3171-SUM($K3173:N3173),0),ROUND(O3171*$E3172,0)),IF(LataProjekcji&gt;$F3172,0,ROUND(O3171*$E3172,0))),0),0)</f>
        <v>0</v>
      </c>
      <c r="P3173" s="5">
        <f ca="1">IF(AND($G3171,NOT(ISTEXT($G3170)),ISNUMBER(Poczatek),ISNUMBER(Koniec_Projekt)),IFERROR(IF(LataProjekcji=$F3172,IF(AND($G3172=$G3173,$F3172=$F3173),ROUND($D3171-SUM($K3173:O3173),0),ROUND(P3171*$E3172,0)),IF(LataProjekcji&gt;$F3172,0,ROUND(P3171*$E3172,0))),0),0)</f>
        <v>0</v>
      </c>
      <c r="Q3173" s="5">
        <f ca="1">IF(AND($G3171,NOT(ISTEXT($G3170)),ISNUMBER(Poczatek),ISNUMBER(Koniec_Projekt)),IFERROR(IF(LataProjekcji=$F3172,IF(AND($G3172=$G3173,$F3172=$F3173),ROUND($D3171-SUM($K3173:P3173),0),ROUND(Q3171*$E3172,0)),IF(LataProjekcji&gt;$F3172,0,ROUND(Q3171*$E3172,0))),0),0)</f>
        <v>0</v>
      </c>
      <c r="R3173" s="5">
        <f ca="1">IF(AND($G3171,NOT(ISTEXT($G3170)),ISNUMBER(Poczatek),ISNUMBER(Koniec_Projekt)),IFERROR(IF(LataProjekcji=$F3172,IF(AND($G3172=$G3173,$F3172=$F3173),ROUND($D3171-SUM($K3173:Q3173),0),ROUND(R3171*$E3172,0)),IF(LataProjekcji&gt;$F3172,0,ROUND(R3171*$E3172,0))),0),0)</f>
        <v>0</v>
      </c>
      <c r="S3173" s="5">
        <f ca="1">IF(AND($G3171,NOT(ISTEXT($G3170)),ISNUMBER(Poczatek),ISNUMBER(Koniec_Projekt)),IFERROR(IF(LataProjekcji=$F3172,IF(AND($G3172=$G3173,$F3172=$F3173),ROUND($D3171-SUM($K3173:R3173),0),ROUND(S3171*$E3172,0)),IF(LataProjekcji&gt;$F3172,0,ROUND(S3171*$E3172,0))),0),0)</f>
        <v>0</v>
      </c>
      <c r="T3173" s="5">
        <f ca="1">IF(AND($G3171,NOT(ISTEXT($G3170)),ISNUMBER(Poczatek),ISNUMBER(Koniec_Projekt)),IFERROR(IF(LataProjekcji=$F3172,IF(AND($G3172=$G3173,$F3172=$F3173),ROUND($D3171-SUM($K3173:S3173),0),ROUND(T3171*$E3172,0)),IF(LataProjekcji&gt;$F3172,0,ROUND(T3171*$E3172,0))),0),0)</f>
        <v>0</v>
      </c>
      <c r="U3173" s="5">
        <f ca="1">IF(AND($G3171,NOT(ISTEXT($G3170)),ISNUMBER(Poczatek),ISNUMBER(Koniec_Projekt)),IFERROR(IF(LataProjekcji=$F3172,IF(AND($G3172=$G3173,$F3172=$F3173),ROUND($D3171-SUM($K3173:T3173),0),ROUND(U3171*$E3172,0)),IF(LataProjekcji&gt;$F3172,0,ROUND(U3171*$E3172,0))),0),0)</f>
        <v>0</v>
      </c>
      <c r="V3173" s="5">
        <f ca="1">IF(AND($G3171,NOT(ISTEXT($G3170)),ISNUMBER(Poczatek),ISNUMBER(Koniec_Projekt)),IFERROR(IF(LataProjekcji=$F3172,IF(AND($G3172=$G3173,$F3172=$F3173),ROUND($D3171-SUM($K3173:U3173),0),ROUND(V3171*$E3172,0)),IF(LataProjekcji&gt;$F3172,0,ROUND(V3171*$E3172,0))),0),0)</f>
        <v>0</v>
      </c>
      <c r="W3173" s="5">
        <f ca="1">IF(AND($G3171,NOT(ISTEXT($G3170)),ISNUMBER(Poczatek),ISNUMBER(Koniec_Projekt)),IFERROR(IF(LataProjekcji=$F3172,IF(AND($G3172=$G3173,$F3172=$F3173),ROUND($D3171-SUM($K3173:V3173),0),ROUND(W3171*$E3172,0)),IF(LataProjekcji&gt;$F3172,0,ROUND(W3171*$E3172,0))),0),0)</f>
        <v>0</v>
      </c>
      <c r="X3173" s="5">
        <f ca="1">IF(AND($G3171,NOT(ISTEXT($G3170)),ISNUMBER(Poczatek),ISNUMBER(Koniec_Projekt)),IFERROR(IF(LataProjekcji=$F3172,IF(AND($G3172=$G3173,$F3172=$F3173),ROUND($D3171-SUM($K3173:W3173),0),ROUND(X3171*$E3172,0)),IF(LataProjekcji&gt;$F3172,0,ROUND(X3171*$E3172,0))),0),0)</f>
        <v>0</v>
      </c>
      <c r="Y3173" s="5">
        <f ca="1">IF(AND($G3171,NOT(ISTEXT($G3170)),ISNUMBER(Poczatek),ISNUMBER(Koniec_Projekt)),IFERROR(IF(LataProjekcji=$F3172,IF(AND($G3172=$G3173,$F3172=$F3173),ROUND($D3171-SUM($K3173:X3173),0),ROUND(Y3171*$E3172,0)),IF(LataProjekcji&gt;$F3172,0,ROUND(Y3171*$E3172,0))),0),0)</f>
        <v>0</v>
      </c>
      <c r="Z3173" s="5">
        <f ca="1">IF(AND($G3171,NOT(ISTEXT($G3170)),ISNUMBER(Poczatek),ISNUMBER(Koniec_Projekt)),IFERROR(IF(LataProjekcji=$F3172,IF(AND($G3172=$G3173,$F3172=$F3173),ROUND($D3171-SUM($K3173:Y3173),0),ROUND(Z3171*$E3172,0)),IF(LataProjekcji&gt;$F3172,0,ROUND(Z3171*$E3172,0))),0),0)</f>
        <v>0</v>
      </c>
      <c r="AA3173" s="5">
        <f ca="1">IF(AND($G3171,NOT(ISTEXT($G3170)),ISNUMBER(Poczatek),ISNUMBER(Koniec_Projekt)),IFERROR(IF(LataProjekcji=$F3172,IF(AND($G3172=$G3173,$F3172=$F3173),ROUND($D3171-SUM($K3173:Z3173),0),ROUND(AA3171*$E3172,0)),IF(LataProjekcji&gt;$F3172,0,ROUND(AA3171*$E3172,0))),0),0)</f>
        <v>0</v>
      </c>
      <c r="AB3173" s="5">
        <f ca="1">IF(AND($G3171,NOT(ISTEXT($G3170)),ISNUMBER(Poczatek),ISNUMBER(Koniec_Projekt)),IFERROR(IF(LataProjekcji=$F3172,IF(AND($G3172=$G3173,$F3172=$F3173),ROUND($D3171-SUM($K3173:AA3173),0),ROUND(AB3171*$E3172,0)),IF(LataProjekcji&gt;$F3172,0,ROUND(AB3171*$E3172,0))),0),0)</f>
        <v>0</v>
      </c>
      <c r="AC3173" s="5">
        <f ca="1">IF(AND($G3171,NOT(ISTEXT($G3170)),ISNUMBER(Poczatek),ISNUMBER(Koniec_Projekt)),IFERROR(IF(LataProjekcji=$F3172,IF(AND($G3172=$G3173,$F3172=$F3173),ROUND($D3171-SUM($K3173:AB3173),0),ROUND(AC3171*$E3172,0)),IF(LataProjekcji&gt;$F3172,0,ROUND(AC3171*$E3172,0))),0),0)</f>
        <v>0</v>
      </c>
      <c r="AD3173" s="5">
        <f ca="1">IF(AND($G3171,NOT(ISTEXT($G3170)),ISNUMBER(Poczatek),ISNUMBER(Koniec_Projekt)),IFERROR(IF(LataProjekcji=$F3172,IF(AND($G3172=$G3173,$F3172=$F3173),ROUND($D3171-SUM($K3173:AC3173),0),ROUND(AD3171*$E3172,0)),IF(LataProjekcji&gt;$F3172,0,ROUND(AD3171*$E3172,0))),0),0)</f>
        <v>0</v>
      </c>
      <c r="AE3173" s="5">
        <f ca="1">IF(AND($G3171,NOT(ISTEXT($G3170)),ISNUMBER(Poczatek),ISNUMBER(Koniec_Projekt)),IFERROR(IF(LataProjekcji=$F3172,IF(AND($G3172=$G3173,$F3172=$F3173),ROUND($D3171-SUM($K3173:AD3173),0),ROUND(AE3171*$E3172,0)),IF(LataProjekcji&gt;$F3172,0,ROUND(AE3171*$E3172,0))),0),0)</f>
        <v>0</v>
      </c>
    </row>
    <row r="3174" spans="2:31" ht="12.5" hidden="1" thickBot="1">
      <c r="B3174" s="532" t="s">
        <v>755</v>
      </c>
      <c r="C3174" s="533"/>
      <c r="D3174" s="534">
        <f ca="1">IF(D3171&gt;10,ROUND((D3173-1)*E3172,0),E3172)</f>
        <v>0</v>
      </c>
      <c r="E3174" s="534">
        <f ca="1">D3171-D3174</f>
        <v>0</v>
      </c>
      <c r="F3174" s="533"/>
      <c r="G3174" s="533"/>
      <c r="H3174" s="533"/>
      <c r="I3174" s="533"/>
      <c r="J3174" s="533"/>
      <c r="K3174" s="533"/>
      <c r="L3174" s="533"/>
      <c r="M3174" s="533"/>
      <c r="N3174" s="533"/>
      <c r="O3174" s="533"/>
      <c r="P3174" s="533"/>
      <c r="Q3174" s="533"/>
      <c r="R3174" s="533"/>
      <c r="S3174" s="533"/>
      <c r="T3174" s="533"/>
      <c r="U3174" s="533"/>
      <c r="V3174" s="533"/>
      <c r="W3174" s="533"/>
      <c r="X3174" s="533"/>
      <c r="Y3174" s="533"/>
      <c r="Z3174" s="533"/>
      <c r="AA3174" s="533"/>
      <c r="AB3174" s="533"/>
      <c r="AC3174" s="533"/>
      <c r="AD3174" s="533"/>
      <c r="AE3174" s="533"/>
    </row>
    <row r="3175" spans="2:31" ht="12.5" hidden="1" thickTop="1"/>
    <row r="3176" spans="2:31" ht="12.5" hidden="1" thickBot="1">
      <c r="B3176" s="535" t="str">
        <f ca="1">"nazwa ST: "&amp;B2027</f>
        <v>nazwa ST: 0</v>
      </c>
      <c r="C3176" s="535"/>
      <c r="D3176" s="536">
        <f>D2027</f>
        <v>356</v>
      </c>
      <c r="E3176" s="535"/>
      <c r="F3176" s="535"/>
      <c r="G3176" s="535"/>
      <c r="H3176" s="535"/>
      <c r="I3176" s="535"/>
      <c r="J3176" s="535"/>
      <c r="K3176" s="544" t="str">
        <f t="shared" ref="K3176:AE3176" si="3787">LataProjekcji</f>
        <v>Uzupełnij dane</v>
      </c>
      <c r="L3176" s="544" t="str">
        <f t="shared" si="3787"/>
        <v/>
      </c>
      <c r="M3176" s="544" t="str">
        <f t="shared" si="3787"/>
        <v/>
      </c>
      <c r="N3176" s="544" t="str">
        <f t="shared" si="3787"/>
        <v/>
      </c>
      <c r="O3176" s="544" t="str">
        <f t="shared" si="3787"/>
        <v/>
      </c>
      <c r="P3176" s="544" t="str">
        <f t="shared" si="3787"/>
        <v/>
      </c>
      <c r="Q3176" s="544" t="str">
        <f t="shared" si="3787"/>
        <v/>
      </c>
      <c r="R3176" s="544" t="str">
        <f t="shared" si="3787"/>
        <v/>
      </c>
      <c r="S3176" s="544" t="str">
        <f t="shared" si="3787"/>
        <v/>
      </c>
      <c r="T3176" s="544" t="str">
        <f t="shared" si="3787"/>
        <v/>
      </c>
      <c r="U3176" s="544" t="str">
        <f t="shared" si="3787"/>
        <v/>
      </c>
      <c r="V3176" s="544" t="str">
        <f t="shared" si="3787"/>
        <v/>
      </c>
      <c r="W3176" s="544" t="str">
        <f t="shared" si="3787"/>
        <v/>
      </c>
      <c r="X3176" s="544" t="str">
        <f t="shared" si="3787"/>
        <v/>
      </c>
      <c r="Y3176" s="544" t="str">
        <f t="shared" si="3787"/>
        <v/>
      </c>
      <c r="Z3176" s="544" t="str">
        <f t="shared" si="3787"/>
        <v/>
      </c>
      <c r="AA3176" s="544" t="str">
        <f t="shared" si="3787"/>
        <v/>
      </c>
      <c r="AB3176" s="544" t="str">
        <f t="shared" si="3787"/>
        <v/>
      </c>
      <c r="AC3176" s="544" t="str">
        <f t="shared" si="3787"/>
        <v/>
      </c>
      <c r="AD3176" s="544" t="str">
        <f t="shared" si="3787"/>
        <v/>
      </c>
      <c r="AE3176" s="544" t="str">
        <f t="shared" si="3787"/>
        <v/>
      </c>
    </row>
    <row r="3177" spans="2:31" hidden="1">
      <c r="B3177" s="531" t="s">
        <v>756</v>
      </c>
      <c r="D3177" s="1">
        <f ca="1">D2028</f>
        <v>1900</v>
      </c>
      <c r="E3177" s="1">
        <f ca="1">E2028</f>
        <v>1</v>
      </c>
      <c r="F3177" s="1">
        <f ca="1">IF(D3178&gt;10,F2028,1)</f>
        <v>1</v>
      </c>
      <c r="G3177" s="530" t="str">
        <f ca="1">IF(ISBLANK(OFFSET($E$269,$D3176,0)),"brak daty",IF(D3178&gt;10,EDATE(OFFSET($E$269,$D3176,0),D3180),DATE(D3177,E3177,1)))</f>
        <v>brak daty</v>
      </c>
      <c r="H3177" s="543" t="b">
        <f ca="1">SUM(K3177:AE3177)=D3180</f>
        <v>1</v>
      </c>
      <c r="I3177" s="1" t="s">
        <v>752</v>
      </c>
      <c r="K3177" s="5">
        <f ca="1">IF(AND($G3178,NOT(ISTEXT($G3177)),ISNUMBER(Poczatek),ISNUMBER(Koniec_Projekt)),IFERROR(IF($D3177=LataProjekcji,$F3177,IF($D3177&lt;LataProjekcji,IF((SUM(K3177)+12)&lt;$D3180,12,$D3180-SUM(K3177)),0)),0),0)</f>
        <v>0</v>
      </c>
      <c r="L3177" s="5">
        <f ca="1">IF(AND($G3178,NOT(ISTEXT($G3177)),ISNUMBER(Poczatek),ISNUMBER(Koniec_Projekt)),IFERROR(IF($D3177=LataProjekcji,$F3177,IF($D3177&lt;LataProjekcji,IF((SUM($K3177:K3177)+12)&lt;$D3180,12,$D3180-SUM($K3177:K3177)),0)),0),0)</f>
        <v>0</v>
      </c>
      <c r="M3177" s="5">
        <f ca="1">IF(AND($G3178,NOT(ISTEXT($G3177)),ISNUMBER(Poczatek),ISNUMBER(Koniec_Projekt)),IFERROR(IF($D3177=LataProjekcji,$F3177,IF($D3177&lt;LataProjekcji,IF((SUM($K3177:L3177)+12)&lt;$D3180,12,$D3180-SUM($K3177:L3177)),0)),0),0)</f>
        <v>0</v>
      </c>
      <c r="N3177" s="5">
        <f ca="1">IF(AND($G3178,NOT(ISTEXT($G3177)),ISNUMBER(Poczatek),ISNUMBER(Koniec_Projekt)),IFERROR(IF($D3177=LataProjekcji,$F3177,IF($D3177&lt;LataProjekcji,IF((SUM($K3177:M3177)+12)&lt;$D3180,12,$D3180-SUM($K3177:M3177)),0)),0),0)</f>
        <v>0</v>
      </c>
      <c r="O3177" s="5">
        <f ca="1">IF(AND($G3178,NOT(ISTEXT($G3177)),ISNUMBER(Poczatek),ISNUMBER(Koniec_Projekt)),IFERROR(IF($D3177=LataProjekcji,$F3177,IF($D3177&lt;LataProjekcji,IF((SUM($K3177:N3177)+12)&lt;$D3180,12,$D3180-SUM($K3177:N3177)),0)),0),0)</f>
        <v>0</v>
      </c>
      <c r="P3177" s="5">
        <f ca="1">IF(AND($G3178,NOT(ISTEXT($G3177)),ISNUMBER(Poczatek),ISNUMBER(Koniec_Projekt)),IFERROR(IF($D3177=LataProjekcji,$F3177,IF($D3177&lt;LataProjekcji,IF((SUM($K3177:O3177)+12)&lt;$D3180,12,$D3180-SUM($K3177:O3177)),0)),0),0)</f>
        <v>0</v>
      </c>
      <c r="Q3177" s="5">
        <f ca="1">IF(AND($G3178,NOT(ISTEXT($G3177)),ISNUMBER(Poczatek),ISNUMBER(Koniec_Projekt)),IFERROR(IF($D3177=LataProjekcji,$F3177,IF($D3177&lt;LataProjekcji,IF((SUM($K3177:P3177)+12)&lt;$D3180,12,$D3180-SUM($K3177:P3177)),0)),0),0)</f>
        <v>0</v>
      </c>
      <c r="R3177" s="5">
        <f ca="1">IF(AND($G3178,NOT(ISTEXT($G3177)),ISNUMBER(Poczatek),ISNUMBER(Koniec_Projekt)),IFERROR(IF($D3177=LataProjekcji,$F3177,IF($D3177&lt;LataProjekcji,IF((SUM($K3177:Q3177)+12)&lt;$D3180,12,$D3180-SUM($K3177:Q3177)),0)),0),0)</f>
        <v>0</v>
      </c>
      <c r="S3177" s="5">
        <f ca="1">IF(AND($G3178,NOT(ISTEXT($G3177)),ISNUMBER(Poczatek),ISNUMBER(Koniec_Projekt)),IFERROR(IF($D3177=LataProjekcji,$F3177,IF($D3177&lt;LataProjekcji,IF((SUM($K3177:R3177)+12)&lt;$D3180,12,$D3180-SUM($K3177:R3177)),0)),0),0)</f>
        <v>0</v>
      </c>
      <c r="T3177" s="5">
        <f ca="1">IF(AND($G3178,NOT(ISTEXT($G3177)),ISNUMBER(Poczatek),ISNUMBER(Koniec_Projekt)),IFERROR(IF($D3177=LataProjekcji,$F3177,IF($D3177&lt;LataProjekcji,IF((SUM($K3177:S3177)+12)&lt;$D3180,12,$D3180-SUM($K3177:S3177)),0)),0),0)</f>
        <v>0</v>
      </c>
      <c r="U3177" s="5">
        <f ca="1">IF(AND($G3178,NOT(ISTEXT($G3177)),ISNUMBER(Poczatek),ISNUMBER(Koniec_Projekt)),IFERROR(IF($D3177=LataProjekcji,$F3177,IF($D3177&lt;LataProjekcji,IF((SUM($K3177:T3177)+12)&lt;$D3180,12,$D3180-SUM($K3177:T3177)),0)),0),0)</f>
        <v>0</v>
      </c>
      <c r="V3177" s="5">
        <f ca="1">IF(AND($G3178,NOT(ISTEXT($G3177)),ISNUMBER(Poczatek),ISNUMBER(Koniec_Projekt)),IFERROR(IF($D3177=LataProjekcji,$F3177,IF($D3177&lt;LataProjekcji,IF((SUM($K3177:U3177)+12)&lt;$D3180,12,$D3180-SUM($K3177:U3177)),0)),0),0)</f>
        <v>0</v>
      </c>
      <c r="W3177" s="5">
        <f ca="1">IF(AND($G3178,NOT(ISTEXT($G3177)),ISNUMBER(Poczatek),ISNUMBER(Koniec_Projekt)),IFERROR(IF($D3177=LataProjekcji,$F3177,IF($D3177&lt;LataProjekcji,IF((SUM($K3177:V3177)+12)&lt;$D3180,12,$D3180-SUM($K3177:V3177)),0)),0),0)</f>
        <v>0</v>
      </c>
      <c r="X3177" s="5">
        <f ca="1">IF(AND($G3178,NOT(ISTEXT($G3177)),ISNUMBER(Poczatek),ISNUMBER(Koniec_Projekt)),IFERROR(IF($D3177=LataProjekcji,$F3177,IF($D3177&lt;LataProjekcji,IF((SUM($K3177:W3177)+12)&lt;$D3180,12,$D3180-SUM($K3177:W3177)),0)),0),0)</f>
        <v>0</v>
      </c>
      <c r="Y3177" s="5">
        <f ca="1">IF(AND($G3178,NOT(ISTEXT($G3177)),ISNUMBER(Poczatek),ISNUMBER(Koniec_Projekt)),IFERROR(IF($D3177=LataProjekcji,$F3177,IF($D3177&lt;LataProjekcji,IF((SUM($K3177:X3177)+12)&lt;$D3180,12,$D3180-SUM($K3177:X3177)),0)),0),0)</f>
        <v>0</v>
      </c>
      <c r="Z3177" s="5">
        <f ca="1">IF(AND($G3178,NOT(ISTEXT($G3177)),ISNUMBER(Poczatek),ISNUMBER(Koniec_Projekt)),IFERROR(IF($D3177=LataProjekcji,$F3177,IF($D3177&lt;LataProjekcji,IF((SUM($K3177:Y3177)+12)&lt;$D3180,12,$D3180-SUM($K3177:Y3177)),0)),0),0)</f>
        <v>0</v>
      </c>
      <c r="AA3177" s="5">
        <f ca="1">IF(AND($G3178,NOT(ISTEXT($G3177)),ISNUMBER(Poczatek),ISNUMBER(Koniec_Projekt)),IFERROR(IF($D3177=LataProjekcji,$F3177,IF($D3177&lt;LataProjekcji,IF((SUM($K3177:Z3177)+12)&lt;$D3180,12,$D3180-SUM($K3177:Z3177)),0)),0),0)</f>
        <v>0</v>
      </c>
      <c r="AB3177" s="5">
        <f ca="1">IF(AND($G3178,NOT(ISTEXT($G3177)),ISNUMBER(Poczatek),ISNUMBER(Koniec_Projekt)),IFERROR(IF($D3177=LataProjekcji,$F3177,IF($D3177&lt;LataProjekcji,IF((SUM($K3177:AA3177)+12)&lt;$D3180,12,$D3180-SUM($K3177:AA3177)),0)),0),0)</f>
        <v>0</v>
      </c>
      <c r="AC3177" s="5">
        <f ca="1">IF(AND($G3178,NOT(ISTEXT($G3177)),ISNUMBER(Poczatek),ISNUMBER(Koniec_Projekt)),IFERROR(IF($D3177=LataProjekcji,$F3177,IF($D3177&lt;LataProjekcji,IF((SUM($K3177:AB3177)+12)&lt;$D3180,12,$D3180-SUM($K3177:AB3177)),0)),0),0)</f>
        <v>0</v>
      </c>
      <c r="AD3177" s="5">
        <f ca="1">IF(AND($G3178,NOT(ISTEXT($G3177)),ISNUMBER(Poczatek),ISNUMBER(Koniec_Projekt)),IFERROR(IF($D3177=LataProjekcji,$F3177,IF($D3177&lt;LataProjekcji,IF((SUM($K3177:AC3177)+12)&lt;$D3180,12,$D3180-SUM($K3177:AC3177)),0)),0),0)</f>
        <v>0</v>
      </c>
      <c r="AE3177" s="5">
        <f ca="1">IF(AND($G3178,NOT(ISTEXT($G3177)),ISNUMBER(Poczatek),ISNUMBER(Koniec_Projekt)),IFERROR(IF($D3177=LataProjekcji,$F3177,IF($D3177&lt;LataProjekcji,IF((SUM($K3177:AD3177)+12)&lt;$D3180,12,$D3180-SUM($K3177:AD3177)),0)),0),0)</f>
        <v>0</v>
      </c>
    </row>
    <row r="3178" spans="2:31" hidden="1">
      <c r="B3178" s="531" t="s">
        <v>758</v>
      </c>
      <c r="D3178" s="5">
        <f ca="1">D2029</f>
        <v>0</v>
      </c>
      <c r="E3178" s="459">
        <f ca="1">E2029</f>
        <v>0</v>
      </c>
      <c r="F3178" s="459">
        <f ca="1">F2029</f>
        <v>0</v>
      </c>
      <c r="G3178" s="1" t="b">
        <f>NOT(ISBLANK(am_inneST))</f>
        <v>0</v>
      </c>
      <c r="H3178" s="543" t="b">
        <f ca="1">SUM(K3178:AE3178)=E3180</f>
        <v>1</v>
      </c>
      <c r="I3178" s="1" t="s">
        <v>753</v>
      </c>
      <c r="K3178" s="542">
        <f ca="1">IF(AND($G3178,NOT(ISTEXT($G3177)),ISNUMBER(Poczatek),ISNUMBER(Koniec_Projekt)),IFERROR(IF($D3177=LataProjekcji,IF($F3177&gt;$E3180,$E3180,$F3177),IF($D3180&gt;=$E3180,(IF($D3177&lt;LataProjekcji,IF((SUM(J3178:$K3178)+12)&lt;$E3180,12,$E3180-SUM(J3178:$K3178)),0)),(IF($D3177&lt;LataProjekcji,IF((SUM(J3178:$K3178)+12)&lt;$D3180,12,$D3180-SUM(J3178:$K3178)),0)))),0),0)</f>
        <v>0</v>
      </c>
      <c r="L3178" s="542">
        <f ca="1">IF(AND($G3178,NOT(ISTEXT($G3177)),ISNUMBER(Poczatek),ISNUMBER(Koniec_Projekt)),IFERROR(IF($D3177=LataProjekcji,IF($F3177&gt;$E3180,$E3180,$F3177),IF($D3180&gt;=$E3180,(IF($D3177&lt;LataProjekcji,IF((SUM($K3178:K3178)+12)&lt;$E3180,12,$E3180-SUM($K3178:K3178)),0)),(IF($D3177&lt;LataProjekcji,IF((SUM($K3178:K3178)+12)&lt;$D3180,12,$D3180-SUM($K3178:K3178)),0)))),0),0)</f>
        <v>0</v>
      </c>
      <c r="M3178" s="542">
        <f ca="1">IF(AND($G3178,NOT(ISTEXT($G3177)),ISNUMBER(Poczatek),ISNUMBER(Koniec_Projekt)),IFERROR(IF($D3177=LataProjekcji,IF($F3177&gt;$E3180,$E3180,$F3177),IF($D3180&gt;=$E3180,(IF($D3177&lt;LataProjekcji,IF((SUM($K3178:L3178)+12)&lt;$E3180,12,$E3180-SUM($K3178:L3178)),0)),(IF($D3177&lt;LataProjekcji,IF((SUM($K3178:L3178)+12)&lt;$D3180,12,$D3180-SUM($K3178:L3178)),0)))),0),0)</f>
        <v>0</v>
      </c>
      <c r="N3178" s="542">
        <f ca="1">IF(AND($G3178,NOT(ISTEXT($G3177)),ISNUMBER(Poczatek),ISNUMBER(Koniec_Projekt)),IFERROR(IF($D3177=LataProjekcji,IF($F3177&gt;$E3180,$E3180,$F3177),IF($D3180&gt;=$E3180,(IF($D3177&lt;LataProjekcji,IF((SUM($K3178:M3178)+12)&lt;$E3180,12,$E3180-SUM($K3178:M3178)),0)),(IF($D3177&lt;LataProjekcji,IF((SUM($K3178:M3178)+12)&lt;$D3180,12,$D3180-SUM($K3178:M3178)),0)))),0),0)</f>
        <v>0</v>
      </c>
      <c r="O3178" s="542">
        <f ca="1">IF(AND($G3178,NOT(ISTEXT($G3177)),ISNUMBER(Poczatek),ISNUMBER(Koniec_Projekt)),IFERROR(IF($D3177=LataProjekcji,IF($F3177&gt;$E3180,$E3180,$F3177),IF($D3180&gt;=$E3180,(IF($D3177&lt;LataProjekcji,IF((SUM($K3178:N3178)+12)&lt;$E3180,12,$E3180-SUM($K3178:N3178)),0)),(IF($D3177&lt;LataProjekcji,IF((SUM($K3178:N3178)+12)&lt;$D3180,12,$D3180-SUM($K3178:N3178)),0)))),0),0)</f>
        <v>0</v>
      </c>
      <c r="P3178" s="542">
        <f ca="1">IF(AND($G3178,NOT(ISTEXT($G3177)),ISNUMBER(Poczatek),ISNUMBER(Koniec_Projekt)),IFERROR(IF($D3177=LataProjekcji,IF($F3177&gt;$E3180,$E3180,$F3177),IF($D3180&gt;=$E3180,(IF($D3177&lt;LataProjekcji,IF((SUM($K3178:O3178)+12)&lt;$E3180,12,$E3180-SUM($K3178:O3178)),0)),(IF($D3177&lt;LataProjekcji,IF((SUM($K3178:O3178)+12)&lt;$D3180,12,$D3180-SUM($K3178:O3178)),0)))),0),0)</f>
        <v>0</v>
      </c>
      <c r="Q3178" s="542">
        <f ca="1">IF(AND($G3178,NOT(ISTEXT($G3177)),ISNUMBER(Poczatek),ISNUMBER(Koniec_Projekt)),IFERROR(IF($D3177=LataProjekcji,IF($F3177&gt;$E3180,$E3180,$F3177),IF($D3180&gt;=$E3180,(IF($D3177&lt;LataProjekcji,IF((SUM($K3178:P3178)+12)&lt;$E3180,12,$E3180-SUM($K3178:P3178)),0)),(IF($D3177&lt;LataProjekcji,IF((SUM($K3178:P3178)+12)&lt;$D3180,12,$D3180-SUM($K3178:P3178)),0)))),0),0)</f>
        <v>0</v>
      </c>
      <c r="R3178" s="542">
        <f ca="1">IF(AND($G3178,NOT(ISTEXT($G3177)),ISNUMBER(Poczatek),ISNUMBER(Koniec_Projekt)),IFERROR(IF($D3177=LataProjekcji,IF($F3177&gt;$E3180,$E3180,$F3177),IF($D3180&gt;=$E3180,(IF($D3177&lt;LataProjekcji,IF((SUM($K3178:Q3178)+12)&lt;$E3180,12,$E3180-SUM($K3178:Q3178)),0)),(IF($D3177&lt;LataProjekcji,IF((SUM($K3178:Q3178)+12)&lt;$D3180,12,$D3180-SUM($K3178:Q3178)),0)))),0),0)</f>
        <v>0</v>
      </c>
      <c r="S3178" s="542">
        <f ca="1">IF(AND($G3178,NOT(ISTEXT($G3177)),ISNUMBER(Poczatek),ISNUMBER(Koniec_Projekt)),IFERROR(IF($D3177=LataProjekcji,IF($F3177&gt;$E3180,$E3180,$F3177),IF($D3180&gt;=$E3180,(IF($D3177&lt;LataProjekcji,IF((SUM($K3178:R3178)+12)&lt;$E3180,12,$E3180-SUM($K3178:R3178)),0)),(IF($D3177&lt;LataProjekcji,IF((SUM($K3178:R3178)+12)&lt;$D3180,12,$D3180-SUM($K3178:R3178)),0)))),0),0)</f>
        <v>0</v>
      </c>
      <c r="T3178" s="542">
        <f ca="1">IF(AND($G3178,NOT(ISTEXT($G3177)),ISNUMBER(Poczatek),ISNUMBER(Koniec_Projekt)),IFERROR(IF($D3177=LataProjekcji,IF($F3177&gt;$E3180,$E3180,$F3177),IF($D3180&gt;=$E3180,(IF($D3177&lt;LataProjekcji,IF((SUM($K3178:S3178)+12)&lt;$E3180,12,$E3180-SUM($K3178:S3178)),0)),(IF($D3177&lt;LataProjekcji,IF((SUM($K3178:S3178)+12)&lt;$D3180,12,$D3180-SUM($K3178:S3178)),0)))),0),0)</f>
        <v>0</v>
      </c>
      <c r="U3178" s="542">
        <f ca="1">IF(AND($G3178,NOT(ISTEXT($G3177)),ISNUMBER(Poczatek),ISNUMBER(Koniec_Projekt)),IFERROR(IF($D3177=LataProjekcji,IF($F3177&gt;$E3180,$E3180,$F3177),IF($D3180&gt;=$E3180,(IF($D3177&lt;LataProjekcji,IF((SUM($K3178:T3178)+12)&lt;$E3180,12,$E3180-SUM($K3178:T3178)),0)),(IF($D3177&lt;LataProjekcji,IF((SUM($K3178:T3178)+12)&lt;$D3180,12,$D3180-SUM($K3178:T3178)),0)))),0),0)</f>
        <v>0</v>
      </c>
      <c r="V3178" s="542">
        <f ca="1">IF(AND($G3178,NOT(ISTEXT($G3177)),ISNUMBER(Poczatek),ISNUMBER(Koniec_Projekt)),IFERROR(IF($D3177=LataProjekcji,IF($F3177&gt;$E3180,$E3180,$F3177),IF($D3180&gt;=$E3180,(IF($D3177&lt;LataProjekcji,IF((SUM($K3178:U3178)+12)&lt;$E3180,12,$E3180-SUM($K3178:U3178)),0)),(IF($D3177&lt;LataProjekcji,IF((SUM($K3178:U3178)+12)&lt;$D3180,12,$D3180-SUM($K3178:U3178)),0)))),0),0)</f>
        <v>0</v>
      </c>
      <c r="W3178" s="542">
        <f ca="1">IF(AND($G3178,NOT(ISTEXT($G3177)),ISNUMBER(Poczatek),ISNUMBER(Koniec_Projekt)),IFERROR(IF($D3177=LataProjekcji,IF($F3177&gt;$E3180,$E3180,$F3177),IF($D3180&gt;=$E3180,(IF($D3177&lt;LataProjekcji,IF((SUM($K3178:V3178)+12)&lt;$E3180,12,$E3180-SUM($K3178:V3178)),0)),(IF($D3177&lt;LataProjekcji,IF((SUM($K3178:V3178)+12)&lt;$D3180,12,$D3180-SUM($K3178:V3178)),0)))),0),0)</f>
        <v>0</v>
      </c>
      <c r="X3178" s="542">
        <f ca="1">IF(AND($G3178,NOT(ISTEXT($G3177)),ISNUMBER(Poczatek),ISNUMBER(Koniec_Projekt)),IFERROR(IF($D3177=LataProjekcji,IF($F3177&gt;$E3180,$E3180,$F3177),IF($D3180&gt;=$E3180,(IF($D3177&lt;LataProjekcji,IF((SUM($K3178:W3178)+12)&lt;$E3180,12,$E3180-SUM($K3178:W3178)),0)),(IF($D3177&lt;LataProjekcji,IF((SUM($K3178:W3178)+12)&lt;$D3180,12,$D3180-SUM($K3178:W3178)),0)))),0),0)</f>
        <v>0</v>
      </c>
      <c r="Y3178" s="542">
        <f ca="1">IF(AND($G3178,NOT(ISTEXT($G3177)),ISNUMBER(Poczatek),ISNUMBER(Koniec_Projekt)),IFERROR(IF($D3177=LataProjekcji,IF($F3177&gt;$E3180,$E3180,$F3177),IF($D3180&gt;=$E3180,(IF($D3177&lt;LataProjekcji,IF((SUM($K3178:X3178)+12)&lt;$E3180,12,$E3180-SUM($K3178:X3178)),0)),(IF($D3177&lt;LataProjekcji,IF((SUM($K3178:X3178)+12)&lt;$D3180,12,$D3180-SUM($K3178:X3178)),0)))),0),0)</f>
        <v>0</v>
      </c>
      <c r="Z3178" s="542">
        <f ca="1">IF(AND($G3178,NOT(ISTEXT($G3177)),ISNUMBER(Poczatek),ISNUMBER(Koniec_Projekt)),IFERROR(IF($D3177=LataProjekcji,IF($F3177&gt;$E3180,$E3180,$F3177),IF($D3180&gt;=$E3180,(IF($D3177&lt;LataProjekcji,IF((SUM($K3178:Y3178)+12)&lt;$E3180,12,$E3180-SUM($K3178:Y3178)),0)),(IF($D3177&lt;LataProjekcji,IF((SUM($K3178:Y3178)+12)&lt;$D3180,12,$D3180-SUM($K3178:Y3178)),0)))),0),0)</f>
        <v>0</v>
      </c>
      <c r="AA3178" s="542">
        <f ca="1">IF(AND($G3178,NOT(ISTEXT($G3177)),ISNUMBER(Poczatek),ISNUMBER(Koniec_Projekt)),IFERROR(IF($D3177=LataProjekcji,IF($F3177&gt;$E3180,$E3180,$F3177),IF($D3180&gt;=$E3180,(IF($D3177&lt;LataProjekcji,IF((SUM($K3178:Z3178)+12)&lt;$E3180,12,$E3180-SUM($K3178:Z3178)),0)),(IF($D3177&lt;LataProjekcji,IF((SUM($K3178:Z3178)+12)&lt;$D3180,12,$D3180-SUM($K3178:Z3178)),0)))),0),0)</f>
        <v>0</v>
      </c>
      <c r="AB3178" s="542">
        <f ca="1">IF(AND($G3178,NOT(ISTEXT($G3177)),ISNUMBER(Poczatek),ISNUMBER(Koniec_Projekt)),IFERROR(IF($D3177=LataProjekcji,IF($F3177&gt;$E3180,$E3180,$F3177),IF($D3180&gt;=$E3180,(IF($D3177&lt;LataProjekcji,IF((SUM($K3178:AA3178)+12)&lt;$E3180,12,$E3180-SUM($K3178:AA3178)),0)),(IF($D3177&lt;LataProjekcji,IF((SUM($K3178:AA3178)+12)&lt;$D3180,12,$D3180-SUM($K3178:AA3178)),0)))),0),0)</f>
        <v>0</v>
      </c>
      <c r="AC3178" s="542">
        <f ca="1">IF(AND($G3178,NOT(ISTEXT($G3177)),ISNUMBER(Poczatek),ISNUMBER(Koniec_Projekt)),IFERROR(IF($D3177=LataProjekcji,IF($F3177&gt;$E3180,$E3180,$F3177),IF($D3180&gt;=$E3180,(IF($D3177&lt;LataProjekcji,IF((SUM($K3178:AB3178)+12)&lt;$E3180,12,$E3180-SUM($K3178:AB3178)),0)),(IF($D3177&lt;LataProjekcji,IF((SUM($K3178:AB3178)+12)&lt;$D3180,12,$D3180-SUM($K3178:AB3178)),0)))),0),0)</f>
        <v>0</v>
      </c>
      <c r="AD3178" s="542">
        <f ca="1">IF(AND($G3178,NOT(ISTEXT($G3177)),ISNUMBER(Poczatek),ISNUMBER(Koniec_Projekt)),IFERROR(IF($D3177=LataProjekcji,IF($F3177&gt;$E3180,$E3180,$F3177),IF($D3180&gt;=$E3180,(IF($D3177&lt;LataProjekcji,IF((SUM($K3178:AC3178)+12)&lt;$E3180,12,$E3180-SUM($K3178:AC3178)),0)),(IF($D3177&lt;LataProjekcji,IF((SUM($K3178:AC3178)+12)&lt;$D3180,12,$D3180-SUM($K3178:AC3178)),0)))),0),0)</f>
        <v>0</v>
      </c>
      <c r="AE3178" s="542">
        <f ca="1">IF(AND($G3178,NOT(ISTEXT($G3177)),ISNUMBER(Poczatek),ISNUMBER(Koniec_Projekt)),IFERROR(IF($D3177=LataProjekcji,IF($F3177&gt;$E3180,$E3180,$F3177),IF($D3180&gt;=$E3180,(IF($D3177&lt;LataProjekcji,IF((SUM($K3178:AD3178)+12)&lt;$E3180,12,$E3180-SUM($K3178:AD3178)),0)),(IF($D3177&lt;LataProjekcji,IF((SUM($K3178:AD3178)+12)&lt;$D3180,12,$D3180-SUM($K3178:AD3178)),0)))),0),0)</f>
        <v>0</v>
      </c>
    </row>
    <row r="3179" spans="2:31" hidden="1">
      <c r="B3179" s="531" t="s">
        <v>757</v>
      </c>
      <c r="D3179" s="459">
        <f ca="1">D2030</f>
        <v>0</v>
      </c>
      <c r="E3179" s="459">
        <f ca="1">IF(D3178&gt;10,ROUND(D3179/12,2),D3179)</f>
        <v>0</v>
      </c>
      <c r="F3179" s="529">
        <f>Koniec_Projekt</f>
        <v>0</v>
      </c>
      <c r="G3179" s="330">
        <f>Miesiac_Koniec_Projekt</f>
        <v>0</v>
      </c>
      <c r="H3179" s="543" t="b">
        <f ca="1">SUM(K3179:AE3179)=D3178</f>
        <v>1</v>
      </c>
      <c r="I3179" s="1" t="s">
        <v>716</v>
      </c>
      <c r="K3179" s="256">
        <f ca="1">IF(AND($G3178,NOT(ISTEXT($G3177)),ISNUMBER(Poczatek),ISNUMBER(Koniec_Projekt)),IFERROR(IF(LataProjekcji=$F3180,ROUND($D3178,0),ROUND(K3177*$E3179,0)),0),0)</f>
        <v>0</v>
      </c>
      <c r="L3179" s="5">
        <f ca="1">IF(AND($G3178,NOT(ISTEXT($G3177)),ISNUMBER(Poczatek),ISNUMBER(Koniec_Projekt)),IFERROR(IF(LataProjekcji=$F3180,ROUND($D3178-SUM(K3179:$K3179),0),ROUND(L3177*$E3179,0)),0),0)</f>
        <v>0</v>
      </c>
      <c r="M3179" s="5">
        <f ca="1">IF(AND($G3178,NOT(ISTEXT($G3177)),ISNUMBER(Poczatek),ISNUMBER(Koniec_Projekt)),IFERROR(IF(LataProjekcji=$F3180,ROUND($D3178-SUM($K3179:L3179),0),ROUND(M3177*$E3179,0)),0),0)</f>
        <v>0</v>
      </c>
      <c r="N3179" s="5">
        <f ca="1">IF(AND($G3178,NOT(ISTEXT($G3177)),ISNUMBER(Poczatek),ISNUMBER(Koniec_Projekt)),IFERROR(IF(LataProjekcji=$F3180,ROUND($D3178-SUM($K3179:M3179),0),ROUND(N3177*$E3179,0)),0),0)</f>
        <v>0</v>
      </c>
      <c r="O3179" s="5">
        <f ca="1">IF(AND($G3178,NOT(ISTEXT($G3177)),ISNUMBER(Poczatek),ISNUMBER(Koniec_Projekt)),IFERROR(IF(LataProjekcji=$F3180,ROUND($D3178-SUM($K3179:N3179),0),ROUND(O3177*$E3179,0)),0),0)</f>
        <v>0</v>
      </c>
      <c r="P3179" s="5">
        <f ca="1">IF(AND($G3178,NOT(ISTEXT($G3177)),ISNUMBER(Poczatek),ISNUMBER(Koniec_Projekt)),IFERROR(IF(LataProjekcji=$F3180,ROUND($D3178-SUM($K3179:O3179),0),ROUND(P3177*$E3179,0)),0),0)</f>
        <v>0</v>
      </c>
      <c r="Q3179" s="5">
        <f ca="1">IF(AND($G3178,NOT(ISTEXT($G3177)),ISNUMBER(Poczatek),ISNUMBER(Koniec_Projekt)),IFERROR(IF(LataProjekcji=$F3180,ROUND($D3178-SUM($K3179:P3179),0),ROUND(Q3177*$E3179,0)),0),0)</f>
        <v>0</v>
      </c>
      <c r="R3179" s="5">
        <f ca="1">IF(AND($G3178,NOT(ISTEXT($G3177)),ISNUMBER(Poczatek),ISNUMBER(Koniec_Projekt)),IFERROR(IF(LataProjekcji=$F3180,ROUND($D3178-SUM($K3179:Q3179),0),ROUND(R3177*$E3179,0)),0),0)</f>
        <v>0</v>
      </c>
      <c r="S3179" s="5">
        <f ca="1">IF(AND($G3178,NOT(ISTEXT($G3177)),ISNUMBER(Poczatek),ISNUMBER(Koniec_Projekt)),IFERROR(IF(LataProjekcji=$F3180,ROUND($D3178-SUM($K3179:R3179),0),ROUND(S3177*$E3179,0)),0),0)</f>
        <v>0</v>
      </c>
      <c r="T3179" s="5">
        <f ca="1">IF(AND($G3178,NOT(ISTEXT($G3177)),ISNUMBER(Poczatek),ISNUMBER(Koniec_Projekt)),IFERROR(IF(LataProjekcji=$F3180,ROUND($D3178-SUM($K3179:S3179),0),ROUND(T3177*$E3179,0)),0),0)</f>
        <v>0</v>
      </c>
      <c r="U3179" s="5">
        <f ca="1">IF(AND($G3178,NOT(ISTEXT($G3177)),ISNUMBER(Poczatek),ISNUMBER(Koniec_Projekt)),IFERROR(IF(LataProjekcji=$F3180,ROUND($D3178-SUM($K3179:T3179),0),ROUND(U3177*$E3179,0)),0),0)</f>
        <v>0</v>
      </c>
      <c r="V3179" s="5">
        <f ca="1">IF(AND($G3178,NOT(ISTEXT($G3177)),ISNUMBER(Poczatek),ISNUMBER(Koniec_Projekt)),IFERROR(IF(LataProjekcji=$F3180,ROUND($D3178-SUM($K3179:U3179),0),ROUND(V3177*$E3179,0)),0),0)</f>
        <v>0</v>
      </c>
      <c r="W3179" s="5">
        <f ca="1">IF(AND($G3178,NOT(ISTEXT($G3177)),ISNUMBER(Poczatek),ISNUMBER(Koniec_Projekt)),IFERROR(IF(LataProjekcji=$F3180,ROUND($D3178-SUM($K3179:V3179),0),ROUND(W3177*$E3179,0)),0),0)</f>
        <v>0</v>
      </c>
      <c r="X3179" s="5">
        <f ca="1">IF(AND($G3178,NOT(ISTEXT($G3177)),ISNUMBER(Poczatek),ISNUMBER(Koniec_Projekt)),IFERROR(IF(LataProjekcji=$F3180,ROUND($D3178-SUM($K3179:W3179),0),ROUND(X3177*$E3179,0)),0),0)</f>
        <v>0</v>
      </c>
      <c r="Y3179" s="5">
        <f ca="1">IF(AND($G3178,NOT(ISTEXT($G3177)),ISNUMBER(Poczatek),ISNUMBER(Koniec_Projekt)),IFERROR(IF(LataProjekcji=$F3180,ROUND($D3178-SUM($K3179:X3179),0),ROUND(Y3177*$E3179,0)),0),0)</f>
        <v>0</v>
      </c>
      <c r="Z3179" s="5">
        <f ca="1">IF(AND($G3178,NOT(ISTEXT($G3177)),ISNUMBER(Poczatek),ISNUMBER(Koniec_Projekt)),IFERROR(IF(LataProjekcji=$F3180,ROUND($D3178-SUM($K3179:Y3179),0),ROUND(Z3177*$E3179,0)),0),0)</f>
        <v>0</v>
      </c>
      <c r="AA3179" s="5">
        <f ca="1">IF(AND($G3178,NOT(ISTEXT($G3177)),ISNUMBER(Poczatek),ISNUMBER(Koniec_Projekt)),IFERROR(IF(LataProjekcji=$F3180,ROUND($D3178-SUM($K3179:Z3179),0),ROUND(AA3177*$E3179,0)),0),0)</f>
        <v>0</v>
      </c>
      <c r="AB3179" s="5">
        <f ca="1">IF(AND($G3178,NOT(ISTEXT($G3177)),ISNUMBER(Poczatek),ISNUMBER(Koniec_Projekt)),IFERROR(IF(LataProjekcji=$F3180,ROUND($D3178-SUM($K3179:AA3179),0),ROUND(AB3177*$E3179,0)),0),0)</f>
        <v>0</v>
      </c>
      <c r="AC3179" s="5">
        <f ca="1">IF(AND($G3178,NOT(ISTEXT($G3177)),ISNUMBER(Poczatek),ISNUMBER(Koniec_Projekt)),IFERROR(IF(LataProjekcji=$F3180,ROUND($D3178-SUM($K3179:AB3179),0),ROUND(AC3177*$E3179,0)),0),0)</f>
        <v>0</v>
      </c>
      <c r="AD3179" s="5">
        <f ca="1">IF(AND($G3178,NOT(ISTEXT($G3177)),ISNUMBER(Poczatek),ISNUMBER(Koniec_Projekt)),IFERROR(IF(LataProjekcji=$F3180,ROUND($D3178-SUM($K3179:AC3179),0),ROUND(AD3177*$E3179,0)),0),0)</f>
        <v>0</v>
      </c>
      <c r="AE3179" s="5">
        <f ca="1">IF(AND($G3178,NOT(ISTEXT($G3177)),ISNUMBER(Poczatek),ISNUMBER(Koniec_Projekt)),IFERROR(IF(LataProjekcji=$F3180,ROUND($D3178-SUM($K3179:AD3179),0),ROUND(AE3177*$E3179,0)),0),0)</f>
        <v>0</v>
      </c>
    </row>
    <row r="3180" spans="2:31" hidden="1">
      <c r="B3180" s="531" t="s">
        <v>754</v>
      </c>
      <c r="D3180" s="1">
        <f ca="1">IFERROR(ROUNDUP(D3178/E3179,0),0)</f>
        <v>0</v>
      </c>
      <c r="E3180" s="1">
        <f ca="1">IF(D3180=0,0,DATEDIF(DATE(D3177,E3177,1),DATE(F3179,G3179,1),"m"))</f>
        <v>0</v>
      </c>
      <c r="F3180" s="1" t="str">
        <f ca="1">IFERROR(YEAR(G3177),"brak daty")</f>
        <v>brak daty</v>
      </c>
      <c r="G3180" s="1" t="str">
        <f ca="1">IFERROR(MONTH(G3177),"brak daty")</f>
        <v>brak daty</v>
      </c>
      <c r="I3180" s="1" t="s">
        <v>426</v>
      </c>
      <c r="K3180" s="5">
        <f ca="1">IF(AND($G3178,NOT(ISTEXT($G3177)),ISNUMBER(Poczatek),ISNUMBER(Koniec_Projekt)),IFERROR(IF(LataProjekcji=$F3179,IF(AND($G3179=$G3180,$F3179=$F3180),ROUND($D3178-SUM($K3180),0),ROUND(K3178*$E3179,0)),IF(LataProjekcji&gt;$F3179,0,ROUND(K3178*$E3179,0))),0),0)</f>
        <v>0</v>
      </c>
      <c r="L3180" s="5">
        <f ca="1">IF(AND($G3178,NOT(ISTEXT($G3177)),ISNUMBER(Poczatek),ISNUMBER(Koniec_Projekt)),IFERROR(IF(LataProjekcji=$F3179,IF(AND($G3179=$G3180,$F3179=$F3180),ROUND($D3178-SUM($K3180:K3180),0),ROUND(L3178*$E3179,0)),IF(LataProjekcji&gt;$F3179,0,ROUND(L3178*$E3179,0))),0),0)</f>
        <v>0</v>
      </c>
      <c r="M3180" s="5">
        <f ca="1">IF(AND($G3178,NOT(ISTEXT($G3177)),ISNUMBER(Poczatek),ISNUMBER(Koniec_Projekt)),IFERROR(IF(LataProjekcji=$F3179,IF(AND($G3179=$G3180,$F3179=$F3180),ROUND($D3178-SUM($K3180:L3180),0),ROUND(M3178*$E3179,0)),IF(LataProjekcji&gt;$F3179,0,ROUND(M3178*$E3179,0))),0),0)</f>
        <v>0</v>
      </c>
      <c r="N3180" s="5">
        <f ca="1">IF(AND($G3178,NOT(ISTEXT($G3177)),ISNUMBER(Poczatek),ISNUMBER(Koniec_Projekt)),IFERROR(IF(LataProjekcji=$F3179,IF(AND($G3179=$G3180,$F3179=$F3180),ROUND($D3178-SUM($K3180:M3180),0),ROUND(N3178*$E3179,0)),IF(LataProjekcji&gt;$F3179,0,ROUND(N3178*$E3179,0))),0),0)</f>
        <v>0</v>
      </c>
      <c r="O3180" s="5">
        <f ca="1">IF(AND($G3178,NOT(ISTEXT($G3177)),ISNUMBER(Poczatek),ISNUMBER(Koniec_Projekt)),IFERROR(IF(LataProjekcji=$F3179,IF(AND($G3179=$G3180,$F3179=$F3180),ROUND($D3178-SUM($K3180:N3180),0),ROUND(O3178*$E3179,0)),IF(LataProjekcji&gt;$F3179,0,ROUND(O3178*$E3179,0))),0),0)</f>
        <v>0</v>
      </c>
      <c r="P3180" s="5">
        <f ca="1">IF(AND($G3178,NOT(ISTEXT($G3177)),ISNUMBER(Poczatek),ISNUMBER(Koniec_Projekt)),IFERROR(IF(LataProjekcji=$F3179,IF(AND($G3179=$G3180,$F3179=$F3180),ROUND($D3178-SUM($K3180:O3180),0),ROUND(P3178*$E3179,0)),IF(LataProjekcji&gt;$F3179,0,ROUND(P3178*$E3179,0))),0),0)</f>
        <v>0</v>
      </c>
      <c r="Q3180" s="5">
        <f ca="1">IF(AND($G3178,NOT(ISTEXT($G3177)),ISNUMBER(Poczatek),ISNUMBER(Koniec_Projekt)),IFERROR(IF(LataProjekcji=$F3179,IF(AND($G3179=$G3180,$F3179=$F3180),ROUND($D3178-SUM($K3180:P3180),0),ROUND(Q3178*$E3179,0)),IF(LataProjekcji&gt;$F3179,0,ROUND(Q3178*$E3179,0))),0),0)</f>
        <v>0</v>
      </c>
      <c r="R3180" s="5">
        <f ca="1">IF(AND($G3178,NOT(ISTEXT($G3177)),ISNUMBER(Poczatek),ISNUMBER(Koniec_Projekt)),IFERROR(IF(LataProjekcji=$F3179,IF(AND($G3179=$G3180,$F3179=$F3180),ROUND($D3178-SUM($K3180:Q3180),0),ROUND(R3178*$E3179,0)),IF(LataProjekcji&gt;$F3179,0,ROUND(R3178*$E3179,0))),0),0)</f>
        <v>0</v>
      </c>
      <c r="S3180" s="5">
        <f ca="1">IF(AND($G3178,NOT(ISTEXT($G3177)),ISNUMBER(Poczatek),ISNUMBER(Koniec_Projekt)),IFERROR(IF(LataProjekcji=$F3179,IF(AND($G3179=$G3180,$F3179=$F3180),ROUND($D3178-SUM($K3180:R3180),0),ROUND(S3178*$E3179,0)),IF(LataProjekcji&gt;$F3179,0,ROUND(S3178*$E3179,0))),0),0)</f>
        <v>0</v>
      </c>
      <c r="T3180" s="5">
        <f ca="1">IF(AND($G3178,NOT(ISTEXT($G3177)),ISNUMBER(Poczatek),ISNUMBER(Koniec_Projekt)),IFERROR(IF(LataProjekcji=$F3179,IF(AND($G3179=$G3180,$F3179=$F3180),ROUND($D3178-SUM($K3180:S3180),0),ROUND(T3178*$E3179,0)),IF(LataProjekcji&gt;$F3179,0,ROUND(T3178*$E3179,0))),0),0)</f>
        <v>0</v>
      </c>
      <c r="U3180" s="5">
        <f ca="1">IF(AND($G3178,NOT(ISTEXT($G3177)),ISNUMBER(Poczatek),ISNUMBER(Koniec_Projekt)),IFERROR(IF(LataProjekcji=$F3179,IF(AND($G3179=$G3180,$F3179=$F3180),ROUND($D3178-SUM($K3180:T3180),0),ROUND(U3178*$E3179,0)),IF(LataProjekcji&gt;$F3179,0,ROUND(U3178*$E3179,0))),0),0)</f>
        <v>0</v>
      </c>
      <c r="V3180" s="5">
        <f ca="1">IF(AND($G3178,NOT(ISTEXT($G3177)),ISNUMBER(Poczatek),ISNUMBER(Koniec_Projekt)),IFERROR(IF(LataProjekcji=$F3179,IF(AND($G3179=$G3180,$F3179=$F3180),ROUND($D3178-SUM($K3180:U3180),0),ROUND(V3178*$E3179,0)),IF(LataProjekcji&gt;$F3179,0,ROUND(V3178*$E3179,0))),0),0)</f>
        <v>0</v>
      </c>
      <c r="W3180" s="5">
        <f ca="1">IF(AND($G3178,NOT(ISTEXT($G3177)),ISNUMBER(Poczatek),ISNUMBER(Koniec_Projekt)),IFERROR(IF(LataProjekcji=$F3179,IF(AND($G3179=$G3180,$F3179=$F3180),ROUND($D3178-SUM($K3180:V3180),0),ROUND(W3178*$E3179,0)),IF(LataProjekcji&gt;$F3179,0,ROUND(W3178*$E3179,0))),0),0)</f>
        <v>0</v>
      </c>
      <c r="X3180" s="5">
        <f ca="1">IF(AND($G3178,NOT(ISTEXT($G3177)),ISNUMBER(Poczatek),ISNUMBER(Koniec_Projekt)),IFERROR(IF(LataProjekcji=$F3179,IF(AND($G3179=$G3180,$F3179=$F3180),ROUND($D3178-SUM($K3180:W3180),0),ROUND(X3178*$E3179,0)),IF(LataProjekcji&gt;$F3179,0,ROUND(X3178*$E3179,0))),0),0)</f>
        <v>0</v>
      </c>
      <c r="Y3180" s="5">
        <f ca="1">IF(AND($G3178,NOT(ISTEXT($G3177)),ISNUMBER(Poczatek),ISNUMBER(Koniec_Projekt)),IFERROR(IF(LataProjekcji=$F3179,IF(AND($G3179=$G3180,$F3179=$F3180),ROUND($D3178-SUM($K3180:X3180),0),ROUND(Y3178*$E3179,0)),IF(LataProjekcji&gt;$F3179,0,ROUND(Y3178*$E3179,0))),0),0)</f>
        <v>0</v>
      </c>
      <c r="Z3180" s="5">
        <f ca="1">IF(AND($G3178,NOT(ISTEXT($G3177)),ISNUMBER(Poczatek),ISNUMBER(Koniec_Projekt)),IFERROR(IF(LataProjekcji=$F3179,IF(AND($G3179=$G3180,$F3179=$F3180),ROUND($D3178-SUM($K3180:Y3180),0),ROUND(Z3178*$E3179,0)),IF(LataProjekcji&gt;$F3179,0,ROUND(Z3178*$E3179,0))),0),0)</f>
        <v>0</v>
      </c>
      <c r="AA3180" s="5">
        <f ca="1">IF(AND($G3178,NOT(ISTEXT($G3177)),ISNUMBER(Poczatek),ISNUMBER(Koniec_Projekt)),IFERROR(IF(LataProjekcji=$F3179,IF(AND($G3179=$G3180,$F3179=$F3180),ROUND($D3178-SUM($K3180:Z3180),0),ROUND(AA3178*$E3179,0)),IF(LataProjekcji&gt;$F3179,0,ROUND(AA3178*$E3179,0))),0),0)</f>
        <v>0</v>
      </c>
      <c r="AB3180" s="5">
        <f ca="1">IF(AND($G3178,NOT(ISTEXT($G3177)),ISNUMBER(Poczatek),ISNUMBER(Koniec_Projekt)),IFERROR(IF(LataProjekcji=$F3179,IF(AND($G3179=$G3180,$F3179=$F3180),ROUND($D3178-SUM($K3180:AA3180),0),ROUND(AB3178*$E3179,0)),IF(LataProjekcji&gt;$F3179,0,ROUND(AB3178*$E3179,0))),0),0)</f>
        <v>0</v>
      </c>
      <c r="AC3180" s="5">
        <f ca="1">IF(AND($G3178,NOT(ISTEXT($G3177)),ISNUMBER(Poczatek),ISNUMBER(Koniec_Projekt)),IFERROR(IF(LataProjekcji=$F3179,IF(AND($G3179=$G3180,$F3179=$F3180),ROUND($D3178-SUM($K3180:AB3180),0),ROUND(AC3178*$E3179,0)),IF(LataProjekcji&gt;$F3179,0,ROUND(AC3178*$E3179,0))),0),0)</f>
        <v>0</v>
      </c>
      <c r="AD3180" s="5">
        <f ca="1">IF(AND($G3178,NOT(ISTEXT($G3177)),ISNUMBER(Poczatek),ISNUMBER(Koniec_Projekt)),IFERROR(IF(LataProjekcji=$F3179,IF(AND($G3179=$G3180,$F3179=$F3180),ROUND($D3178-SUM($K3180:AC3180),0),ROUND(AD3178*$E3179,0)),IF(LataProjekcji&gt;$F3179,0,ROUND(AD3178*$E3179,0))),0),0)</f>
        <v>0</v>
      </c>
      <c r="AE3180" s="5">
        <f ca="1">IF(AND($G3178,NOT(ISTEXT($G3177)),ISNUMBER(Poczatek),ISNUMBER(Koniec_Projekt)),IFERROR(IF(LataProjekcji=$F3179,IF(AND($G3179=$G3180,$F3179=$F3180),ROUND($D3178-SUM($K3180:AD3180),0),ROUND(AE3178*$E3179,0)),IF(LataProjekcji&gt;$F3179,0,ROUND(AE3178*$E3179,0))),0),0)</f>
        <v>0</v>
      </c>
    </row>
    <row r="3181" spans="2:31" ht="12.5" hidden="1" thickBot="1">
      <c r="B3181" s="532" t="s">
        <v>755</v>
      </c>
      <c r="C3181" s="533"/>
      <c r="D3181" s="534">
        <f ca="1">IF(D3178&gt;10,ROUND((D3180-1)*E3179,0),E3179)</f>
        <v>0</v>
      </c>
      <c r="E3181" s="534">
        <f ca="1">D3178-D3181</f>
        <v>0</v>
      </c>
      <c r="F3181" s="533"/>
      <c r="G3181" s="533"/>
      <c r="H3181" s="533"/>
      <c r="I3181" s="533"/>
      <c r="J3181" s="533"/>
      <c r="K3181" s="533"/>
      <c r="L3181" s="533"/>
      <c r="M3181" s="533"/>
      <c r="N3181" s="533"/>
      <c r="O3181" s="533"/>
      <c r="P3181" s="533"/>
      <c r="Q3181" s="533"/>
      <c r="R3181" s="533"/>
      <c r="S3181" s="533"/>
      <c r="T3181" s="533"/>
      <c r="U3181" s="533"/>
      <c r="V3181" s="533"/>
      <c r="W3181" s="533"/>
      <c r="X3181" s="533"/>
      <c r="Y3181" s="533"/>
      <c r="Z3181" s="533"/>
      <c r="AA3181" s="533"/>
      <c r="AB3181" s="533"/>
      <c r="AC3181" s="533"/>
      <c r="AD3181" s="533"/>
      <c r="AE3181" s="533"/>
    </row>
    <row r="3182" spans="2:31" ht="12.5" hidden="1" thickTop="1"/>
  </sheetData>
  <sheetProtection algorithmName="SHA-512" hashValue="nrt9xyE1xTIXa2pR9QB3wnzmpD4iePOSNtSDnklGZBKDV8J5du9sXopko/dHJZuVd58rSYlADYVxhOFBmxvz5w==" saltValue="m1fOc6gJPEzSEJpW+rwwZA==" spinCount="100000" sheet="1" objects="1" scenarios="1"/>
  <mergeCells count="166">
    <mergeCell ref="B693:C693"/>
    <mergeCell ref="B694:C694"/>
    <mergeCell ref="B695:C695"/>
    <mergeCell ref="B696:C696"/>
    <mergeCell ref="B697:C697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25:C625"/>
    <mergeCell ref="B620:C620"/>
    <mergeCell ref="B621:C621"/>
    <mergeCell ref="B622:C622"/>
    <mergeCell ref="B623:C623"/>
    <mergeCell ref="B624:C624"/>
    <mergeCell ref="B583:C583"/>
    <mergeCell ref="B616:C616"/>
    <mergeCell ref="B617:C617"/>
    <mergeCell ref="B618:C618"/>
    <mergeCell ref="B619:C619"/>
    <mergeCell ref="B578:C578"/>
    <mergeCell ref="B579:C579"/>
    <mergeCell ref="B580:C580"/>
    <mergeCell ref="B581:C581"/>
    <mergeCell ref="B582:C582"/>
    <mergeCell ref="B569:C569"/>
    <mergeCell ref="B574:C574"/>
    <mergeCell ref="B575:C575"/>
    <mergeCell ref="B576:C576"/>
    <mergeCell ref="B577:C577"/>
    <mergeCell ref="B457:C457"/>
    <mergeCell ref="B565:C565"/>
    <mergeCell ref="B566:C566"/>
    <mergeCell ref="B567:C567"/>
    <mergeCell ref="B568:C568"/>
    <mergeCell ref="B452:C452"/>
    <mergeCell ref="B453:C453"/>
    <mergeCell ref="B454:C454"/>
    <mergeCell ref="B455:C455"/>
    <mergeCell ref="B456:C456"/>
    <mergeCell ref="B447:C447"/>
    <mergeCell ref="B448:C448"/>
    <mergeCell ref="B449:C449"/>
    <mergeCell ref="B450:C450"/>
    <mergeCell ref="B451:C451"/>
    <mergeCell ref="B442:C442"/>
    <mergeCell ref="B443:C443"/>
    <mergeCell ref="B444:C444"/>
    <mergeCell ref="B445:C445"/>
    <mergeCell ref="B446:C446"/>
    <mergeCell ref="B437:C437"/>
    <mergeCell ref="B438:C438"/>
    <mergeCell ref="B439:C439"/>
    <mergeCell ref="B440:C440"/>
    <mergeCell ref="B441:C441"/>
    <mergeCell ref="B432:C432"/>
    <mergeCell ref="B433:C433"/>
    <mergeCell ref="B434:C434"/>
    <mergeCell ref="B435:C435"/>
    <mergeCell ref="B436:C436"/>
    <mergeCell ref="B428:C428"/>
    <mergeCell ref="B429:C429"/>
    <mergeCell ref="B430:C430"/>
    <mergeCell ref="B431:C431"/>
    <mergeCell ref="B422:C422"/>
    <mergeCell ref="B423:C423"/>
    <mergeCell ref="B424:C424"/>
    <mergeCell ref="B425:C425"/>
    <mergeCell ref="B426:C426"/>
    <mergeCell ref="B419:C419"/>
    <mergeCell ref="B420:C420"/>
    <mergeCell ref="B421:C421"/>
    <mergeCell ref="B362:C362"/>
    <mergeCell ref="B409:C409"/>
    <mergeCell ref="B410:C410"/>
    <mergeCell ref="B411:C411"/>
    <mergeCell ref="B412:C412"/>
    <mergeCell ref="B427:C427"/>
    <mergeCell ref="B360:C360"/>
    <mergeCell ref="B361:C361"/>
    <mergeCell ref="B330:C330"/>
    <mergeCell ref="B353:C353"/>
    <mergeCell ref="B354:C354"/>
    <mergeCell ref="B355:C355"/>
    <mergeCell ref="B356:C356"/>
    <mergeCell ref="B413:C413"/>
    <mergeCell ref="B418:C418"/>
    <mergeCell ref="B282:C282"/>
    <mergeCell ref="B283:C283"/>
    <mergeCell ref="B327:C327"/>
    <mergeCell ref="B328:C328"/>
    <mergeCell ref="B329:C329"/>
    <mergeCell ref="B216:C216"/>
    <mergeCell ref="B326:C326"/>
    <mergeCell ref="B822:AE823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357:C357"/>
    <mergeCell ref="B358:C358"/>
    <mergeCell ref="B359:C359"/>
    <mergeCell ref="K222:AE222"/>
    <mergeCell ref="B2:W3"/>
    <mergeCell ref="B198:C198"/>
    <mergeCell ref="B197:C197"/>
    <mergeCell ref="B196:C196"/>
    <mergeCell ref="B195:C195"/>
    <mergeCell ref="B199:C199"/>
    <mergeCell ref="B200:C200"/>
    <mergeCell ref="B201:C201"/>
    <mergeCell ref="B202:C202"/>
    <mergeCell ref="B203:C203"/>
    <mergeCell ref="B204:C204"/>
    <mergeCell ref="B205:C205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</mergeCells>
  <phoneticPr fontId="59" type="noConversion"/>
  <conditionalFormatting sqref="B17 K17:AE17">
    <cfRule type="expression" dxfId="294" priority="506">
      <formula>$C2255=2</formula>
    </cfRule>
  </conditionalFormatting>
  <conditionalFormatting sqref="B18">
    <cfRule type="expression" dxfId="293" priority="510">
      <formula>$C2255=2</formula>
    </cfRule>
  </conditionalFormatting>
  <conditionalFormatting sqref="B25 K25:AE25">
    <cfRule type="expression" dxfId="292" priority="501">
      <formula>$C2256=2</formula>
    </cfRule>
  </conditionalFormatting>
  <conditionalFormatting sqref="B26">
    <cfRule type="expression" dxfId="291" priority="505">
      <formula>$C2256=2</formula>
    </cfRule>
  </conditionalFormatting>
  <conditionalFormatting sqref="B33 K33:AE33">
    <cfRule type="expression" dxfId="290" priority="496">
      <formula>$C2257=2</formula>
    </cfRule>
  </conditionalFormatting>
  <conditionalFormatting sqref="B34">
    <cfRule type="expression" dxfId="289" priority="500">
      <formula>$C2257=2</formula>
    </cfRule>
  </conditionalFormatting>
  <conditionalFormatting sqref="B41 K41:AE41">
    <cfRule type="expression" dxfId="288" priority="491">
      <formula>$C2258=2</formula>
    </cfRule>
  </conditionalFormatting>
  <conditionalFormatting sqref="B42">
    <cfRule type="expression" dxfId="287" priority="495">
      <formula>$C2258=2</formula>
    </cfRule>
  </conditionalFormatting>
  <conditionalFormatting sqref="B49 K49:AE49">
    <cfRule type="expression" dxfId="286" priority="486">
      <formula>$C2259=2</formula>
    </cfRule>
  </conditionalFormatting>
  <conditionalFormatting sqref="B50">
    <cfRule type="expression" dxfId="285" priority="490">
      <formula>$C2259=2</formula>
    </cfRule>
  </conditionalFormatting>
  <conditionalFormatting sqref="B57">
    <cfRule type="expression" dxfId="284" priority="481">
      <formula>$C2260=2</formula>
    </cfRule>
  </conditionalFormatting>
  <conditionalFormatting sqref="B58">
    <cfRule type="expression" dxfId="283" priority="485">
      <formula>$C2260=2</formula>
    </cfRule>
  </conditionalFormatting>
  <conditionalFormatting sqref="B65 K65:AE65">
    <cfRule type="expression" dxfId="282" priority="476">
      <formula>$C2261=2</formula>
    </cfRule>
  </conditionalFormatting>
  <conditionalFormatting sqref="B66">
    <cfRule type="expression" dxfId="281" priority="480">
      <formula>$C2261=2</formula>
    </cfRule>
  </conditionalFormatting>
  <conditionalFormatting sqref="B73 K73:AE73">
    <cfRule type="expression" dxfId="280" priority="471">
      <formula>$C2262=2</formula>
    </cfRule>
  </conditionalFormatting>
  <conditionalFormatting sqref="B74">
    <cfRule type="expression" dxfId="279" priority="475">
      <formula>$C2262=2</formula>
    </cfRule>
  </conditionalFormatting>
  <conditionalFormatting sqref="B363:B367">
    <cfRule type="containsText" dxfId="278" priority="470" operator="containsText" text="zrealizowane">
      <formula>NOT(ISERROR(SEARCH("zrealizowane",B363)))</formula>
    </cfRule>
  </conditionalFormatting>
  <conditionalFormatting sqref="B223:C240">
    <cfRule type="expression" dxfId="277" priority="950">
      <formula>OR($F87="nie",AND($F87="tak",$G87="nie"))</formula>
    </cfRule>
  </conditionalFormatting>
  <conditionalFormatting sqref="B241:C241">
    <cfRule type="expression" dxfId="276" priority="144">
      <formula>OR($F135="nie",AND($F135="tak",$G135="nie"))</formula>
    </cfRule>
  </conditionalFormatting>
  <conditionalFormatting sqref="B242:C242">
    <cfRule type="expression" dxfId="275" priority="527">
      <formula>OR($F89="nie",AND($F89="tak",$G89="nie"))</formula>
    </cfRule>
  </conditionalFormatting>
  <conditionalFormatting sqref="B245:C262">
    <cfRule type="expression" dxfId="274" priority="952">
      <formula>OR($F87="nie",AND($F87="tak",$G87="nie"))</formula>
    </cfRule>
  </conditionalFormatting>
  <conditionalFormatting sqref="B263:C263">
    <cfRule type="expression" dxfId="273" priority="141">
      <formula>OR($F135="nie",AND($F135="tak",$G135="nie"))</formula>
    </cfRule>
  </conditionalFormatting>
  <conditionalFormatting sqref="B264:C264">
    <cfRule type="expression" dxfId="272" priority="904">
      <formula>OR($F89="nie",AND($F89="tak",$G89="nie"))</formula>
    </cfRule>
  </conditionalFormatting>
  <conditionalFormatting sqref="B290:C304">
    <cfRule type="expression" dxfId="271" priority="433">
      <formula>OR($F269="nie",AND($F269="tak",$G269="nie"))</formula>
    </cfRule>
  </conditionalFormatting>
  <conditionalFormatting sqref="B307:C321">
    <cfRule type="expression" dxfId="270" priority="272">
      <formula>OR($F269="nie",AND($F269="tak",$G269="nie"))</formula>
    </cfRule>
  </conditionalFormatting>
  <conditionalFormatting sqref="B337:C341">
    <cfRule type="expression" dxfId="269" priority="412">
      <formula>OR($F326="nie",AND($F326="tak",$G326="nie"))</formula>
    </cfRule>
  </conditionalFormatting>
  <conditionalFormatting sqref="B344:C348">
    <cfRule type="expression" dxfId="268" priority="122">
      <formula>OR($F326="nie",AND($F326="tak",$G326="nie"))</formula>
    </cfRule>
  </conditionalFormatting>
  <conditionalFormatting sqref="B374:C388">
    <cfRule type="expression" dxfId="267" priority="406">
      <formula>OR($F353="nie",AND($F353="tak",$G353="nie"))</formula>
    </cfRule>
  </conditionalFormatting>
  <conditionalFormatting sqref="B391:C405">
    <cfRule type="expression" dxfId="266" priority="302">
      <formula>OR($F353="nie",AND($F353="tak",$G353="nie"))</formula>
    </cfRule>
  </conditionalFormatting>
  <conditionalFormatting sqref="B458:C462">
    <cfRule type="containsText" dxfId="265" priority="439" operator="containsText" text="zrealizowane">
      <formula>NOT(ISERROR(SEARCH("zrealizowane",B458)))</formula>
    </cfRule>
  </conditionalFormatting>
  <conditionalFormatting sqref="B469:C513">
    <cfRule type="expression" dxfId="264" priority="359">
      <formula>OR($F418="nie",AND($F418="tak",$G418="nie"))</formula>
    </cfRule>
  </conditionalFormatting>
  <conditionalFormatting sqref="B516:C560">
    <cfRule type="expression" dxfId="263" priority="290">
      <formula>OR($F418="nie",AND($F418="tak",$G418="nie"))</formula>
    </cfRule>
  </conditionalFormatting>
  <conditionalFormatting sqref="B590:C599">
    <cfRule type="expression" dxfId="262" priority="343">
      <formula>OR($F574="nie",AND($F574="tak",$G574="nie"))</formula>
    </cfRule>
  </conditionalFormatting>
  <conditionalFormatting sqref="B602:C611">
    <cfRule type="expression" dxfId="261" priority="284">
      <formula>OR($F574="nie",AND($F574="tak",$G574="nie"))</formula>
    </cfRule>
  </conditionalFormatting>
  <conditionalFormatting sqref="B632:C641">
    <cfRule type="expression" dxfId="260" priority="324">
      <formula>OR($F616="nie",AND($F616="tak",$G616="nie"))</formula>
    </cfRule>
  </conditionalFormatting>
  <conditionalFormatting sqref="B644:C653">
    <cfRule type="expression" dxfId="259" priority="278">
      <formula>OR($F616="nie",AND($F616="tak",$G616="nie"))</formula>
    </cfRule>
  </conditionalFormatting>
  <conditionalFormatting sqref="B702:C741">
    <cfRule type="expression" dxfId="258" priority="228">
      <formula>OR($F658="nie",AND($F658="tak",$G658="nie"))</formula>
    </cfRule>
  </conditionalFormatting>
  <conditionalFormatting sqref="B744:C783">
    <cfRule type="expression" dxfId="257" priority="214">
      <formula>OR($F658="nie",AND($F658="tak",$G658="nie"))</formula>
    </cfRule>
  </conditionalFormatting>
  <conditionalFormatting sqref="C384:C388 C401:C405">
    <cfRule type="cellIs" dxfId="256" priority="111" operator="equal">
      <formula>0</formula>
    </cfRule>
  </conditionalFormatting>
  <conditionalFormatting sqref="D363:D367">
    <cfRule type="cellIs" dxfId="255" priority="469" operator="equal">
      <formula>0</formula>
    </cfRule>
  </conditionalFormatting>
  <conditionalFormatting sqref="D458:D462">
    <cfRule type="cellIs" dxfId="254" priority="438" operator="equal">
      <formula>0</formula>
    </cfRule>
  </conditionalFormatting>
  <conditionalFormatting sqref="E658:E697">
    <cfRule type="expression" dxfId="253" priority="46">
      <formula>$J658="wstaw dane"</formula>
    </cfRule>
  </conditionalFormatting>
  <conditionalFormatting sqref="F195:G196">
    <cfRule type="cellIs" dxfId="252" priority="145" operator="equal">
      <formula>0</formula>
    </cfRule>
  </conditionalFormatting>
  <conditionalFormatting sqref="G197:G216">
    <cfRule type="expression" dxfId="251" priority="110">
      <formula>AND($F197="nie",$G197="tak")</formula>
    </cfRule>
  </conditionalFormatting>
  <conditionalFormatting sqref="G269:G283">
    <cfRule type="expression" dxfId="250" priority="186">
      <formula>AND($F269="nie",$G269="tak")</formula>
    </cfRule>
  </conditionalFormatting>
  <conditionalFormatting sqref="G326:G330">
    <cfRule type="expression" dxfId="249" priority="417">
      <formula>AND($F326="nie",$G326="tak")</formula>
    </cfRule>
  </conditionalFormatting>
  <conditionalFormatting sqref="G353:G362">
    <cfRule type="expression" dxfId="248" priority="271">
      <formula>AND($F353="nie",$G353="tak")</formula>
    </cfRule>
  </conditionalFormatting>
  <conditionalFormatting sqref="G409:G413">
    <cfRule type="expression" dxfId="247" priority="377">
      <formula>AND($F409="nie",$G409="tak")</formula>
    </cfRule>
  </conditionalFormatting>
  <conditionalFormatting sqref="G418:G462">
    <cfRule type="expression" dxfId="246" priority="373">
      <formula>AND($F418="nie",$G418="tak")</formula>
    </cfRule>
  </conditionalFormatting>
  <conditionalFormatting sqref="G566:G569">
    <cfRule type="expression" dxfId="245" priority="355">
      <formula>AND($F566="nie",$G566="tak")</formula>
    </cfRule>
  </conditionalFormatting>
  <conditionalFormatting sqref="G574:G583">
    <cfRule type="expression" dxfId="244" priority="35">
      <formula>AND($F574="nie",$G574="tak")</formula>
    </cfRule>
  </conditionalFormatting>
  <conditionalFormatting sqref="G616:G625">
    <cfRule type="expression" dxfId="243" priority="265">
      <formula>AND($F616="nie",$G616="tak")</formula>
    </cfRule>
  </conditionalFormatting>
  <conditionalFormatting sqref="H197:H216">
    <cfRule type="expression" dxfId="242" priority="130">
      <formula>OR(AND($F197="tak",$G197="tak",ISBLANK($H197)=FALSE),AND($F197="nie",ISBLANK($H197)=FALSE))</formula>
    </cfRule>
    <cfRule type="expression" dxfId="241" priority="131">
      <formula>OR($F197="nie",AND($F197="tak",$G197="tak"))</formula>
    </cfRule>
    <cfRule type="expression" dxfId="240" priority="132">
      <formula>AND($F197="tak",$G197="nie")</formula>
    </cfRule>
  </conditionalFormatting>
  <conditionalFormatting sqref="H269:H283">
    <cfRule type="expression" dxfId="239" priority="183">
      <formula>OR(AND($F269="tak",$G269="tak",ISBLANK($H269)=FALSE),AND($F269="nie",ISBLANK($H269)=FALSE))</formula>
    </cfRule>
    <cfRule type="expression" dxfId="238" priority="184">
      <formula>OR($F269="nie",AND($F269="tak",$G269="tak"))</formula>
    </cfRule>
    <cfRule type="expression" dxfId="237" priority="185">
      <formula>AND($F269="tak",$G269="nie")</formula>
    </cfRule>
  </conditionalFormatting>
  <conditionalFormatting sqref="H326:H330">
    <cfRule type="expression" dxfId="236" priority="178">
      <formula>OR(AND($F326="tak",$G326="tak",ISBLANK($H326)=FALSE),AND($F326="nie",ISBLANK($H326)=FALSE))</formula>
    </cfRule>
    <cfRule type="expression" dxfId="235" priority="179">
      <formula>OR($F326="nie",AND($F326="tak",$G326="tak"))</formula>
    </cfRule>
    <cfRule type="expression" dxfId="234" priority="180">
      <formula>AND($F326="tak",$G326="nie")</formula>
    </cfRule>
  </conditionalFormatting>
  <conditionalFormatting sqref="H353:H362">
    <cfRule type="expression" dxfId="233" priority="168">
      <formula>OR(AND($F353="tak",$G353="tak",ISBLANK($H353)=FALSE),AND($F353="nie",ISBLANK($H353)=FALSE))</formula>
    </cfRule>
    <cfRule type="expression" dxfId="232" priority="169">
      <formula>OR($F353="nie",AND($F353="tak",$G353="tak"))</formula>
    </cfRule>
    <cfRule type="expression" dxfId="231" priority="170">
      <formula>AND($F353="tak",$G353="nie")</formula>
    </cfRule>
  </conditionalFormatting>
  <conditionalFormatting sqref="H409:H413">
    <cfRule type="expression" dxfId="230" priority="123">
      <formula>OR(AND($F409="tak",$G409="tak",ISBLANK($H409)=FALSE),AND($F409="nie",ISBLANK($H409)=FALSE))</formula>
    </cfRule>
    <cfRule type="expression" dxfId="229" priority="124">
      <formula>OR($F409="nie",AND($F409="tak",$G409="tak"))</formula>
    </cfRule>
    <cfRule type="expression" dxfId="228" priority="125">
      <formula>AND($F409="tak",$G409="nie")</formula>
    </cfRule>
  </conditionalFormatting>
  <conditionalFormatting sqref="H418:H457">
    <cfRule type="expression" dxfId="227" priority="114">
      <formula>OR(AND($F418="tak",$G418="tak",ISBLANK($H418)=FALSE),AND($F418="nie",ISBLANK($H418)=FALSE))</formula>
    </cfRule>
    <cfRule type="expression" dxfId="226" priority="115">
      <formula>OR($F418="nie",AND($F418="tak",$G418="tak"))</formula>
    </cfRule>
    <cfRule type="expression" dxfId="225" priority="116">
      <formula>AND($F418="tak",$G418="nie")</formula>
    </cfRule>
  </conditionalFormatting>
  <conditionalFormatting sqref="H566:H569">
    <cfRule type="expression" dxfId="224" priority="159">
      <formula>OR(AND($F566="tak",$G566="tak",ISBLANK($H566)=FALSE),AND($F566="nie",ISBLANK($H566)=FALSE))</formula>
    </cfRule>
    <cfRule type="expression" dxfId="223" priority="160">
      <formula>OR($F566="nie",AND($F566="tak",$G566="tak"))</formula>
    </cfRule>
    <cfRule type="expression" dxfId="222" priority="161">
      <formula>AND($F566="tak",$G566="nie")</formula>
    </cfRule>
  </conditionalFormatting>
  <conditionalFormatting sqref="H574:H583">
    <cfRule type="expression" dxfId="221" priority="156">
      <formula>OR(AND($F574="tak",$G574="tak",ISBLANK($H574)=FALSE),AND($F574="nie",ISBLANK($H574)=FALSE))</formula>
    </cfRule>
    <cfRule type="expression" dxfId="220" priority="157">
      <formula>OR($F574="nie",AND($F574="tak",$G574="tak"))</formula>
    </cfRule>
    <cfRule type="expression" dxfId="219" priority="158">
      <formula>AND($F574="tak",$G574="nie")</formula>
    </cfRule>
  </conditionalFormatting>
  <conditionalFormatting sqref="H616:H625">
    <cfRule type="expression" dxfId="218" priority="151">
      <formula>OR(AND($F616="tak",$G616="tak",ISBLANK($H616)=FALSE),AND($F616="nie",ISBLANK($H616)=FALSE))</formula>
    </cfRule>
    <cfRule type="expression" dxfId="217" priority="152">
      <formula>OR($F616="nie",AND($F616="tak",$G616="tak"))</formula>
    </cfRule>
    <cfRule type="expression" dxfId="216" priority="153">
      <formula>AND($F616="tak",$G616="nie")</formula>
    </cfRule>
  </conditionalFormatting>
  <conditionalFormatting sqref="I195:I216">
    <cfRule type="expression" dxfId="215" priority="53">
      <formula>OR($J195="uzupełnij dane",$J195="popraw dane")</formula>
    </cfRule>
    <cfRule type="expression" dxfId="214" priority="126">
      <formula>$J195="wstaw dane"</formula>
    </cfRule>
    <cfRule type="cellIs" dxfId="213" priority="127" operator="equal">
      <formula>0</formula>
    </cfRule>
  </conditionalFormatting>
  <conditionalFormatting sqref="I269:I283">
    <cfRule type="expression" dxfId="212" priority="52">
      <formula>OR($J269="uzupełnij dane",$J269="popraw dane")</formula>
    </cfRule>
    <cfRule type="expression" dxfId="211" priority="181">
      <formula>$J269="wstaw dane"</formula>
    </cfRule>
    <cfRule type="cellIs" dxfId="210" priority="182" operator="equal">
      <formula>0</formula>
    </cfRule>
  </conditionalFormatting>
  <conditionalFormatting sqref="I326:I330">
    <cfRule type="expression" dxfId="209" priority="51">
      <formula>OR($J326="uzupełnij dane",$J326="popraw dane")</formula>
    </cfRule>
    <cfRule type="expression" dxfId="208" priority="176">
      <formula>$J326="wstaw dane"</formula>
    </cfRule>
    <cfRule type="cellIs" dxfId="207" priority="177" operator="equal">
      <formula>0</formula>
    </cfRule>
  </conditionalFormatting>
  <conditionalFormatting sqref="I353:I367">
    <cfRule type="expression" dxfId="206" priority="50">
      <formula>OR($J353="uzupełnij dane",$J353="popraw dane")</formula>
    </cfRule>
    <cfRule type="expression" dxfId="205" priority="166">
      <formula>$J353="wstaw dane"</formula>
    </cfRule>
    <cfRule type="cellIs" dxfId="204" priority="167" operator="equal">
      <formula>0</formula>
    </cfRule>
  </conditionalFormatting>
  <conditionalFormatting sqref="I409:I413">
    <cfRule type="containsText" dxfId="203" priority="322" operator="containsText" text="uzupełnij">
      <formula>NOT(ISERROR(SEARCH("uzupełnij",I409)))</formula>
    </cfRule>
  </conditionalFormatting>
  <conditionalFormatting sqref="I418:I462">
    <cfRule type="expression" dxfId="202" priority="49">
      <formula>OR($J418="uzupełnij dane",$J418="popraw dane")</formula>
    </cfRule>
    <cfRule type="expression" dxfId="201" priority="112">
      <formula>$J418="wstaw dane"</formula>
    </cfRule>
    <cfRule type="cellIs" dxfId="200" priority="113" operator="equal">
      <formula>0</formula>
    </cfRule>
  </conditionalFormatting>
  <conditionalFormatting sqref="I565:I569">
    <cfRule type="containsText" dxfId="199" priority="162" operator="containsText" text="uzupełnij">
      <formula>NOT(ISERROR(SEARCH("uzupełnij",I565)))</formula>
    </cfRule>
  </conditionalFormatting>
  <conditionalFormatting sqref="I574:I583">
    <cfRule type="expression" dxfId="198" priority="48">
      <formula>OR($J574="uzupełnij dane",$J574="popraw dane")</formula>
    </cfRule>
    <cfRule type="expression" dxfId="197" priority="154">
      <formula>$J574="wstaw dane"</formula>
    </cfRule>
    <cfRule type="cellIs" dxfId="196" priority="155" operator="equal">
      <formula>0</formula>
    </cfRule>
  </conditionalFormatting>
  <conditionalFormatting sqref="I616:I625">
    <cfRule type="expression" dxfId="195" priority="47">
      <formula>OR($J616="uzupełnij dane",$J616="popraw dane")</formula>
    </cfRule>
    <cfRule type="expression" dxfId="194" priority="149">
      <formula>$J616="wstaw dane"</formula>
    </cfRule>
    <cfRule type="cellIs" dxfId="193" priority="150" operator="equal">
      <formula>0</formula>
    </cfRule>
  </conditionalFormatting>
  <conditionalFormatting sqref="I658:I697 E658:E697">
    <cfRule type="cellIs" dxfId="192" priority="198" operator="equal">
      <formula>0</formula>
    </cfRule>
  </conditionalFormatting>
  <conditionalFormatting sqref="I658:I697">
    <cfRule type="expression" dxfId="191" priority="187">
      <formula>OR($J658="uzupełnij dane",$J658="popraw dane")</formula>
    </cfRule>
    <cfRule type="expression" dxfId="190" priority="197">
      <formula>$J658="wstaw dane"</formula>
    </cfRule>
  </conditionalFormatting>
  <conditionalFormatting sqref="J96:J135">
    <cfRule type="containsText" dxfId="189" priority="104" operator="containsText" text="wstaw dane">
      <formula>NOT(ISERROR(SEARCH("wstaw dane",J96)))</formula>
    </cfRule>
    <cfRule type="containsText" dxfId="188" priority="105" operator="containsText" text="ok">
      <formula>NOT(ISERROR(SEARCH("ok",J96)))</formula>
    </cfRule>
  </conditionalFormatting>
  <conditionalFormatting sqref="J195">
    <cfRule type="containsText" dxfId="187" priority="146" operator="containsText" text="wstaw dane">
      <formula>NOT(ISERROR(SEARCH("wstaw dane",J195)))</formula>
    </cfRule>
    <cfRule type="containsText" dxfId="186" priority="147" operator="containsText" text="ok">
      <formula>NOT(ISERROR(SEARCH("ok",J195)))</formula>
    </cfRule>
  </conditionalFormatting>
  <conditionalFormatting sqref="J197:J216">
    <cfRule type="containsText" dxfId="185" priority="135" operator="containsText" text="wstaw dane">
      <formula>NOT(ISERROR(SEARCH("wstaw dane",J197)))</formula>
    </cfRule>
    <cfRule type="containsText" dxfId="184" priority="136" operator="containsText" text="ok">
      <formula>NOT(ISERROR(SEARCH("ok",J197)))</formula>
    </cfRule>
  </conditionalFormatting>
  <conditionalFormatting sqref="J223:J242">
    <cfRule type="containsText" dxfId="183" priority="143" operator="containsText" text="ok">
      <formula>NOT(ISERROR(SEARCH("ok",J223)))</formula>
    </cfRule>
  </conditionalFormatting>
  <conditionalFormatting sqref="J245:J264">
    <cfRule type="containsText" dxfId="182" priority="142" operator="containsText" text="ok">
      <formula>NOT(ISERROR(SEARCH("ok",J245)))</formula>
    </cfRule>
  </conditionalFormatting>
  <conditionalFormatting sqref="J269:J283">
    <cfRule type="containsText" dxfId="181" priority="423" operator="containsText" text="wstaw dane">
      <formula>NOT(ISERROR(SEARCH("wstaw dane",J269)))</formula>
    </cfRule>
    <cfRule type="containsText" dxfId="180" priority="428" operator="containsText" text="ok">
      <formula>NOT(ISERROR(SEARCH("ok",J269)))</formula>
    </cfRule>
  </conditionalFormatting>
  <conditionalFormatting sqref="J290:J304">
    <cfRule type="containsText" dxfId="179" priority="426" operator="containsText" text="ok">
      <formula>NOT(ISERROR(SEARCH("ok",J290)))</formula>
    </cfRule>
  </conditionalFormatting>
  <conditionalFormatting sqref="J307:J321">
    <cfRule type="containsText" dxfId="178" priority="310" operator="containsText" text="ok">
      <formula>NOT(ISERROR(SEARCH("ok",J307)))</formula>
    </cfRule>
  </conditionalFormatting>
  <conditionalFormatting sqref="J326:J330">
    <cfRule type="containsText" dxfId="177" priority="415" operator="containsText" text="wstaw dane">
      <formula>NOT(ISERROR(SEARCH("wstaw dane",J326)))</formula>
    </cfRule>
    <cfRule type="containsText" dxfId="176" priority="418" operator="containsText" text="ok">
      <formula>NOT(ISERROR(SEARCH("ok",J326)))</formula>
    </cfRule>
  </conditionalFormatting>
  <conditionalFormatting sqref="J337:J341">
    <cfRule type="containsText" dxfId="175" priority="411" operator="containsText" text="ok">
      <formula>NOT(ISERROR(SEARCH("ok",J337)))</formula>
    </cfRule>
  </conditionalFormatting>
  <conditionalFormatting sqref="J344:J348">
    <cfRule type="containsText" dxfId="174" priority="304" operator="containsText" text="ok">
      <formula>NOT(ISERROR(SEARCH("ok",J344)))</formula>
    </cfRule>
  </conditionalFormatting>
  <conditionalFormatting sqref="J353:J367">
    <cfRule type="containsText" dxfId="173" priority="387" operator="containsText" text="wstaw dane">
      <formula>NOT(ISERROR(SEARCH("wstaw dane",J353)))</formula>
    </cfRule>
    <cfRule type="containsText" dxfId="172" priority="390" operator="containsText" text="ok">
      <formula>NOT(ISERROR(SEARCH("ok",J353)))</formula>
    </cfRule>
  </conditionalFormatting>
  <conditionalFormatting sqref="J374:J388">
    <cfRule type="containsText" dxfId="171" priority="405" operator="containsText" text="ok">
      <formula>NOT(ISERROR(SEARCH("ok",J374)))</formula>
    </cfRule>
  </conditionalFormatting>
  <conditionalFormatting sqref="J391:J405">
    <cfRule type="containsText" dxfId="170" priority="298" operator="containsText" text="ok">
      <formula>NOT(ISERROR(SEARCH("ok",J391)))</formula>
    </cfRule>
  </conditionalFormatting>
  <conditionalFormatting sqref="J409:J413">
    <cfRule type="containsText" dxfId="169" priority="375" operator="containsText" text="wstaw dane">
      <formula>NOT(ISERROR(SEARCH("wstaw dane",J409)))</formula>
    </cfRule>
    <cfRule type="containsText" dxfId="168" priority="378" operator="containsText" text="ok">
      <formula>NOT(ISERROR(SEARCH("ok",J409)))</formula>
    </cfRule>
  </conditionalFormatting>
  <conditionalFormatting sqref="J418:J462">
    <cfRule type="containsText" dxfId="167" priority="363" operator="containsText" text="wstaw dane">
      <formula>NOT(ISERROR(SEARCH("wstaw dane",J418)))</formula>
    </cfRule>
    <cfRule type="containsText" dxfId="166" priority="365" operator="containsText" text="ok">
      <formula>NOT(ISERROR(SEARCH("ok",J418)))</formula>
    </cfRule>
  </conditionalFormatting>
  <conditionalFormatting sqref="J469:J513">
    <cfRule type="containsText" dxfId="165" priority="358" operator="containsText" text="ok">
      <formula>NOT(ISERROR(SEARCH("ok",J469)))</formula>
    </cfRule>
  </conditionalFormatting>
  <conditionalFormatting sqref="J516:J560">
    <cfRule type="containsText" dxfId="164" priority="292" operator="containsText" text="ok">
      <formula>NOT(ISERROR(SEARCH("ok",J516)))</formula>
    </cfRule>
  </conditionalFormatting>
  <conditionalFormatting sqref="J565:J569">
    <cfRule type="containsText" dxfId="163" priority="350" operator="containsText" text="wstaw dane">
      <formula>NOT(ISERROR(SEARCH("wstaw dane",J565)))</formula>
    </cfRule>
    <cfRule type="containsText" dxfId="162" priority="351" operator="containsText" text="ok">
      <formula>NOT(ISERROR(SEARCH("ok",J565)))</formula>
    </cfRule>
  </conditionalFormatting>
  <conditionalFormatting sqref="J574:J583">
    <cfRule type="containsText" dxfId="161" priority="335" operator="containsText" text="wstaw dane">
      <formula>NOT(ISERROR(SEARCH("wstaw dane",J574)))</formula>
    </cfRule>
    <cfRule type="containsText" dxfId="160" priority="337" operator="containsText" text="ok">
      <formula>NOT(ISERROR(SEARCH("ok",J574)))</formula>
    </cfRule>
  </conditionalFormatting>
  <conditionalFormatting sqref="J590:J599">
    <cfRule type="containsText" dxfId="159" priority="342" operator="containsText" text="ok">
      <formula>NOT(ISERROR(SEARCH("ok",J590)))</formula>
    </cfRule>
  </conditionalFormatting>
  <conditionalFormatting sqref="J602:J611">
    <cfRule type="containsText" dxfId="158" priority="285" operator="containsText" text="ok">
      <formula>NOT(ISERROR(SEARCH("ok",J602)))</formula>
    </cfRule>
  </conditionalFormatting>
  <conditionalFormatting sqref="J616:J625">
    <cfRule type="containsText" dxfId="157" priority="328" operator="containsText" text="wstaw dane">
      <formula>NOT(ISERROR(SEARCH("wstaw dane",J616)))</formula>
    </cfRule>
    <cfRule type="containsText" dxfId="156" priority="330" operator="containsText" text="ok">
      <formula>NOT(ISERROR(SEARCH("ok",J616)))</formula>
    </cfRule>
  </conditionalFormatting>
  <conditionalFormatting sqref="J632:J641">
    <cfRule type="containsText" dxfId="155" priority="323" operator="containsText" text="ok">
      <formula>NOT(ISERROR(SEARCH("ok",J632)))</formula>
    </cfRule>
  </conditionalFormatting>
  <conditionalFormatting sqref="J644:J653">
    <cfRule type="containsText" dxfId="154" priority="279" operator="containsText" text="ok">
      <formula>NOT(ISERROR(SEARCH("ok",J644)))</formula>
    </cfRule>
  </conditionalFormatting>
  <conditionalFormatting sqref="J658:J697">
    <cfRule type="containsText" dxfId="153" priority="232" operator="containsText" text="wstaw dane">
      <formula>NOT(ISERROR(SEARCH("wstaw dane",J658)))</formula>
    </cfRule>
    <cfRule type="containsText" dxfId="152" priority="234" operator="containsText" text="ok">
      <formula>NOT(ISERROR(SEARCH("ok",J658)))</formula>
    </cfRule>
  </conditionalFormatting>
  <conditionalFormatting sqref="J702:J741">
    <cfRule type="containsText" dxfId="151" priority="227" operator="containsText" text="ok">
      <formula>NOT(ISERROR(SEARCH("ok",J702)))</formula>
    </cfRule>
  </conditionalFormatting>
  <conditionalFormatting sqref="J744:J783">
    <cfRule type="containsText" dxfId="150" priority="215" operator="containsText" text="ok">
      <formula>NOT(ISERROR(SEARCH("ok",J744)))</formula>
    </cfRule>
  </conditionalFormatting>
  <conditionalFormatting sqref="K18:AE18">
    <cfRule type="expression" dxfId="149" priority="1506">
      <formula>AND($C2255=1,ISNUMBER(K18)=TRUE)</formula>
    </cfRule>
    <cfRule type="expression" dxfId="148" priority="1507">
      <formula>AND($C2255=2,K$12&gt;Koniec_Projekt,K$12&lt;=Koniec)</formula>
    </cfRule>
    <cfRule type="expression" dxfId="147" priority="1508">
      <formula>AND($C2255=2,K$12&lt;=Koniec_Projekt)</formula>
    </cfRule>
  </conditionalFormatting>
  <conditionalFormatting sqref="K20:AE20 K28:AE28 K36:AE36 K44:AE44 K52:AE52 K60:AE60 K68:AE68 K76:AE76">
    <cfRule type="cellIs" dxfId="146" priority="90" operator="lessThan">
      <formula>0</formula>
    </cfRule>
  </conditionalFormatting>
  <conditionalFormatting sqref="K26:AE26">
    <cfRule type="expression" dxfId="145" priority="1503">
      <formula>AND($C2256=1,ISNUMBER(K26)=TRUE)</formula>
    </cfRule>
    <cfRule type="expression" dxfId="144" priority="1504">
      <formula>AND($C2256=2,K$12&gt;Koniec_Projekt,K$12&lt;=Koniec)</formula>
    </cfRule>
    <cfRule type="expression" dxfId="143" priority="1505">
      <formula>AND($C2256=2,K$12&lt;=Koniec_Projekt)</formula>
    </cfRule>
  </conditionalFormatting>
  <conditionalFormatting sqref="K34:AE34">
    <cfRule type="expression" dxfId="142" priority="1521">
      <formula>AND($C2257=1,ISNUMBER(K34)=TRUE)</formula>
    </cfRule>
    <cfRule type="expression" dxfId="141" priority="1522">
      <formula>AND($C2257=2,K$12&gt;Koniec_Projekt,K$12&lt;=Koniec)</formula>
    </cfRule>
    <cfRule type="expression" dxfId="140" priority="1523">
      <formula>AND($C2257=2,K$12&lt;=Koniec_Projekt)</formula>
    </cfRule>
  </conditionalFormatting>
  <conditionalFormatting sqref="K42:AE42">
    <cfRule type="expression" dxfId="139" priority="1518">
      <formula>AND($C2258=1,ISNUMBER(K42)=TRUE)</formula>
    </cfRule>
    <cfRule type="expression" dxfId="138" priority="1519">
      <formula>AND($C2258=2,K$12&gt;Koniec_Projekt,K$12&lt;=Koniec)</formula>
    </cfRule>
    <cfRule type="expression" dxfId="137" priority="1520">
      <formula>AND($C2258=2,K$12&lt;=Koniec_Projekt)</formula>
    </cfRule>
  </conditionalFormatting>
  <conditionalFormatting sqref="K50:AE50">
    <cfRule type="expression" dxfId="136" priority="1515">
      <formula>AND($C2259=1,ISNUMBER(K50)=TRUE)</formula>
    </cfRule>
    <cfRule type="expression" dxfId="135" priority="1516">
      <formula>AND($C2259=2,K$12&gt;Koniec_Projekt,K$12&lt;=Koniec)</formula>
    </cfRule>
    <cfRule type="expression" dxfId="134" priority="1517">
      <formula>AND($C2259=2,K$12&lt;=Koniec_Projekt)</formula>
    </cfRule>
  </conditionalFormatting>
  <conditionalFormatting sqref="K57:AE57">
    <cfRule type="expression" dxfId="133" priority="6">
      <formula>$C2260=2</formula>
    </cfRule>
  </conditionalFormatting>
  <conditionalFormatting sqref="K58:AE58">
    <cfRule type="expression" dxfId="132" priority="7">
      <formula>AND($C2260=1,ISNUMBER(K58)=TRUE)</formula>
    </cfRule>
    <cfRule type="expression" dxfId="131" priority="8">
      <formula>AND($C2260=2,K$12&gt;Koniec_Projekt,K$12&lt;=Koniec)</formula>
    </cfRule>
    <cfRule type="expression" dxfId="130" priority="9">
      <formula>AND($C2260=2,K$12&lt;=Koniec_Projekt)</formula>
    </cfRule>
  </conditionalFormatting>
  <conditionalFormatting sqref="K66:AE66">
    <cfRule type="expression" dxfId="129" priority="1500">
      <formula>AND($C2261=1,ISNUMBER(K66)=TRUE)</formula>
    </cfRule>
    <cfRule type="expression" dxfId="128" priority="1501">
      <formula>AND($C2261=2,K$12&gt;Koniec_Projekt,K$12&lt;=Koniec)</formula>
    </cfRule>
    <cfRule type="expression" dxfId="127" priority="1502">
      <formula>AND($C2261=2,K$12&lt;=Koniec_Projekt)</formula>
    </cfRule>
  </conditionalFormatting>
  <conditionalFormatting sqref="K74:AE74">
    <cfRule type="expression" dxfId="126" priority="1509">
      <formula>AND($C2262=1,ISNUMBER(K74)=TRUE)</formula>
    </cfRule>
    <cfRule type="expression" dxfId="125" priority="1510">
      <formula>AND($C2262=2,K$12&gt;Koniec_Projekt,K$12&lt;=Koniec)</formula>
    </cfRule>
    <cfRule type="expression" dxfId="124" priority="1511">
      <formula>AND($C2262=2,K$12&lt;=Koniec_Projekt)</formula>
    </cfRule>
  </conditionalFormatting>
  <conditionalFormatting sqref="K81:AE83 K85:AE89">
    <cfRule type="cellIs" dxfId="123" priority="6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122" priority="54" operator="equal">
      <formula>0</formula>
    </cfRule>
  </conditionalFormatting>
  <conditionalFormatting sqref="K145:AE145">
    <cfRule type="expression" dxfId="121" priority="97">
      <formula>AND(K$12&gt;Koniec_Projekt,K$12&lt;=Koniec)</formula>
    </cfRule>
    <cfRule type="expression" dxfId="120" priority="98">
      <formula>K$12&lt;=Koniec_Projekt</formula>
    </cfRule>
  </conditionalFormatting>
  <conditionalFormatting sqref="K146:AE146">
    <cfRule type="cellIs" dxfId="119" priority="96" operator="lessThan">
      <formula>0</formula>
    </cfRule>
  </conditionalFormatting>
  <conditionalFormatting sqref="K151:AE151">
    <cfRule type="expression" dxfId="118" priority="100">
      <formula>AND(K$12&gt;Koniec_Projekt,K$12&lt;=Koniec)</formula>
    </cfRule>
    <cfRule type="expression" dxfId="117" priority="101">
      <formula>K$12&lt;=Koniec_Projekt</formula>
    </cfRule>
  </conditionalFormatting>
  <conditionalFormatting sqref="K152:AE152">
    <cfRule type="cellIs" dxfId="116" priority="62" operator="lessThan">
      <formula>0</formula>
    </cfRule>
  </conditionalFormatting>
  <conditionalFormatting sqref="K158:AE171 K175:AE188">
    <cfRule type="cellIs" dxfId="115" priority="10" operator="lessThan">
      <formula>0</formula>
    </cfRule>
  </conditionalFormatting>
  <conditionalFormatting sqref="K195:AE216">
    <cfRule type="cellIs" dxfId="114" priority="55" operator="equal">
      <formula>0</formula>
    </cfRule>
  </conditionalFormatting>
  <conditionalFormatting sqref="K223:AE242">
    <cfRule type="expression" dxfId="113" priority="17">
      <formula>AND($G197="tak",K$192&gt;=Poczatek,K$192&lt;=Koniec_Projekt)</formula>
    </cfRule>
    <cfRule type="expression" dxfId="112" priority="18">
      <formula>AND(OR(K$192&lt;Poczatek,K$192&gt;Koniec_Projekt),$F197="tak",$G197="tak",ISBLANK(K223)=FALSE)</formula>
    </cfRule>
    <cfRule type="expression" dxfId="111" priority="19">
      <formula>OR($F197="nie",$G197="nie")</formula>
    </cfRule>
    <cfRule type="expression" dxfId="110" priority="45">
      <formula>AND(OR(ISBLANK($F197),ISBLANK($G197)),ISBLANK(K223)=FALSE)</formula>
    </cfRule>
  </conditionalFormatting>
  <conditionalFormatting sqref="K245:AE264">
    <cfRule type="cellIs" dxfId="109" priority="56" operator="equal">
      <formula>0</formula>
    </cfRule>
  </conditionalFormatting>
  <conditionalFormatting sqref="K290:AE304">
    <cfRule type="expression" dxfId="108" priority="20">
      <formula>AND($G269="tak",K$192&gt;=Poczatek,K$192&lt;=Koniec_Projekt)</formula>
    </cfRule>
    <cfRule type="expression" dxfId="107" priority="21">
      <formula>AND(OR(K$192&lt;Poczatek,K$192&gt;Koniec_Projekt),$F269="tak",$G269="tak",ISBLANK(K290)=FALSE)</formula>
    </cfRule>
    <cfRule type="expression" dxfId="106" priority="22">
      <formula>OR($F269="nie",$G269="nie")</formula>
    </cfRule>
    <cfRule type="expression" dxfId="105" priority="194">
      <formula>AND(OR(ISBLANK($F269),ISBLANK($G269)),ISBLANK(K290)=FALSE)</formula>
    </cfRule>
  </conditionalFormatting>
  <conditionalFormatting sqref="K337:AE341">
    <cfRule type="expression" dxfId="104" priority="23">
      <formula>AND(K$192&gt;=Poczatek,K$192&lt;=Koniec_Projekt,$G326="tak")</formula>
    </cfRule>
    <cfRule type="expression" dxfId="103" priority="24">
      <formula>AND(OR(K$192&lt;Poczatek,K$192&gt;Koniec_Projekt),$F326="tak",$G326="tak",ISBLANK(K337)=FALSE)</formula>
    </cfRule>
    <cfRule type="expression" dxfId="102" priority="26">
      <formula>OR($F326="nie",$G326="nie")</formula>
    </cfRule>
    <cfRule type="expression" dxfId="101" priority="59">
      <formula>AND(OR(ISBLANK($F326),ISBLANK($G326)),ISBLANK(K337)=FALSE)</formula>
    </cfRule>
  </conditionalFormatting>
  <conditionalFormatting sqref="K374:AE388">
    <cfRule type="expression" dxfId="100" priority="27">
      <formula>AND(K$192&gt;=Poczatek,K$192&lt;=Koniec_Projekt,$G353="tak")</formula>
    </cfRule>
    <cfRule type="expression" dxfId="99" priority="31">
      <formula>AND(OR(K$192&lt;Poczatek,K$192&gt;Koniec_Projekt),$F353="tak",$G353="tak",ISBLANK(K374)=FALSE)</formula>
    </cfRule>
    <cfRule type="expression" dxfId="98" priority="32">
      <formula>OR($F353="nie",$G353="nie")</formula>
    </cfRule>
    <cfRule type="expression" dxfId="97" priority="195">
      <formula>AND(OR(ISBLANK($F353),ISBLANK($G353)),ISBLANK(K374)=FALSE)</formula>
    </cfRule>
  </conditionalFormatting>
  <conditionalFormatting sqref="K409:AE413 K565:AE569">
    <cfRule type="expression" dxfId="96" priority="15">
      <formula>AND(K$408&gt;=$D409,K$408&lt;=YEAR($E409))</formula>
    </cfRule>
    <cfRule type="expression" dxfId="95" priority="16">
      <formula>AND(OR(K$192&gt;YEAR($E409),K$192&lt;$D409),ISBLANK(K409)=FALSE)</formula>
    </cfRule>
  </conditionalFormatting>
  <conditionalFormatting sqref="K469:AE513">
    <cfRule type="expression" dxfId="94" priority="28">
      <formula>AND($G418="tak",K$192&gt;=Poczatek,K$192&lt;=Koniec_Projekt)</formula>
    </cfRule>
    <cfRule type="expression" dxfId="93" priority="33">
      <formula>AND($G418="tak",$F418="tak",OR(K$192&lt;Poczatek,K$192&gt;Koniec_Projekt),ISBLANK(K469)=FALSE)</formula>
    </cfRule>
    <cfRule type="expression" dxfId="92" priority="34">
      <formula>OR($G418="nie",$F418="nie")</formula>
    </cfRule>
    <cfRule type="expression" dxfId="91" priority="193">
      <formula>AND(OR(ISBLANK($F418),ISBLANK($G418)),ISBLANK(K469)=FALSE)</formula>
    </cfRule>
  </conditionalFormatting>
  <conditionalFormatting sqref="K590:AE599 K632:AE641">
    <cfRule type="expression" dxfId="90" priority="29">
      <formula>AND($G574="tak",K$192&gt;=Poczatek,K$192&lt;=Koniec_Projekt)</formula>
    </cfRule>
    <cfRule type="expression" dxfId="89" priority="37">
      <formula>AND($G574="tak",$F574="tak",OR(K$192&lt;Poczatek,K$192&gt;Koniec_Projekt),ISBLANK(K590)=FALSE)</formula>
    </cfRule>
    <cfRule type="expression" dxfId="88" priority="38">
      <formula>OR($F574="nie",$G574="nie")</formula>
    </cfRule>
    <cfRule type="expression" dxfId="87" priority="191">
      <formula>AND(OR(ISBLANK($F574),ISBLANK($G574)),ISBLANK(K590)=FALSE)</formula>
    </cfRule>
  </conditionalFormatting>
  <conditionalFormatting sqref="K658:AE697">
    <cfRule type="expression" dxfId="86" priority="39">
      <formula>AND(K$657&gt;Koniec_Projekt,K$657&lt;=Koniec)</formula>
    </cfRule>
    <cfRule type="expression" dxfId="85" priority="40">
      <formula>AND(K$657&gt;=Poczatek,K$657&lt;=Koniec_Projekt)</formula>
    </cfRule>
    <cfRule type="expression" dxfId="84" priority="106">
      <formula>AND(OR(K$192&gt;Koniec,K$192&lt;Poczatek),ISBLANK(K658)=FALSE)</formula>
    </cfRule>
  </conditionalFormatting>
  <conditionalFormatting sqref="K702:AE741">
    <cfRule type="expression" dxfId="83" priority="30">
      <formula>$G658="nie"</formula>
    </cfRule>
    <cfRule type="expression" dxfId="82" priority="41">
      <formula>AND($G658="tak",K$192&gt;=Poczatek,K$192&lt;=Koniec_Projekt)</formula>
    </cfRule>
    <cfRule type="expression" dxfId="81" priority="44">
      <formula>OR(AND($G658="nie",ISBLANK(K702)=FALSE),AND($G658="tak",ISBLANK(K702)=FALSE,OR(K$192&lt;Poczatek,K$192&gt;Koniec_Projekt)))</formula>
    </cfRule>
    <cfRule type="expression" dxfId="80" priority="189">
      <formula>AND(OR(ISBLANK($F658),ISBLANK($G658)),ISBLANK(K702)=FALSE)</formula>
    </cfRule>
  </conditionalFormatting>
  <conditionalFormatting sqref="K744:AE783">
    <cfRule type="expression" dxfId="79" priority="57">
      <formula>OR(AND($G658="nie",K$192&lt;=Koniec_Projekt),K744=0)</formula>
    </cfRule>
  </conditionalFormatting>
  <conditionalFormatting sqref="K2316:AE3181">
    <cfRule type="cellIs" dxfId="78" priority="13" operator="lessThan">
      <formula>0</formula>
    </cfRule>
  </conditionalFormatting>
  <conditionalFormatting sqref="B820:AE820">
    <cfRule type="expression" dxfId="77" priority="5">
      <formula>Okres_Prognozy&gt;10</formula>
    </cfRule>
  </conditionalFormatting>
  <conditionalFormatting sqref="G565">
    <cfRule type="expression" dxfId="76" priority="4">
      <formula>AND($F565="nie",$G565="tak")</formula>
    </cfRule>
  </conditionalFormatting>
  <conditionalFormatting sqref="H565">
    <cfRule type="expression" dxfId="75" priority="1">
      <formula>OR(AND($F565="tak",$G565="tak",ISBLANK($H565)=FALSE),AND($F565="nie",ISBLANK($H565)=FALSE))</formula>
    </cfRule>
    <cfRule type="expression" dxfId="74" priority="2">
      <formula>OR($F565="nie",AND($F565="tak",$G565="tak"))</formula>
    </cfRule>
    <cfRule type="expression" dxfId="73" priority="3">
      <formula>AND($F565="tak",$G565="nie")</formula>
    </cfRule>
  </conditionalFormatting>
  <dataValidations count="40">
    <dataValidation type="custom" allowBlank="1" showErrorMessage="1" errorTitle="Nieprawidłowy rok" error="Rok zakupu nie może przekraczać okresu realizacji Projektu" sqref="E1506:E1510 E363:E367 E1839:E1843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sqref="C565:C569 C271:C283 C327:C330 C353:C367 C418:C457 C574:C583 C409:C413 C616:C625 C660:C697" xr:uid="{58256A15-F2B2-4F00-B5C2-7E05104B9B15}">
      <formula1>Lista_Modulow_Menu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$C2262=2</formula1>
    </dataValidation>
    <dataValidation type="custom" allowBlank="1" showInputMessage="1" showErrorMessage="1" sqref="K66:AE66" xr:uid="{DF8F6E9C-9199-4076-952B-9699217BCE90}">
      <formula1>$C2261=2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$C2260=2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$C2259=2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$C2258=2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$C2257=2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$C2256=2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$C2255=2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AND(K642&gt;0,K642&lt;=1,$F1936="tak",$G1936="tak")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63:AE1963" xr:uid="{F8E679AA-045E-4DF8-BC09-0BDF2CE08EAD}">
      <formula1>AND(K1963&gt;0,K1963&lt;=1,$F1937="tak",$G1937="tak")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AND(K600&gt;0,K600&lt;=1,$F1861="tak",$G1861="tak")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AND(K613&gt;0,K613&lt;=1,$F1862="tak",$G1862="tak")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888:AE1888" xr:uid="{CD2C78F8-750E-46BD-9FCD-DE62D388A916}">
      <formula1>AND(K1888&gt;0,K1888&lt;=1,$F1863="tak",$G1863="tak")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785" min="1" max="23" man="1"/>
    <brk id="82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69850</xdr:rowOff>
                  </from>
                  <to>
                    <xdr:col>7</xdr:col>
                    <xdr:colOff>692150</xdr:colOff>
                    <xdr:row>17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107950</xdr:colOff>
                    <xdr:row>23</xdr:row>
                    <xdr:rowOff>69850</xdr:rowOff>
                  </from>
                  <to>
                    <xdr:col>7</xdr:col>
                    <xdr:colOff>704850</xdr:colOff>
                    <xdr:row>25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25400</xdr:rowOff>
                  </from>
                  <to>
                    <xdr:col>6</xdr:col>
                    <xdr:colOff>425450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25400</xdr:rowOff>
                  </from>
                  <to>
                    <xdr:col>7</xdr:col>
                    <xdr:colOff>660400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196850</xdr:colOff>
                    <xdr:row>16</xdr:row>
                    <xdr:rowOff>31750</xdr:rowOff>
                  </from>
                  <to>
                    <xdr:col>6</xdr:col>
                    <xdr:colOff>381000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406400</xdr:colOff>
                    <xdr:row>16</xdr:row>
                    <xdr:rowOff>31750</xdr:rowOff>
                  </from>
                  <to>
                    <xdr:col>7</xdr:col>
                    <xdr:colOff>590550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692150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196850</xdr:colOff>
                    <xdr:row>32</xdr:row>
                    <xdr:rowOff>12700</xdr:rowOff>
                  </from>
                  <to>
                    <xdr:col>6</xdr:col>
                    <xdr:colOff>419100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425450</xdr:colOff>
                    <xdr:row>32</xdr:row>
                    <xdr:rowOff>12700</xdr:rowOff>
                  </from>
                  <to>
                    <xdr:col>7</xdr:col>
                    <xdr:colOff>647700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50800</xdr:rowOff>
                  </from>
                  <to>
                    <xdr:col>7</xdr:col>
                    <xdr:colOff>711200</xdr:colOff>
                    <xdr:row>41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215900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660400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107950</xdr:colOff>
                    <xdr:row>47</xdr:row>
                    <xdr:rowOff>50800</xdr:rowOff>
                  </from>
                  <to>
                    <xdr:col>7</xdr:col>
                    <xdr:colOff>704850</xdr:colOff>
                    <xdr:row>49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425450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425450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107950</xdr:colOff>
                    <xdr:row>55</xdr:row>
                    <xdr:rowOff>50800</xdr:rowOff>
                  </from>
                  <to>
                    <xdr:col>7</xdr:col>
                    <xdr:colOff>704850</xdr:colOff>
                    <xdr:row>57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6350</xdr:rowOff>
                  </from>
                  <to>
                    <xdr:col>6</xdr:col>
                    <xdr:colOff>425450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425450</xdr:colOff>
                    <xdr:row>56</xdr:row>
                    <xdr:rowOff>6350</xdr:rowOff>
                  </from>
                  <to>
                    <xdr:col>7</xdr:col>
                    <xdr:colOff>647700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101600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425450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425450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692150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196850</xdr:colOff>
                    <xdr:row>72</xdr:row>
                    <xdr:rowOff>12700</xdr:rowOff>
                  </from>
                  <to>
                    <xdr:col>6</xdr:col>
                    <xdr:colOff>419100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12700</xdr:rowOff>
                  </from>
                  <to>
                    <xdr:col>7</xdr:col>
                    <xdr:colOff>641350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10</xdr:col>
                    <xdr:colOff>400050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06"/>
  <sheetViews>
    <sheetView showGridLines="0" zoomScaleNormal="100" workbookViewId="0">
      <selection activeCell="A302" sqref="A302:XFD1048576"/>
    </sheetView>
  </sheetViews>
  <sheetFormatPr defaultColWidth="0" defaultRowHeight="12" zeroHeight="1"/>
  <cols>
    <col min="1" max="1" width="2.88671875" style="1" customWidth="1"/>
    <col min="2" max="2" width="47.44140625" style="1" bestFit="1" customWidth="1"/>
    <col min="3" max="4" width="12.5546875" style="1" customWidth="1"/>
    <col min="5" max="7" width="13.5546875" style="1" customWidth="1"/>
    <col min="8" max="8" width="9.88671875" style="254" hidden="1" customWidth="1"/>
    <col min="9" max="9" width="9.88671875" style="1" customWidth="1"/>
    <col min="10" max="10" width="22.109375" style="1" customWidth="1"/>
    <col min="11" max="31" width="12.88671875" style="1" customWidth="1"/>
    <col min="32" max="32" width="2.88671875" style="1" customWidth="1"/>
    <col min="33" max="16384" width="9.44140625" style="1" hidden="1"/>
  </cols>
  <sheetData>
    <row r="1" spans="2:31"/>
    <row r="2" spans="2:31" ht="12" customHeight="1">
      <c r="B2" s="660" t="str">
        <f>Założenia!B2</f>
        <v>Wstaw nazwę podmiotu oraz tytuł projektu w zakładce Dane Wnioskodawcy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</row>
    <row r="3" spans="2:31" ht="12" customHeight="1"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661"/>
      <c r="W3" s="661"/>
      <c r="X3" s="661"/>
      <c r="Y3" s="661"/>
      <c r="Z3" s="661"/>
      <c r="AA3" s="661"/>
      <c r="AB3" s="661"/>
      <c r="AC3" s="661"/>
      <c r="AD3" s="661"/>
      <c r="AE3" s="661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249</v>
      </c>
      <c r="C12" s="35"/>
      <c r="D12" s="35"/>
      <c r="E12" s="35"/>
      <c r="F12" s="23"/>
      <c r="G12" s="23"/>
      <c r="H12" s="310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5" t="s">
        <v>773</v>
      </c>
      <c r="J14" s="565" t="s">
        <v>781</v>
      </c>
    </row>
    <row r="15" spans="2:31">
      <c r="B15" s="7" t="s">
        <v>425</v>
      </c>
      <c r="F15" s="13">
        <f>IF(ISBLANK(DaneBiezace),ROUND('Sprawozdania finansowe'!E141,0),ROUND('Sprawozdania finansowe'!F141,0))</f>
        <v>0</v>
      </c>
      <c r="J15" s="626"/>
    </row>
    <row r="16" spans="2:31"/>
    <row r="17" spans="2:31">
      <c r="B17" s="29" t="s">
        <v>784</v>
      </c>
      <c r="C17" s="30"/>
      <c r="D17" s="30"/>
      <c r="E17" s="30"/>
      <c r="F17" s="30"/>
      <c r="G17" s="30"/>
      <c r="H17" s="311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2"/>
      <c r="C18" s="94"/>
      <c r="D18" s="19"/>
      <c r="E18" s="19"/>
      <c r="F18" s="19"/>
      <c r="G18" s="19"/>
      <c r="H18" s="312"/>
      <c r="I18" s="19"/>
      <c r="J18" s="94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303"/>
      <c r="C19" s="78"/>
      <c r="D19" s="52"/>
      <c r="E19" s="52"/>
      <c r="F19" s="52"/>
      <c r="G19" s="52"/>
      <c r="H19" s="314"/>
      <c r="I19" s="52"/>
      <c r="J19" s="3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2:31">
      <c r="B20" s="303"/>
      <c r="C20" s="52"/>
      <c r="D20" s="52"/>
      <c r="E20" s="52"/>
      <c r="F20" s="52"/>
      <c r="G20" s="52"/>
      <c r="H20" s="314"/>
      <c r="I20" s="52"/>
      <c r="J20" s="33"/>
      <c r="K20" s="343"/>
      <c r="L20" s="343"/>
      <c r="M20" s="343"/>
      <c r="N20" s="343"/>
      <c r="O20" s="343"/>
      <c r="P20" s="343"/>
      <c r="Q20" s="343"/>
      <c r="R20" s="343"/>
      <c r="S20" s="343"/>
      <c r="T20" s="343"/>
      <c r="U20" s="343"/>
      <c r="V20" s="343"/>
      <c r="W20" s="343"/>
      <c r="X20" s="343"/>
      <c r="Y20" s="343"/>
      <c r="Z20" s="343"/>
      <c r="AA20" s="343"/>
      <c r="AB20" s="343"/>
      <c r="AC20" s="343"/>
      <c r="AD20" s="343"/>
      <c r="AE20" s="343"/>
    </row>
    <row r="21" spans="2:31">
      <c r="B21" s="303"/>
      <c r="C21" s="52"/>
      <c r="D21" s="52"/>
      <c r="E21" s="52"/>
      <c r="F21" s="52"/>
      <c r="G21" s="52"/>
      <c r="H21" s="314"/>
      <c r="I21" s="52"/>
      <c r="J21" s="3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  <c r="Z21" s="343"/>
      <c r="AA21" s="343"/>
      <c r="AB21" s="343"/>
      <c r="AC21" s="343"/>
      <c r="AD21" s="343"/>
      <c r="AE21" s="343"/>
    </row>
    <row r="22" spans="2:31">
      <c r="B22" s="304"/>
      <c r="C22" s="89"/>
      <c r="D22" s="89"/>
      <c r="E22" s="89"/>
      <c r="F22" s="89"/>
      <c r="G22" s="89"/>
      <c r="H22" s="313"/>
      <c r="I22" s="89"/>
      <c r="J22" s="90"/>
      <c r="K22" s="346"/>
      <c r="L22" s="346"/>
      <c r="M22" s="346"/>
      <c r="N22" s="346"/>
      <c r="O22" s="346"/>
      <c r="P22" s="346"/>
      <c r="Q22" s="346"/>
      <c r="R22" s="346"/>
      <c r="S22" s="346"/>
      <c r="T22" s="346"/>
      <c r="U22" s="346"/>
      <c r="V22" s="346"/>
      <c r="W22" s="346"/>
      <c r="X22" s="346"/>
      <c r="Y22" s="346"/>
      <c r="Z22" s="346"/>
      <c r="AA22" s="346"/>
      <c r="AB22" s="346"/>
      <c r="AC22" s="346"/>
      <c r="AD22" s="346"/>
      <c r="AE22" s="346"/>
    </row>
    <row r="23" spans="2:31">
      <c r="B23" s="178" t="s">
        <v>317</v>
      </c>
      <c r="C23" s="179"/>
      <c r="D23" s="179"/>
      <c r="E23" s="179"/>
      <c r="F23" s="179"/>
      <c r="G23" s="179"/>
      <c r="H23" s="317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785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775</v>
      </c>
      <c r="C27" s="30"/>
      <c r="D27" s="30"/>
      <c r="E27" s="30"/>
      <c r="F27" s="30"/>
      <c r="G27" s="30"/>
      <c r="H27" s="311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2"/>
      <c r="C28" s="94"/>
      <c r="D28" s="19"/>
      <c r="E28" s="19"/>
      <c r="F28" s="19"/>
      <c r="G28" s="19"/>
      <c r="H28" s="312"/>
      <c r="I28" s="19"/>
      <c r="J28" s="94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2:31">
      <c r="B29" s="303"/>
      <c r="C29" s="78"/>
      <c r="D29" s="52"/>
      <c r="E29" s="52"/>
      <c r="F29" s="52"/>
      <c r="G29" s="52"/>
      <c r="H29" s="314"/>
      <c r="I29" s="52"/>
      <c r="J29" s="3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2:31">
      <c r="B30" s="303"/>
      <c r="C30" s="52"/>
      <c r="D30" s="52"/>
      <c r="E30" s="52"/>
      <c r="F30" s="52"/>
      <c r="G30" s="52"/>
      <c r="H30" s="314"/>
      <c r="I30" s="52"/>
      <c r="J30" s="3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2:31">
      <c r="B31" s="303"/>
      <c r="C31" s="52"/>
      <c r="D31" s="52"/>
      <c r="E31" s="52"/>
      <c r="F31" s="52"/>
      <c r="G31" s="52"/>
      <c r="H31" s="314"/>
      <c r="I31" s="52"/>
      <c r="J31" s="3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2:31">
      <c r="B32" s="304"/>
      <c r="C32" s="89"/>
      <c r="D32" s="89"/>
      <c r="E32" s="89"/>
      <c r="F32" s="89"/>
      <c r="G32" s="89"/>
      <c r="H32" s="313"/>
      <c r="I32" s="89"/>
      <c r="J32" s="90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6"/>
      <c r="Y32" s="346"/>
      <c r="Z32" s="346"/>
      <c r="AA32" s="346"/>
      <c r="AB32" s="346"/>
      <c r="AC32" s="346"/>
      <c r="AD32" s="346"/>
      <c r="AE32" s="346"/>
    </row>
    <row r="33" spans="2:31">
      <c r="B33" s="178" t="s">
        <v>317</v>
      </c>
      <c r="C33" s="179"/>
      <c r="D33" s="179"/>
      <c r="E33" s="179"/>
      <c r="F33" s="179"/>
      <c r="G33" s="179"/>
      <c r="H33" s="317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6" t="s">
        <v>779</v>
      </c>
      <c r="C34" s="40"/>
      <c r="D34" s="40"/>
      <c r="E34" s="40"/>
      <c r="F34" s="40"/>
      <c r="G34" s="40"/>
      <c r="H34" s="566"/>
      <c r="I34" s="40"/>
      <c r="J34" s="40"/>
      <c r="K34" s="559">
        <f>K33</f>
        <v>0</v>
      </c>
      <c r="L34" s="559">
        <f>K34+L33</f>
        <v>0</v>
      </c>
      <c r="M34" s="559">
        <f t="shared" ref="M34:W34" si="12">L34+M33</f>
        <v>0</v>
      </c>
      <c r="N34" s="559">
        <f t="shared" si="12"/>
        <v>0</v>
      </c>
      <c r="O34" s="559">
        <f t="shared" si="12"/>
        <v>0</v>
      </c>
      <c r="P34" s="559">
        <f t="shared" si="12"/>
        <v>0</v>
      </c>
      <c r="Q34" s="559">
        <f t="shared" si="12"/>
        <v>0</v>
      </c>
      <c r="R34" s="559">
        <f t="shared" si="12"/>
        <v>0</v>
      </c>
      <c r="S34" s="559">
        <f t="shared" si="12"/>
        <v>0</v>
      </c>
      <c r="T34" s="559">
        <f t="shared" si="12"/>
        <v>0</v>
      </c>
      <c r="U34" s="559">
        <f t="shared" si="12"/>
        <v>0</v>
      </c>
      <c r="V34" s="559">
        <f t="shared" si="12"/>
        <v>0</v>
      </c>
      <c r="W34" s="559">
        <f t="shared" si="12"/>
        <v>0</v>
      </c>
      <c r="X34" s="559">
        <f>W34+X33</f>
        <v>0</v>
      </c>
      <c r="Y34" s="559">
        <f t="shared" ref="Y34:AA34" si="13">X34+Y33</f>
        <v>0</v>
      </c>
      <c r="Z34" s="559">
        <f t="shared" si="13"/>
        <v>0</v>
      </c>
      <c r="AA34" s="559">
        <f t="shared" si="13"/>
        <v>0</v>
      </c>
      <c r="AB34" s="559">
        <f t="shared" ref="AB34" si="14">AA34+AB33</f>
        <v>0</v>
      </c>
      <c r="AC34" s="559">
        <f t="shared" ref="AC34" si="15">AB34+AC33</f>
        <v>0</v>
      </c>
      <c r="AD34" s="559">
        <f t="shared" ref="AD34" si="16">AC34+AD33</f>
        <v>0</v>
      </c>
      <c r="AE34" s="559">
        <f t="shared" ref="AE34" si="17">AD34+AE33</f>
        <v>0</v>
      </c>
    </row>
    <row r="35" spans="2:31">
      <c r="B35" s="567" t="s">
        <v>780</v>
      </c>
      <c r="C35" s="567"/>
      <c r="D35" s="567"/>
      <c r="E35" s="567"/>
      <c r="F35" s="567"/>
      <c r="G35" s="567"/>
      <c r="H35" s="568"/>
      <c r="I35" s="567"/>
      <c r="J35" s="567"/>
      <c r="K35" s="569">
        <f>K45</f>
        <v>0</v>
      </c>
      <c r="L35" s="569">
        <f t="shared" ref="L35:W35" si="18">L45</f>
        <v>0</v>
      </c>
      <c r="M35" s="569">
        <f t="shared" si="18"/>
        <v>0</v>
      </c>
      <c r="N35" s="569">
        <f t="shared" si="18"/>
        <v>0</v>
      </c>
      <c r="O35" s="569">
        <f t="shared" si="18"/>
        <v>0</v>
      </c>
      <c r="P35" s="569">
        <f t="shared" si="18"/>
        <v>0</v>
      </c>
      <c r="Q35" s="569">
        <f t="shared" si="18"/>
        <v>0</v>
      </c>
      <c r="R35" s="569">
        <f t="shared" si="18"/>
        <v>0</v>
      </c>
      <c r="S35" s="569">
        <f t="shared" si="18"/>
        <v>0</v>
      </c>
      <c r="T35" s="569">
        <f t="shared" si="18"/>
        <v>0</v>
      </c>
      <c r="U35" s="569">
        <f t="shared" si="18"/>
        <v>0</v>
      </c>
      <c r="V35" s="569">
        <f t="shared" si="18"/>
        <v>0</v>
      </c>
      <c r="W35" s="569">
        <f t="shared" si="18"/>
        <v>0</v>
      </c>
      <c r="X35" s="569">
        <f>X45</f>
        <v>0</v>
      </c>
      <c r="Y35" s="569">
        <f t="shared" ref="Y35:AA35" si="19">Y45</f>
        <v>0</v>
      </c>
      <c r="Z35" s="569">
        <f t="shared" si="19"/>
        <v>0</v>
      </c>
      <c r="AA35" s="569">
        <f t="shared" si="19"/>
        <v>0</v>
      </c>
      <c r="AB35" s="569">
        <f t="shared" ref="AB35:AE35" si="20">AB45</f>
        <v>0</v>
      </c>
      <c r="AC35" s="569">
        <f t="shared" si="20"/>
        <v>0</v>
      </c>
      <c r="AD35" s="569">
        <f t="shared" si="20"/>
        <v>0</v>
      </c>
      <c r="AE35" s="569">
        <f t="shared" si="20"/>
        <v>0</v>
      </c>
    </row>
    <row r="36" spans="2:31">
      <c r="L36" s="5"/>
    </row>
    <row r="37" spans="2:31">
      <c r="B37" s="29" t="s">
        <v>776</v>
      </c>
      <c r="C37" s="30"/>
      <c r="D37" s="30"/>
      <c r="E37" s="30"/>
      <c r="F37" s="30"/>
      <c r="G37" s="30"/>
      <c r="H37" s="311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2"/>
      <c r="I38" s="19"/>
      <c r="J38" s="94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4"/>
      <c r="I39" s="52"/>
      <c r="J39" s="3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4"/>
      <c r="I40" s="52"/>
      <c r="J40" s="3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4"/>
      <c r="I41" s="52"/>
      <c r="J41" s="3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3"/>
      <c r="I42" s="89"/>
      <c r="J42" s="90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</row>
    <row r="43" spans="2:31">
      <c r="B43" s="178" t="s">
        <v>424</v>
      </c>
      <c r="C43" s="179"/>
      <c r="D43" s="179"/>
      <c r="E43" s="179"/>
      <c r="F43" s="179"/>
      <c r="G43" s="179"/>
      <c r="H43" s="317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6" t="s">
        <v>779</v>
      </c>
      <c r="C44" s="40"/>
      <c r="D44" s="40"/>
      <c r="E44" s="40"/>
      <c r="F44" s="40"/>
      <c r="G44" s="40"/>
      <c r="H44" s="566"/>
      <c r="I44" s="40"/>
      <c r="J44" s="40"/>
      <c r="K44" s="559">
        <f>K43</f>
        <v>0</v>
      </c>
      <c r="L44" s="559">
        <f t="shared" ref="L44:X44" si="24">K44+L43</f>
        <v>0</v>
      </c>
      <c r="M44" s="559">
        <f t="shared" si="24"/>
        <v>0</v>
      </c>
      <c r="N44" s="559">
        <f t="shared" si="24"/>
        <v>0</v>
      </c>
      <c r="O44" s="559">
        <f t="shared" si="24"/>
        <v>0</v>
      </c>
      <c r="P44" s="559">
        <f t="shared" si="24"/>
        <v>0</v>
      </c>
      <c r="Q44" s="559">
        <f t="shared" si="24"/>
        <v>0</v>
      </c>
      <c r="R44" s="559">
        <f t="shared" si="24"/>
        <v>0</v>
      </c>
      <c r="S44" s="559">
        <f t="shared" si="24"/>
        <v>0</v>
      </c>
      <c r="T44" s="559">
        <f t="shared" si="24"/>
        <v>0</v>
      </c>
      <c r="U44" s="559">
        <f t="shared" si="24"/>
        <v>0</v>
      </c>
      <c r="V44" s="559">
        <f t="shared" si="24"/>
        <v>0</v>
      </c>
      <c r="W44" s="559">
        <f t="shared" si="24"/>
        <v>0</v>
      </c>
      <c r="X44" s="559">
        <f t="shared" si="24"/>
        <v>0</v>
      </c>
      <c r="Y44" s="559">
        <f t="shared" ref="Y44" si="25">X44+Y43</f>
        <v>0</v>
      </c>
      <c r="Z44" s="559">
        <f t="shared" ref="Z44" si="26">Y44+Z43</f>
        <v>0</v>
      </c>
      <c r="AA44" s="559">
        <f t="shared" ref="AA44" si="27">Z44+AA43</f>
        <v>0</v>
      </c>
      <c r="AB44" s="559">
        <f t="shared" ref="AB44" si="28">AA44+AB43</f>
        <v>0</v>
      </c>
      <c r="AC44" s="559">
        <f t="shared" ref="AC44" si="29">AB44+AC43</f>
        <v>0</v>
      </c>
      <c r="AD44" s="559">
        <f t="shared" ref="AD44" si="30">AC44+AD43</f>
        <v>0</v>
      </c>
      <c r="AE44" s="559">
        <f t="shared" ref="AE44" si="31">AD44+AE43</f>
        <v>0</v>
      </c>
    </row>
    <row r="45" spans="2:31">
      <c r="B45" s="567" t="s">
        <v>780</v>
      </c>
      <c r="C45" s="567"/>
      <c r="D45" s="567"/>
      <c r="E45" s="567"/>
      <c r="F45" s="567"/>
      <c r="G45" s="567"/>
      <c r="H45" s="568"/>
      <c r="I45" s="567"/>
      <c r="J45" s="567"/>
      <c r="K45" s="569">
        <f>K34-K44</f>
        <v>0</v>
      </c>
      <c r="L45" s="569">
        <f>L34-L44</f>
        <v>0</v>
      </c>
      <c r="M45" s="569">
        <f t="shared" ref="M45:W45" si="32">M34-M44</f>
        <v>0</v>
      </c>
      <c r="N45" s="569">
        <f t="shared" si="32"/>
        <v>0</v>
      </c>
      <c r="O45" s="569">
        <f t="shared" si="32"/>
        <v>0</v>
      </c>
      <c r="P45" s="569">
        <f t="shared" si="32"/>
        <v>0</v>
      </c>
      <c r="Q45" s="569">
        <f t="shared" si="32"/>
        <v>0</v>
      </c>
      <c r="R45" s="569">
        <f t="shared" si="32"/>
        <v>0</v>
      </c>
      <c r="S45" s="569">
        <f t="shared" si="32"/>
        <v>0</v>
      </c>
      <c r="T45" s="569">
        <f t="shared" si="32"/>
        <v>0</v>
      </c>
      <c r="U45" s="569">
        <f t="shared" si="32"/>
        <v>0</v>
      </c>
      <c r="V45" s="569">
        <f t="shared" si="32"/>
        <v>0</v>
      </c>
      <c r="W45" s="569">
        <f t="shared" si="32"/>
        <v>0</v>
      </c>
      <c r="X45" s="569">
        <f>X34-X44</f>
        <v>0</v>
      </c>
      <c r="Y45" s="569">
        <f t="shared" ref="Y45:AA45" si="33">Y34-Y44</f>
        <v>0</v>
      </c>
      <c r="Z45" s="569">
        <f t="shared" si="33"/>
        <v>0</v>
      </c>
      <c r="AA45" s="569">
        <f t="shared" si="33"/>
        <v>0</v>
      </c>
      <c r="AB45" s="569">
        <f t="shared" ref="AB45:AE45" si="34">AB34-AB44</f>
        <v>0</v>
      </c>
      <c r="AC45" s="569">
        <f t="shared" si="34"/>
        <v>0</v>
      </c>
      <c r="AD45" s="569">
        <f t="shared" si="34"/>
        <v>0</v>
      </c>
      <c r="AE45" s="569">
        <f t="shared" si="34"/>
        <v>0</v>
      </c>
    </row>
    <row r="46" spans="2:31"/>
    <row r="47" spans="2:31">
      <c r="B47" s="430" t="s">
        <v>774</v>
      </c>
      <c r="C47" s="510"/>
      <c r="D47" s="233"/>
      <c r="E47" s="233"/>
      <c r="F47" s="233"/>
      <c r="G47" s="233"/>
      <c r="H47" s="233"/>
      <c r="I47" s="233"/>
      <c r="J47" s="421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777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778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317</v>
      </c>
      <c r="C50" s="96"/>
      <c r="D50" s="96"/>
      <c r="E50" s="96"/>
      <c r="F50" s="96"/>
      <c r="G50" s="96"/>
      <c r="H50" s="319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30" t="s">
        <v>425</v>
      </c>
      <c r="C53" s="510"/>
      <c r="D53" s="233"/>
      <c r="E53" s="233"/>
      <c r="F53" s="233"/>
      <c r="G53" s="233"/>
      <c r="H53" s="233"/>
      <c r="I53" s="233"/>
      <c r="J53" s="421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777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778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317</v>
      </c>
      <c r="C56" s="96"/>
      <c r="D56" s="96"/>
      <c r="E56" s="96"/>
      <c r="F56" s="96"/>
      <c r="G56" s="96"/>
      <c r="H56" s="319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4.5">
      <c r="B59" s="32" t="s">
        <v>278</v>
      </c>
      <c r="C59" s="36"/>
      <c r="D59" s="36"/>
      <c r="E59" s="36"/>
      <c r="F59" s="36"/>
      <c r="G59" s="36"/>
      <c r="H59" s="318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1">
      <c r="B61" s="227" t="s">
        <v>363</v>
      </c>
      <c r="C61" s="228" t="s">
        <v>388</v>
      </c>
      <c r="D61" s="229" t="s">
        <v>389</v>
      </c>
      <c r="E61" s="229" t="s">
        <v>390</v>
      </c>
      <c r="F61" s="229" t="s">
        <v>391</v>
      </c>
      <c r="G61" s="229" t="s">
        <v>426</v>
      </c>
      <c r="H61" s="311"/>
      <c r="I61" s="230"/>
      <c r="J61" s="494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5"/>
      <c r="I62" s="101"/>
      <c r="J62" s="515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30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trwałe'!F1125="tak",'Środki trwałe'!G1125="nie"),'Środki trwałe'!H1125,0)</f>
        <v>0</v>
      </c>
      <c r="F63" s="94">
        <f ca="1">IFERROR(IF(E63=0,0,ROUND(E63*C63,0)),0)</f>
        <v>0</v>
      </c>
      <c r="G63" s="33"/>
      <c r="H63" s="314"/>
      <c r="I63" s="52"/>
      <c r="J63" s="489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4"/>
      <c r="I64" s="52"/>
      <c r="J64" s="489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4"/>
      <c r="I65" s="52"/>
      <c r="J65" s="489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4"/>
      <c r="I66" s="52"/>
      <c r="J66" s="489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4"/>
      <c r="I67" s="52"/>
      <c r="J67" s="489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4"/>
      <c r="I68" s="52"/>
      <c r="J68" s="489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4"/>
      <c r="I69" s="52"/>
      <c r="J69" s="489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4"/>
      <c r="I70" s="52"/>
      <c r="J70" s="489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4"/>
      <c r="I71" s="52"/>
      <c r="J71" s="489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4"/>
      <c r="I72" s="52"/>
      <c r="J72" s="489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4"/>
      <c r="I73" s="52"/>
      <c r="J73" s="489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4"/>
      <c r="I74" s="52"/>
      <c r="J74" s="489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4"/>
      <c r="I75" s="52"/>
      <c r="J75" s="489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4"/>
      <c r="I76" s="52"/>
      <c r="J76" s="489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4"/>
      <c r="I77" s="52"/>
      <c r="J77" s="489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4"/>
      <c r="I78" s="52"/>
      <c r="J78" s="489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4"/>
      <c r="I79" s="52"/>
      <c r="J79" s="489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4"/>
      <c r="I80" s="52"/>
      <c r="J80" s="489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4"/>
      <c r="I81" s="52"/>
      <c r="J81" s="489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4"/>
      <c r="I82" s="52"/>
      <c r="J82" s="489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4"/>
      <c r="I83" s="52"/>
      <c r="J83" s="489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317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9"/>
      <c r="I84" s="96"/>
      <c r="J84" s="490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427</v>
      </c>
      <c r="C85" s="101"/>
      <c r="D85" s="101"/>
      <c r="E85" s="101"/>
      <c r="F85" s="101"/>
      <c r="G85" s="101"/>
      <c r="H85" s="315"/>
      <c r="I85" s="101"/>
      <c r="J85" s="491"/>
      <c r="K85" s="102">
        <f t="shared" ref="K85:W85" si="70">IF(LataProjekcji&lt;=Koniec,ROUND(K354+K361+K368+K375+K501+K382+K389+K396+K403+K410+K417+K424+K431+K438+K445+K452+K459+K466+K473+K480+K487+K494,0),0)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IF(LataProjekcji&lt;=Koniec,ROUND(X354+X361+X368+X375+X501+X382+X389+X396+X403+X410+X417+X424+X431+X438+X445+X452+X459+X466+X473+X480+X487+X494,0),0)</f>
        <v>0</v>
      </c>
      <c r="Y85" s="102">
        <f t="shared" ref="Y85:AA85" ca="1" si="71">IF(LataProjekcji&lt;=Koniec,ROUND(Y354+Y361+Y368+Y375+Y501+Y382+Y389+Y396+Y403+Y410+Y417+Y424+Y431+Y438+Y445+Y452+Y459+Y466+Y473+Y480+Y487+Y494,0),0)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IF(LataProjekcji&lt;=Koniec,ROUND(AB354+AB361+AB368+AB375+AB501+AB382+AB389+AB396+AB403+AB410+AB417+AB424+AB431+AB438+AB445+AB452+AB459+AB466+AB473+AB480+AB487+AB494,0),0)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428</v>
      </c>
      <c r="C86" s="52"/>
      <c r="D86" s="52"/>
      <c r="E86" s="52"/>
      <c r="F86" s="52"/>
      <c r="G86" s="52"/>
      <c r="H86" s="314"/>
      <c r="I86" s="52"/>
      <c r="J86" s="492"/>
      <c r="K86" s="33">
        <f t="shared" ref="K86:W86" si="73">IF(LataProjekcji&lt;=Koniec,ROUND(K355+K362+K369+K376+K502+K383+K390+K397+K404+K411+K418+K425+K432+K439+K446+K453+K460+K467+K474+K481+K488+K495,0),0)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IF(LataProjekcji&lt;=Koniec,ROUND(X355+X362+X369+X376+X502+X383+X390+X397+X404+X411+X418+X425+X432+X439+X446+X453+X460+X467+X474+X481+X488+X495,0),0)</f>
        <v>0</v>
      </c>
      <c r="Y86" s="33">
        <f t="shared" ref="Y86:AA86" ca="1" si="74">IF(LataProjekcji&lt;=Koniec,ROUND(Y355+Y362+Y369+Y376+Y502+Y383+Y390+Y397+Y404+Y411+Y418+Y425+Y432+Y439+Y446+Y453+Y460+Y467+Y474+Y481+Y488+Y495,0),0)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IF(LataProjekcji&lt;=Koniec,ROUND(AB355+AB362+AB369+AB376+AB502+AB383+AB390+AB397+AB404+AB411+AB418+AB425+AB432+AB439+AB446+AB453+AB460+AB467+AB474+AB481+AB488+AB495,0),0)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429</v>
      </c>
      <c r="C87" s="105"/>
      <c r="D87" s="105"/>
      <c r="E87" s="105"/>
      <c r="F87" s="105"/>
      <c r="G87" s="105"/>
      <c r="H87" s="323"/>
      <c r="I87" s="105"/>
      <c r="J87" s="493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430</v>
      </c>
      <c r="C88" s="52"/>
      <c r="D88" s="52"/>
      <c r="E88" s="52"/>
      <c r="F88" s="52"/>
      <c r="G88" s="52"/>
      <c r="H88" s="314"/>
      <c r="I88" s="52"/>
      <c r="J88" s="492"/>
      <c r="K88" s="86">
        <f t="shared" ref="K88:W88" si="76">IF(LataProjekcji&lt;=Koniec,ROUND(K356+K363+K370+K377+K503+K384+K391+K398+K405+K412+K419+K426+K433+K440+K447+K454+K461+K468+K475+K482+K489+K496,0),0)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IF(LataProjekcji&lt;=Koniec,ROUND(X356+X363+X370+X377+X503+X384+X391+X398+X405+X412+X419+X426+X433+X440+X447+X454+X461+X468+X475+X482+X489+X496,0),0)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IF(LataProjekcji&lt;=Koniec,ROUND(AB356+AB363+AB370+AB377+AB503+AB384+AB391+AB398+AB405+AB412+AB419+AB426+AB433+AB440+AB447+AB454+AB461+AB468+AB475+AB482+AB489+AB496,0),0)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5"/>
    </row>
    <row r="90" spans="2:31">
      <c r="B90"/>
      <c r="C90"/>
      <c r="D90"/>
      <c r="E90"/>
      <c r="F90"/>
      <c r="G90"/>
      <c r="H90"/>
      <c r="I90"/>
      <c r="J90" s="476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1">
      <c r="B91" s="227" t="s">
        <v>370</v>
      </c>
      <c r="C91" s="228" t="s">
        <v>388</v>
      </c>
      <c r="D91" s="229" t="s">
        <v>398</v>
      </c>
      <c r="E91" s="229" t="s">
        <v>390</v>
      </c>
      <c r="F91" s="229" t="s">
        <v>391</v>
      </c>
      <c r="G91" s="229" t="s">
        <v>426</v>
      </c>
      <c r="H91" s="311"/>
      <c r="I91" s="230"/>
      <c r="J91" s="494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5"/>
      <c r="I92" s="101"/>
      <c r="J92" s="496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4"/>
      <c r="I93" s="52"/>
      <c r="J93" s="489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4"/>
      <c r="I94" s="52"/>
      <c r="J94" s="489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4"/>
      <c r="I95" s="52"/>
      <c r="J95" s="489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4"/>
      <c r="I96" s="52"/>
      <c r="J96" s="489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4"/>
      <c r="I97" s="52"/>
      <c r="J97" s="489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4"/>
      <c r="I98" s="52"/>
      <c r="J98" s="489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4"/>
      <c r="I99" s="52"/>
      <c r="J99" s="489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4"/>
      <c r="I100" s="52"/>
      <c r="J100" s="489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4"/>
      <c r="I101" s="52"/>
      <c r="J101" s="489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4"/>
      <c r="I102" s="52"/>
      <c r="J102" s="489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4"/>
      <c r="I103" s="52"/>
      <c r="J103" s="489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4"/>
      <c r="I104" s="52"/>
      <c r="J104" s="489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4"/>
      <c r="I105" s="52"/>
      <c r="J105" s="489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4"/>
      <c r="I106" s="52"/>
      <c r="J106" s="489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317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9"/>
      <c r="I107" s="96"/>
      <c r="J107" s="490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427</v>
      </c>
      <c r="C108" s="101"/>
      <c r="D108" s="101"/>
      <c r="E108" s="101"/>
      <c r="F108" s="101"/>
      <c r="G108" s="101"/>
      <c r="H108" s="315"/>
      <c r="I108" s="101"/>
      <c r="J108" s="491"/>
      <c r="K108" s="102">
        <f t="shared" ref="K108:W108" ca="1" si="86">ROUND(K511+K518+K525+K532+K609+K602+K595+K588+K581+K574+K567+K560+K553+K546+K539,0)</f>
        <v>0</v>
      </c>
      <c r="L108" s="102">
        <f ca="1">ROUND(L511+L518+L525+L532+L609+L602+L595+L588+L581+L574+L567+L560+L553+L546+L539,0)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ROUND(X511+X518+X525+X532+X609+X602+X595+X588+X581+X574+X567+X560+X553+X546+X539,0)</f>
        <v>0</v>
      </c>
      <c r="Y108" s="102">
        <f t="shared" ref="Y108:AA108" ca="1" si="87">ROUND(Y511+Y518+Y525+Y532+Y609+Y602+Y595+Y588+Y581+Y574+Y567+Y560+Y553+Y546+Y539,0)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ROUND(AB511+AB518+AB525+AB532+AB609+AB602+AB595+AB588+AB581+AB574+AB567+AB560+AB553+AB546+AB539,0)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428</v>
      </c>
      <c r="C109" s="52"/>
      <c r="D109" s="52"/>
      <c r="E109" s="52"/>
      <c r="F109" s="52"/>
      <c r="G109" s="52"/>
      <c r="H109" s="314"/>
      <c r="I109" s="52"/>
      <c r="J109" s="492"/>
      <c r="K109" s="33">
        <f t="shared" ref="K109:W109" ca="1" si="89">ROUND(K512+K519+K526+K533+K610+K603+K596+K589+K582+K575+K568+K561+K554+K547+K540,0)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ROUND(X512+X519+X526+X533+X610+X603+X596+X589+X582+X575+X568+X561+X554+X547+X540,0)</f>
        <v>0</v>
      </c>
      <c r="Y109" s="33">
        <f t="shared" ref="Y109:AA109" ca="1" si="90">ROUND(Y512+Y519+Y526+Y533+Y610+Y603+Y596+Y589+Y582+Y575+Y568+Y561+Y554+Y547+Y540,0)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ROUND(AB512+AB519+AB526+AB533+AB610+AB603+AB596+AB589+AB582+AB575+AB568+AB561+AB554+AB547+AB540,0)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429</v>
      </c>
      <c r="C110" s="105"/>
      <c r="D110" s="105"/>
      <c r="E110" s="105"/>
      <c r="F110" s="105"/>
      <c r="G110" s="105"/>
      <c r="H110" s="323"/>
      <c r="I110" s="105"/>
      <c r="J110" s="493"/>
      <c r="K110" s="106">
        <f>'Środki trwałe'!K322</f>
        <v>0</v>
      </c>
      <c r="L110" s="106">
        <f>'Środki trwałe'!L322</f>
        <v>0</v>
      </c>
      <c r="M110" s="106">
        <f>'Środki trwałe'!M322</f>
        <v>0</v>
      </c>
      <c r="N110" s="106">
        <f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430</v>
      </c>
      <c r="C111" s="52"/>
      <c r="D111" s="52"/>
      <c r="E111" s="52"/>
      <c r="F111" s="52"/>
      <c r="G111" s="52"/>
      <c r="H111" s="314"/>
      <c r="I111" s="52"/>
      <c r="J111" s="492"/>
      <c r="K111" s="86">
        <f t="shared" ref="K111:W111" ca="1" si="92">ROUND(K513+K520+K527+K534+K611+K541+K548+K555+K562+K569+K576+K583+K590+K597+K604,0)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ROUND(X513+X520+X527+X534+X611+X541+X548+X555+X562+X569+X576+X583+X590+X597+X604,0)</f>
        <v>0</v>
      </c>
      <c r="Y111" s="86">
        <f t="shared" ref="Y111:AA111" ca="1" si="93">ROUND(Y513+Y520+Y527+Y534+Y611+Y541+Y548+Y555+Y562+Y569+Y576+Y583+Y590+Y597+Y604,0)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ROUND(AB513+AB520+AB527+AB534+AB611+AB541+AB548+AB555+AB562+AB569+AB576+AB583+AB590+AB597+AB604,0)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5"/>
    </row>
    <row r="113" spans="1:31" customFormat="1">
      <c r="A113" s="1"/>
      <c r="J113" s="476"/>
    </row>
    <row r="114" spans="1:31" ht="21">
      <c r="B114" s="227" t="s">
        <v>371</v>
      </c>
      <c r="C114" s="228" t="s">
        <v>388</v>
      </c>
      <c r="D114" s="229" t="s">
        <v>398</v>
      </c>
      <c r="E114" s="229" t="s">
        <v>390</v>
      </c>
      <c r="F114" s="229" t="s">
        <v>391</v>
      </c>
      <c r="G114" s="229" t="s">
        <v>426</v>
      </c>
      <c r="H114" s="311"/>
      <c r="I114" s="230"/>
      <c r="J114" s="494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5"/>
      <c r="I115" s="101"/>
      <c r="J115" s="496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4"/>
      <c r="I116" s="52"/>
      <c r="J116" s="489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4"/>
      <c r="I117" s="52"/>
      <c r="J117" s="489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4"/>
      <c r="I118" s="52"/>
      <c r="J118" s="489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4"/>
      <c r="I119" s="52"/>
      <c r="J119" s="489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317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9"/>
      <c r="I120" s="96"/>
      <c r="J120" s="490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427</v>
      </c>
      <c r="C121" s="101"/>
      <c r="D121" s="101"/>
      <c r="E121" s="101"/>
      <c r="F121" s="101"/>
      <c r="G121" s="101"/>
      <c r="H121" s="315"/>
      <c r="I121" s="101"/>
      <c r="J121" s="491"/>
      <c r="K121" s="102">
        <f t="shared" ref="K121:W121" ca="1" si="100">ROUND(K619+K626+K633+K640+K647,0)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ROUND(X619+X626+X633+X640+X647,0)</f>
        <v>0</v>
      </c>
      <c r="Y121" s="102">
        <f t="shared" ref="Y121:AA121" ca="1" si="101">ROUND(Y619+Y626+Y633+Y640+Y647,0)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ROUND(AB619+AB626+AB633+AB640+AB647,0)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428</v>
      </c>
      <c r="C122" s="52"/>
      <c r="D122" s="52"/>
      <c r="E122" s="52"/>
      <c r="F122" s="52"/>
      <c r="G122" s="52"/>
      <c r="H122" s="314"/>
      <c r="I122" s="52"/>
      <c r="J122" s="492"/>
      <c r="K122" s="33">
        <f t="shared" ref="K122:W122" ca="1" si="103">ROUND(K620+K627+K634+K641+K648,0)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ROUND(X620+X627+X634+X641+X648,0)</f>
        <v>0</v>
      </c>
      <c r="Y122" s="33">
        <f t="shared" ref="Y122:AA122" ca="1" si="104">ROUND(Y620+Y627+Y634+Y641+Y648,0)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ROUND(AB620+AB627+AB634+AB641+AB648,0)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429</v>
      </c>
      <c r="C123" s="105"/>
      <c r="D123" s="105"/>
      <c r="E123" s="105"/>
      <c r="F123" s="105"/>
      <c r="G123" s="105"/>
      <c r="H123" s="323"/>
      <c r="I123" s="105"/>
      <c r="J123" s="493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430</v>
      </c>
      <c r="C124" s="52"/>
      <c r="D124" s="52"/>
      <c r="E124" s="52"/>
      <c r="F124" s="52"/>
      <c r="G124" s="52"/>
      <c r="H124" s="314"/>
      <c r="I124" s="52"/>
      <c r="J124" s="492"/>
      <c r="K124" s="86">
        <f t="shared" ref="K124:W124" ca="1" si="106">ROUND(K621+K628+K635+K642+K649,0)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ROUND(X621+X628+X635+X642+X649,0)</f>
        <v>0</v>
      </c>
      <c r="Y124" s="86">
        <f t="shared" ref="Y124:AA124" ca="1" si="107">ROUND(Y621+Y628+Y635+Y642+Y649,0)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ROUND(AB621+AB628+AB635+AB642+AB649,0)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5"/>
    </row>
    <row r="126" spans="1:31" customFormat="1">
      <c r="A126" s="1"/>
      <c r="J126" s="476"/>
    </row>
    <row r="127" spans="1:31" ht="21">
      <c r="B127" s="227" t="s">
        <v>372</v>
      </c>
      <c r="C127" s="228" t="s">
        <v>388</v>
      </c>
      <c r="D127" s="229" t="s">
        <v>398</v>
      </c>
      <c r="E127" s="229" t="s">
        <v>390</v>
      </c>
      <c r="F127" s="229" t="s">
        <v>391</v>
      </c>
      <c r="G127" s="229" t="s">
        <v>426</v>
      </c>
      <c r="H127" s="311"/>
      <c r="I127" s="230"/>
      <c r="J127" s="494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5"/>
      <c r="I128" s="101"/>
      <c r="J128" s="496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4"/>
      <c r="I129" s="52"/>
      <c r="J129" s="489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4"/>
      <c r="I130" s="52"/>
      <c r="J130" s="489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4"/>
      <c r="I131" s="52"/>
      <c r="J131" s="489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4"/>
      <c r="I132" s="52"/>
      <c r="J132" s="489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4"/>
      <c r="I133" s="52"/>
      <c r="J133" s="489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4"/>
      <c r="I134" s="52"/>
      <c r="J134" s="489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4"/>
      <c r="I135" s="52"/>
      <c r="J135" s="489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4"/>
      <c r="I136" s="52"/>
      <c r="J136" s="489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4"/>
      <c r="I137" s="52"/>
      <c r="J137" s="489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4"/>
      <c r="I138" s="52"/>
      <c r="J138" s="489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4"/>
      <c r="I139" s="52"/>
      <c r="J139" s="489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4"/>
      <c r="I140" s="52"/>
      <c r="J140" s="489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4"/>
      <c r="I141" s="52"/>
      <c r="J141" s="489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4"/>
      <c r="I142" s="52"/>
      <c r="J142" s="489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317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9"/>
      <c r="I143" s="96"/>
      <c r="J143" s="490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427</v>
      </c>
      <c r="C144" s="101"/>
      <c r="D144" s="101"/>
      <c r="E144" s="101"/>
      <c r="F144" s="101"/>
      <c r="G144" s="101"/>
      <c r="H144" s="315"/>
      <c r="I144" s="101"/>
      <c r="J144" s="491"/>
      <c r="K144" s="102">
        <f t="shared" ref="K144:W144" ca="1" si="116">ROUND(K657+K664+K671+K678+K720+K727+K734+K741+K748+K755+K685+K692+K699+K706+K713,0)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ROUND(X657+X664+X671+X678+X720+X727+X734+X741+X748+X755+X685+X692+X699+X706+X713,0)</f>
        <v>0</v>
      </c>
      <c r="Y144" s="102">
        <f t="shared" ref="Y144:AA144" ca="1" si="117">ROUND(Y657+Y664+Y671+Y678+Y720+Y727+Y734+Y741+Y748+Y755+Y685+Y692+Y699+Y706+Y713,0)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ROUND(AB657+AB664+AB671+AB678+AB720+AB727+AB734+AB741+AB748+AB755+AB685+AB692+AB699+AB706+AB713,0)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428</v>
      </c>
      <c r="C145" s="52"/>
      <c r="D145" s="52"/>
      <c r="E145" s="52"/>
      <c r="F145" s="52"/>
      <c r="G145" s="52"/>
      <c r="H145" s="314"/>
      <c r="I145" s="52"/>
      <c r="J145" s="492"/>
      <c r="K145" s="33">
        <f t="shared" ref="K145:W145" ca="1" si="119">ROUND(K658+K665+K672+K679+K721+K728+K735+K742+K749+K756+K686+K693+K700+K707+K714,0)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ROUND(X658+X665+X672+X679+X721+X728+X735+X742+X749+X756+X686+X693+X700+X707+X714,0)</f>
        <v>0</v>
      </c>
      <c r="Y145" s="33">
        <f t="shared" ref="Y145:AA145" ca="1" si="120">ROUND(Y658+Y665+Y672+Y679+Y721+Y728+Y735+Y742+Y749+Y756+Y686+Y693+Y700+Y707+Y714,0)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ROUND(AB658+AB665+AB672+AB679+AB721+AB728+AB735+AB742+AB749+AB756+AB686+AB693+AB700+AB707+AB714,0)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429</v>
      </c>
      <c r="C146" s="105"/>
      <c r="D146" s="105"/>
      <c r="E146" s="105"/>
      <c r="F146" s="105"/>
      <c r="G146" s="105"/>
      <c r="H146" s="323"/>
      <c r="I146" s="105"/>
      <c r="J146" s="493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430</v>
      </c>
      <c r="C147" s="52"/>
      <c r="D147" s="52"/>
      <c r="E147" s="52"/>
      <c r="F147" s="52"/>
      <c r="G147" s="52"/>
      <c r="H147" s="314"/>
      <c r="I147" s="52"/>
      <c r="J147" s="492"/>
      <c r="K147" s="86">
        <f t="shared" ref="K147:W147" ca="1" si="122">ROUND(K659+K666+K673+K680+K722+K729+K736+K743+K750+K757+K687+K694+K701+K715+K708,0)</f>
        <v>0</v>
      </c>
      <c r="L147" s="86">
        <f ca="1">ROUND(L659+L666+L673+L680+L722+L729+L736+L743+L750+L757+L687+L694+L701+L715+L708,0)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ROUND(X659+X666+X673+X680+X722+X729+X736+X743+X750+X757+X687+X694+X701+X715+X708,0)</f>
        <v>0</v>
      </c>
      <c r="Y147" s="86">
        <f t="shared" ref="Y147:AA147" ca="1" si="123">ROUND(Y659+Y666+Y673+Y680+Y722+Y729+Y736+Y743+Y750+Y757+Y687+Y694+Y701+Y715+Y708,0)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ROUND(AB659+AB666+AB673+AB680+AB722+AB729+AB736+AB743+AB750+AB757+AB687+AB694+AB701+AB715+AB708,0)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5"/>
    </row>
    <row r="149" spans="1:31" customFormat="1">
      <c r="A149" s="1"/>
      <c r="J149" s="476"/>
    </row>
    <row r="150" spans="1:31" ht="21">
      <c r="B150" s="227" t="s">
        <v>373</v>
      </c>
      <c r="C150" s="228" t="s">
        <v>388</v>
      </c>
      <c r="D150" s="229" t="s">
        <v>398</v>
      </c>
      <c r="E150" s="229" t="s">
        <v>390</v>
      </c>
      <c r="F150" s="229" t="s">
        <v>391</v>
      </c>
      <c r="G150" s="229" t="s">
        <v>426</v>
      </c>
      <c r="H150" s="311"/>
      <c r="I150" s="230"/>
      <c r="J150" s="494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5"/>
      <c r="I151" s="101"/>
      <c r="J151" s="496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4"/>
      <c r="I152" s="52"/>
      <c r="J152" s="489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4"/>
      <c r="I153" s="52"/>
      <c r="J153" s="489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4"/>
      <c r="I154" s="52"/>
      <c r="J154" s="489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4"/>
      <c r="I155" s="52"/>
      <c r="J155" s="489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4"/>
      <c r="I156" s="52"/>
      <c r="J156" s="489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4"/>
      <c r="I157" s="52"/>
      <c r="J157" s="489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4"/>
      <c r="I158" s="52"/>
      <c r="J158" s="489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4"/>
      <c r="I159" s="52"/>
      <c r="J159" s="489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4"/>
      <c r="I160" s="52"/>
      <c r="J160" s="489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4"/>
      <c r="I161" s="52"/>
      <c r="J161" s="489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4"/>
      <c r="I162" s="52"/>
      <c r="J162" s="489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4"/>
      <c r="I163" s="52"/>
      <c r="J163" s="489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4"/>
      <c r="I164" s="52"/>
      <c r="J164" s="489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4"/>
      <c r="I165" s="52"/>
      <c r="J165" s="489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4"/>
      <c r="I166" s="52"/>
      <c r="J166" s="489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4"/>
      <c r="I167" s="52"/>
      <c r="J167" s="489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4"/>
      <c r="I168" s="52"/>
      <c r="J168" s="489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4"/>
      <c r="I169" s="52"/>
      <c r="J169" s="489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4"/>
      <c r="I170" s="52"/>
      <c r="J170" s="489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4"/>
      <c r="I171" s="52"/>
      <c r="J171" s="489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4"/>
      <c r="I172" s="52"/>
      <c r="J172" s="489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4"/>
      <c r="I173" s="52"/>
      <c r="J173" s="489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4"/>
      <c r="I174" s="52"/>
      <c r="J174" s="489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4"/>
      <c r="I175" s="52"/>
      <c r="J175" s="489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4"/>
      <c r="I176" s="52"/>
      <c r="J176" s="489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4"/>
      <c r="I177" s="52"/>
      <c r="J177" s="489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4"/>
      <c r="I178" s="52"/>
      <c r="J178" s="489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4"/>
      <c r="I179" s="52"/>
      <c r="J179" s="489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4"/>
      <c r="I180" s="52"/>
      <c r="J180" s="489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4"/>
      <c r="I181" s="52"/>
      <c r="J181" s="489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4"/>
      <c r="I182" s="52"/>
      <c r="J182" s="489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4"/>
      <c r="I183" s="52"/>
      <c r="J183" s="489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4"/>
      <c r="I184" s="52"/>
      <c r="J184" s="489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4"/>
      <c r="I185" s="52"/>
      <c r="J185" s="489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4"/>
      <c r="I186" s="52"/>
      <c r="J186" s="489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4"/>
      <c r="I187" s="52"/>
      <c r="J187" s="489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4"/>
      <c r="I188" s="52"/>
      <c r="J188" s="489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4"/>
      <c r="I189" s="52"/>
      <c r="J189" s="489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2"/>
      <c r="I190" s="266"/>
      <c r="J190" s="489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2"/>
      <c r="I191" s="266"/>
      <c r="J191" s="489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2"/>
      <c r="I192" s="266"/>
      <c r="J192" s="489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2"/>
      <c r="I193" s="266"/>
      <c r="J193" s="489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2"/>
      <c r="I194" s="266"/>
      <c r="J194" s="489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2"/>
      <c r="I195" s="266"/>
      <c r="J195" s="489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317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9"/>
      <c r="I196" s="96"/>
      <c r="J196" s="490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427</v>
      </c>
      <c r="C197" s="101"/>
      <c r="D197" s="101"/>
      <c r="E197" s="101"/>
      <c r="F197" s="101"/>
      <c r="G197" s="101"/>
      <c r="H197" s="315"/>
      <c r="I197" s="101"/>
      <c r="J197" s="491"/>
      <c r="K197" s="102">
        <f t="shared" ref="K197:W197" ca="1" si="137">ROUND(K766+K773+K780+K787+K1039+K1046+K1053+K1060+K1067+K1074+K794+K801+K808+K815+K822+K829+K836+K843+K850+K857+K864+K871+K878+K885+K892+K899+K906+K913+K920+K927+K934+K941+K948+K955+K962+K969+K976+K983+K990+K997+K1004+K1011+K1018+K1025+K1032,0)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ROUND(X766+X773+X780+X787+X1039+X1046+X1053+X1060+X1067+X1074+X794+X801+X808+X815+X822+X829+X836+X843+X850+X857+X864+X871+X878+X885+X892+X899+X906+X913+X920+X927+X934+X941+X948+X955+X962+X969+X976+X983+X990+X997+X1004+X1011+X1018+X1025+X1032,0)</f>
        <v>0</v>
      </c>
      <c r="Y197" s="102">
        <f t="shared" ref="Y197:AA197" ca="1" si="138">ROUND(Y766+Y773+Y780+Y787+Y1039+Y1046+Y1053+Y1060+Y1067+Y1074+Y794+Y801+Y808+Y815+Y822+Y829+Y836+Y843+Y850+Y857+Y864+Y871+Y878+Y885+Y892+Y899+Y906+Y913+Y920+Y927+Y934+Y941+Y948+Y955+Y962+Y969+Y976+Y983+Y990+Y997+Y1004+Y1011+Y1018+Y1025+Y1032,0)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766+AB773+AB780+AB787+AB1039+AB1046+AB1053+AB1060+AB1067+AB1074+AB794+AB801+AB808+AB815+AB822+AB829+AB836+AB843+AB850+AB857+AB864+AB871+AB878+AB885+AB892+AB899+AB906+AB913+AB920+AB927+AB934+AB941+AB948+AB955+AB962+AB969+AB976+AB983+AB990+AB997+AB1004+AB1011+AB1018+AB1025+AB1032,0)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428</v>
      </c>
      <c r="C198" s="52"/>
      <c r="D198" s="52"/>
      <c r="E198" s="52"/>
      <c r="F198" s="52"/>
      <c r="G198" s="52"/>
      <c r="H198" s="314"/>
      <c r="I198" s="52"/>
      <c r="J198" s="492"/>
      <c r="K198" s="33">
        <f t="shared" ref="K198:W198" ca="1" si="140">ROUND(K767+K774+K781+K788+K1040+K1047+K1054+K1061+K1068+K1075+K795+K802+K809+K816+K823+K830+K837+K844+K851+K858+K865+K872+K879+K886+K893+K900+K907+K914+K921+K928+K935+K942+K949+K956+K963+K970+K977+K984+K991+K998+K1005+K1012+K1019+K1026+K1033,0)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ROUND(X767+X774+X781+X788+X1040+X1047+X1054+X1061+X1068+X1075+X795+X802+X809+X816+X823+X830+X837+X844+X851+X858+X865+X872+X879+X886+X893+X900+X907+X914+X921+X928+X935+X942+X949+X956+X963+X970+X977+X984+X991+X998+X1005+X1012+X1019+X1026+X1033,0)</f>
        <v>0</v>
      </c>
      <c r="Y198" s="33">
        <f t="shared" ref="Y198:AA198" ca="1" si="141">ROUND(Y767+Y774+Y781+Y788+Y1040+Y1047+Y1054+Y1061+Y1068+Y1075+Y795+Y802+Y809+Y816+Y823+Y830+Y837+Y844+Y851+Y858+Y865+Y872+Y879+Y886+Y893+Y900+Y907+Y914+Y921+Y928+Y935+Y942+Y949+Y956+Y963+Y970+Y977+Y984+Y991+Y998+Y1005+Y1012+Y1019+Y1026+Y1033,0)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767+AB774+AB781+AB788+AB1040+AB1047+AB1054+AB1061+AB1068+AB1075+AB795+AB802+AB809+AB816+AB823+AB830+AB837+AB844+AB851+AB858+AB865+AB872+AB879+AB886+AB893+AB900+AB907+AB914+AB921+AB928+AB935+AB942+AB949+AB956+AB963+AB970+AB977+AB984+AB991+AB998+AB1005+AB1012+AB1019+AB1026+AB1033,0)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429</v>
      </c>
      <c r="C199" s="105"/>
      <c r="D199" s="105"/>
      <c r="E199" s="105"/>
      <c r="F199" s="105"/>
      <c r="G199" s="105"/>
      <c r="H199" s="323"/>
      <c r="I199" s="105"/>
      <c r="J199" s="493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430</v>
      </c>
      <c r="C200" s="52"/>
      <c r="D200" s="52"/>
      <c r="E200" s="52"/>
      <c r="F200" s="52"/>
      <c r="G200" s="52"/>
      <c r="H200" s="314"/>
      <c r="I200" s="52"/>
      <c r="J200" s="492"/>
      <c r="K200" s="86">
        <f t="shared" ref="K200:W200" ca="1" si="143">ROUND(K768+K775+K782+K789+K1041+K1048+K1055+K1062+K1069+K1076+K796+K803+K810+K817+K824+K831+K838+K845+K852+K859+K866+K873+K880+K887+K894+K901+K908+K915+K922+K929+K936+K943+K950+K957+K964+K971+K978+K985+K992+K999+K1006+K1013+K1020+K1027+K1034,0)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ROUND(X768+X775+X782+X789+X1041+X1048+X1055+X1062+X1069+X1076+X796+X803+X810+X817+X824+X831+X838+X845+X852+X859+X866+X873+X880+X887+X894+X901+X908+X915+X922+X929+X936+X943+X950+X957+X964+X971+X978+X985+X992+X999+X1006+X1013+X1020+X1027+X1034,0)</f>
        <v>0</v>
      </c>
      <c r="Y200" s="86">
        <f t="shared" ref="Y200:AA200" ca="1" si="144">ROUND(Y768+Y775+Y782+Y789+Y1041+Y1048+Y1055+Y1062+Y1069+Y1076+Y796+Y803+Y810+Y817+Y824+Y831+Y838+Y845+Y852+Y859+Y866+Y873+Y880+Y887+Y894+Y901+Y908+Y915+Y922+Y929+Y936+Y943+Y950+Y957+Y964+Y971+Y978+Y985+Y992+Y999+Y1006+Y1013+Y1020+Y1027+Y1034,0)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768+AB775+AB782+AB789+AB1041+AB1048+AB1055+AB1062+AB1069+AB1076+AB796+AB803+AB810+AB817+AB824+AB831+AB838+AB845+AB852+AB859+AB866+AB873+AB880+AB887+AB894+AB901+AB908+AB915+AB922+AB929+AB936+AB943+AB950+AB957+AB964+AB971+AB978+AB985+AB992+AB999+AB1006+AB1013+AB1020+AB1027+AB1034,0)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5"/>
    </row>
    <row r="202" spans="1:31" customFormat="1">
      <c r="A202" s="1"/>
      <c r="J202" s="476"/>
    </row>
    <row r="203" spans="1:31" ht="21">
      <c r="B203" s="227" t="s">
        <v>374</v>
      </c>
      <c r="C203" s="228" t="s">
        <v>388</v>
      </c>
      <c r="D203" s="229" t="s">
        <v>398</v>
      </c>
      <c r="E203" s="229" t="s">
        <v>390</v>
      </c>
      <c r="F203" s="229" t="s">
        <v>391</v>
      </c>
      <c r="G203" s="229" t="s">
        <v>426</v>
      </c>
      <c r="H203" s="311"/>
      <c r="I203" s="230"/>
      <c r="J203" s="494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5"/>
      <c r="I204" s="101"/>
      <c r="J204" s="496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trwałe'!F1713="tak",'Środki trwałe'!G1713="tak"),'Środki trwałe'!I1713,0)</f>
        <v>0</v>
      </c>
      <c r="H205" s="314"/>
      <c r="I205" s="52"/>
      <c r="J205" s="489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trwałe'!F1714="tak",'Środki trwałe'!G1714="tak"),'Środki trwałe'!I1714,0)</f>
        <v>0</v>
      </c>
      <c r="H206" s="314"/>
      <c r="I206" s="52"/>
      <c r="J206" s="489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trwałe'!F1715="tak",'Środki trwałe'!G1715="tak"),'Środki trwałe'!I1715,0)</f>
        <v>0</v>
      </c>
      <c r="H207" s="314"/>
      <c r="I207" s="52"/>
      <c r="J207" s="489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trwałe'!F1716="tak",'Środki trwałe'!G1716="tak"),'Środki trwałe'!I1716,0)</f>
        <v>0</v>
      </c>
      <c r="H208" s="314"/>
      <c r="I208" s="52"/>
      <c r="J208" s="489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trwałe'!F1717="tak",'Środki trwałe'!G1717="tak"),'Środki trwałe'!I1717,0)</f>
        <v>0</v>
      </c>
      <c r="H209" s="314"/>
      <c r="I209" s="52"/>
      <c r="J209" s="489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trwałe'!F1718="tak",'Środki trwałe'!G1718="tak"),'Środki trwałe'!I1718,0)</f>
        <v>0</v>
      </c>
      <c r="H210" s="314"/>
      <c r="I210" s="52"/>
      <c r="J210" s="489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trwałe'!F1719="tak",'Środki trwałe'!G1719="tak"),'Środki trwałe'!I1719,0)</f>
        <v>0</v>
      </c>
      <c r="H211" s="314"/>
      <c r="I211" s="52"/>
      <c r="J211" s="489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trwałe'!F1720="tak",'Środki trwałe'!G1720="tak"),'Środki trwałe'!I1720,0)</f>
        <v>0</v>
      </c>
      <c r="H212" s="314"/>
      <c r="I212" s="52"/>
      <c r="J212" s="489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trwałe'!F1721="tak",'Środki trwałe'!G1721="tak"),'Środki trwałe'!I1721,0)</f>
        <v>0</v>
      </c>
      <c r="H213" s="314"/>
      <c r="I213" s="52"/>
      <c r="J213" s="489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317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9"/>
      <c r="I214" s="96"/>
      <c r="J214" s="490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427</v>
      </c>
      <c r="C215" s="101"/>
      <c r="D215" s="101"/>
      <c r="E215" s="101"/>
      <c r="F215" s="101"/>
      <c r="G215" s="101"/>
      <c r="H215" s="315"/>
      <c r="I215" s="101"/>
      <c r="J215" s="491"/>
      <c r="K215" s="102">
        <f t="shared" ref="K215:W215" ca="1" si="152">ROUND(K1084+K1091+K1098+K1105+K1147+K1112+K1119+K1126+K1133+K1140,0)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ROUND(X1084+X1091+X1098+X1105+X1147+X1112+X1119+X1126+X1133+X1140,0)</f>
        <v>0</v>
      </c>
      <c r="Y215" s="102">
        <f t="shared" ref="Y215:AA215" ca="1" si="153">ROUND(Y1084+Y1091+Y1098+Y1105+Y1147+Y1112+Y1119+Y1126+Y1133+Y1140,0)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ROUND(AB1084+AB1091+AB1098+AB1105+AB1147+AB1112+AB1119+AB1126+AB1133+AB1140,0)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428</v>
      </c>
      <c r="C216" s="52"/>
      <c r="D216" s="52"/>
      <c r="E216" s="52"/>
      <c r="F216" s="52"/>
      <c r="G216" s="52"/>
      <c r="H216" s="314"/>
      <c r="I216" s="52"/>
      <c r="J216" s="492"/>
      <c r="K216" s="33">
        <f t="shared" ref="K216:W216" ca="1" si="155">ROUND(K1085+K1092+K1099+K1106+K1148+K1113+K1120+K1127+K1134+K1141,0)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ROUND(X1085+X1092+X1099+X1106+X1148+X1113+X1120+X1127+X1134+X1141,0)</f>
        <v>0</v>
      </c>
      <c r="Y216" s="33">
        <f t="shared" ref="Y216:AA216" ca="1" si="156">ROUND(Y1085+Y1092+Y1099+Y1106+Y1148+Y1113+Y1120+Y1127+Y1134+Y1141,0)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ROUND(AB1085+AB1092+AB1099+AB1106+AB1148+AB1113+AB1120+AB1127+AB1134+AB1141,0)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429</v>
      </c>
      <c r="C217" s="105"/>
      <c r="D217" s="105"/>
      <c r="E217" s="105"/>
      <c r="F217" s="105"/>
      <c r="G217" s="105"/>
      <c r="H217" s="323"/>
      <c r="I217" s="105"/>
      <c r="J217" s="493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430</v>
      </c>
      <c r="C218" s="52"/>
      <c r="D218" s="52"/>
      <c r="E218" s="52"/>
      <c r="F218" s="52"/>
      <c r="G218" s="52"/>
      <c r="H218" s="314"/>
      <c r="I218" s="52"/>
      <c r="J218" s="492"/>
      <c r="K218" s="86">
        <f t="shared" ref="K218:W218" ca="1" si="158">ROUND(K1086+K1093+K1100+K1107+K1149+K1114+K1121+K1128+K1135+K1142,0)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ROUND(X1086+X1093+X1100+X1107+X1149+X1114+X1121+X1128+X1135+X1142,0)</f>
        <v>0</v>
      </c>
      <c r="Y218" s="86">
        <f t="shared" ref="Y218:AA218" ca="1" si="159">ROUND(Y1086+Y1093+Y1100+Y1107+Y1149+Y1114+Y1121+Y1128+Y1135+Y1142,0)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ROUND(AB1086+AB1093+AB1100+AB1107+AB1149+AB1114+AB1121+AB1128+AB1135+AB1142,0)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5"/>
    </row>
    <row r="220" spans="1:31" customFormat="1">
      <c r="A220" s="1"/>
      <c r="J220" s="476"/>
    </row>
    <row r="221" spans="1:31" ht="21">
      <c r="B221" s="227" t="s">
        <v>375</v>
      </c>
      <c r="C221" s="228" t="s">
        <v>388</v>
      </c>
      <c r="D221" s="229" t="s">
        <v>398</v>
      </c>
      <c r="E221" s="229" t="s">
        <v>390</v>
      </c>
      <c r="F221" s="229" t="s">
        <v>391</v>
      </c>
      <c r="G221" s="229" t="s">
        <v>426</v>
      </c>
      <c r="H221" s="311"/>
      <c r="I221" s="230"/>
      <c r="J221" s="494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5"/>
      <c r="I222" s="101"/>
      <c r="J222" s="496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4"/>
      <c r="I223" s="52"/>
      <c r="J223" s="489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4"/>
      <c r="I224" s="52"/>
      <c r="J224" s="489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4"/>
      <c r="I225" s="52"/>
      <c r="J225" s="489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4"/>
      <c r="I226" s="52"/>
      <c r="J226" s="489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4"/>
      <c r="I227" s="52"/>
      <c r="J227" s="489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4"/>
      <c r="I228" s="52"/>
      <c r="J228" s="489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4"/>
      <c r="I229" s="52"/>
      <c r="J229" s="489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4"/>
      <c r="I230" s="52"/>
      <c r="J230" s="489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4"/>
      <c r="I231" s="52"/>
      <c r="J231" s="489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317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9"/>
      <c r="I232" s="96"/>
      <c r="J232" s="490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427</v>
      </c>
      <c r="C233" s="101"/>
      <c r="D233" s="101"/>
      <c r="E233" s="101"/>
      <c r="F233" s="101"/>
      <c r="G233" s="101"/>
      <c r="H233" s="315"/>
      <c r="I233" s="101"/>
      <c r="J233" s="491"/>
      <c r="K233" s="102">
        <f t="shared" ref="K233:W233" ca="1" si="167">ROUND(K1157+K1164+K1171+K1178+K1220+K1185+K1192+K1199+K1206+K1213,0)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ROUND(X1157+X1164+X1171+X1178+X1220+X1185+X1192+X1199+X1206+X1213,0)</f>
        <v>0</v>
      </c>
      <c r="Y233" s="102">
        <f t="shared" ref="Y233:AA233" ca="1" si="168">ROUND(Y1157+Y1164+Y1171+Y1178+Y1220+Y1185+Y1192+Y1199+Y1206+Y1213,0)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ROUND(AB1157+AB1164+AB1171+AB1178+AB1220+AB1185+AB1192+AB1199+AB1206+AB1213,0)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428</v>
      </c>
      <c r="C234" s="52"/>
      <c r="D234" s="52"/>
      <c r="E234" s="52"/>
      <c r="F234" s="52"/>
      <c r="G234" s="52"/>
      <c r="H234" s="314"/>
      <c r="I234" s="52"/>
      <c r="J234" s="492"/>
      <c r="K234" s="33">
        <f t="shared" ref="K234:W234" ca="1" si="170">ROUND(K1158+K1165+K1172+K1179+K1221+K1186+K1193+K1200+K1207+K1214,0)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ROUND(X1158+X1165+X1172+X1179+X1221+X1186+X1193+X1200+X1207+X1214,0)</f>
        <v>0</v>
      </c>
      <c r="Y234" s="33">
        <f t="shared" ref="Y234:AA234" ca="1" si="171">ROUND(Y1158+Y1165+Y1172+Y1179+Y1221+Y1186+Y1193+Y1200+Y1207+Y1214,0)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ROUND(AB1158+AB1165+AB1172+AB1179+AB1221+AB1186+AB1193+AB1200+AB1207+AB1214,0)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429</v>
      </c>
      <c r="C235" s="105"/>
      <c r="D235" s="105"/>
      <c r="E235" s="105"/>
      <c r="F235" s="105"/>
      <c r="G235" s="105"/>
      <c r="H235" s="323"/>
      <c r="I235" s="105"/>
      <c r="J235" s="493"/>
      <c r="K235" s="106">
        <f>'Środki trwałe'!K654</f>
        <v>0</v>
      </c>
      <c r="L235" s="106">
        <f>'Środki trwałe'!L654</f>
        <v>0</v>
      </c>
      <c r="M235" s="106">
        <f>'Środki trwałe'!M654</f>
        <v>0</v>
      </c>
      <c r="N235" s="106">
        <f>'Środki trwałe'!N654</f>
        <v>0</v>
      </c>
      <c r="O235" s="106">
        <f>'Środki trwałe'!O654</f>
        <v>0</v>
      </c>
      <c r="P235" s="106">
        <f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430</v>
      </c>
      <c r="C236" s="52"/>
      <c r="D236" s="52"/>
      <c r="E236" s="52"/>
      <c r="F236" s="52"/>
      <c r="G236" s="52"/>
      <c r="H236" s="314"/>
      <c r="I236" s="52"/>
      <c r="J236" s="492"/>
      <c r="K236" s="86">
        <f t="shared" ref="K236:W236" ca="1" si="173">ROUND(K1159+K1166+K1173+K1180+K1222+K1187+K1194+K1201+K1208+K1215,0)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ca="1">ROUND(X1159+X1166+X1173+X1180+X1222+X1187+X1194+X1201+X1208+X1215,0)</f>
        <v>0</v>
      </c>
      <c r="Y236" s="86">
        <f t="shared" ref="Y236:AA236" ca="1" si="174">ROUND(Y1159+Y1166+Y1173+Y1180+Y1222+Y1187+Y1194+Y1201+Y1208+Y1215,0)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ROUND(AB1159+AB1166+AB1173+AB1180+AB1222+AB1187+AB1194+AB1201+AB1208+AB1215,0)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5"/>
    </row>
    <row r="238" spans="2:31">
      <c r="H238" s="1"/>
      <c r="J238" s="495"/>
    </row>
    <row r="239" spans="2:31" ht="24">
      <c r="B239" s="227" t="s">
        <v>655</v>
      </c>
      <c r="C239" s="228" t="s">
        <v>661</v>
      </c>
      <c r="D239" s="334"/>
      <c r="E239" s="335"/>
      <c r="F239" s="229"/>
      <c r="G239" s="229" t="s">
        <v>426</v>
      </c>
      <c r="H239" s="335"/>
      <c r="I239" s="335"/>
      <c r="J239" s="494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6"/>
      <c r="E240" s="336"/>
      <c r="F240" s="340"/>
      <c r="G240" s="102">
        <f>IF(ISBLANK('Środki trwałe'!I658),"",'Środki trwałe'!I658)</f>
        <v>0</v>
      </c>
      <c r="H240" s="337"/>
      <c r="I240" s="338"/>
      <c r="J240" s="515" t="str">
        <f>IF(ISBLANK('Środki trwałe'!C658),"",'Środki trwałe'!C658)</f>
        <v/>
      </c>
      <c r="K240" s="341">
        <f>'Środki trwałe'!K744</f>
        <v>0</v>
      </c>
      <c r="L240" s="341">
        <f>'Środki trwałe'!L744</f>
        <v>0</v>
      </c>
      <c r="M240" s="341">
        <f>'Środki trwałe'!M744</f>
        <v>0</v>
      </c>
      <c r="N240" s="341">
        <f>'Środki trwałe'!N744</f>
        <v>0</v>
      </c>
      <c r="O240" s="341">
        <f>'Środki trwałe'!O744</f>
        <v>0</v>
      </c>
      <c r="P240" s="341">
        <f>'Środki trwałe'!P744</f>
        <v>0</v>
      </c>
      <c r="Q240" s="341">
        <f>'Środki trwałe'!Q744</f>
        <v>0</v>
      </c>
      <c r="R240" s="341">
        <f>'Środki trwałe'!R744</f>
        <v>0</v>
      </c>
      <c r="S240" s="341">
        <f>'Środki trwałe'!S744</f>
        <v>0</v>
      </c>
      <c r="T240" s="341">
        <f>'Środki trwałe'!T744</f>
        <v>0</v>
      </c>
      <c r="U240" s="341">
        <f>'Środki trwałe'!U744</f>
        <v>0</v>
      </c>
      <c r="V240" s="341">
        <f>'Środki trwałe'!V744</f>
        <v>0</v>
      </c>
      <c r="W240" s="341">
        <f>'Środki trwałe'!W744</f>
        <v>0</v>
      </c>
      <c r="X240" s="341">
        <f>'Środki trwałe'!X744</f>
        <v>0</v>
      </c>
      <c r="Y240" s="341">
        <f>'Środki trwałe'!Y744</f>
        <v>0</v>
      </c>
      <c r="Z240" s="341">
        <f>'Środki trwałe'!Z744</f>
        <v>0</v>
      </c>
      <c r="AA240" s="341">
        <f>'Środki trwałe'!AA744</f>
        <v>0</v>
      </c>
      <c r="AB240" s="341">
        <f>'Środki trwałe'!AB744</f>
        <v>0</v>
      </c>
      <c r="AC240" s="341">
        <f>'Środki trwałe'!AC744</f>
        <v>0</v>
      </c>
      <c r="AD240" s="341">
        <f>'Środki trwałe'!AD744</f>
        <v>0</v>
      </c>
      <c r="AE240" s="341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6"/>
      <c r="E241" s="336"/>
      <c r="F241" s="340"/>
      <c r="G241" s="33">
        <f>IF(ISBLANK('Środki trwałe'!I659),"",'Środki trwałe'!I659)</f>
        <v>0</v>
      </c>
      <c r="H241" s="339"/>
      <c r="I241" s="336"/>
      <c r="J241" s="516" t="str">
        <f>IF(ISBLANK('Środki trwałe'!C659),"",'Środki trwałe'!C659)</f>
        <v/>
      </c>
      <c r="K241" s="341">
        <f>'Środki trwałe'!K745</f>
        <v>0</v>
      </c>
      <c r="L241" s="341">
        <f>'Środki trwałe'!L745</f>
        <v>0</v>
      </c>
      <c r="M241" s="341">
        <f>'Środki trwałe'!M745</f>
        <v>0</v>
      </c>
      <c r="N241" s="341">
        <f>'Środki trwałe'!N745</f>
        <v>0</v>
      </c>
      <c r="O241" s="341">
        <f>'Środki trwałe'!O745</f>
        <v>0</v>
      </c>
      <c r="P241" s="341">
        <f>'Środki trwałe'!P745</f>
        <v>0</v>
      </c>
      <c r="Q241" s="341">
        <f>'Środki trwałe'!Q745</f>
        <v>0</v>
      </c>
      <c r="R241" s="341">
        <f>'Środki trwałe'!R745</f>
        <v>0</v>
      </c>
      <c r="S241" s="341">
        <f>'Środki trwałe'!S745</f>
        <v>0</v>
      </c>
      <c r="T241" s="341">
        <f>'Środki trwałe'!T745</f>
        <v>0</v>
      </c>
      <c r="U241" s="341">
        <f>'Środki trwałe'!U745</f>
        <v>0</v>
      </c>
      <c r="V241" s="341">
        <f>'Środki trwałe'!V745</f>
        <v>0</v>
      </c>
      <c r="W241" s="341">
        <f>'Środki trwałe'!W745</f>
        <v>0</v>
      </c>
      <c r="X241" s="341">
        <f>'Środki trwałe'!X745</f>
        <v>0</v>
      </c>
      <c r="Y241" s="341">
        <f>'Środki trwałe'!Y745</f>
        <v>0</v>
      </c>
      <c r="Z241" s="341">
        <f>'Środki trwałe'!Z745</f>
        <v>0</v>
      </c>
      <c r="AA241" s="341">
        <f>'Środki trwałe'!AA745</f>
        <v>0</v>
      </c>
      <c r="AB241" s="341">
        <f>'Środki trwałe'!AB745</f>
        <v>0</v>
      </c>
      <c r="AC241" s="341">
        <f>'Środki trwałe'!AC745</f>
        <v>0</v>
      </c>
      <c r="AD241" s="341">
        <f>'Środki trwałe'!AD745</f>
        <v>0</v>
      </c>
      <c r="AE241" s="341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6"/>
      <c r="E242" s="336"/>
      <c r="F242" s="340"/>
      <c r="G242" s="33">
        <f>IF(ISBLANK('Środki trwałe'!I660),"",'Środki trwałe'!I660)</f>
        <v>0</v>
      </c>
      <c r="H242" s="339"/>
      <c r="I242" s="336"/>
      <c r="J242" s="516" t="str">
        <f>IF(ISBLANK('Środki trwałe'!C660),"",'Środki trwałe'!C660)</f>
        <v/>
      </c>
      <c r="K242" s="341">
        <f>'Środki trwałe'!K746</f>
        <v>0</v>
      </c>
      <c r="L242" s="341">
        <f>'Środki trwałe'!L746</f>
        <v>0</v>
      </c>
      <c r="M242" s="341">
        <f>'Środki trwałe'!M746</f>
        <v>0</v>
      </c>
      <c r="N242" s="341">
        <f>'Środki trwałe'!N746</f>
        <v>0</v>
      </c>
      <c r="O242" s="341">
        <f>'Środki trwałe'!O746</f>
        <v>0</v>
      </c>
      <c r="P242" s="341">
        <f>'Środki trwałe'!P746</f>
        <v>0</v>
      </c>
      <c r="Q242" s="341">
        <f>'Środki trwałe'!Q746</f>
        <v>0</v>
      </c>
      <c r="R242" s="341">
        <f>'Środki trwałe'!R746</f>
        <v>0</v>
      </c>
      <c r="S242" s="341">
        <f>'Środki trwałe'!S746</f>
        <v>0</v>
      </c>
      <c r="T242" s="341">
        <f>'Środki trwałe'!T746</f>
        <v>0</v>
      </c>
      <c r="U242" s="341">
        <f>'Środki trwałe'!U746</f>
        <v>0</v>
      </c>
      <c r="V242" s="341">
        <f>'Środki trwałe'!V746</f>
        <v>0</v>
      </c>
      <c r="W242" s="341">
        <f>'Środki trwałe'!W746</f>
        <v>0</v>
      </c>
      <c r="X242" s="341">
        <f>'Środki trwałe'!X746</f>
        <v>0</v>
      </c>
      <c r="Y242" s="341">
        <f>'Środki trwałe'!Y746</f>
        <v>0</v>
      </c>
      <c r="Z242" s="341">
        <f>'Środki trwałe'!Z746</f>
        <v>0</v>
      </c>
      <c r="AA242" s="341">
        <f>'Środki trwałe'!AA746</f>
        <v>0</v>
      </c>
      <c r="AB242" s="341">
        <f>'Środki trwałe'!AB746</f>
        <v>0</v>
      </c>
      <c r="AC242" s="341">
        <f>'Środki trwałe'!AC746</f>
        <v>0</v>
      </c>
      <c r="AD242" s="341">
        <f>'Środki trwałe'!AD746</f>
        <v>0</v>
      </c>
      <c r="AE242" s="341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6"/>
      <c r="E243" s="336"/>
      <c r="F243" s="340"/>
      <c r="G243" s="33">
        <f>IF(ISBLANK('Środki trwałe'!I661),"",'Środki trwałe'!I661)</f>
        <v>0</v>
      </c>
      <c r="H243" s="339"/>
      <c r="I243" s="336"/>
      <c r="J243" s="516" t="str">
        <f>IF(ISBLANK('Środki trwałe'!C661),"",'Środki trwałe'!C661)</f>
        <v/>
      </c>
      <c r="K243" s="341">
        <f>'Środki trwałe'!K747</f>
        <v>0</v>
      </c>
      <c r="L243" s="341">
        <f>'Środki trwałe'!L747</f>
        <v>0</v>
      </c>
      <c r="M243" s="341">
        <f>'Środki trwałe'!M747</f>
        <v>0</v>
      </c>
      <c r="N243" s="341">
        <f>'Środki trwałe'!N747</f>
        <v>0</v>
      </c>
      <c r="O243" s="341">
        <f>'Środki trwałe'!O747</f>
        <v>0</v>
      </c>
      <c r="P243" s="341">
        <f>'Środki trwałe'!P747</f>
        <v>0</v>
      </c>
      <c r="Q243" s="341">
        <f>'Środki trwałe'!Q747</f>
        <v>0</v>
      </c>
      <c r="R243" s="341">
        <f>'Środki trwałe'!R747</f>
        <v>0</v>
      </c>
      <c r="S243" s="341">
        <f>'Środki trwałe'!S747</f>
        <v>0</v>
      </c>
      <c r="T243" s="341">
        <f>'Środki trwałe'!T747</f>
        <v>0</v>
      </c>
      <c r="U243" s="341">
        <f>'Środki trwałe'!U747</f>
        <v>0</v>
      </c>
      <c r="V243" s="341">
        <f>'Środki trwałe'!V747</f>
        <v>0</v>
      </c>
      <c r="W243" s="341">
        <f>'Środki trwałe'!W747</f>
        <v>0</v>
      </c>
      <c r="X243" s="341">
        <f>'Środki trwałe'!X747</f>
        <v>0</v>
      </c>
      <c r="Y243" s="341">
        <f>'Środki trwałe'!Y747</f>
        <v>0</v>
      </c>
      <c r="Z243" s="341">
        <f>'Środki trwałe'!Z747</f>
        <v>0</v>
      </c>
      <c r="AA243" s="341">
        <f>'Środki trwałe'!AA747</f>
        <v>0</v>
      </c>
      <c r="AB243" s="341">
        <f>'Środki trwałe'!AB747</f>
        <v>0</v>
      </c>
      <c r="AC243" s="341">
        <f>'Środki trwałe'!AC747</f>
        <v>0</v>
      </c>
      <c r="AD243" s="341">
        <f>'Środki trwałe'!AD747</f>
        <v>0</v>
      </c>
      <c r="AE243" s="341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6"/>
      <c r="E244" s="336"/>
      <c r="F244" s="340"/>
      <c r="G244" s="33">
        <f>IF(ISBLANK('Środki trwałe'!I662),"",'Środki trwałe'!I662)</f>
        <v>0</v>
      </c>
      <c r="H244" s="339"/>
      <c r="I244" s="336"/>
      <c r="J244" s="516" t="str">
        <f>IF(ISBLANK('Środki trwałe'!C662),"",'Środki trwałe'!C662)</f>
        <v/>
      </c>
      <c r="K244" s="341">
        <f>'Środki trwałe'!K748</f>
        <v>0</v>
      </c>
      <c r="L244" s="341">
        <f>'Środki trwałe'!L748</f>
        <v>0</v>
      </c>
      <c r="M244" s="341">
        <f>'Środki trwałe'!M748</f>
        <v>0</v>
      </c>
      <c r="N244" s="341">
        <f>'Środki trwałe'!N748</f>
        <v>0</v>
      </c>
      <c r="O244" s="341">
        <f>'Środki trwałe'!O748</f>
        <v>0</v>
      </c>
      <c r="P244" s="341">
        <f>'Środki trwałe'!P748</f>
        <v>0</v>
      </c>
      <c r="Q244" s="341">
        <f>'Środki trwałe'!Q748</f>
        <v>0</v>
      </c>
      <c r="R244" s="341">
        <f>'Środki trwałe'!R748</f>
        <v>0</v>
      </c>
      <c r="S244" s="341">
        <f>'Środki trwałe'!S748</f>
        <v>0</v>
      </c>
      <c r="T244" s="341">
        <f>'Środki trwałe'!T748</f>
        <v>0</v>
      </c>
      <c r="U244" s="341">
        <f>'Środki trwałe'!U748</f>
        <v>0</v>
      </c>
      <c r="V244" s="341">
        <f>'Środki trwałe'!V748</f>
        <v>0</v>
      </c>
      <c r="W244" s="341">
        <f>'Środki trwałe'!W748</f>
        <v>0</v>
      </c>
      <c r="X244" s="341">
        <f>'Środki trwałe'!X748</f>
        <v>0</v>
      </c>
      <c r="Y244" s="341">
        <f>'Środki trwałe'!Y748</f>
        <v>0</v>
      </c>
      <c r="Z244" s="341">
        <f>'Środki trwałe'!Z748</f>
        <v>0</v>
      </c>
      <c r="AA244" s="341">
        <f>'Środki trwałe'!AA748</f>
        <v>0</v>
      </c>
      <c r="AB244" s="341">
        <f>'Środki trwałe'!AB748</f>
        <v>0</v>
      </c>
      <c r="AC244" s="341">
        <f>'Środki trwałe'!AC748</f>
        <v>0</v>
      </c>
      <c r="AD244" s="341">
        <f>'Środki trwałe'!AD748</f>
        <v>0</v>
      </c>
      <c r="AE244" s="341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6"/>
      <c r="E245" s="336"/>
      <c r="F245" s="340"/>
      <c r="G245" s="33">
        <f>IF(ISBLANK('Środki trwałe'!I663),"",'Środki trwałe'!I663)</f>
        <v>0</v>
      </c>
      <c r="H245" s="339"/>
      <c r="I245" s="336"/>
      <c r="J245" s="516" t="str">
        <f>IF(ISBLANK('Środki trwałe'!C663),"",'Środki trwałe'!C663)</f>
        <v/>
      </c>
      <c r="K245" s="341">
        <f>'Środki trwałe'!K749</f>
        <v>0</v>
      </c>
      <c r="L245" s="341">
        <f>'Środki trwałe'!L749</f>
        <v>0</v>
      </c>
      <c r="M245" s="341">
        <f>'Środki trwałe'!M749</f>
        <v>0</v>
      </c>
      <c r="N245" s="341">
        <f>'Środki trwałe'!N749</f>
        <v>0</v>
      </c>
      <c r="O245" s="341">
        <f>'Środki trwałe'!O749</f>
        <v>0</v>
      </c>
      <c r="P245" s="341">
        <f>'Środki trwałe'!P749</f>
        <v>0</v>
      </c>
      <c r="Q245" s="341">
        <f>'Środki trwałe'!Q749</f>
        <v>0</v>
      </c>
      <c r="R245" s="341">
        <f>'Środki trwałe'!R749</f>
        <v>0</v>
      </c>
      <c r="S245" s="341">
        <f>'Środki trwałe'!S749</f>
        <v>0</v>
      </c>
      <c r="T245" s="341">
        <f>'Środki trwałe'!T749</f>
        <v>0</v>
      </c>
      <c r="U245" s="341">
        <f>'Środki trwałe'!U749</f>
        <v>0</v>
      </c>
      <c r="V245" s="341">
        <f>'Środki trwałe'!V749</f>
        <v>0</v>
      </c>
      <c r="W245" s="341">
        <f>'Środki trwałe'!W749</f>
        <v>0</v>
      </c>
      <c r="X245" s="341">
        <f>'Środki trwałe'!X749</f>
        <v>0</v>
      </c>
      <c r="Y245" s="341">
        <f>'Środki trwałe'!Y749</f>
        <v>0</v>
      </c>
      <c r="Z245" s="341">
        <f>'Środki trwałe'!Z749</f>
        <v>0</v>
      </c>
      <c r="AA245" s="341">
        <f>'Środki trwałe'!AA749</f>
        <v>0</v>
      </c>
      <c r="AB245" s="341">
        <f>'Środki trwałe'!AB749</f>
        <v>0</v>
      </c>
      <c r="AC245" s="341">
        <f>'Środki trwałe'!AC749</f>
        <v>0</v>
      </c>
      <c r="AD245" s="341">
        <f>'Środki trwałe'!AD749</f>
        <v>0</v>
      </c>
      <c r="AE245" s="341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6"/>
      <c r="E246" s="336"/>
      <c r="F246" s="340"/>
      <c r="G246" s="33">
        <f>IF(ISBLANK('Środki trwałe'!I664),"",'Środki trwałe'!I664)</f>
        <v>0</v>
      </c>
      <c r="H246" s="339"/>
      <c r="I246" s="336"/>
      <c r="J246" s="516" t="str">
        <f>IF(ISBLANK('Środki trwałe'!C664),"",'Środki trwałe'!C664)</f>
        <v/>
      </c>
      <c r="K246" s="341">
        <f>'Środki trwałe'!K750</f>
        <v>0</v>
      </c>
      <c r="L246" s="341">
        <f>'Środki trwałe'!L750</f>
        <v>0</v>
      </c>
      <c r="M246" s="341">
        <f>'Środki trwałe'!M750</f>
        <v>0</v>
      </c>
      <c r="N246" s="341">
        <f>'Środki trwałe'!N750</f>
        <v>0</v>
      </c>
      <c r="O246" s="341">
        <f>'Środki trwałe'!O750</f>
        <v>0</v>
      </c>
      <c r="P246" s="341">
        <f>'Środki trwałe'!P750</f>
        <v>0</v>
      </c>
      <c r="Q246" s="341">
        <f>'Środki trwałe'!Q750</f>
        <v>0</v>
      </c>
      <c r="R246" s="341">
        <f>'Środki trwałe'!R750</f>
        <v>0</v>
      </c>
      <c r="S246" s="341">
        <f>'Środki trwałe'!S750</f>
        <v>0</v>
      </c>
      <c r="T246" s="341">
        <f>'Środki trwałe'!T750</f>
        <v>0</v>
      </c>
      <c r="U246" s="341">
        <f>'Środki trwałe'!U750</f>
        <v>0</v>
      </c>
      <c r="V246" s="341">
        <f>'Środki trwałe'!V750</f>
        <v>0</v>
      </c>
      <c r="W246" s="341">
        <f>'Środki trwałe'!W750</f>
        <v>0</v>
      </c>
      <c r="X246" s="341">
        <f>'Środki trwałe'!X750</f>
        <v>0</v>
      </c>
      <c r="Y246" s="341">
        <f>'Środki trwałe'!Y750</f>
        <v>0</v>
      </c>
      <c r="Z246" s="341">
        <f>'Środki trwałe'!Z750</f>
        <v>0</v>
      </c>
      <c r="AA246" s="341">
        <f>'Środki trwałe'!AA750</f>
        <v>0</v>
      </c>
      <c r="AB246" s="341">
        <f>'Środki trwałe'!AB750</f>
        <v>0</v>
      </c>
      <c r="AC246" s="341">
        <f>'Środki trwałe'!AC750</f>
        <v>0</v>
      </c>
      <c r="AD246" s="341">
        <f>'Środki trwałe'!AD750</f>
        <v>0</v>
      </c>
      <c r="AE246" s="341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6"/>
      <c r="E247" s="336"/>
      <c r="F247" s="340"/>
      <c r="G247" s="33">
        <f>IF(ISBLANK('Środki trwałe'!I665),"",'Środki trwałe'!I665)</f>
        <v>0</v>
      </c>
      <c r="H247" s="339"/>
      <c r="I247" s="336"/>
      <c r="J247" s="516" t="str">
        <f>IF(ISBLANK('Środki trwałe'!C665),"",'Środki trwałe'!C665)</f>
        <v/>
      </c>
      <c r="K247" s="341">
        <f>'Środki trwałe'!K751</f>
        <v>0</v>
      </c>
      <c r="L247" s="341">
        <f>'Środki trwałe'!L751</f>
        <v>0</v>
      </c>
      <c r="M247" s="341">
        <f>'Środki trwałe'!M751</f>
        <v>0</v>
      </c>
      <c r="N247" s="341">
        <f>'Środki trwałe'!N751</f>
        <v>0</v>
      </c>
      <c r="O247" s="341">
        <f>'Środki trwałe'!O751</f>
        <v>0</v>
      </c>
      <c r="P247" s="341">
        <f>'Środki trwałe'!P751</f>
        <v>0</v>
      </c>
      <c r="Q247" s="341">
        <f>'Środki trwałe'!Q751</f>
        <v>0</v>
      </c>
      <c r="R247" s="341">
        <f>'Środki trwałe'!R751</f>
        <v>0</v>
      </c>
      <c r="S247" s="341">
        <f>'Środki trwałe'!S751</f>
        <v>0</v>
      </c>
      <c r="T247" s="341">
        <f>'Środki trwałe'!T751</f>
        <v>0</v>
      </c>
      <c r="U247" s="341">
        <f>'Środki trwałe'!U751</f>
        <v>0</v>
      </c>
      <c r="V247" s="341">
        <f>'Środki trwałe'!V751</f>
        <v>0</v>
      </c>
      <c r="W247" s="341">
        <f>'Środki trwałe'!W751</f>
        <v>0</v>
      </c>
      <c r="X247" s="341">
        <f>'Środki trwałe'!X751</f>
        <v>0</v>
      </c>
      <c r="Y247" s="341">
        <f>'Środki trwałe'!Y751</f>
        <v>0</v>
      </c>
      <c r="Z247" s="341">
        <f>'Środki trwałe'!Z751</f>
        <v>0</v>
      </c>
      <c r="AA247" s="341">
        <f>'Środki trwałe'!AA751</f>
        <v>0</v>
      </c>
      <c r="AB247" s="341">
        <f>'Środki trwałe'!AB751</f>
        <v>0</v>
      </c>
      <c r="AC247" s="341">
        <f>'Środki trwałe'!AC751</f>
        <v>0</v>
      </c>
      <c r="AD247" s="341">
        <f>'Środki trwałe'!AD751</f>
        <v>0</v>
      </c>
      <c r="AE247" s="341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6"/>
      <c r="E248" s="336"/>
      <c r="F248" s="340"/>
      <c r="G248" s="33">
        <f>IF(ISBLANK('Środki trwałe'!I666),"",'Środki trwałe'!I666)</f>
        <v>0</v>
      </c>
      <c r="H248" s="339"/>
      <c r="I248" s="336"/>
      <c r="J248" s="516" t="str">
        <f>IF(ISBLANK('Środki trwałe'!C666),"",'Środki trwałe'!C666)</f>
        <v/>
      </c>
      <c r="K248" s="341">
        <f>'Środki trwałe'!K752</f>
        <v>0</v>
      </c>
      <c r="L248" s="341">
        <f>'Środki trwałe'!L752</f>
        <v>0</v>
      </c>
      <c r="M248" s="341">
        <f>'Środki trwałe'!M752</f>
        <v>0</v>
      </c>
      <c r="N248" s="341">
        <f>'Środki trwałe'!N752</f>
        <v>0</v>
      </c>
      <c r="O248" s="341">
        <f>'Środki trwałe'!O752</f>
        <v>0</v>
      </c>
      <c r="P248" s="341">
        <f>'Środki trwałe'!P752</f>
        <v>0</v>
      </c>
      <c r="Q248" s="341">
        <f>'Środki trwałe'!Q752</f>
        <v>0</v>
      </c>
      <c r="R248" s="341">
        <f>'Środki trwałe'!R752</f>
        <v>0</v>
      </c>
      <c r="S248" s="341">
        <f>'Środki trwałe'!S752</f>
        <v>0</v>
      </c>
      <c r="T248" s="341">
        <f>'Środki trwałe'!T752</f>
        <v>0</v>
      </c>
      <c r="U248" s="341">
        <f>'Środki trwałe'!U752</f>
        <v>0</v>
      </c>
      <c r="V248" s="341">
        <f>'Środki trwałe'!V752</f>
        <v>0</v>
      </c>
      <c r="W248" s="341">
        <f>'Środki trwałe'!W752</f>
        <v>0</v>
      </c>
      <c r="X248" s="341">
        <f>'Środki trwałe'!X752</f>
        <v>0</v>
      </c>
      <c r="Y248" s="341">
        <f>'Środki trwałe'!Y752</f>
        <v>0</v>
      </c>
      <c r="Z248" s="341">
        <f>'Środki trwałe'!Z752</f>
        <v>0</v>
      </c>
      <c r="AA248" s="341">
        <f>'Środki trwałe'!AA752</f>
        <v>0</v>
      </c>
      <c r="AB248" s="341">
        <f>'Środki trwałe'!AB752</f>
        <v>0</v>
      </c>
      <c r="AC248" s="341">
        <f>'Środki trwałe'!AC752</f>
        <v>0</v>
      </c>
      <c r="AD248" s="341">
        <f>'Środki trwałe'!AD752</f>
        <v>0</v>
      </c>
      <c r="AE248" s="341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6"/>
      <c r="E249" s="336"/>
      <c r="F249" s="340"/>
      <c r="G249" s="33">
        <f>IF(ISBLANK('Środki trwałe'!I667),"",'Środki trwałe'!I667)</f>
        <v>0</v>
      </c>
      <c r="H249" s="339"/>
      <c r="I249" s="336"/>
      <c r="J249" s="516" t="str">
        <f>IF(ISBLANK('Środki trwałe'!C667),"",'Środki trwałe'!C667)</f>
        <v/>
      </c>
      <c r="K249" s="341">
        <f>'Środki trwałe'!K753</f>
        <v>0</v>
      </c>
      <c r="L249" s="341">
        <f>'Środki trwałe'!L753</f>
        <v>0</v>
      </c>
      <c r="M249" s="341">
        <f>'Środki trwałe'!M753</f>
        <v>0</v>
      </c>
      <c r="N249" s="341">
        <f>'Środki trwałe'!N753</f>
        <v>0</v>
      </c>
      <c r="O249" s="341">
        <f>'Środki trwałe'!O753</f>
        <v>0</v>
      </c>
      <c r="P249" s="341">
        <f>'Środki trwałe'!P753</f>
        <v>0</v>
      </c>
      <c r="Q249" s="341">
        <f>'Środki trwałe'!Q753</f>
        <v>0</v>
      </c>
      <c r="R249" s="341">
        <f>'Środki trwałe'!R753</f>
        <v>0</v>
      </c>
      <c r="S249" s="341">
        <f>'Środki trwałe'!S753</f>
        <v>0</v>
      </c>
      <c r="T249" s="341">
        <f>'Środki trwałe'!T753</f>
        <v>0</v>
      </c>
      <c r="U249" s="341">
        <f>'Środki trwałe'!U753</f>
        <v>0</v>
      </c>
      <c r="V249" s="341">
        <f>'Środki trwałe'!V753</f>
        <v>0</v>
      </c>
      <c r="W249" s="341">
        <f>'Środki trwałe'!W753</f>
        <v>0</v>
      </c>
      <c r="X249" s="341">
        <f>'Środki trwałe'!X753</f>
        <v>0</v>
      </c>
      <c r="Y249" s="341">
        <f>'Środki trwałe'!Y753</f>
        <v>0</v>
      </c>
      <c r="Z249" s="341">
        <f>'Środki trwałe'!Z753</f>
        <v>0</v>
      </c>
      <c r="AA249" s="341">
        <f>'Środki trwałe'!AA753</f>
        <v>0</v>
      </c>
      <c r="AB249" s="341">
        <f>'Środki trwałe'!AB753</f>
        <v>0</v>
      </c>
      <c r="AC249" s="341">
        <f>'Środki trwałe'!AC753</f>
        <v>0</v>
      </c>
      <c r="AD249" s="341">
        <f>'Środki trwałe'!AD753</f>
        <v>0</v>
      </c>
      <c r="AE249" s="341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6"/>
      <c r="E250" s="336"/>
      <c r="F250" s="340"/>
      <c r="G250" s="33">
        <f>IF(ISBLANK('Środki trwałe'!I668),"",'Środki trwałe'!I668)</f>
        <v>0</v>
      </c>
      <c r="H250" s="339"/>
      <c r="I250" s="336"/>
      <c r="J250" s="516" t="str">
        <f>IF(ISBLANK('Środki trwałe'!C668),"",'Środki trwałe'!C668)</f>
        <v/>
      </c>
      <c r="K250" s="341">
        <f>'Środki trwałe'!K754</f>
        <v>0</v>
      </c>
      <c r="L250" s="341">
        <f>'Środki trwałe'!L754</f>
        <v>0</v>
      </c>
      <c r="M250" s="341">
        <f>'Środki trwałe'!M754</f>
        <v>0</v>
      </c>
      <c r="N250" s="341">
        <f>'Środki trwałe'!N754</f>
        <v>0</v>
      </c>
      <c r="O250" s="341">
        <f>'Środki trwałe'!O754</f>
        <v>0</v>
      </c>
      <c r="P250" s="341">
        <f>'Środki trwałe'!P754</f>
        <v>0</v>
      </c>
      <c r="Q250" s="341">
        <f>'Środki trwałe'!Q754</f>
        <v>0</v>
      </c>
      <c r="R250" s="341">
        <f>'Środki trwałe'!R754</f>
        <v>0</v>
      </c>
      <c r="S250" s="341">
        <f>'Środki trwałe'!S754</f>
        <v>0</v>
      </c>
      <c r="T250" s="341">
        <f>'Środki trwałe'!T754</f>
        <v>0</v>
      </c>
      <c r="U250" s="341">
        <f>'Środki trwałe'!U754</f>
        <v>0</v>
      </c>
      <c r="V250" s="341">
        <f>'Środki trwałe'!V754</f>
        <v>0</v>
      </c>
      <c r="W250" s="341">
        <f>'Środki trwałe'!W754</f>
        <v>0</v>
      </c>
      <c r="X250" s="341">
        <f>'Środki trwałe'!X754</f>
        <v>0</v>
      </c>
      <c r="Y250" s="341">
        <f>'Środki trwałe'!Y754</f>
        <v>0</v>
      </c>
      <c r="Z250" s="341">
        <f>'Środki trwałe'!Z754</f>
        <v>0</v>
      </c>
      <c r="AA250" s="341">
        <f>'Środki trwałe'!AA754</f>
        <v>0</v>
      </c>
      <c r="AB250" s="341">
        <f>'Środki trwałe'!AB754</f>
        <v>0</v>
      </c>
      <c r="AC250" s="341">
        <f>'Środki trwałe'!AC754</f>
        <v>0</v>
      </c>
      <c r="AD250" s="341">
        <f>'Środki trwałe'!AD754</f>
        <v>0</v>
      </c>
      <c r="AE250" s="341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6"/>
      <c r="E251" s="336"/>
      <c r="F251" s="340"/>
      <c r="G251" s="33">
        <f>IF(ISBLANK('Środki trwałe'!I669),"",'Środki trwałe'!I669)</f>
        <v>0</v>
      </c>
      <c r="H251" s="339"/>
      <c r="I251" s="336"/>
      <c r="J251" s="516" t="str">
        <f>IF(ISBLANK('Środki trwałe'!C669),"",'Środki trwałe'!C669)</f>
        <v/>
      </c>
      <c r="K251" s="341">
        <f>'Środki trwałe'!K755</f>
        <v>0</v>
      </c>
      <c r="L251" s="341">
        <f>'Środki trwałe'!L755</f>
        <v>0</v>
      </c>
      <c r="M251" s="341">
        <f>'Środki trwałe'!M755</f>
        <v>0</v>
      </c>
      <c r="N251" s="341">
        <f>'Środki trwałe'!N755</f>
        <v>0</v>
      </c>
      <c r="O251" s="341">
        <f>'Środki trwałe'!O755</f>
        <v>0</v>
      </c>
      <c r="P251" s="341">
        <f>'Środki trwałe'!P755</f>
        <v>0</v>
      </c>
      <c r="Q251" s="341">
        <f>'Środki trwałe'!Q755</f>
        <v>0</v>
      </c>
      <c r="R251" s="341">
        <f>'Środki trwałe'!R755</f>
        <v>0</v>
      </c>
      <c r="S251" s="341">
        <f>'Środki trwałe'!S755</f>
        <v>0</v>
      </c>
      <c r="T251" s="341">
        <f>'Środki trwałe'!T755</f>
        <v>0</v>
      </c>
      <c r="U251" s="341">
        <f>'Środki trwałe'!U755</f>
        <v>0</v>
      </c>
      <c r="V251" s="341">
        <f>'Środki trwałe'!V755</f>
        <v>0</v>
      </c>
      <c r="W251" s="341">
        <f>'Środki trwałe'!W755</f>
        <v>0</v>
      </c>
      <c r="X251" s="341">
        <f>'Środki trwałe'!X755</f>
        <v>0</v>
      </c>
      <c r="Y251" s="341">
        <f>'Środki trwałe'!Y755</f>
        <v>0</v>
      </c>
      <c r="Z251" s="341">
        <f>'Środki trwałe'!Z755</f>
        <v>0</v>
      </c>
      <c r="AA251" s="341">
        <f>'Środki trwałe'!AA755</f>
        <v>0</v>
      </c>
      <c r="AB251" s="341">
        <f>'Środki trwałe'!AB755</f>
        <v>0</v>
      </c>
      <c r="AC251" s="341">
        <f>'Środki trwałe'!AC755</f>
        <v>0</v>
      </c>
      <c r="AD251" s="341">
        <f>'Środki trwałe'!AD755</f>
        <v>0</v>
      </c>
      <c r="AE251" s="341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6"/>
      <c r="E252" s="336"/>
      <c r="F252" s="340"/>
      <c r="G252" s="33">
        <f>IF(ISBLANK('Środki trwałe'!I670),"",'Środki trwałe'!I670)</f>
        <v>0</v>
      </c>
      <c r="H252" s="339"/>
      <c r="I252" s="336"/>
      <c r="J252" s="516" t="str">
        <f>IF(ISBLANK('Środki trwałe'!C670),"",'Środki trwałe'!C670)</f>
        <v/>
      </c>
      <c r="K252" s="341">
        <f>'Środki trwałe'!K756</f>
        <v>0</v>
      </c>
      <c r="L252" s="341">
        <f>'Środki trwałe'!L756</f>
        <v>0</v>
      </c>
      <c r="M252" s="341">
        <f>'Środki trwałe'!M756</f>
        <v>0</v>
      </c>
      <c r="N252" s="341">
        <f>'Środki trwałe'!N756</f>
        <v>0</v>
      </c>
      <c r="O252" s="341">
        <f>'Środki trwałe'!O756</f>
        <v>0</v>
      </c>
      <c r="P252" s="341">
        <f>'Środki trwałe'!P756</f>
        <v>0</v>
      </c>
      <c r="Q252" s="341">
        <f>'Środki trwałe'!Q756</f>
        <v>0</v>
      </c>
      <c r="R252" s="341">
        <f>'Środki trwałe'!R756</f>
        <v>0</v>
      </c>
      <c r="S252" s="341">
        <f>'Środki trwałe'!S756</f>
        <v>0</v>
      </c>
      <c r="T252" s="341">
        <f>'Środki trwałe'!T756</f>
        <v>0</v>
      </c>
      <c r="U252" s="341">
        <f>'Środki trwałe'!U756</f>
        <v>0</v>
      </c>
      <c r="V252" s="341">
        <f>'Środki trwałe'!V756</f>
        <v>0</v>
      </c>
      <c r="W252" s="341">
        <f>'Środki trwałe'!W756</f>
        <v>0</v>
      </c>
      <c r="X252" s="341">
        <f>'Środki trwałe'!X756</f>
        <v>0</v>
      </c>
      <c r="Y252" s="341">
        <f>'Środki trwałe'!Y756</f>
        <v>0</v>
      </c>
      <c r="Z252" s="341">
        <f>'Środki trwałe'!Z756</f>
        <v>0</v>
      </c>
      <c r="AA252" s="341">
        <f>'Środki trwałe'!AA756</f>
        <v>0</v>
      </c>
      <c r="AB252" s="341">
        <f>'Środki trwałe'!AB756</f>
        <v>0</v>
      </c>
      <c r="AC252" s="341">
        <f>'Środki trwałe'!AC756</f>
        <v>0</v>
      </c>
      <c r="AD252" s="341">
        <f>'Środki trwałe'!AD756</f>
        <v>0</v>
      </c>
      <c r="AE252" s="341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6"/>
      <c r="E253" s="336"/>
      <c r="F253" s="340"/>
      <c r="G253" s="33">
        <f>IF(ISBLANK('Środki trwałe'!I671),"",'Środki trwałe'!I671)</f>
        <v>0</v>
      </c>
      <c r="H253" s="339"/>
      <c r="I253" s="336"/>
      <c r="J253" s="516" t="str">
        <f>IF(ISBLANK('Środki trwałe'!C671),"",'Środki trwałe'!C671)</f>
        <v/>
      </c>
      <c r="K253" s="341">
        <f>'Środki trwałe'!K757</f>
        <v>0</v>
      </c>
      <c r="L253" s="341">
        <f>'Środki trwałe'!L757</f>
        <v>0</v>
      </c>
      <c r="M253" s="341">
        <f>'Środki trwałe'!M757</f>
        <v>0</v>
      </c>
      <c r="N253" s="341">
        <f>'Środki trwałe'!N757</f>
        <v>0</v>
      </c>
      <c r="O253" s="341">
        <f>'Środki trwałe'!O757</f>
        <v>0</v>
      </c>
      <c r="P253" s="341">
        <f>'Środki trwałe'!P757</f>
        <v>0</v>
      </c>
      <c r="Q253" s="341">
        <f>'Środki trwałe'!Q757</f>
        <v>0</v>
      </c>
      <c r="R253" s="341">
        <f>'Środki trwałe'!R757</f>
        <v>0</v>
      </c>
      <c r="S253" s="341">
        <f>'Środki trwałe'!S757</f>
        <v>0</v>
      </c>
      <c r="T253" s="341">
        <f>'Środki trwałe'!T757</f>
        <v>0</v>
      </c>
      <c r="U253" s="341">
        <f>'Środki trwałe'!U757</f>
        <v>0</v>
      </c>
      <c r="V253" s="341">
        <f>'Środki trwałe'!V757</f>
        <v>0</v>
      </c>
      <c r="W253" s="341">
        <f>'Środki trwałe'!W757</f>
        <v>0</v>
      </c>
      <c r="X253" s="341">
        <f>'Środki trwałe'!X757</f>
        <v>0</v>
      </c>
      <c r="Y253" s="341">
        <f>'Środki trwałe'!Y757</f>
        <v>0</v>
      </c>
      <c r="Z253" s="341">
        <f>'Środki trwałe'!Z757</f>
        <v>0</v>
      </c>
      <c r="AA253" s="341">
        <f>'Środki trwałe'!AA757</f>
        <v>0</v>
      </c>
      <c r="AB253" s="341">
        <f>'Środki trwałe'!AB757</f>
        <v>0</v>
      </c>
      <c r="AC253" s="341">
        <f>'Środki trwałe'!AC757</f>
        <v>0</v>
      </c>
      <c r="AD253" s="341">
        <f>'Środki trwałe'!AD757</f>
        <v>0</v>
      </c>
      <c r="AE253" s="341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6"/>
      <c r="E254" s="336"/>
      <c r="F254" s="340"/>
      <c r="G254" s="33">
        <f>IF(ISBLANK('Środki trwałe'!I672),"",'Środki trwałe'!I672)</f>
        <v>0</v>
      </c>
      <c r="H254" s="339"/>
      <c r="I254" s="336"/>
      <c r="J254" s="516" t="str">
        <f>IF(ISBLANK('Środki trwałe'!C672),"",'Środki trwałe'!C672)</f>
        <v/>
      </c>
      <c r="K254" s="341">
        <f>'Środki trwałe'!K758</f>
        <v>0</v>
      </c>
      <c r="L254" s="341">
        <f>'Środki trwałe'!L758</f>
        <v>0</v>
      </c>
      <c r="M254" s="341">
        <f>'Środki trwałe'!M758</f>
        <v>0</v>
      </c>
      <c r="N254" s="341">
        <f>'Środki trwałe'!N758</f>
        <v>0</v>
      </c>
      <c r="O254" s="341">
        <f>'Środki trwałe'!O758</f>
        <v>0</v>
      </c>
      <c r="P254" s="341">
        <f>'Środki trwałe'!P758</f>
        <v>0</v>
      </c>
      <c r="Q254" s="341">
        <f>'Środki trwałe'!Q758</f>
        <v>0</v>
      </c>
      <c r="R254" s="341">
        <f>'Środki trwałe'!R758</f>
        <v>0</v>
      </c>
      <c r="S254" s="341">
        <f>'Środki trwałe'!S758</f>
        <v>0</v>
      </c>
      <c r="T254" s="341">
        <f>'Środki trwałe'!T758</f>
        <v>0</v>
      </c>
      <c r="U254" s="341">
        <f>'Środki trwałe'!U758</f>
        <v>0</v>
      </c>
      <c r="V254" s="341">
        <f>'Środki trwałe'!V758</f>
        <v>0</v>
      </c>
      <c r="W254" s="341">
        <f>'Środki trwałe'!W758</f>
        <v>0</v>
      </c>
      <c r="X254" s="341">
        <f>'Środki trwałe'!X758</f>
        <v>0</v>
      </c>
      <c r="Y254" s="341">
        <f>'Środki trwałe'!Y758</f>
        <v>0</v>
      </c>
      <c r="Z254" s="341">
        <f>'Środki trwałe'!Z758</f>
        <v>0</v>
      </c>
      <c r="AA254" s="341">
        <f>'Środki trwałe'!AA758</f>
        <v>0</v>
      </c>
      <c r="AB254" s="341">
        <f>'Środki trwałe'!AB758</f>
        <v>0</v>
      </c>
      <c r="AC254" s="341">
        <f>'Środki trwałe'!AC758</f>
        <v>0</v>
      </c>
      <c r="AD254" s="341">
        <f>'Środki trwałe'!AD758</f>
        <v>0</v>
      </c>
      <c r="AE254" s="341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6"/>
      <c r="E255" s="336"/>
      <c r="F255" s="340"/>
      <c r="G255" s="33">
        <f>IF(ISBLANK('Środki trwałe'!I673),"",'Środki trwałe'!I673)</f>
        <v>0</v>
      </c>
      <c r="H255" s="339"/>
      <c r="I255" s="336"/>
      <c r="J255" s="516" t="str">
        <f>IF(ISBLANK('Środki trwałe'!C673),"",'Środki trwałe'!C673)</f>
        <v/>
      </c>
      <c r="K255" s="341">
        <f>'Środki trwałe'!K759</f>
        <v>0</v>
      </c>
      <c r="L255" s="341">
        <f>'Środki trwałe'!L759</f>
        <v>0</v>
      </c>
      <c r="M255" s="341">
        <f>'Środki trwałe'!M759</f>
        <v>0</v>
      </c>
      <c r="N255" s="341">
        <f>'Środki trwałe'!N759</f>
        <v>0</v>
      </c>
      <c r="O255" s="341">
        <f>'Środki trwałe'!O759</f>
        <v>0</v>
      </c>
      <c r="P255" s="341">
        <f>'Środki trwałe'!P759</f>
        <v>0</v>
      </c>
      <c r="Q255" s="341">
        <f>'Środki trwałe'!Q759</f>
        <v>0</v>
      </c>
      <c r="R255" s="341">
        <f>'Środki trwałe'!R759</f>
        <v>0</v>
      </c>
      <c r="S255" s="341">
        <f>'Środki trwałe'!S759</f>
        <v>0</v>
      </c>
      <c r="T255" s="341">
        <f>'Środki trwałe'!T759</f>
        <v>0</v>
      </c>
      <c r="U255" s="341">
        <f>'Środki trwałe'!U759</f>
        <v>0</v>
      </c>
      <c r="V255" s="341">
        <f>'Środki trwałe'!V759</f>
        <v>0</v>
      </c>
      <c r="W255" s="341">
        <f>'Środki trwałe'!W759</f>
        <v>0</v>
      </c>
      <c r="X255" s="341">
        <f>'Środki trwałe'!X759</f>
        <v>0</v>
      </c>
      <c r="Y255" s="341">
        <f>'Środki trwałe'!Y759</f>
        <v>0</v>
      </c>
      <c r="Z255" s="341">
        <f>'Środki trwałe'!Z759</f>
        <v>0</v>
      </c>
      <c r="AA255" s="341">
        <f>'Środki trwałe'!AA759</f>
        <v>0</v>
      </c>
      <c r="AB255" s="341">
        <f>'Środki trwałe'!AB759</f>
        <v>0</v>
      </c>
      <c r="AC255" s="341">
        <f>'Środki trwałe'!AC759</f>
        <v>0</v>
      </c>
      <c r="AD255" s="341">
        <f>'Środki trwałe'!AD759</f>
        <v>0</v>
      </c>
      <c r="AE255" s="341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6"/>
      <c r="E256" s="336"/>
      <c r="F256" s="340"/>
      <c r="G256" s="33">
        <f>IF(ISBLANK('Środki trwałe'!I674),"",'Środki trwałe'!I674)</f>
        <v>0</v>
      </c>
      <c r="H256" s="339"/>
      <c r="I256" s="336"/>
      <c r="J256" s="516" t="str">
        <f>IF(ISBLANK('Środki trwałe'!C674),"",'Środki trwałe'!C674)</f>
        <v/>
      </c>
      <c r="K256" s="341">
        <f>'Środki trwałe'!K760</f>
        <v>0</v>
      </c>
      <c r="L256" s="341">
        <f>'Środki trwałe'!L760</f>
        <v>0</v>
      </c>
      <c r="M256" s="341">
        <f>'Środki trwałe'!M760</f>
        <v>0</v>
      </c>
      <c r="N256" s="341">
        <f>'Środki trwałe'!N760</f>
        <v>0</v>
      </c>
      <c r="O256" s="341">
        <f>'Środki trwałe'!O760</f>
        <v>0</v>
      </c>
      <c r="P256" s="341">
        <f>'Środki trwałe'!P760</f>
        <v>0</v>
      </c>
      <c r="Q256" s="341">
        <f>'Środki trwałe'!Q760</f>
        <v>0</v>
      </c>
      <c r="R256" s="341">
        <f>'Środki trwałe'!R760</f>
        <v>0</v>
      </c>
      <c r="S256" s="341">
        <f>'Środki trwałe'!S760</f>
        <v>0</v>
      </c>
      <c r="T256" s="341">
        <f>'Środki trwałe'!T760</f>
        <v>0</v>
      </c>
      <c r="U256" s="341">
        <f>'Środki trwałe'!U760</f>
        <v>0</v>
      </c>
      <c r="V256" s="341">
        <f>'Środki trwałe'!V760</f>
        <v>0</v>
      </c>
      <c r="W256" s="341">
        <f>'Środki trwałe'!W760</f>
        <v>0</v>
      </c>
      <c r="X256" s="341">
        <f>'Środki trwałe'!X760</f>
        <v>0</v>
      </c>
      <c r="Y256" s="341">
        <f>'Środki trwałe'!Y760</f>
        <v>0</v>
      </c>
      <c r="Z256" s="341">
        <f>'Środki trwałe'!Z760</f>
        <v>0</v>
      </c>
      <c r="AA256" s="341">
        <f>'Środki trwałe'!AA760</f>
        <v>0</v>
      </c>
      <c r="AB256" s="341">
        <f>'Środki trwałe'!AB760</f>
        <v>0</v>
      </c>
      <c r="AC256" s="341">
        <f>'Środki trwałe'!AC760</f>
        <v>0</v>
      </c>
      <c r="AD256" s="341">
        <f>'Środki trwałe'!AD760</f>
        <v>0</v>
      </c>
      <c r="AE256" s="341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6"/>
      <c r="E257" s="336"/>
      <c r="F257" s="340"/>
      <c r="G257" s="33">
        <f>IF(ISBLANK('Środki trwałe'!I675),"",'Środki trwałe'!I675)</f>
        <v>0</v>
      </c>
      <c r="H257" s="339"/>
      <c r="I257" s="336"/>
      <c r="J257" s="516" t="str">
        <f>IF(ISBLANK('Środki trwałe'!C675),"",'Środki trwałe'!C675)</f>
        <v/>
      </c>
      <c r="K257" s="341">
        <f>'Środki trwałe'!K761</f>
        <v>0</v>
      </c>
      <c r="L257" s="341">
        <f>'Środki trwałe'!L761</f>
        <v>0</v>
      </c>
      <c r="M257" s="341">
        <f>'Środki trwałe'!M761</f>
        <v>0</v>
      </c>
      <c r="N257" s="341">
        <f>'Środki trwałe'!N761</f>
        <v>0</v>
      </c>
      <c r="O257" s="341">
        <f>'Środki trwałe'!O761</f>
        <v>0</v>
      </c>
      <c r="P257" s="341">
        <f>'Środki trwałe'!P761</f>
        <v>0</v>
      </c>
      <c r="Q257" s="341">
        <f>'Środki trwałe'!Q761</f>
        <v>0</v>
      </c>
      <c r="R257" s="341">
        <f>'Środki trwałe'!R761</f>
        <v>0</v>
      </c>
      <c r="S257" s="341">
        <f>'Środki trwałe'!S761</f>
        <v>0</v>
      </c>
      <c r="T257" s="341">
        <f>'Środki trwałe'!T761</f>
        <v>0</v>
      </c>
      <c r="U257" s="341">
        <f>'Środki trwałe'!U761</f>
        <v>0</v>
      </c>
      <c r="V257" s="341">
        <f>'Środki trwałe'!V761</f>
        <v>0</v>
      </c>
      <c r="W257" s="341">
        <f>'Środki trwałe'!W761</f>
        <v>0</v>
      </c>
      <c r="X257" s="341">
        <f>'Środki trwałe'!X761</f>
        <v>0</v>
      </c>
      <c r="Y257" s="341">
        <f>'Środki trwałe'!Y761</f>
        <v>0</v>
      </c>
      <c r="Z257" s="341">
        <f>'Środki trwałe'!Z761</f>
        <v>0</v>
      </c>
      <c r="AA257" s="341">
        <f>'Środki trwałe'!AA761</f>
        <v>0</v>
      </c>
      <c r="AB257" s="341">
        <f>'Środki trwałe'!AB761</f>
        <v>0</v>
      </c>
      <c r="AC257" s="341">
        <f>'Środki trwałe'!AC761</f>
        <v>0</v>
      </c>
      <c r="AD257" s="341">
        <f>'Środki trwałe'!AD761</f>
        <v>0</v>
      </c>
      <c r="AE257" s="341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6"/>
      <c r="E258" s="336"/>
      <c r="F258" s="340"/>
      <c r="G258" s="33">
        <f>IF(ISBLANK('Środki trwałe'!I676),"",'Środki trwałe'!I676)</f>
        <v>0</v>
      </c>
      <c r="H258" s="339"/>
      <c r="I258" s="336"/>
      <c r="J258" s="516" t="str">
        <f>IF(ISBLANK('Środki trwałe'!C676),"",'Środki trwałe'!C676)</f>
        <v/>
      </c>
      <c r="K258" s="341">
        <f>'Środki trwałe'!K762</f>
        <v>0</v>
      </c>
      <c r="L258" s="341">
        <f>'Środki trwałe'!L762</f>
        <v>0</v>
      </c>
      <c r="M258" s="341">
        <f>'Środki trwałe'!M762</f>
        <v>0</v>
      </c>
      <c r="N258" s="341">
        <f>'Środki trwałe'!N762</f>
        <v>0</v>
      </c>
      <c r="O258" s="341">
        <f>'Środki trwałe'!O762</f>
        <v>0</v>
      </c>
      <c r="P258" s="341">
        <f>'Środki trwałe'!P762</f>
        <v>0</v>
      </c>
      <c r="Q258" s="341">
        <f>'Środki trwałe'!Q762</f>
        <v>0</v>
      </c>
      <c r="R258" s="341">
        <f>'Środki trwałe'!R762</f>
        <v>0</v>
      </c>
      <c r="S258" s="341">
        <f>'Środki trwałe'!S762</f>
        <v>0</v>
      </c>
      <c r="T258" s="341">
        <f>'Środki trwałe'!T762</f>
        <v>0</v>
      </c>
      <c r="U258" s="341">
        <f>'Środki trwałe'!U762</f>
        <v>0</v>
      </c>
      <c r="V258" s="341">
        <f>'Środki trwałe'!V762</f>
        <v>0</v>
      </c>
      <c r="W258" s="341">
        <f>'Środki trwałe'!W762</f>
        <v>0</v>
      </c>
      <c r="X258" s="341">
        <f>'Środki trwałe'!X762</f>
        <v>0</v>
      </c>
      <c r="Y258" s="341">
        <f>'Środki trwałe'!Y762</f>
        <v>0</v>
      </c>
      <c r="Z258" s="341">
        <f>'Środki trwałe'!Z762</f>
        <v>0</v>
      </c>
      <c r="AA258" s="341">
        <f>'Środki trwałe'!AA762</f>
        <v>0</v>
      </c>
      <c r="AB258" s="341">
        <f>'Środki trwałe'!AB762</f>
        <v>0</v>
      </c>
      <c r="AC258" s="341">
        <f>'Środki trwałe'!AC762</f>
        <v>0</v>
      </c>
      <c r="AD258" s="341">
        <f>'Środki trwałe'!AD762</f>
        <v>0</v>
      </c>
      <c r="AE258" s="341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6"/>
      <c r="E259" s="336"/>
      <c r="F259" s="340"/>
      <c r="G259" s="33">
        <f>IF(ISBLANK('Środki trwałe'!I677),"",'Środki trwałe'!I677)</f>
        <v>0</v>
      </c>
      <c r="H259" s="339"/>
      <c r="I259" s="336"/>
      <c r="J259" s="516" t="str">
        <f>IF(ISBLANK('Środki trwałe'!C677),"",'Środki trwałe'!C677)</f>
        <v/>
      </c>
      <c r="K259" s="341">
        <f>'Środki trwałe'!K763</f>
        <v>0</v>
      </c>
      <c r="L259" s="341">
        <f>'Środki trwałe'!L763</f>
        <v>0</v>
      </c>
      <c r="M259" s="341">
        <f>'Środki trwałe'!M763</f>
        <v>0</v>
      </c>
      <c r="N259" s="341">
        <f>'Środki trwałe'!N763</f>
        <v>0</v>
      </c>
      <c r="O259" s="341">
        <f>'Środki trwałe'!O763</f>
        <v>0</v>
      </c>
      <c r="P259" s="341">
        <f>'Środki trwałe'!P763</f>
        <v>0</v>
      </c>
      <c r="Q259" s="341">
        <f>'Środki trwałe'!Q763</f>
        <v>0</v>
      </c>
      <c r="R259" s="341">
        <f>'Środki trwałe'!R763</f>
        <v>0</v>
      </c>
      <c r="S259" s="341">
        <f>'Środki trwałe'!S763</f>
        <v>0</v>
      </c>
      <c r="T259" s="341">
        <f>'Środki trwałe'!T763</f>
        <v>0</v>
      </c>
      <c r="U259" s="341">
        <f>'Środki trwałe'!U763</f>
        <v>0</v>
      </c>
      <c r="V259" s="341">
        <f>'Środki trwałe'!V763</f>
        <v>0</v>
      </c>
      <c r="W259" s="341">
        <f>'Środki trwałe'!W763</f>
        <v>0</v>
      </c>
      <c r="X259" s="341">
        <f>'Środki trwałe'!X763</f>
        <v>0</v>
      </c>
      <c r="Y259" s="341">
        <f>'Środki trwałe'!Y763</f>
        <v>0</v>
      </c>
      <c r="Z259" s="341">
        <f>'Środki trwałe'!Z763</f>
        <v>0</v>
      </c>
      <c r="AA259" s="341">
        <f>'Środki trwałe'!AA763</f>
        <v>0</v>
      </c>
      <c r="AB259" s="341">
        <f>'Środki trwałe'!AB763</f>
        <v>0</v>
      </c>
      <c r="AC259" s="341">
        <f>'Środki trwałe'!AC763</f>
        <v>0</v>
      </c>
      <c r="AD259" s="341">
        <f>'Środki trwałe'!AD763</f>
        <v>0</v>
      </c>
      <c r="AE259" s="341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6"/>
      <c r="E260" s="336"/>
      <c r="F260" s="340"/>
      <c r="G260" s="33">
        <f>IF(ISBLANK('Środki trwałe'!I678),"",'Środki trwałe'!I678)</f>
        <v>0</v>
      </c>
      <c r="H260" s="339"/>
      <c r="I260" s="336"/>
      <c r="J260" s="516" t="str">
        <f>IF(ISBLANK('Środki trwałe'!C678),"",'Środki trwałe'!C678)</f>
        <v/>
      </c>
      <c r="K260" s="341">
        <f>'Środki trwałe'!K764</f>
        <v>0</v>
      </c>
      <c r="L260" s="341">
        <f>'Środki trwałe'!L764</f>
        <v>0</v>
      </c>
      <c r="M260" s="341">
        <f>'Środki trwałe'!M764</f>
        <v>0</v>
      </c>
      <c r="N260" s="341">
        <f>'Środki trwałe'!N764</f>
        <v>0</v>
      </c>
      <c r="O260" s="341">
        <f>'Środki trwałe'!O764</f>
        <v>0</v>
      </c>
      <c r="P260" s="341">
        <f>'Środki trwałe'!P764</f>
        <v>0</v>
      </c>
      <c r="Q260" s="341">
        <f>'Środki trwałe'!Q764</f>
        <v>0</v>
      </c>
      <c r="R260" s="341">
        <f>'Środki trwałe'!R764</f>
        <v>0</v>
      </c>
      <c r="S260" s="341">
        <f>'Środki trwałe'!S764</f>
        <v>0</v>
      </c>
      <c r="T260" s="341">
        <f>'Środki trwałe'!T764</f>
        <v>0</v>
      </c>
      <c r="U260" s="341">
        <f>'Środki trwałe'!U764</f>
        <v>0</v>
      </c>
      <c r="V260" s="341">
        <f>'Środki trwałe'!V764</f>
        <v>0</v>
      </c>
      <c r="W260" s="341">
        <f>'Środki trwałe'!W764</f>
        <v>0</v>
      </c>
      <c r="X260" s="341">
        <f>'Środki trwałe'!X764</f>
        <v>0</v>
      </c>
      <c r="Y260" s="341">
        <f>'Środki trwałe'!Y764</f>
        <v>0</v>
      </c>
      <c r="Z260" s="341">
        <f>'Środki trwałe'!Z764</f>
        <v>0</v>
      </c>
      <c r="AA260" s="341">
        <f>'Środki trwałe'!AA764</f>
        <v>0</v>
      </c>
      <c r="AB260" s="341">
        <f>'Środki trwałe'!AB764</f>
        <v>0</v>
      </c>
      <c r="AC260" s="341">
        <f>'Środki trwałe'!AC764</f>
        <v>0</v>
      </c>
      <c r="AD260" s="341">
        <f>'Środki trwałe'!AD764</f>
        <v>0</v>
      </c>
      <c r="AE260" s="341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6"/>
      <c r="E261" s="336"/>
      <c r="F261" s="340"/>
      <c r="G261" s="33">
        <f>IF(ISBLANK('Środki trwałe'!I679),"",'Środki trwałe'!I679)</f>
        <v>0</v>
      </c>
      <c r="H261" s="339"/>
      <c r="I261" s="336"/>
      <c r="J261" s="516" t="str">
        <f>IF(ISBLANK('Środki trwałe'!C679),"",'Środki trwałe'!C679)</f>
        <v/>
      </c>
      <c r="K261" s="341">
        <f>'Środki trwałe'!K765</f>
        <v>0</v>
      </c>
      <c r="L261" s="341">
        <f>'Środki trwałe'!L765</f>
        <v>0</v>
      </c>
      <c r="M261" s="341">
        <f>'Środki trwałe'!M765</f>
        <v>0</v>
      </c>
      <c r="N261" s="341">
        <f>'Środki trwałe'!N765</f>
        <v>0</v>
      </c>
      <c r="O261" s="341">
        <f>'Środki trwałe'!O765</f>
        <v>0</v>
      </c>
      <c r="P261" s="341">
        <f>'Środki trwałe'!P765</f>
        <v>0</v>
      </c>
      <c r="Q261" s="341">
        <f>'Środki trwałe'!Q765</f>
        <v>0</v>
      </c>
      <c r="R261" s="341">
        <f>'Środki trwałe'!R765</f>
        <v>0</v>
      </c>
      <c r="S261" s="341">
        <f>'Środki trwałe'!S765</f>
        <v>0</v>
      </c>
      <c r="T261" s="341">
        <f>'Środki trwałe'!T765</f>
        <v>0</v>
      </c>
      <c r="U261" s="341">
        <f>'Środki trwałe'!U765</f>
        <v>0</v>
      </c>
      <c r="V261" s="341">
        <f>'Środki trwałe'!V765</f>
        <v>0</v>
      </c>
      <c r="W261" s="341">
        <f>'Środki trwałe'!W765</f>
        <v>0</v>
      </c>
      <c r="X261" s="341">
        <f>'Środki trwałe'!X765</f>
        <v>0</v>
      </c>
      <c r="Y261" s="341">
        <f>'Środki trwałe'!Y765</f>
        <v>0</v>
      </c>
      <c r="Z261" s="341">
        <f>'Środki trwałe'!Z765</f>
        <v>0</v>
      </c>
      <c r="AA261" s="341">
        <f>'Środki trwałe'!AA765</f>
        <v>0</v>
      </c>
      <c r="AB261" s="341">
        <f>'Środki trwałe'!AB765</f>
        <v>0</v>
      </c>
      <c r="AC261" s="341">
        <f>'Środki trwałe'!AC765</f>
        <v>0</v>
      </c>
      <c r="AD261" s="341">
        <f>'Środki trwałe'!AD765</f>
        <v>0</v>
      </c>
      <c r="AE261" s="341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6"/>
      <c r="E262" s="336"/>
      <c r="F262" s="340"/>
      <c r="G262" s="33">
        <f>IF(ISBLANK('Środki trwałe'!I680),"",'Środki trwałe'!I680)</f>
        <v>0</v>
      </c>
      <c r="H262" s="339"/>
      <c r="I262" s="336"/>
      <c r="J262" s="516" t="str">
        <f>IF(ISBLANK('Środki trwałe'!C680),"",'Środki trwałe'!C680)</f>
        <v/>
      </c>
      <c r="K262" s="341">
        <f>'Środki trwałe'!K766</f>
        <v>0</v>
      </c>
      <c r="L262" s="341">
        <f>'Środki trwałe'!L766</f>
        <v>0</v>
      </c>
      <c r="M262" s="341">
        <f>'Środki trwałe'!M766</f>
        <v>0</v>
      </c>
      <c r="N262" s="341">
        <f>'Środki trwałe'!N766</f>
        <v>0</v>
      </c>
      <c r="O262" s="341">
        <f>'Środki trwałe'!O766</f>
        <v>0</v>
      </c>
      <c r="P262" s="341">
        <f>'Środki trwałe'!P766</f>
        <v>0</v>
      </c>
      <c r="Q262" s="341">
        <f>'Środki trwałe'!Q766</f>
        <v>0</v>
      </c>
      <c r="R262" s="341">
        <f>'Środki trwałe'!R766</f>
        <v>0</v>
      </c>
      <c r="S262" s="341">
        <f>'Środki trwałe'!S766</f>
        <v>0</v>
      </c>
      <c r="T262" s="341">
        <f>'Środki trwałe'!T766</f>
        <v>0</v>
      </c>
      <c r="U262" s="341">
        <f>'Środki trwałe'!U766</f>
        <v>0</v>
      </c>
      <c r="V262" s="341">
        <f>'Środki trwałe'!V766</f>
        <v>0</v>
      </c>
      <c r="W262" s="341">
        <f>'Środki trwałe'!W766</f>
        <v>0</v>
      </c>
      <c r="X262" s="341">
        <f>'Środki trwałe'!X766</f>
        <v>0</v>
      </c>
      <c r="Y262" s="341">
        <f>'Środki trwałe'!Y766</f>
        <v>0</v>
      </c>
      <c r="Z262" s="341">
        <f>'Środki trwałe'!Z766</f>
        <v>0</v>
      </c>
      <c r="AA262" s="341">
        <f>'Środki trwałe'!AA766</f>
        <v>0</v>
      </c>
      <c r="AB262" s="341">
        <f>'Środki trwałe'!AB766</f>
        <v>0</v>
      </c>
      <c r="AC262" s="341">
        <f>'Środki trwałe'!AC766</f>
        <v>0</v>
      </c>
      <c r="AD262" s="341">
        <f>'Środki trwałe'!AD766</f>
        <v>0</v>
      </c>
      <c r="AE262" s="341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6"/>
      <c r="E263" s="336"/>
      <c r="F263" s="340"/>
      <c r="G263" s="33">
        <f>IF(ISBLANK('Środki trwałe'!I681),"",'Środki trwałe'!I681)</f>
        <v>0</v>
      </c>
      <c r="H263" s="339"/>
      <c r="I263" s="336"/>
      <c r="J263" s="516" t="str">
        <f>IF(ISBLANK('Środki trwałe'!C681),"",'Środki trwałe'!C681)</f>
        <v/>
      </c>
      <c r="K263" s="341">
        <f>'Środki trwałe'!K767</f>
        <v>0</v>
      </c>
      <c r="L263" s="341">
        <f>'Środki trwałe'!L767</f>
        <v>0</v>
      </c>
      <c r="M263" s="341">
        <f>'Środki trwałe'!M767</f>
        <v>0</v>
      </c>
      <c r="N263" s="341">
        <f>'Środki trwałe'!N767</f>
        <v>0</v>
      </c>
      <c r="O263" s="341">
        <f>'Środki trwałe'!O767</f>
        <v>0</v>
      </c>
      <c r="P263" s="341">
        <f>'Środki trwałe'!P767</f>
        <v>0</v>
      </c>
      <c r="Q263" s="341">
        <f>'Środki trwałe'!Q767</f>
        <v>0</v>
      </c>
      <c r="R263" s="341">
        <f>'Środki trwałe'!R767</f>
        <v>0</v>
      </c>
      <c r="S263" s="341">
        <f>'Środki trwałe'!S767</f>
        <v>0</v>
      </c>
      <c r="T263" s="341">
        <f>'Środki trwałe'!T767</f>
        <v>0</v>
      </c>
      <c r="U263" s="341">
        <f>'Środki trwałe'!U767</f>
        <v>0</v>
      </c>
      <c r="V263" s="341">
        <f>'Środki trwałe'!V767</f>
        <v>0</v>
      </c>
      <c r="W263" s="341">
        <f>'Środki trwałe'!W767</f>
        <v>0</v>
      </c>
      <c r="X263" s="341">
        <f>'Środki trwałe'!X767</f>
        <v>0</v>
      </c>
      <c r="Y263" s="341">
        <f>'Środki trwałe'!Y767</f>
        <v>0</v>
      </c>
      <c r="Z263" s="341">
        <f>'Środki trwałe'!Z767</f>
        <v>0</v>
      </c>
      <c r="AA263" s="341">
        <f>'Środki trwałe'!AA767</f>
        <v>0</v>
      </c>
      <c r="AB263" s="341">
        <f>'Środki trwałe'!AB767</f>
        <v>0</v>
      </c>
      <c r="AC263" s="341">
        <f>'Środki trwałe'!AC767</f>
        <v>0</v>
      </c>
      <c r="AD263" s="341">
        <f>'Środki trwałe'!AD767</f>
        <v>0</v>
      </c>
      <c r="AE263" s="341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6"/>
      <c r="E264" s="336"/>
      <c r="F264" s="340"/>
      <c r="G264" s="33">
        <f>IF(ISBLANK('Środki trwałe'!I682),"",'Środki trwałe'!I682)</f>
        <v>0</v>
      </c>
      <c r="H264" s="339"/>
      <c r="I264" s="336"/>
      <c r="J264" s="516" t="str">
        <f>IF(ISBLANK('Środki trwałe'!C682),"",'Środki trwałe'!C682)</f>
        <v/>
      </c>
      <c r="K264" s="341">
        <f>'Środki trwałe'!K768</f>
        <v>0</v>
      </c>
      <c r="L264" s="341">
        <f>'Środki trwałe'!L768</f>
        <v>0</v>
      </c>
      <c r="M264" s="341">
        <f>'Środki trwałe'!M768</f>
        <v>0</v>
      </c>
      <c r="N264" s="341">
        <f>'Środki trwałe'!N768</f>
        <v>0</v>
      </c>
      <c r="O264" s="341">
        <f>'Środki trwałe'!O768</f>
        <v>0</v>
      </c>
      <c r="P264" s="341">
        <f>'Środki trwałe'!P768</f>
        <v>0</v>
      </c>
      <c r="Q264" s="341">
        <f>'Środki trwałe'!Q768</f>
        <v>0</v>
      </c>
      <c r="R264" s="341">
        <f>'Środki trwałe'!R768</f>
        <v>0</v>
      </c>
      <c r="S264" s="341">
        <f>'Środki trwałe'!S768</f>
        <v>0</v>
      </c>
      <c r="T264" s="341">
        <f>'Środki trwałe'!T768</f>
        <v>0</v>
      </c>
      <c r="U264" s="341">
        <f>'Środki trwałe'!U768</f>
        <v>0</v>
      </c>
      <c r="V264" s="341">
        <f>'Środki trwałe'!V768</f>
        <v>0</v>
      </c>
      <c r="W264" s="341">
        <f>'Środki trwałe'!W768</f>
        <v>0</v>
      </c>
      <c r="X264" s="341">
        <f>'Środki trwałe'!X768</f>
        <v>0</v>
      </c>
      <c r="Y264" s="341">
        <f>'Środki trwałe'!Y768</f>
        <v>0</v>
      </c>
      <c r="Z264" s="341">
        <f>'Środki trwałe'!Z768</f>
        <v>0</v>
      </c>
      <c r="AA264" s="341">
        <f>'Środki trwałe'!AA768</f>
        <v>0</v>
      </c>
      <c r="AB264" s="341">
        <f>'Środki trwałe'!AB768</f>
        <v>0</v>
      </c>
      <c r="AC264" s="341">
        <f>'Środki trwałe'!AC768</f>
        <v>0</v>
      </c>
      <c r="AD264" s="341">
        <f>'Środki trwałe'!AD768</f>
        <v>0</v>
      </c>
      <c r="AE264" s="341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6"/>
      <c r="E265" s="336"/>
      <c r="F265" s="340"/>
      <c r="G265" s="33">
        <f>IF(ISBLANK('Środki trwałe'!I683),"",'Środki trwałe'!I683)</f>
        <v>0</v>
      </c>
      <c r="H265" s="339"/>
      <c r="I265" s="336"/>
      <c r="J265" s="516" t="str">
        <f>IF(ISBLANK('Środki trwałe'!C683),"",'Środki trwałe'!C683)</f>
        <v/>
      </c>
      <c r="K265" s="341">
        <f>'Środki trwałe'!K769</f>
        <v>0</v>
      </c>
      <c r="L265" s="341">
        <f>'Środki trwałe'!L769</f>
        <v>0</v>
      </c>
      <c r="M265" s="341">
        <f>'Środki trwałe'!M769</f>
        <v>0</v>
      </c>
      <c r="N265" s="341">
        <f>'Środki trwałe'!N769</f>
        <v>0</v>
      </c>
      <c r="O265" s="341">
        <f>'Środki trwałe'!O769</f>
        <v>0</v>
      </c>
      <c r="P265" s="341">
        <f>'Środki trwałe'!P769</f>
        <v>0</v>
      </c>
      <c r="Q265" s="341">
        <f>'Środki trwałe'!Q769</f>
        <v>0</v>
      </c>
      <c r="R265" s="341">
        <f>'Środki trwałe'!R769</f>
        <v>0</v>
      </c>
      <c r="S265" s="341">
        <f>'Środki trwałe'!S769</f>
        <v>0</v>
      </c>
      <c r="T265" s="341">
        <f>'Środki trwałe'!T769</f>
        <v>0</v>
      </c>
      <c r="U265" s="341">
        <f>'Środki trwałe'!U769</f>
        <v>0</v>
      </c>
      <c r="V265" s="341">
        <f>'Środki trwałe'!V769</f>
        <v>0</v>
      </c>
      <c r="W265" s="341">
        <f>'Środki trwałe'!W769</f>
        <v>0</v>
      </c>
      <c r="X265" s="341">
        <f>'Środki trwałe'!X769</f>
        <v>0</v>
      </c>
      <c r="Y265" s="341">
        <f>'Środki trwałe'!Y769</f>
        <v>0</v>
      </c>
      <c r="Z265" s="341">
        <f>'Środki trwałe'!Z769</f>
        <v>0</v>
      </c>
      <c r="AA265" s="341">
        <f>'Środki trwałe'!AA769</f>
        <v>0</v>
      </c>
      <c r="AB265" s="341">
        <f>'Środki trwałe'!AB769</f>
        <v>0</v>
      </c>
      <c r="AC265" s="341">
        <f>'Środki trwałe'!AC769</f>
        <v>0</v>
      </c>
      <c r="AD265" s="341">
        <f>'Środki trwałe'!AD769</f>
        <v>0</v>
      </c>
      <c r="AE265" s="341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6"/>
      <c r="E266" s="336"/>
      <c r="F266" s="340"/>
      <c r="G266" s="33">
        <f>IF(ISBLANK('Środki trwałe'!I684),"",'Środki trwałe'!I684)</f>
        <v>0</v>
      </c>
      <c r="H266" s="339"/>
      <c r="I266" s="336"/>
      <c r="J266" s="516" t="str">
        <f>IF(ISBLANK('Środki trwałe'!C684),"",'Środki trwałe'!C684)</f>
        <v/>
      </c>
      <c r="K266" s="341">
        <f>'Środki trwałe'!K770</f>
        <v>0</v>
      </c>
      <c r="L266" s="341">
        <f>'Środki trwałe'!L770</f>
        <v>0</v>
      </c>
      <c r="M266" s="341">
        <f>'Środki trwałe'!M770</f>
        <v>0</v>
      </c>
      <c r="N266" s="341">
        <f>'Środki trwałe'!N770</f>
        <v>0</v>
      </c>
      <c r="O266" s="341">
        <f>'Środki trwałe'!O770</f>
        <v>0</v>
      </c>
      <c r="P266" s="341">
        <f>'Środki trwałe'!P770</f>
        <v>0</v>
      </c>
      <c r="Q266" s="341">
        <f>'Środki trwałe'!Q770</f>
        <v>0</v>
      </c>
      <c r="R266" s="341">
        <f>'Środki trwałe'!R770</f>
        <v>0</v>
      </c>
      <c r="S266" s="341">
        <f>'Środki trwałe'!S770</f>
        <v>0</v>
      </c>
      <c r="T266" s="341">
        <f>'Środki trwałe'!T770</f>
        <v>0</v>
      </c>
      <c r="U266" s="341">
        <f>'Środki trwałe'!U770</f>
        <v>0</v>
      </c>
      <c r="V266" s="341">
        <f>'Środki trwałe'!V770</f>
        <v>0</v>
      </c>
      <c r="W266" s="341">
        <f>'Środki trwałe'!W770</f>
        <v>0</v>
      </c>
      <c r="X266" s="341">
        <f>'Środki trwałe'!X770</f>
        <v>0</v>
      </c>
      <c r="Y266" s="341">
        <f>'Środki trwałe'!Y770</f>
        <v>0</v>
      </c>
      <c r="Z266" s="341">
        <f>'Środki trwałe'!Z770</f>
        <v>0</v>
      </c>
      <c r="AA266" s="341">
        <f>'Środki trwałe'!AA770</f>
        <v>0</v>
      </c>
      <c r="AB266" s="341">
        <f>'Środki trwałe'!AB770</f>
        <v>0</v>
      </c>
      <c r="AC266" s="341">
        <f>'Środki trwałe'!AC770</f>
        <v>0</v>
      </c>
      <c r="AD266" s="341">
        <f>'Środki trwałe'!AD770</f>
        <v>0</v>
      </c>
      <c r="AE266" s="341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6"/>
      <c r="E267" s="336"/>
      <c r="F267" s="340"/>
      <c r="G267" s="33">
        <f>IF(ISBLANK('Środki trwałe'!I685),"",'Środki trwałe'!I685)</f>
        <v>0</v>
      </c>
      <c r="H267" s="339"/>
      <c r="I267" s="336"/>
      <c r="J267" s="516" t="str">
        <f>IF(ISBLANK('Środki trwałe'!C685),"",'Środki trwałe'!C685)</f>
        <v/>
      </c>
      <c r="K267" s="341">
        <f>'Środki trwałe'!K771</f>
        <v>0</v>
      </c>
      <c r="L267" s="341">
        <f>'Środki trwałe'!L771</f>
        <v>0</v>
      </c>
      <c r="M267" s="341">
        <f>'Środki trwałe'!M771</f>
        <v>0</v>
      </c>
      <c r="N267" s="341">
        <f>'Środki trwałe'!N771</f>
        <v>0</v>
      </c>
      <c r="O267" s="341">
        <f>'Środki trwałe'!O771</f>
        <v>0</v>
      </c>
      <c r="P267" s="341">
        <f>'Środki trwałe'!P771</f>
        <v>0</v>
      </c>
      <c r="Q267" s="341">
        <f>'Środki trwałe'!Q771</f>
        <v>0</v>
      </c>
      <c r="R267" s="341">
        <f>'Środki trwałe'!R771</f>
        <v>0</v>
      </c>
      <c r="S267" s="341">
        <f>'Środki trwałe'!S771</f>
        <v>0</v>
      </c>
      <c r="T267" s="341">
        <f>'Środki trwałe'!T771</f>
        <v>0</v>
      </c>
      <c r="U267" s="341">
        <f>'Środki trwałe'!U771</f>
        <v>0</v>
      </c>
      <c r="V267" s="341">
        <f>'Środki trwałe'!V771</f>
        <v>0</v>
      </c>
      <c r="W267" s="341">
        <f>'Środki trwałe'!W771</f>
        <v>0</v>
      </c>
      <c r="X267" s="341">
        <f>'Środki trwałe'!X771</f>
        <v>0</v>
      </c>
      <c r="Y267" s="341">
        <f>'Środki trwałe'!Y771</f>
        <v>0</v>
      </c>
      <c r="Z267" s="341">
        <f>'Środki trwałe'!Z771</f>
        <v>0</v>
      </c>
      <c r="AA267" s="341">
        <f>'Środki trwałe'!AA771</f>
        <v>0</v>
      </c>
      <c r="AB267" s="341">
        <f>'Środki trwałe'!AB771</f>
        <v>0</v>
      </c>
      <c r="AC267" s="341">
        <f>'Środki trwałe'!AC771</f>
        <v>0</v>
      </c>
      <c r="AD267" s="341">
        <f>'Środki trwałe'!AD771</f>
        <v>0</v>
      </c>
      <c r="AE267" s="341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6"/>
      <c r="E268" s="336"/>
      <c r="F268" s="340"/>
      <c r="G268" s="33">
        <f>IF(ISBLANK('Środki trwałe'!I686),"",'Środki trwałe'!I686)</f>
        <v>0</v>
      </c>
      <c r="H268" s="339"/>
      <c r="I268" s="336"/>
      <c r="J268" s="516" t="str">
        <f>IF(ISBLANK('Środki trwałe'!C686),"",'Środki trwałe'!C686)</f>
        <v/>
      </c>
      <c r="K268" s="341">
        <f>'Środki trwałe'!K772</f>
        <v>0</v>
      </c>
      <c r="L268" s="341">
        <f>'Środki trwałe'!L772</f>
        <v>0</v>
      </c>
      <c r="M268" s="341">
        <f>'Środki trwałe'!M772</f>
        <v>0</v>
      </c>
      <c r="N268" s="341">
        <f>'Środki trwałe'!N772</f>
        <v>0</v>
      </c>
      <c r="O268" s="341">
        <f>'Środki trwałe'!O772</f>
        <v>0</v>
      </c>
      <c r="P268" s="341">
        <f>'Środki trwałe'!P772</f>
        <v>0</v>
      </c>
      <c r="Q268" s="341">
        <f>'Środki trwałe'!Q772</f>
        <v>0</v>
      </c>
      <c r="R268" s="341">
        <f>'Środki trwałe'!R772</f>
        <v>0</v>
      </c>
      <c r="S268" s="341">
        <f>'Środki trwałe'!S772</f>
        <v>0</v>
      </c>
      <c r="T268" s="341">
        <f>'Środki trwałe'!T772</f>
        <v>0</v>
      </c>
      <c r="U268" s="341">
        <f>'Środki trwałe'!U772</f>
        <v>0</v>
      </c>
      <c r="V268" s="341">
        <f>'Środki trwałe'!V772</f>
        <v>0</v>
      </c>
      <c r="W268" s="341">
        <f>'Środki trwałe'!W772</f>
        <v>0</v>
      </c>
      <c r="X268" s="341">
        <f>'Środki trwałe'!X772</f>
        <v>0</v>
      </c>
      <c r="Y268" s="341">
        <f>'Środki trwałe'!Y772</f>
        <v>0</v>
      </c>
      <c r="Z268" s="341">
        <f>'Środki trwałe'!Z772</f>
        <v>0</v>
      </c>
      <c r="AA268" s="341">
        <f>'Środki trwałe'!AA772</f>
        <v>0</v>
      </c>
      <c r="AB268" s="341">
        <f>'Środki trwałe'!AB772</f>
        <v>0</v>
      </c>
      <c r="AC268" s="341">
        <f>'Środki trwałe'!AC772</f>
        <v>0</v>
      </c>
      <c r="AD268" s="341">
        <f>'Środki trwałe'!AD772</f>
        <v>0</v>
      </c>
      <c r="AE268" s="341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6"/>
      <c r="E269" s="336"/>
      <c r="F269" s="340"/>
      <c r="G269" s="33">
        <f>IF(ISBLANK('Środki trwałe'!I687),"",'Środki trwałe'!I687)</f>
        <v>0</v>
      </c>
      <c r="H269" s="339"/>
      <c r="I269" s="336"/>
      <c r="J269" s="516" t="str">
        <f>IF(ISBLANK('Środki trwałe'!C687),"",'Środki trwałe'!C687)</f>
        <v/>
      </c>
      <c r="K269" s="341">
        <f>'Środki trwałe'!K773</f>
        <v>0</v>
      </c>
      <c r="L269" s="341">
        <f>'Środki trwałe'!L773</f>
        <v>0</v>
      </c>
      <c r="M269" s="341">
        <f>'Środki trwałe'!M773</f>
        <v>0</v>
      </c>
      <c r="N269" s="341">
        <f>'Środki trwałe'!N773</f>
        <v>0</v>
      </c>
      <c r="O269" s="341">
        <f>'Środki trwałe'!O773</f>
        <v>0</v>
      </c>
      <c r="P269" s="341">
        <f>'Środki trwałe'!P773</f>
        <v>0</v>
      </c>
      <c r="Q269" s="341">
        <f>'Środki trwałe'!Q773</f>
        <v>0</v>
      </c>
      <c r="R269" s="341">
        <f>'Środki trwałe'!R773</f>
        <v>0</v>
      </c>
      <c r="S269" s="341">
        <f>'Środki trwałe'!S773</f>
        <v>0</v>
      </c>
      <c r="T269" s="341">
        <f>'Środki trwałe'!T773</f>
        <v>0</v>
      </c>
      <c r="U269" s="341">
        <f>'Środki trwałe'!U773</f>
        <v>0</v>
      </c>
      <c r="V269" s="341">
        <f>'Środki trwałe'!V773</f>
        <v>0</v>
      </c>
      <c r="W269" s="341">
        <f>'Środki trwałe'!W773</f>
        <v>0</v>
      </c>
      <c r="X269" s="341">
        <f>'Środki trwałe'!X773</f>
        <v>0</v>
      </c>
      <c r="Y269" s="341">
        <f>'Środki trwałe'!Y773</f>
        <v>0</v>
      </c>
      <c r="Z269" s="341">
        <f>'Środki trwałe'!Z773</f>
        <v>0</v>
      </c>
      <c r="AA269" s="341">
        <f>'Środki trwałe'!AA773</f>
        <v>0</v>
      </c>
      <c r="AB269" s="341">
        <f>'Środki trwałe'!AB773</f>
        <v>0</v>
      </c>
      <c r="AC269" s="341">
        <f>'Środki trwałe'!AC773</f>
        <v>0</v>
      </c>
      <c r="AD269" s="341">
        <f>'Środki trwałe'!AD773</f>
        <v>0</v>
      </c>
      <c r="AE269" s="341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6"/>
      <c r="E270" s="336"/>
      <c r="F270" s="340"/>
      <c r="G270" s="33">
        <f>IF(ISBLANK('Środki trwałe'!I688),"",'Środki trwałe'!I688)</f>
        <v>0</v>
      </c>
      <c r="H270" s="339"/>
      <c r="I270" s="336"/>
      <c r="J270" s="516" t="str">
        <f>IF(ISBLANK('Środki trwałe'!C688),"",'Środki trwałe'!C688)</f>
        <v/>
      </c>
      <c r="K270" s="341">
        <f>'Środki trwałe'!K774</f>
        <v>0</v>
      </c>
      <c r="L270" s="341">
        <f>'Środki trwałe'!L774</f>
        <v>0</v>
      </c>
      <c r="M270" s="341">
        <f>'Środki trwałe'!M774</f>
        <v>0</v>
      </c>
      <c r="N270" s="341">
        <f>'Środki trwałe'!N774</f>
        <v>0</v>
      </c>
      <c r="O270" s="341">
        <f>'Środki trwałe'!O774</f>
        <v>0</v>
      </c>
      <c r="P270" s="341">
        <f>'Środki trwałe'!P774</f>
        <v>0</v>
      </c>
      <c r="Q270" s="341">
        <f>'Środki trwałe'!Q774</f>
        <v>0</v>
      </c>
      <c r="R270" s="341">
        <f>'Środki trwałe'!R774</f>
        <v>0</v>
      </c>
      <c r="S270" s="341">
        <f>'Środki trwałe'!S774</f>
        <v>0</v>
      </c>
      <c r="T270" s="341">
        <f>'Środki trwałe'!T774</f>
        <v>0</v>
      </c>
      <c r="U270" s="341">
        <f>'Środki trwałe'!U774</f>
        <v>0</v>
      </c>
      <c r="V270" s="341">
        <f>'Środki trwałe'!V774</f>
        <v>0</v>
      </c>
      <c r="W270" s="341">
        <f>'Środki trwałe'!W774</f>
        <v>0</v>
      </c>
      <c r="X270" s="341">
        <f>'Środki trwałe'!X774</f>
        <v>0</v>
      </c>
      <c r="Y270" s="341">
        <f>'Środki trwałe'!Y774</f>
        <v>0</v>
      </c>
      <c r="Z270" s="341">
        <f>'Środki trwałe'!Z774</f>
        <v>0</v>
      </c>
      <c r="AA270" s="341">
        <f>'Środki trwałe'!AA774</f>
        <v>0</v>
      </c>
      <c r="AB270" s="341">
        <f>'Środki trwałe'!AB774</f>
        <v>0</v>
      </c>
      <c r="AC270" s="341">
        <f>'Środki trwałe'!AC774</f>
        <v>0</v>
      </c>
      <c r="AD270" s="341">
        <f>'Środki trwałe'!AD774</f>
        <v>0</v>
      </c>
      <c r="AE270" s="341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6"/>
      <c r="E271" s="336"/>
      <c r="F271" s="340"/>
      <c r="G271" s="33">
        <f>IF(ISBLANK('Środki trwałe'!I689),"",'Środki trwałe'!I689)</f>
        <v>0</v>
      </c>
      <c r="H271" s="339"/>
      <c r="I271" s="336"/>
      <c r="J271" s="516" t="str">
        <f>IF(ISBLANK('Środki trwałe'!C689),"",'Środki trwałe'!C689)</f>
        <v/>
      </c>
      <c r="K271" s="341">
        <f>'Środki trwałe'!K775</f>
        <v>0</v>
      </c>
      <c r="L271" s="341">
        <f>'Środki trwałe'!L775</f>
        <v>0</v>
      </c>
      <c r="M271" s="341">
        <f>'Środki trwałe'!M775</f>
        <v>0</v>
      </c>
      <c r="N271" s="341">
        <f>'Środki trwałe'!N775</f>
        <v>0</v>
      </c>
      <c r="O271" s="341">
        <f>'Środki trwałe'!O775</f>
        <v>0</v>
      </c>
      <c r="P271" s="341">
        <f>'Środki trwałe'!P775</f>
        <v>0</v>
      </c>
      <c r="Q271" s="341">
        <f>'Środki trwałe'!Q775</f>
        <v>0</v>
      </c>
      <c r="R271" s="341">
        <f>'Środki trwałe'!R775</f>
        <v>0</v>
      </c>
      <c r="S271" s="341">
        <f>'Środki trwałe'!S775</f>
        <v>0</v>
      </c>
      <c r="T271" s="341">
        <f>'Środki trwałe'!T775</f>
        <v>0</v>
      </c>
      <c r="U271" s="341">
        <f>'Środki trwałe'!U775</f>
        <v>0</v>
      </c>
      <c r="V271" s="341">
        <f>'Środki trwałe'!V775</f>
        <v>0</v>
      </c>
      <c r="W271" s="341">
        <f>'Środki trwałe'!W775</f>
        <v>0</v>
      </c>
      <c r="X271" s="341">
        <f>'Środki trwałe'!X775</f>
        <v>0</v>
      </c>
      <c r="Y271" s="341">
        <f>'Środki trwałe'!Y775</f>
        <v>0</v>
      </c>
      <c r="Z271" s="341">
        <f>'Środki trwałe'!Z775</f>
        <v>0</v>
      </c>
      <c r="AA271" s="341">
        <f>'Środki trwałe'!AA775</f>
        <v>0</v>
      </c>
      <c r="AB271" s="341">
        <f>'Środki trwałe'!AB775</f>
        <v>0</v>
      </c>
      <c r="AC271" s="341">
        <f>'Środki trwałe'!AC775</f>
        <v>0</v>
      </c>
      <c r="AD271" s="341">
        <f>'Środki trwałe'!AD775</f>
        <v>0</v>
      </c>
      <c r="AE271" s="341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6"/>
      <c r="E272" s="336"/>
      <c r="F272" s="340"/>
      <c r="G272" s="33">
        <f>IF(ISBLANK('Środki trwałe'!I690),"",'Środki trwałe'!I690)</f>
        <v>0</v>
      </c>
      <c r="H272" s="339"/>
      <c r="I272" s="336"/>
      <c r="J272" s="516" t="str">
        <f>IF(ISBLANK('Środki trwałe'!C690),"",'Środki trwałe'!C690)</f>
        <v/>
      </c>
      <c r="K272" s="341">
        <f>'Środki trwałe'!K776</f>
        <v>0</v>
      </c>
      <c r="L272" s="341">
        <f>'Środki trwałe'!L776</f>
        <v>0</v>
      </c>
      <c r="M272" s="341">
        <f>'Środki trwałe'!M776</f>
        <v>0</v>
      </c>
      <c r="N272" s="341">
        <f>'Środki trwałe'!N776</f>
        <v>0</v>
      </c>
      <c r="O272" s="341">
        <f>'Środki trwałe'!O776</f>
        <v>0</v>
      </c>
      <c r="P272" s="341">
        <f>'Środki trwałe'!P776</f>
        <v>0</v>
      </c>
      <c r="Q272" s="341">
        <f>'Środki trwałe'!Q776</f>
        <v>0</v>
      </c>
      <c r="R272" s="341">
        <f>'Środki trwałe'!R776</f>
        <v>0</v>
      </c>
      <c r="S272" s="341">
        <f>'Środki trwałe'!S776</f>
        <v>0</v>
      </c>
      <c r="T272" s="341">
        <f>'Środki trwałe'!T776</f>
        <v>0</v>
      </c>
      <c r="U272" s="341">
        <f>'Środki trwałe'!U776</f>
        <v>0</v>
      </c>
      <c r="V272" s="341">
        <f>'Środki trwałe'!V776</f>
        <v>0</v>
      </c>
      <c r="W272" s="341">
        <f>'Środki trwałe'!W776</f>
        <v>0</v>
      </c>
      <c r="X272" s="341">
        <f>'Środki trwałe'!X776</f>
        <v>0</v>
      </c>
      <c r="Y272" s="341">
        <f>'Środki trwałe'!Y776</f>
        <v>0</v>
      </c>
      <c r="Z272" s="341">
        <f>'Środki trwałe'!Z776</f>
        <v>0</v>
      </c>
      <c r="AA272" s="341">
        <f>'Środki trwałe'!AA776</f>
        <v>0</v>
      </c>
      <c r="AB272" s="341">
        <f>'Środki trwałe'!AB776</f>
        <v>0</v>
      </c>
      <c r="AC272" s="341">
        <f>'Środki trwałe'!AC776</f>
        <v>0</v>
      </c>
      <c r="AD272" s="341">
        <f>'Środki trwałe'!AD776</f>
        <v>0</v>
      </c>
      <c r="AE272" s="341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6"/>
      <c r="E273" s="336"/>
      <c r="F273" s="340"/>
      <c r="G273" s="33">
        <f>IF(ISBLANK('Środki trwałe'!I691),"",'Środki trwałe'!I691)</f>
        <v>0</v>
      </c>
      <c r="H273" s="339"/>
      <c r="I273" s="336"/>
      <c r="J273" s="516" t="str">
        <f>IF(ISBLANK('Środki trwałe'!C691),"",'Środki trwałe'!C691)</f>
        <v/>
      </c>
      <c r="K273" s="341">
        <f>'Środki trwałe'!K777</f>
        <v>0</v>
      </c>
      <c r="L273" s="341">
        <f>'Środki trwałe'!L777</f>
        <v>0</v>
      </c>
      <c r="M273" s="341">
        <f>'Środki trwałe'!M777</f>
        <v>0</v>
      </c>
      <c r="N273" s="341">
        <f>'Środki trwałe'!N777</f>
        <v>0</v>
      </c>
      <c r="O273" s="341">
        <f>'Środki trwałe'!O777</f>
        <v>0</v>
      </c>
      <c r="P273" s="341">
        <f>'Środki trwałe'!P777</f>
        <v>0</v>
      </c>
      <c r="Q273" s="341">
        <f>'Środki trwałe'!Q777</f>
        <v>0</v>
      </c>
      <c r="R273" s="341">
        <f>'Środki trwałe'!R777</f>
        <v>0</v>
      </c>
      <c r="S273" s="341">
        <f>'Środki trwałe'!S777</f>
        <v>0</v>
      </c>
      <c r="T273" s="341">
        <f>'Środki trwałe'!T777</f>
        <v>0</v>
      </c>
      <c r="U273" s="341">
        <f>'Środki trwałe'!U777</f>
        <v>0</v>
      </c>
      <c r="V273" s="341">
        <f>'Środki trwałe'!V777</f>
        <v>0</v>
      </c>
      <c r="W273" s="341">
        <f>'Środki trwałe'!W777</f>
        <v>0</v>
      </c>
      <c r="X273" s="341">
        <f>'Środki trwałe'!X777</f>
        <v>0</v>
      </c>
      <c r="Y273" s="341">
        <f>'Środki trwałe'!Y777</f>
        <v>0</v>
      </c>
      <c r="Z273" s="341">
        <f>'Środki trwałe'!Z777</f>
        <v>0</v>
      </c>
      <c r="AA273" s="341">
        <f>'Środki trwałe'!AA777</f>
        <v>0</v>
      </c>
      <c r="AB273" s="341">
        <f>'Środki trwałe'!AB777</f>
        <v>0</v>
      </c>
      <c r="AC273" s="341">
        <f>'Środki trwałe'!AC777</f>
        <v>0</v>
      </c>
      <c r="AD273" s="341">
        <f>'Środki trwałe'!AD777</f>
        <v>0</v>
      </c>
      <c r="AE273" s="341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6"/>
      <c r="E274" s="336"/>
      <c r="F274" s="340"/>
      <c r="G274" s="33">
        <f>IF(ISBLANK('Środki trwałe'!I692),"",'Środki trwałe'!I692)</f>
        <v>0</v>
      </c>
      <c r="H274" s="339"/>
      <c r="I274" s="336"/>
      <c r="J274" s="516" t="str">
        <f>IF(ISBLANK('Środki trwałe'!C692),"",'Środki trwałe'!C692)</f>
        <v/>
      </c>
      <c r="K274" s="341">
        <f>'Środki trwałe'!K778</f>
        <v>0</v>
      </c>
      <c r="L274" s="341">
        <f>'Środki trwałe'!L778</f>
        <v>0</v>
      </c>
      <c r="M274" s="341">
        <f>'Środki trwałe'!M778</f>
        <v>0</v>
      </c>
      <c r="N274" s="341">
        <f>'Środki trwałe'!N778</f>
        <v>0</v>
      </c>
      <c r="O274" s="341">
        <f>'Środki trwałe'!O778</f>
        <v>0</v>
      </c>
      <c r="P274" s="341">
        <f>'Środki trwałe'!P778</f>
        <v>0</v>
      </c>
      <c r="Q274" s="341">
        <f>'Środki trwałe'!Q778</f>
        <v>0</v>
      </c>
      <c r="R274" s="341">
        <f>'Środki trwałe'!R778</f>
        <v>0</v>
      </c>
      <c r="S274" s="341">
        <f>'Środki trwałe'!S778</f>
        <v>0</v>
      </c>
      <c r="T274" s="341">
        <f>'Środki trwałe'!T778</f>
        <v>0</v>
      </c>
      <c r="U274" s="341">
        <f>'Środki trwałe'!U778</f>
        <v>0</v>
      </c>
      <c r="V274" s="341">
        <f>'Środki trwałe'!V778</f>
        <v>0</v>
      </c>
      <c r="W274" s="341">
        <f>'Środki trwałe'!W778</f>
        <v>0</v>
      </c>
      <c r="X274" s="341">
        <f>'Środki trwałe'!X778</f>
        <v>0</v>
      </c>
      <c r="Y274" s="341">
        <f>'Środki trwałe'!Y778</f>
        <v>0</v>
      </c>
      <c r="Z274" s="341">
        <f>'Środki trwałe'!Z778</f>
        <v>0</v>
      </c>
      <c r="AA274" s="341">
        <f>'Środki trwałe'!AA778</f>
        <v>0</v>
      </c>
      <c r="AB274" s="341">
        <f>'Środki trwałe'!AB778</f>
        <v>0</v>
      </c>
      <c r="AC274" s="341">
        <f>'Środki trwałe'!AC778</f>
        <v>0</v>
      </c>
      <c r="AD274" s="341">
        <f>'Środki trwałe'!AD778</f>
        <v>0</v>
      </c>
      <c r="AE274" s="341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6"/>
      <c r="E275" s="336"/>
      <c r="F275" s="340"/>
      <c r="G275" s="33">
        <f>IF(ISBLANK('Środki trwałe'!I693),"",'Środki trwałe'!I693)</f>
        <v>0</v>
      </c>
      <c r="H275" s="339"/>
      <c r="I275" s="336"/>
      <c r="J275" s="516" t="str">
        <f>IF(ISBLANK('Środki trwałe'!C693),"",'Środki trwałe'!C693)</f>
        <v/>
      </c>
      <c r="K275" s="341">
        <f>'Środki trwałe'!K779</f>
        <v>0</v>
      </c>
      <c r="L275" s="341">
        <f>'Środki trwałe'!L779</f>
        <v>0</v>
      </c>
      <c r="M275" s="341">
        <f>'Środki trwałe'!M779</f>
        <v>0</v>
      </c>
      <c r="N275" s="341">
        <f>'Środki trwałe'!N779</f>
        <v>0</v>
      </c>
      <c r="O275" s="341">
        <f>'Środki trwałe'!O779</f>
        <v>0</v>
      </c>
      <c r="P275" s="341">
        <f>'Środki trwałe'!P779</f>
        <v>0</v>
      </c>
      <c r="Q275" s="341">
        <f>'Środki trwałe'!Q779</f>
        <v>0</v>
      </c>
      <c r="R275" s="341">
        <f>'Środki trwałe'!R779</f>
        <v>0</v>
      </c>
      <c r="S275" s="341">
        <f>'Środki trwałe'!S779</f>
        <v>0</v>
      </c>
      <c r="T275" s="341">
        <f>'Środki trwałe'!T779</f>
        <v>0</v>
      </c>
      <c r="U275" s="341">
        <f>'Środki trwałe'!U779</f>
        <v>0</v>
      </c>
      <c r="V275" s="341">
        <f>'Środki trwałe'!V779</f>
        <v>0</v>
      </c>
      <c r="W275" s="341">
        <f>'Środki trwałe'!W779</f>
        <v>0</v>
      </c>
      <c r="X275" s="341">
        <f>'Środki trwałe'!X779</f>
        <v>0</v>
      </c>
      <c r="Y275" s="341">
        <f>'Środki trwałe'!Y779</f>
        <v>0</v>
      </c>
      <c r="Z275" s="341">
        <f>'Środki trwałe'!Z779</f>
        <v>0</v>
      </c>
      <c r="AA275" s="341">
        <f>'Środki trwałe'!AA779</f>
        <v>0</v>
      </c>
      <c r="AB275" s="341">
        <f>'Środki trwałe'!AB779</f>
        <v>0</v>
      </c>
      <c r="AC275" s="341">
        <f>'Środki trwałe'!AC779</f>
        <v>0</v>
      </c>
      <c r="AD275" s="341">
        <f>'Środki trwałe'!AD779</f>
        <v>0</v>
      </c>
      <c r="AE275" s="341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6"/>
      <c r="E276" s="336"/>
      <c r="F276" s="340"/>
      <c r="G276" s="33">
        <f>IF(ISBLANK('Środki trwałe'!I694),"",'Środki trwałe'!I694)</f>
        <v>0</v>
      </c>
      <c r="H276" s="339"/>
      <c r="I276" s="336"/>
      <c r="J276" s="516" t="str">
        <f>IF(ISBLANK('Środki trwałe'!C694),"",'Środki trwałe'!C694)</f>
        <v/>
      </c>
      <c r="K276" s="341">
        <f>'Środki trwałe'!K780</f>
        <v>0</v>
      </c>
      <c r="L276" s="341">
        <f>'Środki trwałe'!L780</f>
        <v>0</v>
      </c>
      <c r="M276" s="341">
        <f>'Środki trwałe'!M780</f>
        <v>0</v>
      </c>
      <c r="N276" s="341">
        <f>'Środki trwałe'!N780</f>
        <v>0</v>
      </c>
      <c r="O276" s="341">
        <f>'Środki trwałe'!O780</f>
        <v>0</v>
      </c>
      <c r="P276" s="341">
        <f>'Środki trwałe'!P780</f>
        <v>0</v>
      </c>
      <c r="Q276" s="341">
        <f>'Środki trwałe'!Q780</f>
        <v>0</v>
      </c>
      <c r="R276" s="341">
        <f>'Środki trwałe'!R780</f>
        <v>0</v>
      </c>
      <c r="S276" s="341">
        <f>'Środki trwałe'!S780</f>
        <v>0</v>
      </c>
      <c r="T276" s="341">
        <f>'Środki trwałe'!T780</f>
        <v>0</v>
      </c>
      <c r="U276" s="341">
        <f>'Środki trwałe'!U780</f>
        <v>0</v>
      </c>
      <c r="V276" s="341">
        <f>'Środki trwałe'!V780</f>
        <v>0</v>
      </c>
      <c r="W276" s="341">
        <f>'Środki trwałe'!W780</f>
        <v>0</v>
      </c>
      <c r="X276" s="341">
        <f>'Środki trwałe'!X780</f>
        <v>0</v>
      </c>
      <c r="Y276" s="341">
        <f>'Środki trwałe'!Y780</f>
        <v>0</v>
      </c>
      <c r="Z276" s="341">
        <f>'Środki trwałe'!Z780</f>
        <v>0</v>
      </c>
      <c r="AA276" s="341">
        <f>'Środki trwałe'!AA780</f>
        <v>0</v>
      </c>
      <c r="AB276" s="341">
        <f>'Środki trwałe'!AB780</f>
        <v>0</v>
      </c>
      <c r="AC276" s="341">
        <f>'Środki trwałe'!AC780</f>
        <v>0</v>
      </c>
      <c r="AD276" s="341">
        <f>'Środki trwałe'!AD780</f>
        <v>0</v>
      </c>
      <c r="AE276" s="341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6"/>
      <c r="E277" s="336"/>
      <c r="F277" s="340"/>
      <c r="G277" s="33">
        <f>IF(ISBLANK('Środki trwałe'!I695),"",'Środki trwałe'!I695)</f>
        <v>0</v>
      </c>
      <c r="H277" s="339"/>
      <c r="I277" s="336"/>
      <c r="J277" s="516" t="str">
        <f>IF(ISBLANK('Środki trwałe'!C695),"",'Środki trwałe'!C695)</f>
        <v/>
      </c>
      <c r="K277" s="341">
        <f>'Środki trwałe'!K781</f>
        <v>0</v>
      </c>
      <c r="L277" s="341">
        <f>'Środki trwałe'!L781</f>
        <v>0</v>
      </c>
      <c r="M277" s="341">
        <f>'Środki trwałe'!M781</f>
        <v>0</v>
      </c>
      <c r="N277" s="341">
        <f>'Środki trwałe'!N781</f>
        <v>0</v>
      </c>
      <c r="O277" s="341">
        <f>'Środki trwałe'!O781</f>
        <v>0</v>
      </c>
      <c r="P277" s="341">
        <f>'Środki trwałe'!P781</f>
        <v>0</v>
      </c>
      <c r="Q277" s="341">
        <f>'Środki trwałe'!Q781</f>
        <v>0</v>
      </c>
      <c r="R277" s="341">
        <f>'Środki trwałe'!R781</f>
        <v>0</v>
      </c>
      <c r="S277" s="341">
        <f>'Środki trwałe'!S781</f>
        <v>0</v>
      </c>
      <c r="T277" s="341">
        <f>'Środki trwałe'!T781</f>
        <v>0</v>
      </c>
      <c r="U277" s="341">
        <f>'Środki trwałe'!U781</f>
        <v>0</v>
      </c>
      <c r="V277" s="341">
        <f>'Środki trwałe'!V781</f>
        <v>0</v>
      </c>
      <c r="W277" s="341">
        <f>'Środki trwałe'!W781</f>
        <v>0</v>
      </c>
      <c r="X277" s="341">
        <f>'Środki trwałe'!X781</f>
        <v>0</v>
      </c>
      <c r="Y277" s="341">
        <f>'Środki trwałe'!Y781</f>
        <v>0</v>
      </c>
      <c r="Z277" s="341">
        <f>'Środki trwałe'!Z781</f>
        <v>0</v>
      </c>
      <c r="AA277" s="341">
        <f>'Środki trwałe'!AA781</f>
        <v>0</v>
      </c>
      <c r="AB277" s="341">
        <f>'Środki trwałe'!AB781</f>
        <v>0</v>
      </c>
      <c r="AC277" s="341">
        <f>'Środki trwałe'!AC781</f>
        <v>0</v>
      </c>
      <c r="AD277" s="341">
        <f>'Środki trwałe'!AD781</f>
        <v>0</v>
      </c>
      <c r="AE277" s="341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6"/>
      <c r="E278" s="336"/>
      <c r="F278" s="340"/>
      <c r="G278" s="33">
        <f>IF(ISBLANK('Środki trwałe'!I696),"",'Środki trwałe'!I696)</f>
        <v>0</v>
      </c>
      <c r="H278" s="339"/>
      <c r="I278" s="336"/>
      <c r="J278" s="516" t="str">
        <f>IF(ISBLANK('Środki trwałe'!C696),"",'Środki trwałe'!C696)</f>
        <v/>
      </c>
      <c r="K278" s="341">
        <f>'Środki trwałe'!K782</f>
        <v>0</v>
      </c>
      <c r="L278" s="341">
        <f>'Środki trwałe'!L782</f>
        <v>0</v>
      </c>
      <c r="M278" s="341">
        <f>'Środki trwałe'!M782</f>
        <v>0</v>
      </c>
      <c r="N278" s="341">
        <f>'Środki trwałe'!N782</f>
        <v>0</v>
      </c>
      <c r="O278" s="341">
        <f>'Środki trwałe'!O782</f>
        <v>0</v>
      </c>
      <c r="P278" s="341">
        <f>'Środki trwałe'!P782</f>
        <v>0</v>
      </c>
      <c r="Q278" s="341">
        <f>'Środki trwałe'!Q782</f>
        <v>0</v>
      </c>
      <c r="R278" s="341">
        <f>'Środki trwałe'!R782</f>
        <v>0</v>
      </c>
      <c r="S278" s="341">
        <f>'Środki trwałe'!S782</f>
        <v>0</v>
      </c>
      <c r="T278" s="341">
        <f>'Środki trwałe'!T782</f>
        <v>0</v>
      </c>
      <c r="U278" s="341">
        <f>'Środki trwałe'!U782</f>
        <v>0</v>
      </c>
      <c r="V278" s="341">
        <f>'Środki trwałe'!V782</f>
        <v>0</v>
      </c>
      <c r="W278" s="341">
        <f>'Środki trwałe'!W782</f>
        <v>0</v>
      </c>
      <c r="X278" s="341">
        <f>'Środki trwałe'!X782</f>
        <v>0</v>
      </c>
      <c r="Y278" s="341">
        <f>'Środki trwałe'!Y782</f>
        <v>0</v>
      </c>
      <c r="Z278" s="341">
        <f>'Środki trwałe'!Z782</f>
        <v>0</v>
      </c>
      <c r="AA278" s="341">
        <f>'Środki trwałe'!AA782</f>
        <v>0</v>
      </c>
      <c r="AB278" s="341">
        <f>'Środki trwałe'!AB782</f>
        <v>0</v>
      </c>
      <c r="AC278" s="341">
        <f>'Środki trwałe'!AC782</f>
        <v>0</v>
      </c>
      <c r="AD278" s="341">
        <f>'Środki trwałe'!AD782</f>
        <v>0</v>
      </c>
      <c r="AE278" s="341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6"/>
      <c r="E279" s="336"/>
      <c r="F279" s="340"/>
      <c r="G279" s="33">
        <f>IF(ISBLANK('Środki trwałe'!I697),"",'Środki trwałe'!I697)</f>
        <v>0</v>
      </c>
      <c r="H279" s="339"/>
      <c r="I279" s="336"/>
      <c r="J279" s="516" t="str">
        <f>IF(ISBLANK('Środki trwałe'!C697),"",'Środki trwałe'!C697)</f>
        <v/>
      </c>
      <c r="K279" s="341">
        <f>'Środki trwałe'!K783</f>
        <v>0</v>
      </c>
      <c r="L279" s="341">
        <f>'Środki trwałe'!L783</f>
        <v>0</v>
      </c>
      <c r="M279" s="341">
        <f>'Środki trwałe'!M783</f>
        <v>0</v>
      </c>
      <c r="N279" s="341">
        <f>'Środki trwałe'!N783</f>
        <v>0</v>
      </c>
      <c r="O279" s="341">
        <f>'Środki trwałe'!O783</f>
        <v>0</v>
      </c>
      <c r="P279" s="341">
        <f>'Środki trwałe'!P783</f>
        <v>0</v>
      </c>
      <c r="Q279" s="341">
        <f>'Środki trwałe'!Q783</f>
        <v>0</v>
      </c>
      <c r="R279" s="341">
        <f>'Środki trwałe'!R783</f>
        <v>0</v>
      </c>
      <c r="S279" s="341">
        <f>'Środki trwałe'!S783</f>
        <v>0</v>
      </c>
      <c r="T279" s="341">
        <f>'Środki trwałe'!T783</f>
        <v>0</v>
      </c>
      <c r="U279" s="341">
        <f>'Środki trwałe'!U783</f>
        <v>0</v>
      </c>
      <c r="V279" s="341">
        <f>'Środki trwałe'!V783</f>
        <v>0</v>
      </c>
      <c r="W279" s="341">
        <f>'Środki trwałe'!W783</f>
        <v>0</v>
      </c>
      <c r="X279" s="341">
        <f>'Środki trwałe'!X783</f>
        <v>0</v>
      </c>
      <c r="Y279" s="341">
        <f>'Środki trwałe'!Y783</f>
        <v>0</v>
      </c>
      <c r="Z279" s="341">
        <f>'Środki trwałe'!Z783</f>
        <v>0</v>
      </c>
      <c r="AA279" s="341">
        <f>'Środki trwałe'!AA783</f>
        <v>0</v>
      </c>
      <c r="AB279" s="341">
        <f>'Środki trwałe'!AB783</f>
        <v>0</v>
      </c>
      <c r="AC279" s="341">
        <f>'Środki trwałe'!AC783</f>
        <v>0</v>
      </c>
      <c r="AD279" s="341">
        <f>'Środki trwałe'!AD783</f>
        <v>0</v>
      </c>
      <c r="AE279" s="341">
        <f>'Środki trwałe'!AE783</f>
        <v>0</v>
      </c>
    </row>
    <row r="280" spans="2:31">
      <c r="B280" s="393" t="s">
        <v>659</v>
      </c>
      <c r="C280" s="393"/>
      <c r="D280" s="394"/>
      <c r="E280" s="394"/>
      <c r="F280" s="395"/>
      <c r="G280" s="394">
        <f>SUM(G240:G279)</f>
        <v>0</v>
      </c>
      <c r="H280" s="395"/>
      <c r="I280" s="394"/>
      <c r="J280" s="395"/>
      <c r="K280" s="394">
        <f>ROUND(SUM(K240:K279),0)</f>
        <v>0</v>
      </c>
      <c r="L280" s="394">
        <f t="shared" ref="L280:W280" si="177">ROUND(SUM(L240:L279),0)</f>
        <v>0</v>
      </c>
      <c r="M280" s="394">
        <f t="shared" si="177"/>
        <v>0</v>
      </c>
      <c r="N280" s="394">
        <f t="shared" si="177"/>
        <v>0</v>
      </c>
      <c r="O280" s="394">
        <f t="shared" si="177"/>
        <v>0</v>
      </c>
      <c r="P280" s="394">
        <f t="shared" si="177"/>
        <v>0</v>
      </c>
      <c r="Q280" s="394">
        <f t="shared" si="177"/>
        <v>0</v>
      </c>
      <c r="R280" s="394">
        <f t="shared" si="177"/>
        <v>0</v>
      </c>
      <c r="S280" s="394">
        <f t="shared" si="177"/>
        <v>0</v>
      </c>
      <c r="T280" s="394">
        <f t="shared" si="177"/>
        <v>0</v>
      </c>
      <c r="U280" s="394">
        <f t="shared" si="177"/>
        <v>0</v>
      </c>
      <c r="V280" s="394">
        <f t="shared" si="177"/>
        <v>0</v>
      </c>
      <c r="W280" s="394">
        <f t="shared" si="177"/>
        <v>0</v>
      </c>
      <c r="X280" s="394">
        <f>ROUND(SUM(X240:X279),0)</f>
        <v>0</v>
      </c>
      <c r="Y280" s="394">
        <f t="shared" ref="Y280:AA280" si="178">ROUND(SUM(Y240:Y279),0)</f>
        <v>0</v>
      </c>
      <c r="Z280" s="394">
        <f t="shared" si="178"/>
        <v>0</v>
      </c>
      <c r="AA280" s="394">
        <f t="shared" si="178"/>
        <v>0</v>
      </c>
      <c r="AB280" s="394">
        <f t="shared" ref="AB280:AE280" si="179">ROUND(SUM(AB240:AB279),0)</f>
        <v>0</v>
      </c>
      <c r="AC280" s="394">
        <f t="shared" si="179"/>
        <v>0</v>
      </c>
      <c r="AD280" s="394">
        <f t="shared" si="179"/>
        <v>0</v>
      </c>
      <c r="AE280" s="394">
        <f t="shared" si="179"/>
        <v>0</v>
      </c>
    </row>
    <row r="281" spans="2:31">
      <c r="H281" s="1"/>
    </row>
    <row r="282" spans="2:31"/>
    <row r="283" spans="2:31">
      <c r="B283" s="52" t="s">
        <v>432</v>
      </c>
      <c r="C283" s="52"/>
      <c r="D283" s="52"/>
      <c r="E283" s="52"/>
      <c r="F283" s="52"/>
      <c r="G283" s="52"/>
      <c r="H283" s="314"/>
      <c r="I283" s="52"/>
      <c r="J283" s="52"/>
      <c r="K283" s="33">
        <f t="shared" ref="K283:W283" si="180">IF(AND(LataProjekcji&gt;=Poczatek,LataProjekcji&lt;=Koniec),ROUND(K233+K215+K197+K144+K121+K108+K85,0),0)</f>
        <v>0</v>
      </c>
      <c r="L283" s="33">
        <f t="shared" ca="1" si="180"/>
        <v>0</v>
      </c>
      <c r="M283" s="33">
        <f t="shared" ca="1" si="180"/>
        <v>0</v>
      </c>
      <c r="N283" s="33">
        <f t="shared" ca="1" si="180"/>
        <v>0</v>
      </c>
      <c r="O283" s="33">
        <f t="shared" ca="1" si="180"/>
        <v>0</v>
      </c>
      <c r="P283" s="33">
        <f t="shared" ca="1" si="180"/>
        <v>0</v>
      </c>
      <c r="Q283" s="33">
        <f t="shared" ca="1" si="180"/>
        <v>0</v>
      </c>
      <c r="R283" s="33">
        <f t="shared" ca="1" si="180"/>
        <v>0</v>
      </c>
      <c r="S283" s="33">
        <f t="shared" ca="1" si="180"/>
        <v>0</v>
      </c>
      <c r="T283" s="33">
        <f t="shared" ca="1" si="180"/>
        <v>0</v>
      </c>
      <c r="U283" s="33">
        <f t="shared" ca="1" si="180"/>
        <v>0</v>
      </c>
      <c r="V283" s="33">
        <f t="shared" ca="1" si="180"/>
        <v>0</v>
      </c>
      <c r="W283" s="33">
        <f t="shared" ca="1" si="180"/>
        <v>0</v>
      </c>
      <c r="X283" s="33">
        <f t="shared" ref="X283:AA283" ca="1" si="181">IF(AND(LataProjekcji&gt;=Poczatek,LataProjekcji&lt;=Koniec),ROUND(X233+X215+X197+X144+X121+X108+X85,0),0)</f>
        <v>0</v>
      </c>
      <c r="Y283" s="33">
        <f t="shared" ca="1" si="181"/>
        <v>0</v>
      </c>
      <c r="Z283" s="33">
        <f t="shared" ca="1" si="181"/>
        <v>0</v>
      </c>
      <c r="AA283" s="33">
        <f t="shared" ca="1" si="181"/>
        <v>0</v>
      </c>
      <c r="AB283" s="33">
        <f t="shared" ref="AB283:AE283" ca="1" si="182">IF(AND(LataProjekcji&gt;=Poczatek,LataProjekcji&lt;=Koniec),ROUND(AB233+AB215+AB197+AB144+AB121+AB108+AB85,0),0)</f>
        <v>0</v>
      </c>
      <c r="AC283" s="33">
        <f t="shared" ca="1" si="182"/>
        <v>0</v>
      </c>
      <c r="AD283" s="33">
        <f t="shared" ca="1" si="182"/>
        <v>0</v>
      </c>
      <c r="AE283" s="33">
        <f t="shared" ca="1" si="182"/>
        <v>0</v>
      </c>
    </row>
    <row r="284" spans="2:31">
      <c r="B284" s="52" t="s">
        <v>769</v>
      </c>
      <c r="C284" s="52"/>
      <c r="D284" s="52"/>
      <c r="E284" s="52"/>
      <c r="F284" s="52"/>
      <c r="G284" s="52"/>
      <c r="H284" s="52"/>
      <c r="I284" s="52"/>
      <c r="J284" s="52"/>
      <c r="K284" s="33">
        <f>IF(AND(LataProjekcji&gt;=Poczatek,LataProjekcji&lt;=Koniec),ROUND('Koszty operacyjne'!K1657+Finansowanie!K171,0),0)</f>
        <v>0</v>
      </c>
      <c r="L284" s="33">
        <f>IF(AND(LataProjekcji&gt;=Poczatek,LataProjekcji&lt;=Koniec),ROUND('Koszty operacyjne'!L1657+Finansowanie!L171,0),0)</f>
        <v>0</v>
      </c>
      <c r="M284" s="33">
        <f>IF(AND(LataProjekcji&gt;=Poczatek,LataProjekcji&lt;=Koniec),ROUND('Koszty operacyjne'!M1657+Finansowanie!M171,0),0)</f>
        <v>0</v>
      </c>
      <c r="N284" s="33">
        <f>IF(AND(LataProjekcji&gt;=Poczatek,LataProjekcji&lt;=Koniec),ROUND('Koszty operacyjne'!N1657+Finansowanie!N171,0),0)</f>
        <v>0</v>
      </c>
      <c r="O284" s="33">
        <f>IF(AND(LataProjekcji&gt;=Poczatek,LataProjekcji&lt;=Koniec),ROUND('Koszty operacyjne'!O1657+Finansowanie!O171,0),0)</f>
        <v>0</v>
      </c>
      <c r="P284" s="33">
        <f>IF(AND(LataProjekcji&gt;=Poczatek,LataProjekcji&lt;=Koniec),ROUND('Koszty operacyjne'!P1657+Finansowanie!P171,0),0)</f>
        <v>0</v>
      </c>
      <c r="Q284" s="33">
        <f>IF(AND(LataProjekcji&gt;=Poczatek,LataProjekcji&lt;=Koniec),ROUND('Koszty operacyjne'!Q1657+Finansowanie!Q171,0),0)</f>
        <v>0</v>
      </c>
      <c r="R284" s="33">
        <f>IF(AND(LataProjekcji&gt;=Poczatek,LataProjekcji&lt;=Koniec),ROUND('Koszty operacyjne'!R1657+Finansowanie!R171,0),0)</f>
        <v>0</v>
      </c>
      <c r="S284" s="33">
        <f>IF(AND(LataProjekcji&gt;=Poczatek,LataProjekcji&lt;=Koniec),ROUND('Koszty operacyjne'!S1657+Finansowanie!S171,0),0)</f>
        <v>0</v>
      </c>
      <c r="T284" s="33">
        <f>IF(AND(LataProjekcji&gt;=Poczatek,LataProjekcji&lt;=Koniec),ROUND('Koszty operacyjne'!T1657+Finansowanie!T171,0),0)</f>
        <v>0</v>
      </c>
      <c r="U284" s="33">
        <f>IF(AND(LataProjekcji&gt;=Poczatek,LataProjekcji&lt;=Koniec),ROUND('Koszty operacyjne'!U1657+Finansowanie!U171,0),0)</f>
        <v>0</v>
      </c>
      <c r="V284" s="33">
        <f>IF(AND(LataProjekcji&gt;=Poczatek,LataProjekcji&lt;=Koniec),ROUND('Koszty operacyjne'!V1657+Finansowanie!V171,0),0)</f>
        <v>0</v>
      </c>
      <c r="W284" s="33">
        <f>IF(AND(LataProjekcji&gt;=Poczatek,LataProjekcji&lt;=Koniec),ROUND('Koszty operacyjne'!W1657+Finansowanie!W171,0),0)</f>
        <v>0</v>
      </c>
      <c r="X284" s="33">
        <f>IF(AND(LataProjekcji&gt;=Poczatek,LataProjekcji&lt;=Koniec),ROUND('Koszty operacyjne'!X1657+Finansowanie!X171,0),0)</f>
        <v>0</v>
      </c>
      <c r="Y284" s="33">
        <f>IF(AND(LataProjekcji&gt;=Poczatek,LataProjekcji&lt;=Koniec),ROUND('Koszty operacyjne'!Y1657+Finansowanie!Y171,0),0)</f>
        <v>0</v>
      </c>
      <c r="Z284" s="33">
        <f>IF(AND(LataProjekcji&gt;=Poczatek,LataProjekcji&lt;=Koniec),ROUND('Koszty operacyjne'!Z1657+Finansowanie!Z171,0),0)</f>
        <v>0</v>
      </c>
      <c r="AA284" s="33">
        <f>IF(AND(LataProjekcji&gt;=Poczatek,LataProjekcji&lt;=Koniec),ROUND('Koszty operacyjne'!AA1657+Finansowanie!AA171,0),0)</f>
        <v>0</v>
      </c>
      <c r="AB284" s="33">
        <f>IF(AND(LataProjekcji&gt;=Poczatek,LataProjekcji&lt;=Koniec),ROUND('Koszty operacyjne'!AB1657+Finansowanie!AB171,0),0)</f>
        <v>0</v>
      </c>
      <c r="AC284" s="33">
        <f>IF(AND(LataProjekcji&gt;=Poczatek,LataProjekcji&lt;=Koniec),ROUND('Koszty operacyjne'!AC1657+Finansowanie!AC171,0),0)</f>
        <v>0</v>
      </c>
      <c r="AD284" s="33">
        <f>IF(AND(LataProjekcji&gt;=Poczatek,LataProjekcji&lt;=Koniec),ROUND('Koszty operacyjne'!AD1657+Finansowanie!AD171,0),0)</f>
        <v>0</v>
      </c>
      <c r="AE284" s="33">
        <f>IF(AND(LataProjekcji&gt;=Poczatek,LataProjekcji&lt;=Koniec),ROUND('Koszty operacyjne'!AE1657+Finansowanie!AE171,0),0)</f>
        <v>0</v>
      </c>
    </row>
    <row r="285" spans="2:31">
      <c r="B285" s="89" t="s">
        <v>433</v>
      </c>
      <c r="C285" s="89"/>
      <c r="D285" s="89"/>
      <c r="E285" s="89"/>
      <c r="F285" s="89"/>
      <c r="G285" s="89"/>
      <c r="H285" s="313"/>
      <c r="I285" s="89"/>
      <c r="J285" s="89"/>
      <c r="K285" s="90">
        <f t="shared" ref="K285:W285" si="183">IF(AND(LataProjekcji&gt;=Poczatek,LataProjekcji&lt;=Koniec),(K235+K217+K199+K146+K123+K110+K87+K280),0)</f>
        <v>0</v>
      </c>
      <c r="L285" s="90">
        <f t="shared" si="183"/>
        <v>0</v>
      </c>
      <c r="M285" s="90">
        <f t="shared" si="183"/>
        <v>0</v>
      </c>
      <c r="N285" s="90">
        <f t="shared" si="183"/>
        <v>0</v>
      </c>
      <c r="O285" s="90">
        <f t="shared" si="183"/>
        <v>0</v>
      </c>
      <c r="P285" s="90">
        <f t="shared" si="183"/>
        <v>0</v>
      </c>
      <c r="Q285" s="90">
        <f t="shared" si="183"/>
        <v>0</v>
      </c>
      <c r="R285" s="90">
        <f t="shared" si="183"/>
        <v>0</v>
      </c>
      <c r="S285" s="90">
        <f t="shared" si="183"/>
        <v>0</v>
      </c>
      <c r="T285" s="90">
        <f t="shared" si="183"/>
        <v>0</v>
      </c>
      <c r="U285" s="90">
        <f t="shared" si="183"/>
        <v>0</v>
      </c>
      <c r="V285" s="90">
        <f t="shared" si="183"/>
        <v>0</v>
      </c>
      <c r="W285" s="90">
        <f t="shared" si="183"/>
        <v>0</v>
      </c>
      <c r="X285" s="90">
        <f t="shared" ref="X285:AA285" si="184">IF(AND(LataProjekcji&gt;=Poczatek,LataProjekcji&lt;=Koniec),(X235+X217+X199+X146+X123+X110+X87+X280),0)</f>
        <v>0</v>
      </c>
      <c r="Y285" s="90">
        <f t="shared" si="184"/>
        <v>0</v>
      </c>
      <c r="Z285" s="90">
        <f t="shared" si="184"/>
        <v>0</v>
      </c>
      <c r="AA285" s="90">
        <f t="shared" si="184"/>
        <v>0</v>
      </c>
      <c r="AB285" s="90">
        <f t="shared" ref="AB285:AE285" si="185">IF(AND(LataProjekcji&gt;=Poczatek,LataProjekcji&lt;=Koniec),(AB235+AB217+AB199+AB146+AB123+AB110+AB87+AB280),0)</f>
        <v>0</v>
      </c>
      <c r="AC285" s="90">
        <f t="shared" si="185"/>
        <v>0</v>
      </c>
      <c r="AD285" s="90">
        <f t="shared" si="185"/>
        <v>0</v>
      </c>
      <c r="AE285" s="90">
        <f t="shared" si="185"/>
        <v>0</v>
      </c>
    </row>
    <row r="286" spans="2:31">
      <c r="B286" s="98" t="s">
        <v>434</v>
      </c>
      <c r="C286" s="96"/>
      <c r="D286" s="96"/>
      <c r="E286" s="96"/>
      <c r="F286" s="96"/>
      <c r="G286" s="96"/>
      <c r="H286" s="319"/>
      <c r="I286" s="96"/>
      <c r="J286" s="96"/>
      <c r="K286" s="97">
        <f t="shared" ref="K286:W286" si="186">IF(AND(LataProjekcji&gt;=Poczatek,LataProjekcji&lt;=Koniec),SUM(K283:K285),0)</f>
        <v>0</v>
      </c>
      <c r="L286" s="97">
        <f t="shared" ca="1" si="186"/>
        <v>0</v>
      </c>
      <c r="M286" s="97">
        <f t="shared" ca="1" si="186"/>
        <v>0</v>
      </c>
      <c r="N286" s="97">
        <f t="shared" ca="1" si="186"/>
        <v>0</v>
      </c>
      <c r="O286" s="97">
        <f t="shared" ca="1" si="186"/>
        <v>0</v>
      </c>
      <c r="P286" s="97">
        <f t="shared" ca="1" si="186"/>
        <v>0</v>
      </c>
      <c r="Q286" s="97">
        <f t="shared" ca="1" si="186"/>
        <v>0</v>
      </c>
      <c r="R286" s="97">
        <f t="shared" ca="1" si="186"/>
        <v>0</v>
      </c>
      <c r="S286" s="97">
        <f t="shared" ca="1" si="186"/>
        <v>0</v>
      </c>
      <c r="T286" s="97">
        <f t="shared" ca="1" si="186"/>
        <v>0</v>
      </c>
      <c r="U286" s="97">
        <f t="shared" ca="1" si="186"/>
        <v>0</v>
      </c>
      <c r="V286" s="97">
        <f t="shared" ca="1" si="186"/>
        <v>0</v>
      </c>
      <c r="W286" s="97">
        <f t="shared" ca="1" si="186"/>
        <v>0</v>
      </c>
      <c r="X286" s="97">
        <f t="shared" ref="X286:AA286" ca="1" si="187">IF(AND(LataProjekcji&gt;=Poczatek,LataProjekcji&lt;=Koniec),SUM(X283:X285),0)</f>
        <v>0</v>
      </c>
      <c r="Y286" s="97">
        <f t="shared" ca="1" si="187"/>
        <v>0</v>
      </c>
      <c r="Z286" s="97">
        <f t="shared" ca="1" si="187"/>
        <v>0</v>
      </c>
      <c r="AA286" s="97">
        <f t="shared" ca="1" si="187"/>
        <v>0</v>
      </c>
      <c r="AB286" s="97">
        <f t="shared" ref="AB286:AE286" ca="1" si="188">IF(AND(LataProjekcji&gt;=Poczatek,LataProjekcji&lt;=Koniec),SUM(AB283:AB285),0)</f>
        <v>0</v>
      </c>
      <c r="AC286" s="97">
        <f t="shared" ca="1" si="188"/>
        <v>0</v>
      </c>
      <c r="AD286" s="97">
        <f t="shared" ca="1" si="188"/>
        <v>0</v>
      </c>
      <c r="AE286" s="97">
        <f t="shared" ca="1" si="188"/>
        <v>0</v>
      </c>
    </row>
    <row r="287" spans="2:31"/>
    <row r="288" spans="2:31"/>
    <row r="289" spans="2:37">
      <c r="B289" s="52" t="s">
        <v>435</v>
      </c>
      <c r="C289" s="52"/>
      <c r="D289" s="52"/>
      <c r="E289" s="52"/>
      <c r="F289" s="52"/>
      <c r="G289" s="52"/>
      <c r="H289" s="314"/>
      <c r="I289" s="52"/>
      <c r="J289" s="52"/>
      <c r="K289" s="33">
        <f t="shared" ref="K289:W289" ca="1" si="189">ROUND(K236+K218+K200+K147+K124+K111+K88,0)</f>
        <v>0</v>
      </c>
      <c r="L289" s="33">
        <f t="shared" ca="1" si="189"/>
        <v>0</v>
      </c>
      <c r="M289" s="33">
        <f t="shared" ca="1" si="189"/>
        <v>0</v>
      </c>
      <c r="N289" s="33">
        <f t="shared" ca="1" si="189"/>
        <v>0</v>
      </c>
      <c r="O289" s="33">
        <f t="shared" ca="1" si="189"/>
        <v>0</v>
      </c>
      <c r="P289" s="33">
        <f t="shared" ca="1" si="189"/>
        <v>0</v>
      </c>
      <c r="Q289" s="33">
        <f t="shared" ca="1" si="189"/>
        <v>0</v>
      </c>
      <c r="R289" s="33">
        <f t="shared" ca="1" si="189"/>
        <v>0</v>
      </c>
      <c r="S289" s="33">
        <f t="shared" ca="1" si="189"/>
        <v>0</v>
      </c>
      <c r="T289" s="33">
        <f t="shared" ca="1" si="189"/>
        <v>0</v>
      </c>
      <c r="U289" s="33">
        <f t="shared" ca="1" si="189"/>
        <v>0</v>
      </c>
      <c r="V289" s="33">
        <f t="shared" ca="1" si="189"/>
        <v>0</v>
      </c>
      <c r="W289" s="33">
        <f t="shared" ca="1" si="189"/>
        <v>0</v>
      </c>
      <c r="X289" s="33">
        <f ca="1">ROUND(X236+X218+X200+X147+X124+X111+X88,0)</f>
        <v>0</v>
      </c>
      <c r="Y289" s="33">
        <f t="shared" ref="Y289:AA289" ca="1" si="190">ROUND(Y236+Y218+Y200+Y147+Y124+Y111+Y88,0)</f>
        <v>0</v>
      </c>
      <c r="Z289" s="33">
        <f t="shared" ca="1" si="190"/>
        <v>0</v>
      </c>
      <c r="AA289" s="33">
        <f t="shared" ca="1" si="190"/>
        <v>0</v>
      </c>
      <c r="AB289" s="33">
        <f t="shared" ref="AB289:AE289" ca="1" si="191">ROUND(AB236+AB218+AB200+AB147+AB124+AB111+AB88,0)</f>
        <v>0</v>
      </c>
      <c r="AC289" s="33">
        <f t="shared" ca="1" si="191"/>
        <v>0</v>
      </c>
      <c r="AD289" s="33">
        <f t="shared" ca="1" si="191"/>
        <v>0</v>
      </c>
      <c r="AE289" s="33">
        <f t="shared" ca="1" si="191"/>
        <v>0</v>
      </c>
    </row>
    <row r="290" spans="2:37">
      <c r="B290" s="52" t="s">
        <v>436</v>
      </c>
      <c r="C290" s="52"/>
      <c r="D290" s="52"/>
      <c r="E290" s="52"/>
      <c r="F290" s="52"/>
      <c r="G290" s="52"/>
      <c r="H290" s="314"/>
      <c r="I290" s="52"/>
      <c r="J290" s="52"/>
      <c r="K290" s="33">
        <f>ROUND(IF(LataProjekcji&lt;Koniec_Projekt,'Środki trwałe'!K2088,0),0)</f>
        <v>0</v>
      </c>
      <c r="L290" s="33">
        <f>ROUND(IF(LataProjekcji&lt;Koniec_Projekt,'Środki trwałe'!L2088,0),0)</f>
        <v>0</v>
      </c>
      <c r="M290" s="33">
        <f>ROUND(IF(LataProjekcji&lt;Koniec_Projekt,'Środki trwałe'!M2088,0),0)</f>
        <v>0</v>
      </c>
      <c r="N290" s="33">
        <f>ROUND(IF(LataProjekcji&lt;Koniec_Projekt,'Środki trwałe'!N2088,0),0)</f>
        <v>0</v>
      </c>
      <c r="O290" s="33">
        <f>ROUND(IF(LataProjekcji&lt;Koniec_Projekt,'Środki trwałe'!O2088,0),0)</f>
        <v>0</v>
      </c>
      <c r="P290" s="33">
        <f>ROUND(IF(LataProjekcji&lt;Koniec_Projekt,'Środki trwałe'!P2088,0),0)</f>
        <v>0</v>
      </c>
      <c r="Q290" s="33">
        <f>ROUND(IF(LataProjekcji&lt;Koniec_Projekt,'Środki trwałe'!Q2088,0),0)</f>
        <v>0</v>
      </c>
      <c r="R290" s="33">
        <f>ROUND(IF(LataProjekcji&lt;Koniec_Projekt,'Środki trwałe'!R2088,0),0)</f>
        <v>0</v>
      </c>
      <c r="S290" s="33">
        <f>ROUND(IF(LataProjekcji&lt;Koniec_Projekt,'Środki trwałe'!S2088,0),0)</f>
        <v>0</v>
      </c>
      <c r="T290" s="33">
        <f>ROUND(IF(LataProjekcji&lt;Koniec_Projekt,'Środki trwałe'!T2088,0),0)</f>
        <v>0</v>
      </c>
      <c r="U290" s="33">
        <f>ROUND(IF(LataProjekcji&lt;Koniec_Projekt,'Środki trwałe'!U2088,0),0)</f>
        <v>0</v>
      </c>
      <c r="V290" s="33">
        <f>ROUND(IF(LataProjekcji&lt;Koniec_Projekt,'Środki trwałe'!V2088,0),0)</f>
        <v>0</v>
      </c>
      <c r="W290" s="33">
        <f>ROUND(IF(LataProjekcji&lt;Koniec_Projekt,'Środki trwałe'!W2088,0),0)</f>
        <v>0</v>
      </c>
      <c r="X290" s="33">
        <f>ROUND(IF(LataProjekcji&lt;Koniec_Projekt,'Środki trwałe'!X2088,0),0)</f>
        <v>0</v>
      </c>
      <c r="Y290" s="33">
        <f>ROUND(IF(LataProjekcji&lt;Koniec_Projekt,'Środki trwałe'!Y2088,0),0)</f>
        <v>0</v>
      </c>
      <c r="Z290" s="33">
        <f>ROUND(IF(LataProjekcji&lt;Koniec_Projekt,'Środki trwałe'!Z2088,0),0)</f>
        <v>0</v>
      </c>
      <c r="AA290" s="33">
        <f>ROUND(IF(LataProjekcji&lt;Koniec_Projekt,'Środki trwałe'!AA2088,0),0)</f>
        <v>0</v>
      </c>
      <c r="AB290" s="33">
        <f>ROUND(IF(LataProjekcji&lt;Koniec_Projekt,'Środki trwałe'!AB2088,0),0)</f>
        <v>0</v>
      </c>
      <c r="AC290" s="33">
        <f>ROUND(IF(LataProjekcji&lt;Koniec_Projekt,'Środki trwałe'!AC2088,0),0)</f>
        <v>0</v>
      </c>
      <c r="AD290" s="33">
        <f>ROUND(IF(LataProjekcji&lt;Koniec_Projekt,'Środki trwałe'!AD2088,0),0)</f>
        <v>0</v>
      </c>
      <c r="AE290" s="33">
        <f>ROUND(IF(LataProjekcji&lt;Koniec_Projekt,'Środki trwałe'!AE2088,0),0)</f>
        <v>0</v>
      </c>
    </row>
    <row r="291" spans="2:37">
      <c r="B291" s="89" t="s">
        <v>437</v>
      </c>
      <c r="C291" s="89"/>
      <c r="D291" s="89"/>
      <c r="E291" s="89"/>
      <c r="F291" s="89"/>
      <c r="G291" s="89"/>
      <c r="H291" s="313"/>
      <c r="I291" s="89"/>
      <c r="J291" s="89"/>
      <c r="K291" s="90">
        <f>ROUND(IF(LataProjekcji&lt;Koniec_PR,'Koszty operacyjne'!K1418,0),0)</f>
        <v>0</v>
      </c>
      <c r="L291" s="90">
        <f>ROUND(IF(LataProjekcji&lt;Koniec_PR,'Koszty operacyjne'!L1418,0),0)</f>
        <v>0</v>
      </c>
      <c r="M291" s="90">
        <f>ROUND(IF(LataProjekcji&lt;Koniec_PR,'Koszty operacyjne'!M1418,0),0)</f>
        <v>0</v>
      </c>
      <c r="N291" s="90">
        <f>ROUND(IF(LataProjekcji&lt;Koniec_PR,'Koszty operacyjne'!N1418,0),0)</f>
        <v>0</v>
      </c>
      <c r="O291" s="90">
        <f>ROUND(IF(LataProjekcji&lt;Koniec_PR,'Koszty operacyjne'!O1418,0),0)</f>
        <v>0</v>
      </c>
      <c r="P291" s="90">
        <f>ROUND(IF(LataProjekcji&lt;Koniec_PR,'Koszty operacyjne'!P1418,0),0)</f>
        <v>0</v>
      </c>
      <c r="Q291" s="90">
        <f>ROUND(IF(LataProjekcji&lt;Koniec_PR,'Koszty operacyjne'!Q1418,0),0)</f>
        <v>0</v>
      </c>
      <c r="R291" s="90">
        <f>ROUND(IF(LataProjekcji&lt;Koniec_PR,'Koszty operacyjne'!R1418,0),0)</f>
        <v>0</v>
      </c>
      <c r="S291" s="90">
        <f>ROUND(IF(LataProjekcji&lt;Koniec_PR,'Koszty operacyjne'!S1418,0),0)</f>
        <v>0</v>
      </c>
      <c r="T291" s="90">
        <f>ROUND(IF(LataProjekcji&lt;Koniec_PR,'Koszty operacyjne'!T1418,0),0)</f>
        <v>0</v>
      </c>
      <c r="U291" s="90">
        <f>ROUND(IF(LataProjekcji&lt;Koniec_PR,'Koszty operacyjne'!U1418,0),0)</f>
        <v>0</v>
      </c>
      <c r="V291" s="90">
        <f>ROUND(IF(LataProjekcji&lt;Koniec_PR,'Koszty operacyjne'!V1418,0),0)</f>
        <v>0</v>
      </c>
      <c r="W291" s="90">
        <f>ROUND(IF(LataProjekcji&lt;Koniec_PR,'Koszty operacyjne'!W1418,0),0)</f>
        <v>0</v>
      </c>
      <c r="X291" s="90">
        <f>ROUND(IF(LataProjekcji&lt;Koniec_PR,'Koszty operacyjne'!X1418,0),0)</f>
        <v>0</v>
      </c>
      <c r="Y291" s="90">
        <f>ROUND(IF(LataProjekcji&lt;Koniec_PR,'Koszty operacyjne'!Y1418,0),0)</f>
        <v>0</v>
      </c>
      <c r="Z291" s="90">
        <f>ROUND(IF(LataProjekcji&lt;Koniec_PR,'Koszty operacyjne'!Z1418,0),0)</f>
        <v>0</v>
      </c>
      <c r="AA291" s="90">
        <f>ROUND(IF(LataProjekcji&lt;Koniec_PR,'Koszty operacyjne'!AA1418,0),0)</f>
        <v>0</v>
      </c>
      <c r="AB291" s="90">
        <f>ROUND(IF(LataProjekcji&lt;Koniec_PR,'Koszty operacyjne'!AB1418,0),0)</f>
        <v>0</v>
      </c>
      <c r="AC291" s="90">
        <f>ROUND(IF(LataProjekcji&lt;Koniec_PR,'Koszty operacyjne'!AC1418,0),0)</f>
        <v>0</v>
      </c>
      <c r="AD291" s="90">
        <f>ROUND(IF(LataProjekcji&lt;Koniec_PR,'Koszty operacyjne'!AD1418,0),0)</f>
        <v>0</v>
      </c>
      <c r="AE291" s="90">
        <f>ROUND(IF(LataProjekcji&lt;Koniec_PR,'Koszty operacyjne'!AE1418,0),0)</f>
        <v>0</v>
      </c>
    </row>
    <row r="292" spans="2:37">
      <c r="B292" s="98" t="s">
        <v>438</v>
      </c>
      <c r="C292" s="96"/>
      <c r="D292" s="96"/>
      <c r="E292" s="96"/>
      <c r="F292" s="96"/>
      <c r="G292" s="96"/>
      <c r="H292" s="319"/>
      <c r="I292" s="96"/>
      <c r="J292" s="96"/>
      <c r="K292" s="97">
        <f t="shared" ref="K292:W292" si="192">IF(LataProjekcji&lt;=Koniec,ROUND(SUM(K289:K291),0),0)</f>
        <v>0</v>
      </c>
      <c r="L292" s="97">
        <f t="shared" ca="1" si="192"/>
        <v>0</v>
      </c>
      <c r="M292" s="97">
        <f t="shared" ca="1" si="192"/>
        <v>0</v>
      </c>
      <c r="N292" s="97">
        <f t="shared" ca="1" si="192"/>
        <v>0</v>
      </c>
      <c r="O292" s="97">
        <f t="shared" ca="1" si="192"/>
        <v>0</v>
      </c>
      <c r="P292" s="97">
        <f t="shared" ca="1" si="192"/>
        <v>0</v>
      </c>
      <c r="Q292" s="97">
        <f t="shared" ca="1" si="192"/>
        <v>0</v>
      </c>
      <c r="R292" s="97">
        <f t="shared" ca="1" si="192"/>
        <v>0</v>
      </c>
      <c r="S292" s="97">
        <f t="shared" ca="1" si="192"/>
        <v>0</v>
      </c>
      <c r="T292" s="97">
        <f t="shared" ca="1" si="192"/>
        <v>0</v>
      </c>
      <c r="U292" s="97">
        <f t="shared" ca="1" si="192"/>
        <v>0</v>
      </c>
      <c r="V292" s="97">
        <f t="shared" ca="1" si="192"/>
        <v>0</v>
      </c>
      <c r="W292" s="97">
        <f t="shared" ca="1" si="192"/>
        <v>0</v>
      </c>
      <c r="X292" s="97">
        <f t="shared" ref="X292:AA292" ca="1" si="193">IF(LataProjekcji&lt;=Koniec,ROUND(SUM(X289:X291),0),0)</f>
        <v>0</v>
      </c>
      <c r="Y292" s="97">
        <f t="shared" ca="1" si="193"/>
        <v>0</v>
      </c>
      <c r="Z292" s="97">
        <f t="shared" ca="1" si="193"/>
        <v>0</v>
      </c>
      <c r="AA292" s="97">
        <f t="shared" ca="1" si="193"/>
        <v>0</v>
      </c>
      <c r="AB292" s="97">
        <f t="shared" ref="AB292:AE292" ca="1" si="194">IF(LataProjekcji&lt;=Koniec,ROUND(SUM(AB289:AB291),0),0)</f>
        <v>0</v>
      </c>
      <c r="AC292" s="97">
        <f t="shared" ca="1" si="194"/>
        <v>0</v>
      </c>
      <c r="AD292" s="97">
        <f t="shared" ca="1" si="194"/>
        <v>0</v>
      </c>
      <c r="AE292" s="97">
        <f t="shared" ca="1" si="194"/>
        <v>0</v>
      </c>
    </row>
    <row r="293" spans="2:37"/>
    <row r="294" spans="2:37" ht="14.5">
      <c r="B294" s="11"/>
    </row>
    <row r="295" spans="2:37" ht="14.5">
      <c r="B295" s="627" t="s">
        <v>40</v>
      </c>
      <c r="C295" s="628"/>
      <c r="D295" s="628"/>
      <c r="E295" s="628"/>
      <c r="F295" s="628"/>
      <c r="G295" s="628"/>
      <c r="H295" s="628"/>
      <c r="I295" s="628"/>
      <c r="J295" s="628"/>
      <c r="K295" s="628"/>
      <c r="L295" s="628"/>
      <c r="M295" s="628"/>
      <c r="N295" s="628"/>
      <c r="O295" s="628"/>
      <c r="P295" s="628"/>
      <c r="Q295" s="628"/>
      <c r="R295" s="628"/>
      <c r="S295" s="628"/>
      <c r="T295" s="628"/>
      <c r="U295" s="628"/>
      <c r="V295" s="628"/>
      <c r="W295" s="628"/>
      <c r="X295" s="628"/>
      <c r="Y295" s="628"/>
      <c r="Z295" s="628"/>
      <c r="AA295" s="628"/>
      <c r="AB295" s="628"/>
      <c r="AC295" s="628"/>
      <c r="AD295" s="628"/>
      <c r="AE295" s="628"/>
      <c r="AF295"/>
      <c r="AG295"/>
      <c r="AH295"/>
      <c r="AI295"/>
      <c r="AJ295"/>
      <c r="AK295"/>
    </row>
    <row r="296" spans="2:37" ht="4" customHeight="1">
      <c r="H296" s="1"/>
      <c r="AF296"/>
      <c r="AG296"/>
      <c r="AH296"/>
      <c r="AI296"/>
      <c r="AJ296"/>
      <c r="AK296"/>
    </row>
    <row r="297" spans="2:37" ht="15" customHeight="1">
      <c r="B297" s="622" t="str">
        <f>IF(Okres_Prognozy&gt;10,"Uwaga! Okres prognozy przekracza 10 lat. Należy uzasadnić przyjęty okres prognozy","")</f>
        <v/>
      </c>
      <c r="H297" s="1"/>
      <c r="AF297"/>
      <c r="AG297"/>
      <c r="AH297"/>
      <c r="AI297"/>
      <c r="AJ297"/>
      <c r="AK297"/>
    </row>
    <row r="298" spans="2:37" ht="4" customHeight="1">
      <c r="H298" s="1"/>
      <c r="AF298"/>
      <c r="AG298"/>
      <c r="AH298"/>
      <c r="AI298"/>
      <c r="AJ298"/>
      <c r="AK298"/>
    </row>
    <row r="299" spans="2:37" ht="409.5" customHeight="1">
      <c r="B299" s="646"/>
      <c r="C299" s="646"/>
      <c r="D299" s="646"/>
      <c r="E299" s="646"/>
      <c r="F299" s="646"/>
      <c r="G299" s="646"/>
      <c r="H299" s="646"/>
      <c r="I299" s="646"/>
      <c r="J299" s="646"/>
      <c r="K299" s="646"/>
      <c r="L299" s="646"/>
      <c r="M299" s="646"/>
      <c r="N299" s="646"/>
      <c r="O299" s="646"/>
      <c r="P299" s="646"/>
      <c r="Q299" s="646"/>
      <c r="R299" s="646"/>
      <c r="S299" s="646"/>
      <c r="T299" s="646"/>
      <c r="U299" s="646"/>
      <c r="V299" s="646"/>
      <c r="W299" s="646"/>
      <c r="X299" s="646"/>
      <c r="Y299" s="646"/>
      <c r="Z299" s="646"/>
      <c r="AA299" s="646"/>
      <c r="AB299" s="646"/>
      <c r="AC299" s="646"/>
      <c r="AD299" s="646"/>
      <c r="AE299" s="646"/>
      <c r="AF299"/>
      <c r="AG299"/>
      <c r="AH299"/>
      <c r="AI299"/>
      <c r="AJ299"/>
      <c r="AK299"/>
    </row>
    <row r="300" spans="2:37" ht="409.5" customHeight="1">
      <c r="B300" s="647"/>
      <c r="C300" s="647"/>
      <c r="D300" s="647"/>
      <c r="E300" s="647"/>
      <c r="F300" s="647"/>
      <c r="G300" s="647"/>
      <c r="H300" s="647"/>
      <c r="I300" s="647"/>
      <c r="J300" s="647"/>
      <c r="K300" s="647"/>
      <c r="L300" s="647"/>
      <c r="M300" s="647"/>
      <c r="N300" s="647"/>
      <c r="O300" s="647"/>
      <c r="P300" s="647"/>
      <c r="Q300" s="647"/>
      <c r="R300" s="647"/>
      <c r="S300" s="647"/>
      <c r="T300" s="647"/>
      <c r="U300" s="647"/>
      <c r="V300" s="647"/>
      <c r="W300" s="647"/>
      <c r="X300" s="647"/>
      <c r="Y300" s="647"/>
      <c r="Z300" s="647"/>
      <c r="AA300" s="647"/>
      <c r="AB300" s="647"/>
      <c r="AC300" s="647"/>
      <c r="AD300" s="647"/>
      <c r="AE300" s="647"/>
      <c r="AF300"/>
      <c r="AG300"/>
      <c r="AH300"/>
      <c r="AI300"/>
      <c r="AJ300"/>
      <c r="AK300"/>
    </row>
    <row r="301" spans="2:37"/>
    <row r="350" spans="1:31" ht="12.5" hidden="1" thickBot="1"/>
    <row r="351" spans="1:31" ht="12.5" hidden="1" thickBot="1">
      <c r="A351" s="258"/>
      <c r="B351" s="20" t="s">
        <v>431</v>
      </c>
      <c r="C351" s="249">
        <v>0</v>
      </c>
      <c r="D351" s="21"/>
      <c r="E351" s="457">
        <v>0</v>
      </c>
      <c r="F351" s="21"/>
      <c r="G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</row>
    <row r="352" spans="1:31" hidden="1">
      <c r="A352" s="258"/>
      <c r="B352" s="21" t="s">
        <v>395</v>
      </c>
      <c r="C352" s="164">
        <f ca="1">IFERROR(YEAR(OFFSET($D$62,C351,0)),0)</f>
        <v>0</v>
      </c>
      <c r="D352" s="164">
        <f ca="1">IFERROR(MONTH(OFFSET($D$62,C351,0)),0)</f>
        <v>0</v>
      </c>
      <c r="E352" s="527">
        <f ca="1">IleMiesiecyDoKoncaRokuRozliczenieDotacji</f>
        <v>0</v>
      </c>
      <c r="F352" s="21"/>
      <c r="G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</row>
    <row r="353" spans="1:31" hidden="1">
      <c r="A353" s="258"/>
      <c r="B353" s="21" t="s">
        <v>388</v>
      </c>
      <c r="C353" s="244">
        <f>IF(F62&lt;0,0,F62)</f>
        <v>0</v>
      </c>
      <c r="D353" s="22">
        <f ca="1">OFFSET($C$62,C351,0)</f>
        <v>0</v>
      </c>
      <c r="E353" s="22">
        <f>IF($C62&gt;10,ROUND(($C354/12)*$E352,0),$C353)</f>
        <v>0</v>
      </c>
      <c r="F353" s="21"/>
      <c r="G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</row>
    <row r="354" spans="1:31" hidden="1">
      <c r="A354" s="258"/>
      <c r="B354" s="21" t="s">
        <v>396</v>
      </c>
      <c r="C354" s="244">
        <f>IF(ISBLANK(D62),0,IF(C62&gt;3.5,ROUND(C353*am_prace_rozwojowe,0),IF(C353&lt;0,0,C353)))</f>
        <v>0</v>
      </c>
      <c r="D354" s="21"/>
      <c r="E354" s="21"/>
      <c r="F354" s="21"/>
      <c r="G354" s="21"/>
      <c r="I354" s="21"/>
      <c r="J354" s="458" cm="1">
        <f t="array" aca="1" ref="J354" ca="1">OFFSET('Środki trwałe'!$C$195,'Rozliczenie dotacji'!E351,,)</f>
        <v>0</v>
      </c>
      <c r="K354" s="75">
        <f ca="1">IFERROR(ROUND(IF(($C352+1)=K$59,$C354,0),0),0)</f>
        <v>0</v>
      </c>
      <c r="L354" s="247">
        <f ca="1">ROUND(IF(OR(AND($C352=LataProjekcji,$E352&gt;0),AND($C352=LataProjekcji,$E352=0,$D353&lt;=10)),$E353,IF($C352&lt;LataProjekcji,IF((SUM($K354:K354)+$C354)&lt;$C353,$C354,$C353-SUM($K354:K354)),0)),0)</f>
        <v>0</v>
      </c>
      <c r="M354" s="247">
        <f ca="1">ROUND(IF(OR(AND($C352=LataProjekcji,$E352&gt;0),AND($C352=LataProjekcji,$E352=0,$D353&lt;=10)),$E353,IF($C352&lt;LataProjekcji,IF((SUM($K354:L354)+$C354)&lt;$C353,$C354,$C353-SUM($K354:L354)),0)),0)</f>
        <v>0</v>
      </c>
      <c r="N354" s="247">
        <f ca="1">ROUND(IF(OR(AND($C352=LataProjekcji,$E352&gt;0),AND($C352=LataProjekcji,$E352=0,$D353&lt;=10)),$E353,IF($C352&lt;LataProjekcji,IF((SUM($K354:M354)+$C354)&lt;$C353,$C354,$C353-SUM($K354:M354)),0)),0)</f>
        <v>0</v>
      </c>
      <c r="O354" s="247">
        <f ca="1">ROUND(IF(OR(AND($C352=LataProjekcji,$E352&gt;0),AND($C352=LataProjekcji,$E352=0,$D353&lt;=10)),$E353,IF($C352&lt;LataProjekcji,IF((SUM($K354:N354)+$C354)&lt;$C353,$C354,$C353-SUM($K354:N354)),0)),0)</f>
        <v>0</v>
      </c>
      <c r="P354" s="247">
        <f ca="1">ROUND(IF(OR(AND($C352=LataProjekcji,$E352&gt;0),AND($C352=LataProjekcji,$E352=0,$D353&lt;=10)),$E353,IF($C352&lt;LataProjekcji,IF((SUM($K354:O354)+$C354)&lt;$C353,$C354,$C353-SUM($K354:O354)),0)),0)</f>
        <v>0</v>
      </c>
      <c r="Q354" s="247">
        <f ca="1">ROUND(IF(OR(AND($C352=LataProjekcji,$E352&gt;0),AND($C352=LataProjekcji,$E352=0,$D353&lt;=10)),$E353,IF($C352&lt;LataProjekcji,IF((SUM($K354:P354)+$C354)&lt;$C353,$C354,$C353-SUM($K354:P354)),0)),0)</f>
        <v>0</v>
      </c>
      <c r="R354" s="247">
        <f ca="1">ROUND(IF(OR(AND($C352=LataProjekcji,$E352&gt;0),AND($C352=LataProjekcji,$E352=0,$D353&lt;=10)),$E353,IF($C352&lt;LataProjekcji,IF((SUM($K354:Q354)+$C354)&lt;$C353,$C354,$C353-SUM($K354:Q354)),0)),0)</f>
        <v>0</v>
      </c>
      <c r="S354" s="247">
        <f ca="1">ROUND(IF(OR(AND($C352=LataProjekcji,$E352&gt;0),AND($C352=LataProjekcji,$E352=0,$D353&lt;=10)),$E353,IF($C352&lt;LataProjekcji,IF((SUM($K354:R354)+$C354)&lt;$C353,$C354,$C353-SUM($K354:R354)),0)),0)</f>
        <v>0</v>
      </c>
      <c r="T354" s="247">
        <f ca="1">ROUND(IF(OR(AND($C352=LataProjekcji,$E352&gt;0),AND($C352=LataProjekcji,$E352=0,$D353&lt;=10)),$E353,IF($C352&lt;LataProjekcji,IF((SUM($K354:S354)+$C354)&lt;$C353,$C354,$C353-SUM($K354:S354)),0)),0)</f>
        <v>0</v>
      </c>
      <c r="U354" s="247">
        <f ca="1">ROUND(IF(OR(AND($C352=LataProjekcji,$E352&gt;0),AND($C352=LataProjekcji,$E352=0,$D353&lt;=10)),$E353,IF($C352&lt;LataProjekcji,IF((SUM($K354:T354)+$C354)&lt;$C353,$C354,$C353-SUM($K354:T354)),0)),0)</f>
        <v>0</v>
      </c>
      <c r="V354" s="247">
        <f ca="1">ROUND(IF(OR(AND($C352=LataProjekcji,$E352&gt;0),AND($C352=LataProjekcji,$E352=0,$D353&lt;=10)),$E353,IF($C352&lt;LataProjekcji,IF((SUM($K354:U354)+$C354)&lt;$C353,$C354,$C353-SUM($K354:U354)),0)),0)</f>
        <v>0</v>
      </c>
      <c r="W354" s="247">
        <f ca="1">ROUND(IF(OR(AND($C352=LataProjekcji,$E352&gt;0),AND($C352=LataProjekcji,$E352=0,$D353&lt;=10)),$E353,IF($C352&lt;LataProjekcji,IF((SUM($K354:V354)+$C354)&lt;$C353,$C354,$C353-SUM($K354:V354)),0)),0)</f>
        <v>0</v>
      </c>
      <c r="X354" s="247">
        <f ca="1">ROUND(IF(OR(AND($C352=LataProjekcji,$E352&gt;0),AND($C352=LataProjekcji,$E352=0,$D353&lt;=10)),$E353,IF($C352&lt;LataProjekcji,IF((SUM($K354:W354)+$C354)&lt;$C353,$C354,$C353-SUM($K354:W354)),0)),0)</f>
        <v>0</v>
      </c>
      <c r="Y354" s="247">
        <f ca="1">ROUND(IF(OR(AND($C352=LataProjekcji,$E352&gt;0),AND($C352=LataProjekcji,$E352=0,$D353&lt;=10)),$E353,IF($C352&lt;LataProjekcji,IF((SUM($K354:X354)+$C354)&lt;$C353,$C354,$C353-SUM($K354:X354)),0)),0)</f>
        <v>0</v>
      </c>
      <c r="Z354" s="247">
        <f ca="1">ROUND(IF(OR(AND($C352=LataProjekcji,$E352&gt;0),AND($C352=LataProjekcji,$E352=0,$D353&lt;=10)),$E353,IF($C352&lt;LataProjekcji,IF((SUM($K354:Y354)+$C354)&lt;$C353,$C354,$C353-SUM($K354:Y354)),0)),0)</f>
        <v>0</v>
      </c>
      <c r="AA354" s="247">
        <f ca="1">ROUND(IF(OR(AND($C352=LataProjekcji,$E352&gt;0),AND($C352=LataProjekcji,$E352=0,$D353&lt;=10)),$E353,IF($C352&lt;LataProjekcji,IF((SUM($K354:Z354)+$C354)&lt;$C353,$C354,$C353-SUM($K354:Z354)),0)),0)</f>
        <v>0</v>
      </c>
      <c r="AB354" s="247">
        <f ca="1">ROUND(IF(OR(AND($C352=LataProjekcji,$E352&gt;0),AND($C352=LataProjekcji,$E352=0,$D353&lt;=10)),$E353,IF($C352&lt;LataProjekcji,IF((SUM($K354:AA354)+$C354)&lt;$C353,$C354,$C353-SUM($K354:AA354)),0)),0)</f>
        <v>0</v>
      </c>
      <c r="AC354" s="247">
        <f ca="1">ROUND(IF(OR(AND($C352=LataProjekcji,$E352&gt;0),AND($C352=LataProjekcji,$E352=0,$D353&lt;=10)),$E353,IF($C352&lt;LataProjekcji,IF((SUM($K354:AB354)+$C354)&lt;$C353,$C354,$C353-SUM($K354:AB354)),0)),0)</f>
        <v>0</v>
      </c>
      <c r="AD354" s="247">
        <f ca="1">ROUND(IF(OR(AND($C352=LataProjekcji,$E352&gt;0),AND($C352=LataProjekcji,$E352=0,$D353&lt;=10)),$E353,IF($C352&lt;LataProjekcji,IF((SUM($K354:AC354)+$C354)&lt;$C353,$C354,$C353-SUM($K354:AC354)),0)),0)</f>
        <v>0</v>
      </c>
      <c r="AE354" s="247">
        <f ca="1">ROUND(IF(OR(AND($C352=LataProjekcji,$E352&gt;0),AND($C352=LataProjekcji,$E352=0,$D353&lt;=10)),$E353,IF($C352&lt;LataProjekcji,IF((SUM($K354:AD354)+$C354)&lt;$C353,$C354,$C353-SUM($K354:AD354)),0)),0)</f>
        <v>0</v>
      </c>
    </row>
    <row r="355" spans="1:31" hidden="1">
      <c r="A355" s="258"/>
      <c r="B355" s="21" t="s">
        <v>397</v>
      </c>
      <c r="C355" s="22"/>
      <c r="D355" s="21"/>
      <c r="E355" s="21"/>
      <c r="F355" s="21"/>
      <c r="G355" s="21"/>
      <c r="I355" s="21"/>
      <c r="J355" s="21"/>
      <c r="K355" s="22">
        <f ca="1">ROUND(K354,0)</f>
        <v>0</v>
      </c>
      <c r="L355" s="22">
        <f ca="1">ROUND(K355+L354,0)</f>
        <v>0</v>
      </c>
      <c r="M355" s="22">
        <f t="shared" ref="M355:W355" ca="1" si="195">ROUND(L355+M354,0)</f>
        <v>0</v>
      </c>
      <c r="N355" s="22">
        <f t="shared" ca="1" si="195"/>
        <v>0</v>
      </c>
      <c r="O355" s="22">
        <f t="shared" ca="1" si="195"/>
        <v>0</v>
      </c>
      <c r="P355" s="22">
        <f t="shared" ca="1" si="195"/>
        <v>0</v>
      </c>
      <c r="Q355" s="22">
        <f t="shared" ca="1" si="195"/>
        <v>0</v>
      </c>
      <c r="R355" s="22">
        <f t="shared" ca="1" si="195"/>
        <v>0</v>
      </c>
      <c r="S355" s="22">
        <f t="shared" ca="1" si="195"/>
        <v>0</v>
      </c>
      <c r="T355" s="22">
        <f t="shared" ca="1" si="195"/>
        <v>0</v>
      </c>
      <c r="U355" s="22">
        <f t="shared" ca="1" si="195"/>
        <v>0</v>
      </c>
      <c r="V355" s="22">
        <f t="shared" ca="1" si="195"/>
        <v>0</v>
      </c>
      <c r="W355" s="22">
        <f t="shared" ca="1" si="195"/>
        <v>0</v>
      </c>
      <c r="X355" s="22">
        <f ca="1">ROUND(W355+X354,0)</f>
        <v>0</v>
      </c>
      <c r="Y355" s="22">
        <f t="shared" ref="Y355:AA355" ca="1" si="196">ROUND(X355+Y354,0)</f>
        <v>0</v>
      </c>
      <c r="Z355" s="22">
        <f t="shared" ca="1" si="196"/>
        <v>0</v>
      </c>
      <c r="AA355" s="22">
        <f t="shared" ca="1" si="196"/>
        <v>0</v>
      </c>
      <c r="AB355" s="22">
        <f t="shared" ref="AB355" ca="1" si="197">ROUND(AA355+AB354,0)</f>
        <v>0</v>
      </c>
      <c r="AC355" s="22">
        <f t="shared" ref="AC355" ca="1" si="198">ROUND(AB355+AC354,0)</f>
        <v>0</v>
      </c>
      <c r="AD355" s="22">
        <f t="shared" ref="AD355" ca="1" si="199">ROUND(AC355+AD354,0)</f>
        <v>0</v>
      </c>
      <c r="AE355" s="22">
        <f t="shared" ref="AE355" ca="1" si="200">ROUND(AD355+AE354,0)</f>
        <v>0</v>
      </c>
    </row>
    <row r="356" spans="1:31" hidden="1">
      <c r="A356" s="258"/>
      <c r="B356" s="21" t="s">
        <v>388</v>
      </c>
      <c r="C356" s="22"/>
      <c r="D356" s="21"/>
      <c r="E356" s="21"/>
      <c r="F356" s="21"/>
      <c r="G356" s="21"/>
      <c r="I356" s="21"/>
      <c r="J356" s="21"/>
      <c r="K356" s="76">
        <f ca="1">IF($C352=LataProjekcji,ROUND($C353-K355,0),ROUND(IF(K354=0,0,$C353-K355),0))</f>
        <v>0</v>
      </c>
      <c r="L356" s="76">
        <f t="shared" ref="L356:W356" ca="1" si="201">IF($C352=LataProjekcji,ROUND($C353-L355,0),ROUND(IF(L354=0,0,$C353-L355),0))</f>
        <v>0</v>
      </c>
      <c r="M356" s="76">
        <f t="shared" ca="1" si="201"/>
        <v>0</v>
      </c>
      <c r="N356" s="76">
        <f t="shared" ca="1" si="201"/>
        <v>0</v>
      </c>
      <c r="O356" s="76">
        <f t="shared" ca="1" si="201"/>
        <v>0</v>
      </c>
      <c r="P356" s="76">
        <f t="shared" ca="1" si="201"/>
        <v>0</v>
      </c>
      <c r="Q356" s="76">
        <f t="shared" ca="1" si="201"/>
        <v>0</v>
      </c>
      <c r="R356" s="76">
        <f t="shared" ca="1" si="201"/>
        <v>0</v>
      </c>
      <c r="S356" s="76">
        <f t="shared" ca="1" si="201"/>
        <v>0</v>
      </c>
      <c r="T356" s="76">
        <f t="shared" ca="1" si="201"/>
        <v>0</v>
      </c>
      <c r="U356" s="76">
        <f t="shared" ca="1" si="201"/>
        <v>0</v>
      </c>
      <c r="V356" s="76">
        <f t="shared" ca="1" si="201"/>
        <v>0</v>
      </c>
      <c r="W356" s="76">
        <f t="shared" ca="1" si="201"/>
        <v>0</v>
      </c>
      <c r="X356" s="76">
        <f t="shared" ref="X356:AA356" ca="1" si="202">IF($C352=LataProjekcji,ROUND($C353-X355,0),ROUND(IF(X354=0,0,$C353-X355),0))</f>
        <v>0</v>
      </c>
      <c r="Y356" s="76">
        <f t="shared" ca="1" si="202"/>
        <v>0</v>
      </c>
      <c r="Z356" s="76">
        <f t="shared" ca="1" si="202"/>
        <v>0</v>
      </c>
      <c r="AA356" s="76">
        <f t="shared" ca="1" si="202"/>
        <v>0</v>
      </c>
      <c r="AB356" s="76">
        <f t="shared" ref="AB356:AE356" ca="1" si="203">IF($C352=LataProjekcji,ROUND($C353-AB355,0),ROUND(IF(AB354=0,0,$C353-AB355),0))</f>
        <v>0</v>
      </c>
      <c r="AC356" s="76">
        <f t="shared" ca="1" si="203"/>
        <v>0</v>
      </c>
      <c r="AD356" s="76">
        <f t="shared" ca="1" si="203"/>
        <v>0</v>
      </c>
      <c r="AE356" s="76">
        <f t="shared" ca="1" si="203"/>
        <v>0</v>
      </c>
    </row>
    <row r="357" spans="1:31" hidden="1">
      <c r="A357" s="258"/>
      <c r="B357" s="21"/>
      <c r="C357" s="22"/>
      <c r="D357" s="21"/>
      <c r="E357" s="21"/>
      <c r="F357" s="21"/>
      <c r="G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</row>
    <row r="358" spans="1:31" hidden="1">
      <c r="A358" s="258"/>
      <c r="B358" s="20" t="s">
        <v>431</v>
      </c>
      <c r="C358" s="21">
        <f>C351+1</f>
        <v>1</v>
      </c>
      <c r="D358" s="21"/>
      <c r="E358" s="458">
        <f>E351+1</f>
        <v>1</v>
      </c>
      <c r="F358" s="21"/>
      <c r="G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</row>
    <row r="359" spans="1:31" hidden="1">
      <c r="A359" s="258"/>
      <c r="B359" s="21" t="s">
        <v>395</v>
      </c>
      <c r="C359" s="164">
        <f ca="1">IFERROR(YEAR(OFFSET($D$62,C358,0)),0)</f>
        <v>0</v>
      </c>
      <c r="D359" s="164">
        <f ca="1">IFERROR(MONTH(OFFSET($D$62,C358,0)),0)</f>
        <v>0</v>
      </c>
      <c r="E359" s="527">
        <f ca="1">IleMiesiecyDoKoncaRokuRozliczenieDotacji</f>
        <v>0</v>
      </c>
      <c r="F359" s="21"/>
      <c r="G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</row>
    <row r="360" spans="1:31" hidden="1">
      <c r="A360" s="258"/>
      <c r="B360" s="21" t="s">
        <v>388</v>
      </c>
      <c r="C360" s="22">
        <f ca="1">F63</f>
        <v>0</v>
      </c>
      <c r="D360" s="22">
        <f ca="1">OFFSET($C$62,C358,0)</f>
        <v>0</v>
      </c>
      <c r="E360" s="22">
        <f ca="1">IF($C63&gt;10,ROUND(($C361/12)*$E359,0),$C360)</f>
        <v>0</v>
      </c>
      <c r="F360" s="21"/>
      <c r="G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</row>
    <row r="361" spans="1:31" hidden="1">
      <c r="A361" s="258"/>
      <c r="B361" s="21" t="s">
        <v>396</v>
      </c>
      <c r="C361" s="22">
        <f ca="1">ROUND(C360*am_prace_rozwojowe,0)</f>
        <v>0</v>
      </c>
      <c r="D361" s="21"/>
      <c r="E361" s="21"/>
      <c r="F361" s="21"/>
      <c r="G361" s="21"/>
      <c r="I361" s="21"/>
      <c r="J361" s="458" cm="1">
        <f t="array" aca="1" ref="J361" ca="1">OFFSET('Środki trwałe'!$C$195,'Rozliczenie dotacji'!E358,,)</f>
        <v>0</v>
      </c>
      <c r="K361" s="75">
        <f ca="1">IFERROR(ROUND(IF(($C359+1)=K$59,$C361,0),0),0)</f>
        <v>0</v>
      </c>
      <c r="L361" s="247">
        <f ca="1">ROUND(IF(OR(AND($C359=LataProjekcji,$E359&gt;0),AND($C359=LataProjekcji,$E359=0,$D360&lt;=10)),$E360,IF($C359&lt;LataProjekcji,IF((SUM($K361:K361)+$C361)&lt;$C360,$C361,$C360-SUM($K361:K361)),0)),0)</f>
        <v>0</v>
      </c>
      <c r="M361" s="247">
        <f ca="1">ROUND(IF(OR(AND($C359=LataProjekcji,$E359&gt;0),AND($C359=LataProjekcji,$E359=0,$D360&lt;=10)),$E360,IF($C359&lt;LataProjekcji,IF((SUM($K361:L361)+$C361)&lt;$C360,$C361,$C360-SUM($K361:L361)),0)),0)</f>
        <v>0</v>
      </c>
      <c r="N361" s="247">
        <f ca="1">ROUND(IF(OR(AND($C359=LataProjekcji,$E359&gt;0),AND($C359=LataProjekcji,$E359=0,$D360&lt;=10)),$E360,IF($C359&lt;LataProjekcji,IF((SUM($K361:M361)+$C361)&lt;$C360,$C361,$C360-SUM($K361:M361)),0)),0)</f>
        <v>0</v>
      </c>
      <c r="O361" s="247">
        <f ca="1">ROUND(IF(OR(AND($C359=LataProjekcji,$E359&gt;0),AND($C359=LataProjekcji,$E359=0,$D360&lt;=10)),$E360,IF($C359&lt;LataProjekcji,IF((SUM($K361:N361)+$C361)&lt;$C360,$C361,$C360-SUM($K361:N361)),0)),0)</f>
        <v>0</v>
      </c>
      <c r="P361" s="247">
        <f ca="1">ROUND(IF(OR(AND($C359=LataProjekcji,$E359&gt;0),AND($C359=LataProjekcji,$E359=0,$D360&lt;=10)),$E360,IF($C359&lt;LataProjekcji,IF((SUM($K361:O361)+$C361)&lt;$C360,$C361,$C360-SUM($K361:O361)),0)),0)</f>
        <v>0</v>
      </c>
      <c r="Q361" s="247">
        <f ca="1">ROUND(IF(OR(AND($C359=LataProjekcji,$E359&gt;0),AND($C359=LataProjekcji,$E359=0,$D360&lt;=10)),$E360,IF($C359&lt;LataProjekcji,IF((SUM($K361:P361)+$C361)&lt;$C360,$C361,$C360-SUM($K361:P361)),0)),0)</f>
        <v>0</v>
      </c>
      <c r="R361" s="247">
        <f ca="1">ROUND(IF(OR(AND($C359=LataProjekcji,$E359&gt;0),AND($C359=LataProjekcji,$E359=0,$D360&lt;=10)),$E360,IF($C359&lt;LataProjekcji,IF((SUM($K361:Q361)+$C361)&lt;$C360,$C361,$C360-SUM($K361:Q361)),0)),0)</f>
        <v>0</v>
      </c>
      <c r="S361" s="247">
        <f ca="1">ROUND(IF(OR(AND($C359=LataProjekcji,$E359&gt;0),AND($C359=LataProjekcji,$E359=0,$D360&lt;=10)),$E360,IF($C359&lt;LataProjekcji,IF((SUM($K361:R361)+$C361)&lt;$C360,$C361,$C360-SUM($K361:R361)),0)),0)</f>
        <v>0</v>
      </c>
      <c r="T361" s="247">
        <f ca="1">ROUND(IF(OR(AND($C359=LataProjekcji,$E359&gt;0),AND($C359=LataProjekcji,$E359=0,$D360&lt;=10)),$E360,IF($C359&lt;LataProjekcji,IF((SUM($K361:S361)+$C361)&lt;$C360,$C361,$C360-SUM($K361:S361)),0)),0)</f>
        <v>0</v>
      </c>
      <c r="U361" s="247">
        <f ca="1">ROUND(IF(OR(AND($C359=LataProjekcji,$E359&gt;0),AND($C359=LataProjekcji,$E359=0,$D360&lt;=10)),$E360,IF($C359&lt;LataProjekcji,IF((SUM($K361:T361)+$C361)&lt;$C360,$C361,$C360-SUM($K361:T361)),0)),0)</f>
        <v>0</v>
      </c>
      <c r="V361" s="247">
        <f ca="1">ROUND(IF(OR(AND($C359=LataProjekcji,$E359&gt;0),AND($C359=LataProjekcji,$E359=0,$D360&lt;=10)),$E360,IF($C359&lt;LataProjekcji,IF((SUM($K361:U361)+$C361)&lt;$C360,$C361,$C360-SUM($K361:U361)),0)),0)</f>
        <v>0</v>
      </c>
      <c r="W361" s="247">
        <f ca="1">ROUND(IF(OR(AND($C359=LataProjekcji,$E359&gt;0),AND($C359=LataProjekcji,$E359=0,$D360&lt;=10)),$E360,IF($C359&lt;LataProjekcji,IF((SUM($K361:V361)+$C361)&lt;$C360,$C361,$C360-SUM($K361:V361)),0)),0)</f>
        <v>0</v>
      </c>
      <c r="X361" s="247">
        <f ca="1">ROUND(IF(OR(AND($C359=LataProjekcji,$E359&gt;0),AND($C359=LataProjekcji,$E359=0,$D360&lt;=10)),$E360,IF($C359&lt;LataProjekcji,IF((SUM($K361:W361)+$C361)&lt;$C360,$C361,$C360-SUM($K361:W361)),0)),0)</f>
        <v>0</v>
      </c>
      <c r="Y361" s="247">
        <f ca="1">ROUND(IF(OR(AND($C359=LataProjekcji,$E359&gt;0),AND($C359=LataProjekcji,$E359=0,$D360&lt;=10)),$E360,IF($C359&lt;LataProjekcji,IF((SUM($K361:X361)+$C361)&lt;$C360,$C361,$C360-SUM($K361:X361)),0)),0)</f>
        <v>0</v>
      </c>
      <c r="Z361" s="247">
        <f ca="1">ROUND(IF(OR(AND($C359=LataProjekcji,$E359&gt;0),AND($C359=LataProjekcji,$E359=0,$D360&lt;=10)),$E360,IF($C359&lt;LataProjekcji,IF((SUM($K361:Y361)+$C361)&lt;$C360,$C361,$C360-SUM($K361:Y361)),0)),0)</f>
        <v>0</v>
      </c>
      <c r="AA361" s="247">
        <f ca="1">ROUND(IF(OR(AND($C359=LataProjekcji,$E359&gt;0),AND($C359=LataProjekcji,$E359=0,$D360&lt;=10)),$E360,IF($C359&lt;LataProjekcji,IF((SUM($K361:Z361)+$C361)&lt;$C360,$C361,$C360-SUM($K361:Z361)),0)),0)</f>
        <v>0</v>
      </c>
      <c r="AB361" s="247">
        <f ca="1">ROUND(IF(OR(AND($C359=LataProjekcji,$E359&gt;0),AND($C359=LataProjekcji,$E359=0,$D360&lt;=10)),$E360,IF($C359&lt;LataProjekcji,IF((SUM($K361:AA361)+$C361)&lt;$C360,$C361,$C360-SUM($K361:AA361)),0)),0)</f>
        <v>0</v>
      </c>
      <c r="AC361" s="247">
        <f ca="1">ROUND(IF(OR(AND($C359=LataProjekcji,$E359&gt;0),AND($C359=LataProjekcji,$E359=0,$D360&lt;=10)),$E360,IF($C359&lt;LataProjekcji,IF((SUM($K361:AB361)+$C361)&lt;$C360,$C361,$C360-SUM($K361:AB361)),0)),0)</f>
        <v>0</v>
      </c>
      <c r="AD361" s="247">
        <f ca="1">ROUND(IF(OR(AND($C359=LataProjekcji,$E359&gt;0),AND($C359=LataProjekcji,$E359=0,$D360&lt;=10)),$E360,IF($C359&lt;LataProjekcji,IF((SUM($K361:AC361)+$C361)&lt;$C360,$C361,$C360-SUM($K361:AC361)),0)),0)</f>
        <v>0</v>
      </c>
      <c r="AE361" s="247">
        <f ca="1">ROUND(IF(OR(AND($C359=LataProjekcji,$E359&gt;0),AND($C359=LataProjekcji,$E359=0,$D360&lt;=10)),$E360,IF($C359&lt;LataProjekcji,IF((SUM($K361:AD361)+$C361)&lt;$C360,$C361,$C360-SUM($K361:AD361)),0)),0)</f>
        <v>0</v>
      </c>
    </row>
    <row r="362" spans="1:31" hidden="1">
      <c r="A362" s="258"/>
      <c r="B362" s="21" t="s">
        <v>397</v>
      </c>
      <c r="C362" s="22"/>
      <c r="D362" s="21"/>
      <c r="E362" s="21"/>
      <c r="F362" s="21"/>
      <c r="G362" s="21"/>
      <c r="I362" s="21"/>
      <c r="J362" s="21"/>
      <c r="K362" s="22">
        <f ca="1">ROUND(K361,0)</f>
        <v>0</v>
      </c>
      <c r="L362" s="22">
        <f t="shared" ref="L362:W362" ca="1" si="204">ROUND(K362+L361,0)</f>
        <v>0</v>
      </c>
      <c r="M362" s="22">
        <f t="shared" ca="1" si="204"/>
        <v>0</v>
      </c>
      <c r="N362" s="22">
        <f t="shared" ca="1" si="204"/>
        <v>0</v>
      </c>
      <c r="O362" s="22">
        <f t="shared" ca="1" si="204"/>
        <v>0</v>
      </c>
      <c r="P362" s="22">
        <f t="shared" ca="1" si="204"/>
        <v>0</v>
      </c>
      <c r="Q362" s="22">
        <f t="shared" ca="1" si="204"/>
        <v>0</v>
      </c>
      <c r="R362" s="22">
        <f t="shared" ca="1" si="204"/>
        <v>0</v>
      </c>
      <c r="S362" s="22">
        <f t="shared" ca="1" si="204"/>
        <v>0</v>
      </c>
      <c r="T362" s="22">
        <f t="shared" ca="1" si="204"/>
        <v>0</v>
      </c>
      <c r="U362" s="22">
        <f t="shared" ca="1" si="204"/>
        <v>0</v>
      </c>
      <c r="V362" s="22">
        <f t="shared" ca="1" si="204"/>
        <v>0</v>
      </c>
      <c r="W362" s="22">
        <f t="shared" ca="1" si="204"/>
        <v>0</v>
      </c>
      <c r="X362" s="22">
        <f ca="1">ROUND(W362+X361,0)</f>
        <v>0</v>
      </c>
      <c r="Y362" s="22">
        <f t="shared" ref="Y362:AA362" ca="1" si="205">ROUND(X362+Y361,0)</f>
        <v>0</v>
      </c>
      <c r="Z362" s="22">
        <f t="shared" ca="1" si="205"/>
        <v>0</v>
      </c>
      <c r="AA362" s="22">
        <f t="shared" ca="1" si="205"/>
        <v>0</v>
      </c>
      <c r="AB362" s="22">
        <f t="shared" ref="AB362" ca="1" si="206">ROUND(AA362+AB361,0)</f>
        <v>0</v>
      </c>
      <c r="AC362" s="22">
        <f t="shared" ref="AC362" ca="1" si="207">ROUND(AB362+AC361,0)</f>
        <v>0</v>
      </c>
      <c r="AD362" s="22">
        <f t="shared" ref="AD362" ca="1" si="208">ROUND(AC362+AD361,0)</f>
        <v>0</v>
      </c>
      <c r="AE362" s="22">
        <f t="shared" ref="AE362" ca="1" si="209">ROUND(AD362+AE361,0)</f>
        <v>0</v>
      </c>
    </row>
    <row r="363" spans="1:31" hidden="1">
      <c r="A363" s="258"/>
      <c r="B363" s="21" t="s">
        <v>388</v>
      </c>
      <c r="C363" s="22"/>
      <c r="D363" s="21"/>
      <c r="E363" s="21"/>
      <c r="F363" s="21"/>
      <c r="G363" s="21"/>
      <c r="I363" s="21"/>
      <c r="J363" s="21"/>
      <c r="K363" s="76">
        <f t="shared" ref="K363:W363" ca="1" si="210">IF($C359=LataProjekcji,ROUND($C360-K362,0),ROUND(IF(K361=0,0,$C360-K362),0))</f>
        <v>0</v>
      </c>
      <c r="L363" s="76">
        <f t="shared" ca="1" si="210"/>
        <v>0</v>
      </c>
      <c r="M363" s="76">
        <f t="shared" ca="1" si="210"/>
        <v>0</v>
      </c>
      <c r="N363" s="76">
        <f t="shared" ca="1" si="210"/>
        <v>0</v>
      </c>
      <c r="O363" s="76">
        <f t="shared" ca="1" si="210"/>
        <v>0</v>
      </c>
      <c r="P363" s="76">
        <f t="shared" ca="1" si="210"/>
        <v>0</v>
      </c>
      <c r="Q363" s="76">
        <f t="shared" ca="1" si="210"/>
        <v>0</v>
      </c>
      <c r="R363" s="76">
        <f t="shared" ca="1" si="210"/>
        <v>0</v>
      </c>
      <c r="S363" s="76">
        <f t="shared" ca="1" si="210"/>
        <v>0</v>
      </c>
      <c r="T363" s="76">
        <f t="shared" ca="1" si="210"/>
        <v>0</v>
      </c>
      <c r="U363" s="76">
        <f t="shared" ca="1" si="210"/>
        <v>0</v>
      </c>
      <c r="V363" s="76">
        <f t="shared" ca="1" si="210"/>
        <v>0</v>
      </c>
      <c r="W363" s="76">
        <f t="shared" ca="1" si="210"/>
        <v>0</v>
      </c>
      <c r="X363" s="76">
        <f t="shared" ref="X363:AA363" ca="1" si="211">IF($C359=LataProjekcji,ROUND($C360-X362,0),ROUND(IF(X361=0,0,$C360-X362),0))</f>
        <v>0</v>
      </c>
      <c r="Y363" s="76">
        <f t="shared" ca="1" si="211"/>
        <v>0</v>
      </c>
      <c r="Z363" s="76">
        <f t="shared" ca="1" si="211"/>
        <v>0</v>
      </c>
      <c r="AA363" s="76">
        <f t="shared" ca="1" si="211"/>
        <v>0</v>
      </c>
      <c r="AB363" s="76">
        <f t="shared" ref="AB363:AE363" ca="1" si="212">IF($C359=LataProjekcji,ROUND($C360-AB362,0),ROUND(IF(AB361=0,0,$C360-AB362),0))</f>
        <v>0</v>
      </c>
      <c r="AC363" s="76">
        <f t="shared" ca="1" si="212"/>
        <v>0</v>
      </c>
      <c r="AD363" s="76">
        <f t="shared" ca="1" si="212"/>
        <v>0</v>
      </c>
      <c r="AE363" s="76">
        <f t="shared" ca="1" si="212"/>
        <v>0</v>
      </c>
    </row>
    <row r="364" spans="1:31" hidden="1">
      <c r="A364" s="258"/>
      <c r="B364" s="20"/>
      <c r="C364" s="21"/>
      <c r="D364" s="21"/>
      <c r="E364" s="21"/>
      <c r="F364" s="21"/>
      <c r="G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</row>
    <row r="365" spans="1:31" hidden="1">
      <c r="A365" s="258"/>
      <c r="B365" s="20" t="s">
        <v>431</v>
      </c>
      <c r="C365" s="21">
        <f>C358+1</f>
        <v>2</v>
      </c>
      <c r="D365" s="21" t="str">
        <f ca="1">OFFSET($B$62,C365,0)</f>
        <v/>
      </c>
      <c r="E365" s="458">
        <f>E358+1</f>
        <v>2</v>
      </c>
      <c r="F365" s="21"/>
      <c r="G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</row>
    <row r="366" spans="1:31" hidden="1">
      <c r="A366" s="258"/>
      <c r="B366" s="21" t="s">
        <v>395</v>
      </c>
      <c r="C366" s="164">
        <f ca="1">IFERROR(YEAR(OFFSET($D$62,C365,0)),0)</f>
        <v>0</v>
      </c>
      <c r="D366" s="164">
        <f ca="1">IFERROR(MONTH(OFFSET($D$62,C365,0)),0)</f>
        <v>0</v>
      </c>
      <c r="E366" s="527">
        <f ca="1">IleMiesiecyDoKoncaRokuRozliczenieDotacji</f>
        <v>0</v>
      </c>
      <c r="F366" s="21"/>
      <c r="G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</row>
    <row r="367" spans="1:31" hidden="1">
      <c r="A367" s="258"/>
      <c r="B367" s="21" t="s">
        <v>388</v>
      </c>
      <c r="C367" s="22">
        <f ca="1">OFFSET($F$62,C365,0)</f>
        <v>0</v>
      </c>
      <c r="D367" s="22" t="str">
        <f ca="1">OFFSET($C$62,C365,0)</f>
        <v/>
      </c>
      <c r="E367" s="22">
        <f ca="1">IF(D367&gt;10,ROUND(($C368/12)*$E366,0),$C367)</f>
        <v>0</v>
      </c>
      <c r="F367" s="21"/>
      <c r="G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</row>
    <row r="368" spans="1:31" hidden="1">
      <c r="A368" s="258"/>
      <c r="B368" s="21" t="s">
        <v>396</v>
      </c>
      <c r="C368" s="22">
        <f ca="1">ROUND(C367*am_prace_rozwojowe,0)</f>
        <v>0</v>
      </c>
      <c r="D368" s="21"/>
      <c r="E368" s="21"/>
      <c r="F368" s="21"/>
      <c r="G368" s="21"/>
      <c r="I368" s="21"/>
      <c r="J368" s="458" cm="1">
        <f t="array" aca="1" ref="J368" ca="1">OFFSET('Środki trwałe'!$C$195,'Rozliczenie dotacji'!E365,,)</f>
        <v>0</v>
      </c>
      <c r="K368" s="75">
        <f ca="1">IFERROR(ROUND(IF(($C366+1)=K$59,$C368,0),0),0)</f>
        <v>0</v>
      </c>
      <c r="L368" s="247">
        <f ca="1">ROUND(IF(OR(AND($C366=LataProjekcji,$E366&gt;0),AND($C366=LataProjekcji,$E366=0,$D367&lt;=10)),$E367,IF($C366&lt;LataProjekcji,IF((SUM($K368:K368)+$C368)&lt;$C367,$C368,$C367-SUM($K368:K368)),0)),0)</f>
        <v>0</v>
      </c>
      <c r="M368" s="247">
        <f ca="1">ROUND(IF(OR(AND($C366=LataProjekcji,$E366&gt;0),AND($C366=LataProjekcji,$E366=0,$D367&lt;=10)),$E367,IF($C366&lt;LataProjekcji,IF((SUM($K368:L368)+$C368)&lt;$C367,$C368,$C367-SUM($K368:L368)),0)),0)</f>
        <v>0</v>
      </c>
      <c r="N368" s="247">
        <f ca="1">ROUND(IF(OR(AND($C366=LataProjekcji,$E366&gt;0),AND($C366=LataProjekcji,$E366=0,$D367&lt;=10)),$E367,IF($C366&lt;LataProjekcji,IF((SUM($K368:M368)+$C368)&lt;$C367,$C368,$C367-SUM($K368:M368)),0)),0)</f>
        <v>0</v>
      </c>
      <c r="O368" s="247">
        <f ca="1">ROUND(IF(OR(AND($C366=LataProjekcji,$E366&gt;0),AND($C366=LataProjekcji,$E366=0,$D367&lt;=10)),$E367,IF($C366&lt;LataProjekcji,IF((SUM($K368:N368)+$C368)&lt;$C367,$C368,$C367-SUM($K368:N368)),0)),0)</f>
        <v>0</v>
      </c>
      <c r="P368" s="247">
        <f ca="1">ROUND(IF(OR(AND($C366=LataProjekcji,$E366&gt;0),AND($C366=LataProjekcji,$E366=0,$D367&lt;=10)),$E367,IF($C366&lt;LataProjekcji,IF((SUM($K368:O368)+$C368)&lt;$C367,$C368,$C367-SUM($K368:O368)),0)),0)</f>
        <v>0</v>
      </c>
      <c r="Q368" s="247">
        <f ca="1">ROUND(IF(OR(AND($C366=LataProjekcji,$E366&gt;0),AND($C366=LataProjekcji,$E366=0,$D367&lt;=10)),$E367,IF($C366&lt;LataProjekcji,IF((SUM($K368:P368)+$C368)&lt;$C367,$C368,$C367-SUM($K368:P368)),0)),0)</f>
        <v>0</v>
      </c>
      <c r="R368" s="247">
        <f ca="1">ROUND(IF(OR(AND($C366=LataProjekcji,$E366&gt;0),AND($C366=LataProjekcji,$E366=0,$D367&lt;=10)),$E367,IF($C366&lt;LataProjekcji,IF((SUM($K368:Q368)+$C368)&lt;$C367,$C368,$C367-SUM($K368:Q368)),0)),0)</f>
        <v>0</v>
      </c>
      <c r="S368" s="247">
        <f ca="1">ROUND(IF(OR(AND($C366=LataProjekcji,$E366&gt;0),AND($C366=LataProjekcji,$E366=0,$D367&lt;=10)),$E367,IF($C366&lt;LataProjekcji,IF((SUM($K368:R368)+$C368)&lt;$C367,$C368,$C367-SUM($K368:R368)),0)),0)</f>
        <v>0</v>
      </c>
      <c r="T368" s="247">
        <f ca="1">ROUND(IF(OR(AND($C366=LataProjekcji,$E366&gt;0),AND($C366=LataProjekcji,$E366=0,$D367&lt;=10)),$E367,IF($C366&lt;LataProjekcji,IF((SUM($K368:S368)+$C368)&lt;$C367,$C368,$C367-SUM($K368:S368)),0)),0)</f>
        <v>0</v>
      </c>
      <c r="U368" s="247">
        <f ca="1">ROUND(IF(OR(AND($C366=LataProjekcji,$E366&gt;0),AND($C366=LataProjekcji,$E366=0,$D367&lt;=10)),$E367,IF($C366&lt;LataProjekcji,IF((SUM($K368:T368)+$C368)&lt;$C367,$C368,$C367-SUM($K368:T368)),0)),0)</f>
        <v>0</v>
      </c>
      <c r="V368" s="247">
        <f ca="1">ROUND(IF(OR(AND($C366=LataProjekcji,$E366&gt;0),AND($C366=LataProjekcji,$E366=0,$D367&lt;=10)),$E367,IF($C366&lt;LataProjekcji,IF((SUM($K368:U368)+$C368)&lt;$C367,$C368,$C367-SUM($K368:U368)),0)),0)</f>
        <v>0</v>
      </c>
      <c r="W368" s="247">
        <f ca="1">ROUND(IF(OR(AND($C366=LataProjekcji,$E366&gt;0),AND($C366=LataProjekcji,$E366=0,$D367&lt;=10)),$E367,IF($C366&lt;LataProjekcji,IF((SUM($K368:V368)+$C368)&lt;$C367,$C368,$C367-SUM($K368:V368)),0)),0)</f>
        <v>0</v>
      </c>
      <c r="X368" s="247">
        <f ca="1">ROUND(IF(OR(AND($C366=LataProjekcji,$E366&gt;0),AND($C366=LataProjekcji,$E366=0,$D367&lt;=10)),$E367,IF($C366&lt;LataProjekcji,IF((SUM($K368:W368)+$C368)&lt;$C367,$C368,$C367-SUM($K368:W368)),0)),0)</f>
        <v>0</v>
      </c>
      <c r="Y368" s="247">
        <f ca="1">ROUND(IF(OR(AND($C366=LataProjekcji,$E366&gt;0),AND($C366=LataProjekcji,$E366=0,$D367&lt;=10)),$E367,IF($C366&lt;LataProjekcji,IF((SUM($K368:X368)+$C368)&lt;$C367,$C368,$C367-SUM($K368:X368)),0)),0)</f>
        <v>0</v>
      </c>
      <c r="Z368" s="247">
        <f ca="1">ROUND(IF(OR(AND($C366=LataProjekcji,$E366&gt;0),AND($C366=LataProjekcji,$E366=0,$D367&lt;=10)),$E367,IF($C366&lt;LataProjekcji,IF((SUM($K368:Y368)+$C368)&lt;$C367,$C368,$C367-SUM($K368:Y368)),0)),0)</f>
        <v>0</v>
      </c>
      <c r="AA368" s="247">
        <f ca="1">ROUND(IF(OR(AND($C366=LataProjekcji,$E366&gt;0),AND($C366=LataProjekcji,$E366=0,$D367&lt;=10)),$E367,IF($C366&lt;LataProjekcji,IF((SUM($K368:Z368)+$C368)&lt;$C367,$C368,$C367-SUM($K368:Z368)),0)),0)</f>
        <v>0</v>
      </c>
      <c r="AB368" s="247">
        <f ca="1">ROUND(IF(OR(AND($C366=LataProjekcji,$E366&gt;0),AND($C366=LataProjekcji,$E366=0,$D367&lt;=10)),$E367,IF($C366&lt;LataProjekcji,IF((SUM($K368:AA368)+$C368)&lt;$C367,$C368,$C367-SUM($K368:AA368)),0)),0)</f>
        <v>0</v>
      </c>
      <c r="AC368" s="247">
        <f ca="1">ROUND(IF(OR(AND($C366=LataProjekcji,$E366&gt;0),AND($C366=LataProjekcji,$E366=0,$D367&lt;=10)),$E367,IF($C366&lt;LataProjekcji,IF((SUM($K368:AB368)+$C368)&lt;$C367,$C368,$C367-SUM($K368:AB368)),0)),0)</f>
        <v>0</v>
      </c>
      <c r="AD368" s="247">
        <f ca="1">ROUND(IF(OR(AND($C366=LataProjekcji,$E366&gt;0),AND($C366=LataProjekcji,$E366=0,$D367&lt;=10)),$E367,IF($C366&lt;LataProjekcji,IF((SUM($K368:AC368)+$C368)&lt;$C367,$C368,$C367-SUM($K368:AC368)),0)),0)</f>
        <v>0</v>
      </c>
      <c r="AE368" s="247">
        <f ca="1">ROUND(IF(OR(AND($C366=LataProjekcji,$E366&gt;0),AND($C366=LataProjekcji,$E366=0,$D367&lt;=10)),$E367,IF($C366&lt;LataProjekcji,IF((SUM($K368:AD368)+$C368)&lt;$C367,$C368,$C367-SUM($K368:AD368)),0)),0)</f>
        <v>0</v>
      </c>
    </row>
    <row r="369" spans="1:31" hidden="1">
      <c r="A369" s="258"/>
      <c r="B369" s="21" t="s">
        <v>397</v>
      </c>
      <c r="C369" s="22"/>
      <c r="D369" s="21"/>
      <c r="E369" s="21"/>
      <c r="F369" s="21"/>
      <c r="G369" s="21"/>
      <c r="I369" s="21"/>
      <c r="J369" s="21"/>
      <c r="K369" s="22">
        <f ca="1">ROUND(K368,0)</f>
        <v>0</v>
      </c>
      <c r="L369" s="22">
        <f t="shared" ref="L369:W369" ca="1" si="213">ROUND(K369+L368,0)</f>
        <v>0</v>
      </c>
      <c r="M369" s="22">
        <f t="shared" ca="1" si="213"/>
        <v>0</v>
      </c>
      <c r="N369" s="22">
        <f t="shared" ca="1" si="213"/>
        <v>0</v>
      </c>
      <c r="O369" s="22">
        <f t="shared" ca="1" si="213"/>
        <v>0</v>
      </c>
      <c r="P369" s="22">
        <f t="shared" ca="1" si="213"/>
        <v>0</v>
      </c>
      <c r="Q369" s="22">
        <f t="shared" ca="1" si="213"/>
        <v>0</v>
      </c>
      <c r="R369" s="22">
        <f t="shared" ca="1" si="213"/>
        <v>0</v>
      </c>
      <c r="S369" s="22">
        <f t="shared" ca="1" si="213"/>
        <v>0</v>
      </c>
      <c r="T369" s="22">
        <f t="shared" ca="1" si="213"/>
        <v>0</v>
      </c>
      <c r="U369" s="22">
        <f t="shared" ca="1" si="213"/>
        <v>0</v>
      </c>
      <c r="V369" s="22">
        <f t="shared" ca="1" si="213"/>
        <v>0</v>
      </c>
      <c r="W369" s="22">
        <f t="shared" ca="1" si="213"/>
        <v>0</v>
      </c>
      <c r="X369" s="22">
        <f ca="1">ROUND(W369+X368,0)</f>
        <v>0</v>
      </c>
      <c r="Y369" s="22">
        <f t="shared" ref="Y369:AA369" ca="1" si="214">ROUND(X369+Y368,0)</f>
        <v>0</v>
      </c>
      <c r="Z369" s="22">
        <f t="shared" ca="1" si="214"/>
        <v>0</v>
      </c>
      <c r="AA369" s="22">
        <f t="shared" ca="1" si="214"/>
        <v>0</v>
      </c>
      <c r="AB369" s="22">
        <f t="shared" ref="AB369" ca="1" si="215">ROUND(AA369+AB368,0)</f>
        <v>0</v>
      </c>
      <c r="AC369" s="22">
        <f t="shared" ref="AC369" ca="1" si="216">ROUND(AB369+AC368,0)</f>
        <v>0</v>
      </c>
      <c r="AD369" s="22">
        <f t="shared" ref="AD369" ca="1" si="217">ROUND(AC369+AD368,0)</f>
        <v>0</v>
      </c>
      <c r="AE369" s="22">
        <f t="shared" ref="AE369" ca="1" si="218">ROUND(AD369+AE368,0)</f>
        <v>0</v>
      </c>
    </row>
    <row r="370" spans="1:31" hidden="1">
      <c r="A370" s="258"/>
      <c r="B370" s="21" t="s">
        <v>388</v>
      </c>
      <c r="C370" s="22"/>
      <c r="D370" s="21"/>
      <c r="E370" s="21"/>
      <c r="F370" s="21"/>
      <c r="G370" s="21"/>
      <c r="I370" s="21"/>
      <c r="J370" s="21"/>
      <c r="K370" s="76">
        <f t="shared" ref="K370:W370" ca="1" si="219">IF($C366=LataProjekcji,ROUND($C367-K369,0),ROUND(IF(K368=0,0,$C367-K369),0))</f>
        <v>0</v>
      </c>
      <c r="L370" s="76">
        <f t="shared" ca="1" si="219"/>
        <v>0</v>
      </c>
      <c r="M370" s="76">
        <f t="shared" ca="1" si="219"/>
        <v>0</v>
      </c>
      <c r="N370" s="76">
        <f t="shared" ca="1" si="219"/>
        <v>0</v>
      </c>
      <c r="O370" s="76">
        <f t="shared" ca="1" si="219"/>
        <v>0</v>
      </c>
      <c r="P370" s="76">
        <f t="shared" ca="1" si="219"/>
        <v>0</v>
      </c>
      <c r="Q370" s="76">
        <f t="shared" ca="1" si="219"/>
        <v>0</v>
      </c>
      <c r="R370" s="76">
        <f t="shared" ca="1" si="219"/>
        <v>0</v>
      </c>
      <c r="S370" s="76">
        <f t="shared" ca="1" si="219"/>
        <v>0</v>
      </c>
      <c r="T370" s="76">
        <f t="shared" ca="1" si="219"/>
        <v>0</v>
      </c>
      <c r="U370" s="76">
        <f t="shared" ca="1" si="219"/>
        <v>0</v>
      </c>
      <c r="V370" s="76">
        <f t="shared" ca="1" si="219"/>
        <v>0</v>
      </c>
      <c r="W370" s="76">
        <f t="shared" ca="1" si="219"/>
        <v>0</v>
      </c>
      <c r="X370" s="76">
        <f t="shared" ref="X370:AA370" ca="1" si="220">IF($C366=LataProjekcji,ROUND($C367-X369,0),ROUND(IF(X368=0,0,$C367-X369),0))</f>
        <v>0</v>
      </c>
      <c r="Y370" s="76">
        <f t="shared" ca="1" si="220"/>
        <v>0</v>
      </c>
      <c r="Z370" s="76">
        <f t="shared" ca="1" si="220"/>
        <v>0</v>
      </c>
      <c r="AA370" s="76">
        <f t="shared" ca="1" si="220"/>
        <v>0</v>
      </c>
      <c r="AB370" s="76">
        <f t="shared" ref="AB370:AE370" ca="1" si="221">IF($C366=LataProjekcji,ROUND($C367-AB369,0),ROUND(IF(AB368=0,0,$C367-AB369),0))</f>
        <v>0</v>
      </c>
      <c r="AC370" s="76">
        <f t="shared" ca="1" si="221"/>
        <v>0</v>
      </c>
      <c r="AD370" s="76">
        <f t="shared" ca="1" si="221"/>
        <v>0</v>
      </c>
      <c r="AE370" s="76">
        <f t="shared" ca="1" si="221"/>
        <v>0</v>
      </c>
    </row>
    <row r="371" spans="1:31" hidden="1">
      <c r="A371" s="258"/>
      <c r="B371" s="21"/>
      <c r="C371" s="22"/>
      <c r="D371" s="21"/>
      <c r="E371" s="21"/>
      <c r="F371" s="21"/>
      <c r="G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</row>
    <row r="372" spans="1:31" hidden="1">
      <c r="A372" s="258"/>
      <c r="B372" s="20" t="s">
        <v>431</v>
      </c>
      <c r="C372" s="21">
        <f>C365+1</f>
        <v>3</v>
      </c>
      <c r="D372" s="21" t="str">
        <f ca="1">OFFSET($B$62,C372,0)</f>
        <v/>
      </c>
      <c r="E372" s="458">
        <f>E365+1</f>
        <v>3</v>
      </c>
      <c r="F372" s="21"/>
      <c r="G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</row>
    <row r="373" spans="1:31" hidden="1">
      <c r="A373" s="258"/>
      <c r="B373" s="21" t="s">
        <v>395</v>
      </c>
      <c r="C373" s="164">
        <f ca="1">IFERROR(YEAR(OFFSET($D$62,C372,0)),0)</f>
        <v>0</v>
      </c>
      <c r="D373" s="164">
        <f ca="1">IFERROR(MONTH(OFFSET($D$62,C372,0)),0)</f>
        <v>0</v>
      </c>
      <c r="E373" s="527">
        <f ca="1">IleMiesiecyDoKoncaRokuRozliczenieDotacji</f>
        <v>0</v>
      </c>
      <c r="F373" s="21"/>
      <c r="G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</row>
    <row r="374" spans="1:31" hidden="1">
      <c r="A374" s="258"/>
      <c r="B374" s="21" t="s">
        <v>388</v>
      </c>
      <c r="C374" s="22">
        <f ca="1">OFFSET($F$62,C372,0)</f>
        <v>0</v>
      </c>
      <c r="D374" s="22" t="str">
        <f ca="1">OFFSET($C$62,C372,0)</f>
        <v/>
      </c>
      <c r="E374" s="22">
        <f ca="1">IF(D374&gt;10,ROUND(($C375/12)*$E373,0),$C374)</f>
        <v>0</v>
      </c>
      <c r="F374" s="21"/>
      <c r="G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</row>
    <row r="375" spans="1:31" hidden="1">
      <c r="A375" s="258"/>
      <c r="B375" s="21" t="s">
        <v>396</v>
      </c>
      <c r="C375" s="22">
        <f ca="1">ROUND(C374*am_prace_rozwojowe,0)</f>
        <v>0</v>
      </c>
      <c r="D375" s="21"/>
      <c r="E375" s="21"/>
      <c r="F375" s="21"/>
      <c r="G375" s="21"/>
      <c r="I375" s="21"/>
      <c r="J375" s="458" cm="1">
        <f t="array" aca="1" ref="J375" ca="1">OFFSET('Środki trwałe'!$C$195,'Rozliczenie dotacji'!E372,,)</f>
        <v>0</v>
      </c>
      <c r="K375" s="75">
        <f ca="1">IFERROR(ROUND(IF(($C373+1)=K$59,$C375,0),0),0)</f>
        <v>0</v>
      </c>
      <c r="L375" s="247">
        <f ca="1">ROUND(IF(OR(AND($C373=LataProjekcji,$E373&gt;0),AND($C373=LataProjekcji,$E373=0,$D374&lt;=10)),$E374,IF($C373&lt;LataProjekcji,IF((SUM($K375:K375)+$C375)&lt;$C374,$C375,$C374-SUM($K375:K375)),0)),0)</f>
        <v>0</v>
      </c>
      <c r="M375" s="247">
        <f ca="1">ROUND(IF(OR(AND($C373=LataProjekcji,$E373&gt;0),AND($C373=LataProjekcji,$E373=0,$D374&lt;=10)),$E374,IF($C373&lt;LataProjekcji,IF((SUM($K375:L375)+$C375)&lt;$C374,$C375,$C374-SUM($K375:L375)),0)),0)</f>
        <v>0</v>
      </c>
      <c r="N375" s="247">
        <f ca="1">ROUND(IF(OR(AND($C373=LataProjekcji,$E373&gt;0),AND($C373=LataProjekcji,$E373=0,$D374&lt;=10)),$E374,IF($C373&lt;LataProjekcji,IF((SUM($K375:M375)+$C375)&lt;$C374,$C375,$C374-SUM($K375:M375)),0)),0)</f>
        <v>0</v>
      </c>
      <c r="O375" s="247">
        <f ca="1">ROUND(IF(OR(AND($C373=LataProjekcji,$E373&gt;0),AND($C373=LataProjekcji,$E373=0,$D374&lt;=10)),$E374,IF($C373&lt;LataProjekcji,IF((SUM($K375:N375)+$C375)&lt;$C374,$C375,$C374-SUM($K375:N375)),0)),0)</f>
        <v>0</v>
      </c>
      <c r="P375" s="247">
        <f ca="1">ROUND(IF(OR(AND($C373=LataProjekcji,$E373&gt;0),AND($C373=LataProjekcji,$E373=0,$D374&lt;=10)),$E374,IF($C373&lt;LataProjekcji,IF((SUM($K375:O375)+$C375)&lt;$C374,$C375,$C374-SUM($K375:O375)),0)),0)</f>
        <v>0</v>
      </c>
      <c r="Q375" s="247">
        <f ca="1">ROUND(IF(OR(AND($C373=LataProjekcji,$E373&gt;0),AND($C373=LataProjekcji,$E373=0,$D374&lt;=10)),$E374,IF($C373&lt;LataProjekcji,IF((SUM($K375:P375)+$C375)&lt;$C374,$C375,$C374-SUM($K375:P375)),0)),0)</f>
        <v>0</v>
      </c>
      <c r="R375" s="247">
        <f ca="1">ROUND(IF(OR(AND($C373=LataProjekcji,$E373&gt;0),AND($C373=LataProjekcji,$E373=0,$D374&lt;=10)),$E374,IF($C373&lt;LataProjekcji,IF((SUM($K375:Q375)+$C375)&lt;$C374,$C375,$C374-SUM($K375:Q375)),0)),0)</f>
        <v>0</v>
      </c>
      <c r="S375" s="247">
        <f ca="1">ROUND(IF(OR(AND($C373=LataProjekcji,$E373&gt;0),AND($C373=LataProjekcji,$E373=0,$D374&lt;=10)),$E374,IF($C373&lt;LataProjekcji,IF((SUM($K375:R375)+$C375)&lt;$C374,$C375,$C374-SUM($K375:R375)),0)),0)</f>
        <v>0</v>
      </c>
      <c r="T375" s="247">
        <f ca="1">ROUND(IF(OR(AND($C373=LataProjekcji,$E373&gt;0),AND($C373=LataProjekcji,$E373=0,$D374&lt;=10)),$E374,IF($C373&lt;LataProjekcji,IF((SUM($K375:S375)+$C375)&lt;$C374,$C375,$C374-SUM($K375:S375)),0)),0)</f>
        <v>0</v>
      </c>
      <c r="U375" s="247">
        <f ca="1">ROUND(IF(OR(AND($C373=LataProjekcji,$E373&gt;0),AND($C373=LataProjekcji,$E373=0,$D374&lt;=10)),$E374,IF($C373&lt;LataProjekcji,IF((SUM($K375:T375)+$C375)&lt;$C374,$C375,$C374-SUM($K375:T375)),0)),0)</f>
        <v>0</v>
      </c>
      <c r="V375" s="247">
        <f ca="1">ROUND(IF(OR(AND($C373=LataProjekcji,$E373&gt;0),AND($C373=LataProjekcji,$E373=0,$D374&lt;=10)),$E374,IF($C373&lt;LataProjekcji,IF((SUM($K375:U375)+$C375)&lt;$C374,$C375,$C374-SUM($K375:U375)),0)),0)</f>
        <v>0</v>
      </c>
      <c r="W375" s="247">
        <f ca="1">ROUND(IF(OR(AND($C373=LataProjekcji,$E373&gt;0),AND($C373=LataProjekcji,$E373=0,$D374&lt;=10)),$E374,IF($C373&lt;LataProjekcji,IF((SUM($K375:V375)+$C375)&lt;$C374,$C375,$C374-SUM($K375:V375)),0)),0)</f>
        <v>0</v>
      </c>
      <c r="X375" s="247">
        <f ca="1">ROUND(IF(OR(AND($C373=LataProjekcji,$E373&gt;0),AND($C373=LataProjekcji,$E373=0,$D374&lt;=10)),$E374,IF($C373&lt;LataProjekcji,IF((SUM($K375:W375)+$C375)&lt;$C374,$C375,$C374-SUM($K375:W375)),0)),0)</f>
        <v>0</v>
      </c>
      <c r="Y375" s="247">
        <f ca="1">ROUND(IF(OR(AND($C373=LataProjekcji,$E373&gt;0),AND($C373=LataProjekcji,$E373=0,$D374&lt;=10)),$E374,IF($C373&lt;LataProjekcji,IF((SUM($K375:X375)+$C375)&lt;$C374,$C375,$C374-SUM($K375:X375)),0)),0)</f>
        <v>0</v>
      </c>
      <c r="Z375" s="247">
        <f ca="1">ROUND(IF(OR(AND($C373=LataProjekcji,$E373&gt;0),AND($C373=LataProjekcji,$E373=0,$D374&lt;=10)),$E374,IF($C373&lt;LataProjekcji,IF((SUM($K375:Y375)+$C375)&lt;$C374,$C375,$C374-SUM($K375:Y375)),0)),0)</f>
        <v>0</v>
      </c>
      <c r="AA375" s="247">
        <f ca="1">ROUND(IF(OR(AND($C373=LataProjekcji,$E373&gt;0),AND($C373=LataProjekcji,$E373=0,$D374&lt;=10)),$E374,IF($C373&lt;LataProjekcji,IF((SUM($K375:Z375)+$C375)&lt;$C374,$C375,$C374-SUM($K375:Z375)),0)),0)</f>
        <v>0</v>
      </c>
      <c r="AB375" s="247">
        <f ca="1">ROUND(IF(OR(AND($C373=LataProjekcji,$E373&gt;0),AND($C373=LataProjekcji,$E373=0,$D374&lt;=10)),$E374,IF($C373&lt;LataProjekcji,IF((SUM($K375:AA375)+$C375)&lt;$C374,$C375,$C374-SUM($K375:AA375)),0)),0)</f>
        <v>0</v>
      </c>
      <c r="AC375" s="247">
        <f ca="1">ROUND(IF(OR(AND($C373=LataProjekcji,$E373&gt;0),AND($C373=LataProjekcji,$E373=0,$D374&lt;=10)),$E374,IF($C373&lt;LataProjekcji,IF((SUM($K375:AB375)+$C375)&lt;$C374,$C375,$C374-SUM($K375:AB375)),0)),0)</f>
        <v>0</v>
      </c>
      <c r="AD375" s="247">
        <f ca="1">ROUND(IF(OR(AND($C373=LataProjekcji,$E373&gt;0),AND($C373=LataProjekcji,$E373=0,$D374&lt;=10)),$E374,IF($C373&lt;LataProjekcji,IF((SUM($K375:AC375)+$C375)&lt;$C374,$C375,$C374-SUM($K375:AC375)),0)),0)</f>
        <v>0</v>
      </c>
      <c r="AE375" s="247">
        <f ca="1">ROUND(IF(OR(AND($C373=LataProjekcji,$E373&gt;0),AND($C373=LataProjekcji,$E373=0,$D374&lt;=10)),$E374,IF($C373&lt;LataProjekcji,IF((SUM($K375:AD375)+$C375)&lt;$C374,$C375,$C374-SUM($K375:AD375)),0)),0)</f>
        <v>0</v>
      </c>
    </row>
    <row r="376" spans="1:31" hidden="1">
      <c r="A376" s="258"/>
      <c r="B376" s="21" t="s">
        <v>397</v>
      </c>
      <c r="C376" s="22"/>
      <c r="D376" s="21"/>
      <c r="E376" s="21"/>
      <c r="F376" s="21"/>
      <c r="G376" s="21"/>
      <c r="I376" s="21"/>
      <c r="J376" s="21"/>
      <c r="K376" s="22">
        <f ca="1">ROUND(K375,0)</f>
        <v>0</v>
      </c>
      <c r="L376" s="22">
        <f t="shared" ref="L376:W376" ca="1" si="222">ROUND(K376+L375,0)</f>
        <v>0</v>
      </c>
      <c r="M376" s="22">
        <f t="shared" ca="1" si="222"/>
        <v>0</v>
      </c>
      <c r="N376" s="22">
        <f t="shared" ca="1" si="222"/>
        <v>0</v>
      </c>
      <c r="O376" s="22">
        <f t="shared" ca="1" si="222"/>
        <v>0</v>
      </c>
      <c r="P376" s="22">
        <f t="shared" ca="1" si="222"/>
        <v>0</v>
      </c>
      <c r="Q376" s="22">
        <f t="shared" ca="1" si="222"/>
        <v>0</v>
      </c>
      <c r="R376" s="22">
        <f t="shared" ca="1" si="222"/>
        <v>0</v>
      </c>
      <c r="S376" s="22">
        <f t="shared" ca="1" si="222"/>
        <v>0</v>
      </c>
      <c r="T376" s="22">
        <f t="shared" ca="1" si="222"/>
        <v>0</v>
      </c>
      <c r="U376" s="22">
        <f t="shared" ca="1" si="222"/>
        <v>0</v>
      </c>
      <c r="V376" s="22">
        <f t="shared" ca="1" si="222"/>
        <v>0</v>
      </c>
      <c r="W376" s="22">
        <f t="shared" ca="1" si="222"/>
        <v>0</v>
      </c>
      <c r="X376" s="22">
        <f ca="1">ROUND(W376+X375,0)</f>
        <v>0</v>
      </c>
      <c r="Y376" s="22">
        <f t="shared" ref="Y376:AA376" ca="1" si="223">ROUND(X376+Y375,0)</f>
        <v>0</v>
      </c>
      <c r="Z376" s="22">
        <f t="shared" ca="1" si="223"/>
        <v>0</v>
      </c>
      <c r="AA376" s="22">
        <f t="shared" ca="1" si="223"/>
        <v>0</v>
      </c>
      <c r="AB376" s="22">
        <f t="shared" ref="AB376" ca="1" si="224">ROUND(AA376+AB375,0)</f>
        <v>0</v>
      </c>
      <c r="AC376" s="22">
        <f t="shared" ref="AC376" ca="1" si="225">ROUND(AB376+AC375,0)</f>
        <v>0</v>
      </c>
      <c r="AD376" s="22">
        <f t="shared" ref="AD376" ca="1" si="226">ROUND(AC376+AD375,0)</f>
        <v>0</v>
      </c>
      <c r="AE376" s="22">
        <f t="shared" ref="AE376" ca="1" si="227">ROUND(AD376+AE375,0)</f>
        <v>0</v>
      </c>
    </row>
    <row r="377" spans="1:31" hidden="1">
      <c r="A377" s="258"/>
      <c r="B377" s="21" t="s">
        <v>388</v>
      </c>
      <c r="C377" s="22"/>
      <c r="D377" s="21"/>
      <c r="E377" s="21"/>
      <c r="F377" s="21"/>
      <c r="G377" s="21"/>
      <c r="I377" s="21"/>
      <c r="J377" s="21"/>
      <c r="K377" s="76">
        <f t="shared" ref="K377:W377" ca="1" si="228">IF($C373=LataProjekcji,ROUND($C374-K376,0),ROUND(IF(K375=0,0,$C374-K376),0))</f>
        <v>0</v>
      </c>
      <c r="L377" s="76">
        <f t="shared" ca="1" si="228"/>
        <v>0</v>
      </c>
      <c r="M377" s="76">
        <f t="shared" ca="1" si="228"/>
        <v>0</v>
      </c>
      <c r="N377" s="76">
        <f t="shared" ca="1" si="228"/>
        <v>0</v>
      </c>
      <c r="O377" s="76">
        <f t="shared" ca="1" si="228"/>
        <v>0</v>
      </c>
      <c r="P377" s="76">
        <f t="shared" ca="1" si="228"/>
        <v>0</v>
      </c>
      <c r="Q377" s="76">
        <f t="shared" ca="1" si="228"/>
        <v>0</v>
      </c>
      <c r="R377" s="76">
        <f t="shared" ca="1" si="228"/>
        <v>0</v>
      </c>
      <c r="S377" s="76">
        <f t="shared" ca="1" si="228"/>
        <v>0</v>
      </c>
      <c r="T377" s="76">
        <f t="shared" ca="1" si="228"/>
        <v>0</v>
      </c>
      <c r="U377" s="76">
        <f t="shared" ca="1" si="228"/>
        <v>0</v>
      </c>
      <c r="V377" s="76">
        <f t="shared" ca="1" si="228"/>
        <v>0</v>
      </c>
      <c r="W377" s="76">
        <f t="shared" ca="1" si="228"/>
        <v>0</v>
      </c>
      <c r="X377" s="76">
        <f t="shared" ref="X377:AA377" ca="1" si="229">IF($C373=LataProjekcji,ROUND($C374-X376,0),ROUND(IF(X375=0,0,$C374-X376),0))</f>
        <v>0</v>
      </c>
      <c r="Y377" s="76">
        <f t="shared" ca="1" si="229"/>
        <v>0</v>
      </c>
      <c r="Z377" s="76">
        <f t="shared" ca="1" si="229"/>
        <v>0</v>
      </c>
      <c r="AA377" s="76">
        <f t="shared" ca="1" si="229"/>
        <v>0</v>
      </c>
      <c r="AB377" s="76">
        <f t="shared" ref="AB377:AE377" ca="1" si="230">IF($C373=LataProjekcji,ROUND($C374-AB376,0),ROUND(IF(AB375=0,0,$C374-AB376),0))</f>
        <v>0</v>
      </c>
      <c r="AC377" s="76">
        <f t="shared" ca="1" si="230"/>
        <v>0</v>
      </c>
      <c r="AD377" s="76">
        <f t="shared" ca="1" si="230"/>
        <v>0</v>
      </c>
      <c r="AE377" s="76">
        <f t="shared" ca="1" si="230"/>
        <v>0</v>
      </c>
    </row>
    <row r="378" spans="1:31" hidden="1">
      <c r="A378" s="258"/>
      <c r="B378" s="21"/>
      <c r="C378" s="22"/>
      <c r="D378" s="21"/>
      <c r="E378" s="21"/>
      <c r="F378" s="21"/>
      <c r="G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</row>
    <row r="379" spans="1:31" hidden="1">
      <c r="A379" s="258"/>
      <c r="B379" s="20" t="s">
        <v>431</v>
      </c>
      <c r="C379" s="21">
        <f>C372+1</f>
        <v>4</v>
      </c>
      <c r="D379" s="21" t="str">
        <f ca="1">OFFSET($B$62,C379,0)</f>
        <v/>
      </c>
      <c r="E379" s="458">
        <f>E372+1</f>
        <v>4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395</v>
      </c>
      <c r="C380" s="164">
        <f ca="1">IFERROR(YEAR(OFFSET($D$62,C379,0)),0)</f>
        <v>0</v>
      </c>
      <c r="D380" s="164">
        <f ca="1">IFERROR(MONTH(OFFSET($D$62,C379,0)),0)</f>
        <v>0</v>
      </c>
      <c r="E380" s="527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388</v>
      </c>
      <c r="C381" s="22">
        <f ca="1">OFFSET($F$62,C379,0)</f>
        <v>0</v>
      </c>
      <c r="D381" s="22" t="str">
        <f ca="1">OFFSET($C$62,C379,0)</f>
        <v/>
      </c>
      <c r="E381" s="22">
        <f ca="1">IF(D381&gt;10,ROUND(($C382/12)*$E380,0),$C381)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396</v>
      </c>
      <c r="C382" s="22">
        <f ca="1">ROUND(C381*am_prace_rozwojowe,0)</f>
        <v>0</v>
      </c>
      <c r="D382" s="21"/>
      <c r="E382" s="21"/>
      <c r="F382" s="21"/>
      <c r="G382" s="21"/>
      <c r="I382" s="21"/>
      <c r="J382" s="458" cm="1">
        <f t="array" aca="1" ref="J382" ca="1">OFFSET('Środki trwałe'!$C$195,'Rozliczenie dotacji'!E379,,)</f>
        <v>0</v>
      </c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397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t="shared" ref="L383:X383" ca="1" si="231">ROUND(K383+L382,0)</f>
        <v>0</v>
      </c>
      <c r="M383" s="22">
        <f t="shared" ca="1" si="231"/>
        <v>0</v>
      </c>
      <c r="N383" s="22">
        <f t="shared" ca="1" si="231"/>
        <v>0</v>
      </c>
      <c r="O383" s="22">
        <f t="shared" ca="1" si="231"/>
        <v>0</v>
      </c>
      <c r="P383" s="22">
        <f t="shared" ca="1" si="231"/>
        <v>0</v>
      </c>
      <c r="Q383" s="22">
        <f t="shared" ca="1" si="231"/>
        <v>0</v>
      </c>
      <c r="R383" s="22">
        <f t="shared" ca="1" si="231"/>
        <v>0</v>
      </c>
      <c r="S383" s="22">
        <f t="shared" ca="1" si="231"/>
        <v>0</v>
      </c>
      <c r="T383" s="22">
        <f t="shared" ca="1" si="231"/>
        <v>0</v>
      </c>
      <c r="U383" s="22">
        <f t="shared" ca="1" si="231"/>
        <v>0</v>
      </c>
      <c r="V383" s="22">
        <f t="shared" ca="1" si="231"/>
        <v>0</v>
      </c>
      <c r="W383" s="22">
        <f t="shared" ca="1" si="231"/>
        <v>0</v>
      </c>
      <c r="X383" s="22">
        <f t="shared" ca="1" si="231"/>
        <v>0</v>
      </c>
      <c r="Y383" s="22">
        <f t="shared" ref="Y383" ca="1" si="232">ROUND(X383+Y382,0)</f>
        <v>0</v>
      </c>
      <c r="Z383" s="22">
        <f t="shared" ref="Z383" ca="1" si="233">ROUND(Y383+Z382,0)</f>
        <v>0</v>
      </c>
      <c r="AA383" s="22">
        <f t="shared" ref="AA383" ca="1" si="234">ROUND(Z383+AA382,0)</f>
        <v>0</v>
      </c>
      <c r="AB383" s="22">
        <f t="shared" ref="AB383" ca="1" si="235">ROUND(AA383+AB382,0)</f>
        <v>0</v>
      </c>
      <c r="AC383" s="22">
        <f t="shared" ref="AC383" ca="1" si="236">ROUND(AB383+AC382,0)</f>
        <v>0</v>
      </c>
      <c r="AD383" s="22">
        <f t="shared" ref="AD383" ca="1" si="237">ROUND(AC383+AD382,0)</f>
        <v>0</v>
      </c>
      <c r="AE383" s="22">
        <f t="shared" ref="AE383" ca="1" si="238">ROUND(AD383+AE382,0)</f>
        <v>0</v>
      </c>
    </row>
    <row r="384" spans="1:31" hidden="1">
      <c r="A384" s="258"/>
      <c r="B384" s="21" t="s">
        <v>388</v>
      </c>
      <c r="C384" s="22"/>
      <c r="D384" s="21"/>
      <c r="E384" s="21"/>
      <c r="F384" s="21"/>
      <c r="G384" s="21"/>
      <c r="I384" s="21"/>
      <c r="J384" s="21"/>
      <c r="K384" s="76">
        <f t="shared" ref="K384:W384" ca="1" si="239">IF($C380=LataProjekcji,ROUND($C381-K383,0),ROUND(IF(K382=0,0,$C381-K383),0))</f>
        <v>0</v>
      </c>
      <c r="L384" s="76">
        <f t="shared" ca="1" si="239"/>
        <v>0</v>
      </c>
      <c r="M384" s="76">
        <f t="shared" ca="1" si="239"/>
        <v>0</v>
      </c>
      <c r="N384" s="76">
        <f t="shared" ca="1" si="239"/>
        <v>0</v>
      </c>
      <c r="O384" s="76">
        <f t="shared" ca="1" si="239"/>
        <v>0</v>
      </c>
      <c r="P384" s="76">
        <f t="shared" ca="1" si="239"/>
        <v>0</v>
      </c>
      <c r="Q384" s="76">
        <f t="shared" ca="1" si="239"/>
        <v>0</v>
      </c>
      <c r="R384" s="76">
        <f t="shared" ca="1" si="239"/>
        <v>0</v>
      </c>
      <c r="S384" s="76">
        <f t="shared" ca="1" si="239"/>
        <v>0</v>
      </c>
      <c r="T384" s="76">
        <f t="shared" ca="1" si="239"/>
        <v>0</v>
      </c>
      <c r="U384" s="76">
        <f t="shared" ca="1" si="239"/>
        <v>0</v>
      </c>
      <c r="V384" s="76">
        <f t="shared" ca="1" si="239"/>
        <v>0</v>
      </c>
      <c r="W384" s="76">
        <f t="shared" ca="1" si="239"/>
        <v>0</v>
      </c>
      <c r="X384" s="76">
        <f t="shared" ref="X384:AA384" ca="1" si="240">IF($C380=LataProjekcji,ROUND($C381-X383,0),ROUND(IF(X382=0,0,$C381-X383),0))</f>
        <v>0</v>
      </c>
      <c r="Y384" s="76">
        <f t="shared" ca="1" si="240"/>
        <v>0</v>
      </c>
      <c r="Z384" s="76">
        <f t="shared" ca="1" si="240"/>
        <v>0</v>
      </c>
      <c r="AA384" s="76">
        <f t="shared" ca="1" si="240"/>
        <v>0</v>
      </c>
      <c r="AB384" s="76">
        <f t="shared" ref="AB384:AE384" ca="1" si="241">IF($C380=LataProjekcji,ROUND($C381-AB383,0),ROUND(IF(AB382=0,0,$C381-AB383),0))</f>
        <v>0</v>
      </c>
      <c r="AC384" s="76">
        <f t="shared" ca="1" si="241"/>
        <v>0</v>
      </c>
      <c r="AD384" s="76">
        <f t="shared" ca="1" si="241"/>
        <v>0</v>
      </c>
      <c r="AE384" s="76">
        <f t="shared" ca="1" si="241"/>
        <v>0</v>
      </c>
    </row>
    <row r="385" spans="1:31" hidden="1">
      <c r="A385" s="258"/>
      <c r="B385" s="20"/>
      <c r="C385" s="21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431</v>
      </c>
      <c r="C386" s="21">
        <f>C379+1</f>
        <v>5</v>
      </c>
      <c r="D386" s="21" t="str">
        <f ca="1">OFFSET($B$62,C386,0)</f>
        <v/>
      </c>
      <c r="E386" s="458">
        <f>E379+1</f>
        <v>5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395</v>
      </c>
      <c r="C387" s="164">
        <f ca="1">IFERROR(YEAR(OFFSET($D$62,C386,0)),0)</f>
        <v>0</v>
      </c>
      <c r="D387" s="164">
        <f ca="1">IFERROR(MONTH(OFFSET($D$62,C386,0)),0)</f>
        <v>0</v>
      </c>
      <c r="E387" s="527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388</v>
      </c>
      <c r="C388" s="22">
        <f ca="1">OFFSET($F$62,C386,0)</f>
        <v>0</v>
      </c>
      <c r="D388" s="22" t="str">
        <f ca="1">OFFSET($C$62,C386,0)</f>
        <v/>
      </c>
      <c r="E388" s="22">
        <f ca="1">IF(D388&gt;10,ROUND(($C389/12)*$E387,0),$C388)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396</v>
      </c>
      <c r="C389" s="22">
        <f ca="1">ROUND(C388*am_prace_rozwojowe,0)</f>
        <v>0</v>
      </c>
      <c r="D389" s="21"/>
      <c r="E389" s="21"/>
      <c r="F389" s="21"/>
      <c r="G389" s="21"/>
      <c r="I389" s="21"/>
      <c r="J389" s="458" cm="1">
        <f t="array" aca="1" ref="J389" ca="1">OFFSET('Środki trwałe'!$C$195,'Rozliczenie dotacji'!E386,,)</f>
        <v>0</v>
      </c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397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X390" ca="1" si="242">ROUND(K390+L389,0)</f>
        <v>0</v>
      </c>
      <c r="M390" s="22">
        <f t="shared" ca="1" si="242"/>
        <v>0</v>
      </c>
      <c r="N390" s="22">
        <f t="shared" ca="1" si="242"/>
        <v>0</v>
      </c>
      <c r="O390" s="22">
        <f t="shared" ca="1" si="242"/>
        <v>0</v>
      </c>
      <c r="P390" s="22">
        <f t="shared" ca="1" si="242"/>
        <v>0</v>
      </c>
      <c r="Q390" s="22">
        <f t="shared" ca="1" si="242"/>
        <v>0</v>
      </c>
      <c r="R390" s="22">
        <f t="shared" ca="1" si="242"/>
        <v>0</v>
      </c>
      <c r="S390" s="22">
        <f t="shared" ca="1" si="242"/>
        <v>0</v>
      </c>
      <c r="T390" s="22">
        <f t="shared" ca="1" si="242"/>
        <v>0</v>
      </c>
      <c r="U390" s="22">
        <f t="shared" ca="1" si="242"/>
        <v>0</v>
      </c>
      <c r="V390" s="22">
        <f t="shared" ca="1" si="242"/>
        <v>0</v>
      </c>
      <c r="W390" s="22">
        <f t="shared" ca="1" si="242"/>
        <v>0</v>
      </c>
      <c r="X390" s="22">
        <f t="shared" ca="1" si="242"/>
        <v>0</v>
      </c>
      <c r="Y390" s="22">
        <f t="shared" ref="Y390" ca="1" si="243">ROUND(X390+Y389,0)</f>
        <v>0</v>
      </c>
      <c r="Z390" s="22">
        <f t="shared" ref="Z390" ca="1" si="244">ROUND(Y390+Z389,0)</f>
        <v>0</v>
      </c>
      <c r="AA390" s="22">
        <f t="shared" ref="AA390" ca="1" si="245">ROUND(Z390+AA389,0)</f>
        <v>0</v>
      </c>
      <c r="AB390" s="22">
        <f t="shared" ref="AB390" ca="1" si="246">ROUND(AA390+AB389,0)</f>
        <v>0</v>
      </c>
      <c r="AC390" s="22">
        <f t="shared" ref="AC390" ca="1" si="247">ROUND(AB390+AC389,0)</f>
        <v>0</v>
      </c>
      <c r="AD390" s="22">
        <f t="shared" ref="AD390" ca="1" si="248">ROUND(AC390+AD389,0)</f>
        <v>0</v>
      </c>
      <c r="AE390" s="22">
        <f t="shared" ref="AE390" ca="1" si="249">ROUND(AD390+AE389,0)</f>
        <v>0</v>
      </c>
    </row>
    <row r="391" spans="1:31" hidden="1">
      <c r="A391" s="258"/>
      <c r="B391" s="21" t="s">
        <v>388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50">IF($C387=LataProjekcji,ROUND($C388-K390,0),ROUND(IF(K389=0,0,$C388-K390),0))</f>
        <v>0</v>
      </c>
      <c r="L391" s="76">
        <f t="shared" ca="1" si="250"/>
        <v>0</v>
      </c>
      <c r="M391" s="76">
        <f t="shared" ca="1" si="250"/>
        <v>0</v>
      </c>
      <c r="N391" s="76">
        <f t="shared" ca="1" si="250"/>
        <v>0</v>
      </c>
      <c r="O391" s="76">
        <f t="shared" ca="1" si="250"/>
        <v>0</v>
      </c>
      <c r="P391" s="76">
        <f t="shared" ca="1" si="250"/>
        <v>0</v>
      </c>
      <c r="Q391" s="76">
        <f t="shared" ca="1" si="250"/>
        <v>0</v>
      </c>
      <c r="R391" s="76">
        <f t="shared" ca="1" si="250"/>
        <v>0</v>
      </c>
      <c r="S391" s="76">
        <f t="shared" ca="1" si="250"/>
        <v>0</v>
      </c>
      <c r="T391" s="76">
        <f t="shared" ca="1" si="250"/>
        <v>0</v>
      </c>
      <c r="U391" s="76">
        <f t="shared" ca="1" si="250"/>
        <v>0</v>
      </c>
      <c r="V391" s="76">
        <f t="shared" ca="1" si="250"/>
        <v>0</v>
      </c>
      <c r="W391" s="76">
        <f t="shared" ca="1" si="250"/>
        <v>0</v>
      </c>
      <c r="X391" s="76">
        <f t="shared" ref="X391:AA391" ca="1" si="251">IF($C387=LataProjekcji,ROUND($C388-X390,0),ROUND(IF(X389=0,0,$C388-X390),0))</f>
        <v>0</v>
      </c>
      <c r="Y391" s="76">
        <f t="shared" ca="1" si="251"/>
        <v>0</v>
      </c>
      <c r="Z391" s="76">
        <f t="shared" ca="1" si="251"/>
        <v>0</v>
      </c>
      <c r="AA391" s="76">
        <f t="shared" ca="1" si="251"/>
        <v>0</v>
      </c>
      <c r="AB391" s="76">
        <f t="shared" ref="AB391:AE391" ca="1" si="252">IF($C387=LataProjekcji,ROUND($C388-AB390,0),ROUND(IF(AB389=0,0,$C388-AB390),0))</f>
        <v>0</v>
      </c>
      <c r="AC391" s="76">
        <f t="shared" ca="1" si="252"/>
        <v>0</v>
      </c>
      <c r="AD391" s="76">
        <f t="shared" ca="1" si="252"/>
        <v>0</v>
      </c>
      <c r="AE391" s="76">
        <f t="shared" ca="1" si="252"/>
        <v>0</v>
      </c>
    </row>
    <row r="392" spans="1:31" hidden="1">
      <c r="A392" s="258"/>
      <c r="B392" s="21"/>
      <c r="C392" s="22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431</v>
      </c>
      <c r="C393" s="21">
        <f>C386+1</f>
        <v>6</v>
      </c>
      <c r="D393" s="21" t="str">
        <f ca="1">OFFSET($B$62,C393,0)</f>
        <v/>
      </c>
      <c r="E393" s="458">
        <f>E386+1</f>
        <v>6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395</v>
      </c>
      <c r="C394" s="164">
        <f ca="1">IFERROR(YEAR(OFFSET($D$62,C393,0)),0)</f>
        <v>0</v>
      </c>
      <c r="D394" s="164">
        <f ca="1">IFERROR(MONTH(OFFSET($D$62,C393,0)),0)</f>
        <v>0</v>
      </c>
      <c r="E394" s="527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388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396</v>
      </c>
      <c r="C396" s="22">
        <f ca="1">ROUND(C395*am_prace_rozwojowe,0)</f>
        <v>0</v>
      </c>
      <c r="D396" s="21"/>
      <c r="E396" s="21"/>
      <c r="F396" s="21"/>
      <c r="G396" s="21"/>
      <c r="I396" s="21"/>
      <c r="J396" s="458" cm="1">
        <f t="array" aca="1" ref="J396" ca="1">OFFSET('Środki trwałe'!$C$195,'Rozliczenie dotacji'!E393,,)</f>
        <v>0</v>
      </c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397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X397" ca="1" si="253">ROUND(K397+L396,0)</f>
        <v>0</v>
      </c>
      <c r="M397" s="22">
        <f t="shared" ca="1" si="253"/>
        <v>0</v>
      </c>
      <c r="N397" s="22">
        <f t="shared" ca="1" si="253"/>
        <v>0</v>
      </c>
      <c r="O397" s="22">
        <f t="shared" ca="1" si="253"/>
        <v>0</v>
      </c>
      <c r="P397" s="22">
        <f t="shared" ca="1" si="253"/>
        <v>0</v>
      </c>
      <c r="Q397" s="22">
        <f t="shared" ca="1" si="253"/>
        <v>0</v>
      </c>
      <c r="R397" s="22">
        <f t="shared" ca="1" si="253"/>
        <v>0</v>
      </c>
      <c r="S397" s="22">
        <f t="shared" ca="1" si="253"/>
        <v>0</v>
      </c>
      <c r="T397" s="22">
        <f t="shared" ca="1" si="253"/>
        <v>0</v>
      </c>
      <c r="U397" s="22">
        <f t="shared" ca="1" si="253"/>
        <v>0</v>
      </c>
      <c r="V397" s="22">
        <f t="shared" ca="1" si="253"/>
        <v>0</v>
      </c>
      <c r="W397" s="22">
        <f t="shared" ca="1" si="253"/>
        <v>0</v>
      </c>
      <c r="X397" s="22">
        <f t="shared" ca="1" si="253"/>
        <v>0</v>
      </c>
      <c r="Y397" s="22">
        <f t="shared" ref="Y397" ca="1" si="254">ROUND(X397+Y396,0)</f>
        <v>0</v>
      </c>
      <c r="Z397" s="22">
        <f t="shared" ref="Z397" ca="1" si="255">ROUND(Y397+Z396,0)</f>
        <v>0</v>
      </c>
      <c r="AA397" s="22">
        <f t="shared" ref="AA397" ca="1" si="256">ROUND(Z397+AA396,0)</f>
        <v>0</v>
      </c>
      <c r="AB397" s="22">
        <f t="shared" ref="AB397" ca="1" si="257">ROUND(AA397+AB396,0)</f>
        <v>0</v>
      </c>
      <c r="AC397" s="22">
        <f t="shared" ref="AC397" ca="1" si="258">ROUND(AB397+AC396,0)</f>
        <v>0</v>
      </c>
      <c r="AD397" s="22">
        <f t="shared" ref="AD397" ca="1" si="259">ROUND(AC397+AD396,0)</f>
        <v>0</v>
      </c>
      <c r="AE397" s="22">
        <f t="shared" ref="AE397" ca="1" si="260">ROUND(AD397+AE396,0)</f>
        <v>0</v>
      </c>
    </row>
    <row r="398" spans="1:31" hidden="1">
      <c r="A398" s="258"/>
      <c r="B398" s="21" t="s">
        <v>388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61">IF($C394=LataProjekcji,ROUND($C395-K397,0),ROUND(IF(K396=0,0,$C395-K397),0))</f>
        <v>0</v>
      </c>
      <c r="L398" s="76">
        <f t="shared" ca="1" si="261"/>
        <v>0</v>
      </c>
      <c r="M398" s="76">
        <f t="shared" ca="1" si="261"/>
        <v>0</v>
      </c>
      <c r="N398" s="76">
        <f t="shared" ca="1" si="261"/>
        <v>0</v>
      </c>
      <c r="O398" s="76">
        <f t="shared" ca="1" si="261"/>
        <v>0</v>
      </c>
      <c r="P398" s="76">
        <f t="shared" ca="1" si="261"/>
        <v>0</v>
      </c>
      <c r="Q398" s="76">
        <f t="shared" ca="1" si="261"/>
        <v>0</v>
      </c>
      <c r="R398" s="76">
        <f t="shared" ca="1" si="261"/>
        <v>0</v>
      </c>
      <c r="S398" s="76">
        <f t="shared" ca="1" si="261"/>
        <v>0</v>
      </c>
      <c r="T398" s="76">
        <f t="shared" ca="1" si="261"/>
        <v>0</v>
      </c>
      <c r="U398" s="76">
        <f t="shared" ca="1" si="261"/>
        <v>0</v>
      </c>
      <c r="V398" s="76">
        <f t="shared" ca="1" si="261"/>
        <v>0</v>
      </c>
      <c r="W398" s="76">
        <f t="shared" ca="1" si="261"/>
        <v>0</v>
      </c>
      <c r="X398" s="76">
        <f t="shared" ref="X398:AA398" ca="1" si="262">IF($C394=LataProjekcji,ROUND($C395-X397,0),ROUND(IF(X396=0,0,$C395-X397),0))</f>
        <v>0</v>
      </c>
      <c r="Y398" s="76">
        <f t="shared" ca="1" si="262"/>
        <v>0</v>
      </c>
      <c r="Z398" s="76">
        <f t="shared" ca="1" si="262"/>
        <v>0</v>
      </c>
      <c r="AA398" s="76">
        <f t="shared" ca="1" si="262"/>
        <v>0</v>
      </c>
      <c r="AB398" s="76">
        <f t="shared" ref="AB398:AE398" ca="1" si="263">IF($C394=LataProjekcji,ROUND($C395-AB397,0),ROUND(IF(AB396=0,0,$C395-AB397),0))</f>
        <v>0</v>
      </c>
      <c r="AC398" s="76">
        <f t="shared" ca="1" si="263"/>
        <v>0</v>
      </c>
      <c r="AD398" s="76">
        <f t="shared" ca="1" si="263"/>
        <v>0</v>
      </c>
      <c r="AE398" s="76">
        <f t="shared" ca="1" si="263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431</v>
      </c>
      <c r="C400" s="21">
        <f>C393+1</f>
        <v>7</v>
      </c>
      <c r="D400" s="21" t="str">
        <f ca="1">OFFSET($B$62,C400,0)</f>
        <v/>
      </c>
      <c r="E400" s="458">
        <f>E393+1</f>
        <v>7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395</v>
      </c>
      <c r="C401" s="164">
        <f ca="1">IFERROR(YEAR(OFFSET($D$62,C400,0)),0)</f>
        <v>0</v>
      </c>
      <c r="D401" s="164">
        <f ca="1">IFERROR(MONTH(OFFSET($D$62,C400,0)),0)</f>
        <v>0</v>
      </c>
      <c r="E401" s="527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388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396</v>
      </c>
      <c r="C403" s="22">
        <f ca="1">ROUND(C402*am_prace_rozwojowe,0)</f>
        <v>0</v>
      </c>
      <c r="D403" s="21"/>
      <c r="E403" s="21"/>
      <c r="F403" s="21"/>
      <c r="G403" s="21"/>
      <c r="I403" s="21"/>
      <c r="J403" s="458" cm="1">
        <f t="array" aca="1" ref="J403" ca="1">OFFSET('Środki trwałe'!$C$195,'Rozliczenie dotacji'!E400,,)</f>
        <v>0</v>
      </c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397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X404" ca="1" si="264">ROUND(K404+L403,0)</f>
        <v>0</v>
      </c>
      <c r="M404" s="22">
        <f t="shared" ca="1" si="264"/>
        <v>0</v>
      </c>
      <c r="N404" s="22">
        <f t="shared" ca="1" si="264"/>
        <v>0</v>
      </c>
      <c r="O404" s="22">
        <f t="shared" ca="1" si="264"/>
        <v>0</v>
      </c>
      <c r="P404" s="22">
        <f t="shared" ca="1" si="264"/>
        <v>0</v>
      </c>
      <c r="Q404" s="22">
        <f t="shared" ca="1" si="264"/>
        <v>0</v>
      </c>
      <c r="R404" s="22">
        <f t="shared" ca="1" si="264"/>
        <v>0</v>
      </c>
      <c r="S404" s="22">
        <f t="shared" ca="1" si="264"/>
        <v>0</v>
      </c>
      <c r="T404" s="22">
        <f t="shared" ca="1" si="264"/>
        <v>0</v>
      </c>
      <c r="U404" s="22">
        <f t="shared" ca="1" si="264"/>
        <v>0</v>
      </c>
      <c r="V404" s="22">
        <f t="shared" ca="1" si="264"/>
        <v>0</v>
      </c>
      <c r="W404" s="22">
        <f t="shared" ca="1" si="264"/>
        <v>0</v>
      </c>
      <c r="X404" s="22">
        <f t="shared" ca="1" si="264"/>
        <v>0</v>
      </c>
      <c r="Y404" s="22">
        <f t="shared" ref="Y404" ca="1" si="265">ROUND(X404+Y403,0)</f>
        <v>0</v>
      </c>
      <c r="Z404" s="22">
        <f t="shared" ref="Z404" ca="1" si="266">ROUND(Y404+Z403,0)</f>
        <v>0</v>
      </c>
      <c r="AA404" s="22">
        <f t="shared" ref="AA404" ca="1" si="267">ROUND(Z404+AA403,0)</f>
        <v>0</v>
      </c>
      <c r="AB404" s="22">
        <f t="shared" ref="AB404" ca="1" si="268">ROUND(AA404+AB403,0)</f>
        <v>0</v>
      </c>
      <c r="AC404" s="22">
        <f t="shared" ref="AC404" ca="1" si="269">ROUND(AB404+AC403,0)</f>
        <v>0</v>
      </c>
      <c r="AD404" s="22">
        <f t="shared" ref="AD404" ca="1" si="270">ROUND(AC404+AD403,0)</f>
        <v>0</v>
      </c>
      <c r="AE404" s="22">
        <f t="shared" ref="AE404" ca="1" si="271">ROUND(AD404+AE403,0)</f>
        <v>0</v>
      </c>
    </row>
    <row r="405" spans="1:31" hidden="1">
      <c r="A405" s="258"/>
      <c r="B405" s="21" t="s">
        <v>388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72">IF($C401=LataProjekcji,ROUND($C402-K404,0),ROUND(IF(K403=0,0,$C402-K404),0))</f>
        <v>0</v>
      </c>
      <c r="L405" s="76">
        <f t="shared" ca="1" si="272"/>
        <v>0</v>
      </c>
      <c r="M405" s="76">
        <f t="shared" ca="1" si="272"/>
        <v>0</v>
      </c>
      <c r="N405" s="76">
        <f t="shared" ca="1" si="272"/>
        <v>0</v>
      </c>
      <c r="O405" s="76">
        <f t="shared" ca="1" si="272"/>
        <v>0</v>
      </c>
      <c r="P405" s="76">
        <f t="shared" ca="1" si="272"/>
        <v>0</v>
      </c>
      <c r="Q405" s="76">
        <f t="shared" ca="1" si="272"/>
        <v>0</v>
      </c>
      <c r="R405" s="76">
        <f t="shared" ca="1" si="272"/>
        <v>0</v>
      </c>
      <c r="S405" s="76">
        <f t="shared" ca="1" si="272"/>
        <v>0</v>
      </c>
      <c r="T405" s="76">
        <f t="shared" ca="1" si="272"/>
        <v>0</v>
      </c>
      <c r="U405" s="76">
        <f t="shared" ca="1" si="272"/>
        <v>0</v>
      </c>
      <c r="V405" s="76">
        <f t="shared" ca="1" si="272"/>
        <v>0</v>
      </c>
      <c r="W405" s="76">
        <f t="shared" ca="1" si="272"/>
        <v>0</v>
      </c>
      <c r="X405" s="76">
        <f t="shared" ref="X405:AA405" ca="1" si="273">IF($C401=LataProjekcji,ROUND($C402-X404,0),ROUND(IF(X403=0,0,$C402-X404),0))</f>
        <v>0</v>
      </c>
      <c r="Y405" s="76">
        <f t="shared" ca="1" si="273"/>
        <v>0</v>
      </c>
      <c r="Z405" s="76">
        <f t="shared" ca="1" si="273"/>
        <v>0</v>
      </c>
      <c r="AA405" s="76">
        <f t="shared" ca="1" si="273"/>
        <v>0</v>
      </c>
      <c r="AB405" s="76">
        <f t="shared" ref="AB405:AE405" ca="1" si="274">IF($C401=LataProjekcji,ROUND($C402-AB404,0),ROUND(IF(AB403=0,0,$C402-AB404),0))</f>
        <v>0</v>
      </c>
      <c r="AC405" s="76">
        <f t="shared" ca="1" si="274"/>
        <v>0</v>
      </c>
      <c r="AD405" s="76">
        <f t="shared" ca="1" si="274"/>
        <v>0</v>
      </c>
      <c r="AE405" s="76">
        <f t="shared" ca="1" si="274"/>
        <v>0</v>
      </c>
    </row>
    <row r="406" spans="1:31" hidden="1">
      <c r="A406" s="258"/>
      <c r="B406" s="20"/>
      <c r="C406" s="21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431</v>
      </c>
      <c r="C407" s="21">
        <f>C400+1</f>
        <v>8</v>
      </c>
      <c r="D407" s="21" t="str">
        <f ca="1">OFFSET($B$62,C407,0)</f>
        <v/>
      </c>
      <c r="E407" s="458">
        <f>E400+1</f>
        <v>8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395</v>
      </c>
      <c r="C408" s="164">
        <f ca="1">IFERROR(YEAR(OFFSET($D$62,C407,0)),0)</f>
        <v>0</v>
      </c>
      <c r="D408" s="164">
        <f ca="1">IFERROR(MONTH(OFFSET($D$62,C407,0)),0)</f>
        <v>0</v>
      </c>
      <c r="E408" s="527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388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396</v>
      </c>
      <c r="C410" s="22">
        <f ca="1">ROUND(C409*am_prace_rozwojowe,0)</f>
        <v>0</v>
      </c>
      <c r="D410" s="21"/>
      <c r="E410" s="21"/>
      <c r="F410" s="21"/>
      <c r="G410" s="21"/>
      <c r="I410" s="21"/>
      <c r="J410" s="458" cm="1">
        <f t="array" aca="1" ref="J410" ca="1">OFFSET('Środki trwałe'!$C$195,'Rozliczenie dotacji'!E407,,)</f>
        <v>0</v>
      </c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397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75">ROUND(K411+L410,0)</f>
        <v>0</v>
      </c>
      <c r="M411" s="22">
        <f t="shared" ca="1" si="275"/>
        <v>0</v>
      </c>
      <c r="N411" s="22">
        <f t="shared" ca="1" si="275"/>
        <v>0</v>
      </c>
      <c r="O411" s="22">
        <f t="shared" ca="1" si="275"/>
        <v>0</v>
      </c>
      <c r="P411" s="22">
        <f t="shared" ca="1" si="275"/>
        <v>0</v>
      </c>
      <c r="Q411" s="22">
        <f t="shared" ca="1" si="275"/>
        <v>0</v>
      </c>
      <c r="R411" s="22">
        <f t="shared" ca="1" si="275"/>
        <v>0</v>
      </c>
      <c r="S411" s="22">
        <f t="shared" ca="1" si="275"/>
        <v>0</v>
      </c>
      <c r="T411" s="22">
        <f t="shared" ca="1" si="275"/>
        <v>0</v>
      </c>
      <c r="U411" s="22">
        <f t="shared" ca="1" si="275"/>
        <v>0</v>
      </c>
      <c r="V411" s="22">
        <f t="shared" ca="1" si="275"/>
        <v>0</v>
      </c>
      <c r="W411" s="22">
        <f t="shared" ca="1" si="275"/>
        <v>0</v>
      </c>
      <c r="X411" s="22">
        <f t="shared" ca="1" si="275"/>
        <v>0</v>
      </c>
      <c r="Y411" s="22">
        <f t="shared" ref="Y411" ca="1" si="276">ROUND(X411+Y410,0)</f>
        <v>0</v>
      </c>
      <c r="Z411" s="22">
        <f t="shared" ref="Z411" ca="1" si="277">ROUND(Y411+Z410,0)</f>
        <v>0</v>
      </c>
      <c r="AA411" s="22">
        <f t="shared" ref="AA411" ca="1" si="278">ROUND(Z411+AA410,0)</f>
        <v>0</v>
      </c>
      <c r="AB411" s="22">
        <f t="shared" ref="AB411" ca="1" si="279">ROUND(AA411+AB410,0)</f>
        <v>0</v>
      </c>
      <c r="AC411" s="22">
        <f t="shared" ref="AC411" ca="1" si="280">ROUND(AB411+AC410,0)</f>
        <v>0</v>
      </c>
      <c r="AD411" s="22">
        <f t="shared" ref="AD411" ca="1" si="281">ROUND(AC411+AD410,0)</f>
        <v>0</v>
      </c>
      <c r="AE411" s="22">
        <f t="shared" ref="AE411" ca="1" si="282">ROUND(AD411+AE410,0)</f>
        <v>0</v>
      </c>
    </row>
    <row r="412" spans="1:31" hidden="1">
      <c r="A412" s="258"/>
      <c r="B412" s="21" t="s">
        <v>388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83">IF($C408=LataProjekcji,ROUND($C409-K411,0),ROUND(IF(K410=0,0,$C409-K411),0))</f>
        <v>0</v>
      </c>
      <c r="L412" s="76">
        <f t="shared" ca="1" si="283"/>
        <v>0</v>
      </c>
      <c r="M412" s="76">
        <f t="shared" ca="1" si="283"/>
        <v>0</v>
      </c>
      <c r="N412" s="76">
        <f t="shared" ca="1" si="283"/>
        <v>0</v>
      </c>
      <c r="O412" s="76">
        <f t="shared" ca="1" si="283"/>
        <v>0</v>
      </c>
      <c r="P412" s="76">
        <f t="shared" ca="1" si="283"/>
        <v>0</v>
      </c>
      <c r="Q412" s="76">
        <f t="shared" ca="1" si="283"/>
        <v>0</v>
      </c>
      <c r="R412" s="76">
        <f t="shared" ca="1" si="283"/>
        <v>0</v>
      </c>
      <c r="S412" s="76">
        <f t="shared" ca="1" si="283"/>
        <v>0</v>
      </c>
      <c r="T412" s="76">
        <f t="shared" ca="1" si="283"/>
        <v>0</v>
      </c>
      <c r="U412" s="76">
        <f t="shared" ca="1" si="283"/>
        <v>0</v>
      </c>
      <c r="V412" s="76">
        <f t="shared" ca="1" si="283"/>
        <v>0</v>
      </c>
      <c r="W412" s="76">
        <f t="shared" ca="1" si="283"/>
        <v>0</v>
      </c>
      <c r="X412" s="76">
        <f t="shared" ref="X412:AA412" ca="1" si="284">IF($C408=LataProjekcji,ROUND($C409-X411,0),ROUND(IF(X410=0,0,$C409-X411),0))</f>
        <v>0</v>
      </c>
      <c r="Y412" s="76">
        <f t="shared" ca="1" si="284"/>
        <v>0</v>
      </c>
      <c r="Z412" s="76">
        <f t="shared" ca="1" si="284"/>
        <v>0</v>
      </c>
      <c r="AA412" s="76">
        <f t="shared" ca="1" si="284"/>
        <v>0</v>
      </c>
      <c r="AB412" s="76">
        <f t="shared" ref="AB412:AE412" ca="1" si="285">IF($C408=LataProjekcji,ROUND($C409-AB411,0),ROUND(IF(AB410=0,0,$C409-AB411),0))</f>
        <v>0</v>
      </c>
      <c r="AC412" s="76">
        <f t="shared" ca="1" si="285"/>
        <v>0</v>
      </c>
      <c r="AD412" s="76">
        <f t="shared" ca="1" si="285"/>
        <v>0</v>
      </c>
      <c r="AE412" s="76">
        <f t="shared" ca="1" si="285"/>
        <v>0</v>
      </c>
    </row>
    <row r="413" spans="1:31" hidden="1">
      <c r="A413" s="258"/>
      <c r="B413" s="21"/>
      <c r="C413" s="22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431</v>
      </c>
      <c r="C414" s="21">
        <f>C407+1</f>
        <v>9</v>
      </c>
      <c r="D414" s="21" t="str">
        <f ca="1">OFFSET($B$62,C414,0)</f>
        <v/>
      </c>
      <c r="E414" s="458">
        <f>E407+1</f>
        <v>9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395</v>
      </c>
      <c r="C415" s="164">
        <f ca="1">IFERROR(YEAR(OFFSET($D$62,C414,0)),0)</f>
        <v>0</v>
      </c>
      <c r="D415" s="164">
        <f ca="1">IFERROR(MONTH(OFFSET($D$62,C414,0)),0)</f>
        <v>0</v>
      </c>
      <c r="E415" s="527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388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396</v>
      </c>
      <c r="C417" s="22">
        <f ca="1">ROUND(C416*am_prace_rozwojowe,0)</f>
        <v>0</v>
      </c>
      <c r="D417" s="21"/>
      <c r="E417" s="21"/>
      <c r="F417" s="21"/>
      <c r="G417" s="21"/>
      <c r="I417" s="21"/>
      <c r="J417" s="458" cm="1">
        <f t="array" aca="1" ref="J417" ca="1">OFFSET('Środki trwałe'!$C$195,'Rozliczenie dotacji'!E414,,)</f>
        <v>0</v>
      </c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397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86">ROUND(K418+L417,0)</f>
        <v>0</v>
      </c>
      <c r="M418" s="22">
        <f t="shared" ca="1" si="286"/>
        <v>0</v>
      </c>
      <c r="N418" s="22">
        <f t="shared" ca="1" si="286"/>
        <v>0</v>
      </c>
      <c r="O418" s="22">
        <f t="shared" ca="1" si="286"/>
        <v>0</v>
      </c>
      <c r="P418" s="22">
        <f t="shared" ca="1" si="286"/>
        <v>0</v>
      </c>
      <c r="Q418" s="22">
        <f t="shared" ca="1" si="286"/>
        <v>0</v>
      </c>
      <c r="R418" s="22">
        <f t="shared" ca="1" si="286"/>
        <v>0</v>
      </c>
      <c r="S418" s="22">
        <f t="shared" ca="1" si="286"/>
        <v>0</v>
      </c>
      <c r="T418" s="22">
        <f t="shared" ca="1" si="286"/>
        <v>0</v>
      </c>
      <c r="U418" s="22">
        <f t="shared" ca="1" si="286"/>
        <v>0</v>
      </c>
      <c r="V418" s="22">
        <f t="shared" ca="1" si="286"/>
        <v>0</v>
      </c>
      <c r="W418" s="22">
        <f t="shared" ca="1" si="286"/>
        <v>0</v>
      </c>
      <c r="X418" s="22">
        <f t="shared" ca="1" si="286"/>
        <v>0</v>
      </c>
      <c r="Y418" s="22">
        <f t="shared" ref="Y418" ca="1" si="287">ROUND(X418+Y417,0)</f>
        <v>0</v>
      </c>
      <c r="Z418" s="22">
        <f t="shared" ref="Z418" ca="1" si="288">ROUND(Y418+Z417,0)</f>
        <v>0</v>
      </c>
      <c r="AA418" s="22">
        <f t="shared" ref="AA418" ca="1" si="289">ROUND(Z418+AA417,0)</f>
        <v>0</v>
      </c>
      <c r="AB418" s="22">
        <f t="shared" ref="AB418" ca="1" si="290">ROUND(AA418+AB417,0)</f>
        <v>0</v>
      </c>
      <c r="AC418" s="22">
        <f t="shared" ref="AC418" ca="1" si="291">ROUND(AB418+AC417,0)</f>
        <v>0</v>
      </c>
      <c r="AD418" s="22">
        <f t="shared" ref="AD418" ca="1" si="292">ROUND(AC418+AD417,0)</f>
        <v>0</v>
      </c>
      <c r="AE418" s="22">
        <f t="shared" ref="AE418" ca="1" si="293">ROUND(AD418+AE417,0)</f>
        <v>0</v>
      </c>
    </row>
    <row r="419" spans="1:31" hidden="1">
      <c r="A419" s="258"/>
      <c r="B419" s="21" t="s">
        <v>388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94">IF($C415=LataProjekcji,ROUND($C416-K418,0),ROUND(IF(K417=0,0,$C416-K418),0))</f>
        <v>0</v>
      </c>
      <c r="L419" s="76">
        <f t="shared" ca="1" si="294"/>
        <v>0</v>
      </c>
      <c r="M419" s="76">
        <f t="shared" ca="1" si="294"/>
        <v>0</v>
      </c>
      <c r="N419" s="76">
        <f t="shared" ca="1" si="294"/>
        <v>0</v>
      </c>
      <c r="O419" s="76">
        <f t="shared" ca="1" si="294"/>
        <v>0</v>
      </c>
      <c r="P419" s="76">
        <f t="shared" ca="1" si="294"/>
        <v>0</v>
      </c>
      <c r="Q419" s="76">
        <f t="shared" ca="1" si="294"/>
        <v>0</v>
      </c>
      <c r="R419" s="76">
        <f t="shared" ca="1" si="294"/>
        <v>0</v>
      </c>
      <c r="S419" s="76">
        <f t="shared" ca="1" si="294"/>
        <v>0</v>
      </c>
      <c r="T419" s="76">
        <f t="shared" ca="1" si="294"/>
        <v>0</v>
      </c>
      <c r="U419" s="76">
        <f t="shared" ca="1" si="294"/>
        <v>0</v>
      </c>
      <c r="V419" s="76">
        <f t="shared" ca="1" si="294"/>
        <v>0</v>
      </c>
      <c r="W419" s="76">
        <f t="shared" ca="1" si="294"/>
        <v>0</v>
      </c>
      <c r="X419" s="76">
        <f t="shared" ref="X419:AA419" ca="1" si="295">IF($C415=LataProjekcji,ROUND($C416-X418,0),ROUND(IF(X417=0,0,$C416-X418),0))</f>
        <v>0</v>
      </c>
      <c r="Y419" s="76">
        <f t="shared" ca="1" si="295"/>
        <v>0</v>
      </c>
      <c r="Z419" s="76">
        <f t="shared" ca="1" si="295"/>
        <v>0</v>
      </c>
      <c r="AA419" s="76">
        <f t="shared" ca="1" si="295"/>
        <v>0</v>
      </c>
      <c r="AB419" s="76">
        <f t="shared" ref="AB419:AE419" ca="1" si="296">IF($C415=LataProjekcji,ROUND($C416-AB418,0),ROUND(IF(AB417=0,0,$C416-AB418),0))</f>
        <v>0</v>
      </c>
      <c r="AC419" s="76">
        <f t="shared" ca="1" si="296"/>
        <v>0</v>
      </c>
      <c r="AD419" s="76">
        <f t="shared" ca="1" si="296"/>
        <v>0</v>
      </c>
      <c r="AE419" s="76">
        <f t="shared" ca="1" si="296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431</v>
      </c>
      <c r="C421" s="21">
        <f>C414+1</f>
        <v>10</v>
      </c>
      <c r="D421" s="21" t="str">
        <f ca="1">OFFSET($B$62,C421,0)</f>
        <v/>
      </c>
      <c r="E421" s="458">
        <f>E414+1</f>
        <v>10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395</v>
      </c>
      <c r="C422" s="164">
        <f ca="1">IFERROR(YEAR(OFFSET($D$62,C421,0)),0)</f>
        <v>0</v>
      </c>
      <c r="D422" s="164">
        <f ca="1">IFERROR(MONTH(OFFSET($D$62,C421,0)),0)</f>
        <v>0</v>
      </c>
      <c r="E422" s="527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388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396</v>
      </c>
      <c r="C424" s="22">
        <f ca="1">ROUND(C423*am_prace_rozwojowe,0)</f>
        <v>0</v>
      </c>
      <c r="D424" s="21"/>
      <c r="E424" s="21"/>
      <c r="F424" s="21"/>
      <c r="G424" s="21"/>
      <c r="I424" s="21"/>
      <c r="J424" s="458" cm="1">
        <f t="array" aca="1" ref="J424" ca="1">OFFSET('Środki trwałe'!$C$195,'Rozliczenie dotacji'!E421,,)</f>
        <v>0</v>
      </c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397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97">ROUND(K425+L424,0)</f>
        <v>0</v>
      </c>
      <c r="M425" s="22">
        <f t="shared" ca="1" si="297"/>
        <v>0</v>
      </c>
      <c r="N425" s="22">
        <f t="shared" ca="1" si="297"/>
        <v>0</v>
      </c>
      <c r="O425" s="22">
        <f t="shared" ca="1" si="297"/>
        <v>0</v>
      </c>
      <c r="P425" s="22">
        <f t="shared" ca="1" si="297"/>
        <v>0</v>
      </c>
      <c r="Q425" s="22">
        <f t="shared" ca="1" si="297"/>
        <v>0</v>
      </c>
      <c r="R425" s="22">
        <f t="shared" ca="1" si="297"/>
        <v>0</v>
      </c>
      <c r="S425" s="22">
        <f t="shared" ca="1" si="297"/>
        <v>0</v>
      </c>
      <c r="T425" s="22">
        <f t="shared" ca="1" si="297"/>
        <v>0</v>
      </c>
      <c r="U425" s="22">
        <f t="shared" ca="1" si="297"/>
        <v>0</v>
      </c>
      <c r="V425" s="22">
        <f t="shared" ca="1" si="297"/>
        <v>0</v>
      </c>
      <c r="W425" s="22">
        <f t="shared" ca="1" si="297"/>
        <v>0</v>
      </c>
      <c r="X425" s="22">
        <f t="shared" ca="1" si="297"/>
        <v>0</v>
      </c>
      <c r="Y425" s="22">
        <f t="shared" ref="Y425" ca="1" si="298">ROUND(X425+Y424,0)</f>
        <v>0</v>
      </c>
      <c r="Z425" s="22">
        <f t="shared" ref="Z425" ca="1" si="299">ROUND(Y425+Z424,0)</f>
        <v>0</v>
      </c>
      <c r="AA425" s="22">
        <f t="shared" ref="AA425" ca="1" si="300">ROUND(Z425+AA424,0)</f>
        <v>0</v>
      </c>
      <c r="AB425" s="22">
        <f t="shared" ref="AB425" ca="1" si="301">ROUND(AA425+AB424,0)</f>
        <v>0</v>
      </c>
      <c r="AC425" s="22">
        <f t="shared" ref="AC425" ca="1" si="302">ROUND(AB425+AC424,0)</f>
        <v>0</v>
      </c>
      <c r="AD425" s="22">
        <f t="shared" ref="AD425" ca="1" si="303">ROUND(AC425+AD424,0)</f>
        <v>0</v>
      </c>
      <c r="AE425" s="22">
        <f t="shared" ref="AE425" ca="1" si="304">ROUND(AD425+AE424,0)</f>
        <v>0</v>
      </c>
    </row>
    <row r="426" spans="1:31" hidden="1">
      <c r="A426" s="258"/>
      <c r="B426" s="21" t="s">
        <v>388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305">IF($C422=LataProjekcji,ROUND($C423-K425,0),ROUND(IF(K424=0,0,$C423-K425),0))</f>
        <v>0</v>
      </c>
      <c r="L426" s="76">
        <f t="shared" ca="1" si="305"/>
        <v>0</v>
      </c>
      <c r="M426" s="76">
        <f t="shared" ca="1" si="305"/>
        <v>0</v>
      </c>
      <c r="N426" s="76">
        <f t="shared" ca="1" si="305"/>
        <v>0</v>
      </c>
      <c r="O426" s="76">
        <f t="shared" ca="1" si="305"/>
        <v>0</v>
      </c>
      <c r="P426" s="76">
        <f t="shared" ca="1" si="305"/>
        <v>0</v>
      </c>
      <c r="Q426" s="76">
        <f t="shared" ca="1" si="305"/>
        <v>0</v>
      </c>
      <c r="R426" s="76">
        <f t="shared" ca="1" si="305"/>
        <v>0</v>
      </c>
      <c r="S426" s="76">
        <f t="shared" ca="1" si="305"/>
        <v>0</v>
      </c>
      <c r="T426" s="76">
        <f t="shared" ca="1" si="305"/>
        <v>0</v>
      </c>
      <c r="U426" s="76">
        <f t="shared" ca="1" si="305"/>
        <v>0</v>
      </c>
      <c r="V426" s="76">
        <f t="shared" ca="1" si="305"/>
        <v>0</v>
      </c>
      <c r="W426" s="76">
        <f t="shared" ca="1" si="305"/>
        <v>0</v>
      </c>
      <c r="X426" s="76">
        <f t="shared" ref="X426:AA426" ca="1" si="306">IF($C422=LataProjekcji,ROUND($C423-X425,0),ROUND(IF(X424=0,0,$C423-X425),0))</f>
        <v>0</v>
      </c>
      <c r="Y426" s="76">
        <f t="shared" ca="1" si="306"/>
        <v>0</v>
      </c>
      <c r="Z426" s="76">
        <f t="shared" ca="1" si="306"/>
        <v>0</v>
      </c>
      <c r="AA426" s="76">
        <f t="shared" ca="1" si="306"/>
        <v>0</v>
      </c>
      <c r="AB426" s="76">
        <f t="shared" ref="AB426:AE426" ca="1" si="307">IF($C422=LataProjekcji,ROUND($C423-AB425,0),ROUND(IF(AB424=0,0,$C423-AB425),0))</f>
        <v>0</v>
      </c>
      <c r="AC426" s="76">
        <f t="shared" ca="1" si="307"/>
        <v>0</v>
      </c>
      <c r="AD426" s="76">
        <f t="shared" ca="1" si="307"/>
        <v>0</v>
      </c>
      <c r="AE426" s="76">
        <f t="shared" ca="1" si="307"/>
        <v>0</v>
      </c>
    </row>
    <row r="427" spans="1:31" hidden="1">
      <c r="A427" s="258"/>
      <c r="B427" s="20"/>
      <c r="C427" s="21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431</v>
      </c>
      <c r="C428" s="21">
        <f>C421+1</f>
        <v>11</v>
      </c>
      <c r="D428" s="21" t="str">
        <f ca="1">OFFSET($B$62,C428,0)</f>
        <v/>
      </c>
      <c r="E428" s="458">
        <f>E421+1</f>
        <v>11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395</v>
      </c>
      <c r="C429" s="164">
        <f ca="1">IFERROR(YEAR(OFFSET($D$62,C428,0)),0)</f>
        <v>0</v>
      </c>
      <c r="D429" s="164">
        <f ca="1">IFERROR(MONTH(OFFSET($D$62,C428,0)),0)</f>
        <v>0</v>
      </c>
      <c r="E429" s="527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388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396</v>
      </c>
      <c r="C431" s="22">
        <f ca="1">ROUND(C430*am_prace_rozwojowe,0)</f>
        <v>0</v>
      </c>
      <c r="D431" s="21"/>
      <c r="E431" s="21"/>
      <c r="F431" s="21"/>
      <c r="G431" s="21"/>
      <c r="I431" s="21"/>
      <c r="J431" s="458" cm="1">
        <f t="array" aca="1" ref="J431" ca="1">OFFSET('Środki trwałe'!$C$195,'Rozliczenie dotacji'!E428,,)</f>
        <v>0</v>
      </c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397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308">ROUND(K432+L431,0)</f>
        <v>0</v>
      </c>
      <c r="M432" s="22">
        <f t="shared" ca="1" si="308"/>
        <v>0</v>
      </c>
      <c r="N432" s="22">
        <f t="shared" ca="1" si="308"/>
        <v>0</v>
      </c>
      <c r="O432" s="22">
        <f t="shared" ca="1" si="308"/>
        <v>0</v>
      </c>
      <c r="P432" s="22">
        <f t="shared" ca="1" si="308"/>
        <v>0</v>
      </c>
      <c r="Q432" s="22">
        <f t="shared" ca="1" si="308"/>
        <v>0</v>
      </c>
      <c r="R432" s="22">
        <f t="shared" ca="1" si="308"/>
        <v>0</v>
      </c>
      <c r="S432" s="22">
        <f t="shared" ca="1" si="308"/>
        <v>0</v>
      </c>
      <c r="T432" s="22">
        <f t="shared" ca="1" si="308"/>
        <v>0</v>
      </c>
      <c r="U432" s="22">
        <f t="shared" ca="1" si="308"/>
        <v>0</v>
      </c>
      <c r="V432" s="22">
        <f t="shared" ca="1" si="308"/>
        <v>0</v>
      </c>
      <c r="W432" s="22">
        <f t="shared" ca="1" si="308"/>
        <v>0</v>
      </c>
      <c r="X432" s="22">
        <f t="shared" ca="1" si="308"/>
        <v>0</v>
      </c>
      <c r="Y432" s="22">
        <f t="shared" ref="Y432" ca="1" si="309">ROUND(X432+Y431,0)</f>
        <v>0</v>
      </c>
      <c r="Z432" s="22">
        <f t="shared" ref="Z432" ca="1" si="310">ROUND(Y432+Z431,0)</f>
        <v>0</v>
      </c>
      <c r="AA432" s="22">
        <f t="shared" ref="AA432" ca="1" si="311">ROUND(Z432+AA431,0)</f>
        <v>0</v>
      </c>
      <c r="AB432" s="22">
        <f t="shared" ref="AB432" ca="1" si="312">ROUND(AA432+AB431,0)</f>
        <v>0</v>
      </c>
      <c r="AC432" s="22">
        <f t="shared" ref="AC432" ca="1" si="313">ROUND(AB432+AC431,0)</f>
        <v>0</v>
      </c>
      <c r="AD432" s="22">
        <f t="shared" ref="AD432" ca="1" si="314">ROUND(AC432+AD431,0)</f>
        <v>0</v>
      </c>
      <c r="AE432" s="22">
        <f t="shared" ref="AE432" ca="1" si="315">ROUND(AD432+AE431,0)</f>
        <v>0</v>
      </c>
    </row>
    <row r="433" spans="1:31" hidden="1">
      <c r="A433" s="258"/>
      <c r="B433" s="21" t="s">
        <v>388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316">IF($C429=LataProjekcji,ROUND($C430-K432,0),ROUND(IF(K431=0,0,$C430-K432),0))</f>
        <v>0</v>
      </c>
      <c r="L433" s="76">
        <f t="shared" ca="1" si="316"/>
        <v>0</v>
      </c>
      <c r="M433" s="76">
        <f t="shared" ca="1" si="316"/>
        <v>0</v>
      </c>
      <c r="N433" s="76">
        <f t="shared" ca="1" si="316"/>
        <v>0</v>
      </c>
      <c r="O433" s="76">
        <f t="shared" ca="1" si="316"/>
        <v>0</v>
      </c>
      <c r="P433" s="76">
        <f t="shared" ca="1" si="316"/>
        <v>0</v>
      </c>
      <c r="Q433" s="76">
        <f t="shared" ca="1" si="316"/>
        <v>0</v>
      </c>
      <c r="R433" s="76">
        <f t="shared" ca="1" si="316"/>
        <v>0</v>
      </c>
      <c r="S433" s="76">
        <f t="shared" ca="1" si="316"/>
        <v>0</v>
      </c>
      <c r="T433" s="76">
        <f t="shared" ca="1" si="316"/>
        <v>0</v>
      </c>
      <c r="U433" s="76">
        <f t="shared" ca="1" si="316"/>
        <v>0</v>
      </c>
      <c r="V433" s="76">
        <f t="shared" ca="1" si="316"/>
        <v>0</v>
      </c>
      <c r="W433" s="76">
        <f t="shared" ca="1" si="316"/>
        <v>0</v>
      </c>
      <c r="X433" s="76">
        <f t="shared" ref="X433:AA433" ca="1" si="317">IF($C429=LataProjekcji,ROUND($C430-X432,0),ROUND(IF(X431=0,0,$C430-X432),0))</f>
        <v>0</v>
      </c>
      <c r="Y433" s="76">
        <f t="shared" ca="1" si="317"/>
        <v>0</v>
      </c>
      <c r="Z433" s="76">
        <f t="shared" ca="1" si="317"/>
        <v>0</v>
      </c>
      <c r="AA433" s="76">
        <f t="shared" ca="1" si="317"/>
        <v>0</v>
      </c>
      <c r="AB433" s="76">
        <f t="shared" ref="AB433:AE433" ca="1" si="318">IF($C429=LataProjekcji,ROUND($C430-AB432,0),ROUND(IF(AB431=0,0,$C430-AB432),0))</f>
        <v>0</v>
      </c>
      <c r="AC433" s="76">
        <f t="shared" ca="1" si="318"/>
        <v>0</v>
      </c>
      <c r="AD433" s="76">
        <f t="shared" ca="1" si="318"/>
        <v>0</v>
      </c>
      <c r="AE433" s="76">
        <f t="shared" ca="1" si="318"/>
        <v>0</v>
      </c>
    </row>
    <row r="434" spans="1:31" hidden="1">
      <c r="A434" s="258"/>
      <c r="B434" s="21"/>
      <c r="C434" s="22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431</v>
      </c>
      <c r="C435" s="21">
        <f>C428+1</f>
        <v>12</v>
      </c>
      <c r="D435" s="21" t="str">
        <f ca="1">OFFSET($B$62,C435,0)</f>
        <v/>
      </c>
      <c r="E435" s="458">
        <f>E428+1</f>
        <v>12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395</v>
      </c>
      <c r="C436" s="164">
        <f ca="1">IFERROR(YEAR(OFFSET($D$62,C435,0)),0)</f>
        <v>0</v>
      </c>
      <c r="D436" s="164">
        <f ca="1">IFERROR(MONTH(OFFSET($D$62,C435,0)),0)</f>
        <v>0</v>
      </c>
      <c r="E436" s="527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388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396</v>
      </c>
      <c r="C438" s="22">
        <f ca="1">ROUND(C437*am_prace_rozwojowe,0)</f>
        <v>0</v>
      </c>
      <c r="D438" s="21"/>
      <c r="E438" s="21"/>
      <c r="F438" s="21"/>
      <c r="G438" s="21"/>
      <c r="I438" s="21"/>
      <c r="J438" s="458" cm="1">
        <f t="array" aca="1" ref="J438" ca="1">OFFSET('Środki trwałe'!$C$195,'Rozliczenie dotacji'!E435,,)</f>
        <v>0</v>
      </c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397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319">ROUND(K439+L438,0)</f>
        <v>0</v>
      </c>
      <c r="M439" s="22">
        <f t="shared" ca="1" si="319"/>
        <v>0</v>
      </c>
      <c r="N439" s="22">
        <f t="shared" ca="1" si="319"/>
        <v>0</v>
      </c>
      <c r="O439" s="22">
        <f t="shared" ca="1" si="319"/>
        <v>0</v>
      </c>
      <c r="P439" s="22">
        <f t="shared" ca="1" si="319"/>
        <v>0</v>
      </c>
      <c r="Q439" s="22">
        <f t="shared" ca="1" si="319"/>
        <v>0</v>
      </c>
      <c r="R439" s="22">
        <f t="shared" ca="1" si="319"/>
        <v>0</v>
      </c>
      <c r="S439" s="22">
        <f t="shared" ca="1" si="319"/>
        <v>0</v>
      </c>
      <c r="T439" s="22">
        <f t="shared" ca="1" si="319"/>
        <v>0</v>
      </c>
      <c r="U439" s="22">
        <f t="shared" ca="1" si="319"/>
        <v>0</v>
      </c>
      <c r="V439" s="22">
        <f t="shared" ca="1" si="319"/>
        <v>0</v>
      </c>
      <c r="W439" s="22">
        <f t="shared" ca="1" si="319"/>
        <v>0</v>
      </c>
      <c r="X439" s="22">
        <f t="shared" ca="1" si="319"/>
        <v>0</v>
      </c>
      <c r="Y439" s="22">
        <f t="shared" ref="Y439" ca="1" si="320">ROUND(X439+Y438,0)</f>
        <v>0</v>
      </c>
      <c r="Z439" s="22">
        <f t="shared" ref="Z439" ca="1" si="321">ROUND(Y439+Z438,0)</f>
        <v>0</v>
      </c>
      <c r="AA439" s="22">
        <f t="shared" ref="AA439" ca="1" si="322">ROUND(Z439+AA438,0)</f>
        <v>0</v>
      </c>
      <c r="AB439" s="22">
        <f t="shared" ref="AB439" ca="1" si="323">ROUND(AA439+AB438,0)</f>
        <v>0</v>
      </c>
      <c r="AC439" s="22">
        <f t="shared" ref="AC439" ca="1" si="324">ROUND(AB439+AC438,0)</f>
        <v>0</v>
      </c>
      <c r="AD439" s="22">
        <f t="shared" ref="AD439" ca="1" si="325">ROUND(AC439+AD438,0)</f>
        <v>0</v>
      </c>
      <c r="AE439" s="22">
        <f t="shared" ref="AE439" ca="1" si="326">ROUND(AD439+AE438,0)</f>
        <v>0</v>
      </c>
    </row>
    <row r="440" spans="1:31" hidden="1">
      <c r="A440" s="258"/>
      <c r="B440" s="21" t="s">
        <v>388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327">IF($C436=LataProjekcji,ROUND($C437-K439,0),ROUND(IF(K438=0,0,$C437-K439),0))</f>
        <v>0</v>
      </c>
      <c r="L440" s="76">
        <f t="shared" ca="1" si="327"/>
        <v>0</v>
      </c>
      <c r="M440" s="76">
        <f t="shared" ca="1" si="327"/>
        <v>0</v>
      </c>
      <c r="N440" s="76">
        <f t="shared" ca="1" si="327"/>
        <v>0</v>
      </c>
      <c r="O440" s="76">
        <f t="shared" ca="1" si="327"/>
        <v>0</v>
      </c>
      <c r="P440" s="76">
        <f t="shared" ca="1" si="327"/>
        <v>0</v>
      </c>
      <c r="Q440" s="76">
        <f t="shared" ca="1" si="327"/>
        <v>0</v>
      </c>
      <c r="R440" s="76">
        <f t="shared" ca="1" si="327"/>
        <v>0</v>
      </c>
      <c r="S440" s="76">
        <f t="shared" ca="1" si="327"/>
        <v>0</v>
      </c>
      <c r="T440" s="76">
        <f t="shared" ca="1" si="327"/>
        <v>0</v>
      </c>
      <c r="U440" s="76">
        <f t="shared" ca="1" si="327"/>
        <v>0</v>
      </c>
      <c r="V440" s="76">
        <f t="shared" ca="1" si="327"/>
        <v>0</v>
      </c>
      <c r="W440" s="76">
        <f t="shared" ca="1" si="327"/>
        <v>0</v>
      </c>
      <c r="X440" s="76">
        <f t="shared" ref="X440:AA440" ca="1" si="328">IF($C436=LataProjekcji,ROUND($C437-X439,0),ROUND(IF(X438=0,0,$C437-X439),0))</f>
        <v>0</v>
      </c>
      <c r="Y440" s="76">
        <f t="shared" ca="1" si="328"/>
        <v>0</v>
      </c>
      <c r="Z440" s="76">
        <f t="shared" ca="1" si="328"/>
        <v>0</v>
      </c>
      <c r="AA440" s="76">
        <f t="shared" ca="1" si="328"/>
        <v>0</v>
      </c>
      <c r="AB440" s="76">
        <f t="shared" ref="AB440:AE440" ca="1" si="329">IF($C436=LataProjekcji,ROUND($C437-AB439,0),ROUND(IF(AB438=0,0,$C437-AB439),0))</f>
        <v>0</v>
      </c>
      <c r="AC440" s="76">
        <f t="shared" ca="1" si="329"/>
        <v>0</v>
      </c>
      <c r="AD440" s="76">
        <f t="shared" ca="1" si="329"/>
        <v>0</v>
      </c>
      <c r="AE440" s="76">
        <f t="shared" ca="1" si="329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431</v>
      </c>
      <c r="C442" s="21">
        <f>C435+1</f>
        <v>13</v>
      </c>
      <c r="D442" s="21" t="str">
        <f ca="1">OFFSET($B$62,C442,0)</f>
        <v/>
      </c>
      <c r="E442" s="458">
        <f>E435+1</f>
        <v>13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395</v>
      </c>
      <c r="C443" s="164">
        <f ca="1">IFERROR(YEAR(OFFSET($D$62,C442,0)),0)</f>
        <v>0</v>
      </c>
      <c r="D443" s="164">
        <f ca="1">IFERROR(MONTH(OFFSET($D$62,C442,0)),0)</f>
        <v>0</v>
      </c>
      <c r="E443" s="527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388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396</v>
      </c>
      <c r="C445" s="22">
        <f ca="1">ROUND(C444*am_prace_rozwojowe,0)</f>
        <v>0</v>
      </c>
      <c r="D445" s="21"/>
      <c r="E445" s="21"/>
      <c r="F445" s="21"/>
      <c r="G445" s="21"/>
      <c r="I445" s="21"/>
      <c r="J445" s="458" cm="1">
        <f t="array" aca="1" ref="J445" ca="1">OFFSET('Środki trwałe'!$C$195,'Rozliczenie dotacji'!E442,,)</f>
        <v>0</v>
      </c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397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330">ROUND(K446+L445,0)</f>
        <v>0</v>
      </c>
      <c r="M446" s="22">
        <f t="shared" ca="1" si="330"/>
        <v>0</v>
      </c>
      <c r="N446" s="22">
        <f t="shared" ca="1" si="330"/>
        <v>0</v>
      </c>
      <c r="O446" s="22">
        <f t="shared" ca="1" si="330"/>
        <v>0</v>
      </c>
      <c r="P446" s="22">
        <f t="shared" ca="1" si="330"/>
        <v>0</v>
      </c>
      <c r="Q446" s="22">
        <f t="shared" ca="1" si="330"/>
        <v>0</v>
      </c>
      <c r="R446" s="22">
        <f t="shared" ca="1" si="330"/>
        <v>0</v>
      </c>
      <c r="S446" s="22">
        <f t="shared" ca="1" si="330"/>
        <v>0</v>
      </c>
      <c r="T446" s="22">
        <f t="shared" ca="1" si="330"/>
        <v>0</v>
      </c>
      <c r="U446" s="22">
        <f t="shared" ca="1" si="330"/>
        <v>0</v>
      </c>
      <c r="V446" s="22">
        <f t="shared" ca="1" si="330"/>
        <v>0</v>
      </c>
      <c r="W446" s="22">
        <f t="shared" ca="1" si="330"/>
        <v>0</v>
      </c>
      <c r="X446" s="22">
        <f t="shared" ca="1" si="330"/>
        <v>0</v>
      </c>
      <c r="Y446" s="22">
        <f t="shared" ref="Y446" ca="1" si="331">ROUND(X446+Y445,0)</f>
        <v>0</v>
      </c>
      <c r="Z446" s="22">
        <f t="shared" ref="Z446" ca="1" si="332">ROUND(Y446+Z445,0)</f>
        <v>0</v>
      </c>
      <c r="AA446" s="22">
        <f t="shared" ref="AA446" ca="1" si="333">ROUND(Z446+AA445,0)</f>
        <v>0</v>
      </c>
      <c r="AB446" s="22">
        <f t="shared" ref="AB446" ca="1" si="334">ROUND(AA446+AB445,0)</f>
        <v>0</v>
      </c>
      <c r="AC446" s="22">
        <f t="shared" ref="AC446" ca="1" si="335">ROUND(AB446+AC445,0)</f>
        <v>0</v>
      </c>
      <c r="AD446" s="22">
        <f t="shared" ref="AD446" ca="1" si="336">ROUND(AC446+AD445,0)</f>
        <v>0</v>
      </c>
      <c r="AE446" s="22">
        <f t="shared" ref="AE446" ca="1" si="337">ROUND(AD446+AE445,0)</f>
        <v>0</v>
      </c>
    </row>
    <row r="447" spans="1:31" hidden="1">
      <c r="A447" s="258"/>
      <c r="B447" s="21" t="s">
        <v>388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338">IF($C443=LataProjekcji,ROUND($C444-K446,0),ROUND(IF(K445=0,0,$C444-K446),0))</f>
        <v>0</v>
      </c>
      <c r="L447" s="76">
        <f t="shared" ca="1" si="338"/>
        <v>0</v>
      </c>
      <c r="M447" s="76">
        <f t="shared" ca="1" si="338"/>
        <v>0</v>
      </c>
      <c r="N447" s="76">
        <f t="shared" ca="1" si="338"/>
        <v>0</v>
      </c>
      <c r="O447" s="76">
        <f t="shared" ca="1" si="338"/>
        <v>0</v>
      </c>
      <c r="P447" s="76">
        <f t="shared" ca="1" si="338"/>
        <v>0</v>
      </c>
      <c r="Q447" s="76">
        <f t="shared" ca="1" si="338"/>
        <v>0</v>
      </c>
      <c r="R447" s="76">
        <f t="shared" ca="1" si="338"/>
        <v>0</v>
      </c>
      <c r="S447" s="76">
        <f t="shared" ca="1" si="338"/>
        <v>0</v>
      </c>
      <c r="T447" s="76">
        <f t="shared" ca="1" si="338"/>
        <v>0</v>
      </c>
      <c r="U447" s="76">
        <f t="shared" ca="1" si="338"/>
        <v>0</v>
      </c>
      <c r="V447" s="76">
        <f t="shared" ca="1" si="338"/>
        <v>0</v>
      </c>
      <c r="W447" s="76">
        <f t="shared" ca="1" si="338"/>
        <v>0</v>
      </c>
      <c r="X447" s="76">
        <f t="shared" ref="X447:AA447" ca="1" si="339">IF($C443=LataProjekcji,ROUND($C444-X446,0),ROUND(IF(X445=0,0,$C444-X446),0))</f>
        <v>0</v>
      </c>
      <c r="Y447" s="76">
        <f t="shared" ca="1" si="339"/>
        <v>0</v>
      </c>
      <c r="Z447" s="76">
        <f t="shared" ca="1" si="339"/>
        <v>0</v>
      </c>
      <c r="AA447" s="76">
        <f t="shared" ca="1" si="339"/>
        <v>0</v>
      </c>
      <c r="AB447" s="76">
        <f t="shared" ref="AB447:AE447" ca="1" si="340">IF($C443=LataProjekcji,ROUND($C444-AB446,0),ROUND(IF(AB445=0,0,$C444-AB446),0))</f>
        <v>0</v>
      </c>
      <c r="AC447" s="76">
        <f t="shared" ca="1" si="340"/>
        <v>0</v>
      </c>
      <c r="AD447" s="76">
        <f t="shared" ca="1" si="340"/>
        <v>0</v>
      </c>
      <c r="AE447" s="76">
        <f t="shared" ca="1" si="340"/>
        <v>0</v>
      </c>
    </row>
    <row r="448" spans="1:31" hidden="1">
      <c r="A448" s="258"/>
      <c r="B448" s="20"/>
      <c r="C448" s="21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431</v>
      </c>
      <c r="C449" s="21">
        <f>C442+1</f>
        <v>14</v>
      </c>
      <c r="D449" s="21" t="str">
        <f ca="1">OFFSET($B$62,C449,0)</f>
        <v/>
      </c>
      <c r="E449" s="458">
        <f>E442+1</f>
        <v>14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395</v>
      </c>
      <c r="C450" s="164">
        <f ca="1">IFERROR(YEAR(OFFSET($D$62,C449,0)),0)</f>
        <v>0</v>
      </c>
      <c r="D450" s="164">
        <f ca="1">IFERROR(MONTH(OFFSET($D$62,C449,0)),0)</f>
        <v>0</v>
      </c>
      <c r="E450" s="527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388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396</v>
      </c>
      <c r="C452" s="22">
        <f ca="1">ROUND(C451*am_prace_rozwojowe,0)</f>
        <v>0</v>
      </c>
      <c r="D452" s="21"/>
      <c r="E452" s="21"/>
      <c r="F452" s="21"/>
      <c r="G452" s="21"/>
      <c r="I452" s="21"/>
      <c r="J452" s="458" cm="1">
        <f t="array" aca="1" ref="J452" ca="1">OFFSET('Środki trwałe'!$C$195,'Rozliczenie dotacji'!E449,,)</f>
        <v>0</v>
      </c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397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341">ROUND(K453+L452,0)</f>
        <v>0</v>
      </c>
      <c r="M453" s="22">
        <f t="shared" ca="1" si="341"/>
        <v>0</v>
      </c>
      <c r="N453" s="22">
        <f t="shared" ca="1" si="341"/>
        <v>0</v>
      </c>
      <c r="O453" s="22">
        <f t="shared" ca="1" si="341"/>
        <v>0</v>
      </c>
      <c r="P453" s="22">
        <f t="shared" ca="1" si="341"/>
        <v>0</v>
      </c>
      <c r="Q453" s="22">
        <f t="shared" ca="1" si="341"/>
        <v>0</v>
      </c>
      <c r="R453" s="22">
        <f t="shared" ca="1" si="341"/>
        <v>0</v>
      </c>
      <c r="S453" s="22">
        <f t="shared" ca="1" si="341"/>
        <v>0</v>
      </c>
      <c r="T453" s="22">
        <f t="shared" ca="1" si="341"/>
        <v>0</v>
      </c>
      <c r="U453" s="22">
        <f t="shared" ca="1" si="341"/>
        <v>0</v>
      </c>
      <c r="V453" s="22">
        <f t="shared" ca="1" si="341"/>
        <v>0</v>
      </c>
      <c r="W453" s="22">
        <f t="shared" ca="1" si="341"/>
        <v>0</v>
      </c>
      <c r="X453" s="22">
        <f t="shared" ca="1" si="341"/>
        <v>0</v>
      </c>
      <c r="Y453" s="22">
        <f t="shared" ref="Y453" ca="1" si="342">ROUND(X453+Y452,0)</f>
        <v>0</v>
      </c>
      <c r="Z453" s="22">
        <f t="shared" ref="Z453" ca="1" si="343">ROUND(Y453+Z452,0)</f>
        <v>0</v>
      </c>
      <c r="AA453" s="22">
        <f t="shared" ref="AA453" ca="1" si="344">ROUND(Z453+AA452,0)</f>
        <v>0</v>
      </c>
      <c r="AB453" s="22">
        <f t="shared" ref="AB453" ca="1" si="345">ROUND(AA453+AB452,0)</f>
        <v>0</v>
      </c>
      <c r="AC453" s="22">
        <f t="shared" ref="AC453" ca="1" si="346">ROUND(AB453+AC452,0)</f>
        <v>0</v>
      </c>
      <c r="AD453" s="22">
        <f t="shared" ref="AD453" ca="1" si="347">ROUND(AC453+AD452,0)</f>
        <v>0</v>
      </c>
      <c r="AE453" s="22">
        <f t="shared" ref="AE453" ca="1" si="348">ROUND(AD453+AE452,0)</f>
        <v>0</v>
      </c>
    </row>
    <row r="454" spans="1:31" hidden="1">
      <c r="A454" s="258"/>
      <c r="B454" s="21" t="s">
        <v>388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49">IF($C450=LataProjekcji,ROUND($C451-K453,0),ROUND(IF(K452=0,0,$C451-K453),0))</f>
        <v>0</v>
      </c>
      <c r="L454" s="76">
        <f t="shared" ca="1" si="349"/>
        <v>0</v>
      </c>
      <c r="M454" s="76">
        <f t="shared" ca="1" si="349"/>
        <v>0</v>
      </c>
      <c r="N454" s="76">
        <f t="shared" ca="1" si="349"/>
        <v>0</v>
      </c>
      <c r="O454" s="76">
        <f t="shared" ca="1" si="349"/>
        <v>0</v>
      </c>
      <c r="P454" s="76">
        <f t="shared" ca="1" si="349"/>
        <v>0</v>
      </c>
      <c r="Q454" s="76">
        <f t="shared" ca="1" si="349"/>
        <v>0</v>
      </c>
      <c r="R454" s="76">
        <f t="shared" ca="1" si="349"/>
        <v>0</v>
      </c>
      <c r="S454" s="76">
        <f t="shared" ca="1" si="349"/>
        <v>0</v>
      </c>
      <c r="T454" s="76">
        <f t="shared" ca="1" si="349"/>
        <v>0</v>
      </c>
      <c r="U454" s="76">
        <f t="shared" ca="1" si="349"/>
        <v>0</v>
      </c>
      <c r="V454" s="76">
        <f t="shared" ca="1" si="349"/>
        <v>0</v>
      </c>
      <c r="W454" s="76">
        <f t="shared" ca="1" si="349"/>
        <v>0</v>
      </c>
      <c r="X454" s="76">
        <f t="shared" ref="X454:AA454" ca="1" si="350">IF($C450=LataProjekcji,ROUND($C451-X453,0),ROUND(IF(X452=0,0,$C451-X453),0))</f>
        <v>0</v>
      </c>
      <c r="Y454" s="76">
        <f t="shared" ca="1" si="350"/>
        <v>0</v>
      </c>
      <c r="Z454" s="76">
        <f t="shared" ca="1" si="350"/>
        <v>0</v>
      </c>
      <c r="AA454" s="76">
        <f t="shared" ca="1" si="350"/>
        <v>0</v>
      </c>
      <c r="AB454" s="76">
        <f t="shared" ref="AB454:AE454" ca="1" si="351">IF($C450=LataProjekcji,ROUND($C451-AB453,0),ROUND(IF(AB452=0,0,$C451-AB453),0))</f>
        <v>0</v>
      </c>
      <c r="AC454" s="76">
        <f t="shared" ca="1" si="351"/>
        <v>0</v>
      </c>
      <c r="AD454" s="76">
        <f t="shared" ca="1" si="351"/>
        <v>0</v>
      </c>
      <c r="AE454" s="76">
        <f t="shared" ca="1" si="351"/>
        <v>0</v>
      </c>
    </row>
    <row r="455" spans="1:31" hidden="1">
      <c r="A455" s="258"/>
      <c r="B455" s="21"/>
      <c r="C455" s="22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431</v>
      </c>
      <c r="C456" s="21">
        <f>C449+1</f>
        <v>15</v>
      </c>
      <c r="D456" s="21" t="str">
        <f ca="1">OFFSET($B$62,C456,0)</f>
        <v/>
      </c>
      <c r="E456" s="458">
        <f>E449+1</f>
        <v>15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395</v>
      </c>
      <c r="C457" s="164">
        <f ca="1">IFERROR(YEAR(OFFSET($D$62,C456,0)),0)</f>
        <v>0</v>
      </c>
      <c r="D457" s="164">
        <f ca="1">IFERROR(MONTH(OFFSET($D$62,C456,0)),0)</f>
        <v>0</v>
      </c>
      <c r="E457" s="527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388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396</v>
      </c>
      <c r="C459" s="22">
        <f ca="1">ROUND(C458*am_prace_rozwojowe,0)</f>
        <v>0</v>
      </c>
      <c r="D459" s="21"/>
      <c r="E459" s="21"/>
      <c r="F459" s="21"/>
      <c r="G459" s="21"/>
      <c r="I459" s="21"/>
      <c r="J459" s="458" cm="1">
        <f t="array" aca="1" ref="J459" ca="1">OFFSET('Środki trwałe'!$C$195,'Rozliczenie dotacji'!E456,,)</f>
        <v>0</v>
      </c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397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52">ROUND(K460+L459,0)</f>
        <v>0</v>
      </c>
      <c r="M460" s="22">
        <f t="shared" ca="1" si="352"/>
        <v>0</v>
      </c>
      <c r="N460" s="22">
        <f t="shared" ca="1" si="352"/>
        <v>0</v>
      </c>
      <c r="O460" s="22">
        <f t="shared" ca="1" si="352"/>
        <v>0</v>
      </c>
      <c r="P460" s="22">
        <f t="shared" ca="1" si="352"/>
        <v>0</v>
      </c>
      <c r="Q460" s="22">
        <f t="shared" ca="1" si="352"/>
        <v>0</v>
      </c>
      <c r="R460" s="22">
        <f t="shared" ca="1" si="352"/>
        <v>0</v>
      </c>
      <c r="S460" s="22">
        <f t="shared" ca="1" si="352"/>
        <v>0</v>
      </c>
      <c r="T460" s="22">
        <f t="shared" ca="1" si="352"/>
        <v>0</v>
      </c>
      <c r="U460" s="22">
        <f t="shared" ca="1" si="352"/>
        <v>0</v>
      </c>
      <c r="V460" s="22">
        <f t="shared" ca="1" si="352"/>
        <v>0</v>
      </c>
      <c r="W460" s="22">
        <f t="shared" ca="1" si="352"/>
        <v>0</v>
      </c>
      <c r="X460" s="22">
        <f t="shared" ca="1" si="352"/>
        <v>0</v>
      </c>
      <c r="Y460" s="22">
        <f t="shared" ref="Y460" ca="1" si="353">ROUND(X460+Y459,0)</f>
        <v>0</v>
      </c>
      <c r="Z460" s="22">
        <f t="shared" ref="Z460" ca="1" si="354">ROUND(Y460+Z459,0)</f>
        <v>0</v>
      </c>
      <c r="AA460" s="22">
        <f t="shared" ref="AA460" ca="1" si="355">ROUND(Z460+AA459,0)</f>
        <v>0</v>
      </c>
      <c r="AB460" s="22">
        <f t="shared" ref="AB460" ca="1" si="356">ROUND(AA460+AB459,0)</f>
        <v>0</v>
      </c>
      <c r="AC460" s="22">
        <f t="shared" ref="AC460" ca="1" si="357">ROUND(AB460+AC459,0)</f>
        <v>0</v>
      </c>
      <c r="AD460" s="22">
        <f t="shared" ref="AD460" ca="1" si="358">ROUND(AC460+AD459,0)</f>
        <v>0</v>
      </c>
      <c r="AE460" s="22">
        <f t="shared" ref="AE460" ca="1" si="359">ROUND(AD460+AE459,0)</f>
        <v>0</v>
      </c>
    </row>
    <row r="461" spans="1:31" hidden="1">
      <c r="A461" s="258"/>
      <c r="B461" s="21" t="s">
        <v>388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60">IF($C457=LataProjekcji,ROUND($C458-K460,0),ROUND(IF(K459=0,0,$C458-K460),0))</f>
        <v>0</v>
      </c>
      <c r="L461" s="76">
        <f t="shared" ca="1" si="360"/>
        <v>0</v>
      </c>
      <c r="M461" s="76">
        <f t="shared" ca="1" si="360"/>
        <v>0</v>
      </c>
      <c r="N461" s="76">
        <f t="shared" ca="1" si="360"/>
        <v>0</v>
      </c>
      <c r="O461" s="76">
        <f t="shared" ca="1" si="360"/>
        <v>0</v>
      </c>
      <c r="P461" s="76">
        <f t="shared" ca="1" si="360"/>
        <v>0</v>
      </c>
      <c r="Q461" s="76">
        <f t="shared" ca="1" si="360"/>
        <v>0</v>
      </c>
      <c r="R461" s="76">
        <f t="shared" ca="1" si="360"/>
        <v>0</v>
      </c>
      <c r="S461" s="76">
        <f t="shared" ca="1" si="360"/>
        <v>0</v>
      </c>
      <c r="T461" s="76">
        <f t="shared" ca="1" si="360"/>
        <v>0</v>
      </c>
      <c r="U461" s="76">
        <f t="shared" ca="1" si="360"/>
        <v>0</v>
      </c>
      <c r="V461" s="76">
        <f t="shared" ca="1" si="360"/>
        <v>0</v>
      </c>
      <c r="W461" s="76">
        <f t="shared" ca="1" si="360"/>
        <v>0</v>
      </c>
      <c r="X461" s="76">
        <f t="shared" ref="X461:AA461" ca="1" si="361">IF($C457=LataProjekcji,ROUND($C458-X460,0),ROUND(IF(X459=0,0,$C458-X460),0))</f>
        <v>0</v>
      </c>
      <c r="Y461" s="76">
        <f t="shared" ca="1" si="361"/>
        <v>0</v>
      </c>
      <c r="Z461" s="76">
        <f t="shared" ca="1" si="361"/>
        <v>0</v>
      </c>
      <c r="AA461" s="76">
        <f t="shared" ca="1" si="361"/>
        <v>0</v>
      </c>
      <c r="AB461" s="76">
        <f t="shared" ref="AB461:AE461" ca="1" si="362">IF($C457=LataProjekcji,ROUND($C458-AB460,0),ROUND(IF(AB459=0,0,$C458-AB460),0))</f>
        <v>0</v>
      </c>
      <c r="AC461" s="76">
        <f t="shared" ca="1" si="362"/>
        <v>0</v>
      </c>
      <c r="AD461" s="76">
        <f t="shared" ca="1" si="362"/>
        <v>0</v>
      </c>
      <c r="AE461" s="76">
        <f t="shared" ca="1" si="362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431</v>
      </c>
      <c r="C463" s="21">
        <f>C456+1</f>
        <v>16</v>
      </c>
      <c r="D463" s="21" t="str">
        <f ca="1">OFFSET($B$62,C463,0)</f>
        <v/>
      </c>
      <c r="E463" s="458">
        <f>E456+1</f>
        <v>16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395</v>
      </c>
      <c r="C464" s="164">
        <f ca="1">IFERROR(YEAR(OFFSET($D$62,C463,0)),0)</f>
        <v>0</v>
      </c>
      <c r="D464" s="164">
        <f ca="1">IFERROR(MONTH(OFFSET($D$62,C463,0)),0)</f>
        <v>0</v>
      </c>
      <c r="E464" s="527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388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396</v>
      </c>
      <c r="C466" s="22">
        <f ca="1">ROUND(C465*am_prace_rozwojowe,0)</f>
        <v>0</v>
      </c>
      <c r="D466" s="21"/>
      <c r="E466" s="21"/>
      <c r="F466" s="21"/>
      <c r="G466" s="21"/>
      <c r="I466" s="21"/>
      <c r="J466" s="458" cm="1">
        <f t="array" aca="1" ref="J466" ca="1">OFFSET('Środki trwałe'!$C$195,'Rozliczenie dotacji'!E463,,)</f>
        <v>0</v>
      </c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397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63">ROUND(K467+L466,0)</f>
        <v>0</v>
      </c>
      <c r="M467" s="22">
        <f t="shared" ca="1" si="363"/>
        <v>0</v>
      </c>
      <c r="N467" s="22">
        <f t="shared" ca="1" si="363"/>
        <v>0</v>
      </c>
      <c r="O467" s="22">
        <f t="shared" ca="1" si="363"/>
        <v>0</v>
      </c>
      <c r="P467" s="22">
        <f t="shared" ca="1" si="363"/>
        <v>0</v>
      </c>
      <c r="Q467" s="22">
        <f t="shared" ca="1" si="363"/>
        <v>0</v>
      </c>
      <c r="R467" s="22">
        <f t="shared" ca="1" si="363"/>
        <v>0</v>
      </c>
      <c r="S467" s="22">
        <f t="shared" ca="1" si="363"/>
        <v>0</v>
      </c>
      <c r="T467" s="22">
        <f t="shared" ca="1" si="363"/>
        <v>0</v>
      </c>
      <c r="U467" s="22">
        <f t="shared" ca="1" si="363"/>
        <v>0</v>
      </c>
      <c r="V467" s="22">
        <f t="shared" ca="1" si="363"/>
        <v>0</v>
      </c>
      <c r="W467" s="22">
        <f t="shared" ca="1" si="363"/>
        <v>0</v>
      </c>
      <c r="X467" s="22">
        <f t="shared" ca="1" si="363"/>
        <v>0</v>
      </c>
      <c r="Y467" s="22">
        <f t="shared" ref="Y467" ca="1" si="364">ROUND(X467+Y466,0)</f>
        <v>0</v>
      </c>
      <c r="Z467" s="22">
        <f t="shared" ref="Z467" ca="1" si="365">ROUND(Y467+Z466,0)</f>
        <v>0</v>
      </c>
      <c r="AA467" s="22">
        <f t="shared" ref="AA467" ca="1" si="366">ROUND(Z467+AA466,0)</f>
        <v>0</v>
      </c>
      <c r="AB467" s="22">
        <f t="shared" ref="AB467" ca="1" si="367">ROUND(AA467+AB466,0)</f>
        <v>0</v>
      </c>
      <c r="AC467" s="22">
        <f t="shared" ref="AC467" ca="1" si="368">ROUND(AB467+AC466,0)</f>
        <v>0</v>
      </c>
      <c r="AD467" s="22">
        <f t="shared" ref="AD467" ca="1" si="369">ROUND(AC467+AD466,0)</f>
        <v>0</v>
      </c>
      <c r="AE467" s="22">
        <f t="shared" ref="AE467" ca="1" si="370">ROUND(AD467+AE466,0)</f>
        <v>0</v>
      </c>
    </row>
    <row r="468" spans="1:31" hidden="1">
      <c r="A468" s="258"/>
      <c r="B468" s="21" t="s">
        <v>388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71">IF($C464=LataProjekcji,ROUND($C465-K467,0),ROUND(IF(K466=0,0,$C465-K467),0))</f>
        <v>0</v>
      </c>
      <c r="L468" s="76">
        <f t="shared" ca="1" si="371"/>
        <v>0</v>
      </c>
      <c r="M468" s="76">
        <f t="shared" ca="1" si="371"/>
        <v>0</v>
      </c>
      <c r="N468" s="76">
        <f t="shared" ca="1" si="371"/>
        <v>0</v>
      </c>
      <c r="O468" s="76">
        <f t="shared" ca="1" si="371"/>
        <v>0</v>
      </c>
      <c r="P468" s="76">
        <f t="shared" ca="1" si="371"/>
        <v>0</v>
      </c>
      <c r="Q468" s="76">
        <f t="shared" ca="1" si="371"/>
        <v>0</v>
      </c>
      <c r="R468" s="76">
        <f t="shared" ca="1" si="371"/>
        <v>0</v>
      </c>
      <c r="S468" s="76">
        <f t="shared" ca="1" si="371"/>
        <v>0</v>
      </c>
      <c r="T468" s="76">
        <f t="shared" ca="1" si="371"/>
        <v>0</v>
      </c>
      <c r="U468" s="76">
        <f t="shared" ca="1" si="371"/>
        <v>0</v>
      </c>
      <c r="V468" s="76">
        <f t="shared" ca="1" si="371"/>
        <v>0</v>
      </c>
      <c r="W468" s="76">
        <f t="shared" ca="1" si="371"/>
        <v>0</v>
      </c>
      <c r="X468" s="76">
        <f t="shared" ref="X468:AA468" ca="1" si="372">IF($C464=LataProjekcji,ROUND($C465-X467,0),ROUND(IF(X466=0,0,$C465-X467),0))</f>
        <v>0</v>
      </c>
      <c r="Y468" s="76">
        <f t="shared" ca="1" si="372"/>
        <v>0</v>
      </c>
      <c r="Z468" s="76">
        <f t="shared" ca="1" si="372"/>
        <v>0</v>
      </c>
      <c r="AA468" s="76">
        <f t="shared" ca="1" si="372"/>
        <v>0</v>
      </c>
      <c r="AB468" s="76">
        <f t="shared" ref="AB468:AE468" ca="1" si="373">IF($C464=LataProjekcji,ROUND($C465-AB467,0),ROUND(IF(AB466=0,0,$C465-AB467),0))</f>
        <v>0</v>
      </c>
      <c r="AC468" s="76">
        <f t="shared" ca="1" si="373"/>
        <v>0</v>
      </c>
      <c r="AD468" s="76">
        <f t="shared" ca="1" si="373"/>
        <v>0</v>
      </c>
      <c r="AE468" s="76">
        <f t="shared" ca="1" si="373"/>
        <v>0</v>
      </c>
    </row>
    <row r="469" spans="1:31" hidden="1">
      <c r="A469" s="258"/>
      <c r="B469" s="20"/>
      <c r="C469" s="21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431</v>
      </c>
      <c r="C470" s="21">
        <f>C463+1</f>
        <v>17</v>
      </c>
      <c r="D470" s="21" t="str">
        <f ca="1">OFFSET($B$62,C470,0)</f>
        <v/>
      </c>
      <c r="E470" s="458">
        <f>E463+1</f>
        <v>17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395</v>
      </c>
      <c r="C471" s="164">
        <f ca="1">IFERROR(YEAR(OFFSET($D$62,C470,0)),0)</f>
        <v>0</v>
      </c>
      <c r="D471" s="164">
        <f ca="1">IFERROR(MONTH(OFFSET($D$62,C470,0)),0)</f>
        <v>0</v>
      </c>
      <c r="E471" s="527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388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396</v>
      </c>
      <c r="C473" s="22">
        <f ca="1">ROUND(C472*am_prace_rozwojowe,0)</f>
        <v>0</v>
      </c>
      <c r="D473" s="21"/>
      <c r="E473" s="21"/>
      <c r="F473" s="21"/>
      <c r="G473" s="21"/>
      <c r="I473" s="21"/>
      <c r="J473" s="458" cm="1">
        <f t="array" aca="1" ref="J473" ca="1">OFFSET('Środki trwałe'!$C$195,'Rozliczenie dotacji'!E470,,)</f>
        <v>0</v>
      </c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397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74">ROUND(K474+L473,0)</f>
        <v>0</v>
      </c>
      <c r="M474" s="22">
        <f t="shared" ca="1" si="374"/>
        <v>0</v>
      </c>
      <c r="N474" s="22">
        <f t="shared" ca="1" si="374"/>
        <v>0</v>
      </c>
      <c r="O474" s="22">
        <f t="shared" ca="1" si="374"/>
        <v>0</v>
      </c>
      <c r="P474" s="22">
        <f t="shared" ca="1" si="374"/>
        <v>0</v>
      </c>
      <c r="Q474" s="22">
        <f t="shared" ca="1" si="374"/>
        <v>0</v>
      </c>
      <c r="R474" s="22">
        <f t="shared" ca="1" si="374"/>
        <v>0</v>
      </c>
      <c r="S474" s="22">
        <f t="shared" ca="1" si="374"/>
        <v>0</v>
      </c>
      <c r="T474" s="22">
        <f t="shared" ca="1" si="374"/>
        <v>0</v>
      </c>
      <c r="U474" s="22">
        <f t="shared" ca="1" si="374"/>
        <v>0</v>
      </c>
      <c r="V474" s="22">
        <f t="shared" ca="1" si="374"/>
        <v>0</v>
      </c>
      <c r="W474" s="22">
        <f t="shared" ca="1" si="374"/>
        <v>0</v>
      </c>
      <c r="X474" s="22">
        <f t="shared" ca="1" si="374"/>
        <v>0</v>
      </c>
      <c r="Y474" s="22">
        <f t="shared" ref="Y474" ca="1" si="375">ROUND(X474+Y473,0)</f>
        <v>0</v>
      </c>
      <c r="Z474" s="22">
        <f t="shared" ref="Z474" ca="1" si="376">ROUND(Y474+Z473,0)</f>
        <v>0</v>
      </c>
      <c r="AA474" s="22">
        <f t="shared" ref="AA474" ca="1" si="377">ROUND(Z474+AA473,0)</f>
        <v>0</v>
      </c>
      <c r="AB474" s="22">
        <f t="shared" ref="AB474" ca="1" si="378">ROUND(AA474+AB473,0)</f>
        <v>0</v>
      </c>
      <c r="AC474" s="22">
        <f t="shared" ref="AC474" ca="1" si="379">ROUND(AB474+AC473,0)</f>
        <v>0</v>
      </c>
      <c r="AD474" s="22">
        <f t="shared" ref="AD474" ca="1" si="380">ROUND(AC474+AD473,0)</f>
        <v>0</v>
      </c>
      <c r="AE474" s="22">
        <f t="shared" ref="AE474" ca="1" si="381">ROUND(AD474+AE473,0)</f>
        <v>0</v>
      </c>
    </row>
    <row r="475" spans="1:31" hidden="1">
      <c r="A475" s="258"/>
      <c r="B475" s="21" t="s">
        <v>388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82">IF($C471=LataProjekcji,ROUND($C472-K474,0),ROUND(IF(K473=0,0,$C472-K474),0))</f>
        <v>0</v>
      </c>
      <c r="L475" s="76">
        <f t="shared" ca="1" si="382"/>
        <v>0</v>
      </c>
      <c r="M475" s="76">
        <f t="shared" ca="1" si="382"/>
        <v>0</v>
      </c>
      <c r="N475" s="76">
        <f t="shared" ca="1" si="382"/>
        <v>0</v>
      </c>
      <c r="O475" s="76">
        <f t="shared" ca="1" si="382"/>
        <v>0</v>
      </c>
      <c r="P475" s="76">
        <f t="shared" ca="1" si="382"/>
        <v>0</v>
      </c>
      <c r="Q475" s="76">
        <f t="shared" ca="1" si="382"/>
        <v>0</v>
      </c>
      <c r="R475" s="76">
        <f t="shared" ca="1" si="382"/>
        <v>0</v>
      </c>
      <c r="S475" s="76">
        <f t="shared" ca="1" si="382"/>
        <v>0</v>
      </c>
      <c r="T475" s="76">
        <f t="shared" ca="1" si="382"/>
        <v>0</v>
      </c>
      <c r="U475" s="76">
        <f t="shared" ca="1" si="382"/>
        <v>0</v>
      </c>
      <c r="V475" s="76">
        <f t="shared" ca="1" si="382"/>
        <v>0</v>
      </c>
      <c r="W475" s="76">
        <f t="shared" ca="1" si="382"/>
        <v>0</v>
      </c>
      <c r="X475" s="76">
        <f t="shared" ref="X475:AA475" ca="1" si="383">IF($C471=LataProjekcji,ROUND($C472-X474,0),ROUND(IF(X473=0,0,$C472-X474),0))</f>
        <v>0</v>
      </c>
      <c r="Y475" s="76">
        <f t="shared" ca="1" si="383"/>
        <v>0</v>
      </c>
      <c r="Z475" s="76">
        <f t="shared" ca="1" si="383"/>
        <v>0</v>
      </c>
      <c r="AA475" s="76">
        <f t="shared" ca="1" si="383"/>
        <v>0</v>
      </c>
      <c r="AB475" s="76">
        <f t="shared" ref="AB475:AE475" ca="1" si="384">IF($C471=LataProjekcji,ROUND($C472-AB474,0),ROUND(IF(AB473=0,0,$C472-AB474),0))</f>
        <v>0</v>
      </c>
      <c r="AC475" s="76">
        <f t="shared" ca="1" si="384"/>
        <v>0</v>
      </c>
      <c r="AD475" s="76">
        <f t="shared" ca="1" si="384"/>
        <v>0</v>
      </c>
      <c r="AE475" s="76">
        <f t="shared" ca="1" si="384"/>
        <v>0</v>
      </c>
    </row>
    <row r="476" spans="1:31" hidden="1">
      <c r="A476" s="258"/>
      <c r="B476" s="21"/>
      <c r="C476" s="22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431</v>
      </c>
      <c r="C477" s="21">
        <f>C470+1</f>
        <v>18</v>
      </c>
      <c r="D477" s="21" t="str">
        <f ca="1">OFFSET($B$62,C477,0)</f>
        <v/>
      </c>
      <c r="E477" s="458">
        <f>E470+1</f>
        <v>18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395</v>
      </c>
      <c r="C478" s="164">
        <f ca="1">IFERROR(YEAR(OFFSET($D$62,C477,0)),0)</f>
        <v>0</v>
      </c>
      <c r="D478" s="164">
        <f ca="1">IFERROR(MONTH(OFFSET($D$62,C477,0)),0)</f>
        <v>0</v>
      </c>
      <c r="E478" s="527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388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396</v>
      </c>
      <c r="C480" s="22">
        <f ca="1">ROUND(C479*am_prace_rozwojowe,0)</f>
        <v>0</v>
      </c>
      <c r="D480" s="21"/>
      <c r="E480" s="21"/>
      <c r="F480" s="21"/>
      <c r="G480" s="21"/>
      <c r="I480" s="21"/>
      <c r="J480" s="458" cm="1">
        <f t="array" aca="1" ref="J480" ca="1">OFFSET('Środki trwałe'!$C$195,'Rozliczenie dotacji'!E477,,)</f>
        <v>0</v>
      </c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397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85">ROUND(K481+L480,0)</f>
        <v>0</v>
      </c>
      <c r="M481" s="22">
        <f t="shared" ca="1" si="385"/>
        <v>0</v>
      </c>
      <c r="N481" s="22">
        <f t="shared" ca="1" si="385"/>
        <v>0</v>
      </c>
      <c r="O481" s="22">
        <f t="shared" ca="1" si="385"/>
        <v>0</v>
      </c>
      <c r="P481" s="22">
        <f t="shared" ca="1" si="385"/>
        <v>0</v>
      </c>
      <c r="Q481" s="22">
        <f t="shared" ca="1" si="385"/>
        <v>0</v>
      </c>
      <c r="R481" s="22">
        <f t="shared" ca="1" si="385"/>
        <v>0</v>
      </c>
      <c r="S481" s="22">
        <f t="shared" ca="1" si="385"/>
        <v>0</v>
      </c>
      <c r="T481" s="22">
        <f t="shared" ca="1" si="385"/>
        <v>0</v>
      </c>
      <c r="U481" s="22">
        <f t="shared" ca="1" si="385"/>
        <v>0</v>
      </c>
      <c r="V481" s="22">
        <f t="shared" ca="1" si="385"/>
        <v>0</v>
      </c>
      <c r="W481" s="22">
        <f t="shared" ca="1" si="385"/>
        <v>0</v>
      </c>
      <c r="X481" s="22">
        <f t="shared" ca="1" si="385"/>
        <v>0</v>
      </c>
      <c r="Y481" s="22">
        <f t="shared" ref="Y481" ca="1" si="386">ROUND(X481+Y480,0)</f>
        <v>0</v>
      </c>
      <c r="Z481" s="22">
        <f t="shared" ref="Z481" ca="1" si="387">ROUND(Y481+Z480,0)</f>
        <v>0</v>
      </c>
      <c r="AA481" s="22">
        <f t="shared" ref="AA481" ca="1" si="388">ROUND(Z481+AA480,0)</f>
        <v>0</v>
      </c>
      <c r="AB481" s="22">
        <f t="shared" ref="AB481" ca="1" si="389">ROUND(AA481+AB480,0)</f>
        <v>0</v>
      </c>
      <c r="AC481" s="22">
        <f t="shared" ref="AC481" ca="1" si="390">ROUND(AB481+AC480,0)</f>
        <v>0</v>
      </c>
      <c r="AD481" s="22">
        <f t="shared" ref="AD481" ca="1" si="391">ROUND(AC481+AD480,0)</f>
        <v>0</v>
      </c>
      <c r="AE481" s="22">
        <f t="shared" ref="AE481" ca="1" si="392">ROUND(AD481+AE480,0)</f>
        <v>0</v>
      </c>
    </row>
    <row r="482" spans="1:31" hidden="1">
      <c r="A482" s="258"/>
      <c r="B482" s="21" t="s">
        <v>388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93">IF($C478=LataProjekcji,ROUND($C479-K481,0),ROUND(IF(K480=0,0,$C479-K481),0))</f>
        <v>0</v>
      </c>
      <c r="L482" s="76">
        <f t="shared" ca="1" si="393"/>
        <v>0</v>
      </c>
      <c r="M482" s="76">
        <f t="shared" ca="1" si="393"/>
        <v>0</v>
      </c>
      <c r="N482" s="76">
        <f t="shared" ca="1" si="393"/>
        <v>0</v>
      </c>
      <c r="O482" s="76">
        <f t="shared" ca="1" si="393"/>
        <v>0</v>
      </c>
      <c r="P482" s="76">
        <f t="shared" ca="1" si="393"/>
        <v>0</v>
      </c>
      <c r="Q482" s="76">
        <f t="shared" ca="1" si="393"/>
        <v>0</v>
      </c>
      <c r="R482" s="76">
        <f t="shared" ca="1" si="393"/>
        <v>0</v>
      </c>
      <c r="S482" s="76">
        <f t="shared" ca="1" si="393"/>
        <v>0</v>
      </c>
      <c r="T482" s="76">
        <f t="shared" ca="1" si="393"/>
        <v>0</v>
      </c>
      <c r="U482" s="76">
        <f t="shared" ca="1" si="393"/>
        <v>0</v>
      </c>
      <c r="V482" s="76">
        <f t="shared" ca="1" si="393"/>
        <v>0</v>
      </c>
      <c r="W482" s="76">
        <f t="shared" ca="1" si="393"/>
        <v>0</v>
      </c>
      <c r="X482" s="76">
        <f t="shared" ref="X482:AA482" ca="1" si="394">IF($C478=LataProjekcji,ROUND($C479-X481,0),ROUND(IF(X480=0,0,$C479-X481),0))</f>
        <v>0</v>
      </c>
      <c r="Y482" s="76">
        <f t="shared" ca="1" si="394"/>
        <v>0</v>
      </c>
      <c r="Z482" s="76">
        <f t="shared" ca="1" si="394"/>
        <v>0</v>
      </c>
      <c r="AA482" s="76">
        <f t="shared" ca="1" si="394"/>
        <v>0</v>
      </c>
      <c r="AB482" s="76">
        <f t="shared" ref="AB482:AE482" ca="1" si="395">IF($C478=LataProjekcji,ROUND($C479-AB481,0),ROUND(IF(AB480=0,0,$C479-AB481),0))</f>
        <v>0</v>
      </c>
      <c r="AC482" s="76">
        <f t="shared" ca="1" si="395"/>
        <v>0</v>
      </c>
      <c r="AD482" s="76">
        <f t="shared" ca="1" si="395"/>
        <v>0</v>
      </c>
      <c r="AE482" s="76">
        <f t="shared" ca="1" si="395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431</v>
      </c>
      <c r="C484" s="21">
        <f>C477+1</f>
        <v>19</v>
      </c>
      <c r="D484" s="21" t="str">
        <f ca="1">OFFSET($B$62,C484,0)</f>
        <v/>
      </c>
      <c r="E484" s="458">
        <f>E477+1</f>
        <v>19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395</v>
      </c>
      <c r="C485" s="164">
        <f ca="1">IFERROR(YEAR(OFFSET($D$62,C484,0)),0)</f>
        <v>0</v>
      </c>
      <c r="D485" s="164">
        <f ca="1">IFERROR(MONTH(OFFSET($D$62,C484,0)),0)</f>
        <v>0</v>
      </c>
      <c r="E485" s="527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388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396</v>
      </c>
      <c r="C487" s="22">
        <f ca="1">ROUND(C486*am_prace_rozwojowe,0)</f>
        <v>0</v>
      </c>
      <c r="D487" s="21"/>
      <c r="E487" s="21"/>
      <c r="F487" s="21"/>
      <c r="G487" s="21"/>
      <c r="I487" s="21"/>
      <c r="J487" s="458" cm="1">
        <f t="array" aca="1" ref="J487" ca="1">OFFSET('Środki trwałe'!$C$195,'Rozliczenie dotacji'!E484,,)</f>
        <v>0</v>
      </c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397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96">ROUND(K488+L487,0)</f>
        <v>0</v>
      </c>
      <c r="M488" s="22">
        <f t="shared" ca="1" si="396"/>
        <v>0</v>
      </c>
      <c r="N488" s="22">
        <f t="shared" ca="1" si="396"/>
        <v>0</v>
      </c>
      <c r="O488" s="22">
        <f t="shared" ca="1" si="396"/>
        <v>0</v>
      </c>
      <c r="P488" s="22">
        <f t="shared" ca="1" si="396"/>
        <v>0</v>
      </c>
      <c r="Q488" s="22">
        <f t="shared" ca="1" si="396"/>
        <v>0</v>
      </c>
      <c r="R488" s="22">
        <f t="shared" ca="1" si="396"/>
        <v>0</v>
      </c>
      <c r="S488" s="22">
        <f t="shared" ca="1" si="396"/>
        <v>0</v>
      </c>
      <c r="T488" s="22">
        <f t="shared" ca="1" si="396"/>
        <v>0</v>
      </c>
      <c r="U488" s="22">
        <f t="shared" ca="1" si="396"/>
        <v>0</v>
      </c>
      <c r="V488" s="22">
        <f t="shared" ca="1" si="396"/>
        <v>0</v>
      </c>
      <c r="W488" s="22">
        <f t="shared" ca="1" si="396"/>
        <v>0</v>
      </c>
      <c r="X488" s="22">
        <f t="shared" ca="1" si="396"/>
        <v>0</v>
      </c>
      <c r="Y488" s="22">
        <f t="shared" ref="Y488" ca="1" si="397">ROUND(X488+Y487,0)</f>
        <v>0</v>
      </c>
      <c r="Z488" s="22">
        <f t="shared" ref="Z488" ca="1" si="398">ROUND(Y488+Z487,0)</f>
        <v>0</v>
      </c>
      <c r="AA488" s="22">
        <f t="shared" ref="AA488" ca="1" si="399">ROUND(Z488+AA487,0)</f>
        <v>0</v>
      </c>
      <c r="AB488" s="22">
        <f t="shared" ref="AB488" ca="1" si="400">ROUND(AA488+AB487,0)</f>
        <v>0</v>
      </c>
      <c r="AC488" s="22">
        <f t="shared" ref="AC488" ca="1" si="401">ROUND(AB488+AC487,0)</f>
        <v>0</v>
      </c>
      <c r="AD488" s="22">
        <f t="shared" ref="AD488" ca="1" si="402">ROUND(AC488+AD487,0)</f>
        <v>0</v>
      </c>
      <c r="AE488" s="22">
        <f t="shared" ref="AE488" ca="1" si="403">ROUND(AD488+AE487,0)</f>
        <v>0</v>
      </c>
    </row>
    <row r="489" spans="1:31" hidden="1">
      <c r="A489" s="258"/>
      <c r="B489" s="21" t="s">
        <v>388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404">IF($C485=LataProjekcji,ROUND($C486-K488,0),ROUND(IF(K487=0,0,$C486-K488),0))</f>
        <v>0</v>
      </c>
      <c r="L489" s="76">
        <f t="shared" ca="1" si="404"/>
        <v>0</v>
      </c>
      <c r="M489" s="76">
        <f t="shared" ca="1" si="404"/>
        <v>0</v>
      </c>
      <c r="N489" s="76">
        <f t="shared" ca="1" si="404"/>
        <v>0</v>
      </c>
      <c r="O489" s="76">
        <f t="shared" ca="1" si="404"/>
        <v>0</v>
      </c>
      <c r="P489" s="76">
        <f t="shared" ca="1" si="404"/>
        <v>0</v>
      </c>
      <c r="Q489" s="76">
        <f t="shared" ca="1" si="404"/>
        <v>0</v>
      </c>
      <c r="R489" s="76">
        <f t="shared" ca="1" si="404"/>
        <v>0</v>
      </c>
      <c r="S489" s="76">
        <f t="shared" ca="1" si="404"/>
        <v>0</v>
      </c>
      <c r="T489" s="76">
        <f t="shared" ca="1" si="404"/>
        <v>0</v>
      </c>
      <c r="U489" s="76">
        <f t="shared" ca="1" si="404"/>
        <v>0</v>
      </c>
      <c r="V489" s="76">
        <f t="shared" ca="1" si="404"/>
        <v>0</v>
      </c>
      <c r="W489" s="76">
        <f t="shared" ca="1" si="404"/>
        <v>0</v>
      </c>
      <c r="X489" s="76">
        <f t="shared" ref="X489:AA489" ca="1" si="405">IF($C485=LataProjekcji,ROUND($C486-X488,0),ROUND(IF(X487=0,0,$C486-X488),0))</f>
        <v>0</v>
      </c>
      <c r="Y489" s="76">
        <f t="shared" ca="1" si="405"/>
        <v>0</v>
      </c>
      <c r="Z489" s="76">
        <f t="shared" ca="1" si="405"/>
        <v>0</v>
      </c>
      <c r="AA489" s="76">
        <f t="shared" ca="1" si="405"/>
        <v>0</v>
      </c>
      <c r="AB489" s="76">
        <f t="shared" ref="AB489:AE489" ca="1" si="406">IF($C485=LataProjekcji,ROUND($C486-AB488,0),ROUND(IF(AB487=0,0,$C486-AB488),0))</f>
        <v>0</v>
      </c>
      <c r="AC489" s="76">
        <f t="shared" ca="1" si="406"/>
        <v>0</v>
      </c>
      <c r="AD489" s="76">
        <f t="shared" ca="1" si="406"/>
        <v>0</v>
      </c>
      <c r="AE489" s="76">
        <f t="shared" ca="1" si="406"/>
        <v>0</v>
      </c>
    </row>
    <row r="490" spans="1:31" hidden="1">
      <c r="A490" s="258"/>
      <c r="B490" s="20"/>
      <c r="C490" s="21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431</v>
      </c>
      <c r="C491" s="21">
        <f>C484+1</f>
        <v>20</v>
      </c>
      <c r="D491" s="21" t="str">
        <f ca="1">OFFSET($B$62,C491,0)</f>
        <v/>
      </c>
      <c r="E491" s="458">
        <f>E484+1</f>
        <v>20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395</v>
      </c>
      <c r="C492" s="164">
        <f ca="1">IFERROR(YEAR(OFFSET($D$62,C491,0)),0)</f>
        <v>0</v>
      </c>
      <c r="D492" s="164">
        <f ca="1">IFERROR(MONTH(OFFSET($D$62,C491,0)),0)</f>
        <v>0</v>
      </c>
      <c r="E492" s="527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388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396</v>
      </c>
      <c r="C494" s="22">
        <f ca="1">ROUND(C493*am_prace_rozwojowe,0)</f>
        <v>0</v>
      </c>
      <c r="D494" s="21"/>
      <c r="E494" s="21"/>
      <c r="F494" s="21"/>
      <c r="G494" s="21"/>
      <c r="I494" s="21"/>
      <c r="J494" s="458" cm="1">
        <f t="array" aca="1" ref="J494" ca="1">OFFSET('Środki trwałe'!$C$195,'Rozliczenie dotacji'!E491,,)</f>
        <v>0</v>
      </c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397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407">ROUND(K495+L494,0)</f>
        <v>0</v>
      </c>
      <c r="M495" s="22">
        <f t="shared" ca="1" si="407"/>
        <v>0</v>
      </c>
      <c r="N495" s="22">
        <f t="shared" ca="1" si="407"/>
        <v>0</v>
      </c>
      <c r="O495" s="22">
        <f t="shared" ca="1" si="407"/>
        <v>0</v>
      </c>
      <c r="P495" s="22">
        <f t="shared" ca="1" si="407"/>
        <v>0</v>
      </c>
      <c r="Q495" s="22">
        <f t="shared" ca="1" si="407"/>
        <v>0</v>
      </c>
      <c r="R495" s="22">
        <f t="shared" ca="1" si="407"/>
        <v>0</v>
      </c>
      <c r="S495" s="22">
        <f t="shared" ca="1" si="407"/>
        <v>0</v>
      </c>
      <c r="T495" s="22">
        <f t="shared" ca="1" si="407"/>
        <v>0</v>
      </c>
      <c r="U495" s="22">
        <f t="shared" ca="1" si="407"/>
        <v>0</v>
      </c>
      <c r="V495" s="22">
        <f t="shared" ca="1" si="407"/>
        <v>0</v>
      </c>
      <c r="W495" s="22">
        <f t="shared" ca="1" si="407"/>
        <v>0</v>
      </c>
      <c r="X495" s="22">
        <f t="shared" ca="1" si="407"/>
        <v>0</v>
      </c>
      <c r="Y495" s="22">
        <f t="shared" ref="Y495" ca="1" si="408">ROUND(X495+Y494,0)</f>
        <v>0</v>
      </c>
      <c r="Z495" s="22">
        <f t="shared" ref="Z495" ca="1" si="409">ROUND(Y495+Z494,0)</f>
        <v>0</v>
      </c>
      <c r="AA495" s="22">
        <f t="shared" ref="AA495" ca="1" si="410">ROUND(Z495+AA494,0)</f>
        <v>0</v>
      </c>
      <c r="AB495" s="22">
        <f t="shared" ref="AB495" ca="1" si="411">ROUND(AA495+AB494,0)</f>
        <v>0</v>
      </c>
      <c r="AC495" s="22">
        <f t="shared" ref="AC495" ca="1" si="412">ROUND(AB495+AC494,0)</f>
        <v>0</v>
      </c>
      <c r="AD495" s="22">
        <f t="shared" ref="AD495" ca="1" si="413">ROUND(AC495+AD494,0)</f>
        <v>0</v>
      </c>
      <c r="AE495" s="22">
        <f t="shared" ref="AE495" ca="1" si="414">ROUND(AD495+AE494,0)</f>
        <v>0</v>
      </c>
    </row>
    <row r="496" spans="1:31" hidden="1">
      <c r="A496" s="258"/>
      <c r="B496" s="21" t="s">
        <v>388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415">IF($C492=LataProjekcji,ROUND($C493-K495,0),ROUND(IF(K494=0,0,$C493-K495),0))</f>
        <v>0</v>
      </c>
      <c r="L496" s="76">
        <f t="shared" ca="1" si="415"/>
        <v>0</v>
      </c>
      <c r="M496" s="76">
        <f t="shared" ca="1" si="415"/>
        <v>0</v>
      </c>
      <c r="N496" s="76">
        <f t="shared" ca="1" si="415"/>
        <v>0</v>
      </c>
      <c r="O496" s="76">
        <f t="shared" ca="1" si="415"/>
        <v>0</v>
      </c>
      <c r="P496" s="76">
        <f t="shared" ca="1" si="415"/>
        <v>0</v>
      </c>
      <c r="Q496" s="76">
        <f t="shared" ca="1" si="415"/>
        <v>0</v>
      </c>
      <c r="R496" s="76">
        <f t="shared" ca="1" si="415"/>
        <v>0</v>
      </c>
      <c r="S496" s="76">
        <f t="shared" ca="1" si="415"/>
        <v>0</v>
      </c>
      <c r="T496" s="76">
        <f t="shared" ca="1" si="415"/>
        <v>0</v>
      </c>
      <c r="U496" s="76">
        <f t="shared" ca="1" si="415"/>
        <v>0</v>
      </c>
      <c r="V496" s="76">
        <f t="shared" ca="1" si="415"/>
        <v>0</v>
      </c>
      <c r="W496" s="76">
        <f t="shared" ca="1" si="415"/>
        <v>0</v>
      </c>
      <c r="X496" s="76">
        <f t="shared" ref="X496:AA496" ca="1" si="416">IF($C492=LataProjekcji,ROUND($C493-X495,0),ROUND(IF(X494=0,0,$C493-X495),0))</f>
        <v>0</v>
      </c>
      <c r="Y496" s="76">
        <f t="shared" ca="1" si="416"/>
        <v>0</v>
      </c>
      <c r="Z496" s="76">
        <f t="shared" ca="1" si="416"/>
        <v>0</v>
      </c>
      <c r="AA496" s="76">
        <f t="shared" ca="1" si="416"/>
        <v>0</v>
      </c>
      <c r="AB496" s="76">
        <f t="shared" ref="AB496:AE496" ca="1" si="417">IF($C492=LataProjekcji,ROUND($C493-AB495,0),ROUND(IF(AB494=0,0,$C493-AB495),0))</f>
        <v>0</v>
      </c>
      <c r="AC496" s="76">
        <f t="shared" ca="1" si="417"/>
        <v>0</v>
      </c>
      <c r="AD496" s="76">
        <f t="shared" ca="1" si="417"/>
        <v>0</v>
      </c>
      <c r="AE496" s="76">
        <f t="shared" ca="1" si="417"/>
        <v>0</v>
      </c>
    </row>
    <row r="497" spans="1:31" hidden="1">
      <c r="A497" s="258"/>
      <c r="B497" s="21"/>
      <c r="C497" s="22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431</v>
      </c>
      <c r="C498" s="21">
        <v>21</v>
      </c>
      <c r="D498" s="21" t="str">
        <f ca="1">OFFSET($B$62,C498,0)</f>
        <v/>
      </c>
      <c r="E498" s="458">
        <f>E491+1</f>
        <v>21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395</v>
      </c>
      <c r="C499" s="164">
        <f ca="1">IFERROR(YEAR(OFFSET($D$62,C498,0)),0)</f>
        <v>0</v>
      </c>
      <c r="D499" s="164">
        <f ca="1">IFERROR(MONTH(OFFSET($D$62,C498,0)),0)</f>
        <v>0</v>
      </c>
      <c r="E499" s="527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388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396</v>
      </c>
      <c r="C501" s="22">
        <f ca="1">ROUND(C500*am_prace_rozwojowe,0)</f>
        <v>0</v>
      </c>
      <c r="D501" s="21"/>
      <c r="E501" s="21"/>
      <c r="F501" s="21"/>
      <c r="G501" s="21"/>
      <c r="I501" s="21"/>
      <c r="J501" s="458" cm="1">
        <f t="array" aca="1" ref="J501" ca="1">OFFSET('Środki trwałe'!$C$195,'Rozliczenie dotacji'!E498,,)</f>
        <v>0</v>
      </c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397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W502" ca="1" si="418">ROUND(K502+L501,0)</f>
        <v>0</v>
      </c>
      <c r="M502" s="22">
        <f t="shared" ca="1" si="418"/>
        <v>0</v>
      </c>
      <c r="N502" s="22">
        <f t="shared" ca="1" si="418"/>
        <v>0</v>
      </c>
      <c r="O502" s="22">
        <f t="shared" ca="1" si="418"/>
        <v>0</v>
      </c>
      <c r="P502" s="22">
        <f t="shared" ca="1" si="418"/>
        <v>0</v>
      </c>
      <c r="Q502" s="22">
        <f t="shared" ca="1" si="418"/>
        <v>0</v>
      </c>
      <c r="R502" s="22">
        <f t="shared" ca="1" si="418"/>
        <v>0</v>
      </c>
      <c r="S502" s="22">
        <f t="shared" ca="1" si="418"/>
        <v>0</v>
      </c>
      <c r="T502" s="22">
        <f t="shared" ca="1" si="418"/>
        <v>0</v>
      </c>
      <c r="U502" s="22">
        <f t="shared" ca="1" si="418"/>
        <v>0</v>
      </c>
      <c r="V502" s="22">
        <f t="shared" ca="1" si="418"/>
        <v>0</v>
      </c>
      <c r="W502" s="22">
        <f t="shared" ca="1" si="418"/>
        <v>0</v>
      </c>
      <c r="X502" s="22">
        <f ca="1">ROUND(W502+X501,0)</f>
        <v>0</v>
      </c>
      <c r="Y502" s="22">
        <f t="shared" ref="Y502:AA502" ca="1" si="419">ROUND(X502+Y501,0)</f>
        <v>0</v>
      </c>
      <c r="Z502" s="22">
        <f t="shared" ca="1" si="419"/>
        <v>0</v>
      </c>
      <c r="AA502" s="22">
        <f t="shared" ca="1" si="419"/>
        <v>0</v>
      </c>
      <c r="AB502" s="22">
        <f t="shared" ref="AB502" ca="1" si="420">ROUND(AA502+AB501,0)</f>
        <v>0</v>
      </c>
      <c r="AC502" s="22">
        <f t="shared" ref="AC502" ca="1" si="421">ROUND(AB502+AC501,0)</f>
        <v>0</v>
      </c>
      <c r="AD502" s="22">
        <f t="shared" ref="AD502" ca="1" si="422">ROUND(AC502+AD501,0)</f>
        <v>0</v>
      </c>
      <c r="AE502" s="22">
        <f t="shared" ref="AE502" ca="1" si="423">ROUND(AD502+AE501,0)</f>
        <v>0</v>
      </c>
    </row>
    <row r="503" spans="1:31" hidden="1">
      <c r="A503" s="258"/>
      <c r="B503" s="21" t="s">
        <v>388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424">IF($C499=LataProjekcji,ROUND($C500-K502,0),ROUND(IF(K501=0,0,$C500-K502),0))</f>
        <v>0</v>
      </c>
      <c r="L503" s="76">
        <f t="shared" ca="1" si="424"/>
        <v>0</v>
      </c>
      <c r="M503" s="76">
        <f t="shared" ca="1" si="424"/>
        <v>0</v>
      </c>
      <c r="N503" s="76">
        <f t="shared" ca="1" si="424"/>
        <v>0</v>
      </c>
      <c r="O503" s="76">
        <f t="shared" ca="1" si="424"/>
        <v>0</v>
      </c>
      <c r="P503" s="76">
        <f t="shared" ca="1" si="424"/>
        <v>0</v>
      </c>
      <c r="Q503" s="76">
        <f t="shared" ca="1" si="424"/>
        <v>0</v>
      </c>
      <c r="R503" s="76">
        <f t="shared" ca="1" si="424"/>
        <v>0</v>
      </c>
      <c r="S503" s="76">
        <f t="shared" ca="1" si="424"/>
        <v>0</v>
      </c>
      <c r="T503" s="76">
        <f t="shared" ca="1" si="424"/>
        <v>0</v>
      </c>
      <c r="U503" s="76">
        <f t="shared" ca="1" si="424"/>
        <v>0</v>
      </c>
      <c r="V503" s="76">
        <f t="shared" ca="1" si="424"/>
        <v>0</v>
      </c>
      <c r="W503" s="76">
        <f t="shared" ca="1" si="424"/>
        <v>0</v>
      </c>
      <c r="X503" s="76">
        <f t="shared" ref="X503:AA503" ca="1" si="425">IF($C499=LataProjekcji,ROUND($C500-X502,0),ROUND(IF(X501=0,0,$C500-X502),0))</f>
        <v>0</v>
      </c>
      <c r="Y503" s="76">
        <f t="shared" ca="1" si="425"/>
        <v>0</v>
      </c>
      <c r="Z503" s="76">
        <f t="shared" ca="1" si="425"/>
        <v>0</v>
      </c>
      <c r="AA503" s="76">
        <f t="shared" ca="1" si="425"/>
        <v>0</v>
      </c>
      <c r="AB503" s="76">
        <f t="shared" ref="AB503:AE503" ca="1" si="426">IF($C499=LataProjekcji,ROUND($C500-AB502,0),ROUND(IF(AB501=0,0,$C500-AB502),0))</f>
        <v>0</v>
      </c>
      <c r="AC503" s="76">
        <f t="shared" ca="1" si="426"/>
        <v>0</v>
      </c>
      <c r="AD503" s="76">
        <f t="shared" ca="1" si="426"/>
        <v>0</v>
      </c>
      <c r="AE503" s="76">
        <f t="shared" ca="1" si="426"/>
        <v>0</v>
      </c>
    </row>
    <row r="507" spans="1:31" ht="12.5" hidden="1" thickBot="1"/>
    <row r="508" spans="1:31" ht="12.5" hidden="1" thickBot="1">
      <c r="A508" s="258"/>
      <c r="B508" s="20" t="s">
        <v>370</v>
      </c>
      <c r="C508" s="249">
        <v>30</v>
      </c>
      <c r="D508" s="457">
        <v>74</v>
      </c>
      <c r="E508" s="21" t="s">
        <v>392</v>
      </c>
      <c r="F508" s="48"/>
      <c r="G508" s="50" t="s">
        <v>393</v>
      </c>
      <c r="H508" s="320"/>
      <c r="I508" s="21" t="s">
        <v>394</v>
      </c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</row>
    <row r="509" spans="1:31" hidden="1">
      <c r="A509" s="258"/>
      <c r="B509" s="21" t="s">
        <v>395</v>
      </c>
      <c r="C509" s="164">
        <f ca="1">IFERROR(YEAR(OFFSET($D$62,C508,0)),0)</f>
        <v>0</v>
      </c>
      <c r="D509" s="164">
        <f ca="1">IFERROR(MONTH(OFFSET($D$62,C508,0)),0)</f>
        <v>0</v>
      </c>
      <c r="E509" s="527">
        <f ca="1">IleMiesiecyDoKoncaRokuRozliczenieDotacji</f>
        <v>0</v>
      </c>
      <c r="F509" s="49"/>
      <c r="G509" s="51">
        <f>C107-F509</f>
        <v>0</v>
      </c>
      <c r="H509" s="321"/>
      <c r="I509" s="22">
        <f>C107-F509-G509</f>
        <v>0</v>
      </c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</row>
    <row r="510" spans="1:31" hidden="1">
      <c r="A510" s="258"/>
      <c r="B510" s="21" t="s">
        <v>388</v>
      </c>
      <c r="C510" s="244">
        <f ca="1">IF(OFFSET($F$62,C508,0)&lt;0,0,OFFSET($F$62,C508,0))</f>
        <v>0</v>
      </c>
      <c r="D510" s="22" t="str">
        <f ca="1">OFFSET($C$62,C508,0)</f>
        <v/>
      </c>
      <c r="E510" s="22">
        <f ca="1">IF(D510&gt;10,ROUND(($C511/12)*$E509,0),$C510)</f>
        <v>0</v>
      </c>
      <c r="F510" s="21" t="s">
        <v>403</v>
      </c>
      <c r="G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</row>
    <row r="511" spans="1:31" hidden="1">
      <c r="A511" s="258"/>
      <c r="B511" s="21" t="s">
        <v>396</v>
      </c>
      <c r="C511" s="244">
        <f ca="1">IF(ISBLANK(OFFSET($D$62,C508,0)),0,IF(OFFSET($C$62,C508,0)&gt;10,ROUND(C510*am_wnip,0),IF(C510&lt;0,0,C510)))</f>
        <v>0</v>
      </c>
      <c r="D511" s="21"/>
      <c r="E511" s="21"/>
      <c r="F511" s="21"/>
      <c r="G511" s="21"/>
      <c r="I511" s="21"/>
      <c r="J511" s="458" cm="1">
        <f t="array" aca="1" ref="J511" ca="1">OFFSET('Środki trwałe'!$C$195,'Rozliczenie dotacji'!D508,,)</f>
        <v>0</v>
      </c>
      <c r="K511" s="74">
        <f ca="1">ROUND(IF($C509=LataProjekcji,$E510,IF($C509=LataProjekcji,$C511,0)),0)</f>
        <v>0</v>
      </c>
      <c r="L511" s="247">
        <f ca="1">ROUND(IF(OR(AND($C509=LataProjekcji,$E509&gt;0),AND($C509=LataProjekcji,$E509=0,$D510&lt;=10)),$E510,IF($C509&lt;LataProjekcji,IF((SUM($K511:K511)+$C511)&lt;$C510,$C511,$C510-SUM($K511:K511)),0)),0)</f>
        <v>0</v>
      </c>
      <c r="M511" s="247">
        <f ca="1">ROUND(IF(OR(AND($C509=LataProjekcji,$E509&gt;0),AND($C509=LataProjekcji,$E509=0,$D510&lt;=10)),$E510,IF($C509&lt;LataProjekcji,IF((SUM($K511:L511)+$C511)&lt;$C510,$C511,$C510-SUM($K511:L511)),0)),0)</f>
        <v>0</v>
      </c>
      <c r="N511" s="247">
        <f ca="1">ROUND(IF(OR(AND($C509=LataProjekcji,$E509&gt;0),AND($C509=LataProjekcji,$E509=0,$D510&lt;=10)),$E510,IF($C509&lt;LataProjekcji,IF((SUM($K511:M511)+$C511)&lt;$C510,$C511,$C510-SUM($K511:M511)),0)),0)</f>
        <v>0</v>
      </c>
      <c r="O511" s="247">
        <f ca="1">ROUND(IF(OR(AND($C509=LataProjekcji,$E509&gt;0),AND($C509=LataProjekcji,$E509=0,$D510&lt;=10)),$E510,IF($C509&lt;LataProjekcji,IF((SUM($K511:N511)+$C511)&lt;$C510,$C511,$C510-SUM($K511:N511)),0)),0)</f>
        <v>0</v>
      </c>
      <c r="P511" s="247">
        <f ca="1">ROUND(IF(OR(AND($C509=LataProjekcji,$E509&gt;0),AND($C509=LataProjekcji,$E509=0,$D510&lt;=10)),$E510,IF($C509&lt;LataProjekcji,IF((SUM($K511:O511)+$C511)&lt;$C510,$C511,$C510-SUM($K511:O511)),0)),0)</f>
        <v>0</v>
      </c>
      <c r="Q511" s="247">
        <f ca="1">ROUND(IF(OR(AND($C509=LataProjekcji,$E509&gt;0),AND($C509=LataProjekcji,$E509=0,$D510&lt;=10)),$E510,IF($C509&lt;LataProjekcji,IF((SUM($K511:P511)+$C511)&lt;$C510,$C511,$C510-SUM($K511:P511)),0)),0)</f>
        <v>0</v>
      </c>
      <c r="R511" s="247">
        <f ca="1">ROUND(IF(OR(AND($C509=LataProjekcji,$E509&gt;0),AND($C509=LataProjekcji,$E509=0,$D510&lt;=10)),$E510,IF($C509&lt;LataProjekcji,IF((SUM($K511:Q511)+$C511)&lt;$C510,$C511,$C510-SUM($K511:Q511)),0)),0)</f>
        <v>0</v>
      </c>
      <c r="S511" s="247">
        <f ca="1">ROUND(IF(OR(AND($C509=LataProjekcji,$E509&gt;0),AND($C509=LataProjekcji,$E509=0,$D510&lt;=10)),$E510,IF($C509&lt;LataProjekcji,IF((SUM($K511:R511)+$C511)&lt;$C510,$C511,$C510-SUM($K511:R511)),0)),0)</f>
        <v>0</v>
      </c>
      <c r="T511" s="247">
        <f ca="1">ROUND(IF(OR(AND($C509=LataProjekcji,$E509&gt;0),AND($C509=LataProjekcji,$E509=0,$D510&lt;=10)),$E510,IF($C509&lt;LataProjekcji,IF((SUM($K511:S511)+$C511)&lt;$C510,$C511,$C510-SUM($K511:S511)),0)),0)</f>
        <v>0</v>
      </c>
      <c r="U511" s="247">
        <f ca="1">ROUND(IF(OR(AND($C509=LataProjekcji,$E509&gt;0),AND($C509=LataProjekcji,$E509=0,$D510&lt;=10)),$E510,IF($C509&lt;LataProjekcji,IF((SUM($K511:T511)+$C511)&lt;$C510,$C511,$C510-SUM($K511:T511)),0)),0)</f>
        <v>0</v>
      </c>
      <c r="V511" s="247">
        <f ca="1">ROUND(IF(OR(AND($C509=LataProjekcji,$E509&gt;0),AND($C509=LataProjekcji,$E509=0,$D510&lt;=10)),$E510,IF($C509&lt;LataProjekcji,IF((SUM($K511:U511)+$C511)&lt;$C510,$C511,$C510-SUM($K511:U511)),0)),0)</f>
        <v>0</v>
      </c>
      <c r="W511" s="247">
        <f ca="1">ROUND(IF(OR(AND($C509=LataProjekcji,$E509&gt;0),AND($C509=LataProjekcji,$E509=0,$D510&lt;=10)),$E510,IF($C509&lt;LataProjekcji,IF((SUM($K511:V511)+$C511)&lt;$C510,$C511,$C510-SUM($K511:V511)),0)),0)</f>
        <v>0</v>
      </c>
      <c r="X511" s="247">
        <f ca="1">ROUND(IF(OR(AND($C509=LataProjekcji,$E509&gt;0),AND($C509=LataProjekcji,$E509=0,$D510&lt;=10)),$E510,IF($C509&lt;LataProjekcji,IF((SUM($K511:W511)+$C511)&lt;$C510,$C511,$C510-SUM($K511:W511)),0)),0)</f>
        <v>0</v>
      </c>
      <c r="Y511" s="247">
        <f ca="1">ROUND(IF(OR(AND($C509=LataProjekcji,$E509&gt;0),AND($C509=LataProjekcji,$E509=0,$D510&lt;=10)),$E510,IF($C509&lt;LataProjekcji,IF((SUM($K511:X511)+$C511)&lt;$C510,$C511,$C510-SUM($K511:X511)),0)),0)</f>
        <v>0</v>
      </c>
      <c r="Z511" s="247">
        <f ca="1">ROUND(IF(OR(AND($C509=LataProjekcji,$E509&gt;0),AND($C509=LataProjekcji,$E509=0,$D510&lt;=10)),$E510,IF($C509&lt;LataProjekcji,IF((SUM($K511:Y511)+$C511)&lt;$C510,$C511,$C510-SUM($K511:Y511)),0)),0)</f>
        <v>0</v>
      </c>
      <c r="AA511" s="247">
        <f ca="1">ROUND(IF(OR(AND($C509=LataProjekcji,$E509&gt;0),AND($C509=LataProjekcji,$E509=0,$D510&lt;=10)),$E510,IF($C509&lt;LataProjekcji,IF((SUM($K511:Z511)+$C511)&lt;$C510,$C511,$C510-SUM($K511:Z511)),0)),0)</f>
        <v>0</v>
      </c>
      <c r="AB511" s="247">
        <f ca="1">ROUND(IF(OR(AND($C509=LataProjekcji,$E509&gt;0),AND($C509=LataProjekcji,$E509=0,$D510&lt;=10)),$E510,IF($C509&lt;LataProjekcji,IF((SUM($K511:AA511)+$C511)&lt;$C510,$C511,$C510-SUM($K511:AA511)),0)),0)</f>
        <v>0</v>
      </c>
      <c r="AC511" s="247">
        <f ca="1">ROUND(IF(OR(AND($C509=LataProjekcji,$E509&gt;0),AND($C509=LataProjekcji,$E509=0,$D510&lt;=10)),$E510,IF($C509&lt;LataProjekcji,IF((SUM($K511:AB511)+$C511)&lt;$C510,$C511,$C510-SUM($K511:AB511)),0)),0)</f>
        <v>0</v>
      </c>
      <c r="AD511" s="247">
        <f ca="1">ROUND(IF(OR(AND($C509=LataProjekcji,$E509&gt;0),AND($C509=LataProjekcji,$E509=0,$D510&lt;=10)),$E510,IF($C509&lt;LataProjekcji,IF((SUM($K511:AC511)+$C511)&lt;$C510,$C511,$C510-SUM($K511:AC511)),0)),0)</f>
        <v>0</v>
      </c>
      <c r="AE511" s="247">
        <f ca="1">ROUND(IF(OR(AND($C509=LataProjekcji,$E509&gt;0),AND($C509=LataProjekcji,$E509=0,$D510&lt;=10)),$E510,IF($C509&lt;LataProjekcji,IF((SUM($K511:AD511)+$C511)&lt;$C510,$C511,$C510-SUM($K511:AD511)),0)),0)</f>
        <v>0</v>
      </c>
    </row>
    <row r="512" spans="1:31" hidden="1">
      <c r="A512" s="258"/>
      <c r="B512" s="21" t="s">
        <v>397</v>
      </c>
      <c r="C512" s="22"/>
      <c r="D512" s="21"/>
      <c r="E512" s="21"/>
      <c r="F512" s="21"/>
      <c r="G512" s="21"/>
      <c r="I512" s="21"/>
      <c r="J512" s="21"/>
      <c r="K512" s="22">
        <f ca="1">ROUND(K511,0)</f>
        <v>0</v>
      </c>
      <c r="L512" s="22">
        <f t="shared" ref="L512:W512" ca="1" si="427">ROUND(K512+L511,0)</f>
        <v>0</v>
      </c>
      <c r="M512" s="22">
        <f t="shared" ca="1" si="427"/>
        <v>0</v>
      </c>
      <c r="N512" s="22">
        <f t="shared" ca="1" si="427"/>
        <v>0</v>
      </c>
      <c r="O512" s="22">
        <f t="shared" ca="1" si="427"/>
        <v>0</v>
      </c>
      <c r="P512" s="22">
        <f t="shared" ca="1" si="427"/>
        <v>0</v>
      </c>
      <c r="Q512" s="22">
        <f t="shared" ca="1" si="427"/>
        <v>0</v>
      </c>
      <c r="R512" s="22">
        <f t="shared" ca="1" si="427"/>
        <v>0</v>
      </c>
      <c r="S512" s="22">
        <f t="shared" ca="1" si="427"/>
        <v>0</v>
      </c>
      <c r="T512" s="22">
        <f t="shared" ca="1" si="427"/>
        <v>0</v>
      </c>
      <c r="U512" s="22">
        <f t="shared" ca="1" si="427"/>
        <v>0</v>
      </c>
      <c r="V512" s="22">
        <f t="shared" ca="1" si="427"/>
        <v>0</v>
      </c>
      <c r="W512" s="22">
        <f t="shared" ca="1" si="427"/>
        <v>0</v>
      </c>
      <c r="X512" s="22">
        <f ca="1">ROUND(W512+X511,0)</f>
        <v>0</v>
      </c>
      <c r="Y512" s="22">
        <f t="shared" ref="Y512:AA512" ca="1" si="428">ROUND(X512+Y511,0)</f>
        <v>0</v>
      </c>
      <c r="Z512" s="22">
        <f t="shared" ca="1" si="428"/>
        <v>0</v>
      </c>
      <c r="AA512" s="22">
        <f t="shared" ca="1" si="428"/>
        <v>0</v>
      </c>
      <c r="AB512" s="22">
        <f t="shared" ref="AB512" ca="1" si="429">ROUND(AA512+AB511,0)</f>
        <v>0</v>
      </c>
      <c r="AC512" s="22">
        <f t="shared" ref="AC512" ca="1" si="430">ROUND(AB512+AC511,0)</f>
        <v>0</v>
      </c>
      <c r="AD512" s="22">
        <f t="shared" ref="AD512" ca="1" si="431">ROUND(AC512+AD511,0)</f>
        <v>0</v>
      </c>
      <c r="AE512" s="22">
        <f t="shared" ref="AE512" ca="1" si="432">ROUND(AD512+AE511,0)</f>
        <v>0</v>
      </c>
    </row>
    <row r="513" spans="1:31" hidden="1">
      <c r="A513" s="258"/>
      <c r="B513" s="21" t="s">
        <v>388</v>
      </c>
      <c r="C513" s="22"/>
      <c r="D513" s="21"/>
      <c r="E513" s="21"/>
      <c r="F513" s="21"/>
      <c r="G513" s="21"/>
      <c r="I513" s="21"/>
      <c r="J513" s="21"/>
      <c r="K513" s="76">
        <f t="shared" ref="K513:W513" ca="1" si="433">IF($C509=LataProjekcji,ROUND($C510-K512,0),ROUND(IF(K511=0,0,$C510-K512),0))</f>
        <v>0</v>
      </c>
      <c r="L513" s="76">
        <f t="shared" ca="1" si="433"/>
        <v>0</v>
      </c>
      <c r="M513" s="76">
        <f t="shared" ca="1" si="433"/>
        <v>0</v>
      </c>
      <c r="N513" s="76">
        <f t="shared" ca="1" si="433"/>
        <v>0</v>
      </c>
      <c r="O513" s="76">
        <f t="shared" ca="1" si="433"/>
        <v>0</v>
      </c>
      <c r="P513" s="76">
        <f t="shared" ca="1" si="433"/>
        <v>0</v>
      </c>
      <c r="Q513" s="76">
        <f t="shared" ca="1" si="433"/>
        <v>0</v>
      </c>
      <c r="R513" s="76">
        <f t="shared" ca="1" si="433"/>
        <v>0</v>
      </c>
      <c r="S513" s="76">
        <f t="shared" ca="1" si="433"/>
        <v>0</v>
      </c>
      <c r="T513" s="76">
        <f t="shared" ca="1" si="433"/>
        <v>0</v>
      </c>
      <c r="U513" s="76">
        <f t="shared" ca="1" si="433"/>
        <v>0</v>
      </c>
      <c r="V513" s="76">
        <f t="shared" ca="1" si="433"/>
        <v>0</v>
      </c>
      <c r="W513" s="76">
        <f t="shared" ca="1" si="433"/>
        <v>0</v>
      </c>
      <c r="X513" s="76">
        <f t="shared" ref="X513:AA513" ca="1" si="434">IF($C509=LataProjekcji,ROUND($C510-X512,0),ROUND(IF(X511=0,0,$C510-X512),0))</f>
        <v>0</v>
      </c>
      <c r="Y513" s="76">
        <f t="shared" ca="1" si="434"/>
        <v>0</v>
      </c>
      <c r="Z513" s="76">
        <f t="shared" ca="1" si="434"/>
        <v>0</v>
      </c>
      <c r="AA513" s="76">
        <f t="shared" ca="1" si="434"/>
        <v>0</v>
      </c>
      <c r="AB513" s="76">
        <f t="shared" ref="AB513:AE513" ca="1" si="435">IF($C509=LataProjekcji,ROUND($C510-AB512,0),ROUND(IF(AB511=0,0,$C510-AB512),0))</f>
        <v>0</v>
      </c>
      <c r="AC513" s="76">
        <f t="shared" ca="1" si="435"/>
        <v>0</v>
      </c>
      <c r="AD513" s="76">
        <f t="shared" ca="1" si="435"/>
        <v>0</v>
      </c>
      <c r="AE513" s="76">
        <f t="shared" ca="1" si="435"/>
        <v>0</v>
      </c>
    </row>
    <row r="514" spans="1:31" hidden="1">
      <c r="A514" s="258"/>
      <c r="B514" s="21"/>
      <c r="C514" s="22"/>
      <c r="D514" s="21"/>
      <c r="E514" s="21"/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0" t="s">
        <v>370</v>
      </c>
      <c r="C515" s="21">
        <f>C508+1</f>
        <v>31</v>
      </c>
      <c r="D515" s="458">
        <f>D508+1</f>
        <v>75</v>
      </c>
      <c r="E515" s="21"/>
      <c r="F515" s="21"/>
      <c r="G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</row>
    <row r="516" spans="1:31" hidden="1">
      <c r="A516" s="258"/>
      <c r="B516" s="21" t="s">
        <v>395</v>
      </c>
      <c r="C516" s="164">
        <f ca="1">IFERROR(YEAR(OFFSET($D$62,C515,0)),0)</f>
        <v>0</v>
      </c>
      <c r="D516" s="164">
        <f ca="1">IFERROR(MONTH(OFFSET($D$62,C515,0)),0)</f>
        <v>0</v>
      </c>
      <c r="E516" s="527">
        <f ca="1">IleMiesiecyDoKoncaRokuRozliczenieDotacji</f>
        <v>0</v>
      </c>
      <c r="F516" s="21"/>
      <c r="G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</row>
    <row r="517" spans="1:31" hidden="1">
      <c r="A517" s="258"/>
      <c r="B517" s="21" t="s">
        <v>388</v>
      </c>
      <c r="C517" s="244">
        <f ca="1">IF(OFFSET($F$62,C515,0)&lt;0,0,OFFSET($F$62,C515,0))</f>
        <v>0</v>
      </c>
      <c r="D517" s="22" t="str">
        <f ca="1">OFFSET($C$62,C515,0)</f>
        <v/>
      </c>
      <c r="E517" s="22">
        <f ca="1">IF(D517&gt;10,ROUND(($C518/12)*$E516,0),$C517)</f>
        <v>0</v>
      </c>
      <c r="F517" s="21"/>
      <c r="G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</row>
    <row r="518" spans="1:31" hidden="1">
      <c r="A518" s="258"/>
      <c r="B518" s="21" t="s">
        <v>396</v>
      </c>
      <c r="C518" s="244">
        <f ca="1">IF(ISBLANK(OFFSET($D$62,C515,0)),0,IF(OFFSET($C$62,C515,0)&gt;10,ROUND(C517*am_wnip,0),IF(C517&lt;0,0,C517)))</f>
        <v>0</v>
      </c>
      <c r="D518" s="21"/>
      <c r="E518" s="21"/>
      <c r="F518" s="21"/>
      <c r="G518" s="21"/>
      <c r="I518" s="21"/>
      <c r="J518" s="458" cm="1">
        <f t="array" aca="1" ref="J518" ca="1">OFFSET('Środki trwałe'!$C$195,'Rozliczenie dotacji'!D515,,)</f>
        <v>0</v>
      </c>
      <c r="K518" s="74">
        <f ca="1">ROUND(IF($C516=LataProjekcji,$E517,IF($C516=LataProjekcji,$C518,0)),0)</f>
        <v>0</v>
      </c>
      <c r="L518" s="247">
        <f ca="1">ROUND(IF(OR(AND($C516=LataProjekcji,$E516&gt;0),AND($C516=LataProjekcji,$E516=0,$D517&lt;=10)),$E517,IF($C516&lt;LataProjekcji,IF((SUM($K518:K518)+$C518)&lt;$C517,$C518,$C517-SUM($K518:K518)),0)),0)</f>
        <v>0</v>
      </c>
      <c r="M518" s="247">
        <f ca="1">ROUND(IF(OR(AND($C516=LataProjekcji,$E516&gt;0),AND($C516=LataProjekcji,$E516=0,$D517&lt;=10)),$E517,IF($C516&lt;LataProjekcji,IF((SUM($K518:L518)+$C518)&lt;$C517,$C518,$C517-SUM($K518:L518)),0)),0)</f>
        <v>0</v>
      </c>
      <c r="N518" s="247">
        <f ca="1">ROUND(IF(OR(AND($C516=LataProjekcji,$E516&gt;0),AND($C516=LataProjekcji,$E516=0,$D517&lt;=10)),$E517,IF($C516&lt;LataProjekcji,IF((SUM($K518:M518)+$C518)&lt;$C517,$C518,$C517-SUM($K518:M518)),0)),0)</f>
        <v>0</v>
      </c>
      <c r="O518" s="247">
        <f ca="1">ROUND(IF(OR(AND($C516=LataProjekcji,$E516&gt;0),AND($C516=LataProjekcji,$E516=0,$D517&lt;=10)),$E517,IF($C516&lt;LataProjekcji,IF((SUM($K518:N518)+$C518)&lt;$C517,$C518,$C517-SUM($K518:N518)),0)),0)</f>
        <v>0</v>
      </c>
      <c r="P518" s="247">
        <f ca="1">ROUND(IF(OR(AND($C516=LataProjekcji,$E516&gt;0),AND($C516=LataProjekcji,$E516=0,$D517&lt;=10)),$E517,IF($C516&lt;LataProjekcji,IF((SUM($K518:O518)+$C518)&lt;$C517,$C518,$C517-SUM($K518:O518)),0)),0)</f>
        <v>0</v>
      </c>
      <c r="Q518" s="247">
        <f ca="1">ROUND(IF(OR(AND($C516=LataProjekcji,$E516&gt;0),AND($C516=LataProjekcji,$E516=0,$D517&lt;=10)),$E517,IF($C516&lt;LataProjekcji,IF((SUM($K518:P518)+$C518)&lt;$C517,$C518,$C517-SUM($K518:P518)),0)),0)</f>
        <v>0</v>
      </c>
      <c r="R518" s="247">
        <f ca="1">ROUND(IF(OR(AND($C516=LataProjekcji,$E516&gt;0),AND($C516=LataProjekcji,$E516=0,$D517&lt;=10)),$E517,IF($C516&lt;LataProjekcji,IF((SUM($K518:Q518)+$C518)&lt;$C517,$C518,$C517-SUM($K518:Q518)),0)),0)</f>
        <v>0</v>
      </c>
      <c r="S518" s="247">
        <f ca="1">ROUND(IF(OR(AND($C516=LataProjekcji,$E516&gt;0),AND($C516=LataProjekcji,$E516=0,$D517&lt;=10)),$E517,IF($C516&lt;LataProjekcji,IF((SUM($K518:R518)+$C518)&lt;$C517,$C518,$C517-SUM($K518:R518)),0)),0)</f>
        <v>0</v>
      </c>
      <c r="T518" s="247">
        <f ca="1">ROUND(IF(OR(AND($C516=LataProjekcji,$E516&gt;0),AND($C516=LataProjekcji,$E516=0,$D517&lt;=10)),$E517,IF($C516&lt;LataProjekcji,IF((SUM($K518:S518)+$C518)&lt;$C517,$C518,$C517-SUM($K518:S518)),0)),0)</f>
        <v>0</v>
      </c>
      <c r="U518" s="247">
        <f ca="1">ROUND(IF(OR(AND($C516=LataProjekcji,$E516&gt;0),AND($C516=LataProjekcji,$E516=0,$D517&lt;=10)),$E517,IF($C516&lt;LataProjekcji,IF((SUM($K518:T518)+$C518)&lt;$C517,$C518,$C517-SUM($K518:T518)),0)),0)</f>
        <v>0</v>
      </c>
      <c r="V518" s="247">
        <f ca="1">ROUND(IF(OR(AND($C516=LataProjekcji,$E516&gt;0),AND($C516=LataProjekcji,$E516=0,$D517&lt;=10)),$E517,IF($C516&lt;LataProjekcji,IF((SUM($K518:U518)+$C518)&lt;$C517,$C518,$C517-SUM($K518:U518)),0)),0)</f>
        <v>0</v>
      </c>
      <c r="W518" s="247">
        <f ca="1">ROUND(IF(OR(AND($C516=LataProjekcji,$E516&gt;0),AND($C516=LataProjekcji,$E516=0,$D517&lt;=10)),$E517,IF($C516&lt;LataProjekcji,IF((SUM($K518:V518)+$C518)&lt;$C517,$C518,$C517-SUM($K518:V518)),0)),0)</f>
        <v>0</v>
      </c>
      <c r="X518" s="247">
        <f ca="1">ROUND(IF(OR(AND($C516=LataProjekcji,$E516&gt;0),AND($C516=LataProjekcji,$E516=0,$D517&lt;=10)),$E517,IF($C516&lt;LataProjekcji,IF((SUM($K518:W518)+$C518)&lt;$C517,$C518,$C517-SUM($K518:W518)),0)),0)</f>
        <v>0</v>
      </c>
      <c r="Y518" s="247">
        <f ca="1">ROUND(IF(OR(AND($C516=LataProjekcji,$E516&gt;0),AND($C516=LataProjekcji,$E516=0,$D517&lt;=10)),$E517,IF($C516&lt;LataProjekcji,IF((SUM($K518:X518)+$C518)&lt;$C517,$C518,$C517-SUM($K518:X518)),0)),0)</f>
        <v>0</v>
      </c>
      <c r="Z518" s="247">
        <f ca="1">ROUND(IF(OR(AND($C516=LataProjekcji,$E516&gt;0),AND($C516=LataProjekcji,$E516=0,$D517&lt;=10)),$E517,IF($C516&lt;LataProjekcji,IF((SUM($K518:Y518)+$C518)&lt;$C517,$C518,$C517-SUM($K518:Y518)),0)),0)</f>
        <v>0</v>
      </c>
      <c r="AA518" s="247">
        <f ca="1">ROUND(IF(OR(AND($C516=LataProjekcji,$E516&gt;0),AND($C516=LataProjekcji,$E516=0,$D517&lt;=10)),$E517,IF($C516&lt;LataProjekcji,IF((SUM($K518:Z518)+$C518)&lt;$C517,$C518,$C517-SUM($K518:Z518)),0)),0)</f>
        <v>0</v>
      </c>
      <c r="AB518" s="247">
        <f ca="1">ROUND(IF(OR(AND($C516=LataProjekcji,$E516&gt;0),AND($C516=LataProjekcji,$E516=0,$D517&lt;=10)),$E517,IF($C516&lt;LataProjekcji,IF((SUM($K518:AA518)+$C518)&lt;$C517,$C518,$C517-SUM($K518:AA518)),0)),0)</f>
        <v>0</v>
      </c>
      <c r="AC518" s="247">
        <f ca="1">ROUND(IF(OR(AND($C516=LataProjekcji,$E516&gt;0),AND($C516=LataProjekcji,$E516=0,$D517&lt;=10)),$E517,IF($C516&lt;LataProjekcji,IF((SUM($K518:AB518)+$C518)&lt;$C517,$C518,$C517-SUM($K518:AB518)),0)),0)</f>
        <v>0</v>
      </c>
      <c r="AD518" s="247">
        <f ca="1">ROUND(IF(OR(AND($C516=LataProjekcji,$E516&gt;0),AND($C516=LataProjekcji,$E516=0,$D517&lt;=10)),$E517,IF($C516&lt;LataProjekcji,IF((SUM($K518:AC518)+$C518)&lt;$C517,$C518,$C517-SUM($K518:AC518)),0)),0)</f>
        <v>0</v>
      </c>
      <c r="AE518" s="247">
        <f ca="1">ROUND(IF(OR(AND($C516=LataProjekcji,$E516&gt;0),AND($C516=LataProjekcji,$E516=0,$D517&lt;=10)),$E517,IF($C516&lt;LataProjekcji,IF((SUM($K518:AD518)+$C518)&lt;$C517,$C518,$C517-SUM($K518:AD518)),0)),0)</f>
        <v>0</v>
      </c>
    </row>
    <row r="519" spans="1:31" hidden="1">
      <c r="A519" s="258"/>
      <c r="B519" s="21" t="s">
        <v>397</v>
      </c>
      <c r="C519" s="22"/>
      <c r="D519" s="21"/>
      <c r="E519" s="21"/>
      <c r="F519" s="21"/>
      <c r="G519" s="21"/>
      <c r="I519" s="21"/>
      <c r="J519" s="21"/>
      <c r="K519" s="22">
        <f ca="1">ROUND(K518,0)</f>
        <v>0</v>
      </c>
      <c r="L519" s="22">
        <f t="shared" ref="L519:W519" ca="1" si="436">ROUND(K519+L518,0)</f>
        <v>0</v>
      </c>
      <c r="M519" s="22">
        <f t="shared" ca="1" si="436"/>
        <v>0</v>
      </c>
      <c r="N519" s="22">
        <f t="shared" ca="1" si="436"/>
        <v>0</v>
      </c>
      <c r="O519" s="22">
        <f t="shared" ca="1" si="436"/>
        <v>0</v>
      </c>
      <c r="P519" s="22">
        <f t="shared" ca="1" si="436"/>
        <v>0</v>
      </c>
      <c r="Q519" s="22">
        <f t="shared" ca="1" si="436"/>
        <v>0</v>
      </c>
      <c r="R519" s="22">
        <f t="shared" ca="1" si="436"/>
        <v>0</v>
      </c>
      <c r="S519" s="22">
        <f t="shared" ca="1" si="436"/>
        <v>0</v>
      </c>
      <c r="T519" s="22">
        <f t="shared" ca="1" si="436"/>
        <v>0</v>
      </c>
      <c r="U519" s="22">
        <f t="shared" ca="1" si="436"/>
        <v>0</v>
      </c>
      <c r="V519" s="22">
        <f t="shared" ca="1" si="436"/>
        <v>0</v>
      </c>
      <c r="W519" s="22">
        <f t="shared" ca="1" si="436"/>
        <v>0</v>
      </c>
      <c r="X519" s="22">
        <f ca="1">ROUND(W519+X518,0)</f>
        <v>0</v>
      </c>
      <c r="Y519" s="22">
        <f t="shared" ref="Y519:AA519" ca="1" si="437">ROUND(X519+Y518,0)</f>
        <v>0</v>
      </c>
      <c r="Z519" s="22">
        <f t="shared" ca="1" si="437"/>
        <v>0</v>
      </c>
      <c r="AA519" s="22">
        <f t="shared" ca="1" si="437"/>
        <v>0</v>
      </c>
      <c r="AB519" s="22">
        <f t="shared" ref="AB519" ca="1" si="438">ROUND(AA519+AB518,0)</f>
        <v>0</v>
      </c>
      <c r="AC519" s="22">
        <f t="shared" ref="AC519" ca="1" si="439">ROUND(AB519+AC518,0)</f>
        <v>0</v>
      </c>
      <c r="AD519" s="22">
        <f t="shared" ref="AD519" ca="1" si="440">ROUND(AC519+AD518,0)</f>
        <v>0</v>
      </c>
      <c r="AE519" s="22">
        <f t="shared" ref="AE519" ca="1" si="441">ROUND(AD519+AE518,0)</f>
        <v>0</v>
      </c>
    </row>
    <row r="520" spans="1:31" hidden="1">
      <c r="A520" s="258"/>
      <c r="B520" s="21" t="s">
        <v>388</v>
      </c>
      <c r="C520" s="22"/>
      <c r="D520" s="21"/>
      <c r="E520" s="21"/>
      <c r="F520" s="21"/>
      <c r="G520" s="21"/>
      <c r="I520" s="21"/>
      <c r="J520" s="21"/>
      <c r="K520" s="76">
        <f t="shared" ref="K520:W520" ca="1" si="442">IF($C516=LataProjekcji,ROUND($C517-K519,0),ROUND(IF(K518=0,0,$C517-K519),0))</f>
        <v>0</v>
      </c>
      <c r="L520" s="76">
        <f t="shared" ca="1" si="442"/>
        <v>0</v>
      </c>
      <c r="M520" s="76">
        <f t="shared" ca="1" si="442"/>
        <v>0</v>
      </c>
      <c r="N520" s="76">
        <f t="shared" ca="1" si="442"/>
        <v>0</v>
      </c>
      <c r="O520" s="76">
        <f t="shared" ca="1" si="442"/>
        <v>0</v>
      </c>
      <c r="P520" s="76">
        <f t="shared" ca="1" si="442"/>
        <v>0</v>
      </c>
      <c r="Q520" s="76">
        <f t="shared" ca="1" si="442"/>
        <v>0</v>
      </c>
      <c r="R520" s="76">
        <f t="shared" ca="1" si="442"/>
        <v>0</v>
      </c>
      <c r="S520" s="76">
        <f t="shared" ca="1" si="442"/>
        <v>0</v>
      </c>
      <c r="T520" s="76">
        <f t="shared" ca="1" si="442"/>
        <v>0</v>
      </c>
      <c r="U520" s="76">
        <f t="shared" ca="1" si="442"/>
        <v>0</v>
      </c>
      <c r="V520" s="76">
        <f t="shared" ca="1" si="442"/>
        <v>0</v>
      </c>
      <c r="W520" s="76">
        <f t="shared" ca="1" si="442"/>
        <v>0</v>
      </c>
      <c r="X520" s="76">
        <f t="shared" ref="X520:AA520" ca="1" si="443">IF($C516=LataProjekcji,ROUND($C517-X519,0),ROUND(IF(X518=0,0,$C517-X519),0))</f>
        <v>0</v>
      </c>
      <c r="Y520" s="76">
        <f t="shared" ca="1" si="443"/>
        <v>0</v>
      </c>
      <c r="Z520" s="76">
        <f t="shared" ca="1" si="443"/>
        <v>0</v>
      </c>
      <c r="AA520" s="76">
        <f t="shared" ca="1" si="443"/>
        <v>0</v>
      </c>
      <c r="AB520" s="76">
        <f t="shared" ref="AB520:AE520" ca="1" si="444">IF($C516=LataProjekcji,ROUND($C517-AB519,0),ROUND(IF(AB518=0,0,$C517-AB519),0))</f>
        <v>0</v>
      </c>
      <c r="AC520" s="76">
        <f t="shared" ca="1" si="444"/>
        <v>0</v>
      </c>
      <c r="AD520" s="76">
        <f t="shared" ca="1" si="444"/>
        <v>0</v>
      </c>
      <c r="AE520" s="76">
        <f t="shared" ca="1" si="444"/>
        <v>0</v>
      </c>
    </row>
    <row r="521" spans="1:31" hidden="1">
      <c r="A521" s="258"/>
      <c r="B521" s="20"/>
      <c r="C521" s="21"/>
      <c r="D521" s="21"/>
      <c r="E521" s="21"/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0" t="s">
        <v>370</v>
      </c>
      <c r="C522" s="21">
        <f>C515+1</f>
        <v>32</v>
      </c>
      <c r="D522" s="458">
        <f>D515+1</f>
        <v>76</v>
      </c>
      <c r="E522" s="21"/>
      <c r="F522" s="21"/>
      <c r="G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</row>
    <row r="523" spans="1:31" hidden="1">
      <c r="A523" s="258"/>
      <c r="B523" s="21" t="s">
        <v>395</v>
      </c>
      <c r="C523" s="164">
        <f ca="1">IFERROR(YEAR(OFFSET($D$62,C522,0)),0)</f>
        <v>0</v>
      </c>
      <c r="D523" s="164">
        <f ca="1">IFERROR(MONTH(OFFSET($D$62,C522,0)),0)</f>
        <v>0</v>
      </c>
      <c r="E523" s="527">
        <f ca="1">IleMiesiecyDoKoncaRokuRozliczenieDotacji</f>
        <v>0</v>
      </c>
      <c r="F523" s="21"/>
      <c r="G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</row>
    <row r="524" spans="1:31" hidden="1">
      <c r="A524" s="258"/>
      <c r="B524" s="21" t="s">
        <v>388</v>
      </c>
      <c r="C524" s="244">
        <f ca="1">IF(OFFSET($F$62,C522,0)&lt;0,0,OFFSET($F$62,C522,0))</f>
        <v>0</v>
      </c>
      <c r="D524" s="22" t="str">
        <f ca="1">OFFSET($C$62,C522,0)</f>
        <v/>
      </c>
      <c r="E524" s="22">
        <f ca="1">IF(D524&gt;10,ROUND(($C525/12)*$E523,0),$C524)</f>
        <v>0</v>
      </c>
      <c r="F524" s="21"/>
      <c r="G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</row>
    <row r="525" spans="1:31" hidden="1">
      <c r="A525" s="258"/>
      <c r="B525" s="21" t="s">
        <v>396</v>
      </c>
      <c r="C525" s="244">
        <f ca="1">IF(ISBLANK(OFFSET($D$62,C522,0)),0,IF(OFFSET($C$62,C522,0)&gt;10,ROUND(C524*am_wnip,0),IF(C524&lt;0,0,C524)))</f>
        <v>0</v>
      </c>
      <c r="D525" s="21"/>
      <c r="E525" s="21"/>
      <c r="F525" s="21"/>
      <c r="G525" s="21"/>
      <c r="I525" s="21"/>
      <c r="J525" s="458" cm="1">
        <f t="array" aca="1" ref="J525" ca="1">OFFSET('Środki trwałe'!$C$195,'Rozliczenie dotacji'!D522,,)</f>
        <v>0</v>
      </c>
      <c r="K525" s="74">
        <f ca="1">ROUND(IF($C523=LataProjekcji,$E524,IF($C523=LataProjekcji,$C525,0)),0)</f>
        <v>0</v>
      </c>
      <c r="L525" s="247">
        <f ca="1">ROUND(IF(OR(AND($C523=LataProjekcji,$E523&gt;0),AND($C523=LataProjekcji,$E523=0,$D524&lt;=10)),$E524,IF($C523&lt;LataProjekcji,IF((SUM($K525:K525)+$C525)&lt;$C524,$C525,$C524-SUM($K525:K525)),0)),0)</f>
        <v>0</v>
      </c>
      <c r="M525" s="247">
        <f ca="1">ROUND(IF(OR(AND($C523=LataProjekcji,$E523&gt;0),AND($C523=LataProjekcji,$E523=0,$D524&lt;=10)),$E524,IF($C523&lt;LataProjekcji,IF((SUM($K525:L525)+$C525)&lt;$C524,$C525,$C524-SUM($K525:L525)),0)),0)</f>
        <v>0</v>
      </c>
      <c r="N525" s="247">
        <f ca="1">ROUND(IF(OR(AND($C523=LataProjekcji,$E523&gt;0),AND($C523=LataProjekcji,$E523=0,$D524&lt;=10)),$E524,IF($C523&lt;LataProjekcji,IF((SUM($K525:M525)+$C525)&lt;$C524,$C525,$C524-SUM($K525:M525)),0)),0)</f>
        <v>0</v>
      </c>
      <c r="O525" s="247">
        <f ca="1">ROUND(IF(OR(AND($C523=LataProjekcji,$E523&gt;0),AND($C523=LataProjekcji,$E523=0,$D524&lt;=10)),$E524,IF($C523&lt;LataProjekcji,IF((SUM($K525:N525)+$C525)&lt;$C524,$C525,$C524-SUM($K525:N525)),0)),0)</f>
        <v>0</v>
      </c>
      <c r="P525" s="247">
        <f ca="1">ROUND(IF(OR(AND($C523=LataProjekcji,$E523&gt;0),AND($C523=LataProjekcji,$E523=0,$D524&lt;=10)),$E524,IF($C523&lt;LataProjekcji,IF((SUM($K525:O525)+$C525)&lt;$C524,$C525,$C524-SUM($K525:O525)),0)),0)</f>
        <v>0</v>
      </c>
      <c r="Q525" s="247">
        <f ca="1">ROUND(IF(OR(AND($C523=LataProjekcji,$E523&gt;0),AND($C523=LataProjekcji,$E523=0,$D524&lt;=10)),$E524,IF($C523&lt;LataProjekcji,IF((SUM($K525:P525)+$C525)&lt;$C524,$C525,$C524-SUM($K525:P525)),0)),0)</f>
        <v>0</v>
      </c>
      <c r="R525" s="247">
        <f ca="1">ROUND(IF(OR(AND($C523=LataProjekcji,$E523&gt;0),AND($C523=LataProjekcji,$E523=0,$D524&lt;=10)),$E524,IF($C523&lt;LataProjekcji,IF((SUM($K525:Q525)+$C525)&lt;$C524,$C525,$C524-SUM($K525:Q525)),0)),0)</f>
        <v>0</v>
      </c>
      <c r="S525" s="247">
        <f ca="1">ROUND(IF(OR(AND($C523=LataProjekcji,$E523&gt;0),AND($C523=LataProjekcji,$E523=0,$D524&lt;=10)),$E524,IF($C523&lt;LataProjekcji,IF((SUM($K525:R525)+$C525)&lt;$C524,$C525,$C524-SUM($K525:R525)),0)),0)</f>
        <v>0</v>
      </c>
      <c r="T525" s="247">
        <f ca="1">ROUND(IF(OR(AND($C523=LataProjekcji,$E523&gt;0),AND($C523=LataProjekcji,$E523=0,$D524&lt;=10)),$E524,IF($C523&lt;LataProjekcji,IF((SUM($K525:S525)+$C525)&lt;$C524,$C525,$C524-SUM($K525:S525)),0)),0)</f>
        <v>0</v>
      </c>
      <c r="U525" s="247">
        <f ca="1">ROUND(IF(OR(AND($C523=LataProjekcji,$E523&gt;0),AND($C523=LataProjekcji,$E523=0,$D524&lt;=10)),$E524,IF($C523&lt;LataProjekcji,IF((SUM($K525:T525)+$C525)&lt;$C524,$C525,$C524-SUM($K525:T525)),0)),0)</f>
        <v>0</v>
      </c>
      <c r="V525" s="247">
        <f ca="1">ROUND(IF(OR(AND($C523=LataProjekcji,$E523&gt;0),AND($C523=LataProjekcji,$E523=0,$D524&lt;=10)),$E524,IF($C523&lt;LataProjekcji,IF((SUM($K525:U525)+$C525)&lt;$C524,$C525,$C524-SUM($K525:U525)),0)),0)</f>
        <v>0</v>
      </c>
      <c r="W525" s="247">
        <f ca="1">ROUND(IF(OR(AND($C523=LataProjekcji,$E523&gt;0),AND($C523=LataProjekcji,$E523=0,$D524&lt;=10)),$E524,IF($C523&lt;LataProjekcji,IF((SUM($K525:V525)+$C525)&lt;$C524,$C525,$C524-SUM($K525:V525)),0)),0)</f>
        <v>0</v>
      </c>
      <c r="X525" s="247">
        <f ca="1">ROUND(IF(OR(AND($C523=LataProjekcji,$E523&gt;0),AND($C523=LataProjekcji,$E523=0,$D524&lt;=10)),$E524,IF($C523&lt;LataProjekcji,IF((SUM($K525:W525)+$C525)&lt;$C524,$C525,$C524-SUM($K525:W525)),0)),0)</f>
        <v>0</v>
      </c>
      <c r="Y525" s="247">
        <f ca="1">ROUND(IF(OR(AND($C523=LataProjekcji,$E523&gt;0),AND($C523=LataProjekcji,$E523=0,$D524&lt;=10)),$E524,IF($C523&lt;LataProjekcji,IF((SUM($K525:X525)+$C525)&lt;$C524,$C525,$C524-SUM($K525:X525)),0)),0)</f>
        <v>0</v>
      </c>
      <c r="Z525" s="247">
        <f ca="1">ROUND(IF(OR(AND($C523=LataProjekcji,$E523&gt;0),AND($C523=LataProjekcji,$E523=0,$D524&lt;=10)),$E524,IF($C523&lt;LataProjekcji,IF((SUM($K525:Y525)+$C525)&lt;$C524,$C525,$C524-SUM($K525:Y525)),0)),0)</f>
        <v>0</v>
      </c>
      <c r="AA525" s="247">
        <f ca="1">ROUND(IF(OR(AND($C523=LataProjekcji,$E523&gt;0),AND($C523=LataProjekcji,$E523=0,$D524&lt;=10)),$E524,IF($C523&lt;LataProjekcji,IF((SUM($K525:Z525)+$C525)&lt;$C524,$C525,$C524-SUM($K525:Z525)),0)),0)</f>
        <v>0</v>
      </c>
      <c r="AB525" s="247">
        <f ca="1">ROUND(IF(OR(AND($C523=LataProjekcji,$E523&gt;0),AND($C523=LataProjekcji,$E523=0,$D524&lt;=10)),$E524,IF($C523&lt;LataProjekcji,IF((SUM($K525:AA525)+$C525)&lt;$C524,$C525,$C524-SUM($K525:AA525)),0)),0)</f>
        <v>0</v>
      </c>
      <c r="AC525" s="247">
        <f ca="1">ROUND(IF(OR(AND($C523=LataProjekcji,$E523&gt;0),AND($C523=LataProjekcji,$E523=0,$D524&lt;=10)),$E524,IF($C523&lt;LataProjekcji,IF((SUM($K525:AB525)+$C525)&lt;$C524,$C525,$C524-SUM($K525:AB525)),0)),0)</f>
        <v>0</v>
      </c>
      <c r="AD525" s="247">
        <f ca="1">ROUND(IF(OR(AND($C523=LataProjekcji,$E523&gt;0),AND($C523=LataProjekcji,$E523=0,$D524&lt;=10)),$E524,IF($C523&lt;LataProjekcji,IF((SUM($K525:AC525)+$C525)&lt;$C524,$C525,$C524-SUM($K525:AC525)),0)),0)</f>
        <v>0</v>
      </c>
      <c r="AE525" s="247">
        <f ca="1">ROUND(IF(OR(AND($C523=LataProjekcji,$E523&gt;0),AND($C523=LataProjekcji,$E523=0,$D524&lt;=10)),$E524,IF($C523&lt;LataProjekcji,IF((SUM($K525:AD525)+$C525)&lt;$C524,$C525,$C524-SUM($K525:AD525)),0)),0)</f>
        <v>0</v>
      </c>
    </row>
    <row r="526" spans="1:31" hidden="1">
      <c r="A526" s="258"/>
      <c r="B526" s="21" t="s">
        <v>397</v>
      </c>
      <c r="C526" s="22"/>
      <c r="D526" s="21"/>
      <c r="E526" s="21"/>
      <c r="F526" s="21"/>
      <c r="G526" s="21"/>
      <c r="I526" s="21"/>
      <c r="J526" s="21"/>
      <c r="K526" s="22">
        <f ca="1">ROUND(K525,0)</f>
        <v>0</v>
      </c>
      <c r="L526" s="22">
        <f t="shared" ref="L526:W526" ca="1" si="445">ROUND(K526+L525,0)</f>
        <v>0</v>
      </c>
      <c r="M526" s="22">
        <f t="shared" ca="1" si="445"/>
        <v>0</v>
      </c>
      <c r="N526" s="22">
        <f t="shared" ca="1" si="445"/>
        <v>0</v>
      </c>
      <c r="O526" s="22">
        <f t="shared" ca="1" si="445"/>
        <v>0</v>
      </c>
      <c r="P526" s="22">
        <f t="shared" ca="1" si="445"/>
        <v>0</v>
      </c>
      <c r="Q526" s="22">
        <f t="shared" ca="1" si="445"/>
        <v>0</v>
      </c>
      <c r="R526" s="22">
        <f t="shared" ca="1" si="445"/>
        <v>0</v>
      </c>
      <c r="S526" s="22">
        <f t="shared" ca="1" si="445"/>
        <v>0</v>
      </c>
      <c r="T526" s="22">
        <f t="shared" ca="1" si="445"/>
        <v>0</v>
      </c>
      <c r="U526" s="22">
        <f t="shared" ca="1" si="445"/>
        <v>0</v>
      </c>
      <c r="V526" s="22">
        <f t="shared" ca="1" si="445"/>
        <v>0</v>
      </c>
      <c r="W526" s="22">
        <f t="shared" ca="1" si="445"/>
        <v>0</v>
      </c>
      <c r="X526" s="22">
        <f ca="1">ROUND(W526+X525,0)</f>
        <v>0</v>
      </c>
      <c r="Y526" s="22">
        <f t="shared" ref="Y526:AA526" ca="1" si="446">ROUND(X526+Y525,0)</f>
        <v>0</v>
      </c>
      <c r="Z526" s="22">
        <f t="shared" ca="1" si="446"/>
        <v>0</v>
      </c>
      <c r="AA526" s="22">
        <f t="shared" ca="1" si="446"/>
        <v>0</v>
      </c>
      <c r="AB526" s="22">
        <f t="shared" ref="AB526" ca="1" si="447">ROUND(AA526+AB525,0)</f>
        <v>0</v>
      </c>
      <c r="AC526" s="22">
        <f t="shared" ref="AC526" ca="1" si="448">ROUND(AB526+AC525,0)</f>
        <v>0</v>
      </c>
      <c r="AD526" s="22">
        <f t="shared" ref="AD526" ca="1" si="449">ROUND(AC526+AD525,0)</f>
        <v>0</v>
      </c>
      <c r="AE526" s="22">
        <f t="shared" ref="AE526" ca="1" si="450">ROUND(AD526+AE525,0)</f>
        <v>0</v>
      </c>
    </row>
    <row r="527" spans="1:31" hidden="1">
      <c r="A527" s="258"/>
      <c r="B527" s="21" t="s">
        <v>388</v>
      </c>
      <c r="C527" s="22"/>
      <c r="D527" s="21"/>
      <c r="E527" s="21"/>
      <c r="F527" s="21"/>
      <c r="G527" s="21"/>
      <c r="I527" s="21"/>
      <c r="J527" s="21"/>
      <c r="K527" s="76">
        <f t="shared" ref="K527:W527" ca="1" si="451">IF($C523=LataProjekcji,ROUND($C524-K526,0),ROUND(IF(K525=0,0,$C524-K526),0))</f>
        <v>0</v>
      </c>
      <c r="L527" s="76">
        <f t="shared" ca="1" si="451"/>
        <v>0</v>
      </c>
      <c r="M527" s="76">
        <f t="shared" ca="1" si="451"/>
        <v>0</v>
      </c>
      <c r="N527" s="76">
        <f t="shared" ca="1" si="451"/>
        <v>0</v>
      </c>
      <c r="O527" s="76">
        <f t="shared" ca="1" si="451"/>
        <v>0</v>
      </c>
      <c r="P527" s="76">
        <f t="shared" ca="1" si="451"/>
        <v>0</v>
      </c>
      <c r="Q527" s="76">
        <f t="shared" ca="1" si="451"/>
        <v>0</v>
      </c>
      <c r="R527" s="76">
        <f t="shared" ca="1" si="451"/>
        <v>0</v>
      </c>
      <c r="S527" s="76">
        <f t="shared" ca="1" si="451"/>
        <v>0</v>
      </c>
      <c r="T527" s="76">
        <f t="shared" ca="1" si="451"/>
        <v>0</v>
      </c>
      <c r="U527" s="76">
        <f t="shared" ca="1" si="451"/>
        <v>0</v>
      </c>
      <c r="V527" s="76">
        <f t="shared" ca="1" si="451"/>
        <v>0</v>
      </c>
      <c r="W527" s="76">
        <f t="shared" ca="1" si="451"/>
        <v>0</v>
      </c>
      <c r="X527" s="76">
        <f t="shared" ref="X527:AA527" ca="1" si="452">IF($C523=LataProjekcji,ROUND($C524-X526,0),ROUND(IF(X525=0,0,$C524-X526),0))</f>
        <v>0</v>
      </c>
      <c r="Y527" s="76">
        <f t="shared" ca="1" si="452"/>
        <v>0</v>
      </c>
      <c r="Z527" s="76">
        <f t="shared" ca="1" si="452"/>
        <v>0</v>
      </c>
      <c r="AA527" s="76">
        <f t="shared" ca="1" si="452"/>
        <v>0</v>
      </c>
      <c r="AB527" s="76">
        <f t="shared" ref="AB527:AE527" ca="1" si="453">IF($C523=LataProjekcji,ROUND($C524-AB526,0),ROUND(IF(AB525=0,0,$C524-AB526),0))</f>
        <v>0</v>
      </c>
      <c r="AC527" s="76">
        <f t="shared" ca="1" si="453"/>
        <v>0</v>
      </c>
      <c r="AD527" s="76">
        <f t="shared" ca="1" si="453"/>
        <v>0</v>
      </c>
      <c r="AE527" s="76">
        <f t="shared" ca="1" si="453"/>
        <v>0</v>
      </c>
    </row>
    <row r="528" spans="1:31" hidden="1">
      <c r="A528" s="258"/>
      <c r="B528" s="21"/>
      <c r="C528" s="22"/>
      <c r="D528" s="21"/>
      <c r="E528" s="21"/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0" t="s">
        <v>370</v>
      </c>
      <c r="C529" s="21">
        <f>C522+1</f>
        <v>33</v>
      </c>
      <c r="D529" s="458">
        <f>D522+1</f>
        <v>77</v>
      </c>
      <c r="E529" s="21"/>
      <c r="F529" s="21"/>
      <c r="G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</row>
    <row r="530" spans="1:31" hidden="1">
      <c r="A530" s="258"/>
      <c r="B530" s="21" t="s">
        <v>395</v>
      </c>
      <c r="C530" s="164">
        <f ca="1">IFERROR(YEAR(OFFSET($D$62,C529,0)),0)</f>
        <v>0</v>
      </c>
      <c r="D530" s="164">
        <f ca="1">IFERROR(MONTH(OFFSET($D$62,C529,0)),0)</f>
        <v>0</v>
      </c>
      <c r="E530" s="527">
        <f ca="1">IleMiesiecyDoKoncaRokuRozliczenieDotacji</f>
        <v>0</v>
      </c>
      <c r="F530" s="21"/>
      <c r="G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</row>
    <row r="531" spans="1:31" hidden="1">
      <c r="A531" s="258"/>
      <c r="B531" s="21" t="s">
        <v>388</v>
      </c>
      <c r="C531" s="244">
        <f ca="1">IF(OFFSET($F$62,C529,0)&lt;0,0,OFFSET($F$62,C529,0))</f>
        <v>0</v>
      </c>
      <c r="D531" s="22" t="str">
        <f ca="1">OFFSET($C$62,C529,0)</f>
        <v/>
      </c>
      <c r="E531" s="22">
        <f ca="1">IF(D531&gt;10,ROUND(($C532/12)*$E530,0),$C531)</f>
        <v>0</v>
      </c>
      <c r="F531" s="21"/>
      <c r="G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</row>
    <row r="532" spans="1:31" hidden="1">
      <c r="A532" s="258"/>
      <c r="B532" s="21" t="s">
        <v>396</v>
      </c>
      <c r="C532" s="244">
        <f ca="1">IF(ISBLANK(OFFSET($D$62,C529,0)),0,IF(OFFSET($C$62,C529,0)&gt;10,ROUND(C531*am_wnip,0),IF(C531&lt;0,0,C531)))</f>
        <v>0</v>
      </c>
      <c r="D532" s="21"/>
      <c r="E532" s="21"/>
      <c r="F532" s="21"/>
      <c r="G532" s="21"/>
      <c r="I532" s="21"/>
      <c r="J532" s="458" cm="1">
        <f t="array" aca="1" ref="J532" ca="1">OFFSET('Środki trwałe'!$C$195,'Rozliczenie dotacji'!D529,,)</f>
        <v>0</v>
      </c>
      <c r="K532" s="74">
        <f ca="1">ROUND(IF($C530=LataProjekcji,$E531,IF($C530=LataProjekcji,$C532,0)),0)</f>
        <v>0</v>
      </c>
      <c r="L532" s="247">
        <f ca="1">ROUND(IF(OR(AND($C530=LataProjekcji,$E530&gt;0),AND($C530=LataProjekcji,$E530=0,$D531&lt;=10)),$E531,IF($C530&lt;LataProjekcji,IF((SUM($K532:K532)+$C532)&lt;$C531,$C532,$C531-SUM($K532:K532)),0)),0)</f>
        <v>0</v>
      </c>
      <c r="M532" s="247">
        <f ca="1">ROUND(IF(OR(AND($C530=LataProjekcji,$E530&gt;0),AND($C530=LataProjekcji,$E530=0,$D531&lt;=10)),$E531,IF($C530&lt;LataProjekcji,IF((SUM($K532:L532)+$C532)&lt;$C531,$C532,$C531-SUM($K532:L532)),0)),0)</f>
        <v>0</v>
      </c>
      <c r="N532" s="247">
        <f ca="1">ROUND(IF(OR(AND($C530=LataProjekcji,$E530&gt;0),AND($C530=LataProjekcji,$E530=0,$D531&lt;=10)),$E531,IF($C530&lt;LataProjekcji,IF((SUM($K532:M532)+$C532)&lt;$C531,$C532,$C531-SUM($K532:M532)),0)),0)</f>
        <v>0</v>
      </c>
      <c r="O532" s="247">
        <f ca="1">ROUND(IF(OR(AND($C530=LataProjekcji,$E530&gt;0),AND($C530=LataProjekcji,$E530=0,$D531&lt;=10)),$E531,IF($C530&lt;LataProjekcji,IF((SUM($K532:N532)+$C532)&lt;$C531,$C532,$C531-SUM($K532:N532)),0)),0)</f>
        <v>0</v>
      </c>
      <c r="P532" s="247">
        <f ca="1">ROUND(IF(OR(AND($C530=LataProjekcji,$E530&gt;0),AND($C530=LataProjekcji,$E530=0,$D531&lt;=10)),$E531,IF($C530&lt;LataProjekcji,IF((SUM($K532:O532)+$C532)&lt;$C531,$C532,$C531-SUM($K532:O532)),0)),0)</f>
        <v>0</v>
      </c>
      <c r="Q532" s="247">
        <f ca="1">ROUND(IF(OR(AND($C530=LataProjekcji,$E530&gt;0),AND($C530=LataProjekcji,$E530=0,$D531&lt;=10)),$E531,IF($C530&lt;LataProjekcji,IF((SUM($K532:P532)+$C532)&lt;$C531,$C532,$C531-SUM($K532:P532)),0)),0)</f>
        <v>0</v>
      </c>
      <c r="R532" s="247">
        <f ca="1">ROUND(IF(OR(AND($C530=LataProjekcji,$E530&gt;0),AND($C530=LataProjekcji,$E530=0,$D531&lt;=10)),$E531,IF($C530&lt;LataProjekcji,IF((SUM($K532:Q532)+$C532)&lt;$C531,$C532,$C531-SUM($K532:Q532)),0)),0)</f>
        <v>0</v>
      </c>
      <c r="S532" s="247">
        <f ca="1">ROUND(IF(OR(AND($C530=LataProjekcji,$E530&gt;0),AND($C530=LataProjekcji,$E530=0,$D531&lt;=10)),$E531,IF($C530&lt;LataProjekcji,IF((SUM($K532:R532)+$C532)&lt;$C531,$C532,$C531-SUM($K532:R532)),0)),0)</f>
        <v>0</v>
      </c>
      <c r="T532" s="247">
        <f ca="1">ROUND(IF(OR(AND($C530=LataProjekcji,$E530&gt;0),AND($C530=LataProjekcji,$E530=0,$D531&lt;=10)),$E531,IF($C530&lt;LataProjekcji,IF((SUM($K532:S532)+$C532)&lt;$C531,$C532,$C531-SUM($K532:S532)),0)),0)</f>
        <v>0</v>
      </c>
      <c r="U532" s="247">
        <f ca="1">ROUND(IF(OR(AND($C530=LataProjekcji,$E530&gt;0),AND($C530=LataProjekcji,$E530=0,$D531&lt;=10)),$E531,IF($C530&lt;LataProjekcji,IF((SUM($K532:T532)+$C532)&lt;$C531,$C532,$C531-SUM($K532:T532)),0)),0)</f>
        <v>0</v>
      </c>
      <c r="V532" s="247">
        <f ca="1">ROUND(IF(OR(AND($C530=LataProjekcji,$E530&gt;0),AND($C530=LataProjekcji,$E530=0,$D531&lt;=10)),$E531,IF($C530&lt;LataProjekcji,IF((SUM($K532:U532)+$C532)&lt;$C531,$C532,$C531-SUM($K532:U532)),0)),0)</f>
        <v>0</v>
      </c>
      <c r="W532" s="247">
        <f ca="1">ROUND(IF(OR(AND($C530=LataProjekcji,$E530&gt;0),AND($C530=LataProjekcji,$E530=0,$D531&lt;=10)),$E531,IF($C530&lt;LataProjekcji,IF((SUM($K532:V532)+$C532)&lt;$C531,$C532,$C531-SUM($K532:V532)),0)),0)</f>
        <v>0</v>
      </c>
      <c r="X532" s="247">
        <f ca="1">ROUND(IF(OR(AND($C530=LataProjekcji,$E530&gt;0),AND($C530=LataProjekcji,$E530=0,$D531&lt;=10)),$E531,IF($C530&lt;LataProjekcji,IF((SUM($K532:W532)+$C532)&lt;$C531,$C532,$C531-SUM($K532:W532)),0)),0)</f>
        <v>0</v>
      </c>
      <c r="Y532" s="247">
        <f ca="1">ROUND(IF(OR(AND($C530=LataProjekcji,$E530&gt;0),AND($C530=LataProjekcji,$E530=0,$D531&lt;=10)),$E531,IF($C530&lt;LataProjekcji,IF((SUM($K532:X532)+$C532)&lt;$C531,$C532,$C531-SUM($K532:X532)),0)),0)</f>
        <v>0</v>
      </c>
      <c r="Z532" s="247">
        <f ca="1">ROUND(IF(OR(AND($C530=LataProjekcji,$E530&gt;0),AND($C530=LataProjekcji,$E530=0,$D531&lt;=10)),$E531,IF($C530&lt;LataProjekcji,IF((SUM($K532:Y532)+$C532)&lt;$C531,$C532,$C531-SUM($K532:Y532)),0)),0)</f>
        <v>0</v>
      </c>
      <c r="AA532" s="247">
        <f ca="1">ROUND(IF(OR(AND($C530=LataProjekcji,$E530&gt;0),AND($C530=LataProjekcji,$E530=0,$D531&lt;=10)),$E531,IF($C530&lt;LataProjekcji,IF((SUM($K532:Z532)+$C532)&lt;$C531,$C532,$C531-SUM($K532:Z532)),0)),0)</f>
        <v>0</v>
      </c>
      <c r="AB532" s="247">
        <f ca="1">ROUND(IF(OR(AND($C530=LataProjekcji,$E530&gt;0),AND($C530=LataProjekcji,$E530=0,$D531&lt;=10)),$E531,IF($C530&lt;LataProjekcji,IF((SUM($K532:AA532)+$C532)&lt;$C531,$C532,$C531-SUM($K532:AA532)),0)),0)</f>
        <v>0</v>
      </c>
      <c r="AC532" s="247">
        <f ca="1">ROUND(IF(OR(AND($C530=LataProjekcji,$E530&gt;0),AND($C530=LataProjekcji,$E530=0,$D531&lt;=10)),$E531,IF($C530&lt;LataProjekcji,IF((SUM($K532:AB532)+$C532)&lt;$C531,$C532,$C531-SUM($K532:AB532)),0)),0)</f>
        <v>0</v>
      </c>
      <c r="AD532" s="247">
        <f ca="1">ROUND(IF(OR(AND($C530=LataProjekcji,$E530&gt;0),AND($C530=LataProjekcji,$E530=0,$D531&lt;=10)),$E531,IF($C530&lt;LataProjekcji,IF((SUM($K532:AC532)+$C532)&lt;$C531,$C532,$C531-SUM($K532:AC532)),0)),0)</f>
        <v>0</v>
      </c>
      <c r="AE532" s="247">
        <f ca="1">ROUND(IF(OR(AND($C530=LataProjekcji,$E530&gt;0),AND($C530=LataProjekcji,$E530=0,$D531&lt;=10)),$E531,IF($C530&lt;LataProjekcji,IF((SUM($K532:AD532)+$C532)&lt;$C531,$C532,$C531-SUM($K532:AD532)),0)),0)</f>
        <v>0</v>
      </c>
    </row>
    <row r="533" spans="1:31" hidden="1">
      <c r="A533" s="258"/>
      <c r="B533" s="21" t="s">
        <v>397</v>
      </c>
      <c r="C533" s="22"/>
      <c r="D533" s="21"/>
      <c r="E533" s="21"/>
      <c r="F533" s="21"/>
      <c r="G533" s="21"/>
      <c r="I533" s="21"/>
      <c r="J533" s="21"/>
      <c r="K533" s="22">
        <f ca="1">ROUND(K532,0)</f>
        <v>0</v>
      </c>
      <c r="L533" s="22">
        <f t="shared" ref="L533:W533" ca="1" si="454">ROUND(K533+L532,0)</f>
        <v>0</v>
      </c>
      <c r="M533" s="22">
        <f t="shared" ca="1" si="454"/>
        <v>0</v>
      </c>
      <c r="N533" s="22">
        <f t="shared" ca="1" si="454"/>
        <v>0</v>
      </c>
      <c r="O533" s="22">
        <f t="shared" ca="1" si="454"/>
        <v>0</v>
      </c>
      <c r="P533" s="22">
        <f t="shared" ca="1" si="454"/>
        <v>0</v>
      </c>
      <c r="Q533" s="22">
        <f t="shared" ca="1" si="454"/>
        <v>0</v>
      </c>
      <c r="R533" s="22">
        <f t="shared" ca="1" si="454"/>
        <v>0</v>
      </c>
      <c r="S533" s="22">
        <f t="shared" ca="1" si="454"/>
        <v>0</v>
      </c>
      <c r="T533" s="22">
        <f t="shared" ca="1" si="454"/>
        <v>0</v>
      </c>
      <c r="U533" s="22">
        <f t="shared" ca="1" si="454"/>
        <v>0</v>
      </c>
      <c r="V533" s="22">
        <f t="shared" ca="1" si="454"/>
        <v>0</v>
      </c>
      <c r="W533" s="22">
        <f t="shared" ca="1" si="454"/>
        <v>0</v>
      </c>
      <c r="X533" s="22">
        <f ca="1">ROUND(W533+X532,0)</f>
        <v>0</v>
      </c>
      <c r="Y533" s="22">
        <f t="shared" ref="Y533:AA533" ca="1" si="455">ROUND(X533+Y532,0)</f>
        <v>0</v>
      </c>
      <c r="Z533" s="22">
        <f t="shared" ca="1" si="455"/>
        <v>0</v>
      </c>
      <c r="AA533" s="22">
        <f t="shared" ca="1" si="455"/>
        <v>0</v>
      </c>
      <c r="AB533" s="22">
        <f t="shared" ref="AB533" ca="1" si="456">ROUND(AA533+AB532,0)</f>
        <v>0</v>
      </c>
      <c r="AC533" s="22">
        <f t="shared" ref="AC533" ca="1" si="457">ROUND(AB533+AC532,0)</f>
        <v>0</v>
      </c>
      <c r="AD533" s="22">
        <f t="shared" ref="AD533" ca="1" si="458">ROUND(AC533+AD532,0)</f>
        <v>0</v>
      </c>
      <c r="AE533" s="22">
        <f t="shared" ref="AE533" ca="1" si="459">ROUND(AD533+AE532,0)</f>
        <v>0</v>
      </c>
    </row>
    <row r="534" spans="1:31" hidden="1">
      <c r="A534" s="258"/>
      <c r="B534" s="21" t="s">
        <v>388</v>
      </c>
      <c r="C534" s="22"/>
      <c r="D534" s="21"/>
      <c r="E534" s="21"/>
      <c r="F534" s="21"/>
      <c r="G534" s="21"/>
      <c r="I534" s="21"/>
      <c r="J534" s="21"/>
      <c r="K534" s="76">
        <f t="shared" ref="K534:W534" ca="1" si="460">IF($C530=LataProjekcji,ROUND($C531-K533,0),ROUND(IF(K532=0,0,$C531-K533),0))</f>
        <v>0</v>
      </c>
      <c r="L534" s="76">
        <f t="shared" ca="1" si="460"/>
        <v>0</v>
      </c>
      <c r="M534" s="76">
        <f t="shared" ca="1" si="460"/>
        <v>0</v>
      </c>
      <c r="N534" s="76">
        <f t="shared" ca="1" si="460"/>
        <v>0</v>
      </c>
      <c r="O534" s="76">
        <f t="shared" ca="1" si="460"/>
        <v>0</v>
      </c>
      <c r="P534" s="76">
        <f t="shared" ca="1" si="460"/>
        <v>0</v>
      </c>
      <c r="Q534" s="76">
        <f t="shared" ca="1" si="460"/>
        <v>0</v>
      </c>
      <c r="R534" s="76">
        <f t="shared" ca="1" si="460"/>
        <v>0</v>
      </c>
      <c r="S534" s="76">
        <f t="shared" ca="1" si="460"/>
        <v>0</v>
      </c>
      <c r="T534" s="76">
        <f t="shared" ca="1" si="460"/>
        <v>0</v>
      </c>
      <c r="U534" s="76">
        <f t="shared" ca="1" si="460"/>
        <v>0</v>
      </c>
      <c r="V534" s="76">
        <f t="shared" ca="1" si="460"/>
        <v>0</v>
      </c>
      <c r="W534" s="76">
        <f t="shared" ca="1" si="460"/>
        <v>0</v>
      </c>
      <c r="X534" s="76">
        <f t="shared" ref="X534:AA534" ca="1" si="461">IF($C530=LataProjekcji,ROUND($C531-X533,0),ROUND(IF(X532=0,0,$C531-X533),0))</f>
        <v>0</v>
      </c>
      <c r="Y534" s="76">
        <f t="shared" ca="1" si="461"/>
        <v>0</v>
      </c>
      <c r="Z534" s="76">
        <f t="shared" ca="1" si="461"/>
        <v>0</v>
      </c>
      <c r="AA534" s="76">
        <f t="shared" ca="1" si="461"/>
        <v>0</v>
      </c>
      <c r="AB534" s="76">
        <f t="shared" ref="AB534:AE534" ca="1" si="462">IF($C530=LataProjekcji,ROUND($C531-AB533,0),ROUND(IF(AB532=0,0,$C531-AB533),0))</f>
        <v>0</v>
      </c>
      <c r="AC534" s="76">
        <f t="shared" ca="1" si="462"/>
        <v>0</v>
      </c>
      <c r="AD534" s="76">
        <f t="shared" ca="1" si="462"/>
        <v>0</v>
      </c>
      <c r="AE534" s="76">
        <f t="shared" ca="1" si="462"/>
        <v>0</v>
      </c>
    </row>
    <row r="535" spans="1:31" hidden="1">
      <c r="A535" s="258"/>
      <c r="B535" s="21"/>
      <c r="C535" s="22"/>
      <c r="D535" s="21"/>
      <c r="E535" s="21"/>
      <c r="F535" s="21"/>
      <c r="G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</row>
    <row r="536" spans="1:31" hidden="1">
      <c r="A536" s="258"/>
      <c r="B536" s="20" t="s">
        <v>370</v>
      </c>
      <c r="C536" s="21">
        <f>C529+1</f>
        <v>34</v>
      </c>
      <c r="D536" s="458">
        <f>D529+1</f>
        <v>78</v>
      </c>
      <c r="E536" s="21"/>
      <c r="F536" s="21"/>
      <c r="G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395</v>
      </c>
      <c r="C537" s="164">
        <f ca="1">IFERROR(YEAR(OFFSET($D$62,C536,0)),0)</f>
        <v>0</v>
      </c>
      <c r="D537" s="164">
        <f ca="1">IFERROR(MONTH(OFFSET($D$62,C536,0)),0)</f>
        <v>0</v>
      </c>
      <c r="E537" s="527">
        <f ca="1">IleMiesiecyDoKoncaRokuRozliczenieDotacji</f>
        <v>0</v>
      </c>
      <c r="F537" s="21"/>
      <c r="G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388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/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396</v>
      </c>
      <c r="C539" s="244">
        <f ca="1">IF(ISBLANK(OFFSET($D$62,C536,0)),0,IF(OFFSET($C$62,C536,0)&gt;10,ROUND(C538*am_wnip,0),IF(C538&lt;0,0,C538)))</f>
        <v>0</v>
      </c>
      <c r="D539" s="21"/>
      <c r="E539" s="21"/>
      <c r="F539" s="21"/>
      <c r="G539" s="21"/>
      <c r="I539" s="21"/>
      <c r="J539" s="458" cm="1">
        <f t="array" aca="1" ref="J539" ca="1">OFFSET('Środki trwałe'!$C$195,'Rozliczenie dotacji'!D536,,)</f>
        <v>0</v>
      </c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397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63">ROUND(K540+L539,0)</f>
        <v>0</v>
      </c>
      <c r="M540" s="22">
        <f t="shared" ca="1" si="463"/>
        <v>0</v>
      </c>
      <c r="N540" s="22">
        <f t="shared" ca="1" si="463"/>
        <v>0</v>
      </c>
      <c r="O540" s="22">
        <f t="shared" ca="1" si="463"/>
        <v>0</v>
      </c>
      <c r="P540" s="22">
        <f t="shared" ca="1" si="463"/>
        <v>0</v>
      </c>
      <c r="Q540" s="22">
        <f t="shared" ca="1" si="463"/>
        <v>0</v>
      </c>
      <c r="R540" s="22">
        <f t="shared" ca="1" si="463"/>
        <v>0</v>
      </c>
      <c r="S540" s="22">
        <f t="shared" ca="1" si="463"/>
        <v>0</v>
      </c>
      <c r="T540" s="22">
        <f t="shared" ca="1" si="463"/>
        <v>0</v>
      </c>
      <c r="U540" s="22">
        <f t="shared" ca="1" si="463"/>
        <v>0</v>
      </c>
      <c r="V540" s="22">
        <f t="shared" ca="1" si="463"/>
        <v>0</v>
      </c>
      <c r="W540" s="22">
        <f t="shared" ca="1" si="463"/>
        <v>0</v>
      </c>
      <c r="X540" s="22">
        <f ca="1">ROUND(W540+X539,0)</f>
        <v>0</v>
      </c>
      <c r="Y540" s="22">
        <f t="shared" ref="Y540:AA540" ca="1" si="464">ROUND(X540+Y539,0)</f>
        <v>0</v>
      </c>
      <c r="Z540" s="22">
        <f t="shared" ca="1" si="464"/>
        <v>0</v>
      </c>
      <c r="AA540" s="22">
        <f t="shared" ca="1" si="464"/>
        <v>0</v>
      </c>
      <c r="AB540" s="22">
        <f t="shared" ref="AB540" ca="1" si="465">ROUND(AA540+AB539,0)</f>
        <v>0</v>
      </c>
      <c r="AC540" s="22">
        <f t="shared" ref="AC540" ca="1" si="466">ROUND(AB540+AC539,0)</f>
        <v>0</v>
      </c>
      <c r="AD540" s="22">
        <f t="shared" ref="AD540" ca="1" si="467">ROUND(AC540+AD539,0)</f>
        <v>0</v>
      </c>
      <c r="AE540" s="22">
        <f t="shared" ref="AE540" ca="1" si="468">ROUND(AD540+AE539,0)</f>
        <v>0</v>
      </c>
    </row>
    <row r="541" spans="1:31" hidden="1">
      <c r="A541" s="258"/>
      <c r="B541" s="21" t="s">
        <v>388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69">IF($C537=LataProjekcji,ROUND($C538-K540,0),ROUND(IF(K539=0,0,$C538-K540),0))</f>
        <v>0</v>
      </c>
      <c r="L541" s="76">
        <f t="shared" ca="1" si="469"/>
        <v>0</v>
      </c>
      <c r="M541" s="76">
        <f t="shared" ca="1" si="469"/>
        <v>0</v>
      </c>
      <c r="N541" s="76">
        <f t="shared" ca="1" si="469"/>
        <v>0</v>
      </c>
      <c r="O541" s="76">
        <f t="shared" ca="1" si="469"/>
        <v>0</v>
      </c>
      <c r="P541" s="76">
        <f t="shared" ca="1" si="469"/>
        <v>0</v>
      </c>
      <c r="Q541" s="76">
        <f t="shared" ca="1" si="469"/>
        <v>0</v>
      </c>
      <c r="R541" s="76">
        <f t="shared" ca="1" si="469"/>
        <v>0</v>
      </c>
      <c r="S541" s="76">
        <f t="shared" ca="1" si="469"/>
        <v>0</v>
      </c>
      <c r="T541" s="76">
        <f t="shared" ca="1" si="469"/>
        <v>0</v>
      </c>
      <c r="U541" s="76">
        <f t="shared" ca="1" si="469"/>
        <v>0</v>
      </c>
      <c r="V541" s="76">
        <f t="shared" ca="1" si="469"/>
        <v>0</v>
      </c>
      <c r="W541" s="76">
        <f t="shared" ca="1" si="469"/>
        <v>0</v>
      </c>
      <c r="X541" s="76">
        <f t="shared" ref="X541:AA541" ca="1" si="470">IF($C537=LataProjekcji,ROUND($C538-X540,0),ROUND(IF(X539=0,0,$C538-X540),0))</f>
        <v>0</v>
      </c>
      <c r="Y541" s="76">
        <f t="shared" ca="1" si="470"/>
        <v>0</v>
      </c>
      <c r="Z541" s="76">
        <f t="shared" ca="1" si="470"/>
        <v>0</v>
      </c>
      <c r="AA541" s="76">
        <f t="shared" ca="1" si="470"/>
        <v>0</v>
      </c>
      <c r="AB541" s="76">
        <f t="shared" ref="AB541:AE541" ca="1" si="471">IF($C537=LataProjekcji,ROUND($C538-AB540,0),ROUND(IF(AB539=0,0,$C538-AB540),0))</f>
        <v>0</v>
      </c>
      <c r="AC541" s="76">
        <f t="shared" ca="1" si="471"/>
        <v>0</v>
      </c>
      <c r="AD541" s="76">
        <f t="shared" ca="1" si="471"/>
        <v>0</v>
      </c>
      <c r="AE541" s="76">
        <f t="shared" ca="1" si="471"/>
        <v>0</v>
      </c>
    </row>
    <row r="542" spans="1:31" hidden="1">
      <c r="A542" s="258"/>
      <c r="B542" s="20"/>
      <c r="C542" s="21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370</v>
      </c>
      <c r="C543" s="21">
        <f>C536+1</f>
        <v>35</v>
      </c>
      <c r="D543" s="458">
        <f>D536+1</f>
        <v>79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395</v>
      </c>
      <c r="C544" s="164">
        <f ca="1">IFERROR(YEAR(OFFSET($D$62,C543,0)),0)</f>
        <v>0</v>
      </c>
      <c r="D544" s="164">
        <f ca="1">IFERROR(MONTH(OFFSET($D$62,C543,0)),0)</f>
        <v>0</v>
      </c>
      <c r="E544" s="527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388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396</v>
      </c>
      <c r="C546" s="244">
        <f ca="1">IF(ISBLANK(OFFSET($D$62,C543,0)),0,IF(OFFSET($C$62,C543,0)&gt;10,ROUND(C545*am_wnip,0),IF(C545&lt;0,0,C545)))</f>
        <v>0</v>
      </c>
      <c r="D546" s="21"/>
      <c r="E546" s="21"/>
      <c r="F546" s="21"/>
      <c r="G546" s="21"/>
      <c r="I546" s="21"/>
      <c r="J546" s="458" cm="1">
        <f t="array" aca="1" ref="J546" ca="1">OFFSET('Środki trwałe'!$C$195,'Rozliczenie dotacji'!D543,,)</f>
        <v>0</v>
      </c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397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72">ROUND(K547+L546,0)</f>
        <v>0</v>
      </c>
      <c r="M547" s="22">
        <f t="shared" ca="1" si="472"/>
        <v>0</v>
      </c>
      <c r="N547" s="22">
        <f t="shared" ca="1" si="472"/>
        <v>0</v>
      </c>
      <c r="O547" s="22">
        <f t="shared" ca="1" si="472"/>
        <v>0</v>
      </c>
      <c r="P547" s="22">
        <f t="shared" ca="1" si="472"/>
        <v>0</v>
      </c>
      <c r="Q547" s="22">
        <f t="shared" ca="1" si="472"/>
        <v>0</v>
      </c>
      <c r="R547" s="22">
        <f t="shared" ca="1" si="472"/>
        <v>0</v>
      </c>
      <c r="S547" s="22">
        <f t="shared" ca="1" si="472"/>
        <v>0</v>
      </c>
      <c r="T547" s="22">
        <f t="shared" ca="1" si="472"/>
        <v>0</v>
      </c>
      <c r="U547" s="22">
        <f t="shared" ca="1" si="472"/>
        <v>0</v>
      </c>
      <c r="V547" s="22">
        <f t="shared" ca="1" si="472"/>
        <v>0</v>
      </c>
      <c r="W547" s="22">
        <f t="shared" ca="1" si="472"/>
        <v>0</v>
      </c>
      <c r="X547" s="22">
        <f ca="1">ROUND(W547+X546,0)</f>
        <v>0</v>
      </c>
      <c r="Y547" s="22">
        <f t="shared" ref="Y547:AA547" ca="1" si="473">ROUND(X547+Y546,0)</f>
        <v>0</v>
      </c>
      <c r="Z547" s="22">
        <f t="shared" ca="1" si="473"/>
        <v>0</v>
      </c>
      <c r="AA547" s="22">
        <f t="shared" ca="1" si="473"/>
        <v>0</v>
      </c>
      <c r="AB547" s="22">
        <f t="shared" ref="AB547" ca="1" si="474">ROUND(AA547+AB546,0)</f>
        <v>0</v>
      </c>
      <c r="AC547" s="22">
        <f t="shared" ref="AC547" ca="1" si="475">ROUND(AB547+AC546,0)</f>
        <v>0</v>
      </c>
      <c r="AD547" s="22">
        <f t="shared" ref="AD547" ca="1" si="476">ROUND(AC547+AD546,0)</f>
        <v>0</v>
      </c>
      <c r="AE547" s="22">
        <f t="shared" ref="AE547" ca="1" si="477">ROUND(AD547+AE546,0)</f>
        <v>0</v>
      </c>
    </row>
    <row r="548" spans="1:31" hidden="1">
      <c r="A548" s="258"/>
      <c r="B548" s="21" t="s">
        <v>388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78">IF($C544=LataProjekcji,ROUND($C545-K547,0),ROUND(IF(K546=0,0,$C545-K547),0))</f>
        <v>0</v>
      </c>
      <c r="L548" s="76">
        <f t="shared" ca="1" si="478"/>
        <v>0</v>
      </c>
      <c r="M548" s="76">
        <f t="shared" ca="1" si="478"/>
        <v>0</v>
      </c>
      <c r="N548" s="76">
        <f t="shared" ca="1" si="478"/>
        <v>0</v>
      </c>
      <c r="O548" s="76">
        <f t="shared" ca="1" si="478"/>
        <v>0</v>
      </c>
      <c r="P548" s="76">
        <f t="shared" ca="1" si="478"/>
        <v>0</v>
      </c>
      <c r="Q548" s="76">
        <f t="shared" ca="1" si="478"/>
        <v>0</v>
      </c>
      <c r="R548" s="76">
        <f t="shared" ca="1" si="478"/>
        <v>0</v>
      </c>
      <c r="S548" s="76">
        <f t="shared" ca="1" si="478"/>
        <v>0</v>
      </c>
      <c r="T548" s="76">
        <f t="shared" ca="1" si="478"/>
        <v>0</v>
      </c>
      <c r="U548" s="76">
        <f t="shared" ca="1" si="478"/>
        <v>0</v>
      </c>
      <c r="V548" s="76">
        <f t="shared" ca="1" si="478"/>
        <v>0</v>
      </c>
      <c r="W548" s="76">
        <f t="shared" ca="1" si="478"/>
        <v>0</v>
      </c>
      <c r="X548" s="76">
        <f t="shared" ref="X548:AA548" ca="1" si="479">IF($C544=LataProjekcji,ROUND($C545-X547,0),ROUND(IF(X546=0,0,$C545-X547),0))</f>
        <v>0</v>
      </c>
      <c r="Y548" s="76">
        <f t="shared" ca="1" si="479"/>
        <v>0</v>
      </c>
      <c r="Z548" s="76">
        <f t="shared" ca="1" si="479"/>
        <v>0</v>
      </c>
      <c r="AA548" s="76">
        <f t="shared" ca="1" si="479"/>
        <v>0</v>
      </c>
      <c r="AB548" s="76">
        <f t="shared" ref="AB548:AE548" ca="1" si="480">IF($C544=LataProjekcji,ROUND($C545-AB547,0),ROUND(IF(AB546=0,0,$C545-AB547),0))</f>
        <v>0</v>
      </c>
      <c r="AC548" s="76">
        <f t="shared" ca="1" si="480"/>
        <v>0</v>
      </c>
      <c r="AD548" s="76">
        <f t="shared" ca="1" si="480"/>
        <v>0</v>
      </c>
      <c r="AE548" s="76">
        <f t="shared" ca="1" si="480"/>
        <v>0</v>
      </c>
    </row>
    <row r="549" spans="1:31" hidden="1">
      <c r="A549" s="258"/>
      <c r="B549" s="21"/>
      <c r="C549" s="22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370</v>
      </c>
      <c r="C550" s="21">
        <f>C543+1</f>
        <v>36</v>
      </c>
      <c r="D550" s="458">
        <f>D543+1</f>
        <v>80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395</v>
      </c>
      <c r="C551" s="164">
        <f ca="1">IFERROR(YEAR(OFFSET($D$62,C550,0)),0)</f>
        <v>0</v>
      </c>
      <c r="D551" s="164">
        <f ca="1">IFERROR(MONTH(OFFSET($D$62,C550,0)),0)</f>
        <v>0</v>
      </c>
      <c r="E551" s="527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388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396</v>
      </c>
      <c r="C553" s="244">
        <f ca="1">IF(ISBLANK(OFFSET($D$62,C550,0)),0,IF(OFFSET($C$62,C550,0)&gt;10,ROUND(C552*am_wnip,0),IF(C552&lt;0,0,C552)))</f>
        <v>0</v>
      </c>
      <c r="D553" s="21"/>
      <c r="E553" s="21"/>
      <c r="F553" s="21"/>
      <c r="G553" s="21"/>
      <c r="I553" s="21"/>
      <c r="J553" s="458" cm="1">
        <f t="array" aca="1" ref="J553" ca="1">OFFSET('Środki trwałe'!$C$195,'Rozliczenie dotacji'!D550,,)</f>
        <v>0</v>
      </c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397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81">ROUND(K554+L553,0)</f>
        <v>0</v>
      </c>
      <c r="M554" s="22">
        <f t="shared" ca="1" si="481"/>
        <v>0</v>
      </c>
      <c r="N554" s="22">
        <f t="shared" ca="1" si="481"/>
        <v>0</v>
      </c>
      <c r="O554" s="22">
        <f t="shared" ca="1" si="481"/>
        <v>0</v>
      </c>
      <c r="P554" s="22">
        <f t="shared" ca="1" si="481"/>
        <v>0</v>
      </c>
      <c r="Q554" s="22">
        <f t="shared" ca="1" si="481"/>
        <v>0</v>
      </c>
      <c r="R554" s="22">
        <f t="shared" ca="1" si="481"/>
        <v>0</v>
      </c>
      <c r="S554" s="22">
        <f t="shared" ca="1" si="481"/>
        <v>0</v>
      </c>
      <c r="T554" s="22">
        <f t="shared" ca="1" si="481"/>
        <v>0</v>
      </c>
      <c r="U554" s="22">
        <f t="shared" ca="1" si="481"/>
        <v>0</v>
      </c>
      <c r="V554" s="22">
        <f t="shared" ca="1" si="481"/>
        <v>0</v>
      </c>
      <c r="W554" s="22">
        <f t="shared" ca="1" si="481"/>
        <v>0</v>
      </c>
      <c r="X554" s="22">
        <f ca="1">ROUND(W554+X553,0)</f>
        <v>0</v>
      </c>
      <c r="Y554" s="22">
        <f t="shared" ref="Y554:AA554" ca="1" si="482">ROUND(X554+Y553,0)</f>
        <v>0</v>
      </c>
      <c r="Z554" s="22">
        <f t="shared" ca="1" si="482"/>
        <v>0</v>
      </c>
      <c r="AA554" s="22">
        <f t="shared" ca="1" si="482"/>
        <v>0</v>
      </c>
      <c r="AB554" s="22">
        <f t="shared" ref="AB554" ca="1" si="483">ROUND(AA554+AB553,0)</f>
        <v>0</v>
      </c>
      <c r="AC554" s="22">
        <f t="shared" ref="AC554" ca="1" si="484">ROUND(AB554+AC553,0)</f>
        <v>0</v>
      </c>
      <c r="AD554" s="22">
        <f t="shared" ref="AD554" ca="1" si="485">ROUND(AC554+AD553,0)</f>
        <v>0</v>
      </c>
      <c r="AE554" s="22">
        <f t="shared" ref="AE554" ca="1" si="486">ROUND(AD554+AE553,0)</f>
        <v>0</v>
      </c>
    </row>
    <row r="555" spans="1:31" hidden="1">
      <c r="A555" s="258"/>
      <c r="B555" s="21" t="s">
        <v>388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87">IF($C551=LataProjekcji,ROUND($C552-K554,0),ROUND(IF(K553=0,0,$C552-K554),0))</f>
        <v>0</v>
      </c>
      <c r="L555" s="76">
        <f t="shared" ca="1" si="487"/>
        <v>0</v>
      </c>
      <c r="M555" s="76">
        <f t="shared" ca="1" si="487"/>
        <v>0</v>
      </c>
      <c r="N555" s="76">
        <f t="shared" ca="1" si="487"/>
        <v>0</v>
      </c>
      <c r="O555" s="76">
        <f t="shared" ca="1" si="487"/>
        <v>0</v>
      </c>
      <c r="P555" s="76">
        <f t="shared" ca="1" si="487"/>
        <v>0</v>
      </c>
      <c r="Q555" s="76">
        <f t="shared" ca="1" si="487"/>
        <v>0</v>
      </c>
      <c r="R555" s="76">
        <f t="shared" ca="1" si="487"/>
        <v>0</v>
      </c>
      <c r="S555" s="76">
        <f t="shared" ca="1" si="487"/>
        <v>0</v>
      </c>
      <c r="T555" s="76">
        <f t="shared" ca="1" si="487"/>
        <v>0</v>
      </c>
      <c r="U555" s="76">
        <f t="shared" ca="1" si="487"/>
        <v>0</v>
      </c>
      <c r="V555" s="76">
        <f t="shared" ca="1" si="487"/>
        <v>0</v>
      </c>
      <c r="W555" s="76">
        <f t="shared" ca="1" si="487"/>
        <v>0</v>
      </c>
      <c r="X555" s="76">
        <f t="shared" ref="X555:AA555" ca="1" si="488">IF($C551=LataProjekcji,ROUND($C552-X554,0),ROUND(IF(X553=0,0,$C552-X554),0))</f>
        <v>0</v>
      </c>
      <c r="Y555" s="76">
        <f t="shared" ca="1" si="488"/>
        <v>0</v>
      </c>
      <c r="Z555" s="76">
        <f t="shared" ca="1" si="488"/>
        <v>0</v>
      </c>
      <c r="AA555" s="76">
        <f t="shared" ca="1" si="488"/>
        <v>0</v>
      </c>
      <c r="AB555" s="76">
        <f t="shared" ref="AB555:AE555" ca="1" si="489">IF($C551=LataProjekcji,ROUND($C552-AB554,0),ROUND(IF(AB553=0,0,$C552-AB554),0))</f>
        <v>0</v>
      </c>
      <c r="AC555" s="76">
        <f t="shared" ca="1" si="489"/>
        <v>0</v>
      </c>
      <c r="AD555" s="76">
        <f t="shared" ca="1" si="489"/>
        <v>0</v>
      </c>
      <c r="AE555" s="76">
        <f t="shared" ca="1" si="489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370</v>
      </c>
      <c r="C557" s="21">
        <f>C550+1</f>
        <v>37</v>
      </c>
      <c r="D557" s="458">
        <f>D550+1</f>
        <v>81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395</v>
      </c>
      <c r="C558" s="164">
        <f ca="1">IFERROR(YEAR(OFFSET($D$62,C557,0)),0)</f>
        <v>0</v>
      </c>
      <c r="D558" s="164">
        <f ca="1">IFERROR(MONTH(OFFSET($D$62,C557,0)),0)</f>
        <v>0</v>
      </c>
      <c r="E558" s="527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388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396</v>
      </c>
      <c r="C560" s="244">
        <f ca="1">IF(ISBLANK(OFFSET($D$62,C557,0)),0,IF(OFFSET($C$62,C557,0)&gt;10,ROUND(C559*am_wnip,0),IF(C559&lt;0,0,C559)))</f>
        <v>0</v>
      </c>
      <c r="D560" s="21"/>
      <c r="E560" s="21"/>
      <c r="F560" s="21"/>
      <c r="G560" s="21"/>
      <c r="I560" s="21"/>
      <c r="J560" s="458" cm="1">
        <f t="array" aca="1" ref="J560" ca="1">OFFSET('Środki trwałe'!$C$195,'Rozliczenie dotacji'!D557,,)</f>
        <v>0</v>
      </c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397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90">ROUND(K561+L560,0)</f>
        <v>0</v>
      </c>
      <c r="M561" s="22">
        <f t="shared" ca="1" si="490"/>
        <v>0</v>
      </c>
      <c r="N561" s="22">
        <f t="shared" ca="1" si="490"/>
        <v>0</v>
      </c>
      <c r="O561" s="22">
        <f t="shared" ca="1" si="490"/>
        <v>0</v>
      </c>
      <c r="P561" s="22">
        <f t="shared" ca="1" si="490"/>
        <v>0</v>
      </c>
      <c r="Q561" s="22">
        <f t="shared" ca="1" si="490"/>
        <v>0</v>
      </c>
      <c r="R561" s="22">
        <f t="shared" ca="1" si="490"/>
        <v>0</v>
      </c>
      <c r="S561" s="22">
        <f t="shared" ca="1" si="490"/>
        <v>0</v>
      </c>
      <c r="T561" s="22">
        <f t="shared" ca="1" si="490"/>
        <v>0</v>
      </c>
      <c r="U561" s="22">
        <f t="shared" ca="1" si="490"/>
        <v>0</v>
      </c>
      <c r="V561" s="22">
        <f t="shared" ca="1" si="490"/>
        <v>0</v>
      </c>
      <c r="W561" s="22">
        <f t="shared" ca="1" si="490"/>
        <v>0</v>
      </c>
      <c r="X561" s="22">
        <f ca="1">ROUND(W561+X560,0)</f>
        <v>0</v>
      </c>
      <c r="Y561" s="22">
        <f t="shared" ref="Y561:AA561" ca="1" si="491">ROUND(X561+Y560,0)</f>
        <v>0</v>
      </c>
      <c r="Z561" s="22">
        <f t="shared" ca="1" si="491"/>
        <v>0</v>
      </c>
      <c r="AA561" s="22">
        <f t="shared" ca="1" si="491"/>
        <v>0</v>
      </c>
      <c r="AB561" s="22">
        <f t="shared" ref="AB561" ca="1" si="492">ROUND(AA561+AB560,0)</f>
        <v>0</v>
      </c>
      <c r="AC561" s="22">
        <f t="shared" ref="AC561" ca="1" si="493">ROUND(AB561+AC560,0)</f>
        <v>0</v>
      </c>
      <c r="AD561" s="22">
        <f t="shared" ref="AD561" ca="1" si="494">ROUND(AC561+AD560,0)</f>
        <v>0</v>
      </c>
      <c r="AE561" s="22">
        <f t="shared" ref="AE561" ca="1" si="495">ROUND(AD561+AE560,0)</f>
        <v>0</v>
      </c>
    </row>
    <row r="562" spans="1:31" hidden="1">
      <c r="A562" s="258"/>
      <c r="B562" s="21" t="s">
        <v>388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96">IF($C558=LataProjekcji,ROUND($C559-K561,0),ROUND(IF(K560=0,0,$C559-K561),0))</f>
        <v>0</v>
      </c>
      <c r="L562" s="76">
        <f t="shared" ca="1" si="496"/>
        <v>0</v>
      </c>
      <c r="M562" s="76">
        <f t="shared" ca="1" si="496"/>
        <v>0</v>
      </c>
      <c r="N562" s="76">
        <f t="shared" ca="1" si="496"/>
        <v>0</v>
      </c>
      <c r="O562" s="76">
        <f t="shared" ca="1" si="496"/>
        <v>0</v>
      </c>
      <c r="P562" s="76">
        <f t="shared" ca="1" si="496"/>
        <v>0</v>
      </c>
      <c r="Q562" s="76">
        <f t="shared" ca="1" si="496"/>
        <v>0</v>
      </c>
      <c r="R562" s="76">
        <f t="shared" ca="1" si="496"/>
        <v>0</v>
      </c>
      <c r="S562" s="76">
        <f t="shared" ca="1" si="496"/>
        <v>0</v>
      </c>
      <c r="T562" s="76">
        <f t="shared" ca="1" si="496"/>
        <v>0</v>
      </c>
      <c r="U562" s="76">
        <f t="shared" ca="1" si="496"/>
        <v>0</v>
      </c>
      <c r="V562" s="76">
        <f t="shared" ca="1" si="496"/>
        <v>0</v>
      </c>
      <c r="W562" s="76">
        <f t="shared" ca="1" si="496"/>
        <v>0</v>
      </c>
      <c r="X562" s="76">
        <f t="shared" ref="X562:AA562" ca="1" si="497">IF($C558=LataProjekcji,ROUND($C559-X561,0),ROUND(IF(X560=0,0,$C559-X561),0))</f>
        <v>0</v>
      </c>
      <c r="Y562" s="76">
        <f t="shared" ca="1" si="497"/>
        <v>0</v>
      </c>
      <c r="Z562" s="76">
        <f t="shared" ca="1" si="497"/>
        <v>0</v>
      </c>
      <c r="AA562" s="76">
        <f t="shared" ca="1" si="497"/>
        <v>0</v>
      </c>
      <c r="AB562" s="76">
        <f t="shared" ref="AB562:AE562" ca="1" si="498">IF($C558=LataProjekcji,ROUND($C559-AB561,0),ROUND(IF(AB560=0,0,$C559-AB561),0))</f>
        <v>0</v>
      </c>
      <c r="AC562" s="76">
        <f t="shared" ca="1" si="498"/>
        <v>0</v>
      </c>
      <c r="AD562" s="76">
        <f t="shared" ca="1" si="498"/>
        <v>0</v>
      </c>
      <c r="AE562" s="76">
        <f t="shared" ca="1" si="498"/>
        <v>0</v>
      </c>
    </row>
    <row r="563" spans="1:31" hidden="1">
      <c r="A563" s="258"/>
      <c r="B563" s="20"/>
      <c r="C563" s="21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370</v>
      </c>
      <c r="C564" s="21">
        <f>C557+1</f>
        <v>38</v>
      </c>
      <c r="D564" s="458">
        <f>D557+1</f>
        <v>82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395</v>
      </c>
      <c r="C565" s="164">
        <f ca="1">IFERROR(YEAR(OFFSET($D$62,C564,0)),0)</f>
        <v>0</v>
      </c>
      <c r="D565" s="164">
        <f ca="1">IFERROR(MONTH(OFFSET($D$62,C564,0)),0)</f>
        <v>0</v>
      </c>
      <c r="E565" s="527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388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396</v>
      </c>
      <c r="C567" s="244">
        <f ca="1">IF(ISBLANK(OFFSET($D$62,C564,0)),0,IF(OFFSET($C$62,C564,0)&gt;10,ROUND(C566*am_wnip,0),IF(C566&lt;0,0,C566)))</f>
        <v>0</v>
      </c>
      <c r="D567" s="21"/>
      <c r="E567" s="21"/>
      <c r="F567" s="21"/>
      <c r="G567" s="21"/>
      <c r="I567" s="21"/>
      <c r="J567" s="458" cm="1">
        <f t="array" aca="1" ref="J567" ca="1">OFFSET('Środki trwałe'!$C$195,'Rozliczenie dotacji'!D564,,)</f>
        <v>0</v>
      </c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397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99">ROUND(K568+L567,0)</f>
        <v>0</v>
      </c>
      <c r="M568" s="22">
        <f t="shared" ca="1" si="499"/>
        <v>0</v>
      </c>
      <c r="N568" s="22">
        <f t="shared" ca="1" si="499"/>
        <v>0</v>
      </c>
      <c r="O568" s="22">
        <f t="shared" ca="1" si="499"/>
        <v>0</v>
      </c>
      <c r="P568" s="22">
        <f t="shared" ca="1" si="499"/>
        <v>0</v>
      </c>
      <c r="Q568" s="22">
        <f t="shared" ca="1" si="499"/>
        <v>0</v>
      </c>
      <c r="R568" s="22">
        <f t="shared" ca="1" si="499"/>
        <v>0</v>
      </c>
      <c r="S568" s="22">
        <f t="shared" ca="1" si="499"/>
        <v>0</v>
      </c>
      <c r="T568" s="22">
        <f t="shared" ca="1" si="499"/>
        <v>0</v>
      </c>
      <c r="U568" s="22">
        <f t="shared" ca="1" si="499"/>
        <v>0</v>
      </c>
      <c r="V568" s="22">
        <f t="shared" ca="1" si="499"/>
        <v>0</v>
      </c>
      <c r="W568" s="22">
        <f t="shared" ca="1" si="499"/>
        <v>0</v>
      </c>
      <c r="X568" s="22">
        <f ca="1">ROUND(W568+X567,0)</f>
        <v>0</v>
      </c>
      <c r="Y568" s="22">
        <f t="shared" ref="Y568:AA568" ca="1" si="500">ROUND(X568+Y567,0)</f>
        <v>0</v>
      </c>
      <c r="Z568" s="22">
        <f t="shared" ca="1" si="500"/>
        <v>0</v>
      </c>
      <c r="AA568" s="22">
        <f t="shared" ca="1" si="500"/>
        <v>0</v>
      </c>
      <c r="AB568" s="22">
        <f t="shared" ref="AB568" ca="1" si="501">ROUND(AA568+AB567,0)</f>
        <v>0</v>
      </c>
      <c r="AC568" s="22">
        <f t="shared" ref="AC568" ca="1" si="502">ROUND(AB568+AC567,0)</f>
        <v>0</v>
      </c>
      <c r="AD568" s="22">
        <f t="shared" ref="AD568" ca="1" si="503">ROUND(AC568+AD567,0)</f>
        <v>0</v>
      </c>
      <c r="AE568" s="22">
        <f t="shared" ref="AE568" ca="1" si="504">ROUND(AD568+AE567,0)</f>
        <v>0</v>
      </c>
    </row>
    <row r="569" spans="1:31" hidden="1">
      <c r="A569" s="258"/>
      <c r="B569" s="21" t="s">
        <v>388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505">IF($C565=LataProjekcji,ROUND($C566-K568,0),ROUND(IF(K567=0,0,$C566-K568),0))</f>
        <v>0</v>
      </c>
      <c r="L569" s="76">
        <f t="shared" ca="1" si="505"/>
        <v>0</v>
      </c>
      <c r="M569" s="76">
        <f t="shared" ca="1" si="505"/>
        <v>0</v>
      </c>
      <c r="N569" s="76">
        <f t="shared" ca="1" si="505"/>
        <v>0</v>
      </c>
      <c r="O569" s="76">
        <f t="shared" ca="1" si="505"/>
        <v>0</v>
      </c>
      <c r="P569" s="76">
        <f t="shared" ca="1" si="505"/>
        <v>0</v>
      </c>
      <c r="Q569" s="76">
        <f t="shared" ca="1" si="505"/>
        <v>0</v>
      </c>
      <c r="R569" s="76">
        <f t="shared" ca="1" si="505"/>
        <v>0</v>
      </c>
      <c r="S569" s="76">
        <f t="shared" ca="1" si="505"/>
        <v>0</v>
      </c>
      <c r="T569" s="76">
        <f t="shared" ca="1" si="505"/>
        <v>0</v>
      </c>
      <c r="U569" s="76">
        <f t="shared" ca="1" si="505"/>
        <v>0</v>
      </c>
      <c r="V569" s="76">
        <f t="shared" ca="1" si="505"/>
        <v>0</v>
      </c>
      <c r="W569" s="76">
        <f t="shared" ca="1" si="505"/>
        <v>0</v>
      </c>
      <c r="X569" s="76">
        <f t="shared" ref="X569:AA569" ca="1" si="506">IF($C565=LataProjekcji,ROUND($C566-X568,0),ROUND(IF(X567=0,0,$C566-X568),0))</f>
        <v>0</v>
      </c>
      <c r="Y569" s="76">
        <f t="shared" ca="1" si="506"/>
        <v>0</v>
      </c>
      <c r="Z569" s="76">
        <f t="shared" ca="1" si="506"/>
        <v>0</v>
      </c>
      <c r="AA569" s="76">
        <f t="shared" ca="1" si="506"/>
        <v>0</v>
      </c>
      <c r="AB569" s="76">
        <f t="shared" ref="AB569:AE569" ca="1" si="507">IF($C565=LataProjekcji,ROUND($C566-AB568,0),ROUND(IF(AB567=0,0,$C566-AB568),0))</f>
        <v>0</v>
      </c>
      <c r="AC569" s="76">
        <f t="shared" ca="1" si="507"/>
        <v>0</v>
      </c>
      <c r="AD569" s="76">
        <f t="shared" ca="1" si="507"/>
        <v>0</v>
      </c>
      <c r="AE569" s="76">
        <f t="shared" ca="1" si="507"/>
        <v>0</v>
      </c>
    </row>
    <row r="570" spans="1:31" hidden="1">
      <c r="A570" s="258"/>
      <c r="B570" s="21"/>
      <c r="C570" s="22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370</v>
      </c>
      <c r="C571" s="21">
        <f>C564+1</f>
        <v>39</v>
      </c>
      <c r="D571" s="458">
        <f>D564+1</f>
        <v>83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395</v>
      </c>
      <c r="C572" s="164">
        <f ca="1">IFERROR(YEAR(OFFSET($D$62,C571,0)),0)</f>
        <v>0</v>
      </c>
      <c r="D572" s="164">
        <f ca="1">IFERROR(MONTH(OFFSET($D$62,C571,0)),0)</f>
        <v>0</v>
      </c>
      <c r="E572" s="527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388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396</v>
      </c>
      <c r="C574" s="244">
        <f ca="1">IF(ISBLANK(OFFSET($D$62,C571,0)),0,IF(OFFSET($C$62,C571,0)&gt;10,ROUND(C573*am_wnip,0),IF(C573&lt;0,0,C573)))</f>
        <v>0</v>
      </c>
      <c r="D574" s="21"/>
      <c r="E574" s="21"/>
      <c r="F574" s="21"/>
      <c r="G574" s="21"/>
      <c r="I574" s="21"/>
      <c r="J574" s="458" cm="1">
        <f t="array" aca="1" ref="J574" ca="1">OFFSET('Środki trwałe'!$C$195,'Rozliczenie dotacji'!D571,,)</f>
        <v>0</v>
      </c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397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508">ROUND(K575+L574,0)</f>
        <v>0</v>
      </c>
      <c r="M575" s="22">
        <f t="shared" ca="1" si="508"/>
        <v>0</v>
      </c>
      <c r="N575" s="22">
        <f t="shared" ca="1" si="508"/>
        <v>0</v>
      </c>
      <c r="O575" s="22">
        <f t="shared" ca="1" si="508"/>
        <v>0</v>
      </c>
      <c r="P575" s="22">
        <f t="shared" ca="1" si="508"/>
        <v>0</v>
      </c>
      <c r="Q575" s="22">
        <f t="shared" ca="1" si="508"/>
        <v>0</v>
      </c>
      <c r="R575" s="22">
        <f t="shared" ca="1" si="508"/>
        <v>0</v>
      </c>
      <c r="S575" s="22">
        <f t="shared" ca="1" si="508"/>
        <v>0</v>
      </c>
      <c r="T575" s="22">
        <f t="shared" ca="1" si="508"/>
        <v>0</v>
      </c>
      <c r="U575" s="22">
        <f t="shared" ca="1" si="508"/>
        <v>0</v>
      </c>
      <c r="V575" s="22">
        <f t="shared" ca="1" si="508"/>
        <v>0</v>
      </c>
      <c r="W575" s="22">
        <f t="shared" ca="1" si="508"/>
        <v>0</v>
      </c>
      <c r="X575" s="22">
        <f ca="1">ROUND(W575+X574,0)</f>
        <v>0</v>
      </c>
      <c r="Y575" s="22">
        <f t="shared" ref="Y575:AA575" ca="1" si="509">ROUND(X575+Y574,0)</f>
        <v>0</v>
      </c>
      <c r="Z575" s="22">
        <f t="shared" ca="1" si="509"/>
        <v>0</v>
      </c>
      <c r="AA575" s="22">
        <f t="shared" ca="1" si="509"/>
        <v>0</v>
      </c>
      <c r="AB575" s="22">
        <f t="shared" ref="AB575" ca="1" si="510">ROUND(AA575+AB574,0)</f>
        <v>0</v>
      </c>
      <c r="AC575" s="22">
        <f t="shared" ref="AC575" ca="1" si="511">ROUND(AB575+AC574,0)</f>
        <v>0</v>
      </c>
      <c r="AD575" s="22">
        <f t="shared" ref="AD575" ca="1" si="512">ROUND(AC575+AD574,0)</f>
        <v>0</v>
      </c>
      <c r="AE575" s="22">
        <f t="shared" ref="AE575" ca="1" si="513">ROUND(AD575+AE574,0)</f>
        <v>0</v>
      </c>
    </row>
    <row r="576" spans="1:31" hidden="1">
      <c r="A576" s="258"/>
      <c r="B576" s="21" t="s">
        <v>388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514">IF($C572=LataProjekcji,ROUND($C573-K575,0),ROUND(IF(K574=0,0,$C573-K575),0))</f>
        <v>0</v>
      </c>
      <c r="L576" s="76">
        <f t="shared" ca="1" si="514"/>
        <v>0</v>
      </c>
      <c r="M576" s="76">
        <f t="shared" ca="1" si="514"/>
        <v>0</v>
      </c>
      <c r="N576" s="76">
        <f t="shared" ca="1" si="514"/>
        <v>0</v>
      </c>
      <c r="O576" s="76">
        <f t="shared" ca="1" si="514"/>
        <v>0</v>
      </c>
      <c r="P576" s="76">
        <f t="shared" ca="1" si="514"/>
        <v>0</v>
      </c>
      <c r="Q576" s="76">
        <f t="shared" ca="1" si="514"/>
        <v>0</v>
      </c>
      <c r="R576" s="76">
        <f t="shared" ca="1" si="514"/>
        <v>0</v>
      </c>
      <c r="S576" s="76">
        <f t="shared" ca="1" si="514"/>
        <v>0</v>
      </c>
      <c r="T576" s="76">
        <f t="shared" ca="1" si="514"/>
        <v>0</v>
      </c>
      <c r="U576" s="76">
        <f t="shared" ca="1" si="514"/>
        <v>0</v>
      </c>
      <c r="V576" s="76">
        <f t="shared" ca="1" si="514"/>
        <v>0</v>
      </c>
      <c r="W576" s="76">
        <f t="shared" ca="1" si="514"/>
        <v>0</v>
      </c>
      <c r="X576" s="76">
        <f t="shared" ref="X576:AA576" ca="1" si="515">IF($C572=LataProjekcji,ROUND($C573-X575,0),ROUND(IF(X574=0,0,$C573-X575),0))</f>
        <v>0</v>
      </c>
      <c r="Y576" s="76">
        <f t="shared" ca="1" si="515"/>
        <v>0</v>
      </c>
      <c r="Z576" s="76">
        <f t="shared" ca="1" si="515"/>
        <v>0</v>
      </c>
      <c r="AA576" s="76">
        <f t="shared" ca="1" si="515"/>
        <v>0</v>
      </c>
      <c r="AB576" s="76">
        <f t="shared" ref="AB576:AE576" ca="1" si="516">IF($C572=LataProjekcji,ROUND($C573-AB575,0),ROUND(IF(AB574=0,0,$C573-AB575),0))</f>
        <v>0</v>
      </c>
      <c r="AC576" s="76">
        <f t="shared" ca="1" si="516"/>
        <v>0</v>
      </c>
      <c r="AD576" s="76">
        <f t="shared" ca="1" si="516"/>
        <v>0</v>
      </c>
      <c r="AE576" s="76">
        <f t="shared" ca="1" si="516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370</v>
      </c>
      <c r="C578" s="21">
        <f>C571+1</f>
        <v>40</v>
      </c>
      <c r="D578" s="458">
        <f>D571+1</f>
        <v>84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395</v>
      </c>
      <c r="C579" s="164">
        <f ca="1">IFERROR(YEAR(OFFSET($D$62,C578,0)),0)</f>
        <v>0</v>
      </c>
      <c r="D579" s="164">
        <f ca="1">IFERROR(MONTH(OFFSET($D$62,C578,0)),0)</f>
        <v>0</v>
      </c>
      <c r="E579" s="527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388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396</v>
      </c>
      <c r="C581" s="244">
        <f ca="1">IF(ISBLANK(OFFSET($D$62,C578,0)),0,IF(OFFSET($C$62,C578,0)&gt;10,ROUND(C580*am_wnip,0),IF(C580&lt;0,0,C580)))</f>
        <v>0</v>
      </c>
      <c r="D581" s="21"/>
      <c r="E581" s="21"/>
      <c r="F581" s="21"/>
      <c r="G581" s="21"/>
      <c r="I581" s="21"/>
      <c r="J581" s="458" cm="1">
        <f t="array" aca="1" ref="J581" ca="1">OFFSET('Środki trwałe'!$C$195,'Rozliczenie dotacji'!D578,,)</f>
        <v>0</v>
      </c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397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517">ROUND(K582+L581,0)</f>
        <v>0</v>
      </c>
      <c r="M582" s="22">
        <f t="shared" ca="1" si="517"/>
        <v>0</v>
      </c>
      <c r="N582" s="22">
        <f t="shared" ca="1" si="517"/>
        <v>0</v>
      </c>
      <c r="O582" s="22">
        <f t="shared" ca="1" si="517"/>
        <v>0</v>
      </c>
      <c r="P582" s="22">
        <f t="shared" ca="1" si="517"/>
        <v>0</v>
      </c>
      <c r="Q582" s="22">
        <f t="shared" ca="1" si="517"/>
        <v>0</v>
      </c>
      <c r="R582" s="22">
        <f t="shared" ca="1" si="517"/>
        <v>0</v>
      </c>
      <c r="S582" s="22">
        <f t="shared" ca="1" si="517"/>
        <v>0</v>
      </c>
      <c r="T582" s="22">
        <f t="shared" ca="1" si="517"/>
        <v>0</v>
      </c>
      <c r="U582" s="22">
        <f t="shared" ca="1" si="517"/>
        <v>0</v>
      </c>
      <c r="V582" s="22">
        <f t="shared" ca="1" si="517"/>
        <v>0</v>
      </c>
      <c r="W582" s="22">
        <f t="shared" ca="1" si="517"/>
        <v>0</v>
      </c>
      <c r="X582" s="22">
        <f ca="1">ROUND(W582+X581,0)</f>
        <v>0</v>
      </c>
      <c r="Y582" s="22">
        <f t="shared" ref="Y582:AA582" ca="1" si="518">ROUND(X582+Y581,0)</f>
        <v>0</v>
      </c>
      <c r="Z582" s="22">
        <f t="shared" ca="1" si="518"/>
        <v>0</v>
      </c>
      <c r="AA582" s="22">
        <f t="shared" ca="1" si="518"/>
        <v>0</v>
      </c>
      <c r="AB582" s="22">
        <f t="shared" ref="AB582" ca="1" si="519">ROUND(AA582+AB581,0)</f>
        <v>0</v>
      </c>
      <c r="AC582" s="22">
        <f t="shared" ref="AC582" ca="1" si="520">ROUND(AB582+AC581,0)</f>
        <v>0</v>
      </c>
      <c r="AD582" s="22">
        <f t="shared" ref="AD582" ca="1" si="521">ROUND(AC582+AD581,0)</f>
        <v>0</v>
      </c>
      <c r="AE582" s="22">
        <f t="shared" ref="AE582" ca="1" si="522">ROUND(AD582+AE581,0)</f>
        <v>0</v>
      </c>
    </row>
    <row r="583" spans="1:31" hidden="1">
      <c r="A583" s="258"/>
      <c r="B583" s="21" t="s">
        <v>388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523">IF($C579=LataProjekcji,ROUND($C580-K582,0),ROUND(IF(K581=0,0,$C580-K582),0))</f>
        <v>0</v>
      </c>
      <c r="L583" s="76">
        <f t="shared" ca="1" si="523"/>
        <v>0</v>
      </c>
      <c r="M583" s="76">
        <f t="shared" ca="1" si="523"/>
        <v>0</v>
      </c>
      <c r="N583" s="76">
        <f t="shared" ca="1" si="523"/>
        <v>0</v>
      </c>
      <c r="O583" s="76">
        <f t="shared" ca="1" si="523"/>
        <v>0</v>
      </c>
      <c r="P583" s="76">
        <f t="shared" ca="1" si="523"/>
        <v>0</v>
      </c>
      <c r="Q583" s="76">
        <f t="shared" ca="1" si="523"/>
        <v>0</v>
      </c>
      <c r="R583" s="76">
        <f t="shared" ca="1" si="523"/>
        <v>0</v>
      </c>
      <c r="S583" s="76">
        <f t="shared" ca="1" si="523"/>
        <v>0</v>
      </c>
      <c r="T583" s="76">
        <f t="shared" ca="1" si="523"/>
        <v>0</v>
      </c>
      <c r="U583" s="76">
        <f t="shared" ca="1" si="523"/>
        <v>0</v>
      </c>
      <c r="V583" s="76">
        <f t="shared" ca="1" si="523"/>
        <v>0</v>
      </c>
      <c r="W583" s="76">
        <f t="shared" ca="1" si="523"/>
        <v>0</v>
      </c>
      <c r="X583" s="76">
        <f t="shared" ref="X583:AA583" ca="1" si="524">IF($C579=LataProjekcji,ROUND($C580-X582,0),ROUND(IF(X581=0,0,$C580-X582),0))</f>
        <v>0</v>
      </c>
      <c r="Y583" s="76">
        <f t="shared" ca="1" si="524"/>
        <v>0</v>
      </c>
      <c r="Z583" s="76">
        <f t="shared" ca="1" si="524"/>
        <v>0</v>
      </c>
      <c r="AA583" s="76">
        <f t="shared" ca="1" si="524"/>
        <v>0</v>
      </c>
      <c r="AB583" s="76">
        <f t="shared" ref="AB583:AE583" ca="1" si="525">IF($C579=LataProjekcji,ROUND($C580-AB582,0),ROUND(IF(AB581=0,0,$C580-AB582),0))</f>
        <v>0</v>
      </c>
      <c r="AC583" s="76">
        <f t="shared" ca="1" si="525"/>
        <v>0</v>
      </c>
      <c r="AD583" s="76">
        <f t="shared" ca="1" si="525"/>
        <v>0</v>
      </c>
      <c r="AE583" s="76">
        <f t="shared" ca="1" si="525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370</v>
      </c>
      <c r="C585" s="21">
        <f>C578+1</f>
        <v>41</v>
      </c>
      <c r="D585" s="458">
        <f>D578+1</f>
        <v>85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395</v>
      </c>
      <c r="C586" s="164">
        <f ca="1">IFERROR(YEAR(OFFSET($D$62,C585,0)),0)</f>
        <v>0</v>
      </c>
      <c r="D586" s="164">
        <f ca="1">IFERROR(MONTH(OFFSET($D$62,C585,0)),0)</f>
        <v>0</v>
      </c>
      <c r="E586" s="527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388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396</v>
      </c>
      <c r="C588" s="244">
        <f ca="1">IF(ISBLANK(OFFSET($D$62,C585,0)),0,IF(OFFSET($C$62,C585,0)&gt;10,ROUND(C587*am_wnip,0),IF(C587&lt;0,0,C587)))</f>
        <v>0</v>
      </c>
      <c r="D588" s="21"/>
      <c r="E588" s="21"/>
      <c r="F588" s="21"/>
      <c r="G588" s="21"/>
      <c r="I588" s="21"/>
      <c r="J588" s="458" cm="1">
        <f t="array" aca="1" ref="J588" ca="1">OFFSET('Środki trwałe'!$C$195,'Rozliczenie dotacji'!D585,,)</f>
        <v>0</v>
      </c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397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526">ROUND(K589+L588,0)</f>
        <v>0</v>
      </c>
      <c r="M589" s="22">
        <f t="shared" ca="1" si="526"/>
        <v>0</v>
      </c>
      <c r="N589" s="22">
        <f t="shared" ca="1" si="526"/>
        <v>0</v>
      </c>
      <c r="O589" s="22">
        <f t="shared" ca="1" si="526"/>
        <v>0</v>
      </c>
      <c r="P589" s="22">
        <f t="shared" ca="1" si="526"/>
        <v>0</v>
      </c>
      <c r="Q589" s="22">
        <f t="shared" ca="1" si="526"/>
        <v>0</v>
      </c>
      <c r="R589" s="22">
        <f t="shared" ca="1" si="526"/>
        <v>0</v>
      </c>
      <c r="S589" s="22">
        <f t="shared" ca="1" si="526"/>
        <v>0</v>
      </c>
      <c r="T589" s="22">
        <f t="shared" ca="1" si="526"/>
        <v>0</v>
      </c>
      <c r="U589" s="22">
        <f t="shared" ca="1" si="526"/>
        <v>0</v>
      </c>
      <c r="V589" s="22">
        <f t="shared" ca="1" si="526"/>
        <v>0</v>
      </c>
      <c r="W589" s="22">
        <f t="shared" ca="1" si="526"/>
        <v>0</v>
      </c>
      <c r="X589" s="22">
        <f ca="1">ROUND(W589+X588,0)</f>
        <v>0</v>
      </c>
      <c r="Y589" s="22">
        <f t="shared" ref="Y589:AA589" ca="1" si="527">ROUND(X589+Y588,0)</f>
        <v>0</v>
      </c>
      <c r="Z589" s="22">
        <f t="shared" ca="1" si="527"/>
        <v>0</v>
      </c>
      <c r="AA589" s="22">
        <f t="shared" ca="1" si="527"/>
        <v>0</v>
      </c>
      <c r="AB589" s="22">
        <f t="shared" ref="AB589" ca="1" si="528">ROUND(AA589+AB588,0)</f>
        <v>0</v>
      </c>
      <c r="AC589" s="22">
        <f t="shared" ref="AC589" ca="1" si="529">ROUND(AB589+AC588,0)</f>
        <v>0</v>
      </c>
      <c r="AD589" s="22">
        <f t="shared" ref="AD589" ca="1" si="530">ROUND(AC589+AD588,0)</f>
        <v>0</v>
      </c>
      <c r="AE589" s="22">
        <f t="shared" ref="AE589" ca="1" si="531">ROUND(AD589+AE588,0)</f>
        <v>0</v>
      </c>
    </row>
    <row r="590" spans="1:31" hidden="1">
      <c r="A590" s="258"/>
      <c r="B590" s="21" t="s">
        <v>388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532">IF($C586=LataProjekcji,ROUND($C587-K589,0),ROUND(IF(K588=0,0,$C587-K589),0))</f>
        <v>0</v>
      </c>
      <c r="L590" s="76">
        <f t="shared" ca="1" si="532"/>
        <v>0</v>
      </c>
      <c r="M590" s="76">
        <f t="shared" ca="1" si="532"/>
        <v>0</v>
      </c>
      <c r="N590" s="76">
        <f t="shared" ca="1" si="532"/>
        <v>0</v>
      </c>
      <c r="O590" s="76">
        <f t="shared" ca="1" si="532"/>
        <v>0</v>
      </c>
      <c r="P590" s="76">
        <f t="shared" ca="1" si="532"/>
        <v>0</v>
      </c>
      <c r="Q590" s="76">
        <f t="shared" ca="1" si="532"/>
        <v>0</v>
      </c>
      <c r="R590" s="76">
        <f t="shared" ca="1" si="532"/>
        <v>0</v>
      </c>
      <c r="S590" s="76">
        <f t="shared" ca="1" si="532"/>
        <v>0</v>
      </c>
      <c r="T590" s="76">
        <f t="shared" ca="1" si="532"/>
        <v>0</v>
      </c>
      <c r="U590" s="76">
        <f t="shared" ca="1" si="532"/>
        <v>0</v>
      </c>
      <c r="V590" s="76">
        <f t="shared" ca="1" si="532"/>
        <v>0</v>
      </c>
      <c r="W590" s="76">
        <f t="shared" ca="1" si="532"/>
        <v>0</v>
      </c>
      <c r="X590" s="76">
        <f t="shared" ref="X590:AA590" ca="1" si="533">IF($C586=LataProjekcji,ROUND($C587-X589,0),ROUND(IF(X588=0,0,$C587-X589),0))</f>
        <v>0</v>
      </c>
      <c r="Y590" s="76">
        <f t="shared" ca="1" si="533"/>
        <v>0</v>
      </c>
      <c r="Z590" s="76">
        <f t="shared" ca="1" si="533"/>
        <v>0</v>
      </c>
      <c r="AA590" s="76">
        <f t="shared" ca="1" si="533"/>
        <v>0</v>
      </c>
      <c r="AB590" s="76">
        <f t="shared" ref="AB590:AE590" ca="1" si="534">IF($C586=LataProjekcji,ROUND($C587-AB589,0),ROUND(IF(AB588=0,0,$C587-AB589),0))</f>
        <v>0</v>
      </c>
      <c r="AC590" s="76">
        <f t="shared" ca="1" si="534"/>
        <v>0</v>
      </c>
      <c r="AD590" s="76">
        <f t="shared" ca="1" si="534"/>
        <v>0</v>
      </c>
      <c r="AE590" s="76">
        <f t="shared" ca="1" si="534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370</v>
      </c>
      <c r="C592" s="21">
        <f>C585+1</f>
        <v>42</v>
      </c>
      <c r="D592" s="458">
        <f>D585+1</f>
        <v>86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395</v>
      </c>
      <c r="C593" s="164">
        <f ca="1">IFERROR(YEAR(OFFSET($D$62,C592,0)),0)</f>
        <v>0</v>
      </c>
      <c r="D593" s="164">
        <f ca="1">IFERROR(MONTH(OFFSET($D$62,C592,0)),0)</f>
        <v>0</v>
      </c>
      <c r="E593" s="527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388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396</v>
      </c>
      <c r="C595" s="244">
        <f ca="1">IF(ISBLANK(OFFSET($D$62,C592,0)),0,IF(OFFSET($C$62,C592,0)&gt;10,ROUND(C594*am_wnip,0),IF(C594&lt;0,0,C594)))</f>
        <v>0</v>
      </c>
      <c r="D595" s="21"/>
      <c r="E595" s="21"/>
      <c r="F595" s="21"/>
      <c r="G595" s="21"/>
      <c r="I595" s="21"/>
      <c r="J595" s="458" cm="1">
        <f t="array" aca="1" ref="J595" ca="1">OFFSET('Środki trwałe'!$C$195,'Rozliczenie dotacji'!D592,,)</f>
        <v>0</v>
      </c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397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535">ROUND(K596+L595,0)</f>
        <v>0</v>
      </c>
      <c r="M596" s="22">
        <f t="shared" ca="1" si="535"/>
        <v>0</v>
      </c>
      <c r="N596" s="22">
        <f t="shared" ca="1" si="535"/>
        <v>0</v>
      </c>
      <c r="O596" s="22">
        <f t="shared" ca="1" si="535"/>
        <v>0</v>
      </c>
      <c r="P596" s="22">
        <f t="shared" ca="1" si="535"/>
        <v>0</v>
      </c>
      <c r="Q596" s="22">
        <f t="shared" ca="1" si="535"/>
        <v>0</v>
      </c>
      <c r="R596" s="22">
        <f t="shared" ca="1" si="535"/>
        <v>0</v>
      </c>
      <c r="S596" s="22">
        <f t="shared" ca="1" si="535"/>
        <v>0</v>
      </c>
      <c r="T596" s="22">
        <f t="shared" ca="1" si="535"/>
        <v>0</v>
      </c>
      <c r="U596" s="22">
        <f t="shared" ca="1" si="535"/>
        <v>0</v>
      </c>
      <c r="V596" s="22">
        <f t="shared" ca="1" si="535"/>
        <v>0</v>
      </c>
      <c r="W596" s="22">
        <f t="shared" ca="1" si="535"/>
        <v>0</v>
      </c>
      <c r="X596" s="22">
        <f ca="1">ROUND(W596+X595,0)</f>
        <v>0</v>
      </c>
      <c r="Y596" s="22">
        <f t="shared" ref="Y596:AA596" ca="1" si="536">ROUND(X596+Y595,0)</f>
        <v>0</v>
      </c>
      <c r="Z596" s="22">
        <f t="shared" ca="1" si="536"/>
        <v>0</v>
      </c>
      <c r="AA596" s="22">
        <f t="shared" ca="1" si="536"/>
        <v>0</v>
      </c>
      <c r="AB596" s="22">
        <f t="shared" ref="AB596" ca="1" si="537">ROUND(AA596+AB595,0)</f>
        <v>0</v>
      </c>
      <c r="AC596" s="22">
        <f t="shared" ref="AC596" ca="1" si="538">ROUND(AB596+AC595,0)</f>
        <v>0</v>
      </c>
      <c r="AD596" s="22">
        <f t="shared" ref="AD596" ca="1" si="539">ROUND(AC596+AD595,0)</f>
        <v>0</v>
      </c>
      <c r="AE596" s="22">
        <f t="shared" ref="AE596" ca="1" si="540">ROUND(AD596+AE595,0)</f>
        <v>0</v>
      </c>
    </row>
    <row r="597" spans="1:31" hidden="1">
      <c r="A597" s="258"/>
      <c r="B597" s="21" t="s">
        <v>388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41">IF($C593=LataProjekcji,ROUND($C594-K596,0),ROUND(IF(K595=0,0,$C594-K596),0))</f>
        <v>0</v>
      </c>
      <c r="L597" s="76">
        <f t="shared" ca="1" si="541"/>
        <v>0</v>
      </c>
      <c r="M597" s="76">
        <f t="shared" ca="1" si="541"/>
        <v>0</v>
      </c>
      <c r="N597" s="76">
        <f t="shared" ca="1" si="541"/>
        <v>0</v>
      </c>
      <c r="O597" s="76">
        <f t="shared" ca="1" si="541"/>
        <v>0</v>
      </c>
      <c r="P597" s="76">
        <f t="shared" ca="1" si="541"/>
        <v>0</v>
      </c>
      <c r="Q597" s="76">
        <f t="shared" ca="1" si="541"/>
        <v>0</v>
      </c>
      <c r="R597" s="76">
        <f t="shared" ca="1" si="541"/>
        <v>0</v>
      </c>
      <c r="S597" s="76">
        <f t="shared" ca="1" si="541"/>
        <v>0</v>
      </c>
      <c r="T597" s="76">
        <f t="shared" ca="1" si="541"/>
        <v>0</v>
      </c>
      <c r="U597" s="76">
        <f t="shared" ca="1" si="541"/>
        <v>0</v>
      </c>
      <c r="V597" s="76">
        <f t="shared" ca="1" si="541"/>
        <v>0</v>
      </c>
      <c r="W597" s="76">
        <f t="shared" ca="1" si="541"/>
        <v>0</v>
      </c>
      <c r="X597" s="76">
        <f t="shared" ref="X597:AA597" ca="1" si="542">IF($C593=LataProjekcji,ROUND($C594-X596,0),ROUND(IF(X595=0,0,$C594-X596),0))</f>
        <v>0</v>
      </c>
      <c r="Y597" s="76">
        <f t="shared" ca="1" si="542"/>
        <v>0</v>
      </c>
      <c r="Z597" s="76">
        <f t="shared" ca="1" si="542"/>
        <v>0</v>
      </c>
      <c r="AA597" s="76">
        <f t="shared" ca="1" si="542"/>
        <v>0</v>
      </c>
      <c r="AB597" s="76">
        <f t="shared" ref="AB597:AE597" ca="1" si="543">IF($C593=LataProjekcji,ROUND($C594-AB596,0),ROUND(IF(AB595=0,0,$C594-AB596),0))</f>
        <v>0</v>
      </c>
      <c r="AC597" s="76">
        <f t="shared" ca="1" si="543"/>
        <v>0</v>
      </c>
      <c r="AD597" s="76">
        <f t="shared" ca="1" si="543"/>
        <v>0</v>
      </c>
      <c r="AE597" s="76">
        <f t="shared" ca="1" si="543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370</v>
      </c>
      <c r="C599" s="21">
        <f>C592+1</f>
        <v>43</v>
      </c>
      <c r="D599" s="458">
        <f>D592+1</f>
        <v>87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395</v>
      </c>
      <c r="C600" s="164">
        <f ca="1">IFERROR(YEAR(OFFSET($D$62,C599,0)),0)</f>
        <v>0</v>
      </c>
      <c r="D600" s="164">
        <f ca="1">IFERROR(MONTH(OFFSET($D$62,C599,0)),0)</f>
        <v>0</v>
      </c>
      <c r="E600" s="527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388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396</v>
      </c>
      <c r="C602" s="244">
        <f ca="1">IF(ISBLANK(OFFSET($D$62,C599,0)),0,IF(OFFSET($C$62,C599,0)&gt;10,ROUND(C601*am_wnip,0),IF(C601&lt;0,0,C601)))</f>
        <v>0</v>
      </c>
      <c r="D602" s="21"/>
      <c r="E602" s="21"/>
      <c r="F602" s="21"/>
      <c r="G602" s="21"/>
      <c r="I602" s="21"/>
      <c r="J602" s="458" cm="1">
        <f t="array" aca="1" ref="J602" ca="1">OFFSET('Środki trwałe'!$C$195,'Rozliczenie dotacji'!D599,,)</f>
        <v>0</v>
      </c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397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44">ROUND(K603+L602,0)</f>
        <v>0</v>
      </c>
      <c r="M603" s="22">
        <f t="shared" ca="1" si="544"/>
        <v>0</v>
      </c>
      <c r="N603" s="22">
        <f t="shared" ca="1" si="544"/>
        <v>0</v>
      </c>
      <c r="O603" s="22">
        <f t="shared" ca="1" si="544"/>
        <v>0</v>
      </c>
      <c r="P603" s="22">
        <f t="shared" ca="1" si="544"/>
        <v>0</v>
      </c>
      <c r="Q603" s="22">
        <f t="shared" ca="1" si="544"/>
        <v>0</v>
      </c>
      <c r="R603" s="22">
        <f t="shared" ca="1" si="544"/>
        <v>0</v>
      </c>
      <c r="S603" s="22">
        <f t="shared" ca="1" si="544"/>
        <v>0</v>
      </c>
      <c r="T603" s="22">
        <f t="shared" ca="1" si="544"/>
        <v>0</v>
      </c>
      <c r="U603" s="22">
        <f t="shared" ca="1" si="544"/>
        <v>0</v>
      </c>
      <c r="V603" s="22">
        <f t="shared" ca="1" si="544"/>
        <v>0</v>
      </c>
      <c r="W603" s="22">
        <f t="shared" ca="1" si="544"/>
        <v>0</v>
      </c>
      <c r="X603" s="22">
        <f ca="1">ROUND(W603+X602,0)</f>
        <v>0</v>
      </c>
      <c r="Y603" s="22">
        <f t="shared" ref="Y603:AA603" ca="1" si="545">ROUND(X603+Y602,0)</f>
        <v>0</v>
      </c>
      <c r="Z603" s="22">
        <f t="shared" ca="1" si="545"/>
        <v>0</v>
      </c>
      <c r="AA603" s="22">
        <f t="shared" ca="1" si="545"/>
        <v>0</v>
      </c>
      <c r="AB603" s="22">
        <f t="shared" ref="AB603" ca="1" si="546">ROUND(AA603+AB602,0)</f>
        <v>0</v>
      </c>
      <c r="AC603" s="22">
        <f t="shared" ref="AC603" ca="1" si="547">ROUND(AB603+AC602,0)</f>
        <v>0</v>
      </c>
      <c r="AD603" s="22">
        <f t="shared" ref="AD603" ca="1" si="548">ROUND(AC603+AD602,0)</f>
        <v>0</v>
      </c>
      <c r="AE603" s="22">
        <f t="shared" ref="AE603" ca="1" si="549">ROUND(AD603+AE602,0)</f>
        <v>0</v>
      </c>
    </row>
    <row r="604" spans="1:31" hidden="1">
      <c r="A604" s="258"/>
      <c r="B604" s="21" t="s">
        <v>388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50">IF($C600=LataProjekcji,ROUND($C601-K603,0),ROUND(IF(K602=0,0,$C601-K603),0))</f>
        <v>0</v>
      </c>
      <c r="L604" s="76">
        <f t="shared" ca="1" si="550"/>
        <v>0</v>
      </c>
      <c r="M604" s="76">
        <f t="shared" ca="1" si="550"/>
        <v>0</v>
      </c>
      <c r="N604" s="76">
        <f t="shared" ca="1" si="550"/>
        <v>0</v>
      </c>
      <c r="O604" s="76">
        <f t="shared" ca="1" si="550"/>
        <v>0</v>
      </c>
      <c r="P604" s="76">
        <f t="shared" ca="1" si="550"/>
        <v>0</v>
      </c>
      <c r="Q604" s="76">
        <f t="shared" ca="1" si="550"/>
        <v>0</v>
      </c>
      <c r="R604" s="76">
        <f t="shared" ca="1" si="550"/>
        <v>0</v>
      </c>
      <c r="S604" s="76">
        <f t="shared" ca="1" si="550"/>
        <v>0</v>
      </c>
      <c r="T604" s="76">
        <f t="shared" ca="1" si="550"/>
        <v>0</v>
      </c>
      <c r="U604" s="76">
        <f t="shared" ca="1" si="550"/>
        <v>0</v>
      </c>
      <c r="V604" s="76">
        <f t="shared" ca="1" si="550"/>
        <v>0</v>
      </c>
      <c r="W604" s="76">
        <f t="shared" ca="1" si="550"/>
        <v>0</v>
      </c>
      <c r="X604" s="76">
        <f t="shared" ref="X604:AA604" ca="1" si="551">IF($C600=LataProjekcji,ROUND($C601-X603,0),ROUND(IF(X602=0,0,$C601-X603),0))</f>
        <v>0</v>
      </c>
      <c r="Y604" s="76">
        <f t="shared" ca="1" si="551"/>
        <v>0</v>
      </c>
      <c r="Z604" s="76">
        <f t="shared" ca="1" si="551"/>
        <v>0</v>
      </c>
      <c r="AA604" s="76">
        <f t="shared" ca="1" si="551"/>
        <v>0</v>
      </c>
      <c r="AB604" s="76">
        <f t="shared" ref="AB604:AE604" ca="1" si="552">IF($C600=LataProjekcji,ROUND($C601-AB603,0),ROUND(IF(AB602=0,0,$C601-AB603),0))</f>
        <v>0</v>
      </c>
      <c r="AC604" s="76">
        <f t="shared" ca="1" si="552"/>
        <v>0</v>
      </c>
      <c r="AD604" s="76">
        <f t="shared" ca="1" si="552"/>
        <v>0</v>
      </c>
      <c r="AE604" s="76">
        <f t="shared" ca="1" si="552"/>
        <v>0</v>
      </c>
    </row>
    <row r="605" spans="1:31" hidden="1">
      <c r="A605" s="258"/>
      <c r="B605" s="21"/>
      <c r="C605" s="21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370</v>
      </c>
      <c r="C606" s="21">
        <f>C599+1</f>
        <v>44</v>
      </c>
      <c r="D606" s="458">
        <f>D599+1</f>
        <v>88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395</v>
      </c>
      <c r="C607" s="164">
        <f ca="1">IFERROR(YEAR(OFFSET($D$62,C606,0)),0)</f>
        <v>0</v>
      </c>
      <c r="D607" s="164">
        <f ca="1">IFERROR(MONTH(OFFSET($D$62,C606,0)),0)</f>
        <v>0</v>
      </c>
      <c r="E607" s="527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388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396</v>
      </c>
      <c r="C609" s="244">
        <f ca="1">IF(ISBLANK(OFFSET($D$62,C606,0)),0,IF(OFFSET($C$62,C606,0)&gt;10,ROUND(C608*am_wnip,0),IF(C608&lt;0,0,C608)))</f>
        <v>0</v>
      </c>
      <c r="D609" s="21"/>
      <c r="E609" s="21"/>
      <c r="F609" s="21"/>
      <c r="G609" s="21"/>
      <c r="I609" s="21"/>
      <c r="J609" s="458" cm="1">
        <f t="array" aca="1" ref="J609" ca="1">OFFSET('Środki trwałe'!$C$195,'Rozliczenie dotacji'!D606,,)</f>
        <v>0</v>
      </c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397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53">ROUND(K610+L609,0)</f>
        <v>0</v>
      </c>
      <c r="M610" s="22">
        <f t="shared" ca="1" si="553"/>
        <v>0</v>
      </c>
      <c r="N610" s="22">
        <f t="shared" ca="1" si="553"/>
        <v>0</v>
      </c>
      <c r="O610" s="22">
        <f t="shared" ca="1" si="553"/>
        <v>0</v>
      </c>
      <c r="P610" s="22">
        <f t="shared" ca="1" si="553"/>
        <v>0</v>
      </c>
      <c r="Q610" s="22">
        <f t="shared" ca="1" si="553"/>
        <v>0</v>
      </c>
      <c r="R610" s="22">
        <f t="shared" ca="1" si="553"/>
        <v>0</v>
      </c>
      <c r="S610" s="22">
        <f t="shared" ca="1" si="553"/>
        <v>0</v>
      </c>
      <c r="T610" s="22">
        <f t="shared" ca="1" si="553"/>
        <v>0</v>
      </c>
      <c r="U610" s="22">
        <f t="shared" ca="1" si="553"/>
        <v>0</v>
      </c>
      <c r="V610" s="22">
        <f t="shared" ca="1" si="553"/>
        <v>0</v>
      </c>
      <c r="W610" s="22">
        <f t="shared" ca="1" si="553"/>
        <v>0</v>
      </c>
      <c r="X610" s="22">
        <f ca="1">ROUND(W610+X609,0)</f>
        <v>0</v>
      </c>
      <c r="Y610" s="22">
        <f t="shared" ref="Y610:AA610" ca="1" si="554">ROUND(X610+Y609,0)</f>
        <v>0</v>
      </c>
      <c r="Z610" s="22">
        <f t="shared" ca="1" si="554"/>
        <v>0</v>
      </c>
      <c r="AA610" s="22">
        <f t="shared" ca="1" si="554"/>
        <v>0</v>
      </c>
      <c r="AB610" s="22">
        <f t="shared" ref="AB610" ca="1" si="555">ROUND(AA610+AB609,0)</f>
        <v>0</v>
      </c>
      <c r="AC610" s="22">
        <f t="shared" ref="AC610" ca="1" si="556">ROUND(AB610+AC609,0)</f>
        <v>0</v>
      </c>
      <c r="AD610" s="22">
        <f t="shared" ref="AD610" ca="1" si="557">ROUND(AC610+AD609,0)</f>
        <v>0</v>
      </c>
      <c r="AE610" s="22">
        <f t="shared" ref="AE610" ca="1" si="558">ROUND(AD610+AE609,0)</f>
        <v>0</v>
      </c>
    </row>
    <row r="611" spans="1:31" hidden="1">
      <c r="A611" s="258"/>
      <c r="B611" s="21" t="s">
        <v>388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59">IF($C607=LataProjekcji,ROUND($C608-K610,0),ROUND(IF(K609=0,0,$C608-K610),0))</f>
        <v>0</v>
      </c>
      <c r="L611" s="76">
        <f t="shared" ca="1" si="559"/>
        <v>0</v>
      </c>
      <c r="M611" s="76">
        <f t="shared" ca="1" si="559"/>
        <v>0</v>
      </c>
      <c r="N611" s="76">
        <f t="shared" ca="1" si="559"/>
        <v>0</v>
      </c>
      <c r="O611" s="76">
        <f t="shared" ca="1" si="559"/>
        <v>0</v>
      </c>
      <c r="P611" s="76">
        <f t="shared" ca="1" si="559"/>
        <v>0</v>
      </c>
      <c r="Q611" s="76">
        <f t="shared" ca="1" si="559"/>
        <v>0</v>
      </c>
      <c r="R611" s="76">
        <f t="shared" ca="1" si="559"/>
        <v>0</v>
      </c>
      <c r="S611" s="76">
        <f t="shared" ca="1" si="559"/>
        <v>0</v>
      </c>
      <c r="T611" s="76">
        <f t="shared" ca="1" si="559"/>
        <v>0</v>
      </c>
      <c r="U611" s="76">
        <f t="shared" ca="1" si="559"/>
        <v>0</v>
      </c>
      <c r="V611" s="76">
        <f t="shared" ca="1" si="559"/>
        <v>0</v>
      </c>
      <c r="W611" s="76">
        <f t="shared" ca="1" si="559"/>
        <v>0</v>
      </c>
      <c r="X611" s="76">
        <f t="shared" ref="X611:AA611" ca="1" si="560">IF($C607=LataProjekcji,ROUND($C608-X610,0),ROUND(IF(X609=0,0,$C608-X610),0))</f>
        <v>0</v>
      </c>
      <c r="Y611" s="76">
        <f t="shared" ca="1" si="560"/>
        <v>0</v>
      </c>
      <c r="Z611" s="76">
        <f t="shared" ca="1" si="560"/>
        <v>0</v>
      </c>
      <c r="AA611" s="76">
        <f t="shared" ca="1" si="560"/>
        <v>0</v>
      </c>
      <c r="AB611" s="76">
        <f t="shared" ref="AB611:AE611" ca="1" si="561">IF($C607=LataProjekcji,ROUND($C608-AB610,0),ROUND(IF(AB609=0,0,$C608-AB610),0))</f>
        <v>0</v>
      </c>
      <c r="AC611" s="76">
        <f t="shared" ca="1" si="561"/>
        <v>0</v>
      </c>
      <c r="AD611" s="76">
        <f t="shared" ca="1" si="561"/>
        <v>0</v>
      </c>
      <c r="AE611" s="76">
        <f t="shared" ca="1" si="561"/>
        <v>0</v>
      </c>
    </row>
    <row r="615" spans="1:31" ht="12.5" hidden="1" thickBot="1"/>
    <row r="616" spans="1:31" ht="12.5" hidden="1" thickBot="1">
      <c r="A616" s="258"/>
      <c r="B616" s="20" t="s">
        <v>371</v>
      </c>
      <c r="C616" s="249">
        <v>53</v>
      </c>
      <c r="D616" s="457">
        <v>131</v>
      </c>
      <c r="E616" s="21" t="s">
        <v>392</v>
      </c>
      <c r="F616" s="48"/>
      <c r="G616" s="50" t="s">
        <v>393</v>
      </c>
      <c r="H616" s="320"/>
      <c r="I616" s="21" t="s">
        <v>394</v>
      </c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</row>
    <row r="617" spans="1:31" ht="12.5" hidden="1" thickBot="1">
      <c r="A617" s="258"/>
      <c r="B617" s="21" t="s">
        <v>395</v>
      </c>
      <c r="C617" s="164">
        <f ca="1">IFERROR(YEAR(OFFSET($D$62,C616,0)),0)</f>
        <v>0</v>
      </c>
      <c r="D617" s="164">
        <f ca="1">IFERROR(MONTH(OFFSET($D$62,C616,0)),0)</f>
        <v>0</v>
      </c>
      <c r="E617" s="556">
        <f ca="1">IleMiesiecyDoKoncaRokuRozliczenieDotacji</f>
        <v>0</v>
      </c>
      <c r="F617" s="49"/>
      <c r="G617" s="51">
        <f>C120-F617</f>
        <v>0</v>
      </c>
      <c r="H617" s="321"/>
      <c r="I617" s="22">
        <f>C120-F617-G617</f>
        <v>0</v>
      </c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</row>
    <row r="618" spans="1:31" ht="12.5" hidden="1" thickBot="1">
      <c r="A618" s="258"/>
      <c r="B618" s="21" t="s">
        <v>388</v>
      </c>
      <c r="C618" s="244">
        <f ca="1">IF(OFFSET($F$62,C616,0)&lt;0,0,OFFSET($F$62,C616,0))</f>
        <v>0</v>
      </c>
      <c r="D618" s="22" t="str">
        <f ca="1">OFFSET($C$62,C616,0)</f>
        <v/>
      </c>
      <c r="E618" s="557">
        <f ca="1">IF(OR(am_grunty=0,ISBLANK(am_grunty)),$C618,IF(D618&gt;10,ROUND(($C619/12)*$E617,0),$C618))</f>
        <v>0</v>
      </c>
      <c r="F618" s="21" t="s">
        <v>403</v>
      </c>
      <c r="G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</row>
    <row r="619" spans="1:31" hidden="1">
      <c r="A619" s="258"/>
      <c r="B619" s="21" t="s">
        <v>396</v>
      </c>
      <c r="C619" s="244">
        <f ca="1">IF(ISBLANK(OFFSET($D$62,C616,0)),0,IF(OFFSET($C$62,C616,0)&gt;10,ROUND(C618*am_grunty,0),IF(C618&lt;0,0,C618)))</f>
        <v>0</v>
      </c>
      <c r="D619" s="21"/>
      <c r="E619" s="21"/>
      <c r="F619" s="21"/>
      <c r="G619" s="21"/>
      <c r="I619" s="21"/>
      <c r="J619" s="458" cm="1">
        <f t="array" aca="1" ref="J619" ca="1">OFFSET('Środki trwałe'!$C$195,'Rozliczenie dotacji'!D616,,)</f>
        <v>0</v>
      </c>
      <c r="K619" s="74">
        <f ca="1">ROUND(IF($C617=LataProjekcji,$E618,IF($C617=LataProjekcji,$C619,0)),0)</f>
        <v>0</v>
      </c>
      <c r="L619" s="247">
        <f ca="1">ROUND(IF(OR(AND($C617=LataProjekcji,$E617&gt;0),AND($C617=LataProjekcji,$E617=0,$D618&lt;=10)),$E618,IF($C617&lt;LataProjekcji,IF((SUM($K619:K619)+$C619)&lt;$C618,$C619,$C618-SUM($K619:K619)),0)),0)</f>
        <v>0</v>
      </c>
      <c r="M619" s="247">
        <f ca="1">ROUND(IF(OR(AND($C617=LataProjekcji,$E617&gt;0),AND($C617=LataProjekcji,$E617=0,$D618&lt;=10)),$E618,IF($C617&lt;LataProjekcji,IF((SUM($K619:L619)+$C619)&lt;$C618,$C619,$C618-SUM($K619:L619)),0)),0)</f>
        <v>0</v>
      </c>
      <c r="N619" s="247">
        <f ca="1">ROUND(IF(OR(AND($C617=LataProjekcji,$E617&gt;0),AND($C617=LataProjekcji,$E617=0,$D618&lt;=10)),$E618,IF($C617&lt;LataProjekcji,IF((SUM($K619:M619)+$C619)&lt;$C618,$C619,$C618-SUM($K619:M619)),0)),0)</f>
        <v>0</v>
      </c>
      <c r="O619" s="247">
        <f ca="1">ROUND(IF(OR(AND($C617=LataProjekcji,$E617&gt;0),AND($C617=LataProjekcji,$E617=0,$D618&lt;=10)),$E618,IF($C617&lt;LataProjekcji,IF((SUM($K619:N619)+$C619)&lt;$C618,$C619,$C618-SUM($K619:N619)),0)),0)</f>
        <v>0</v>
      </c>
      <c r="P619" s="247">
        <f ca="1">ROUND(IF(OR(AND($C617=LataProjekcji,$E617&gt;0),AND($C617=LataProjekcji,$E617=0,$D618&lt;=10)),$E618,IF($C617&lt;LataProjekcji,IF((SUM($K619:O619)+$C619)&lt;$C618,$C619,$C618-SUM($K619:O619)),0)),0)</f>
        <v>0</v>
      </c>
      <c r="Q619" s="247">
        <f ca="1">ROUND(IF(OR(AND($C617=LataProjekcji,$E617&gt;0),AND($C617=LataProjekcji,$E617=0,$D618&lt;=10)),$E618,IF($C617&lt;LataProjekcji,IF((SUM($K619:P619)+$C619)&lt;$C618,$C619,$C618-SUM($K619:P619)),0)),0)</f>
        <v>0</v>
      </c>
      <c r="R619" s="247">
        <f ca="1">ROUND(IF(OR(AND($C617=LataProjekcji,$E617&gt;0),AND($C617=LataProjekcji,$E617=0,$D618&lt;=10)),$E618,IF($C617&lt;LataProjekcji,IF((SUM($K619:Q619)+$C619)&lt;$C618,$C619,$C618-SUM($K619:Q619)),0)),0)</f>
        <v>0</v>
      </c>
      <c r="S619" s="247">
        <f ca="1">ROUND(IF(OR(AND($C617=LataProjekcji,$E617&gt;0),AND($C617=LataProjekcji,$E617=0,$D618&lt;=10)),$E618,IF($C617&lt;LataProjekcji,IF((SUM($K619:R619)+$C619)&lt;$C618,$C619,$C618-SUM($K619:R619)),0)),0)</f>
        <v>0</v>
      </c>
      <c r="T619" s="247">
        <f ca="1">ROUND(IF(OR(AND($C617=LataProjekcji,$E617&gt;0),AND($C617=LataProjekcji,$E617=0,$D618&lt;=10)),$E618,IF($C617&lt;LataProjekcji,IF((SUM($K619:S619)+$C619)&lt;$C618,$C619,$C618-SUM($K619:S619)),0)),0)</f>
        <v>0</v>
      </c>
      <c r="U619" s="247">
        <f ca="1">ROUND(IF(OR(AND($C617=LataProjekcji,$E617&gt;0),AND($C617=LataProjekcji,$E617=0,$D618&lt;=10)),$E618,IF($C617&lt;LataProjekcji,IF((SUM($K619:T619)+$C619)&lt;$C618,$C619,$C618-SUM($K619:T619)),0)),0)</f>
        <v>0</v>
      </c>
      <c r="V619" s="247">
        <f ca="1">ROUND(IF(OR(AND($C617=LataProjekcji,$E617&gt;0),AND($C617=LataProjekcji,$E617=0,$D618&lt;=10)),$E618,IF($C617&lt;LataProjekcji,IF((SUM($K619:U619)+$C619)&lt;$C618,$C619,$C618-SUM($K619:U619)),0)),0)</f>
        <v>0</v>
      </c>
      <c r="W619" s="247">
        <f ca="1">ROUND(IF(OR(AND($C617=LataProjekcji,$E617&gt;0),AND($C617=LataProjekcji,$E617=0,$D618&lt;=10)),$E618,IF($C617&lt;LataProjekcji,IF((SUM($K619:V619)+$C619)&lt;$C618,$C619,$C618-SUM($K619:V619)),0)),0)</f>
        <v>0</v>
      </c>
      <c r="X619" s="247">
        <f ca="1">ROUND(IF(OR(AND($C617=LataProjekcji,$E617&gt;0),AND($C617=LataProjekcji,$E617=0,$D618&lt;=10)),$E618,IF($C617&lt;LataProjekcji,IF((SUM($K619:W619)+$C619)&lt;$C618,$C619,$C618-SUM($K619:W619)),0)),0)</f>
        <v>0</v>
      </c>
      <c r="Y619" s="247">
        <f ca="1">ROUND(IF(OR(AND($C617=LataProjekcji,$E617&gt;0),AND($C617=LataProjekcji,$E617=0,$D618&lt;=10)),$E618,IF($C617&lt;LataProjekcji,IF((SUM($K619:X619)+$C619)&lt;$C618,$C619,$C618-SUM($K619:X619)),0)),0)</f>
        <v>0</v>
      </c>
      <c r="Z619" s="247">
        <f ca="1">ROUND(IF(OR(AND($C617=LataProjekcji,$E617&gt;0),AND($C617=LataProjekcji,$E617=0,$D618&lt;=10)),$E618,IF($C617&lt;LataProjekcji,IF((SUM($K619:Y619)+$C619)&lt;$C618,$C619,$C618-SUM($K619:Y619)),0)),0)</f>
        <v>0</v>
      </c>
      <c r="AA619" s="247">
        <f ca="1">ROUND(IF(OR(AND($C617=LataProjekcji,$E617&gt;0),AND($C617=LataProjekcji,$E617=0,$D618&lt;=10)),$E618,IF($C617&lt;LataProjekcji,IF((SUM($K619:Z619)+$C619)&lt;$C618,$C619,$C618-SUM($K619:Z619)),0)),0)</f>
        <v>0</v>
      </c>
      <c r="AB619" s="247">
        <f ca="1">ROUND(IF(OR(AND($C617=LataProjekcji,$E617&gt;0),AND($C617=LataProjekcji,$E617=0,$D618&lt;=10)),$E618,IF($C617&lt;LataProjekcji,IF((SUM($K619:AA619)+$C619)&lt;$C618,$C619,$C618-SUM($K619:AA619)),0)),0)</f>
        <v>0</v>
      </c>
      <c r="AC619" s="247">
        <f ca="1">ROUND(IF(OR(AND($C617=LataProjekcji,$E617&gt;0),AND($C617=LataProjekcji,$E617=0,$D618&lt;=10)),$E618,IF($C617&lt;LataProjekcji,IF((SUM($K619:AB619)+$C619)&lt;$C618,$C619,$C618-SUM($K619:AB619)),0)),0)</f>
        <v>0</v>
      </c>
      <c r="AD619" s="247">
        <f ca="1">ROUND(IF(OR(AND($C617=LataProjekcji,$E617&gt;0),AND($C617=LataProjekcji,$E617=0,$D618&lt;=10)),$E618,IF($C617&lt;LataProjekcji,IF((SUM($K619:AC619)+$C619)&lt;$C618,$C619,$C618-SUM($K619:AC619)),0)),0)</f>
        <v>0</v>
      </c>
      <c r="AE619" s="247">
        <f ca="1">ROUND(IF(OR(AND($C617=LataProjekcji,$E617&gt;0),AND($C617=LataProjekcji,$E617=0,$D618&lt;=10)),$E618,IF($C617&lt;LataProjekcji,IF((SUM($K619:AD619)+$C619)&lt;$C618,$C619,$C618-SUM($K619:AD619)),0)),0)</f>
        <v>0</v>
      </c>
    </row>
    <row r="620" spans="1:31" hidden="1">
      <c r="A620" s="258"/>
      <c r="B620" s="21" t="s">
        <v>397</v>
      </c>
      <c r="C620" s="22"/>
      <c r="D620" s="21"/>
      <c r="E620" s="21"/>
      <c r="F620" s="21"/>
      <c r="G620" s="21"/>
      <c r="I620" s="21"/>
      <c r="J620" s="21"/>
      <c r="K620" s="22">
        <f ca="1">ROUND(K619,0)</f>
        <v>0</v>
      </c>
      <c r="L620" s="22">
        <f t="shared" ref="L620:W620" ca="1" si="562">ROUND(K620+L619,0)</f>
        <v>0</v>
      </c>
      <c r="M620" s="22">
        <f t="shared" ca="1" si="562"/>
        <v>0</v>
      </c>
      <c r="N620" s="22">
        <f t="shared" ca="1" si="562"/>
        <v>0</v>
      </c>
      <c r="O620" s="22">
        <f t="shared" ca="1" si="562"/>
        <v>0</v>
      </c>
      <c r="P620" s="22">
        <f t="shared" ca="1" si="562"/>
        <v>0</v>
      </c>
      <c r="Q620" s="22">
        <f t="shared" ca="1" si="562"/>
        <v>0</v>
      </c>
      <c r="R620" s="22">
        <f t="shared" ca="1" si="562"/>
        <v>0</v>
      </c>
      <c r="S620" s="22">
        <f t="shared" ca="1" si="562"/>
        <v>0</v>
      </c>
      <c r="T620" s="22">
        <f t="shared" ca="1" si="562"/>
        <v>0</v>
      </c>
      <c r="U620" s="22">
        <f t="shared" ca="1" si="562"/>
        <v>0</v>
      </c>
      <c r="V620" s="22">
        <f t="shared" ca="1" si="562"/>
        <v>0</v>
      </c>
      <c r="W620" s="22">
        <f t="shared" ca="1" si="562"/>
        <v>0</v>
      </c>
      <c r="X620" s="22">
        <f ca="1">ROUND(W620+X619,0)</f>
        <v>0</v>
      </c>
      <c r="Y620" s="22">
        <f t="shared" ref="Y620:AA620" ca="1" si="563">ROUND(X620+Y619,0)</f>
        <v>0</v>
      </c>
      <c r="Z620" s="22">
        <f t="shared" ca="1" si="563"/>
        <v>0</v>
      </c>
      <c r="AA620" s="22">
        <f t="shared" ca="1" si="563"/>
        <v>0</v>
      </c>
      <c r="AB620" s="22">
        <f t="shared" ref="AB620" ca="1" si="564">ROUND(AA620+AB619,0)</f>
        <v>0</v>
      </c>
      <c r="AC620" s="22">
        <f t="shared" ref="AC620" ca="1" si="565">ROUND(AB620+AC619,0)</f>
        <v>0</v>
      </c>
      <c r="AD620" s="22">
        <f t="shared" ref="AD620" ca="1" si="566">ROUND(AC620+AD619,0)</f>
        <v>0</v>
      </c>
      <c r="AE620" s="22">
        <f t="shared" ref="AE620" ca="1" si="567">ROUND(AD620+AE619,0)</f>
        <v>0</v>
      </c>
    </row>
    <row r="621" spans="1:31" hidden="1">
      <c r="A621" s="258"/>
      <c r="B621" s="21" t="s">
        <v>388</v>
      </c>
      <c r="C621" s="22"/>
      <c r="D621" s="21"/>
      <c r="E621" s="21"/>
      <c r="F621" s="21"/>
      <c r="G621" s="21"/>
      <c r="I621" s="21"/>
      <c r="J621" s="21"/>
      <c r="K621" s="76">
        <f t="shared" ref="K621:W621" ca="1" si="568">IF($C617=LataProjekcji,ROUND($C618-K620,0),ROUND(IF(K619=0,0,$C618-K620),0))</f>
        <v>0</v>
      </c>
      <c r="L621" s="76">
        <f t="shared" ca="1" si="568"/>
        <v>0</v>
      </c>
      <c r="M621" s="76">
        <f t="shared" ca="1" si="568"/>
        <v>0</v>
      </c>
      <c r="N621" s="76">
        <f t="shared" ca="1" si="568"/>
        <v>0</v>
      </c>
      <c r="O621" s="76">
        <f t="shared" ca="1" si="568"/>
        <v>0</v>
      </c>
      <c r="P621" s="76">
        <f t="shared" ca="1" si="568"/>
        <v>0</v>
      </c>
      <c r="Q621" s="76">
        <f t="shared" ca="1" si="568"/>
        <v>0</v>
      </c>
      <c r="R621" s="76">
        <f t="shared" ca="1" si="568"/>
        <v>0</v>
      </c>
      <c r="S621" s="76">
        <f t="shared" ca="1" si="568"/>
        <v>0</v>
      </c>
      <c r="T621" s="76">
        <f t="shared" ca="1" si="568"/>
        <v>0</v>
      </c>
      <c r="U621" s="76">
        <f t="shared" ca="1" si="568"/>
        <v>0</v>
      </c>
      <c r="V621" s="76">
        <f t="shared" ca="1" si="568"/>
        <v>0</v>
      </c>
      <c r="W621" s="76">
        <f t="shared" ca="1" si="568"/>
        <v>0</v>
      </c>
      <c r="X621" s="76">
        <f t="shared" ref="X621:AA621" ca="1" si="569">IF($C617=LataProjekcji,ROUND($C618-X620,0),ROUND(IF(X619=0,0,$C618-X620),0))</f>
        <v>0</v>
      </c>
      <c r="Y621" s="76">
        <f t="shared" ca="1" si="569"/>
        <v>0</v>
      </c>
      <c r="Z621" s="76">
        <f t="shared" ca="1" si="569"/>
        <v>0</v>
      </c>
      <c r="AA621" s="76">
        <f t="shared" ca="1" si="569"/>
        <v>0</v>
      </c>
      <c r="AB621" s="76">
        <f t="shared" ref="AB621:AE621" ca="1" si="570">IF($C617=LataProjekcji,ROUND($C618-AB620,0),ROUND(IF(AB619=0,0,$C618-AB620),0))</f>
        <v>0</v>
      </c>
      <c r="AC621" s="76">
        <f t="shared" ca="1" si="570"/>
        <v>0</v>
      </c>
      <c r="AD621" s="76">
        <f t="shared" ca="1" si="570"/>
        <v>0</v>
      </c>
      <c r="AE621" s="76">
        <f t="shared" ca="1" si="570"/>
        <v>0</v>
      </c>
    </row>
    <row r="622" spans="1:31" hidden="1">
      <c r="A622" s="258"/>
      <c r="B622" s="21"/>
      <c r="C622" s="22"/>
      <c r="D622" s="21"/>
      <c r="E622" s="21"/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0" t="s">
        <v>371</v>
      </c>
      <c r="C623" s="21">
        <f>C616+1</f>
        <v>54</v>
      </c>
      <c r="D623" s="458">
        <f>D616+1</f>
        <v>132</v>
      </c>
      <c r="E623" s="21"/>
      <c r="F623" s="21"/>
      <c r="G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</row>
    <row r="624" spans="1:31" ht="12.5" hidden="1" thickBot="1">
      <c r="A624" s="258"/>
      <c r="B624" s="21" t="s">
        <v>395</v>
      </c>
      <c r="C624" s="164">
        <f ca="1">IFERROR(YEAR(OFFSET($D$62,C623,0)),0)</f>
        <v>0</v>
      </c>
      <c r="D624" s="164">
        <f ca="1">IFERROR(MONTH(OFFSET($D$62,C623,0)),0)</f>
        <v>0</v>
      </c>
      <c r="E624" s="527">
        <f ca="1">IleMiesiecyDoKoncaRokuRozliczenieDotacji</f>
        <v>0</v>
      </c>
      <c r="F624" s="21"/>
      <c r="G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</row>
    <row r="625" spans="1:31" ht="12.5" hidden="1" thickBot="1">
      <c r="A625" s="258"/>
      <c r="B625" s="21" t="s">
        <v>388</v>
      </c>
      <c r="C625" s="244">
        <f ca="1">IF(OFFSET($F$62,C623,0)&lt;0,0,OFFSET($F$62,C623,0))</f>
        <v>0</v>
      </c>
      <c r="D625" s="22" t="str">
        <f ca="1">OFFSET($C$62,C623,0)</f>
        <v/>
      </c>
      <c r="E625" s="557">
        <f ca="1">IF(OR(am_grunty=0,ISBLANK(am_grunty)),$C625,IF(D625&gt;10,ROUND(($C626/12)*$E624,0),$C625))</f>
        <v>0</v>
      </c>
      <c r="F625" s="21"/>
      <c r="G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</row>
    <row r="626" spans="1:31" hidden="1">
      <c r="A626" s="258"/>
      <c r="B626" s="21" t="s">
        <v>396</v>
      </c>
      <c r="C626" s="244">
        <f ca="1">IF(ISBLANK(OFFSET($D$62,C623,0)),0,IF(OFFSET($C$62,C623,0)&gt;10,ROUND(C625*am_grunty,0),IF(C625&lt;0,0,C625)))</f>
        <v>0</v>
      </c>
      <c r="D626" s="21"/>
      <c r="E626" s="21"/>
      <c r="F626" s="21"/>
      <c r="G626" s="21"/>
      <c r="I626" s="21"/>
      <c r="J626" s="458" cm="1">
        <f t="array" aca="1" ref="J626" ca="1">OFFSET('Środki trwałe'!$C$195,'Rozliczenie dotacji'!D623,,)</f>
        <v>0</v>
      </c>
      <c r="K626" s="74">
        <f ca="1">ROUND(IF($C624=LataProjekcji,$E625,IF($C624=LataProjekcji,$C626,0)),0)</f>
        <v>0</v>
      </c>
      <c r="L626" s="247">
        <f ca="1">ROUND(IF(OR(AND($C624=LataProjekcji,$E624&gt;0),AND($C624=LataProjekcji,$E624=0,$D625&lt;=10)),$E625,IF($C624&lt;LataProjekcji,IF((SUM($K626:K626)+$C626)&lt;$C625,$C626,$C625-SUM($K626:K626)),0)),0)</f>
        <v>0</v>
      </c>
      <c r="M626" s="247">
        <f ca="1">ROUND(IF(OR(AND($C624=LataProjekcji,$E624&gt;0),AND($C624=LataProjekcji,$E624=0,$D625&lt;=10)),$E625,IF($C624&lt;LataProjekcji,IF((SUM($K626:L626)+$C626)&lt;$C625,$C626,$C625-SUM($K626:L626)),0)),0)</f>
        <v>0</v>
      </c>
      <c r="N626" s="247">
        <f ca="1">ROUND(IF(OR(AND($C624=LataProjekcji,$E624&gt;0),AND($C624=LataProjekcji,$E624=0,$D625&lt;=10)),$E625,IF($C624&lt;LataProjekcji,IF((SUM($K626:M626)+$C626)&lt;$C625,$C626,$C625-SUM($K626:M626)),0)),0)</f>
        <v>0</v>
      </c>
      <c r="O626" s="247">
        <f ca="1">ROUND(IF(OR(AND($C624=LataProjekcji,$E624&gt;0),AND($C624=LataProjekcji,$E624=0,$D625&lt;=10)),$E625,IF($C624&lt;LataProjekcji,IF((SUM($K626:N626)+$C626)&lt;$C625,$C626,$C625-SUM($K626:N626)),0)),0)</f>
        <v>0</v>
      </c>
      <c r="P626" s="247">
        <f ca="1">ROUND(IF(OR(AND($C624=LataProjekcji,$E624&gt;0),AND($C624=LataProjekcji,$E624=0,$D625&lt;=10)),$E625,IF($C624&lt;LataProjekcji,IF((SUM($K626:O626)+$C626)&lt;$C625,$C626,$C625-SUM($K626:O626)),0)),0)</f>
        <v>0</v>
      </c>
      <c r="Q626" s="247">
        <f ca="1">ROUND(IF(OR(AND($C624=LataProjekcji,$E624&gt;0),AND($C624=LataProjekcji,$E624=0,$D625&lt;=10)),$E625,IF($C624&lt;LataProjekcji,IF((SUM($K626:P626)+$C626)&lt;$C625,$C626,$C625-SUM($K626:P626)),0)),0)</f>
        <v>0</v>
      </c>
      <c r="R626" s="247">
        <f ca="1">ROUND(IF(OR(AND($C624=LataProjekcji,$E624&gt;0),AND($C624=LataProjekcji,$E624=0,$D625&lt;=10)),$E625,IF($C624&lt;LataProjekcji,IF((SUM($K626:Q626)+$C626)&lt;$C625,$C626,$C625-SUM($K626:Q626)),0)),0)</f>
        <v>0</v>
      </c>
      <c r="S626" s="247">
        <f ca="1">ROUND(IF(OR(AND($C624=LataProjekcji,$E624&gt;0),AND($C624=LataProjekcji,$E624=0,$D625&lt;=10)),$E625,IF($C624&lt;LataProjekcji,IF((SUM($K626:R626)+$C626)&lt;$C625,$C626,$C625-SUM($K626:R626)),0)),0)</f>
        <v>0</v>
      </c>
      <c r="T626" s="247">
        <f ca="1">ROUND(IF(OR(AND($C624=LataProjekcji,$E624&gt;0),AND($C624=LataProjekcji,$E624=0,$D625&lt;=10)),$E625,IF($C624&lt;LataProjekcji,IF((SUM($K626:S626)+$C626)&lt;$C625,$C626,$C625-SUM($K626:S626)),0)),0)</f>
        <v>0</v>
      </c>
      <c r="U626" s="247">
        <f ca="1">ROUND(IF(OR(AND($C624=LataProjekcji,$E624&gt;0),AND($C624=LataProjekcji,$E624=0,$D625&lt;=10)),$E625,IF($C624&lt;LataProjekcji,IF((SUM($K626:T626)+$C626)&lt;$C625,$C626,$C625-SUM($K626:T626)),0)),0)</f>
        <v>0</v>
      </c>
      <c r="V626" s="247">
        <f ca="1">ROUND(IF(OR(AND($C624=LataProjekcji,$E624&gt;0),AND($C624=LataProjekcji,$E624=0,$D625&lt;=10)),$E625,IF($C624&lt;LataProjekcji,IF((SUM($K626:U626)+$C626)&lt;$C625,$C626,$C625-SUM($K626:U626)),0)),0)</f>
        <v>0</v>
      </c>
      <c r="W626" s="247">
        <f ca="1">ROUND(IF(OR(AND($C624=LataProjekcji,$E624&gt;0),AND($C624=LataProjekcji,$E624=0,$D625&lt;=10)),$E625,IF($C624&lt;LataProjekcji,IF((SUM($K626:V626)+$C626)&lt;$C625,$C626,$C625-SUM($K626:V626)),0)),0)</f>
        <v>0</v>
      </c>
      <c r="X626" s="247">
        <f ca="1">ROUND(IF(OR(AND($C624=LataProjekcji,$E624&gt;0),AND($C624=LataProjekcji,$E624=0,$D625&lt;=10)),$E625,IF($C624&lt;LataProjekcji,IF((SUM($K626:W626)+$C626)&lt;$C625,$C626,$C625-SUM($K626:W626)),0)),0)</f>
        <v>0</v>
      </c>
      <c r="Y626" s="247">
        <f ca="1">ROUND(IF(OR(AND($C624=LataProjekcji,$E624&gt;0),AND($C624=LataProjekcji,$E624=0,$D625&lt;=10)),$E625,IF($C624&lt;LataProjekcji,IF((SUM($K626:X626)+$C626)&lt;$C625,$C626,$C625-SUM($K626:X626)),0)),0)</f>
        <v>0</v>
      </c>
      <c r="Z626" s="247">
        <f ca="1">ROUND(IF(OR(AND($C624=LataProjekcji,$E624&gt;0),AND($C624=LataProjekcji,$E624=0,$D625&lt;=10)),$E625,IF($C624&lt;LataProjekcji,IF((SUM($K626:Y626)+$C626)&lt;$C625,$C626,$C625-SUM($K626:Y626)),0)),0)</f>
        <v>0</v>
      </c>
      <c r="AA626" s="247">
        <f ca="1">ROUND(IF(OR(AND($C624=LataProjekcji,$E624&gt;0),AND($C624=LataProjekcji,$E624=0,$D625&lt;=10)),$E625,IF($C624&lt;LataProjekcji,IF((SUM($K626:Z626)+$C626)&lt;$C625,$C626,$C625-SUM($K626:Z626)),0)),0)</f>
        <v>0</v>
      </c>
      <c r="AB626" s="247">
        <f ca="1">ROUND(IF(OR(AND($C624=LataProjekcji,$E624&gt;0),AND($C624=LataProjekcji,$E624=0,$D625&lt;=10)),$E625,IF($C624&lt;LataProjekcji,IF((SUM($K626:AA626)+$C626)&lt;$C625,$C626,$C625-SUM($K626:AA626)),0)),0)</f>
        <v>0</v>
      </c>
      <c r="AC626" s="247">
        <f ca="1">ROUND(IF(OR(AND($C624=LataProjekcji,$E624&gt;0),AND($C624=LataProjekcji,$E624=0,$D625&lt;=10)),$E625,IF($C624&lt;LataProjekcji,IF((SUM($K626:AB626)+$C626)&lt;$C625,$C626,$C625-SUM($K626:AB626)),0)),0)</f>
        <v>0</v>
      </c>
      <c r="AD626" s="247">
        <f ca="1">ROUND(IF(OR(AND($C624=LataProjekcji,$E624&gt;0),AND($C624=LataProjekcji,$E624=0,$D625&lt;=10)),$E625,IF($C624&lt;LataProjekcji,IF((SUM($K626:AC626)+$C626)&lt;$C625,$C626,$C625-SUM($K626:AC626)),0)),0)</f>
        <v>0</v>
      </c>
      <c r="AE626" s="247">
        <f ca="1">ROUND(IF(OR(AND($C624=LataProjekcji,$E624&gt;0),AND($C624=LataProjekcji,$E624=0,$D625&lt;=10)),$E625,IF($C624&lt;LataProjekcji,IF((SUM($K626:AD626)+$C626)&lt;$C625,$C626,$C625-SUM($K626:AD626)),0)),0)</f>
        <v>0</v>
      </c>
    </row>
    <row r="627" spans="1:31" hidden="1">
      <c r="A627" s="258"/>
      <c r="B627" s="21" t="s">
        <v>397</v>
      </c>
      <c r="C627" s="22"/>
      <c r="D627" s="21"/>
      <c r="E627" s="21"/>
      <c r="F627" s="21"/>
      <c r="G627" s="21"/>
      <c r="I627" s="21"/>
      <c r="J627" s="21"/>
      <c r="K627" s="22">
        <f ca="1">ROUND(K626,0)</f>
        <v>0</v>
      </c>
      <c r="L627" s="22">
        <f t="shared" ref="L627:W627" ca="1" si="571">ROUND(K627+L626,0)</f>
        <v>0</v>
      </c>
      <c r="M627" s="22">
        <f t="shared" ca="1" si="571"/>
        <v>0</v>
      </c>
      <c r="N627" s="22">
        <f t="shared" ca="1" si="571"/>
        <v>0</v>
      </c>
      <c r="O627" s="22">
        <f t="shared" ca="1" si="571"/>
        <v>0</v>
      </c>
      <c r="P627" s="22">
        <f t="shared" ca="1" si="571"/>
        <v>0</v>
      </c>
      <c r="Q627" s="22">
        <f t="shared" ca="1" si="571"/>
        <v>0</v>
      </c>
      <c r="R627" s="22">
        <f t="shared" ca="1" si="571"/>
        <v>0</v>
      </c>
      <c r="S627" s="22">
        <f t="shared" ca="1" si="571"/>
        <v>0</v>
      </c>
      <c r="T627" s="22">
        <f t="shared" ca="1" si="571"/>
        <v>0</v>
      </c>
      <c r="U627" s="22">
        <f t="shared" ca="1" si="571"/>
        <v>0</v>
      </c>
      <c r="V627" s="22">
        <f t="shared" ca="1" si="571"/>
        <v>0</v>
      </c>
      <c r="W627" s="22">
        <f t="shared" ca="1" si="571"/>
        <v>0</v>
      </c>
      <c r="X627" s="22">
        <f ca="1">ROUND(W627+X626,0)</f>
        <v>0</v>
      </c>
      <c r="Y627" s="22">
        <f t="shared" ref="Y627:AA627" ca="1" si="572">ROUND(X627+Y626,0)</f>
        <v>0</v>
      </c>
      <c r="Z627" s="22">
        <f t="shared" ca="1" si="572"/>
        <v>0</v>
      </c>
      <c r="AA627" s="22">
        <f t="shared" ca="1" si="572"/>
        <v>0</v>
      </c>
      <c r="AB627" s="22">
        <f t="shared" ref="AB627" ca="1" si="573">ROUND(AA627+AB626,0)</f>
        <v>0</v>
      </c>
      <c r="AC627" s="22">
        <f t="shared" ref="AC627" ca="1" si="574">ROUND(AB627+AC626,0)</f>
        <v>0</v>
      </c>
      <c r="AD627" s="22">
        <f t="shared" ref="AD627" ca="1" si="575">ROUND(AC627+AD626,0)</f>
        <v>0</v>
      </c>
      <c r="AE627" s="22">
        <f t="shared" ref="AE627" ca="1" si="576">ROUND(AD627+AE626,0)</f>
        <v>0</v>
      </c>
    </row>
    <row r="628" spans="1:31" hidden="1">
      <c r="A628" s="258"/>
      <c r="B628" s="21" t="s">
        <v>388</v>
      </c>
      <c r="C628" s="22"/>
      <c r="D628" s="21"/>
      <c r="E628" s="21"/>
      <c r="F628" s="21"/>
      <c r="G628" s="21"/>
      <c r="I628" s="21"/>
      <c r="J628" s="21"/>
      <c r="K628" s="76">
        <f t="shared" ref="K628:W628" ca="1" si="577">IF($C624=LataProjekcji,ROUND($C625-K627,0),ROUND(IF(K626=0,0,$C625-K627),0))</f>
        <v>0</v>
      </c>
      <c r="L628" s="76">
        <f t="shared" ca="1" si="577"/>
        <v>0</v>
      </c>
      <c r="M628" s="76">
        <f t="shared" ca="1" si="577"/>
        <v>0</v>
      </c>
      <c r="N628" s="76">
        <f t="shared" ca="1" si="577"/>
        <v>0</v>
      </c>
      <c r="O628" s="76">
        <f t="shared" ca="1" si="577"/>
        <v>0</v>
      </c>
      <c r="P628" s="76">
        <f t="shared" ca="1" si="577"/>
        <v>0</v>
      </c>
      <c r="Q628" s="76">
        <f t="shared" ca="1" si="577"/>
        <v>0</v>
      </c>
      <c r="R628" s="76">
        <f t="shared" ca="1" si="577"/>
        <v>0</v>
      </c>
      <c r="S628" s="76">
        <f t="shared" ca="1" si="577"/>
        <v>0</v>
      </c>
      <c r="T628" s="76">
        <f t="shared" ca="1" si="577"/>
        <v>0</v>
      </c>
      <c r="U628" s="76">
        <f t="shared" ca="1" si="577"/>
        <v>0</v>
      </c>
      <c r="V628" s="76">
        <f t="shared" ca="1" si="577"/>
        <v>0</v>
      </c>
      <c r="W628" s="76">
        <f t="shared" ca="1" si="577"/>
        <v>0</v>
      </c>
      <c r="X628" s="76">
        <f t="shared" ref="X628:AA628" ca="1" si="578">IF($C624=LataProjekcji,ROUND($C625-X627,0),ROUND(IF(X626=0,0,$C625-X627),0))</f>
        <v>0</v>
      </c>
      <c r="Y628" s="76">
        <f t="shared" ca="1" si="578"/>
        <v>0</v>
      </c>
      <c r="Z628" s="76">
        <f t="shared" ca="1" si="578"/>
        <v>0</v>
      </c>
      <c r="AA628" s="76">
        <f t="shared" ca="1" si="578"/>
        <v>0</v>
      </c>
      <c r="AB628" s="76">
        <f t="shared" ref="AB628:AE628" ca="1" si="579">IF($C624=LataProjekcji,ROUND($C625-AB627,0),ROUND(IF(AB626=0,0,$C625-AB627),0))</f>
        <v>0</v>
      </c>
      <c r="AC628" s="76">
        <f t="shared" ca="1" si="579"/>
        <v>0</v>
      </c>
      <c r="AD628" s="76">
        <f t="shared" ca="1" si="579"/>
        <v>0</v>
      </c>
      <c r="AE628" s="76">
        <f t="shared" ca="1" si="579"/>
        <v>0</v>
      </c>
    </row>
    <row r="629" spans="1:31" hidden="1">
      <c r="A629" s="258"/>
      <c r="B629" s="20"/>
      <c r="C629" s="21"/>
      <c r="D629" s="21"/>
      <c r="E629" s="21"/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0" t="s">
        <v>371</v>
      </c>
      <c r="C630" s="21">
        <f>C623+1</f>
        <v>55</v>
      </c>
      <c r="D630" s="458">
        <f>D623+1</f>
        <v>133</v>
      </c>
      <c r="E630" s="21"/>
      <c r="F630" s="21"/>
      <c r="G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</row>
    <row r="631" spans="1:31" ht="12.5" hidden="1" thickBot="1">
      <c r="A631" s="258"/>
      <c r="B631" s="21" t="s">
        <v>395</v>
      </c>
      <c r="C631" s="164">
        <f ca="1">IFERROR(YEAR(OFFSET($D$62,C630,0)),0)</f>
        <v>0</v>
      </c>
      <c r="D631" s="164">
        <f ca="1">IFERROR(MONTH(OFFSET($D$62,C630,0)),0)</f>
        <v>0</v>
      </c>
      <c r="E631" s="527">
        <f ca="1">IleMiesiecyDoKoncaRokuRozliczenieDotacji</f>
        <v>0</v>
      </c>
      <c r="F631" s="21"/>
      <c r="G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</row>
    <row r="632" spans="1:31" ht="12.5" hidden="1" thickBot="1">
      <c r="A632" s="258"/>
      <c r="B632" s="21" t="s">
        <v>388</v>
      </c>
      <c r="C632" s="244">
        <f ca="1">IF(OFFSET($F$62,C630,0)&lt;0,0,OFFSET($F$62,C630,0))</f>
        <v>0</v>
      </c>
      <c r="D632" s="22" t="str">
        <f ca="1">OFFSET($C$62,C630,0)</f>
        <v/>
      </c>
      <c r="E632" s="557">
        <f ca="1">IF(OR(am_grunty=0,ISBLANK(am_grunty)),$C632,IF(D632&gt;10,ROUND(($C633/12)*$E631,0),$C632))</f>
        <v>0</v>
      </c>
      <c r="F632" s="21"/>
      <c r="G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</row>
    <row r="633" spans="1:31" hidden="1">
      <c r="A633" s="258"/>
      <c r="B633" s="21" t="s">
        <v>396</v>
      </c>
      <c r="C633" s="244">
        <f ca="1">IF(ISBLANK(OFFSET($D$62,C630,0)),0,IF(OFFSET($C$62,C630,0)&gt;10,ROUND(C632*am_grunty,0),IF(C632&lt;0,0,C632)))</f>
        <v>0</v>
      </c>
      <c r="D633" s="21"/>
      <c r="E633" s="21"/>
      <c r="F633" s="21"/>
      <c r="G633" s="21"/>
      <c r="I633" s="21"/>
      <c r="J633" s="458" cm="1">
        <f t="array" aca="1" ref="J633" ca="1">OFFSET('Środki trwałe'!$C$195,'Rozliczenie dotacji'!D630,,)</f>
        <v>0</v>
      </c>
      <c r="K633" s="74">
        <f ca="1">ROUND(IF($C631=LataProjekcji,$E632,IF($C631=LataProjekcji,$C633,0)),0)</f>
        <v>0</v>
      </c>
      <c r="L633" s="247">
        <f ca="1">ROUND(IF(OR(AND($C631=LataProjekcji,$E631&gt;0),AND($C631=LataProjekcji,$E631=0,$D632&lt;=10)),$E632,IF($C631&lt;LataProjekcji,IF((SUM($K633:K633)+$C633)&lt;$C632,$C633,$C632-SUM($K633:K633)),0)),0)</f>
        <v>0</v>
      </c>
      <c r="M633" s="247">
        <f ca="1">ROUND(IF(OR(AND($C631=LataProjekcji,$E631&gt;0),AND($C631=LataProjekcji,$E631=0,$D632&lt;=10)),$E632,IF($C631&lt;LataProjekcji,IF((SUM($K633:L633)+$C633)&lt;$C632,$C633,$C632-SUM($K633:L633)),0)),0)</f>
        <v>0</v>
      </c>
      <c r="N633" s="247">
        <f ca="1">ROUND(IF(OR(AND($C631=LataProjekcji,$E631&gt;0),AND($C631=LataProjekcji,$E631=0,$D632&lt;=10)),$E632,IF($C631&lt;LataProjekcji,IF((SUM($K633:M633)+$C633)&lt;$C632,$C633,$C632-SUM($K633:M633)),0)),0)</f>
        <v>0</v>
      </c>
      <c r="O633" s="247">
        <f ca="1">ROUND(IF(OR(AND($C631=LataProjekcji,$E631&gt;0),AND($C631=LataProjekcji,$E631=0,$D632&lt;=10)),$E632,IF($C631&lt;LataProjekcji,IF((SUM($K633:N633)+$C633)&lt;$C632,$C633,$C632-SUM($K633:N633)),0)),0)</f>
        <v>0</v>
      </c>
      <c r="P633" s="247">
        <f ca="1">ROUND(IF(OR(AND($C631=LataProjekcji,$E631&gt;0),AND($C631=LataProjekcji,$E631=0,$D632&lt;=10)),$E632,IF($C631&lt;LataProjekcji,IF((SUM($K633:O633)+$C633)&lt;$C632,$C633,$C632-SUM($K633:O633)),0)),0)</f>
        <v>0</v>
      </c>
      <c r="Q633" s="247">
        <f ca="1">ROUND(IF(OR(AND($C631=LataProjekcji,$E631&gt;0),AND($C631=LataProjekcji,$E631=0,$D632&lt;=10)),$E632,IF($C631&lt;LataProjekcji,IF((SUM($K633:P633)+$C633)&lt;$C632,$C633,$C632-SUM($K633:P633)),0)),0)</f>
        <v>0</v>
      </c>
      <c r="R633" s="247">
        <f ca="1">ROUND(IF(OR(AND($C631=LataProjekcji,$E631&gt;0),AND($C631=LataProjekcji,$E631=0,$D632&lt;=10)),$E632,IF($C631&lt;LataProjekcji,IF((SUM($K633:Q633)+$C633)&lt;$C632,$C633,$C632-SUM($K633:Q633)),0)),0)</f>
        <v>0</v>
      </c>
      <c r="S633" s="247">
        <f ca="1">ROUND(IF(OR(AND($C631=LataProjekcji,$E631&gt;0),AND($C631=LataProjekcji,$E631=0,$D632&lt;=10)),$E632,IF($C631&lt;LataProjekcji,IF((SUM($K633:R633)+$C633)&lt;$C632,$C633,$C632-SUM($K633:R633)),0)),0)</f>
        <v>0</v>
      </c>
      <c r="T633" s="247">
        <f ca="1">ROUND(IF(OR(AND($C631=LataProjekcji,$E631&gt;0),AND($C631=LataProjekcji,$E631=0,$D632&lt;=10)),$E632,IF($C631&lt;LataProjekcji,IF((SUM($K633:S633)+$C633)&lt;$C632,$C633,$C632-SUM($K633:S633)),0)),0)</f>
        <v>0</v>
      </c>
      <c r="U633" s="247">
        <f ca="1">ROUND(IF(OR(AND($C631=LataProjekcji,$E631&gt;0),AND($C631=LataProjekcji,$E631=0,$D632&lt;=10)),$E632,IF($C631&lt;LataProjekcji,IF((SUM($K633:T633)+$C633)&lt;$C632,$C633,$C632-SUM($K633:T633)),0)),0)</f>
        <v>0</v>
      </c>
      <c r="V633" s="247">
        <f ca="1">ROUND(IF(OR(AND($C631=LataProjekcji,$E631&gt;0),AND($C631=LataProjekcji,$E631=0,$D632&lt;=10)),$E632,IF($C631&lt;LataProjekcji,IF((SUM($K633:U633)+$C633)&lt;$C632,$C633,$C632-SUM($K633:U633)),0)),0)</f>
        <v>0</v>
      </c>
      <c r="W633" s="247">
        <f ca="1">ROUND(IF(OR(AND($C631=LataProjekcji,$E631&gt;0),AND($C631=LataProjekcji,$E631=0,$D632&lt;=10)),$E632,IF($C631&lt;LataProjekcji,IF((SUM($K633:V633)+$C633)&lt;$C632,$C633,$C632-SUM($K633:V633)),0)),0)</f>
        <v>0</v>
      </c>
      <c r="X633" s="247">
        <f ca="1">ROUND(IF(OR(AND($C631=LataProjekcji,$E631&gt;0),AND($C631=LataProjekcji,$E631=0,$D632&lt;=10)),$E632,IF($C631&lt;LataProjekcji,IF((SUM($K633:W633)+$C633)&lt;$C632,$C633,$C632-SUM($K633:W633)),0)),0)</f>
        <v>0</v>
      </c>
      <c r="Y633" s="247">
        <f ca="1">ROUND(IF(OR(AND($C631=LataProjekcji,$E631&gt;0),AND($C631=LataProjekcji,$E631=0,$D632&lt;=10)),$E632,IF($C631&lt;LataProjekcji,IF((SUM($K633:X633)+$C633)&lt;$C632,$C633,$C632-SUM($K633:X633)),0)),0)</f>
        <v>0</v>
      </c>
      <c r="Z633" s="247">
        <f ca="1">ROUND(IF(OR(AND($C631=LataProjekcji,$E631&gt;0),AND($C631=LataProjekcji,$E631=0,$D632&lt;=10)),$E632,IF($C631&lt;LataProjekcji,IF((SUM($K633:Y633)+$C633)&lt;$C632,$C633,$C632-SUM($K633:Y633)),0)),0)</f>
        <v>0</v>
      </c>
      <c r="AA633" s="247">
        <f ca="1">ROUND(IF(OR(AND($C631=LataProjekcji,$E631&gt;0),AND($C631=LataProjekcji,$E631=0,$D632&lt;=10)),$E632,IF($C631&lt;LataProjekcji,IF((SUM($K633:Z633)+$C633)&lt;$C632,$C633,$C632-SUM($K633:Z633)),0)),0)</f>
        <v>0</v>
      </c>
      <c r="AB633" s="247">
        <f ca="1">ROUND(IF(OR(AND($C631=LataProjekcji,$E631&gt;0),AND($C631=LataProjekcji,$E631=0,$D632&lt;=10)),$E632,IF($C631&lt;LataProjekcji,IF((SUM($K633:AA633)+$C633)&lt;$C632,$C633,$C632-SUM($K633:AA633)),0)),0)</f>
        <v>0</v>
      </c>
      <c r="AC633" s="247">
        <f ca="1">ROUND(IF(OR(AND($C631=LataProjekcji,$E631&gt;0),AND($C631=LataProjekcji,$E631=0,$D632&lt;=10)),$E632,IF($C631&lt;LataProjekcji,IF((SUM($K633:AB633)+$C633)&lt;$C632,$C633,$C632-SUM($K633:AB633)),0)),0)</f>
        <v>0</v>
      </c>
      <c r="AD633" s="247">
        <f ca="1">ROUND(IF(OR(AND($C631=LataProjekcji,$E631&gt;0),AND($C631=LataProjekcji,$E631=0,$D632&lt;=10)),$E632,IF($C631&lt;LataProjekcji,IF((SUM($K633:AC633)+$C633)&lt;$C632,$C633,$C632-SUM($K633:AC633)),0)),0)</f>
        <v>0</v>
      </c>
      <c r="AE633" s="247">
        <f ca="1">ROUND(IF(OR(AND($C631=LataProjekcji,$E631&gt;0),AND($C631=LataProjekcji,$E631=0,$D632&lt;=10)),$E632,IF($C631&lt;LataProjekcji,IF((SUM($K633:AD633)+$C633)&lt;$C632,$C633,$C632-SUM($K633:AD633)),0)),0)</f>
        <v>0</v>
      </c>
    </row>
    <row r="634" spans="1:31" hidden="1">
      <c r="A634" s="258"/>
      <c r="B634" s="21" t="s">
        <v>397</v>
      </c>
      <c r="C634" s="22"/>
      <c r="D634" s="21"/>
      <c r="E634" s="21"/>
      <c r="F634" s="21"/>
      <c r="G634" s="21"/>
      <c r="I634" s="21"/>
      <c r="J634" s="21"/>
      <c r="K634" s="22">
        <f ca="1">ROUND(K633,0)</f>
        <v>0</v>
      </c>
      <c r="L634" s="22">
        <f t="shared" ref="L634:W634" ca="1" si="580">ROUND(K634+L633,0)</f>
        <v>0</v>
      </c>
      <c r="M634" s="22">
        <f t="shared" ca="1" si="580"/>
        <v>0</v>
      </c>
      <c r="N634" s="22">
        <f t="shared" ca="1" si="580"/>
        <v>0</v>
      </c>
      <c r="O634" s="22">
        <f t="shared" ca="1" si="580"/>
        <v>0</v>
      </c>
      <c r="P634" s="22">
        <f t="shared" ca="1" si="580"/>
        <v>0</v>
      </c>
      <c r="Q634" s="22">
        <f t="shared" ca="1" si="580"/>
        <v>0</v>
      </c>
      <c r="R634" s="22">
        <f t="shared" ca="1" si="580"/>
        <v>0</v>
      </c>
      <c r="S634" s="22">
        <f t="shared" ca="1" si="580"/>
        <v>0</v>
      </c>
      <c r="T634" s="22">
        <f t="shared" ca="1" si="580"/>
        <v>0</v>
      </c>
      <c r="U634" s="22">
        <f t="shared" ca="1" si="580"/>
        <v>0</v>
      </c>
      <c r="V634" s="22">
        <f t="shared" ca="1" si="580"/>
        <v>0</v>
      </c>
      <c r="W634" s="22">
        <f t="shared" ca="1" si="580"/>
        <v>0</v>
      </c>
      <c r="X634" s="22">
        <f ca="1">ROUND(W634+X633,0)</f>
        <v>0</v>
      </c>
      <c r="Y634" s="22">
        <f t="shared" ref="Y634:AA634" ca="1" si="581">ROUND(X634+Y633,0)</f>
        <v>0</v>
      </c>
      <c r="Z634" s="22">
        <f t="shared" ca="1" si="581"/>
        <v>0</v>
      </c>
      <c r="AA634" s="22">
        <f t="shared" ca="1" si="581"/>
        <v>0</v>
      </c>
      <c r="AB634" s="22">
        <f t="shared" ref="AB634" ca="1" si="582">ROUND(AA634+AB633,0)</f>
        <v>0</v>
      </c>
      <c r="AC634" s="22">
        <f t="shared" ref="AC634" ca="1" si="583">ROUND(AB634+AC633,0)</f>
        <v>0</v>
      </c>
      <c r="AD634" s="22">
        <f t="shared" ref="AD634" ca="1" si="584">ROUND(AC634+AD633,0)</f>
        <v>0</v>
      </c>
      <c r="AE634" s="22">
        <f t="shared" ref="AE634" ca="1" si="585">ROUND(AD634+AE633,0)</f>
        <v>0</v>
      </c>
    </row>
    <row r="635" spans="1:31" hidden="1">
      <c r="A635" s="258"/>
      <c r="B635" s="21" t="s">
        <v>388</v>
      </c>
      <c r="C635" s="22"/>
      <c r="D635" s="21"/>
      <c r="E635" s="21"/>
      <c r="F635" s="21"/>
      <c r="G635" s="21"/>
      <c r="I635" s="21"/>
      <c r="J635" s="21"/>
      <c r="K635" s="76">
        <f t="shared" ref="K635:W635" ca="1" si="586">IF($C631=LataProjekcji,ROUND($C632-K634,0),ROUND(IF(K633=0,0,$C632-K634),0))</f>
        <v>0</v>
      </c>
      <c r="L635" s="76">
        <f t="shared" ca="1" si="586"/>
        <v>0</v>
      </c>
      <c r="M635" s="76">
        <f t="shared" ca="1" si="586"/>
        <v>0</v>
      </c>
      <c r="N635" s="76">
        <f t="shared" ca="1" si="586"/>
        <v>0</v>
      </c>
      <c r="O635" s="76">
        <f t="shared" ca="1" si="586"/>
        <v>0</v>
      </c>
      <c r="P635" s="76">
        <f t="shared" ca="1" si="586"/>
        <v>0</v>
      </c>
      <c r="Q635" s="76">
        <f t="shared" ca="1" si="586"/>
        <v>0</v>
      </c>
      <c r="R635" s="76">
        <f t="shared" ca="1" si="586"/>
        <v>0</v>
      </c>
      <c r="S635" s="76">
        <f t="shared" ca="1" si="586"/>
        <v>0</v>
      </c>
      <c r="T635" s="76">
        <f t="shared" ca="1" si="586"/>
        <v>0</v>
      </c>
      <c r="U635" s="76">
        <f t="shared" ca="1" si="586"/>
        <v>0</v>
      </c>
      <c r="V635" s="76">
        <f t="shared" ca="1" si="586"/>
        <v>0</v>
      </c>
      <c r="W635" s="76">
        <f t="shared" ca="1" si="586"/>
        <v>0</v>
      </c>
      <c r="X635" s="76">
        <f t="shared" ref="X635:AA635" ca="1" si="587">IF($C631=LataProjekcji,ROUND($C632-X634,0),ROUND(IF(X633=0,0,$C632-X634),0))</f>
        <v>0</v>
      </c>
      <c r="Y635" s="76">
        <f t="shared" ca="1" si="587"/>
        <v>0</v>
      </c>
      <c r="Z635" s="76">
        <f t="shared" ca="1" si="587"/>
        <v>0</v>
      </c>
      <c r="AA635" s="76">
        <f t="shared" ca="1" si="587"/>
        <v>0</v>
      </c>
      <c r="AB635" s="76">
        <f t="shared" ref="AB635:AE635" ca="1" si="588">IF($C631=LataProjekcji,ROUND($C632-AB634,0),ROUND(IF(AB633=0,0,$C632-AB634),0))</f>
        <v>0</v>
      </c>
      <c r="AC635" s="76">
        <f t="shared" ca="1" si="588"/>
        <v>0</v>
      </c>
      <c r="AD635" s="76">
        <f t="shared" ca="1" si="588"/>
        <v>0</v>
      </c>
      <c r="AE635" s="76">
        <f t="shared" ca="1" si="588"/>
        <v>0</v>
      </c>
    </row>
    <row r="636" spans="1:31" hidden="1">
      <c r="A636" s="258"/>
      <c r="B636" s="21"/>
      <c r="C636" s="22"/>
      <c r="D636" s="21"/>
      <c r="E636" s="21"/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0" t="s">
        <v>371</v>
      </c>
      <c r="C637" s="21">
        <f>C630+1</f>
        <v>56</v>
      </c>
      <c r="D637" s="458">
        <f>D630+1</f>
        <v>134</v>
      </c>
      <c r="E637" s="21"/>
      <c r="F637" s="21"/>
      <c r="G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</row>
    <row r="638" spans="1:31" ht="12.5" hidden="1" thickBot="1">
      <c r="A638" s="258"/>
      <c r="B638" s="21" t="s">
        <v>395</v>
      </c>
      <c r="C638" s="164">
        <f ca="1">IFERROR(YEAR(OFFSET($D$62,C637,0)),0)</f>
        <v>0</v>
      </c>
      <c r="D638" s="164">
        <f ca="1">IFERROR(MONTH(OFFSET($D$62,C637,0)),0)</f>
        <v>0</v>
      </c>
      <c r="E638" s="527">
        <f ca="1">IleMiesiecyDoKoncaRokuRozliczenieDotacji</f>
        <v>0</v>
      </c>
      <c r="F638" s="21"/>
      <c r="G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</row>
    <row r="639" spans="1:31" ht="12.5" hidden="1" thickBot="1">
      <c r="A639" s="258"/>
      <c r="B639" s="21" t="s">
        <v>388</v>
      </c>
      <c r="C639" s="244">
        <f ca="1">IF(OFFSET($F$62,C637,0)&lt;0,0,OFFSET($F$62,C637,0))</f>
        <v>0</v>
      </c>
      <c r="D639" s="22" t="str">
        <f ca="1">OFFSET($C$62,C637,0)</f>
        <v/>
      </c>
      <c r="E639" s="557">
        <f ca="1">IF(OR(am_grunty=0,ISBLANK(am_grunty)),$C639,IF(D639&gt;10,ROUND(($C640/12)*$E638,0),$C639))</f>
        <v>0</v>
      </c>
      <c r="F639" s="21"/>
      <c r="G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</row>
    <row r="640" spans="1:31" hidden="1">
      <c r="A640" s="258"/>
      <c r="B640" s="21" t="s">
        <v>396</v>
      </c>
      <c r="C640" s="244">
        <f ca="1">IF(ISBLANK(OFFSET($D$62,C637,0)),0,IF(OFFSET($C$62,C637,0)&gt;10,ROUND(C639*am_grunty,0),IF(C639&lt;0,0,C639)))</f>
        <v>0</v>
      </c>
      <c r="D640" s="21"/>
      <c r="E640" s="21"/>
      <c r="F640" s="21"/>
      <c r="G640" s="21"/>
      <c r="I640" s="21"/>
      <c r="J640" s="458" cm="1">
        <f t="array" aca="1" ref="J640" ca="1">OFFSET('Środki trwałe'!$C$195,'Rozliczenie dotacji'!D637,,)</f>
        <v>0</v>
      </c>
      <c r="K640" s="74">
        <f ca="1">ROUND(IF($C638=LataProjekcji,$E639,IF($C638=LataProjekcji,$C640,0)),0)</f>
        <v>0</v>
      </c>
      <c r="L640" s="247">
        <f ca="1">ROUND(IF(OR(AND($C638=LataProjekcji,$E638&gt;0),AND($C638=LataProjekcji,$E638=0,$D639&lt;=10)),$E639,IF($C638&lt;LataProjekcji,IF((SUM($K640:K640)+$C640)&lt;$C639,$C640,$C639-SUM($K640:K640)),0)),0)</f>
        <v>0</v>
      </c>
      <c r="M640" s="247">
        <f ca="1">ROUND(IF(OR(AND($C638=LataProjekcji,$E638&gt;0),AND($C638=LataProjekcji,$E638=0,$D639&lt;=10)),$E639,IF($C638&lt;LataProjekcji,IF((SUM($K640:L640)+$C640)&lt;$C639,$C640,$C639-SUM($K640:L640)),0)),0)</f>
        <v>0</v>
      </c>
      <c r="N640" s="247">
        <f ca="1">ROUND(IF(OR(AND($C638=LataProjekcji,$E638&gt;0),AND($C638=LataProjekcji,$E638=0,$D639&lt;=10)),$E639,IF($C638&lt;LataProjekcji,IF((SUM($K640:M640)+$C640)&lt;$C639,$C640,$C639-SUM($K640:M640)),0)),0)</f>
        <v>0</v>
      </c>
      <c r="O640" s="247">
        <f ca="1">ROUND(IF(OR(AND($C638=LataProjekcji,$E638&gt;0),AND($C638=LataProjekcji,$E638=0,$D639&lt;=10)),$E639,IF($C638&lt;LataProjekcji,IF((SUM($K640:N640)+$C640)&lt;$C639,$C640,$C639-SUM($K640:N640)),0)),0)</f>
        <v>0</v>
      </c>
      <c r="P640" s="247">
        <f ca="1">ROUND(IF(OR(AND($C638=LataProjekcji,$E638&gt;0),AND($C638=LataProjekcji,$E638=0,$D639&lt;=10)),$E639,IF($C638&lt;LataProjekcji,IF((SUM($K640:O640)+$C640)&lt;$C639,$C640,$C639-SUM($K640:O640)),0)),0)</f>
        <v>0</v>
      </c>
      <c r="Q640" s="247">
        <f ca="1">ROUND(IF(OR(AND($C638=LataProjekcji,$E638&gt;0),AND($C638=LataProjekcji,$E638=0,$D639&lt;=10)),$E639,IF($C638&lt;LataProjekcji,IF((SUM($K640:P640)+$C640)&lt;$C639,$C640,$C639-SUM($K640:P640)),0)),0)</f>
        <v>0</v>
      </c>
      <c r="R640" s="247">
        <f ca="1">ROUND(IF(OR(AND($C638=LataProjekcji,$E638&gt;0),AND($C638=LataProjekcji,$E638=0,$D639&lt;=10)),$E639,IF($C638&lt;LataProjekcji,IF((SUM($K640:Q640)+$C640)&lt;$C639,$C640,$C639-SUM($K640:Q640)),0)),0)</f>
        <v>0</v>
      </c>
      <c r="S640" s="247">
        <f ca="1">ROUND(IF(OR(AND($C638=LataProjekcji,$E638&gt;0),AND($C638=LataProjekcji,$E638=0,$D639&lt;=10)),$E639,IF($C638&lt;LataProjekcji,IF((SUM($K640:R640)+$C640)&lt;$C639,$C640,$C639-SUM($K640:R640)),0)),0)</f>
        <v>0</v>
      </c>
      <c r="T640" s="247">
        <f ca="1">ROUND(IF(OR(AND($C638=LataProjekcji,$E638&gt;0),AND($C638=LataProjekcji,$E638=0,$D639&lt;=10)),$E639,IF($C638&lt;LataProjekcji,IF((SUM($K640:S640)+$C640)&lt;$C639,$C640,$C639-SUM($K640:S640)),0)),0)</f>
        <v>0</v>
      </c>
      <c r="U640" s="247">
        <f ca="1">ROUND(IF(OR(AND($C638=LataProjekcji,$E638&gt;0),AND($C638=LataProjekcji,$E638=0,$D639&lt;=10)),$E639,IF($C638&lt;LataProjekcji,IF((SUM($K640:T640)+$C640)&lt;$C639,$C640,$C639-SUM($K640:T640)),0)),0)</f>
        <v>0</v>
      </c>
      <c r="V640" s="247">
        <f ca="1">ROUND(IF(OR(AND($C638=LataProjekcji,$E638&gt;0),AND($C638=LataProjekcji,$E638=0,$D639&lt;=10)),$E639,IF($C638&lt;LataProjekcji,IF((SUM($K640:U640)+$C640)&lt;$C639,$C640,$C639-SUM($K640:U640)),0)),0)</f>
        <v>0</v>
      </c>
      <c r="W640" s="247">
        <f ca="1">ROUND(IF(OR(AND($C638=LataProjekcji,$E638&gt;0),AND($C638=LataProjekcji,$E638=0,$D639&lt;=10)),$E639,IF($C638&lt;LataProjekcji,IF((SUM($K640:V640)+$C640)&lt;$C639,$C640,$C639-SUM($K640:V640)),0)),0)</f>
        <v>0</v>
      </c>
      <c r="X640" s="247">
        <f ca="1">ROUND(IF(OR(AND($C638=LataProjekcji,$E638&gt;0),AND($C638=LataProjekcji,$E638=0,$D639&lt;=10)),$E639,IF($C638&lt;LataProjekcji,IF((SUM($K640:W640)+$C640)&lt;$C639,$C640,$C639-SUM($K640:W640)),0)),0)</f>
        <v>0</v>
      </c>
      <c r="Y640" s="247">
        <f ca="1">ROUND(IF(OR(AND($C638=LataProjekcji,$E638&gt;0),AND($C638=LataProjekcji,$E638=0,$D639&lt;=10)),$E639,IF($C638&lt;LataProjekcji,IF((SUM($K640:X640)+$C640)&lt;$C639,$C640,$C639-SUM($K640:X640)),0)),0)</f>
        <v>0</v>
      </c>
      <c r="Z640" s="247">
        <f ca="1">ROUND(IF(OR(AND($C638=LataProjekcji,$E638&gt;0),AND($C638=LataProjekcji,$E638=0,$D639&lt;=10)),$E639,IF($C638&lt;LataProjekcji,IF((SUM($K640:Y640)+$C640)&lt;$C639,$C640,$C639-SUM($K640:Y640)),0)),0)</f>
        <v>0</v>
      </c>
      <c r="AA640" s="247">
        <f ca="1">ROUND(IF(OR(AND($C638=LataProjekcji,$E638&gt;0),AND($C638=LataProjekcji,$E638=0,$D639&lt;=10)),$E639,IF($C638&lt;LataProjekcji,IF((SUM($K640:Z640)+$C640)&lt;$C639,$C640,$C639-SUM($K640:Z640)),0)),0)</f>
        <v>0</v>
      </c>
      <c r="AB640" s="247">
        <f ca="1">ROUND(IF(OR(AND($C638=LataProjekcji,$E638&gt;0),AND($C638=LataProjekcji,$E638=0,$D639&lt;=10)),$E639,IF($C638&lt;LataProjekcji,IF((SUM($K640:AA640)+$C640)&lt;$C639,$C640,$C639-SUM($K640:AA640)),0)),0)</f>
        <v>0</v>
      </c>
      <c r="AC640" s="247">
        <f ca="1">ROUND(IF(OR(AND($C638=LataProjekcji,$E638&gt;0),AND($C638=LataProjekcji,$E638=0,$D639&lt;=10)),$E639,IF($C638&lt;LataProjekcji,IF((SUM($K640:AB640)+$C640)&lt;$C639,$C640,$C639-SUM($K640:AB640)),0)),0)</f>
        <v>0</v>
      </c>
      <c r="AD640" s="247">
        <f ca="1">ROUND(IF(OR(AND($C638=LataProjekcji,$E638&gt;0),AND($C638=LataProjekcji,$E638=0,$D639&lt;=10)),$E639,IF($C638&lt;LataProjekcji,IF((SUM($K640:AC640)+$C640)&lt;$C639,$C640,$C639-SUM($K640:AC640)),0)),0)</f>
        <v>0</v>
      </c>
      <c r="AE640" s="247">
        <f ca="1">ROUND(IF(OR(AND($C638=LataProjekcji,$E638&gt;0),AND($C638=LataProjekcji,$E638=0,$D639&lt;=10)),$E639,IF($C638&lt;LataProjekcji,IF((SUM($K640:AD640)+$C640)&lt;$C639,$C640,$C639-SUM($K640:AD640)),0)),0)</f>
        <v>0</v>
      </c>
    </row>
    <row r="641" spans="1:31" hidden="1">
      <c r="A641" s="258"/>
      <c r="B641" s="21" t="s">
        <v>397</v>
      </c>
      <c r="C641" s="22"/>
      <c r="D641" s="21"/>
      <c r="E641" s="21"/>
      <c r="F641" s="21"/>
      <c r="G641" s="21"/>
      <c r="I641" s="21"/>
      <c r="J641" s="21"/>
      <c r="K641" s="22">
        <f ca="1">ROUND(K640,0)</f>
        <v>0</v>
      </c>
      <c r="L641" s="22">
        <f t="shared" ref="L641:W641" ca="1" si="589">ROUND(K641+L640,0)</f>
        <v>0</v>
      </c>
      <c r="M641" s="22">
        <f t="shared" ca="1" si="589"/>
        <v>0</v>
      </c>
      <c r="N641" s="22">
        <f t="shared" ca="1" si="589"/>
        <v>0</v>
      </c>
      <c r="O641" s="22">
        <f t="shared" ca="1" si="589"/>
        <v>0</v>
      </c>
      <c r="P641" s="22">
        <f t="shared" ca="1" si="589"/>
        <v>0</v>
      </c>
      <c r="Q641" s="22">
        <f t="shared" ca="1" si="589"/>
        <v>0</v>
      </c>
      <c r="R641" s="22">
        <f t="shared" ca="1" si="589"/>
        <v>0</v>
      </c>
      <c r="S641" s="22">
        <f t="shared" ca="1" si="589"/>
        <v>0</v>
      </c>
      <c r="T641" s="22">
        <f t="shared" ca="1" si="589"/>
        <v>0</v>
      </c>
      <c r="U641" s="22">
        <f t="shared" ca="1" si="589"/>
        <v>0</v>
      </c>
      <c r="V641" s="22">
        <f t="shared" ca="1" si="589"/>
        <v>0</v>
      </c>
      <c r="W641" s="22">
        <f t="shared" ca="1" si="589"/>
        <v>0</v>
      </c>
      <c r="X641" s="22">
        <f ca="1">ROUND(W641+X640,0)</f>
        <v>0</v>
      </c>
      <c r="Y641" s="22">
        <f t="shared" ref="Y641:AA641" ca="1" si="590">ROUND(X641+Y640,0)</f>
        <v>0</v>
      </c>
      <c r="Z641" s="22">
        <f t="shared" ca="1" si="590"/>
        <v>0</v>
      </c>
      <c r="AA641" s="22">
        <f t="shared" ca="1" si="590"/>
        <v>0</v>
      </c>
      <c r="AB641" s="22">
        <f t="shared" ref="AB641" ca="1" si="591">ROUND(AA641+AB640,0)</f>
        <v>0</v>
      </c>
      <c r="AC641" s="22">
        <f t="shared" ref="AC641" ca="1" si="592">ROUND(AB641+AC640,0)</f>
        <v>0</v>
      </c>
      <c r="AD641" s="22">
        <f t="shared" ref="AD641" ca="1" si="593">ROUND(AC641+AD640,0)</f>
        <v>0</v>
      </c>
      <c r="AE641" s="22">
        <f t="shared" ref="AE641" ca="1" si="594">ROUND(AD641+AE640,0)</f>
        <v>0</v>
      </c>
    </row>
    <row r="642" spans="1:31" hidden="1">
      <c r="A642" s="258"/>
      <c r="B642" s="21" t="s">
        <v>388</v>
      </c>
      <c r="C642" s="22"/>
      <c r="D642" s="21"/>
      <c r="E642" s="21"/>
      <c r="F642" s="21"/>
      <c r="G642" s="21"/>
      <c r="I642" s="21"/>
      <c r="J642" s="21"/>
      <c r="K642" s="76">
        <f t="shared" ref="K642:W642" ca="1" si="595">IF($C638=LataProjekcji,ROUND($C639-K641,0),ROUND(IF(K640=0,0,$C639-K641),0))</f>
        <v>0</v>
      </c>
      <c r="L642" s="76">
        <f t="shared" ca="1" si="595"/>
        <v>0</v>
      </c>
      <c r="M642" s="76">
        <f t="shared" ca="1" si="595"/>
        <v>0</v>
      </c>
      <c r="N642" s="76">
        <f t="shared" ca="1" si="595"/>
        <v>0</v>
      </c>
      <c r="O642" s="76">
        <f t="shared" ca="1" si="595"/>
        <v>0</v>
      </c>
      <c r="P642" s="76">
        <f t="shared" ca="1" si="595"/>
        <v>0</v>
      </c>
      <c r="Q642" s="76">
        <f t="shared" ca="1" si="595"/>
        <v>0</v>
      </c>
      <c r="R642" s="76">
        <f t="shared" ca="1" si="595"/>
        <v>0</v>
      </c>
      <c r="S642" s="76">
        <f t="shared" ca="1" si="595"/>
        <v>0</v>
      </c>
      <c r="T642" s="76">
        <f t="shared" ca="1" si="595"/>
        <v>0</v>
      </c>
      <c r="U642" s="76">
        <f t="shared" ca="1" si="595"/>
        <v>0</v>
      </c>
      <c r="V642" s="76">
        <f t="shared" ca="1" si="595"/>
        <v>0</v>
      </c>
      <c r="W642" s="76">
        <f t="shared" ca="1" si="595"/>
        <v>0</v>
      </c>
      <c r="X642" s="76">
        <f t="shared" ref="X642:AA642" ca="1" si="596">IF($C638=LataProjekcji,ROUND($C639-X641,0),ROUND(IF(X640=0,0,$C639-X641),0))</f>
        <v>0</v>
      </c>
      <c r="Y642" s="76">
        <f t="shared" ca="1" si="596"/>
        <v>0</v>
      </c>
      <c r="Z642" s="76">
        <f t="shared" ca="1" si="596"/>
        <v>0</v>
      </c>
      <c r="AA642" s="76">
        <f t="shared" ca="1" si="596"/>
        <v>0</v>
      </c>
      <c r="AB642" s="76">
        <f t="shared" ref="AB642:AE642" ca="1" si="597">IF($C638=LataProjekcji,ROUND($C639-AB641,0),ROUND(IF(AB640=0,0,$C639-AB641),0))</f>
        <v>0</v>
      </c>
      <c r="AC642" s="76">
        <f t="shared" ca="1" si="597"/>
        <v>0</v>
      </c>
      <c r="AD642" s="76">
        <f t="shared" ca="1" si="597"/>
        <v>0</v>
      </c>
      <c r="AE642" s="76">
        <f t="shared" ca="1" si="597"/>
        <v>0</v>
      </c>
    </row>
    <row r="643" spans="1:31" hidden="1">
      <c r="A643" s="258"/>
      <c r="B643" s="21"/>
      <c r="C643" s="21"/>
      <c r="D643" s="21"/>
      <c r="E643" s="21"/>
      <c r="F643" s="21"/>
      <c r="G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</row>
    <row r="644" spans="1:31" hidden="1">
      <c r="A644" s="258"/>
      <c r="B644" s="20" t="s">
        <v>371</v>
      </c>
      <c r="C644" s="21">
        <f>C637+1</f>
        <v>57</v>
      </c>
      <c r="D644" s="458">
        <f>D637+1</f>
        <v>135</v>
      </c>
      <c r="E644" s="21"/>
      <c r="F644" s="21"/>
      <c r="G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5" hidden="1" thickBot="1">
      <c r="A645" s="258"/>
      <c r="B645" s="21" t="s">
        <v>395</v>
      </c>
      <c r="C645" s="164">
        <f ca="1">IFERROR(YEAR(OFFSET($D$62,C644,0)),0)</f>
        <v>0</v>
      </c>
      <c r="D645" s="164">
        <f ca="1">IFERROR(MONTH(OFFSET($D$62,C644,0)),0)</f>
        <v>0</v>
      </c>
      <c r="E645" s="527">
        <f ca="1">IleMiesiecyDoKoncaRokuRozliczenieDotacji</f>
        <v>0</v>
      </c>
      <c r="F645" s="21"/>
      <c r="G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5" hidden="1" thickBot="1">
      <c r="A646" s="258"/>
      <c r="B646" s="21" t="s">
        <v>388</v>
      </c>
      <c r="C646" s="244">
        <f ca="1">IF(OFFSET($F$62,C644,0)&lt;0,0,OFFSET($F$62,C644,0))</f>
        <v>0</v>
      </c>
      <c r="D646" s="22" t="str">
        <f ca="1">OFFSET($C$62,C644,0)</f>
        <v/>
      </c>
      <c r="E646" s="557">
        <f ca="1">IF(OR(am_grunty=0,ISBLANK(am_grunty)),$C646,IF(D646&gt;10,ROUND(($C647/12)*$E645,0),$C646))</f>
        <v>0</v>
      </c>
      <c r="F646" s="21"/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396</v>
      </c>
      <c r="C647" s="244">
        <f ca="1">IF(ISBLANK(OFFSET($D$62,C644,0)),0,IF(OFFSET($C$62,C644,0)&gt;10,ROUND(C646*am_grunty,0),IF(C646&lt;0,0,C646)))</f>
        <v>0</v>
      </c>
      <c r="D647" s="21"/>
      <c r="E647" s="21"/>
      <c r="F647" s="21"/>
      <c r="G647" s="21"/>
      <c r="I647" s="21"/>
      <c r="J647" s="458" cm="1">
        <f t="array" aca="1" ref="J647" ca="1">OFFSET('Środki trwałe'!$C$195,'Rozliczenie dotacji'!D644,,)</f>
        <v>0</v>
      </c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397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98">ROUND(K648+L647,0)</f>
        <v>0</v>
      </c>
      <c r="M648" s="22">
        <f t="shared" ca="1" si="598"/>
        <v>0</v>
      </c>
      <c r="N648" s="22">
        <f t="shared" ca="1" si="598"/>
        <v>0</v>
      </c>
      <c r="O648" s="22">
        <f t="shared" ca="1" si="598"/>
        <v>0</v>
      </c>
      <c r="P648" s="22">
        <f t="shared" ca="1" si="598"/>
        <v>0</v>
      </c>
      <c r="Q648" s="22">
        <f t="shared" ca="1" si="598"/>
        <v>0</v>
      </c>
      <c r="R648" s="22">
        <f t="shared" ca="1" si="598"/>
        <v>0</v>
      </c>
      <c r="S648" s="22">
        <f t="shared" ca="1" si="598"/>
        <v>0</v>
      </c>
      <c r="T648" s="22">
        <f t="shared" ca="1" si="598"/>
        <v>0</v>
      </c>
      <c r="U648" s="22">
        <f t="shared" ca="1" si="598"/>
        <v>0</v>
      </c>
      <c r="V648" s="22">
        <f t="shared" ca="1" si="598"/>
        <v>0</v>
      </c>
      <c r="W648" s="22">
        <f t="shared" ca="1" si="598"/>
        <v>0</v>
      </c>
      <c r="X648" s="22">
        <f ca="1">ROUND(W648+X647,0)</f>
        <v>0</v>
      </c>
      <c r="Y648" s="22">
        <f t="shared" ref="Y648:AA648" ca="1" si="599">ROUND(X648+Y647,0)</f>
        <v>0</v>
      </c>
      <c r="Z648" s="22">
        <f t="shared" ca="1" si="599"/>
        <v>0</v>
      </c>
      <c r="AA648" s="22">
        <f t="shared" ca="1" si="599"/>
        <v>0</v>
      </c>
      <c r="AB648" s="22">
        <f t="shared" ref="AB648" ca="1" si="600">ROUND(AA648+AB647,0)</f>
        <v>0</v>
      </c>
      <c r="AC648" s="22">
        <f t="shared" ref="AC648" ca="1" si="601">ROUND(AB648+AC647,0)</f>
        <v>0</v>
      </c>
      <c r="AD648" s="22">
        <f t="shared" ref="AD648" ca="1" si="602">ROUND(AC648+AD647,0)</f>
        <v>0</v>
      </c>
      <c r="AE648" s="22">
        <f t="shared" ref="AE648" ca="1" si="603">ROUND(AD648+AE647,0)</f>
        <v>0</v>
      </c>
    </row>
    <row r="649" spans="1:31" hidden="1">
      <c r="A649" s="258"/>
      <c r="B649" s="21" t="s">
        <v>388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604">IF($C645=LataProjekcji,ROUND($C646-K648,0),ROUND(IF(K647=0,0,$C646-K648),0))</f>
        <v>0</v>
      </c>
      <c r="L649" s="76">
        <f t="shared" ca="1" si="604"/>
        <v>0</v>
      </c>
      <c r="M649" s="76">
        <f t="shared" ca="1" si="604"/>
        <v>0</v>
      </c>
      <c r="N649" s="76">
        <f t="shared" ca="1" si="604"/>
        <v>0</v>
      </c>
      <c r="O649" s="76">
        <f t="shared" ca="1" si="604"/>
        <v>0</v>
      </c>
      <c r="P649" s="76">
        <f t="shared" ca="1" si="604"/>
        <v>0</v>
      </c>
      <c r="Q649" s="76">
        <f t="shared" ca="1" si="604"/>
        <v>0</v>
      </c>
      <c r="R649" s="76">
        <f t="shared" ca="1" si="604"/>
        <v>0</v>
      </c>
      <c r="S649" s="76">
        <f t="shared" ca="1" si="604"/>
        <v>0</v>
      </c>
      <c r="T649" s="76">
        <f t="shared" ca="1" si="604"/>
        <v>0</v>
      </c>
      <c r="U649" s="76">
        <f t="shared" ca="1" si="604"/>
        <v>0</v>
      </c>
      <c r="V649" s="76">
        <f t="shared" ca="1" si="604"/>
        <v>0</v>
      </c>
      <c r="W649" s="76">
        <f t="shared" ca="1" si="604"/>
        <v>0</v>
      </c>
      <c r="X649" s="76">
        <f t="shared" ref="X649:AA649" ca="1" si="605">IF($C645=LataProjekcji,ROUND($C646-X648,0),ROUND(IF(X647=0,0,$C646-X648),0))</f>
        <v>0</v>
      </c>
      <c r="Y649" s="76">
        <f t="shared" ca="1" si="605"/>
        <v>0</v>
      </c>
      <c r="Z649" s="76">
        <f t="shared" ca="1" si="605"/>
        <v>0</v>
      </c>
      <c r="AA649" s="76">
        <f t="shared" ca="1" si="605"/>
        <v>0</v>
      </c>
      <c r="AB649" s="76">
        <f t="shared" ref="AB649:AE649" ca="1" si="606">IF($C645=LataProjekcji,ROUND($C646-AB648,0),ROUND(IF(AB647=0,0,$C646-AB648),0))</f>
        <v>0</v>
      </c>
      <c r="AC649" s="76">
        <f t="shared" ca="1" si="606"/>
        <v>0</v>
      </c>
      <c r="AD649" s="76">
        <f t="shared" ca="1" si="606"/>
        <v>0</v>
      </c>
      <c r="AE649" s="76">
        <f t="shared" ca="1" si="606"/>
        <v>0</v>
      </c>
    </row>
    <row r="653" spans="1:31" ht="12.5" hidden="1" thickBot="1"/>
    <row r="654" spans="1:31" ht="12.5" hidden="1" thickBot="1">
      <c r="A654" s="258"/>
      <c r="B654" s="20" t="s">
        <v>372</v>
      </c>
      <c r="C654" s="249">
        <v>66</v>
      </c>
      <c r="D654" s="457">
        <v>158</v>
      </c>
      <c r="E654" s="21" t="s">
        <v>392</v>
      </c>
      <c r="F654" s="48"/>
      <c r="G654" s="50" t="s">
        <v>393</v>
      </c>
      <c r="H654" s="320"/>
      <c r="I654" s="21" t="s">
        <v>394</v>
      </c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</row>
    <row r="655" spans="1:31" hidden="1">
      <c r="A655" s="258"/>
      <c r="B655" s="21" t="s">
        <v>395</v>
      </c>
      <c r="C655" s="164">
        <f ca="1">IFERROR(YEAR(OFFSET($D$62,C654,0)),0)</f>
        <v>0</v>
      </c>
      <c r="D655" s="164">
        <f ca="1">IFERROR(MONTH(OFFSET($D$62,C654,0)),0)</f>
        <v>0</v>
      </c>
      <c r="E655" s="527">
        <f ca="1">IleMiesiecyDoKoncaRokuRozliczenieDotacji</f>
        <v>0</v>
      </c>
      <c r="F655" s="49"/>
      <c r="G655" s="51">
        <f ca="1">C143-F655</f>
        <v>0</v>
      </c>
      <c r="H655" s="321"/>
      <c r="I655" s="22">
        <f ca="1">C143-F655-G655</f>
        <v>0</v>
      </c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</row>
    <row r="656" spans="1:31" hidden="1">
      <c r="A656" s="258"/>
      <c r="B656" s="21" t="s">
        <v>388</v>
      </c>
      <c r="C656" s="244">
        <f ca="1">IF(OFFSET($F$62,C654,0)&lt;0,0,OFFSET($F$62,C654,0))</f>
        <v>0</v>
      </c>
      <c r="D656" s="22" t="str">
        <f ca="1">OFFSET($C$62,C654,0)</f>
        <v/>
      </c>
      <c r="E656" s="22">
        <f ca="1">IF(D656&gt;10,ROUND(($C657/12)*$E655,0),$C656)</f>
        <v>0</v>
      </c>
      <c r="F656" s="21" t="s">
        <v>403</v>
      </c>
      <c r="G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</row>
    <row r="657" spans="1:31" hidden="1">
      <c r="A657" s="258"/>
      <c r="B657" s="21" t="s">
        <v>396</v>
      </c>
      <c r="C657" s="244">
        <f ca="1">IF(ISBLANK(OFFSET($D$62,C654,0)),0,IF(OFFSET($C$62,C654,0)&gt;10,ROUND(C656*am_budynki,0),IF(C656&lt;0,0,C656)))</f>
        <v>0</v>
      </c>
      <c r="D657" s="21"/>
      <c r="E657" s="21"/>
      <c r="F657" s="21"/>
      <c r="G657" s="21"/>
      <c r="I657" s="21"/>
      <c r="J657" s="458" cm="1">
        <f t="array" aca="1" ref="J657" ca="1">OFFSET('Środki trwałe'!$C$195,'Rozliczenie dotacji'!D654,,)</f>
        <v>0</v>
      </c>
      <c r="K657" s="74">
        <f ca="1">ROUND(IF($C655=LataProjekcji,$E656,IF($C655=LataProjekcji,$C657,0)),0)</f>
        <v>0</v>
      </c>
      <c r="L657" s="247">
        <f ca="1">ROUND(IF(OR(AND($C655=LataProjekcji,$E655&gt;0),AND($C655=LataProjekcji,$E655=0,$D656&lt;=10)),$E656,IF($C655&lt;LataProjekcji,IF((SUM($K657:K657)+$C657)&lt;$C656,$C657,$C656-SUM($K657:K657)),0)),0)</f>
        <v>0</v>
      </c>
      <c r="M657" s="247">
        <f ca="1">ROUND(IF(OR(AND($C655=LataProjekcji,$E655&gt;0),AND($C655=LataProjekcji,$E655=0,$D656&lt;=10)),$E656,IF($C655&lt;LataProjekcji,IF((SUM($K657:L657)+$C657)&lt;$C656,$C657,$C656-SUM($K657:L657)),0)),0)</f>
        <v>0</v>
      </c>
      <c r="N657" s="247">
        <f ca="1">ROUND(IF(OR(AND($C655=LataProjekcji,$E655&gt;0),AND($C655=LataProjekcji,$E655=0,$D656&lt;=10)),$E656,IF($C655&lt;LataProjekcji,IF((SUM($K657:M657)+$C657)&lt;$C656,$C657,$C656-SUM($K657:M657)),0)),0)</f>
        <v>0</v>
      </c>
      <c r="O657" s="247">
        <f ca="1">ROUND(IF(OR(AND($C655=LataProjekcji,$E655&gt;0),AND($C655=LataProjekcji,$E655=0,$D656&lt;=10)),$E656,IF($C655&lt;LataProjekcji,IF((SUM($K657:N657)+$C657)&lt;$C656,$C657,$C656-SUM($K657:N657)),0)),0)</f>
        <v>0</v>
      </c>
      <c r="P657" s="247">
        <f ca="1">ROUND(IF(OR(AND($C655=LataProjekcji,$E655&gt;0),AND($C655=LataProjekcji,$E655=0,$D656&lt;=10)),$E656,IF($C655&lt;LataProjekcji,IF((SUM($K657:O657)+$C657)&lt;$C656,$C657,$C656-SUM($K657:O657)),0)),0)</f>
        <v>0</v>
      </c>
      <c r="Q657" s="247">
        <f ca="1">ROUND(IF(OR(AND($C655=LataProjekcji,$E655&gt;0),AND($C655=LataProjekcji,$E655=0,$D656&lt;=10)),$E656,IF($C655&lt;LataProjekcji,IF((SUM($K657:P657)+$C657)&lt;$C656,$C657,$C656-SUM($K657:P657)),0)),0)</f>
        <v>0</v>
      </c>
      <c r="R657" s="247">
        <f ca="1">ROUND(IF(OR(AND($C655=LataProjekcji,$E655&gt;0),AND($C655=LataProjekcji,$E655=0,$D656&lt;=10)),$E656,IF($C655&lt;LataProjekcji,IF((SUM($K657:Q657)+$C657)&lt;$C656,$C657,$C656-SUM($K657:Q657)),0)),0)</f>
        <v>0</v>
      </c>
      <c r="S657" s="247">
        <f ca="1">ROUND(IF(OR(AND($C655=LataProjekcji,$E655&gt;0),AND($C655=LataProjekcji,$E655=0,$D656&lt;=10)),$E656,IF($C655&lt;LataProjekcji,IF((SUM($K657:R657)+$C657)&lt;$C656,$C657,$C656-SUM($K657:R657)),0)),0)</f>
        <v>0</v>
      </c>
      <c r="T657" s="247">
        <f ca="1">ROUND(IF(OR(AND($C655=LataProjekcji,$E655&gt;0),AND($C655=LataProjekcji,$E655=0,$D656&lt;=10)),$E656,IF($C655&lt;LataProjekcji,IF((SUM($K657:S657)+$C657)&lt;$C656,$C657,$C656-SUM($K657:S657)),0)),0)</f>
        <v>0</v>
      </c>
      <c r="U657" s="247">
        <f ca="1">ROUND(IF(OR(AND($C655=LataProjekcji,$E655&gt;0),AND($C655=LataProjekcji,$E655=0,$D656&lt;=10)),$E656,IF($C655&lt;LataProjekcji,IF((SUM($K657:T657)+$C657)&lt;$C656,$C657,$C656-SUM($K657:T657)),0)),0)</f>
        <v>0</v>
      </c>
      <c r="V657" s="247">
        <f ca="1">ROUND(IF(OR(AND($C655=LataProjekcji,$E655&gt;0),AND($C655=LataProjekcji,$E655=0,$D656&lt;=10)),$E656,IF($C655&lt;LataProjekcji,IF((SUM($K657:U657)+$C657)&lt;$C656,$C657,$C656-SUM($K657:U657)),0)),0)</f>
        <v>0</v>
      </c>
      <c r="W657" s="247">
        <f ca="1">ROUND(IF(OR(AND($C655=LataProjekcji,$E655&gt;0),AND($C655=LataProjekcji,$E655=0,$D656&lt;=10)),$E656,IF($C655&lt;LataProjekcji,IF((SUM($K657:V657)+$C657)&lt;$C656,$C657,$C656-SUM($K657:V657)),0)),0)</f>
        <v>0</v>
      </c>
      <c r="X657" s="247">
        <f ca="1">ROUND(IF(OR(AND($C655=LataProjekcji,$E655&gt;0),AND($C655=LataProjekcji,$E655=0,$D656&lt;=10)),$E656,IF($C655&lt;LataProjekcji,IF((SUM($K657:W657)+$C657)&lt;$C656,$C657,$C656-SUM($K657:W657)),0)),0)</f>
        <v>0</v>
      </c>
      <c r="Y657" s="247">
        <f ca="1">ROUND(IF(OR(AND($C655=LataProjekcji,$E655&gt;0),AND($C655=LataProjekcji,$E655=0,$D656&lt;=10)),$E656,IF($C655&lt;LataProjekcji,IF((SUM($K657:X657)+$C657)&lt;$C656,$C657,$C656-SUM($K657:X657)),0)),0)</f>
        <v>0</v>
      </c>
      <c r="Z657" s="247">
        <f ca="1">ROUND(IF(OR(AND($C655=LataProjekcji,$E655&gt;0),AND($C655=LataProjekcji,$E655=0,$D656&lt;=10)),$E656,IF($C655&lt;LataProjekcji,IF((SUM($K657:Y657)+$C657)&lt;$C656,$C657,$C656-SUM($K657:Y657)),0)),0)</f>
        <v>0</v>
      </c>
      <c r="AA657" s="247">
        <f ca="1">ROUND(IF(OR(AND($C655=LataProjekcji,$E655&gt;0),AND($C655=LataProjekcji,$E655=0,$D656&lt;=10)),$E656,IF($C655&lt;LataProjekcji,IF((SUM($K657:Z657)+$C657)&lt;$C656,$C657,$C656-SUM($K657:Z657)),0)),0)</f>
        <v>0</v>
      </c>
      <c r="AB657" s="247">
        <f ca="1">ROUND(IF(OR(AND($C655=LataProjekcji,$E655&gt;0),AND($C655=LataProjekcji,$E655=0,$D656&lt;=10)),$E656,IF($C655&lt;LataProjekcji,IF((SUM($K657:AA657)+$C657)&lt;$C656,$C657,$C656-SUM($K657:AA657)),0)),0)</f>
        <v>0</v>
      </c>
      <c r="AC657" s="247">
        <f ca="1">ROUND(IF(OR(AND($C655=LataProjekcji,$E655&gt;0),AND($C655=LataProjekcji,$E655=0,$D656&lt;=10)),$E656,IF($C655&lt;LataProjekcji,IF((SUM($K657:AB657)+$C657)&lt;$C656,$C657,$C656-SUM($K657:AB657)),0)),0)</f>
        <v>0</v>
      </c>
      <c r="AD657" s="247">
        <f ca="1">ROUND(IF(OR(AND($C655=LataProjekcji,$E655&gt;0),AND($C655=LataProjekcji,$E655=0,$D656&lt;=10)),$E656,IF($C655&lt;LataProjekcji,IF((SUM($K657:AC657)+$C657)&lt;$C656,$C657,$C656-SUM($K657:AC657)),0)),0)</f>
        <v>0</v>
      </c>
      <c r="AE657" s="247">
        <f ca="1">ROUND(IF(OR(AND($C655=LataProjekcji,$E655&gt;0),AND($C655=LataProjekcji,$E655=0,$D656&lt;=10)),$E656,IF($C655&lt;LataProjekcji,IF((SUM($K657:AD657)+$C657)&lt;$C656,$C657,$C656-SUM($K657:AD657)),0)),0)</f>
        <v>0</v>
      </c>
    </row>
    <row r="658" spans="1:31" hidden="1">
      <c r="A658" s="258"/>
      <c r="B658" s="21" t="s">
        <v>397</v>
      </c>
      <c r="C658" s="22"/>
      <c r="D658" s="21"/>
      <c r="E658" s="21"/>
      <c r="F658" s="21"/>
      <c r="G658" s="21"/>
      <c r="I658" s="21"/>
      <c r="J658" s="21"/>
      <c r="K658" s="22">
        <f ca="1">ROUND(K657,0)</f>
        <v>0</v>
      </c>
      <c r="L658" s="22">
        <f t="shared" ref="L658:W658" ca="1" si="607">ROUND(K658+L657,0)</f>
        <v>0</v>
      </c>
      <c r="M658" s="22">
        <f t="shared" ca="1" si="607"/>
        <v>0</v>
      </c>
      <c r="N658" s="22">
        <f t="shared" ca="1" si="607"/>
        <v>0</v>
      </c>
      <c r="O658" s="22">
        <f t="shared" ca="1" si="607"/>
        <v>0</v>
      </c>
      <c r="P658" s="22">
        <f t="shared" ca="1" si="607"/>
        <v>0</v>
      </c>
      <c r="Q658" s="22">
        <f t="shared" ca="1" si="607"/>
        <v>0</v>
      </c>
      <c r="R658" s="22">
        <f t="shared" ca="1" si="607"/>
        <v>0</v>
      </c>
      <c r="S658" s="22">
        <f t="shared" ca="1" si="607"/>
        <v>0</v>
      </c>
      <c r="T658" s="22">
        <f t="shared" ca="1" si="607"/>
        <v>0</v>
      </c>
      <c r="U658" s="22">
        <f t="shared" ca="1" si="607"/>
        <v>0</v>
      </c>
      <c r="V658" s="22">
        <f t="shared" ca="1" si="607"/>
        <v>0</v>
      </c>
      <c r="W658" s="22">
        <f t="shared" ca="1" si="607"/>
        <v>0</v>
      </c>
      <c r="X658" s="22">
        <f ca="1">ROUND(W658+X657,0)</f>
        <v>0</v>
      </c>
      <c r="Y658" s="22">
        <f t="shared" ref="Y658:AA658" ca="1" si="608">ROUND(X658+Y657,0)</f>
        <v>0</v>
      </c>
      <c r="Z658" s="22">
        <f t="shared" ca="1" si="608"/>
        <v>0</v>
      </c>
      <c r="AA658" s="22">
        <f t="shared" ca="1" si="608"/>
        <v>0</v>
      </c>
      <c r="AB658" s="22">
        <f t="shared" ref="AB658" ca="1" si="609">ROUND(AA658+AB657,0)</f>
        <v>0</v>
      </c>
      <c r="AC658" s="22">
        <f t="shared" ref="AC658" ca="1" si="610">ROUND(AB658+AC657,0)</f>
        <v>0</v>
      </c>
      <c r="AD658" s="22">
        <f t="shared" ref="AD658" ca="1" si="611">ROUND(AC658+AD657,0)</f>
        <v>0</v>
      </c>
      <c r="AE658" s="22">
        <f t="shared" ref="AE658" ca="1" si="612">ROUND(AD658+AE657,0)</f>
        <v>0</v>
      </c>
    </row>
    <row r="659" spans="1:31" hidden="1">
      <c r="A659" s="258"/>
      <c r="B659" s="21" t="s">
        <v>388</v>
      </c>
      <c r="C659" s="22"/>
      <c r="D659" s="21"/>
      <c r="E659" s="21"/>
      <c r="F659" s="21"/>
      <c r="G659" s="21"/>
      <c r="I659" s="21"/>
      <c r="J659" s="21"/>
      <c r="K659" s="76">
        <f t="shared" ref="K659:W659" ca="1" si="613">IF($C655=LataProjekcji,ROUND($C656-K658,0),ROUND(IF(K657=0,0,$C656-K658),0))</f>
        <v>0</v>
      </c>
      <c r="L659" s="76">
        <f t="shared" ca="1" si="613"/>
        <v>0</v>
      </c>
      <c r="M659" s="76">
        <f t="shared" ca="1" si="613"/>
        <v>0</v>
      </c>
      <c r="N659" s="76">
        <f t="shared" ca="1" si="613"/>
        <v>0</v>
      </c>
      <c r="O659" s="76">
        <f t="shared" ca="1" si="613"/>
        <v>0</v>
      </c>
      <c r="P659" s="76">
        <f t="shared" ca="1" si="613"/>
        <v>0</v>
      </c>
      <c r="Q659" s="76">
        <f t="shared" ca="1" si="613"/>
        <v>0</v>
      </c>
      <c r="R659" s="76">
        <f t="shared" ca="1" si="613"/>
        <v>0</v>
      </c>
      <c r="S659" s="76">
        <f t="shared" ca="1" si="613"/>
        <v>0</v>
      </c>
      <c r="T659" s="76">
        <f t="shared" ca="1" si="613"/>
        <v>0</v>
      </c>
      <c r="U659" s="76">
        <f t="shared" ca="1" si="613"/>
        <v>0</v>
      </c>
      <c r="V659" s="76">
        <f t="shared" ca="1" si="613"/>
        <v>0</v>
      </c>
      <c r="W659" s="76">
        <f t="shared" ca="1" si="613"/>
        <v>0</v>
      </c>
      <c r="X659" s="76">
        <f t="shared" ref="X659:AA659" ca="1" si="614">IF($C655=LataProjekcji,ROUND($C656-X658,0),ROUND(IF(X657=0,0,$C656-X658),0))</f>
        <v>0</v>
      </c>
      <c r="Y659" s="76">
        <f t="shared" ca="1" si="614"/>
        <v>0</v>
      </c>
      <c r="Z659" s="76">
        <f t="shared" ca="1" si="614"/>
        <v>0</v>
      </c>
      <c r="AA659" s="76">
        <f t="shared" ca="1" si="614"/>
        <v>0</v>
      </c>
      <c r="AB659" s="76">
        <f t="shared" ref="AB659:AE659" ca="1" si="615">IF($C655=LataProjekcji,ROUND($C656-AB658,0),ROUND(IF(AB657=0,0,$C656-AB658),0))</f>
        <v>0</v>
      </c>
      <c r="AC659" s="76">
        <f t="shared" ca="1" si="615"/>
        <v>0</v>
      </c>
      <c r="AD659" s="76">
        <f t="shared" ca="1" si="615"/>
        <v>0</v>
      </c>
      <c r="AE659" s="76">
        <f t="shared" ca="1" si="615"/>
        <v>0</v>
      </c>
    </row>
    <row r="660" spans="1:31" hidden="1">
      <c r="A660" s="258"/>
      <c r="B660" s="21"/>
      <c r="C660" s="22"/>
      <c r="D660" s="21"/>
      <c r="E660" s="21"/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0" t="s">
        <v>372</v>
      </c>
      <c r="C661" s="21">
        <f>C654+1</f>
        <v>67</v>
      </c>
      <c r="D661" s="458">
        <f>D654+1</f>
        <v>159</v>
      </c>
      <c r="E661" s="21"/>
      <c r="F661" s="21"/>
      <c r="G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</row>
    <row r="662" spans="1:31" hidden="1">
      <c r="A662" s="258"/>
      <c r="B662" s="21" t="s">
        <v>395</v>
      </c>
      <c r="C662" s="164">
        <f ca="1">IFERROR(YEAR(OFFSET($D$62,C661,0)),0)</f>
        <v>0</v>
      </c>
      <c r="D662" s="164">
        <f ca="1">IFERROR(MONTH(OFFSET($D$62,C661,0)),0)</f>
        <v>0</v>
      </c>
      <c r="E662" s="527">
        <f ca="1">IleMiesiecyDoKoncaRokuRozliczenieDotacji</f>
        <v>0</v>
      </c>
      <c r="F662" s="21"/>
      <c r="G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</row>
    <row r="663" spans="1:31" hidden="1">
      <c r="A663" s="258"/>
      <c r="B663" s="21" t="s">
        <v>388</v>
      </c>
      <c r="C663" s="244">
        <f ca="1">IF(OFFSET($F$62,C661,0)&lt;0,0,OFFSET($F$62,C661,0))</f>
        <v>0</v>
      </c>
      <c r="D663" s="22" t="str">
        <f ca="1">OFFSET($C$62,C661,0)</f>
        <v/>
      </c>
      <c r="E663" s="22">
        <f ca="1">IF(D663&gt;10,ROUND(($C664/12)*$E662,0),$C663)</f>
        <v>0</v>
      </c>
      <c r="F663" s="21"/>
      <c r="G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</row>
    <row r="664" spans="1:31" hidden="1">
      <c r="A664" s="258"/>
      <c r="B664" s="21" t="s">
        <v>396</v>
      </c>
      <c r="C664" s="244">
        <f ca="1">IF(ISBLANK(OFFSET($D$62,C661,0)),0,IF(OFFSET($C$62,C661,0)&gt;10,ROUND(C663*am_budynki,0),IF(C663&lt;0,0,C663)))</f>
        <v>0</v>
      </c>
      <c r="D664" s="21"/>
      <c r="E664" s="21"/>
      <c r="F664" s="21"/>
      <c r="G664" s="21"/>
      <c r="I664" s="21"/>
      <c r="J664" s="458" cm="1">
        <f t="array" aca="1" ref="J664" ca="1">OFFSET('Środki trwałe'!$C$195,'Rozliczenie dotacji'!D661,,)</f>
        <v>0</v>
      </c>
      <c r="K664" s="74">
        <f ca="1">ROUND(IF($C662=LataProjekcji,$E663,IF($C662=LataProjekcji,$C664,0)),0)</f>
        <v>0</v>
      </c>
      <c r="L664" s="247">
        <f ca="1">ROUND(IF(OR(AND($C662=LataProjekcji,$E662&gt;0),AND($C662=LataProjekcji,$E662=0,$D663&lt;=10)),$E663,IF($C662&lt;LataProjekcji,IF((SUM($K664:K664)+$C664)&lt;$C663,$C664,$C663-SUM($K664:K664)),0)),0)</f>
        <v>0</v>
      </c>
      <c r="M664" s="247">
        <f ca="1">ROUND(IF(OR(AND($C662=LataProjekcji,$E662&gt;0),AND($C662=LataProjekcji,$E662=0,$D663&lt;=10)),$E663,IF($C662&lt;LataProjekcji,IF((SUM($K664:L664)+$C664)&lt;$C663,$C664,$C663-SUM($K664:L664)),0)),0)</f>
        <v>0</v>
      </c>
      <c r="N664" s="247">
        <f ca="1">ROUND(IF(OR(AND($C662=LataProjekcji,$E662&gt;0),AND($C662=LataProjekcji,$E662=0,$D663&lt;=10)),$E663,IF($C662&lt;LataProjekcji,IF((SUM($K664:M664)+$C664)&lt;$C663,$C664,$C663-SUM($K664:M664)),0)),0)</f>
        <v>0</v>
      </c>
      <c r="O664" s="247">
        <f ca="1">ROUND(IF(OR(AND($C662=LataProjekcji,$E662&gt;0),AND($C662=LataProjekcji,$E662=0,$D663&lt;=10)),$E663,IF($C662&lt;LataProjekcji,IF((SUM($K664:N664)+$C664)&lt;$C663,$C664,$C663-SUM($K664:N664)),0)),0)</f>
        <v>0</v>
      </c>
      <c r="P664" s="247">
        <f ca="1">ROUND(IF(OR(AND($C662=LataProjekcji,$E662&gt;0),AND($C662=LataProjekcji,$E662=0,$D663&lt;=10)),$E663,IF($C662&lt;LataProjekcji,IF((SUM($K664:O664)+$C664)&lt;$C663,$C664,$C663-SUM($K664:O664)),0)),0)</f>
        <v>0</v>
      </c>
      <c r="Q664" s="247">
        <f ca="1">ROUND(IF(OR(AND($C662=LataProjekcji,$E662&gt;0),AND($C662=LataProjekcji,$E662=0,$D663&lt;=10)),$E663,IF($C662&lt;LataProjekcji,IF((SUM($K664:P664)+$C664)&lt;$C663,$C664,$C663-SUM($K664:P664)),0)),0)</f>
        <v>0</v>
      </c>
      <c r="R664" s="247">
        <f ca="1">ROUND(IF(OR(AND($C662=LataProjekcji,$E662&gt;0),AND($C662=LataProjekcji,$E662=0,$D663&lt;=10)),$E663,IF($C662&lt;LataProjekcji,IF((SUM($K664:Q664)+$C664)&lt;$C663,$C664,$C663-SUM($K664:Q664)),0)),0)</f>
        <v>0</v>
      </c>
      <c r="S664" s="247">
        <f ca="1">ROUND(IF(OR(AND($C662=LataProjekcji,$E662&gt;0),AND($C662=LataProjekcji,$E662=0,$D663&lt;=10)),$E663,IF($C662&lt;LataProjekcji,IF((SUM($K664:R664)+$C664)&lt;$C663,$C664,$C663-SUM($K664:R664)),0)),0)</f>
        <v>0</v>
      </c>
      <c r="T664" s="247">
        <f ca="1">ROUND(IF(OR(AND($C662=LataProjekcji,$E662&gt;0),AND($C662=LataProjekcji,$E662=0,$D663&lt;=10)),$E663,IF($C662&lt;LataProjekcji,IF((SUM($K664:S664)+$C664)&lt;$C663,$C664,$C663-SUM($K664:S664)),0)),0)</f>
        <v>0</v>
      </c>
      <c r="U664" s="247">
        <f ca="1">ROUND(IF(OR(AND($C662=LataProjekcji,$E662&gt;0),AND($C662=LataProjekcji,$E662=0,$D663&lt;=10)),$E663,IF($C662&lt;LataProjekcji,IF((SUM($K664:T664)+$C664)&lt;$C663,$C664,$C663-SUM($K664:T664)),0)),0)</f>
        <v>0</v>
      </c>
      <c r="V664" s="247">
        <f ca="1">ROUND(IF(OR(AND($C662=LataProjekcji,$E662&gt;0),AND($C662=LataProjekcji,$E662=0,$D663&lt;=10)),$E663,IF($C662&lt;LataProjekcji,IF((SUM($K664:U664)+$C664)&lt;$C663,$C664,$C663-SUM($K664:U664)),0)),0)</f>
        <v>0</v>
      </c>
      <c r="W664" s="247">
        <f ca="1">ROUND(IF(OR(AND($C662=LataProjekcji,$E662&gt;0),AND($C662=LataProjekcji,$E662=0,$D663&lt;=10)),$E663,IF($C662&lt;LataProjekcji,IF((SUM($K664:V664)+$C664)&lt;$C663,$C664,$C663-SUM($K664:V664)),0)),0)</f>
        <v>0</v>
      </c>
      <c r="X664" s="247">
        <f ca="1">ROUND(IF(OR(AND($C662=LataProjekcji,$E662&gt;0),AND($C662=LataProjekcji,$E662=0,$D663&lt;=10)),$E663,IF($C662&lt;LataProjekcji,IF((SUM($K664:W664)+$C664)&lt;$C663,$C664,$C663-SUM($K664:W664)),0)),0)</f>
        <v>0</v>
      </c>
      <c r="Y664" s="247">
        <f ca="1">ROUND(IF(OR(AND($C662=LataProjekcji,$E662&gt;0),AND($C662=LataProjekcji,$E662=0,$D663&lt;=10)),$E663,IF($C662&lt;LataProjekcji,IF((SUM($K664:X664)+$C664)&lt;$C663,$C664,$C663-SUM($K664:X664)),0)),0)</f>
        <v>0</v>
      </c>
      <c r="Z664" s="247">
        <f ca="1">ROUND(IF(OR(AND($C662=LataProjekcji,$E662&gt;0),AND($C662=LataProjekcji,$E662=0,$D663&lt;=10)),$E663,IF($C662&lt;LataProjekcji,IF((SUM($K664:Y664)+$C664)&lt;$C663,$C664,$C663-SUM($K664:Y664)),0)),0)</f>
        <v>0</v>
      </c>
      <c r="AA664" s="247">
        <f ca="1">ROUND(IF(OR(AND($C662=LataProjekcji,$E662&gt;0),AND($C662=LataProjekcji,$E662=0,$D663&lt;=10)),$E663,IF($C662&lt;LataProjekcji,IF((SUM($K664:Z664)+$C664)&lt;$C663,$C664,$C663-SUM($K664:Z664)),0)),0)</f>
        <v>0</v>
      </c>
      <c r="AB664" s="247">
        <f ca="1">ROUND(IF(OR(AND($C662=LataProjekcji,$E662&gt;0),AND($C662=LataProjekcji,$E662=0,$D663&lt;=10)),$E663,IF($C662&lt;LataProjekcji,IF((SUM($K664:AA664)+$C664)&lt;$C663,$C664,$C663-SUM($K664:AA664)),0)),0)</f>
        <v>0</v>
      </c>
      <c r="AC664" s="247">
        <f ca="1">ROUND(IF(OR(AND($C662=LataProjekcji,$E662&gt;0),AND($C662=LataProjekcji,$E662=0,$D663&lt;=10)),$E663,IF($C662&lt;LataProjekcji,IF((SUM($K664:AB664)+$C664)&lt;$C663,$C664,$C663-SUM($K664:AB664)),0)),0)</f>
        <v>0</v>
      </c>
      <c r="AD664" s="247">
        <f ca="1">ROUND(IF(OR(AND($C662=LataProjekcji,$E662&gt;0),AND($C662=LataProjekcji,$E662=0,$D663&lt;=10)),$E663,IF($C662&lt;LataProjekcji,IF((SUM($K664:AC664)+$C664)&lt;$C663,$C664,$C663-SUM($K664:AC664)),0)),0)</f>
        <v>0</v>
      </c>
      <c r="AE664" s="247">
        <f ca="1">ROUND(IF(OR(AND($C662=LataProjekcji,$E662&gt;0),AND($C662=LataProjekcji,$E662=0,$D663&lt;=10)),$E663,IF($C662&lt;LataProjekcji,IF((SUM($K664:AD664)+$C664)&lt;$C663,$C664,$C663-SUM($K664:AD664)),0)),0)</f>
        <v>0</v>
      </c>
    </row>
    <row r="665" spans="1:31" hidden="1">
      <c r="A665" s="258"/>
      <c r="B665" s="21" t="s">
        <v>397</v>
      </c>
      <c r="C665" s="22"/>
      <c r="D665" s="21"/>
      <c r="E665" s="21"/>
      <c r="F665" s="21"/>
      <c r="G665" s="21"/>
      <c r="I665" s="21"/>
      <c r="J665" s="21"/>
      <c r="K665" s="22">
        <f ca="1">ROUND(K664,0)</f>
        <v>0</v>
      </c>
      <c r="L665" s="22">
        <f t="shared" ref="L665:W665" ca="1" si="616">ROUND(K665+L664,0)</f>
        <v>0</v>
      </c>
      <c r="M665" s="22">
        <f t="shared" ca="1" si="616"/>
        <v>0</v>
      </c>
      <c r="N665" s="22">
        <f t="shared" ca="1" si="616"/>
        <v>0</v>
      </c>
      <c r="O665" s="22">
        <f t="shared" ca="1" si="616"/>
        <v>0</v>
      </c>
      <c r="P665" s="22">
        <f t="shared" ca="1" si="616"/>
        <v>0</v>
      </c>
      <c r="Q665" s="22">
        <f t="shared" ca="1" si="616"/>
        <v>0</v>
      </c>
      <c r="R665" s="22">
        <f t="shared" ca="1" si="616"/>
        <v>0</v>
      </c>
      <c r="S665" s="22">
        <f t="shared" ca="1" si="616"/>
        <v>0</v>
      </c>
      <c r="T665" s="22">
        <f t="shared" ca="1" si="616"/>
        <v>0</v>
      </c>
      <c r="U665" s="22">
        <f t="shared" ca="1" si="616"/>
        <v>0</v>
      </c>
      <c r="V665" s="22">
        <f t="shared" ca="1" si="616"/>
        <v>0</v>
      </c>
      <c r="W665" s="22">
        <f t="shared" ca="1" si="616"/>
        <v>0</v>
      </c>
      <c r="X665" s="22">
        <f ca="1">ROUND(W665+X664,0)</f>
        <v>0</v>
      </c>
      <c r="Y665" s="22">
        <f t="shared" ref="Y665:AA665" ca="1" si="617">ROUND(X665+Y664,0)</f>
        <v>0</v>
      </c>
      <c r="Z665" s="22">
        <f t="shared" ca="1" si="617"/>
        <v>0</v>
      </c>
      <c r="AA665" s="22">
        <f t="shared" ca="1" si="617"/>
        <v>0</v>
      </c>
      <c r="AB665" s="22">
        <f t="shared" ref="AB665" ca="1" si="618">ROUND(AA665+AB664,0)</f>
        <v>0</v>
      </c>
      <c r="AC665" s="22">
        <f t="shared" ref="AC665" ca="1" si="619">ROUND(AB665+AC664,0)</f>
        <v>0</v>
      </c>
      <c r="AD665" s="22">
        <f t="shared" ref="AD665" ca="1" si="620">ROUND(AC665+AD664,0)</f>
        <v>0</v>
      </c>
      <c r="AE665" s="22">
        <f t="shared" ref="AE665" ca="1" si="621">ROUND(AD665+AE664,0)</f>
        <v>0</v>
      </c>
    </row>
    <row r="666" spans="1:31" hidden="1">
      <c r="A666" s="258"/>
      <c r="B666" s="21" t="s">
        <v>388</v>
      </c>
      <c r="C666" s="22"/>
      <c r="D666" s="21"/>
      <c r="E666" s="21"/>
      <c r="F666" s="21"/>
      <c r="G666" s="21"/>
      <c r="I666" s="21"/>
      <c r="J666" s="21"/>
      <c r="K666" s="76">
        <f t="shared" ref="K666:W666" ca="1" si="622">IF($C662=LataProjekcji,ROUND($C663-K665,0),ROUND(IF(K664=0,0,$C663-K665),0))</f>
        <v>0</v>
      </c>
      <c r="L666" s="76">
        <f t="shared" ca="1" si="622"/>
        <v>0</v>
      </c>
      <c r="M666" s="76">
        <f t="shared" ca="1" si="622"/>
        <v>0</v>
      </c>
      <c r="N666" s="76">
        <f t="shared" ca="1" si="622"/>
        <v>0</v>
      </c>
      <c r="O666" s="76">
        <f t="shared" ca="1" si="622"/>
        <v>0</v>
      </c>
      <c r="P666" s="76">
        <f t="shared" ca="1" si="622"/>
        <v>0</v>
      </c>
      <c r="Q666" s="76">
        <f t="shared" ca="1" si="622"/>
        <v>0</v>
      </c>
      <c r="R666" s="76">
        <f t="shared" ca="1" si="622"/>
        <v>0</v>
      </c>
      <c r="S666" s="76">
        <f t="shared" ca="1" si="622"/>
        <v>0</v>
      </c>
      <c r="T666" s="76">
        <f t="shared" ca="1" si="622"/>
        <v>0</v>
      </c>
      <c r="U666" s="76">
        <f t="shared" ca="1" si="622"/>
        <v>0</v>
      </c>
      <c r="V666" s="76">
        <f t="shared" ca="1" si="622"/>
        <v>0</v>
      </c>
      <c r="W666" s="76">
        <f t="shared" ca="1" si="622"/>
        <v>0</v>
      </c>
      <c r="X666" s="76">
        <f t="shared" ref="X666:AA666" ca="1" si="623">IF($C662=LataProjekcji,ROUND($C663-X665,0),ROUND(IF(X664=0,0,$C663-X665),0))</f>
        <v>0</v>
      </c>
      <c r="Y666" s="76">
        <f t="shared" ca="1" si="623"/>
        <v>0</v>
      </c>
      <c r="Z666" s="76">
        <f t="shared" ca="1" si="623"/>
        <v>0</v>
      </c>
      <c r="AA666" s="76">
        <f t="shared" ca="1" si="623"/>
        <v>0</v>
      </c>
      <c r="AB666" s="76">
        <f t="shared" ref="AB666:AE666" ca="1" si="624">IF($C662=LataProjekcji,ROUND($C663-AB665,0),ROUND(IF(AB664=0,0,$C663-AB665),0))</f>
        <v>0</v>
      </c>
      <c r="AC666" s="76">
        <f t="shared" ca="1" si="624"/>
        <v>0</v>
      </c>
      <c r="AD666" s="76">
        <f t="shared" ca="1" si="624"/>
        <v>0</v>
      </c>
      <c r="AE666" s="76">
        <f t="shared" ca="1" si="624"/>
        <v>0</v>
      </c>
    </row>
    <row r="667" spans="1:31" hidden="1">
      <c r="A667" s="258"/>
      <c r="B667" s="20"/>
      <c r="C667" s="21"/>
      <c r="D667" s="21"/>
      <c r="E667" s="21"/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0" t="s">
        <v>372</v>
      </c>
      <c r="C668" s="21">
        <f>C661+1</f>
        <v>68</v>
      </c>
      <c r="D668" s="458">
        <f>D661+1</f>
        <v>160</v>
      </c>
      <c r="E668" s="21"/>
      <c r="F668" s="21"/>
      <c r="G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</row>
    <row r="669" spans="1:31" hidden="1">
      <c r="A669" s="258"/>
      <c r="B669" s="21" t="s">
        <v>395</v>
      </c>
      <c r="C669" s="164">
        <f ca="1">IFERROR(YEAR(OFFSET($D$62,C668,0)),0)</f>
        <v>0</v>
      </c>
      <c r="D669" s="164">
        <f ca="1">IFERROR(MONTH(OFFSET($D$62,C668,0)),0)</f>
        <v>0</v>
      </c>
      <c r="E669" s="527">
        <f ca="1">IleMiesiecyDoKoncaRokuRozliczenieDotacji</f>
        <v>0</v>
      </c>
      <c r="F669" s="21"/>
      <c r="G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</row>
    <row r="670" spans="1:31" hidden="1">
      <c r="A670" s="258"/>
      <c r="B670" s="21" t="s">
        <v>388</v>
      </c>
      <c r="C670" s="244">
        <f ca="1">IF(OFFSET($F$62,C668,0)&lt;0,0,OFFSET($F$62,C668,0))</f>
        <v>0</v>
      </c>
      <c r="D670" s="22" t="str">
        <f ca="1">OFFSET($C$62,C668,0)</f>
        <v/>
      </c>
      <c r="E670" s="22">
        <f ca="1">IF(D670&gt;10,ROUND(($C671/12)*$E669,0),$C670)</f>
        <v>0</v>
      </c>
      <c r="F670" s="21"/>
      <c r="G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</row>
    <row r="671" spans="1:31" hidden="1">
      <c r="A671" s="258"/>
      <c r="B671" s="21" t="s">
        <v>396</v>
      </c>
      <c r="C671" s="244">
        <f ca="1">IF(ISBLANK(OFFSET($D$62,C668,0)),0,IF(OFFSET($C$62,C668,0)&gt;10,ROUND(C670*am_budynki,0),IF(C670&lt;0,0,C670)))</f>
        <v>0</v>
      </c>
      <c r="D671" s="21"/>
      <c r="E671" s="21"/>
      <c r="F671" s="21"/>
      <c r="G671" s="21"/>
      <c r="I671" s="21"/>
      <c r="J671" s="458" cm="1">
        <f t="array" aca="1" ref="J671" ca="1">OFFSET('Środki trwałe'!$C$195,'Rozliczenie dotacji'!D668,,)</f>
        <v>0</v>
      </c>
      <c r="K671" s="74">
        <f ca="1">ROUND(IF($C669=LataProjekcji,$E670,IF($C669=LataProjekcji,$C671,0)),0)</f>
        <v>0</v>
      </c>
      <c r="L671" s="247">
        <f ca="1">ROUND(IF(OR(AND($C669=LataProjekcji,$E669&gt;0),AND($C669=LataProjekcji,$E669=0,$D670&lt;=10)),$E670,IF($C669&lt;LataProjekcji,IF((SUM($K671:K671)+$C671)&lt;$C670,$C671,$C670-SUM($K671:K671)),0)),0)</f>
        <v>0</v>
      </c>
      <c r="M671" s="247">
        <f ca="1">ROUND(IF(OR(AND($C669=LataProjekcji,$E669&gt;0),AND($C669=LataProjekcji,$E669=0,$D670&lt;=10)),$E670,IF($C669&lt;LataProjekcji,IF((SUM($K671:L671)+$C671)&lt;$C670,$C671,$C670-SUM($K671:L671)),0)),0)</f>
        <v>0</v>
      </c>
      <c r="N671" s="247">
        <f ca="1">ROUND(IF(OR(AND($C669=LataProjekcji,$E669&gt;0),AND($C669=LataProjekcji,$E669=0,$D670&lt;=10)),$E670,IF($C669&lt;LataProjekcji,IF((SUM($K671:M671)+$C671)&lt;$C670,$C671,$C670-SUM($K671:M671)),0)),0)</f>
        <v>0</v>
      </c>
      <c r="O671" s="247">
        <f ca="1">ROUND(IF(OR(AND($C669=LataProjekcji,$E669&gt;0),AND($C669=LataProjekcji,$E669=0,$D670&lt;=10)),$E670,IF($C669&lt;LataProjekcji,IF((SUM($K671:N671)+$C671)&lt;$C670,$C671,$C670-SUM($K671:N671)),0)),0)</f>
        <v>0</v>
      </c>
      <c r="P671" s="247">
        <f ca="1">ROUND(IF(OR(AND($C669=LataProjekcji,$E669&gt;0),AND($C669=LataProjekcji,$E669=0,$D670&lt;=10)),$E670,IF($C669&lt;LataProjekcji,IF((SUM($K671:O671)+$C671)&lt;$C670,$C671,$C670-SUM($K671:O671)),0)),0)</f>
        <v>0</v>
      </c>
      <c r="Q671" s="247">
        <f ca="1">ROUND(IF(OR(AND($C669=LataProjekcji,$E669&gt;0),AND($C669=LataProjekcji,$E669=0,$D670&lt;=10)),$E670,IF($C669&lt;LataProjekcji,IF((SUM($K671:P671)+$C671)&lt;$C670,$C671,$C670-SUM($K671:P671)),0)),0)</f>
        <v>0</v>
      </c>
      <c r="R671" s="247">
        <f ca="1">ROUND(IF(OR(AND($C669=LataProjekcji,$E669&gt;0),AND($C669=LataProjekcji,$E669=0,$D670&lt;=10)),$E670,IF($C669&lt;LataProjekcji,IF((SUM($K671:Q671)+$C671)&lt;$C670,$C671,$C670-SUM($K671:Q671)),0)),0)</f>
        <v>0</v>
      </c>
      <c r="S671" s="247">
        <f ca="1">ROUND(IF(OR(AND($C669=LataProjekcji,$E669&gt;0),AND($C669=LataProjekcji,$E669=0,$D670&lt;=10)),$E670,IF($C669&lt;LataProjekcji,IF((SUM($K671:R671)+$C671)&lt;$C670,$C671,$C670-SUM($K671:R671)),0)),0)</f>
        <v>0</v>
      </c>
      <c r="T671" s="247">
        <f ca="1">ROUND(IF(OR(AND($C669=LataProjekcji,$E669&gt;0),AND($C669=LataProjekcji,$E669=0,$D670&lt;=10)),$E670,IF($C669&lt;LataProjekcji,IF((SUM($K671:S671)+$C671)&lt;$C670,$C671,$C670-SUM($K671:S671)),0)),0)</f>
        <v>0</v>
      </c>
      <c r="U671" s="247">
        <f ca="1">ROUND(IF(OR(AND($C669=LataProjekcji,$E669&gt;0),AND($C669=LataProjekcji,$E669=0,$D670&lt;=10)),$E670,IF($C669&lt;LataProjekcji,IF((SUM($K671:T671)+$C671)&lt;$C670,$C671,$C670-SUM($K671:T671)),0)),0)</f>
        <v>0</v>
      </c>
      <c r="V671" s="247">
        <f ca="1">ROUND(IF(OR(AND($C669=LataProjekcji,$E669&gt;0),AND($C669=LataProjekcji,$E669=0,$D670&lt;=10)),$E670,IF($C669&lt;LataProjekcji,IF((SUM($K671:U671)+$C671)&lt;$C670,$C671,$C670-SUM($K671:U671)),0)),0)</f>
        <v>0</v>
      </c>
      <c r="W671" s="247">
        <f ca="1">ROUND(IF(OR(AND($C669=LataProjekcji,$E669&gt;0),AND($C669=LataProjekcji,$E669=0,$D670&lt;=10)),$E670,IF($C669&lt;LataProjekcji,IF((SUM($K671:V671)+$C671)&lt;$C670,$C671,$C670-SUM($K671:V671)),0)),0)</f>
        <v>0</v>
      </c>
      <c r="X671" s="247">
        <f ca="1">ROUND(IF(OR(AND($C669=LataProjekcji,$E669&gt;0),AND($C669=LataProjekcji,$E669=0,$D670&lt;=10)),$E670,IF($C669&lt;LataProjekcji,IF((SUM($K671:W671)+$C671)&lt;$C670,$C671,$C670-SUM($K671:W671)),0)),0)</f>
        <v>0</v>
      </c>
      <c r="Y671" s="247">
        <f ca="1">ROUND(IF(OR(AND($C669=LataProjekcji,$E669&gt;0),AND($C669=LataProjekcji,$E669=0,$D670&lt;=10)),$E670,IF($C669&lt;LataProjekcji,IF((SUM($K671:X671)+$C671)&lt;$C670,$C671,$C670-SUM($K671:X671)),0)),0)</f>
        <v>0</v>
      </c>
      <c r="Z671" s="247">
        <f ca="1">ROUND(IF(OR(AND($C669=LataProjekcji,$E669&gt;0),AND($C669=LataProjekcji,$E669=0,$D670&lt;=10)),$E670,IF($C669&lt;LataProjekcji,IF((SUM($K671:Y671)+$C671)&lt;$C670,$C671,$C670-SUM($K671:Y671)),0)),0)</f>
        <v>0</v>
      </c>
      <c r="AA671" s="247">
        <f ca="1">ROUND(IF(OR(AND($C669=LataProjekcji,$E669&gt;0),AND($C669=LataProjekcji,$E669=0,$D670&lt;=10)),$E670,IF($C669&lt;LataProjekcji,IF((SUM($K671:Z671)+$C671)&lt;$C670,$C671,$C670-SUM($K671:Z671)),0)),0)</f>
        <v>0</v>
      </c>
      <c r="AB671" s="247">
        <f ca="1">ROUND(IF(OR(AND($C669=LataProjekcji,$E669&gt;0),AND($C669=LataProjekcji,$E669=0,$D670&lt;=10)),$E670,IF($C669&lt;LataProjekcji,IF((SUM($K671:AA671)+$C671)&lt;$C670,$C671,$C670-SUM($K671:AA671)),0)),0)</f>
        <v>0</v>
      </c>
      <c r="AC671" s="247">
        <f ca="1">ROUND(IF(OR(AND($C669=LataProjekcji,$E669&gt;0),AND($C669=LataProjekcji,$E669=0,$D670&lt;=10)),$E670,IF($C669&lt;LataProjekcji,IF((SUM($K671:AB671)+$C671)&lt;$C670,$C671,$C670-SUM($K671:AB671)),0)),0)</f>
        <v>0</v>
      </c>
      <c r="AD671" s="247">
        <f ca="1">ROUND(IF(OR(AND($C669=LataProjekcji,$E669&gt;0),AND($C669=LataProjekcji,$E669=0,$D670&lt;=10)),$E670,IF($C669&lt;LataProjekcji,IF((SUM($K671:AC671)+$C671)&lt;$C670,$C671,$C670-SUM($K671:AC671)),0)),0)</f>
        <v>0</v>
      </c>
      <c r="AE671" s="247">
        <f ca="1">ROUND(IF(OR(AND($C669=LataProjekcji,$E669&gt;0),AND($C669=LataProjekcji,$E669=0,$D670&lt;=10)),$E670,IF($C669&lt;LataProjekcji,IF((SUM($K671:AD671)+$C671)&lt;$C670,$C671,$C670-SUM($K671:AD671)),0)),0)</f>
        <v>0</v>
      </c>
    </row>
    <row r="672" spans="1:31" hidden="1">
      <c r="A672" s="258"/>
      <c r="B672" s="21" t="s">
        <v>397</v>
      </c>
      <c r="C672" s="22"/>
      <c r="D672" s="21"/>
      <c r="E672" s="21"/>
      <c r="F672" s="21"/>
      <c r="G672" s="21"/>
      <c r="I672" s="21"/>
      <c r="J672" s="21"/>
      <c r="K672" s="22">
        <f ca="1">ROUND(K671,0)</f>
        <v>0</v>
      </c>
      <c r="L672" s="22">
        <f t="shared" ref="L672:W672" ca="1" si="625">ROUND(K672+L671,0)</f>
        <v>0</v>
      </c>
      <c r="M672" s="22">
        <f t="shared" ca="1" si="625"/>
        <v>0</v>
      </c>
      <c r="N672" s="22">
        <f t="shared" ca="1" si="625"/>
        <v>0</v>
      </c>
      <c r="O672" s="22">
        <f t="shared" ca="1" si="625"/>
        <v>0</v>
      </c>
      <c r="P672" s="22">
        <f t="shared" ca="1" si="625"/>
        <v>0</v>
      </c>
      <c r="Q672" s="22">
        <f t="shared" ca="1" si="625"/>
        <v>0</v>
      </c>
      <c r="R672" s="22">
        <f t="shared" ca="1" si="625"/>
        <v>0</v>
      </c>
      <c r="S672" s="22">
        <f t="shared" ca="1" si="625"/>
        <v>0</v>
      </c>
      <c r="T672" s="22">
        <f t="shared" ca="1" si="625"/>
        <v>0</v>
      </c>
      <c r="U672" s="22">
        <f t="shared" ca="1" si="625"/>
        <v>0</v>
      </c>
      <c r="V672" s="22">
        <f t="shared" ca="1" si="625"/>
        <v>0</v>
      </c>
      <c r="W672" s="22">
        <f t="shared" ca="1" si="625"/>
        <v>0</v>
      </c>
      <c r="X672" s="22">
        <f ca="1">ROUND(W672+X671,0)</f>
        <v>0</v>
      </c>
      <c r="Y672" s="22">
        <f t="shared" ref="Y672:AA672" ca="1" si="626">ROUND(X672+Y671,0)</f>
        <v>0</v>
      </c>
      <c r="Z672" s="22">
        <f t="shared" ca="1" si="626"/>
        <v>0</v>
      </c>
      <c r="AA672" s="22">
        <f t="shared" ca="1" si="626"/>
        <v>0</v>
      </c>
      <c r="AB672" s="22">
        <f t="shared" ref="AB672" ca="1" si="627">ROUND(AA672+AB671,0)</f>
        <v>0</v>
      </c>
      <c r="AC672" s="22">
        <f t="shared" ref="AC672" ca="1" si="628">ROUND(AB672+AC671,0)</f>
        <v>0</v>
      </c>
      <c r="AD672" s="22">
        <f t="shared" ref="AD672" ca="1" si="629">ROUND(AC672+AD671,0)</f>
        <v>0</v>
      </c>
      <c r="AE672" s="22">
        <f t="shared" ref="AE672" ca="1" si="630">ROUND(AD672+AE671,0)</f>
        <v>0</v>
      </c>
    </row>
    <row r="673" spans="1:31" hidden="1">
      <c r="A673" s="258"/>
      <c r="B673" s="21" t="s">
        <v>388</v>
      </c>
      <c r="C673" s="22"/>
      <c r="D673" s="21"/>
      <c r="E673" s="21"/>
      <c r="F673" s="21"/>
      <c r="G673" s="21"/>
      <c r="I673" s="21"/>
      <c r="J673" s="21"/>
      <c r="K673" s="76">
        <f t="shared" ref="K673:W673" ca="1" si="631">IF($C669=LataProjekcji,ROUND($C670-K672,0),ROUND(IF(K671=0,0,$C670-K672),0))</f>
        <v>0</v>
      </c>
      <c r="L673" s="76">
        <f t="shared" ca="1" si="631"/>
        <v>0</v>
      </c>
      <c r="M673" s="76">
        <f t="shared" ca="1" si="631"/>
        <v>0</v>
      </c>
      <c r="N673" s="76">
        <f t="shared" ca="1" si="631"/>
        <v>0</v>
      </c>
      <c r="O673" s="76">
        <f t="shared" ca="1" si="631"/>
        <v>0</v>
      </c>
      <c r="P673" s="76">
        <f t="shared" ca="1" si="631"/>
        <v>0</v>
      </c>
      <c r="Q673" s="76">
        <f t="shared" ca="1" si="631"/>
        <v>0</v>
      </c>
      <c r="R673" s="76">
        <f t="shared" ca="1" si="631"/>
        <v>0</v>
      </c>
      <c r="S673" s="76">
        <f t="shared" ca="1" si="631"/>
        <v>0</v>
      </c>
      <c r="T673" s="76">
        <f t="shared" ca="1" si="631"/>
        <v>0</v>
      </c>
      <c r="U673" s="76">
        <f t="shared" ca="1" si="631"/>
        <v>0</v>
      </c>
      <c r="V673" s="76">
        <f t="shared" ca="1" si="631"/>
        <v>0</v>
      </c>
      <c r="W673" s="76">
        <f t="shared" ca="1" si="631"/>
        <v>0</v>
      </c>
      <c r="X673" s="76">
        <f t="shared" ref="X673:AA673" ca="1" si="632">IF($C669=LataProjekcji,ROUND($C670-X672,0),ROUND(IF(X671=0,0,$C670-X672),0))</f>
        <v>0</v>
      </c>
      <c r="Y673" s="76">
        <f t="shared" ca="1" si="632"/>
        <v>0</v>
      </c>
      <c r="Z673" s="76">
        <f t="shared" ca="1" si="632"/>
        <v>0</v>
      </c>
      <c r="AA673" s="76">
        <f t="shared" ca="1" si="632"/>
        <v>0</v>
      </c>
      <c r="AB673" s="76">
        <f t="shared" ref="AB673:AE673" ca="1" si="633">IF($C669=LataProjekcji,ROUND($C670-AB672,0),ROUND(IF(AB671=0,0,$C670-AB672),0))</f>
        <v>0</v>
      </c>
      <c r="AC673" s="76">
        <f t="shared" ca="1" si="633"/>
        <v>0</v>
      </c>
      <c r="AD673" s="76">
        <f t="shared" ca="1" si="633"/>
        <v>0</v>
      </c>
      <c r="AE673" s="76">
        <f t="shared" ca="1" si="633"/>
        <v>0</v>
      </c>
    </row>
    <row r="674" spans="1:31" hidden="1">
      <c r="A674" s="258"/>
      <c r="B674" s="21"/>
      <c r="C674" s="22"/>
      <c r="D674" s="21"/>
      <c r="E674" s="21"/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0" t="s">
        <v>372</v>
      </c>
      <c r="C675" s="21">
        <f>C668+1</f>
        <v>69</v>
      </c>
      <c r="D675" s="458">
        <f>D668+1</f>
        <v>161</v>
      </c>
      <c r="E675" s="21"/>
      <c r="F675" s="21"/>
      <c r="G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</row>
    <row r="676" spans="1:31" hidden="1">
      <c r="A676" s="258"/>
      <c r="B676" s="21" t="s">
        <v>395</v>
      </c>
      <c r="C676" s="164">
        <f ca="1">IFERROR(YEAR(OFFSET($D$62,C675,0)),0)</f>
        <v>0</v>
      </c>
      <c r="D676" s="164">
        <f ca="1">IFERROR(MONTH(OFFSET($D$62,C675,0)),0)</f>
        <v>0</v>
      </c>
      <c r="E676" s="527">
        <f ca="1">IleMiesiecyDoKoncaRokuRozliczenieDotacji</f>
        <v>0</v>
      </c>
      <c r="F676" s="21"/>
      <c r="G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</row>
    <row r="677" spans="1:31" hidden="1">
      <c r="A677" s="258"/>
      <c r="B677" s="21" t="s">
        <v>388</v>
      </c>
      <c r="C677" s="244">
        <f ca="1">IF(OFFSET($F$62,C675,0)&lt;0,0,OFFSET($F$62,C675,0))</f>
        <v>0</v>
      </c>
      <c r="D677" s="22" t="str">
        <f ca="1">OFFSET($C$62,C675,0)</f>
        <v/>
      </c>
      <c r="E677" s="22">
        <f ca="1">IF(D677&gt;10,ROUND(($C678/12)*$E676,0),$C677)</f>
        <v>0</v>
      </c>
      <c r="F677" s="21"/>
      <c r="G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</row>
    <row r="678" spans="1:31" hidden="1">
      <c r="A678" s="258"/>
      <c r="B678" s="21" t="s">
        <v>396</v>
      </c>
      <c r="C678" s="244">
        <f ca="1">IF(ISBLANK(OFFSET($D$62,C675,0)),0,IF(OFFSET($C$62,C675,0)&gt;10,ROUND(C677*am_budynki,0),IF(C677&lt;0,0,C677)))</f>
        <v>0</v>
      </c>
      <c r="D678" s="21"/>
      <c r="E678" s="21"/>
      <c r="F678" s="21"/>
      <c r="G678" s="21"/>
      <c r="I678" s="21"/>
      <c r="J678" s="458" cm="1">
        <f t="array" aca="1" ref="J678" ca="1">OFFSET('Środki trwałe'!$C$195,'Rozliczenie dotacji'!D675,,)</f>
        <v>0</v>
      </c>
      <c r="K678" s="74">
        <f ca="1">ROUND(IF($C676=LataProjekcji,$E677,IF($C676=LataProjekcji,$C678,0)),0)</f>
        <v>0</v>
      </c>
      <c r="L678" s="247">
        <f ca="1">ROUND(IF(OR(AND($C676=LataProjekcji,$E676&gt;0),AND($C676=LataProjekcji,$E676=0,$D677&lt;=10)),$E677,IF($C676&lt;LataProjekcji,IF((SUM($K678:K678)+$C678)&lt;$C677,$C678,$C677-SUM($K678:K678)),0)),0)</f>
        <v>0</v>
      </c>
      <c r="M678" s="247">
        <f ca="1">ROUND(IF(OR(AND($C676=LataProjekcji,$E676&gt;0),AND($C676=LataProjekcji,$E676=0,$D677&lt;=10)),$E677,IF($C676&lt;LataProjekcji,IF((SUM($K678:L678)+$C678)&lt;$C677,$C678,$C677-SUM($K678:L678)),0)),0)</f>
        <v>0</v>
      </c>
      <c r="N678" s="247">
        <f ca="1">ROUND(IF(OR(AND($C676=LataProjekcji,$E676&gt;0),AND($C676=LataProjekcji,$E676=0,$D677&lt;=10)),$E677,IF($C676&lt;LataProjekcji,IF((SUM($K678:M678)+$C678)&lt;$C677,$C678,$C677-SUM($K678:M678)),0)),0)</f>
        <v>0</v>
      </c>
      <c r="O678" s="247">
        <f ca="1">ROUND(IF(OR(AND($C676=LataProjekcji,$E676&gt;0),AND($C676=LataProjekcji,$E676=0,$D677&lt;=10)),$E677,IF($C676&lt;LataProjekcji,IF((SUM($K678:N678)+$C678)&lt;$C677,$C678,$C677-SUM($K678:N678)),0)),0)</f>
        <v>0</v>
      </c>
      <c r="P678" s="247">
        <f ca="1">ROUND(IF(OR(AND($C676=LataProjekcji,$E676&gt;0),AND($C676=LataProjekcji,$E676=0,$D677&lt;=10)),$E677,IF($C676&lt;LataProjekcji,IF((SUM($K678:O678)+$C678)&lt;$C677,$C678,$C677-SUM($K678:O678)),0)),0)</f>
        <v>0</v>
      </c>
      <c r="Q678" s="247">
        <f ca="1">ROUND(IF(OR(AND($C676=LataProjekcji,$E676&gt;0),AND($C676=LataProjekcji,$E676=0,$D677&lt;=10)),$E677,IF($C676&lt;LataProjekcji,IF((SUM($K678:P678)+$C678)&lt;$C677,$C678,$C677-SUM($K678:P678)),0)),0)</f>
        <v>0</v>
      </c>
      <c r="R678" s="247">
        <f ca="1">ROUND(IF(OR(AND($C676=LataProjekcji,$E676&gt;0),AND($C676=LataProjekcji,$E676=0,$D677&lt;=10)),$E677,IF($C676&lt;LataProjekcji,IF((SUM($K678:Q678)+$C678)&lt;$C677,$C678,$C677-SUM($K678:Q678)),0)),0)</f>
        <v>0</v>
      </c>
      <c r="S678" s="247">
        <f ca="1">ROUND(IF(OR(AND($C676=LataProjekcji,$E676&gt;0),AND($C676=LataProjekcji,$E676=0,$D677&lt;=10)),$E677,IF($C676&lt;LataProjekcji,IF((SUM($K678:R678)+$C678)&lt;$C677,$C678,$C677-SUM($K678:R678)),0)),0)</f>
        <v>0</v>
      </c>
      <c r="T678" s="247">
        <f ca="1">ROUND(IF(OR(AND($C676=LataProjekcji,$E676&gt;0),AND($C676=LataProjekcji,$E676=0,$D677&lt;=10)),$E677,IF($C676&lt;LataProjekcji,IF((SUM($K678:S678)+$C678)&lt;$C677,$C678,$C677-SUM($K678:S678)),0)),0)</f>
        <v>0</v>
      </c>
      <c r="U678" s="247">
        <f ca="1">ROUND(IF(OR(AND($C676=LataProjekcji,$E676&gt;0),AND($C676=LataProjekcji,$E676=0,$D677&lt;=10)),$E677,IF($C676&lt;LataProjekcji,IF((SUM($K678:T678)+$C678)&lt;$C677,$C678,$C677-SUM($K678:T678)),0)),0)</f>
        <v>0</v>
      </c>
      <c r="V678" s="247">
        <f ca="1">ROUND(IF(OR(AND($C676=LataProjekcji,$E676&gt;0),AND($C676=LataProjekcji,$E676=0,$D677&lt;=10)),$E677,IF($C676&lt;LataProjekcji,IF((SUM($K678:U678)+$C678)&lt;$C677,$C678,$C677-SUM($K678:U678)),0)),0)</f>
        <v>0</v>
      </c>
      <c r="W678" s="247">
        <f ca="1">ROUND(IF(OR(AND($C676=LataProjekcji,$E676&gt;0),AND($C676=LataProjekcji,$E676=0,$D677&lt;=10)),$E677,IF($C676&lt;LataProjekcji,IF((SUM($K678:V678)+$C678)&lt;$C677,$C678,$C677-SUM($K678:V678)),0)),0)</f>
        <v>0</v>
      </c>
      <c r="X678" s="247">
        <f ca="1">ROUND(IF(OR(AND($C676=LataProjekcji,$E676&gt;0),AND($C676=LataProjekcji,$E676=0,$D677&lt;=10)),$E677,IF($C676&lt;LataProjekcji,IF((SUM($K678:W678)+$C678)&lt;$C677,$C678,$C677-SUM($K678:W678)),0)),0)</f>
        <v>0</v>
      </c>
      <c r="Y678" s="247">
        <f ca="1">ROUND(IF(OR(AND($C676=LataProjekcji,$E676&gt;0),AND($C676=LataProjekcji,$E676=0,$D677&lt;=10)),$E677,IF($C676&lt;LataProjekcji,IF((SUM($K678:X678)+$C678)&lt;$C677,$C678,$C677-SUM($K678:X678)),0)),0)</f>
        <v>0</v>
      </c>
      <c r="Z678" s="247">
        <f ca="1">ROUND(IF(OR(AND($C676=LataProjekcji,$E676&gt;0),AND($C676=LataProjekcji,$E676=0,$D677&lt;=10)),$E677,IF($C676&lt;LataProjekcji,IF((SUM($K678:Y678)+$C678)&lt;$C677,$C678,$C677-SUM($K678:Y678)),0)),0)</f>
        <v>0</v>
      </c>
      <c r="AA678" s="247">
        <f ca="1">ROUND(IF(OR(AND($C676=LataProjekcji,$E676&gt;0),AND($C676=LataProjekcji,$E676=0,$D677&lt;=10)),$E677,IF($C676&lt;LataProjekcji,IF((SUM($K678:Z678)+$C678)&lt;$C677,$C678,$C677-SUM($K678:Z678)),0)),0)</f>
        <v>0</v>
      </c>
      <c r="AB678" s="247">
        <f ca="1">ROUND(IF(OR(AND($C676=LataProjekcji,$E676&gt;0),AND($C676=LataProjekcji,$E676=0,$D677&lt;=10)),$E677,IF($C676&lt;LataProjekcji,IF((SUM($K678:AA678)+$C678)&lt;$C677,$C678,$C677-SUM($K678:AA678)),0)),0)</f>
        <v>0</v>
      </c>
      <c r="AC678" s="247">
        <f ca="1">ROUND(IF(OR(AND($C676=LataProjekcji,$E676&gt;0),AND($C676=LataProjekcji,$E676=0,$D677&lt;=10)),$E677,IF($C676&lt;LataProjekcji,IF((SUM($K678:AB678)+$C678)&lt;$C677,$C678,$C677-SUM($K678:AB678)),0)),0)</f>
        <v>0</v>
      </c>
      <c r="AD678" s="247">
        <f ca="1">ROUND(IF(OR(AND($C676=LataProjekcji,$E676&gt;0),AND($C676=LataProjekcji,$E676=0,$D677&lt;=10)),$E677,IF($C676&lt;LataProjekcji,IF((SUM($K678:AC678)+$C678)&lt;$C677,$C678,$C677-SUM($K678:AC678)),0)),0)</f>
        <v>0</v>
      </c>
      <c r="AE678" s="247">
        <f ca="1">ROUND(IF(OR(AND($C676=LataProjekcji,$E676&gt;0),AND($C676=LataProjekcji,$E676=0,$D677&lt;=10)),$E677,IF($C676&lt;LataProjekcji,IF((SUM($K678:AD678)+$C678)&lt;$C677,$C678,$C677-SUM($K678:AD678)),0)),0)</f>
        <v>0</v>
      </c>
    </row>
    <row r="679" spans="1:31" hidden="1">
      <c r="A679" s="258"/>
      <c r="B679" s="21" t="s">
        <v>397</v>
      </c>
      <c r="C679" s="22"/>
      <c r="D679" s="21"/>
      <c r="E679" s="21"/>
      <c r="F679" s="21"/>
      <c r="G679" s="21"/>
      <c r="I679" s="21"/>
      <c r="J679" s="21"/>
      <c r="K679" s="22">
        <f ca="1">ROUND(K678,0)</f>
        <v>0</v>
      </c>
      <c r="L679" s="22">
        <f t="shared" ref="L679:W679" ca="1" si="634">ROUND(K679+L678,0)</f>
        <v>0</v>
      </c>
      <c r="M679" s="22">
        <f t="shared" ca="1" si="634"/>
        <v>0</v>
      </c>
      <c r="N679" s="22">
        <f t="shared" ca="1" si="634"/>
        <v>0</v>
      </c>
      <c r="O679" s="22">
        <f t="shared" ca="1" si="634"/>
        <v>0</v>
      </c>
      <c r="P679" s="22">
        <f t="shared" ca="1" si="634"/>
        <v>0</v>
      </c>
      <c r="Q679" s="22">
        <f t="shared" ca="1" si="634"/>
        <v>0</v>
      </c>
      <c r="R679" s="22">
        <f t="shared" ca="1" si="634"/>
        <v>0</v>
      </c>
      <c r="S679" s="22">
        <f t="shared" ca="1" si="634"/>
        <v>0</v>
      </c>
      <c r="T679" s="22">
        <f t="shared" ca="1" si="634"/>
        <v>0</v>
      </c>
      <c r="U679" s="22">
        <f t="shared" ca="1" si="634"/>
        <v>0</v>
      </c>
      <c r="V679" s="22">
        <f t="shared" ca="1" si="634"/>
        <v>0</v>
      </c>
      <c r="W679" s="22">
        <f t="shared" ca="1" si="634"/>
        <v>0</v>
      </c>
      <c r="X679" s="22">
        <f ca="1">ROUND(W679+X678,0)</f>
        <v>0</v>
      </c>
      <c r="Y679" s="22">
        <f t="shared" ref="Y679:AA679" ca="1" si="635">ROUND(X679+Y678,0)</f>
        <v>0</v>
      </c>
      <c r="Z679" s="22">
        <f t="shared" ca="1" si="635"/>
        <v>0</v>
      </c>
      <c r="AA679" s="22">
        <f t="shared" ca="1" si="635"/>
        <v>0</v>
      </c>
      <c r="AB679" s="22">
        <f t="shared" ref="AB679" ca="1" si="636">ROUND(AA679+AB678,0)</f>
        <v>0</v>
      </c>
      <c r="AC679" s="22">
        <f t="shared" ref="AC679" ca="1" si="637">ROUND(AB679+AC678,0)</f>
        <v>0</v>
      </c>
      <c r="AD679" s="22">
        <f t="shared" ref="AD679" ca="1" si="638">ROUND(AC679+AD678,0)</f>
        <v>0</v>
      </c>
      <c r="AE679" s="22">
        <f t="shared" ref="AE679" ca="1" si="639">ROUND(AD679+AE678,0)</f>
        <v>0</v>
      </c>
    </row>
    <row r="680" spans="1:31" hidden="1">
      <c r="A680" s="258"/>
      <c r="B680" s="21" t="s">
        <v>388</v>
      </c>
      <c r="C680" s="22"/>
      <c r="D680" s="21"/>
      <c r="E680" s="21"/>
      <c r="F680" s="21"/>
      <c r="G680" s="21"/>
      <c r="I680" s="21"/>
      <c r="J680" s="21"/>
      <c r="K680" s="76">
        <f t="shared" ref="K680:W680" ca="1" si="640">IF($C676=LataProjekcji,ROUND($C677-K679,0),ROUND(IF(K678=0,0,$C677-K679),0))</f>
        <v>0</v>
      </c>
      <c r="L680" s="76">
        <f t="shared" ca="1" si="640"/>
        <v>0</v>
      </c>
      <c r="M680" s="76">
        <f t="shared" ca="1" si="640"/>
        <v>0</v>
      </c>
      <c r="N680" s="76">
        <f t="shared" ca="1" si="640"/>
        <v>0</v>
      </c>
      <c r="O680" s="76">
        <f t="shared" ca="1" si="640"/>
        <v>0</v>
      </c>
      <c r="P680" s="76">
        <f t="shared" ca="1" si="640"/>
        <v>0</v>
      </c>
      <c r="Q680" s="76">
        <f t="shared" ca="1" si="640"/>
        <v>0</v>
      </c>
      <c r="R680" s="76">
        <f t="shared" ca="1" si="640"/>
        <v>0</v>
      </c>
      <c r="S680" s="76">
        <f t="shared" ca="1" si="640"/>
        <v>0</v>
      </c>
      <c r="T680" s="76">
        <f t="shared" ca="1" si="640"/>
        <v>0</v>
      </c>
      <c r="U680" s="76">
        <f t="shared" ca="1" si="640"/>
        <v>0</v>
      </c>
      <c r="V680" s="76">
        <f t="shared" ca="1" si="640"/>
        <v>0</v>
      </c>
      <c r="W680" s="76">
        <f t="shared" ca="1" si="640"/>
        <v>0</v>
      </c>
      <c r="X680" s="76">
        <f t="shared" ref="X680:AA680" ca="1" si="641">IF($C676=LataProjekcji,ROUND($C677-X679,0),ROUND(IF(X678=0,0,$C677-X679),0))</f>
        <v>0</v>
      </c>
      <c r="Y680" s="76">
        <f t="shared" ca="1" si="641"/>
        <v>0</v>
      </c>
      <c r="Z680" s="76">
        <f t="shared" ca="1" si="641"/>
        <v>0</v>
      </c>
      <c r="AA680" s="76">
        <f t="shared" ca="1" si="641"/>
        <v>0</v>
      </c>
      <c r="AB680" s="76">
        <f t="shared" ref="AB680:AE680" ca="1" si="642">IF($C676=LataProjekcji,ROUND($C677-AB679,0),ROUND(IF(AB678=0,0,$C677-AB679),0))</f>
        <v>0</v>
      </c>
      <c r="AC680" s="76">
        <f t="shared" ca="1" si="642"/>
        <v>0</v>
      </c>
      <c r="AD680" s="76">
        <f t="shared" ca="1" si="642"/>
        <v>0</v>
      </c>
      <c r="AE680" s="76">
        <f t="shared" ca="1" si="642"/>
        <v>0</v>
      </c>
    </row>
    <row r="681" spans="1:31" hidden="1">
      <c r="A681" s="258"/>
      <c r="B681" s="21"/>
      <c r="C681" s="22"/>
      <c r="D681" s="21"/>
      <c r="E681" s="21"/>
      <c r="F681" s="21"/>
      <c r="G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</row>
    <row r="682" spans="1:31" hidden="1">
      <c r="A682" s="258"/>
      <c r="B682" s="20" t="s">
        <v>372</v>
      </c>
      <c r="C682" s="21">
        <f>C675+1</f>
        <v>70</v>
      </c>
      <c r="D682" s="458">
        <f>D675+1</f>
        <v>162</v>
      </c>
      <c r="E682" s="21"/>
      <c r="F682" s="21"/>
      <c r="G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395</v>
      </c>
      <c r="C683" s="164">
        <f ca="1">IFERROR(YEAR(OFFSET($D$62,C682,0)),0)</f>
        <v>0</v>
      </c>
      <c r="D683" s="164">
        <f ca="1">IFERROR(MONTH(OFFSET($D$62,C682,0)),0)</f>
        <v>0</v>
      </c>
      <c r="E683" s="527">
        <f ca="1">IleMiesiecyDoKoncaRokuRozliczenieDotacji</f>
        <v>0</v>
      </c>
      <c r="F683" s="21"/>
      <c r="G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388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/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396</v>
      </c>
      <c r="C685" s="244">
        <f ca="1">IF(ISBLANK(OFFSET($D$62,C682,0)),0,IF(OFFSET($C$62,C682,0)&gt;10,ROUND(C684*am_budynki,0),IF(C684&lt;0,0,C684)))</f>
        <v>0</v>
      </c>
      <c r="D685" s="21"/>
      <c r="E685" s="21"/>
      <c r="F685" s="21"/>
      <c r="G685" s="21"/>
      <c r="I685" s="21"/>
      <c r="J685" s="458" cm="1">
        <f t="array" aca="1" ref="J685" ca="1">OFFSET('Środki trwałe'!$C$195,'Rozliczenie dotacji'!D682,,)</f>
        <v>0</v>
      </c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397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43">ROUND(K686+L685,0)</f>
        <v>0</v>
      </c>
      <c r="M686" s="22">
        <f t="shared" ca="1" si="643"/>
        <v>0</v>
      </c>
      <c r="N686" s="22">
        <f t="shared" ca="1" si="643"/>
        <v>0</v>
      </c>
      <c r="O686" s="22">
        <f t="shared" ca="1" si="643"/>
        <v>0</v>
      </c>
      <c r="P686" s="22">
        <f t="shared" ca="1" si="643"/>
        <v>0</v>
      </c>
      <c r="Q686" s="22">
        <f t="shared" ca="1" si="643"/>
        <v>0</v>
      </c>
      <c r="R686" s="22">
        <f t="shared" ca="1" si="643"/>
        <v>0</v>
      </c>
      <c r="S686" s="22">
        <f t="shared" ca="1" si="643"/>
        <v>0</v>
      </c>
      <c r="T686" s="22">
        <f t="shared" ca="1" si="643"/>
        <v>0</v>
      </c>
      <c r="U686" s="22">
        <f t="shared" ca="1" si="643"/>
        <v>0</v>
      </c>
      <c r="V686" s="22">
        <f t="shared" ca="1" si="643"/>
        <v>0</v>
      </c>
      <c r="W686" s="22">
        <f t="shared" ca="1" si="643"/>
        <v>0</v>
      </c>
      <c r="X686" s="22">
        <f ca="1">ROUND(W686+X685,0)</f>
        <v>0</v>
      </c>
      <c r="Y686" s="22">
        <f t="shared" ref="Y686:AA686" ca="1" si="644">ROUND(X686+Y685,0)</f>
        <v>0</v>
      </c>
      <c r="Z686" s="22">
        <f t="shared" ca="1" si="644"/>
        <v>0</v>
      </c>
      <c r="AA686" s="22">
        <f t="shared" ca="1" si="644"/>
        <v>0</v>
      </c>
      <c r="AB686" s="22">
        <f t="shared" ref="AB686" ca="1" si="645">ROUND(AA686+AB685,0)</f>
        <v>0</v>
      </c>
      <c r="AC686" s="22">
        <f t="shared" ref="AC686" ca="1" si="646">ROUND(AB686+AC685,0)</f>
        <v>0</v>
      </c>
      <c r="AD686" s="22">
        <f t="shared" ref="AD686" ca="1" si="647">ROUND(AC686+AD685,0)</f>
        <v>0</v>
      </c>
      <c r="AE686" s="22">
        <f t="shared" ref="AE686" ca="1" si="648">ROUND(AD686+AE685,0)</f>
        <v>0</v>
      </c>
    </row>
    <row r="687" spans="1:31" hidden="1">
      <c r="A687" s="258"/>
      <c r="B687" s="21" t="s">
        <v>388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49">IF($C683=LataProjekcji,ROUND($C684-K686,0),ROUND(IF(K685=0,0,$C684-K686),0))</f>
        <v>0</v>
      </c>
      <c r="L687" s="76">
        <f t="shared" ca="1" si="649"/>
        <v>0</v>
      </c>
      <c r="M687" s="76">
        <f t="shared" ca="1" si="649"/>
        <v>0</v>
      </c>
      <c r="N687" s="76">
        <f t="shared" ca="1" si="649"/>
        <v>0</v>
      </c>
      <c r="O687" s="76">
        <f t="shared" ca="1" si="649"/>
        <v>0</v>
      </c>
      <c r="P687" s="76">
        <f t="shared" ca="1" si="649"/>
        <v>0</v>
      </c>
      <c r="Q687" s="76">
        <f t="shared" ca="1" si="649"/>
        <v>0</v>
      </c>
      <c r="R687" s="76">
        <f t="shared" ca="1" si="649"/>
        <v>0</v>
      </c>
      <c r="S687" s="76">
        <f t="shared" ca="1" si="649"/>
        <v>0</v>
      </c>
      <c r="T687" s="76">
        <f t="shared" ca="1" si="649"/>
        <v>0</v>
      </c>
      <c r="U687" s="76">
        <f t="shared" ca="1" si="649"/>
        <v>0</v>
      </c>
      <c r="V687" s="76">
        <f t="shared" ca="1" si="649"/>
        <v>0</v>
      </c>
      <c r="W687" s="76">
        <f t="shared" ca="1" si="649"/>
        <v>0</v>
      </c>
      <c r="X687" s="76">
        <f t="shared" ref="X687:AA687" ca="1" si="650">IF($C683=LataProjekcji,ROUND($C684-X686,0),ROUND(IF(X685=0,0,$C684-X686),0))</f>
        <v>0</v>
      </c>
      <c r="Y687" s="76">
        <f t="shared" ca="1" si="650"/>
        <v>0</v>
      </c>
      <c r="Z687" s="76">
        <f t="shared" ca="1" si="650"/>
        <v>0</v>
      </c>
      <c r="AA687" s="76">
        <f t="shared" ca="1" si="650"/>
        <v>0</v>
      </c>
      <c r="AB687" s="76">
        <f t="shared" ref="AB687:AE687" ca="1" si="651">IF($C683=LataProjekcji,ROUND($C684-AB686,0),ROUND(IF(AB685=0,0,$C684-AB686),0))</f>
        <v>0</v>
      </c>
      <c r="AC687" s="76">
        <f t="shared" ca="1" si="651"/>
        <v>0</v>
      </c>
      <c r="AD687" s="76">
        <f t="shared" ca="1" si="651"/>
        <v>0</v>
      </c>
      <c r="AE687" s="76">
        <f t="shared" ca="1" si="651"/>
        <v>0</v>
      </c>
    </row>
    <row r="688" spans="1:31" hidden="1">
      <c r="A688" s="258"/>
      <c r="B688" s="20"/>
      <c r="C688" s="21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372</v>
      </c>
      <c r="C689" s="21">
        <f>C682+1</f>
        <v>71</v>
      </c>
      <c r="D689" s="458">
        <f>D682+1</f>
        <v>163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395</v>
      </c>
      <c r="C690" s="164">
        <f ca="1">IFERROR(YEAR(OFFSET($D$62,C689,0)),0)</f>
        <v>0</v>
      </c>
      <c r="D690" s="164">
        <f ca="1">IFERROR(MONTH(OFFSET($D$62,C689,0)),0)</f>
        <v>0</v>
      </c>
      <c r="E690" s="527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388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396</v>
      </c>
      <c r="C692" s="244">
        <f ca="1">IF(ISBLANK(OFFSET($D$62,C689,0)),0,IF(OFFSET($C$62,C689,0)&gt;10,ROUND(C691*am_budynki,0),IF(C691&lt;0,0,C691)))</f>
        <v>0</v>
      </c>
      <c r="D692" s="21"/>
      <c r="E692" s="21"/>
      <c r="F692" s="21"/>
      <c r="G692" s="21"/>
      <c r="I692" s="21"/>
      <c r="J692" s="458" cm="1">
        <f t="array" aca="1" ref="J692" ca="1">OFFSET('Środki trwałe'!$C$195,'Rozliczenie dotacji'!D689,,)</f>
        <v>0</v>
      </c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397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52">ROUND(K693+L692,0)</f>
        <v>0</v>
      </c>
      <c r="M693" s="22">
        <f t="shared" ca="1" si="652"/>
        <v>0</v>
      </c>
      <c r="N693" s="22">
        <f t="shared" ca="1" si="652"/>
        <v>0</v>
      </c>
      <c r="O693" s="22">
        <f t="shared" ca="1" si="652"/>
        <v>0</v>
      </c>
      <c r="P693" s="22">
        <f t="shared" ca="1" si="652"/>
        <v>0</v>
      </c>
      <c r="Q693" s="22">
        <f t="shared" ca="1" si="652"/>
        <v>0</v>
      </c>
      <c r="R693" s="22">
        <f t="shared" ca="1" si="652"/>
        <v>0</v>
      </c>
      <c r="S693" s="22">
        <f t="shared" ca="1" si="652"/>
        <v>0</v>
      </c>
      <c r="T693" s="22">
        <f t="shared" ca="1" si="652"/>
        <v>0</v>
      </c>
      <c r="U693" s="22">
        <f t="shared" ca="1" si="652"/>
        <v>0</v>
      </c>
      <c r="V693" s="22">
        <f t="shared" ca="1" si="652"/>
        <v>0</v>
      </c>
      <c r="W693" s="22">
        <f t="shared" ca="1" si="652"/>
        <v>0</v>
      </c>
      <c r="X693" s="22">
        <f ca="1">ROUND(W693+X692,0)</f>
        <v>0</v>
      </c>
      <c r="Y693" s="22">
        <f t="shared" ref="Y693:AA693" ca="1" si="653">ROUND(X693+Y692,0)</f>
        <v>0</v>
      </c>
      <c r="Z693" s="22">
        <f t="shared" ca="1" si="653"/>
        <v>0</v>
      </c>
      <c r="AA693" s="22">
        <f t="shared" ca="1" si="653"/>
        <v>0</v>
      </c>
      <c r="AB693" s="22">
        <f t="shared" ref="AB693" ca="1" si="654">ROUND(AA693+AB692,0)</f>
        <v>0</v>
      </c>
      <c r="AC693" s="22">
        <f t="shared" ref="AC693" ca="1" si="655">ROUND(AB693+AC692,0)</f>
        <v>0</v>
      </c>
      <c r="AD693" s="22">
        <f t="shared" ref="AD693" ca="1" si="656">ROUND(AC693+AD692,0)</f>
        <v>0</v>
      </c>
      <c r="AE693" s="22">
        <f t="shared" ref="AE693" ca="1" si="657">ROUND(AD693+AE692,0)</f>
        <v>0</v>
      </c>
    </row>
    <row r="694" spans="1:31" hidden="1">
      <c r="A694" s="258"/>
      <c r="B694" s="21" t="s">
        <v>388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58">IF($C690=LataProjekcji,ROUND($C691-K693,0),ROUND(IF(K692=0,0,$C691-K693),0))</f>
        <v>0</v>
      </c>
      <c r="L694" s="76">
        <f t="shared" ca="1" si="658"/>
        <v>0</v>
      </c>
      <c r="M694" s="76">
        <f t="shared" ca="1" si="658"/>
        <v>0</v>
      </c>
      <c r="N694" s="76">
        <f t="shared" ca="1" si="658"/>
        <v>0</v>
      </c>
      <c r="O694" s="76">
        <f t="shared" ca="1" si="658"/>
        <v>0</v>
      </c>
      <c r="P694" s="76">
        <f t="shared" ca="1" si="658"/>
        <v>0</v>
      </c>
      <c r="Q694" s="76">
        <f t="shared" ca="1" si="658"/>
        <v>0</v>
      </c>
      <c r="R694" s="76">
        <f t="shared" ca="1" si="658"/>
        <v>0</v>
      </c>
      <c r="S694" s="76">
        <f t="shared" ca="1" si="658"/>
        <v>0</v>
      </c>
      <c r="T694" s="76">
        <f t="shared" ca="1" si="658"/>
        <v>0</v>
      </c>
      <c r="U694" s="76">
        <f t="shared" ca="1" si="658"/>
        <v>0</v>
      </c>
      <c r="V694" s="76">
        <f t="shared" ca="1" si="658"/>
        <v>0</v>
      </c>
      <c r="W694" s="76">
        <f t="shared" ca="1" si="658"/>
        <v>0</v>
      </c>
      <c r="X694" s="76">
        <f t="shared" ref="X694:AA694" ca="1" si="659">IF($C690=LataProjekcji,ROUND($C691-X693,0),ROUND(IF(X692=0,0,$C691-X693),0))</f>
        <v>0</v>
      </c>
      <c r="Y694" s="76">
        <f t="shared" ca="1" si="659"/>
        <v>0</v>
      </c>
      <c r="Z694" s="76">
        <f t="shared" ca="1" si="659"/>
        <v>0</v>
      </c>
      <c r="AA694" s="76">
        <f t="shared" ca="1" si="659"/>
        <v>0</v>
      </c>
      <c r="AB694" s="76">
        <f t="shared" ref="AB694:AE694" ca="1" si="660">IF($C690=LataProjekcji,ROUND($C691-AB693,0),ROUND(IF(AB692=0,0,$C691-AB693),0))</f>
        <v>0</v>
      </c>
      <c r="AC694" s="76">
        <f t="shared" ca="1" si="660"/>
        <v>0</v>
      </c>
      <c r="AD694" s="76">
        <f t="shared" ca="1" si="660"/>
        <v>0</v>
      </c>
      <c r="AE694" s="76">
        <f t="shared" ca="1" si="660"/>
        <v>0</v>
      </c>
    </row>
    <row r="695" spans="1:31" hidden="1">
      <c r="A695" s="258"/>
      <c r="B695" s="21"/>
      <c r="C695" s="22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372</v>
      </c>
      <c r="C696" s="21">
        <f>C689+1</f>
        <v>72</v>
      </c>
      <c r="D696" s="458">
        <f>D689+1</f>
        <v>164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395</v>
      </c>
      <c r="C697" s="164">
        <f ca="1">IFERROR(YEAR(OFFSET($D$62,C696,0)),0)</f>
        <v>0</v>
      </c>
      <c r="D697" s="164">
        <f ca="1">IFERROR(MONTH(OFFSET($D$62,C696,0)),0)</f>
        <v>0</v>
      </c>
      <c r="E697" s="527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388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396</v>
      </c>
      <c r="C699" s="244">
        <f ca="1">IF(ISBLANK(OFFSET($D$62,C696,0)),0,IF(OFFSET($C$62,C696,0)&gt;10,ROUND(C698*am_budynki,0),IF(C698&lt;0,0,C698)))</f>
        <v>0</v>
      </c>
      <c r="D699" s="21"/>
      <c r="E699" s="21"/>
      <c r="F699" s="21"/>
      <c r="G699" s="21"/>
      <c r="I699" s="21"/>
      <c r="J699" s="458" cm="1">
        <f t="array" aca="1" ref="J699" ca="1">OFFSET('Środki trwałe'!$C$195,'Rozliczenie dotacji'!D696,,)</f>
        <v>0</v>
      </c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397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61">ROUND(K700+L699,0)</f>
        <v>0</v>
      </c>
      <c r="M700" s="22">
        <f t="shared" ca="1" si="661"/>
        <v>0</v>
      </c>
      <c r="N700" s="22">
        <f t="shared" ca="1" si="661"/>
        <v>0</v>
      </c>
      <c r="O700" s="22">
        <f t="shared" ca="1" si="661"/>
        <v>0</v>
      </c>
      <c r="P700" s="22">
        <f t="shared" ca="1" si="661"/>
        <v>0</v>
      </c>
      <c r="Q700" s="22">
        <f t="shared" ca="1" si="661"/>
        <v>0</v>
      </c>
      <c r="R700" s="22">
        <f t="shared" ca="1" si="661"/>
        <v>0</v>
      </c>
      <c r="S700" s="22">
        <f t="shared" ca="1" si="661"/>
        <v>0</v>
      </c>
      <c r="T700" s="22">
        <f t="shared" ca="1" si="661"/>
        <v>0</v>
      </c>
      <c r="U700" s="22">
        <f t="shared" ca="1" si="661"/>
        <v>0</v>
      </c>
      <c r="V700" s="22">
        <f t="shared" ca="1" si="661"/>
        <v>0</v>
      </c>
      <c r="W700" s="22">
        <f t="shared" ca="1" si="661"/>
        <v>0</v>
      </c>
      <c r="X700" s="22">
        <f ca="1">ROUND(W700+X699,0)</f>
        <v>0</v>
      </c>
      <c r="Y700" s="22">
        <f t="shared" ref="Y700:AA700" ca="1" si="662">ROUND(X700+Y699,0)</f>
        <v>0</v>
      </c>
      <c r="Z700" s="22">
        <f t="shared" ca="1" si="662"/>
        <v>0</v>
      </c>
      <c r="AA700" s="22">
        <f t="shared" ca="1" si="662"/>
        <v>0</v>
      </c>
      <c r="AB700" s="22">
        <f t="shared" ref="AB700" ca="1" si="663">ROUND(AA700+AB699,0)</f>
        <v>0</v>
      </c>
      <c r="AC700" s="22">
        <f t="shared" ref="AC700" ca="1" si="664">ROUND(AB700+AC699,0)</f>
        <v>0</v>
      </c>
      <c r="AD700" s="22">
        <f t="shared" ref="AD700" ca="1" si="665">ROUND(AC700+AD699,0)</f>
        <v>0</v>
      </c>
      <c r="AE700" s="22">
        <f t="shared" ref="AE700" ca="1" si="666">ROUND(AD700+AE699,0)</f>
        <v>0</v>
      </c>
    </row>
    <row r="701" spans="1:31" hidden="1">
      <c r="A701" s="258"/>
      <c r="B701" s="21" t="s">
        <v>388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67">IF($C697=LataProjekcji,ROUND($C698-K700,0),ROUND(IF(K699=0,0,$C698-K700),0))</f>
        <v>0</v>
      </c>
      <c r="L701" s="76">
        <f t="shared" ca="1" si="667"/>
        <v>0</v>
      </c>
      <c r="M701" s="76">
        <f t="shared" ca="1" si="667"/>
        <v>0</v>
      </c>
      <c r="N701" s="76">
        <f t="shared" ca="1" si="667"/>
        <v>0</v>
      </c>
      <c r="O701" s="76">
        <f t="shared" ca="1" si="667"/>
        <v>0</v>
      </c>
      <c r="P701" s="76">
        <f t="shared" ca="1" si="667"/>
        <v>0</v>
      </c>
      <c r="Q701" s="76">
        <f t="shared" ca="1" si="667"/>
        <v>0</v>
      </c>
      <c r="R701" s="76">
        <f t="shared" ca="1" si="667"/>
        <v>0</v>
      </c>
      <c r="S701" s="76">
        <f t="shared" ca="1" si="667"/>
        <v>0</v>
      </c>
      <c r="T701" s="76">
        <f t="shared" ca="1" si="667"/>
        <v>0</v>
      </c>
      <c r="U701" s="76">
        <f t="shared" ca="1" si="667"/>
        <v>0</v>
      </c>
      <c r="V701" s="76">
        <f t="shared" ca="1" si="667"/>
        <v>0</v>
      </c>
      <c r="W701" s="76">
        <f t="shared" ca="1" si="667"/>
        <v>0</v>
      </c>
      <c r="X701" s="76">
        <f t="shared" ref="X701:AA701" ca="1" si="668">IF($C697=LataProjekcji,ROUND($C698-X700,0),ROUND(IF(X699=0,0,$C698-X700),0))</f>
        <v>0</v>
      </c>
      <c r="Y701" s="76">
        <f t="shared" ca="1" si="668"/>
        <v>0</v>
      </c>
      <c r="Z701" s="76">
        <f t="shared" ca="1" si="668"/>
        <v>0</v>
      </c>
      <c r="AA701" s="76">
        <f t="shared" ca="1" si="668"/>
        <v>0</v>
      </c>
      <c r="AB701" s="76">
        <f t="shared" ref="AB701:AE701" ca="1" si="669">IF($C697=LataProjekcji,ROUND($C698-AB700,0),ROUND(IF(AB699=0,0,$C698-AB700),0))</f>
        <v>0</v>
      </c>
      <c r="AC701" s="76">
        <f t="shared" ca="1" si="669"/>
        <v>0</v>
      </c>
      <c r="AD701" s="76">
        <f t="shared" ca="1" si="669"/>
        <v>0</v>
      </c>
      <c r="AE701" s="76">
        <f t="shared" ca="1" si="669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372</v>
      </c>
      <c r="C703" s="21">
        <f>C696+1</f>
        <v>73</v>
      </c>
      <c r="D703" s="458">
        <f>D696+1</f>
        <v>165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395</v>
      </c>
      <c r="C704" s="164">
        <f ca="1">IFERROR(YEAR(OFFSET($D$62,C703,0)),0)</f>
        <v>0</v>
      </c>
      <c r="D704" s="164">
        <f ca="1">IFERROR(MONTH(OFFSET($D$62,C703,0)),0)</f>
        <v>0</v>
      </c>
      <c r="E704" s="527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388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396</v>
      </c>
      <c r="C706" s="244">
        <f ca="1">IF(ISBLANK(OFFSET($D$62,C703,0)),0,IF(OFFSET($C$62,C703,0)&gt;10,ROUND(C705*am_budynki,0),IF(C705&lt;0,0,C705)))</f>
        <v>0</v>
      </c>
      <c r="D706" s="21"/>
      <c r="E706" s="21"/>
      <c r="F706" s="21"/>
      <c r="G706" s="21"/>
      <c r="I706" s="21"/>
      <c r="J706" s="458" cm="1">
        <f t="array" aca="1" ref="J706" ca="1">OFFSET('Środki trwałe'!$C$195,'Rozliczenie dotacji'!D703,,)</f>
        <v>0</v>
      </c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397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70">ROUND(K707+L706,0)</f>
        <v>0</v>
      </c>
      <c r="M707" s="22">
        <f t="shared" ca="1" si="670"/>
        <v>0</v>
      </c>
      <c r="N707" s="22">
        <f t="shared" ca="1" si="670"/>
        <v>0</v>
      </c>
      <c r="O707" s="22">
        <f t="shared" ca="1" si="670"/>
        <v>0</v>
      </c>
      <c r="P707" s="22">
        <f t="shared" ca="1" si="670"/>
        <v>0</v>
      </c>
      <c r="Q707" s="22">
        <f t="shared" ca="1" si="670"/>
        <v>0</v>
      </c>
      <c r="R707" s="22">
        <f t="shared" ca="1" si="670"/>
        <v>0</v>
      </c>
      <c r="S707" s="22">
        <f t="shared" ca="1" si="670"/>
        <v>0</v>
      </c>
      <c r="T707" s="22">
        <f t="shared" ca="1" si="670"/>
        <v>0</v>
      </c>
      <c r="U707" s="22">
        <f t="shared" ca="1" si="670"/>
        <v>0</v>
      </c>
      <c r="V707" s="22">
        <f t="shared" ca="1" si="670"/>
        <v>0</v>
      </c>
      <c r="W707" s="22">
        <f t="shared" ca="1" si="670"/>
        <v>0</v>
      </c>
      <c r="X707" s="22">
        <f ca="1">ROUND(W707+X706,0)</f>
        <v>0</v>
      </c>
      <c r="Y707" s="22">
        <f t="shared" ref="Y707:AA707" ca="1" si="671">ROUND(X707+Y706,0)</f>
        <v>0</v>
      </c>
      <c r="Z707" s="22">
        <f t="shared" ca="1" si="671"/>
        <v>0</v>
      </c>
      <c r="AA707" s="22">
        <f t="shared" ca="1" si="671"/>
        <v>0</v>
      </c>
      <c r="AB707" s="22">
        <f t="shared" ref="AB707" ca="1" si="672">ROUND(AA707+AB706,0)</f>
        <v>0</v>
      </c>
      <c r="AC707" s="22">
        <f t="shared" ref="AC707" ca="1" si="673">ROUND(AB707+AC706,0)</f>
        <v>0</v>
      </c>
      <c r="AD707" s="22">
        <f t="shared" ref="AD707" ca="1" si="674">ROUND(AC707+AD706,0)</f>
        <v>0</v>
      </c>
      <c r="AE707" s="22">
        <f t="shared" ref="AE707" ca="1" si="675">ROUND(AD707+AE706,0)</f>
        <v>0</v>
      </c>
    </row>
    <row r="708" spans="1:31" hidden="1">
      <c r="A708" s="258"/>
      <c r="B708" s="21" t="s">
        <v>388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76">IF($C704=LataProjekcji,ROUND($C705-K707,0),ROUND(IF(K706=0,0,$C705-K707),0))</f>
        <v>0</v>
      </c>
      <c r="L708" s="76">
        <f t="shared" ca="1" si="676"/>
        <v>0</v>
      </c>
      <c r="M708" s="76">
        <f t="shared" ca="1" si="676"/>
        <v>0</v>
      </c>
      <c r="N708" s="76">
        <f t="shared" ca="1" si="676"/>
        <v>0</v>
      </c>
      <c r="O708" s="76">
        <f t="shared" ca="1" si="676"/>
        <v>0</v>
      </c>
      <c r="P708" s="76">
        <f t="shared" ca="1" si="676"/>
        <v>0</v>
      </c>
      <c r="Q708" s="76">
        <f t="shared" ca="1" si="676"/>
        <v>0</v>
      </c>
      <c r="R708" s="76">
        <f t="shared" ca="1" si="676"/>
        <v>0</v>
      </c>
      <c r="S708" s="76">
        <f t="shared" ca="1" si="676"/>
        <v>0</v>
      </c>
      <c r="T708" s="76">
        <f t="shared" ca="1" si="676"/>
        <v>0</v>
      </c>
      <c r="U708" s="76">
        <f t="shared" ca="1" si="676"/>
        <v>0</v>
      </c>
      <c r="V708" s="76">
        <f t="shared" ca="1" si="676"/>
        <v>0</v>
      </c>
      <c r="W708" s="76">
        <f t="shared" ca="1" si="676"/>
        <v>0</v>
      </c>
      <c r="X708" s="76">
        <f t="shared" ref="X708:AA708" ca="1" si="677">IF($C704=LataProjekcji,ROUND($C705-X707,0),ROUND(IF(X706=0,0,$C705-X707),0))</f>
        <v>0</v>
      </c>
      <c r="Y708" s="76">
        <f t="shared" ca="1" si="677"/>
        <v>0</v>
      </c>
      <c r="Z708" s="76">
        <f t="shared" ca="1" si="677"/>
        <v>0</v>
      </c>
      <c r="AA708" s="76">
        <f t="shared" ca="1" si="677"/>
        <v>0</v>
      </c>
      <c r="AB708" s="76">
        <f t="shared" ref="AB708:AE708" ca="1" si="678">IF($C704=LataProjekcji,ROUND($C705-AB707,0),ROUND(IF(AB706=0,0,$C705-AB707),0))</f>
        <v>0</v>
      </c>
      <c r="AC708" s="76">
        <f t="shared" ca="1" si="678"/>
        <v>0</v>
      </c>
      <c r="AD708" s="76">
        <f t="shared" ca="1" si="678"/>
        <v>0</v>
      </c>
      <c r="AE708" s="76">
        <f t="shared" ca="1" si="678"/>
        <v>0</v>
      </c>
    </row>
    <row r="709" spans="1:31" hidden="1">
      <c r="A709" s="258"/>
      <c r="B709" s="20"/>
      <c r="C709" s="21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372</v>
      </c>
      <c r="C710" s="21">
        <f>C703+1</f>
        <v>74</v>
      </c>
      <c r="D710" s="458">
        <f>D703+1</f>
        <v>166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395</v>
      </c>
      <c r="C711" s="164">
        <f ca="1">IFERROR(YEAR(OFFSET($D$62,C710,0)),0)</f>
        <v>0</v>
      </c>
      <c r="D711" s="164">
        <f ca="1">IFERROR(MONTH(OFFSET($D$62,C710,0)),0)</f>
        <v>0</v>
      </c>
      <c r="E711" s="527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388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396</v>
      </c>
      <c r="C713" s="244">
        <f ca="1">IF(ISBLANK(OFFSET($D$62,C710,0)),0,IF(OFFSET($C$62,C710,0)&gt;10,ROUND(C712*am_budynki,0),IF(C712&lt;0,0,C712)))</f>
        <v>0</v>
      </c>
      <c r="D713" s="21"/>
      <c r="E713" s="21"/>
      <c r="F713" s="21"/>
      <c r="G713" s="21"/>
      <c r="I713" s="21"/>
      <c r="J713" s="458" cm="1">
        <f t="array" aca="1" ref="J713" ca="1">OFFSET('Środki trwałe'!$C$195,'Rozliczenie dotacji'!D710,,)</f>
        <v>0</v>
      </c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397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79">ROUND(K714+L713,0)</f>
        <v>0</v>
      </c>
      <c r="M714" s="22">
        <f t="shared" ca="1" si="679"/>
        <v>0</v>
      </c>
      <c r="N714" s="22">
        <f t="shared" ca="1" si="679"/>
        <v>0</v>
      </c>
      <c r="O714" s="22">
        <f t="shared" ca="1" si="679"/>
        <v>0</v>
      </c>
      <c r="P714" s="22">
        <f t="shared" ca="1" si="679"/>
        <v>0</v>
      </c>
      <c r="Q714" s="22">
        <f t="shared" ca="1" si="679"/>
        <v>0</v>
      </c>
      <c r="R714" s="22">
        <f t="shared" ca="1" si="679"/>
        <v>0</v>
      </c>
      <c r="S714" s="22">
        <f t="shared" ca="1" si="679"/>
        <v>0</v>
      </c>
      <c r="T714" s="22">
        <f t="shared" ca="1" si="679"/>
        <v>0</v>
      </c>
      <c r="U714" s="22">
        <f t="shared" ca="1" si="679"/>
        <v>0</v>
      </c>
      <c r="V714" s="22">
        <f t="shared" ca="1" si="679"/>
        <v>0</v>
      </c>
      <c r="W714" s="22">
        <f t="shared" ca="1" si="679"/>
        <v>0</v>
      </c>
      <c r="X714" s="22">
        <f ca="1">ROUND(W714+X713,0)</f>
        <v>0</v>
      </c>
      <c r="Y714" s="22">
        <f t="shared" ref="Y714:AA714" ca="1" si="680">ROUND(X714+Y713,0)</f>
        <v>0</v>
      </c>
      <c r="Z714" s="22">
        <f t="shared" ca="1" si="680"/>
        <v>0</v>
      </c>
      <c r="AA714" s="22">
        <f t="shared" ca="1" si="680"/>
        <v>0</v>
      </c>
      <c r="AB714" s="22">
        <f t="shared" ref="AB714" ca="1" si="681">ROUND(AA714+AB713,0)</f>
        <v>0</v>
      </c>
      <c r="AC714" s="22">
        <f t="shared" ref="AC714" ca="1" si="682">ROUND(AB714+AC713,0)</f>
        <v>0</v>
      </c>
      <c r="AD714" s="22">
        <f t="shared" ref="AD714" ca="1" si="683">ROUND(AC714+AD713,0)</f>
        <v>0</v>
      </c>
      <c r="AE714" s="22">
        <f t="shared" ref="AE714" ca="1" si="684">ROUND(AD714+AE713,0)</f>
        <v>0</v>
      </c>
    </row>
    <row r="715" spans="1:31" hidden="1">
      <c r="A715" s="258"/>
      <c r="B715" s="21" t="s">
        <v>388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85">IF($C711=LataProjekcji,ROUND($C712-K714,0),ROUND(IF(K713=0,0,$C712-K714),0))</f>
        <v>0</v>
      </c>
      <c r="L715" s="76">
        <f t="shared" ca="1" si="685"/>
        <v>0</v>
      </c>
      <c r="M715" s="76">
        <f t="shared" ca="1" si="685"/>
        <v>0</v>
      </c>
      <c r="N715" s="76">
        <f t="shared" ca="1" si="685"/>
        <v>0</v>
      </c>
      <c r="O715" s="76">
        <f t="shared" ca="1" si="685"/>
        <v>0</v>
      </c>
      <c r="P715" s="76">
        <f t="shared" ca="1" si="685"/>
        <v>0</v>
      </c>
      <c r="Q715" s="76">
        <f t="shared" ca="1" si="685"/>
        <v>0</v>
      </c>
      <c r="R715" s="76">
        <f t="shared" ca="1" si="685"/>
        <v>0</v>
      </c>
      <c r="S715" s="76">
        <f t="shared" ca="1" si="685"/>
        <v>0</v>
      </c>
      <c r="T715" s="76">
        <f t="shared" ca="1" si="685"/>
        <v>0</v>
      </c>
      <c r="U715" s="76">
        <f t="shared" ca="1" si="685"/>
        <v>0</v>
      </c>
      <c r="V715" s="76">
        <f t="shared" ca="1" si="685"/>
        <v>0</v>
      </c>
      <c r="W715" s="76">
        <f t="shared" ca="1" si="685"/>
        <v>0</v>
      </c>
      <c r="X715" s="76">
        <f t="shared" ref="X715:AA715" ca="1" si="686">IF($C711=LataProjekcji,ROUND($C712-X714,0),ROUND(IF(X713=0,0,$C712-X714),0))</f>
        <v>0</v>
      </c>
      <c r="Y715" s="76">
        <f t="shared" ca="1" si="686"/>
        <v>0</v>
      </c>
      <c r="Z715" s="76">
        <f t="shared" ca="1" si="686"/>
        <v>0</v>
      </c>
      <c r="AA715" s="76">
        <f t="shared" ca="1" si="686"/>
        <v>0</v>
      </c>
      <c r="AB715" s="76">
        <f t="shared" ref="AB715:AE715" ca="1" si="687">IF($C711=LataProjekcji,ROUND($C712-AB714,0),ROUND(IF(AB713=0,0,$C712-AB714),0))</f>
        <v>0</v>
      </c>
      <c r="AC715" s="76">
        <f t="shared" ca="1" si="687"/>
        <v>0</v>
      </c>
      <c r="AD715" s="76">
        <f t="shared" ca="1" si="687"/>
        <v>0</v>
      </c>
      <c r="AE715" s="76">
        <f t="shared" ca="1" si="687"/>
        <v>0</v>
      </c>
    </row>
    <row r="716" spans="1:31" hidden="1">
      <c r="A716" s="258"/>
      <c r="B716" s="21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372</v>
      </c>
      <c r="C717" s="21">
        <f>C710+1</f>
        <v>75</v>
      </c>
      <c r="D717" s="458">
        <f>D710+1</f>
        <v>167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395</v>
      </c>
      <c r="C718" s="164">
        <f ca="1">IFERROR(YEAR(OFFSET($D$62,C717,0)),0)</f>
        <v>0</v>
      </c>
      <c r="D718" s="164">
        <f ca="1">IFERROR(MONTH(OFFSET($D$62,C717,0)),0)</f>
        <v>0</v>
      </c>
      <c r="E718" s="527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388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396</v>
      </c>
      <c r="C720" s="244">
        <f ca="1">IF(ISBLANK(OFFSET($D$62,C717,0)),0,IF(OFFSET($C$62,C717,0)&gt;10,ROUND(C719*am_budynki,0),IF(C719&lt;0,0,C719)))</f>
        <v>0</v>
      </c>
      <c r="D720" s="21"/>
      <c r="E720" s="21"/>
      <c r="F720" s="21"/>
      <c r="G720" s="21"/>
      <c r="I720" s="21"/>
      <c r="J720" s="458" cm="1">
        <f t="array" aca="1" ref="J720" ca="1">OFFSET('Środki trwałe'!$C$195,'Rozliczenie dotacji'!D717,,)</f>
        <v>0</v>
      </c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397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88">ROUND(K721+L720,0)</f>
        <v>0</v>
      </c>
      <c r="M721" s="22">
        <f t="shared" ca="1" si="688"/>
        <v>0</v>
      </c>
      <c r="N721" s="22">
        <f t="shared" ca="1" si="688"/>
        <v>0</v>
      </c>
      <c r="O721" s="22">
        <f t="shared" ca="1" si="688"/>
        <v>0</v>
      </c>
      <c r="P721" s="22">
        <f t="shared" ca="1" si="688"/>
        <v>0</v>
      </c>
      <c r="Q721" s="22">
        <f t="shared" ca="1" si="688"/>
        <v>0</v>
      </c>
      <c r="R721" s="22">
        <f t="shared" ca="1" si="688"/>
        <v>0</v>
      </c>
      <c r="S721" s="22">
        <f t="shared" ca="1" si="688"/>
        <v>0</v>
      </c>
      <c r="T721" s="22">
        <f t="shared" ca="1" si="688"/>
        <v>0</v>
      </c>
      <c r="U721" s="22">
        <f t="shared" ca="1" si="688"/>
        <v>0</v>
      </c>
      <c r="V721" s="22">
        <f t="shared" ca="1" si="688"/>
        <v>0</v>
      </c>
      <c r="W721" s="22">
        <f t="shared" ca="1" si="688"/>
        <v>0</v>
      </c>
      <c r="X721" s="22">
        <f ca="1">ROUND(W721+X720,0)</f>
        <v>0</v>
      </c>
      <c r="Y721" s="22">
        <f t="shared" ref="Y721:AA721" ca="1" si="689">ROUND(X721+Y720,0)</f>
        <v>0</v>
      </c>
      <c r="Z721" s="22">
        <f t="shared" ca="1" si="689"/>
        <v>0</v>
      </c>
      <c r="AA721" s="22">
        <f t="shared" ca="1" si="689"/>
        <v>0</v>
      </c>
      <c r="AB721" s="22">
        <f t="shared" ref="AB721" ca="1" si="690">ROUND(AA721+AB720,0)</f>
        <v>0</v>
      </c>
      <c r="AC721" s="22">
        <f t="shared" ref="AC721" ca="1" si="691">ROUND(AB721+AC720,0)</f>
        <v>0</v>
      </c>
      <c r="AD721" s="22">
        <f t="shared" ref="AD721" ca="1" si="692">ROUND(AC721+AD720,0)</f>
        <v>0</v>
      </c>
      <c r="AE721" s="22">
        <f t="shared" ref="AE721" ca="1" si="693">ROUND(AD721+AE720,0)</f>
        <v>0</v>
      </c>
    </row>
    <row r="722" spans="1:31" hidden="1">
      <c r="A722" s="258"/>
      <c r="B722" s="21" t="s">
        <v>388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94">IF($C718=LataProjekcji,ROUND($C719-K721,0),ROUND(IF(K720=0,0,$C719-K721),0))</f>
        <v>0</v>
      </c>
      <c r="L722" s="76">
        <f t="shared" ca="1" si="694"/>
        <v>0</v>
      </c>
      <c r="M722" s="76">
        <f t="shared" ca="1" si="694"/>
        <v>0</v>
      </c>
      <c r="N722" s="76">
        <f t="shared" ca="1" si="694"/>
        <v>0</v>
      </c>
      <c r="O722" s="76">
        <f t="shared" ca="1" si="694"/>
        <v>0</v>
      </c>
      <c r="P722" s="76">
        <f t="shared" ca="1" si="694"/>
        <v>0</v>
      </c>
      <c r="Q722" s="76">
        <f t="shared" ca="1" si="694"/>
        <v>0</v>
      </c>
      <c r="R722" s="76">
        <f t="shared" ca="1" si="694"/>
        <v>0</v>
      </c>
      <c r="S722" s="76">
        <f t="shared" ca="1" si="694"/>
        <v>0</v>
      </c>
      <c r="T722" s="76">
        <f t="shared" ca="1" si="694"/>
        <v>0</v>
      </c>
      <c r="U722" s="76">
        <f t="shared" ca="1" si="694"/>
        <v>0</v>
      </c>
      <c r="V722" s="76">
        <f t="shared" ca="1" si="694"/>
        <v>0</v>
      </c>
      <c r="W722" s="76">
        <f t="shared" ca="1" si="694"/>
        <v>0</v>
      </c>
      <c r="X722" s="76">
        <f t="shared" ref="X722:AA722" ca="1" si="695">IF($C718=LataProjekcji,ROUND($C719-X721,0),ROUND(IF(X720=0,0,$C719-X721),0))</f>
        <v>0</v>
      </c>
      <c r="Y722" s="76">
        <f t="shared" ca="1" si="695"/>
        <v>0</v>
      </c>
      <c r="Z722" s="76">
        <f t="shared" ca="1" si="695"/>
        <v>0</v>
      </c>
      <c r="AA722" s="76">
        <f t="shared" ca="1" si="695"/>
        <v>0</v>
      </c>
      <c r="AB722" s="76">
        <f t="shared" ref="AB722:AE722" ca="1" si="696">IF($C718=LataProjekcji,ROUND($C719-AB721,0),ROUND(IF(AB720=0,0,$C719-AB721),0))</f>
        <v>0</v>
      </c>
      <c r="AC722" s="76">
        <f t="shared" ca="1" si="696"/>
        <v>0</v>
      </c>
      <c r="AD722" s="76">
        <f t="shared" ca="1" si="696"/>
        <v>0</v>
      </c>
      <c r="AE722" s="76">
        <f t="shared" ca="1" si="696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  <c r="AC723" s="77"/>
      <c r="AD723" s="77"/>
      <c r="AE723" s="77"/>
    </row>
    <row r="724" spans="1:31" hidden="1">
      <c r="A724" s="258"/>
      <c r="B724" s="20" t="str">
        <f>B138</f>
        <v/>
      </c>
      <c r="C724" s="21">
        <f>C717+1</f>
        <v>76</v>
      </c>
      <c r="D724" s="458">
        <f>D717+1</f>
        <v>168</v>
      </c>
      <c r="E724" s="21"/>
      <c r="F724" s="48"/>
      <c r="G724" s="50"/>
      <c r="H724" s="320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395</v>
      </c>
      <c r="C725" s="164">
        <f ca="1">IFERROR(YEAR(OFFSET($D$62,C724,0)),0)</f>
        <v>0</v>
      </c>
      <c r="D725" s="164">
        <f ca="1">IFERROR(MONTH(OFFSET($D$62,C724,0)),0)</f>
        <v>0</v>
      </c>
      <c r="E725" s="527">
        <f ca="1">IleMiesiecyDoKoncaRokuRozliczenieDotacji</f>
        <v>0</v>
      </c>
      <c r="F725" s="49"/>
      <c r="G725" s="51"/>
      <c r="H725" s="321"/>
      <c r="I725" s="22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388</v>
      </c>
      <c r="C726" s="244">
        <f ca="1">IF(OFFSET($F$62,C724,0)&lt;0,0,OFFSET($F$62,C724,0))</f>
        <v>0</v>
      </c>
      <c r="D726" s="22">
        <f ca="1">OFFSET($C$62,C724,0)</f>
        <v>0</v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396</v>
      </c>
      <c r="C727" s="244">
        <f ca="1">IF(ISBLANK(OFFSET($D$62,C724,0)),0,IF(OFFSET($C$62,C724,0)&gt;10,ROUND(C726*am_budynki,0),IF(C726&lt;0,0,C726)))</f>
        <v>0</v>
      </c>
      <c r="D727" s="21"/>
      <c r="E727" s="21"/>
      <c r="F727" s="21"/>
      <c r="G727" s="21"/>
      <c r="I727" s="21"/>
      <c r="J727" s="458" t="str" cm="1">
        <f t="array" aca="1" ref="J727" ca="1">OFFSET('Środki trwałe'!$C$195,'Rozliczenie dotacji'!D724,,)</f>
        <v/>
      </c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397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97">ROUND(K728+L727,0)</f>
        <v>0</v>
      </c>
      <c r="M728" s="22">
        <f t="shared" ca="1" si="697"/>
        <v>0</v>
      </c>
      <c r="N728" s="22">
        <f t="shared" ca="1" si="697"/>
        <v>0</v>
      </c>
      <c r="O728" s="22">
        <f t="shared" ca="1" si="697"/>
        <v>0</v>
      </c>
      <c r="P728" s="22">
        <f t="shared" ca="1" si="697"/>
        <v>0</v>
      </c>
      <c r="Q728" s="22">
        <f t="shared" ca="1" si="697"/>
        <v>0</v>
      </c>
      <c r="R728" s="22">
        <f t="shared" ca="1" si="697"/>
        <v>0</v>
      </c>
      <c r="S728" s="22">
        <f t="shared" ca="1" si="697"/>
        <v>0</v>
      </c>
      <c r="T728" s="22">
        <f t="shared" ca="1" si="697"/>
        <v>0</v>
      </c>
      <c r="U728" s="22">
        <f t="shared" ca="1" si="697"/>
        <v>0</v>
      </c>
      <c r="V728" s="22">
        <f t="shared" ca="1" si="697"/>
        <v>0</v>
      </c>
      <c r="W728" s="22">
        <f t="shared" ca="1" si="697"/>
        <v>0</v>
      </c>
      <c r="X728" s="22">
        <f ca="1">ROUND(W728+X727,0)</f>
        <v>0</v>
      </c>
      <c r="Y728" s="22">
        <f t="shared" ref="Y728:AA728" ca="1" si="698">ROUND(X728+Y727,0)</f>
        <v>0</v>
      </c>
      <c r="Z728" s="22">
        <f t="shared" ca="1" si="698"/>
        <v>0</v>
      </c>
      <c r="AA728" s="22">
        <f t="shared" ca="1" si="698"/>
        <v>0</v>
      </c>
      <c r="AB728" s="22">
        <f t="shared" ref="AB728" ca="1" si="699">ROUND(AA728+AB727,0)</f>
        <v>0</v>
      </c>
      <c r="AC728" s="22">
        <f t="shared" ref="AC728" ca="1" si="700">ROUND(AB728+AC727,0)</f>
        <v>0</v>
      </c>
      <c r="AD728" s="22">
        <f t="shared" ref="AD728" ca="1" si="701">ROUND(AC728+AD727,0)</f>
        <v>0</v>
      </c>
      <c r="AE728" s="22">
        <f t="shared" ref="AE728" ca="1" si="702">ROUND(AD728+AE727,0)</f>
        <v>0</v>
      </c>
    </row>
    <row r="729" spans="1:31" hidden="1">
      <c r="A729" s="258"/>
      <c r="B729" s="21" t="s">
        <v>388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703">IF($C725=LataProjekcji,ROUND($C726-K728,0),ROUND(IF(K727=0,0,$C726-K728),0))</f>
        <v>0</v>
      </c>
      <c r="L729" s="76">
        <f t="shared" ca="1" si="703"/>
        <v>0</v>
      </c>
      <c r="M729" s="76">
        <f t="shared" ca="1" si="703"/>
        <v>0</v>
      </c>
      <c r="N729" s="76">
        <f t="shared" ca="1" si="703"/>
        <v>0</v>
      </c>
      <c r="O729" s="76">
        <f t="shared" ca="1" si="703"/>
        <v>0</v>
      </c>
      <c r="P729" s="76">
        <f t="shared" ca="1" si="703"/>
        <v>0</v>
      </c>
      <c r="Q729" s="76">
        <f t="shared" ca="1" si="703"/>
        <v>0</v>
      </c>
      <c r="R729" s="76">
        <f t="shared" ca="1" si="703"/>
        <v>0</v>
      </c>
      <c r="S729" s="76">
        <f t="shared" ca="1" si="703"/>
        <v>0</v>
      </c>
      <c r="T729" s="76">
        <f t="shared" ca="1" si="703"/>
        <v>0</v>
      </c>
      <c r="U729" s="76">
        <f t="shared" ca="1" si="703"/>
        <v>0</v>
      </c>
      <c r="V729" s="76">
        <f t="shared" ca="1" si="703"/>
        <v>0</v>
      </c>
      <c r="W729" s="76">
        <f t="shared" ca="1" si="703"/>
        <v>0</v>
      </c>
      <c r="X729" s="76">
        <f t="shared" ref="X729:AA729" ca="1" si="704">IF($C725=LataProjekcji,ROUND($C726-X728,0),ROUND(IF(X727=0,0,$C726-X728),0))</f>
        <v>0</v>
      </c>
      <c r="Y729" s="76">
        <f t="shared" ca="1" si="704"/>
        <v>0</v>
      </c>
      <c r="Z729" s="76">
        <f t="shared" ca="1" si="704"/>
        <v>0</v>
      </c>
      <c r="AA729" s="76">
        <f t="shared" ca="1" si="704"/>
        <v>0</v>
      </c>
      <c r="AB729" s="76">
        <f t="shared" ref="AB729:AE729" ca="1" si="705">IF($C725=LataProjekcji,ROUND($C726-AB728,0),ROUND(IF(AB727=0,0,$C726-AB728),0))</f>
        <v>0</v>
      </c>
      <c r="AC729" s="76">
        <f t="shared" ca="1" si="705"/>
        <v>0</v>
      </c>
      <c r="AD729" s="76">
        <f t="shared" ca="1" si="705"/>
        <v>0</v>
      </c>
      <c r="AE729" s="76">
        <f t="shared" ca="1" si="705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tr">
        <f>B139</f>
        <v/>
      </c>
      <c r="C731" s="21">
        <f>C724+1</f>
        <v>77</v>
      </c>
      <c r="D731" s="458">
        <f>D724+1</f>
        <v>169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395</v>
      </c>
      <c r="C732" s="164">
        <f ca="1">IFERROR(YEAR(OFFSET($D$62,C731,0)),0)</f>
        <v>0</v>
      </c>
      <c r="D732" s="164">
        <f ca="1">IFERROR(MONTH(OFFSET($D$62,C731,0)),0)</f>
        <v>0</v>
      </c>
      <c r="E732" s="527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388</v>
      </c>
      <c r="C733" s="244">
        <f ca="1">IF(OFFSET($F$62,C731,0)&lt;0,0,OFFSET($F$62,C731,0))</f>
        <v>0</v>
      </c>
      <c r="D733" s="22">
        <f ca="1">OFFSET($C$62,C731,0)</f>
        <v>0</v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396</v>
      </c>
      <c r="C734" s="244">
        <f ca="1">IF(ISBLANK(OFFSET($D$62,C731,0)),0,IF(OFFSET($C$62,C731,0)&gt;10,ROUND(C733*am_budynki,0),IF(C733&lt;0,0,C733)))</f>
        <v>0</v>
      </c>
      <c r="D734" s="21"/>
      <c r="E734" s="21"/>
      <c r="F734" s="21"/>
      <c r="G734" s="21"/>
      <c r="I734" s="21"/>
      <c r="J734" s="458" t="str" cm="1">
        <f t="array" aca="1" ref="J734" ca="1">OFFSET('Środki trwałe'!$C$195,'Rozliczenie dotacji'!D731,,)</f>
        <v/>
      </c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397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706">ROUND(K735+L734,0)</f>
        <v>0</v>
      </c>
      <c r="M735" s="22">
        <f t="shared" ca="1" si="706"/>
        <v>0</v>
      </c>
      <c r="N735" s="22">
        <f t="shared" ca="1" si="706"/>
        <v>0</v>
      </c>
      <c r="O735" s="22">
        <f t="shared" ca="1" si="706"/>
        <v>0</v>
      </c>
      <c r="P735" s="22">
        <f t="shared" ca="1" si="706"/>
        <v>0</v>
      </c>
      <c r="Q735" s="22">
        <f t="shared" ca="1" si="706"/>
        <v>0</v>
      </c>
      <c r="R735" s="22">
        <f t="shared" ca="1" si="706"/>
        <v>0</v>
      </c>
      <c r="S735" s="22">
        <f t="shared" ca="1" si="706"/>
        <v>0</v>
      </c>
      <c r="T735" s="22">
        <f t="shared" ca="1" si="706"/>
        <v>0</v>
      </c>
      <c r="U735" s="22">
        <f t="shared" ca="1" si="706"/>
        <v>0</v>
      </c>
      <c r="V735" s="22">
        <f t="shared" ca="1" si="706"/>
        <v>0</v>
      </c>
      <c r="W735" s="22">
        <f t="shared" ca="1" si="706"/>
        <v>0</v>
      </c>
      <c r="X735" s="22">
        <f ca="1">ROUND(W735+X734,0)</f>
        <v>0</v>
      </c>
      <c r="Y735" s="22">
        <f t="shared" ref="Y735:AA735" ca="1" si="707">ROUND(X735+Y734,0)</f>
        <v>0</v>
      </c>
      <c r="Z735" s="22">
        <f t="shared" ca="1" si="707"/>
        <v>0</v>
      </c>
      <c r="AA735" s="22">
        <f t="shared" ca="1" si="707"/>
        <v>0</v>
      </c>
      <c r="AB735" s="22">
        <f t="shared" ref="AB735" ca="1" si="708">ROUND(AA735+AB734,0)</f>
        <v>0</v>
      </c>
      <c r="AC735" s="22">
        <f t="shared" ref="AC735" ca="1" si="709">ROUND(AB735+AC734,0)</f>
        <v>0</v>
      </c>
      <c r="AD735" s="22">
        <f t="shared" ref="AD735" ca="1" si="710">ROUND(AC735+AD734,0)</f>
        <v>0</v>
      </c>
      <c r="AE735" s="22">
        <f t="shared" ref="AE735" ca="1" si="711">ROUND(AD735+AE734,0)</f>
        <v>0</v>
      </c>
    </row>
    <row r="736" spans="1:31" hidden="1">
      <c r="A736" s="258"/>
      <c r="B736" s="21" t="s">
        <v>388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712">IF($C732=LataProjekcji,ROUND($C733-K735,0),ROUND(IF(K734=0,0,$C733-K735),0))</f>
        <v>0</v>
      </c>
      <c r="L736" s="76">
        <f t="shared" ca="1" si="712"/>
        <v>0</v>
      </c>
      <c r="M736" s="76">
        <f t="shared" ca="1" si="712"/>
        <v>0</v>
      </c>
      <c r="N736" s="76">
        <f t="shared" ca="1" si="712"/>
        <v>0</v>
      </c>
      <c r="O736" s="76">
        <f t="shared" ca="1" si="712"/>
        <v>0</v>
      </c>
      <c r="P736" s="76">
        <f t="shared" ca="1" si="712"/>
        <v>0</v>
      </c>
      <c r="Q736" s="76">
        <f t="shared" ca="1" si="712"/>
        <v>0</v>
      </c>
      <c r="R736" s="76">
        <f t="shared" ca="1" si="712"/>
        <v>0</v>
      </c>
      <c r="S736" s="76">
        <f t="shared" ca="1" si="712"/>
        <v>0</v>
      </c>
      <c r="T736" s="76">
        <f t="shared" ca="1" si="712"/>
        <v>0</v>
      </c>
      <c r="U736" s="76">
        <f t="shared" ca="1" si="712"/>
        <v>0</v>
      </c>
      <c r="V736" s="76">
        <f t="shared" ca="1" si="712"/>
        <v>0</v>
      </c>
      <c r="W736" s="76">
        <f t="shared" ca="1" si="712"/>
        <v>0</v>
      </c>
      <c r="X736" s="76">
        <f t="shared" ref="X736:AA736" ca="1" si="713">IF($C732=LataProjekcji,ROUND($C733-X735,0),ROUND(IF(X734=0,0,$C733-X735),0))</f>
        <v>0</v>
      </c>
      <c r="Y736" s="76">
        <f t="shared" ca="1" si="713"/>
        <v>0</v>
      </c>
      <c r="Z736" s="76">
        <f t="shared" ca="1" si="713"/>
        <v>0</v>
      </c>
      <c r="AA736" s="76">
        <f t="shared" ca="1" si="713"/>
        <v>0</v>
      </c>
      <c r="AB736" s="76">
        <f t="shared" ref="AB736:AE736" ca="1" si="714">IF($C732=LataProjekcji,ROUND($C733-AB735,0),ROUND(IF(AB734=0,0,$C733-AB735),0))</f>
        <v>0</v>
      </c>
      <c r="AC736" s="76">
        <f t="shared" ca="1" si="714"/>
        <v>0</v>
      </c>
      <c r="AD736" s="76">
        <f t="shared" ca="1" si="714"/>
        <v>0</v>
      </c>
      <c r="AE736" s="76">
        <f t="shared" ca="1" si="714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tr">
        <f>B140</f>
        <v/>
      </c>
      <c r="C738" s="21">
        <f>C731+1</f>
        <v>78</v>
      </c>
      <c r="D738" s="458">
        <f>D731+1</f>
        <v>170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395</v>
      </c>
      <c r="C739" s="164">
        <f ca="1">IFERROR(YEAR(OFFSET($D$62,C738,0)),0)</f>
        <v>0</v>
      </c>
      <c r="D739" s="164">
        <f ca="1">IFERROR(MONTH(OFFSET($D$62,C738,0)),0)</f>
        <v>0</v>
      </c>
      <c r="E739" s="527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388</v>
      </c>
      <c r="C740" s="244">
        <f ca="1">IF(OFFSET($F$62,C738,0)&lt;0,0,OFFSET($F$62,C738,0))</f>
        <v>0</v>
      </c>
      <c r="D740" s="22">
        <f ca="1">OFFSET($C$62,C738,0)</f>
        <v>0</v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396</v>
      </c>
      <c r="C741" s="244">
        <f ca="1">IF(ISBLANK(OFFSET($D$62,C738,0)),0,IF(OFFSET($C$62,C738,0)&gt;10,ROUND(C740*am_budynki,0),IF(C740&lt;0,0,C740)))</f>
        <v>0</v>
      </c>
      <c r="D741" s="21"/>
      <c r="E741" s="21"/>
      <c r="F741" s="21"/>
      <c r="G741" s="21"/>
      <c r="I741" s="21"/>
      <c r="J741" s="458" t="str" cm="1">
        <f t="array" aca="1" ref="J741" ca="1">OFFSET('Środki trwałe'!$C$195,'Rozliczenie dotacji'!D738,,)</f>
        <v/>
      </c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397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715">ROUND(K742+L741,0)</f>
        <v>0</v>
      </c>
      <c r="M742" s="22">
        <f t="shared" ca="1" si="715"/>
        <v>0</v>
      </c>
      <c r="N742" s="22">
        <f t="shared" ca="1" si="715"/>
        <v>0</v>
      </c>
      <c r="O742" s="22">
        <f t="shared" ca="1" si="715"/>
        <v>0</v>
      </c>
      <c r="P742" s="22">
        <f t="shared" ca="1" si="715"/>
        <v>0</v>
      </c>
      <c r="Q742" s="22">
        <f t="shared" ca="1" si="715"/>
        <v>0</v>
      </c>
      <c r="R742" s="22">
        <f t="shared" ca="1" si="715"/>
        <v>0</v>
      </c>
      <c r="S742" s="22">
        <f t="shared" ca="1" si="715"/>
        <v>0</v>
      </c>
      <c r="T742" s="22">
        <f t="shared" ca="1" si="715"/>
        <v>0</v>
      </c>
      <c r="U742" s="22">
        <f t="shared" ca="1" si="715"/>
        <v>0</v>
      </c>
      <c r="V742" s="22">
        <f t="shared" ca="1" si="715"/>
        <v>0</v>
      </c>
      <c r="W742" s="22">
        <f t="shared" ca="1" si="715"/>
        <v>0</v>
      </c>
      <c r="X742" s="22">
        <f ca="1">ROUND(W742+X741,0)</f>
        <v>0</v>
      </c>
      <c r="Y742" s="22">
        <f t="shared" ref="Y742:AA742" ca="1" si="716">ROUND(X742+Y741,0)</f>
        <v>0</v>
      </c>
      <c r="Z742" s="22">
        <f t="shared" ca="1" si="716"/>
        <v>0</v>
      </c>
      <c r="AA742" s="22">
        <f t="shared" ca="1" si="716"/>
        <v>0</v>
      </c>
      <c r="AB742" s="22">
        <f t="shared" ref="AB742" ca="1" si="717">ROUND(AA742+AB741,0)</f>
        <v>0</v>
      </c>
      <c r="AC742" s="22">
        <f t="shared" ref="AC742" ca="1" si="718">ROUND(AB742+AC741,0)</f>
        <v>0</v>
      </c>
      <c r="AD742" s="22">
        <f t="shared" ref="AD742" ca="1" si="719">ROUND(AC742+AD741,0)</f>
        <v>0</v>
      </c>
      <c r="AE742" s="22">
        <f t="shared" ref="AE742" ca="1" si="720">ROUND(AD742+AE741,0)</f>
        <v>0</v>
      </c>
    </row>
    <row r="743" spans="1:31" hidden="1">
      <c r="A743" s="258"/>
      <c r="B743" s="21" t="s">
        <v>388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721">IF($C739=LataProjekcji,ROUND($C740-K742,0),ROUND(IF(K741=0,0,$C740-K742),0))</f>
        <v>0</v>
      </c>
      <c r="L743" s="76">
        <f t="shared" ca="1" si="721"/>
        <v>0</v>
      </c>
      <c r="M743" s="76">
        <f t="shared" ca="1" si="721"/>
        <v>0</v>
      </c>
      <c r="N743" s="76">
        <f t="shared" ca="1" si="721"/>
        <v>0</v>
      </c>
      <c r="O743" s="76">
        <f t="shared" ca="1" si="721"/>
        <v>0</v>
      </c>
      <c r="P743" s="76">
        <f t="shared" ca="1" si="721"/>
        <v>0</v>
      </c>
      <c r="Q743" s="76">
        <f t="shared" ca="1" si="721"/>
        <v>0</v>
      </c>
      <c r="R743" s="76">
        <f t="shared" ca="1" si="721"/>
        <v>0</v>
      </c>
      <c r="S743" s="76">
        <f t="shared" ca="1" si="721"/>
        <v>0</v>
      </c>
      <c r="T743" s="76">
        <f t="shared" ca="1" si="721"/>
        <v>0</v>
      </c>
      <c r="U743" s="76">
        <f t="shared" ca="1" si="721"/>
        <v>0</v>
      </c>
      <c r="V743" s="76">
        <f t="shared" ca="1" si="721"/>
        <v>0</v>
      </c>
      <c r="W743" s="76">
        <f t="shared" ca="1" si="721"/>
        <v>0</v>
      </c>
      <c r="X743" s="76">
        <f t="shared" ref="X743:AA743" ca="1" si="722">IF($C739=LataProjekcji,ROUND($C740-X742,0),ROUND(IF(X741=0,0,$C740-X742),0))</f>
        <v>0</v>
      </c>
      <c r="Y743" s="76">
        <f t="shared" ca="1" si="722"/>
        <v>0</v>
      </c>
      <c r="Z743" s="76">
        <f t="shared" ca="1" si="722"/>
        <v>0</v>
      </c>
      <c r="AA743" s="76">
        <f t="shared" ca="1" si="722"/>
        <v>0</v>
      </c>
      <c r="AB743" s="76">
        <f t="shared" ref="AB743:AE743" ca="1" si="723">IF($C739=LataProjekcji,ROUND($C740-AB742,0),ROUND(IF(AB741=0,0,$C740-AB742),0))</f>
        <v>0</v>
      </c>
      <c r="AC743" s="76">
        <f t="shared" ca="1" si="723"/>
        <v>0</v>
      </c>
      <c r="AD743" s="76">
        <f t="shared" ca="1" si="723"/>
        <v>0</v>
      </c>
      <c r="AE743" s="76">
        <f t="shared" ca="1" si="723"/>
        <v>0</v>
      </c>
    </row>
    <row r="744" spans="1:31" hidden="1">
      <c r="A744" s="258"/>
      <c r="B744" s="21"/>
      <c r="C744" s="22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tr">
        <f>B141</f>
        <v/>
      </c>
      <c r="C745" s="21">
        <f>C738+1</f>
        <v>79</v>
      </c>
      <c r="D745" s="458">
        <f>D738+1</f>
        <v>171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395</v>
      </c>
      <c r="C746" s="164">
        <f ca="1">IFERROR(YEAR(OFFSET($D$62,C745,0)),0)</f>
        <v>0</v>
      </c>
      <c r="D746" s="164">
        <f ca="1">IFERROR(MONTH(OFFSET($D$62,C745,0)),0)</f>
        <v>0</v>
      </c>
      <c r="E746" s="527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388</v>
      </c>
      <c r="C747" s="244">
        <f ca="1">IF(OFFSET($F$62,C745,0)&lt;0,0,OFFSET($F$62,C745,0))</f>
        <v>0</v>
      </c>
      <c r="D747" s="22">
        <f ca="1">OFFSET($C$62,C745,0)</f>
        <v>0</v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396</v>
      </c>
      <c r="C748" s="244">
        <f ca="1">IF(ISBLANK(OFFSET($D$62,C745,0)),0,IF(OFFSET($C$62,C745,0)&gt;10,ROUND(C747*am_budynki,0),IF(C747&lt;0,0,C747)))</f>
        <v>0</v>
      </c>
      <c r="D748" s="21"/>
      <c r="E748" s="21"/>
      <c r="F748" s="21"/>
      <c r="G748" s="21"/>
      <c r="I748" s="21"/>
      <c r="J748" s="458" t="str" cm="1">
        <f t="array" aca="1" ref="J748" ca="1">OFFSET('Środki trwałe'!$C$195,'Rozliczenie dotacji'!D745,,)</f>
        <v/>
      </c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397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724">ROUND(K749+L748,0)</f>
        <v>0</v>
      </c>
      <c r="M749" s="22">
        <f t="shared" ca="1" si="724"/>
        <v>0</v>
      </c>
      <c r="N749" s="22">
        <f t="shared" ca="1" si="724"/>
        <v>0</v>
      </c>
      <c r="O749" s="22">
        <f t="shared" ca="1" si="724"/>
        <v>0</v>
      </c>
      <c r="P749" s="22">
        <f t="shared" ca="1" si="724"/>
        <v>0</v>
      </c>
      <c r="Q749" s="22">
        <f t="shared" ca="1" si="724"/>
        <v>0</v>
      </c>
      <c r="R749" s="22">
        <f t="shared" ca="1" si="724"/>
        <v>0</v>
      </c>
      <c r="S749" s="22">
        <f t="shared" ca="1" si="724"/>
        <v>0</v>
      </c>
      <c r="T749" s="22">
        <f t="shared" ca="1" si="724"/>
        <v>0</v>
      </c>
      <c r="U749" s="22">
        <f t="shared" ca="1" si="724"/>
        <v>0</v>
      </c>
      <c r="V749" s="22">
        <f t="shared" ca="1" si="724"/>
        <v>0</v>
      </c>
      <c r="W749" s="22">
        <f t="shared" ca="1" si="724"/>
        <v>0</v>
      </c>
      <c r="X749" s="22">
        <f ca="1">ROUND(W749+X748,0)</f>
        <v>0</v>
      </c>
      <c r="Y749" s="22">
        <f t="shared" ref="Y749:AA749" ca="1" si="725">ROUND(X749+Y748,0)</f>
        <v>0</v>
      </c>
      <c r="Z749" s="22">
        <f t="shared" ca="1" si="725"/>
        <v>0</v>
      </c>
      <c r="AA749" s="22">
        <f t="shared" ca="1" si="725"/>
        <v>0</v>
      </c>
      <c r="AB749" s="22">
        <f t="shared" ref="AB749" ca="1" si="726">ROUND(AA749+AB748,0)</f>
        <v>0</v>
      </c>
      <c r="AC749" s="22">
        <f t="shared" ref="AC749" ca="1" si="727">ROUND(AB749+AC748,0)</f>
        <v>0</v>
      </c>
      <c r="AD749" s="22">
        <f t="shared" ref="AD749" ca="1" si="728">ROUND(AC749+AD748,0)</f>
        <v>0</v>
      </c>
      <c r="AE749" s="22">
        <f t="shared" ref="AE749" ca="1" si="729">ROUND(AD749+AE748,0)</f>
        <v>0</v>
      </c>
    </row>
    <row r="750" spans="1:31" hidden="1">
      <c r="A750" s="258"/>
      <c r="B750" s="21" t="s">
        <v>388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730">IF($C746=LataProjekcji,ROUND($C747-K749,0),ROUND(IF(K748=0,0,$C747-K749),0))</f>
        <v>0</v>
      </c>
      <c r="L750" s="76">
        <f t="shared" ca="1" si="730"/>
        <v>0</v>
      </c>
      <c r="M750" s="76">
        <f t="shared" ca="1" si="730"/>
        <v>0</v>
      </c>
      <c r="N750" s="76">
        <f t="shared" ca="1" si="730"/>
        <v>0</v>
      </c>
      <c r="O750" s="76">
        <f t="shared" ca="1" si="730"/>
        <v>0</v>
      </c>
      <c r="P750" s="76">
        <f t="shared" ca="1" si="730"/>
        <v>0</v>
      </c>
      <c r="Q750" s="76">
        <f t="shared" ca="1" si="730"/>
        <v>0</v>
      </c>
      <c r="R750" s="76">
        <f t="shared" ca="1" si="730"/>
        <v>0</v>
      </c>
      <c r="S750" s="76">
        <f t="shared" ca="1" si="730"/>
        <v>0</v>
      </c>
      <c r="T750" s="76">
        <f t="shared" ca="1" si="730"/>
        <v>0</v>
      </c>
      <c r="U750" s="76">
        <f t="shared" ca="1" si="730"/>
        <v>0</v>
      </c>
      <c r="V750" s="76">
        <f t="shared" ca="1" si="730"/>
        <v>0</v>
      </c>
      <c r="W750" s="76">
        <f t="shared" ca="1" si="730"/>
        <v>0</v>
      </c>
      <c r="X750" s="76">
        <f t="shared" ref="X750:AA750" ca="1" si="731">IF($C746=LataProjekcji,ROUND($C747-X749,0),ROUND(IF(X748=0,0,$C747-X749),0))</f>
        <v>0</v>
      </c>
      <c r="Y750" s="76">
        <f t="shared" ca="1" si="731"/>
        <v>0</v>
      </c>
      <c r="Z750" s="76">
        <f t="shared" ca="1" si="731"/>
        <v>0</v>
      </c>
      <c r="AA750" s="76">
        <f t="shared" ca="1" si="731"/>
        <v>0</v>
      </c>
      <c r="AB750" s="76">
        <f t="shared" ref="AB750:AE750" ca="1" si="732">IF($C746=LataProjekcji,ROUND($C747-AB749,0),ROUND(IF(AB748=0,0,$C747-AB749),0))</f>
        <v>0</v>
      </c>
      <c r="AC750" s="76">
        <f t="shared" ca="1" si="732"/>
        <v>0</v>
      </c>
      <c r="AD750" s="76">
        <f t="shared" ca="1" si="732"/>
        <v>0</v>
      </c>
      <c r="AE750" s="76">
        <f t="shared" ca="1" si="732"/>
        <v>0</v>
      </c>
    </row>
    <row r="751" spans="1:31" hidden="1">
      <c r="A751" s="258"/>
      <c r="B751" s="21"/>
      <c r="C751" s="21"/>
      <c r="D751" s="21"/>
      <c r="E751" s="21"/>
      <c r="F751" s="21"/>
      <c r="G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</row>
    <row r="752" spans="1:31" hidden="1">
      <c r="A752" s="258"/>
      <c r="B752" s="20" t="str">
        <f>B142</f>
        <v/>
      </c>
      <c r="C752" s="21">
        <f>C745+1</f>
        <v>80</v>
      </c>
      <c r="D752" s="458">
        <f>D745+1</f>
        <v>172</v>
      </c>
      <c r="E752" s="21"/>
      <c r="F752" s="21"/>
      <c r="G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395</v>
      </c>
      <c r="C753" s="164">
        <f ca="1">IFERROR(YEAR(OFFSET($D$62,C752,0)),0)</f>
        <v>0</v>
      </c>
      <c r="D753" s="164">
        <f ca="1">IFERROR(MONTH(OFFSET($D$62,C752,0)),0)</f>
        <v>0</v>
      </c>
      <c r="E753" s="527">
        <f ca="1">IleMiesiecyDoKoncaRokuRozliczenieDotacji</f>
        <v>0</v>
      </c>
      <c r="F753" s="21"/>
      <c r="G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388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396</v>
      </c>
      <c r="C755" s="244">
        <f ca="1">IF(ISBLANK(OFFSET($D$62,C752,0)),0,IF(OFFSET($C$62,C752,0)&gt;10,ROUND(C754*am_budynki,0),IF(C754&lt;0,0,C754)))</f>
        <v>0</v>
      </c>
      <c r="D755" s="21"/>
      <c r="E755" s="21"/>
      <c r="F755" s="21"/>
      <c r="G755" s="21"/>
      <c r="I755" s="21"/>
      <c r="J755" s="458" t="str" cm="1">
        <f t="array" aca="1" ref="J755" ca="1">OFFSET('Środki trwałe'!$C$195,'Rozliczenie dotacji'!D752,,)</f>
        <v/>
      </c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397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733">ROUND(K756+L755,0)</f>
        <v>0</v>
      </c>
      <c r="M756" s="22">
        <f t="shared" ca="1" si="733"/>
        <v>0</v>
      </c>
      <c r="N756" s="22">
        <f t="shared" ca="1" si="733"/>
        <v>0</v>
      </c>
      <c r="O756" s="22">
        <f t="shared" ca="1" si="733"/>
        <v>0</v>
      </c>
      <c r="P756" s="22">
        <f t="shared" ca="1" si="733"/>
        <v>0</v>
      </c>
      <c r="Q756" s="22">
        <f t="shared" ca="1" si="733"/>
        <v>0</v>
      </c>
      <c r="R756" s="22">
        <f t="shared" ca="1" si="733"/>
        <v>0</v>
      </c>
      <c r="S756" s="22">
        <f t="shared" ca="1" si="733"/>
        <v>0</v>
      </c>
      <c r="T756" s="22">
        <f t="shared" ca="1" si="733"/>
        <v>0</v>
      </c>
      <c r="U756" s="22">
        <f t="shared" ca="1" si="733"/>
        <v>0</v>
      </c>
      <c r="V756" s="22">
        <f t="shared" ca="1" si="733"/>
        <v>0</v>
      </c>
      <c r="W756" s="22">
        <f t="shared" ca="1" si="733"/>
        <v>0</v>
      </c>
      <c r="X756" s="22">
        <f ca="1">ROUND(W756+X755,0)</f>
        <v>0</v>
      </c>
      <c r="Y756" s="22">
        <f t="shared" ref="Y756:AA756" ca="1" si="734">ROUND(X756+Y755,0)</f>
        <v>0</v>
      </c>
      <c r="Z756" s="22">
        <f t="shared" ca="1" si="734"/>
        <v>0</v>
      </c>
      <c r="AA756" s="22">
        <f t="shared" ca="1" si="734"/>
        <v>0</v>
      </c>
      <c r="AB756" s="22">
        <f t="shared" ref="AB756" ca="1" si="735">ROUND(AA756+AB755,0)</f>
        <v>0</v>
      </c>
      <c r="AC756" s="22">
        <f t="shared" ref="AC756" ca="1" si="736">ROUND(AB756+AC755,0)</f>
        <v>0</v>
      </c>
      <c r="AD756" s="22">
        <f t="shared" ref="AD756" ca="1" si="737">ROUND(AC756+AD755,0)</f>
        <v>0</v>
      </c>
      <c r="AE756" s="22">
        <f t="shared" ref="AE756" ca="1" si="738">ROUND(AD756+AE755,0)</f>
        <v>0</v>
      </c>
    </row>
    <row r="757" spans="1:31" hidden="1">
      <c r="A757" s="258"/>
      <c r="B757" s="21" t="s">
        <v>388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39">IF($C753=LataProjekcji,ROUND($C754-K756,0),ROUND(IF(K755=0,0,$C754-K756),0))</f>
        <v>0</v>
      </c>
      <c r="L757" s="76">
        <f t="shared" ca="1" si="739"/>
        <v>0</v>
      </c>
      <c r="M757" s="76">
        <f t="shared" ca="1" si="739"/>
        <v>0</v>
      </c>
      <c r="N757" s="76">
        <f t="shared" ca="1" si="739"/>
        <v>0</v>
      </c>
      <c r="O757" s="76">
        <f t="shared" ca="1" si="739"/>
        <v>0</v>
      </c>
      <c r="P757" s="76">
        <f t="shared" ca="1" si="739"/>
        <v>0</v>
      </c>
      <c r="Q757" s="76">
        <f t="shared" ca="1" si="739"/>
        <v>0</v>
      </c>
      <c r="R757" s="76">
        <f t="shared" ca="1" si="739"/>
        <v>0</v>
      </c>
      <c r="S757" s="76">
        <f t="shared" ca="1" si="739"/>
        <v>0</v>
      </c>
      <c r="T757" s="76">
        <f t="shared" ca="1" si="739"/>
        <v>0</v>
      </c>
      <c r="U757" s="76">
        <f t="shared" ca="1" si="739"/>
        <v>0</v>
      </c>
      <c r="V757" s="76">
        <f t="shared" ca="1" si="739"/>
        <v>0</v>
      </c>
      <c r="W757" s="76">
        <f t="shared" ca="1" si="739"/>
        <v>0</v>
      </c>
      <c r="X757" s="76">
        <f t="shared" ref="X757:AA757" ca="1" si="740">IF($C753=LataProjekcji,ROUND($C754-X756,0),ROUND(IF(X755=0,0,$C754-X756),0))</f>
        <v>0</v>
      </c>
      <c r="Y757" s="76">
        <f t="shared" ca="1" si="740"/>
        <v>0</v>
      </c>
      <c r="Z757" s="76">
        <f t="shared" ca="1" si="740"/>
        <v>0</v>
      </c>
      <c r="AA757" s="76">
        <f t="shared" ca="1" si="740"/>
        <v>0</v>
      </c>
      <c r="AB757" s="76">
        <f t="shared" ref="AB757:AE757" ca="1" si="741">IF($C753=LataProjekcji,ROUND($C754-AB756,0),ROUND(IF(AB755=0,0,$C754-AB756),0))</f>
        <v>0</v>
      </c>
      <c r="AC757" s="76">
        <f t="shared" ca="1" si="741"/>
        <v>0</v>
      </c>
      <c r="AD757" s="76">
        <f t="shared" ca="1" si="741"/>
        <v>0</v>
      </c>
      <c r="AE757" s="76">
        <f t="shared" ca="1" si="741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  <c r="AC758" s="77"/>
      <c r="AD758" s="77"/>
      <c r="AE758" s="77"/>
    </row>
    <row r="762" spans="1:31" ht="12.5" hidden="1" thickBot="1"/>
    <row r="763" spans="1:31" ht="12.5" hidden="1" thickBot="1">
      <c r="A763" s="258"/>
      <c r="B763" s="20" t="s">
        <v>373</v>
      </c>
      <c r="C763" s="249">
        <v>89</v>
      </c>
      <c r="D763" s="457">
        <v>223</v>
      </c>
      <c r="E763" s="21" t="s">
        <v>392</v>
      </c>
      <c r="F763" s="48"/>
      <c r="G763" s="50" t="s">
        <v>393</v>
      </c>
      <c r="H763" s="320"/>
      <c r="I763" s="21" t="s">
        <v>394</v>
      </c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</row>
    <row r="764" spans="1:31" hidden="1">
      <c r="A764" s="258"/>
      <c r="B764" s="21" t="s">
        <v>395</v>
      </c>
      <c r="C764" s="164">
        <f ca="1">IFERROR(YEAR(OFFSET($D$62,C763,0)),0)</f>
        <v>0</v>
      </c>
      <c r="D764" s="164">
        <f ca="1">IFERROR(MONTH(OFFSET($D$62,C763,0)),0)</f>
        <v>0</v>
      </c>
      <c r="E764" s="527">
        <f ca="1">IleMiesiecyDoKoncaRokuRozliczenieDotacji</f>
        <v>0</v>
      </c>
      <c r="F764" s="49"/>
      <c r="G764" s="51">
        <f>C196-F764</f>
        <v>0</v>
      </c>
      <c r="H764" s="321"/>
      <c r="I764" s="22">
        <f>C196-F764-G764</f>
        <v>0</v>
      </c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</row>
    <row r="765" spans="1:31" hidden="1">
      <c r="A765" s="258"/>
      <c r="B765" s="21" t="s">
        <v>388</v>
      </c>
      <c r="C765" s="244">
        <f ca="1">IF(OFFSET($F$62,C763,0)&lt;0,0,OFFSET($F$62,C763,0))</f>
        <v>0</v>
      </c>
      <c r="D765" s="22" t="str">
        <f ca="1">OFFSET($C$62,C763,0)</f>
        <v/>
      </c>
      <c r="E765" s="22">
        <f ca="1">IF(D765&gt;10,ROUND(($C766/12)*$E764,0),$C765)</f>
        <v>0</v>
      </c>
      <c r="F765" s="21" t="s">
        <v>403</v>
      </c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1" t="s">
        <v>396</v>
      </c>
      <c r="C766" s="244">
        <f ca="1">IF(ISBLANK(OFFSET($D$62,C763,0)),0,IF(OFFSET($C$62,C763,0)&gt;10,ROUND(C765*am_maszyny,0),IF(C765&lt;0,0,C765)))</f>
        <v>0</v>
      </c>
      <c r="D766" s="21"/>
      <c r="E766" s="21"/>
      <c r="F766" s="21"/>
      <c r="G766" s="21"/>
      <c r="I766" s="21"/>
      <c r="J766" s="458" cm="1">
        <f t="array" aca="1" ref="J766" ca="1">OFFSET('Środki trwałe'!$C$195,'Rozliczenie dotacji'!D763,,)</f>
        <v>0</v>
      </c>
      <c r="K766" s="74">
        <f ca="1">ROUND(IF($C764=LataProjekcji,$E765,IF($C764=LataProjekcji,$C766,0)),0)</f>
        <v>0</v>
      </c>
      <c r="L766" s="247">
        <f ca="1">ROUND(IF(OR(AND($C764=LataProjekcji,$E764&gt;0),AND($C764=LataProjekcji,$E764=0,$D765&lt;=10)),$E765,IF($C764&lt;LataProjekcji,IF((SUM($K766:K766)+$C766)&lt;$C765,$C766,$C765-SUM($K766:K766)),0)),0)</f>
        <v>0</v>
      </c>
      <c r="M766" s="247">
        <f ca="1">ROUND(IF(OR(AND($C764=LataProjekcji,$E764&gt;0),AND($C764=LataProjekcji,$E764=0,$D765&lt;=10)),$E765,IF($C764&lt;LataProjekcji,IF((SUM($K766:L766)+$C766)&lt;$C765,$C766,$C765-SUM($K766:L766)),0)),0)</f>
        <v>0</v>
      </c>
      <c r="N766" s="247">
        <f ca="1">ROUND(IF(OR(AND($C764=LataProjekcji,$E764&gt;0),AND($C764=LataProjekcji,$E764=0,$D765&lt;=10)),$E765,IF($C764&lt;LataProjekcji,IF((SUM($K766:M766)+$C766)&lt;$C765,$C766,$C765-SUM($K766:M766)),0)),0)</f>
        <v>0</v>
      </c>
      <c r="O766" s="247">
        <f ca="1">ROUND(IF(OR(AND($C764=LataProjekcji,$E764&gt;0),AND($C764=LataProjekcji,$E764=0,$D765&lt;=10)),$E765,IF($C764&lt;LataProjekcji,IF((SUM($K766:N766)+$C766)&lt;$C765,$C766,$C765-SUM($K766:N766)),0)),0)</f>
        <v>0</v>
      </c>
      <c r="P766" s="247">
        <f ca="1">ROUND(IF(OR(AND($C764=LataProjekcji,$E764&gt;0),AND($C764=LataProjekcji,$E764=0,$D765&lt;=10)),$E765,IF($C764&lt;LataProjekcji,IF((SUM($K766:O766)+$C766)&lt;$C765,$C766,$C765-SUM($K766:O766)),0)),0)</f>
        <v>0</v>
      </c>
      <c r="Q766" s="247">
        <f ca="1">ROUND(IF(OR(AND($C764=LataProjekcji,$E764&gt;0),AND($C764=LataProjekcji,$E764=0,$D765&lt;=10)),$E765,IF($C764&lt;LataProjekcji,IF((SUM($K766:P766)+$C766)&lt;$C765,$C766,$C765-SUM($K766:P766)),0)),0)</f>
        <v>0</v>
      </c>
      <c r="R766" s="247">
        <f ca="1">ROUND(IF(OR(AND($C764=LataProjekcji,$E764&gt;0),AND($C764=LataProjekcji,$E764=0,$D765&lt;=10)),$E765,IF($C764&lt;LataProjekcji,IF((SUM($K766:Q766)+$C766)&lt;$C765,$C766,$C765-SUM($K766:Q766)),0)),0)</f>
        <v>0</v>
      </c>
      <c r="S766" s="247">
        <f ca="1">ROUND(IF(OR(AND($C764=LataProjekcji,$E764&gt;0),AND($C764=LataProjekcji,$E764=0,$D765&lt;=10)),$E765,IF($C764&lt;LataProjekcji,IF((SUM($K766:R766)+$C766)&lt;$C765,$C766,$C765-SUM($K766:R766)),0)),0)</f>
        <v>0</v>
      </c>
      <c r="T766" s="247">
        <f ca="1">ROUND(IF(OR(AND($C764=LataProjekcji,$E764&gt;0),AND($C764=LataProjekcji,$E764=0,$D765&lt;=10)),$E765,IF($C764&lt;LataProjekcji,IF((SUM($K766:S766)+$C766)&lt;$C765,$C766,$C765-SUM($K766:S766)),0)),0)</f>
        <v>0</v>
      </c>
      <c r="U766" s="247">
        <f ca="1">ROUND(IF(OR(AND($C764=LataProjekcji,$E764&gt;0),AND($C764=LataProjekcji,$E764=0,$D765&lt;=10)),$E765,IF($C764&lt;LataProjekcji,IF((SUM($K766:T766)+$C766)&lt;$C765,$C766,$C765-SUM($K766:T766)),0)),0)</f>
        <v>0</v>
      </c>
      <c r="V766" s="247">
        <f ca="1">ROUND(IF(OR(AND($C764=LataProjekcji,$E764&gt;0),AND($C764=LataProjekcji,$E764=0,$D765&lt;=10)),$E765,IF($C764&lt;LataProjekcji,IF((SUM($K766:U766)+$C766)&lt;$C765,$C766,$C765-SUM($K766:U766)),0)),0)</f>
        <v>0</v>
      </c>
      <c r="W766" s="247">
        <f ca="1">ROUND(IF(OR(AND($C764=LataProjekcji,$E764&gt;0),AND($C764=LataProjekcji,$E764=0,$D765&lt;=10)),$E765,IF($C764&lt;LataProjekcji,IF((SUM($K766:V766)+$C766)&lt;$C765,$C766,$C765-SUM($K766:V766)),0)),0)</f>
        <v>0</v>
      </c>
      <c r="X766" s="247">
        <f ca="1">ROUND(IF(OR(AND($C764=LataProjekcji,$E764&gt;0),AND($C764=LataProjekcji,$E764=0,$D765&lt;=10)),$E765,IF($C764&lt;LataProjekcji,IF((SUM($K766:W766)+$C766)&lt;$C765,$C766,$C765-SUM($K766:W766)),0)),0)</f>
        <v>0</v>
      </c>
      <c r="Y766" s="247">
        <f ca="1">ROUND(IF(OR(AND($C764=LataProjekcji,$E764&gt;0),AND($C764=LataProjekcji,$E764=0,$D765&lt;=10)),$E765,IF($C764&lt;LataProjekcji,IF((SUM($K766:X766)+$C766)&lt;$C765,$C766,$C765-SUM($K766:X766)),0)),0)</f>
        <v>0</v>
      </c>
      <c r="Z766" s="247">
        <f ca="1">ROUND(IF(OR(AND($C764=LataProjekcji,$E764&gt;0),AND($C764=LataProjekcji,$E764=0,$D765&lt;=10)),$E765,IF($C764&lt;LataProjekcji,IF((SUM($K766:Y766)+$C766)&lt;$C765,$C766,$C765-SUM($K766:Y766)),0)),0)</f>
        <v>0</v>
      </c>
      <c r="AA766" s="247">
        <f ca="1">ROUND(IF(OR(AND($C764=LataProjekcji,$E764&gt;0),AND($C764=LataProjekcji,$E764=0,$D765&lt;=10)),$E765,IF($C764&lt;LataProjekcji,IF((SUM($K766:Z766)+$C766)&lt;$C765,$C766,$C765-SUM($K766:Z766)),0)),0)</f>
        <v>0</v>
      </c>
      <c r="AB766" s="247">
        <f ca="1">ROUND(IF(OR(AND($C764=LataProjekcji,$E764&gt;0),AND($C764=LataProjekcji,$E764=0,$D765&lt;=10)),$E765,IF($C764&lt;LataProjekcji,IF((SUM($K766:AA766)+$C766)&lt;$C765,$C766,$C765-SUM($K766:AA766)),0)),0)</f>
        <v>0</v>
      </c>
      <c r="AC766" s="247">
        <f ca="1">ROUND(IF(OR(AND($C764=LataProjekcji,$E764&gt;0),AND($C764=LataProjekcji,$E764=0,$D765&lt;=10)),$E765,IF($C764&lt;LataProjekcji,IF((SUM($K766:AB766)+$C766)&lt;$C765,$C766,$C765-SUM($K766:AB766)),0)),0)</f>
        <v>0</v>
      </c>
      <c r="AD766" s="247">
        <f ca="1">ROUND(IF(OR(AND($C764=LataProjekcji,$E764&gt;0),AND($C764=LataProjekcji,$E764=0,$D765&lt;=10)),$E765,IF($C764&lt;LataProjekcji,IF((SUM($K766:AC766)+$C766)&lt;$C765,$C766,$C765-SUM($K766:AC766)),0)),0)</f>
        <v>0</v>
      </c>
      <c r="AE766" s="247">
        <f ca="1">ROUND(IF(OR(AND($C764=LataProjekcji,$E764&gt;0),AND($C764=LataProjekcji,$E764=0,$D765&lt;=10)),$E765,IF($C764&lt;LataProjekcji,IF((SUM($K766:AD766)+$C766)&lt;$C765,$C766,$C765-SUM($K766:AD766)),0)),0)</f>
        <v>0</v>
      </c>
    </row>
    <row r="767" spans="1:31" hidden="1">
      <c r="A767" s="258"/>
      <c r="B767" s="21" t="s">
        <v>397</v>
      </c>
      <c r="C767" s="22"/>
      <c r="D767" s="21"/>
      <c r="E767" s="21"/>
      <c r="F767" s="21"/>
      <c r="G767" s="21"/>
      <c r="I767" s="21"/>
      <c r="J767" s="21"/>
      <c r="K767" s="22">
        <f ca="1">ROUND(K766,0)</f>
        <v>0</v>
      </c>
      <c r="L767" s="22">
        <f t="shared" ref="L767:W767" ca="1" si="742">ROUND(K767+L766,0)</f>
        <v>0</v>
      </c>
      <c r="M767" s="22">
        <f t="shared" ca="1" si="742"/>
        <v>0</v>
      </c>
      <c r="N767" s="22">
        <f t="shared" ca="1" si="742"/>
        <v>0</v>
      </c>
      <c r="O767" s="22">
        <f t="shared" ca="1" si="742"/>
        <v>0</v>
      </c>
      <c r="P767" s="22">
        <f t="shared" ca="1" si="742"/>
        <v>0</v>
      </c>
      <c r="Q767" s="22">
        <f t="shared" ca="1" si="742"/>
        <v>0</v>
      </c>
      <c r="R767" s="22">
        <f t="shared" ca="1" si="742"/>
        <v>0</v>
      </c>
      <c r="S767" s="22">
        <f t="shared" ca="1" si="742"/>
        <v>0</v>
      </c>
      <c r="T767" s="22">
        <f t="shared" ca="1" si="742"/>
        <v>0</v>
      </c>
      <c r="U767" s="22">
        <f t="shared" ca="1" si="742"/>
        <v>0</v>
      </c>
      <c r="V767" s="22">
        <f t="shared" ca="1" si="742"/>
        <v>0</v>
      </c>
      <c r="W767" s="22">
        <f t="shared" ca="1" si="742"/>
        <v>0</v>
      </c>
      <c r="X767" s="22">
        <f ca="1">ROUND(W767+X766,0)</f>
        <v>0</v>
      </c>
      <c r="Y767" s="22">
        <f t="shared" ref="Y767:AA767" ca="1" si="743">ROUND(X767+Y766,0)</f>
        <v>0</v>
      </c>
      <c r="Z767" s="22">
        <f t="shared" ca="1" si="743"/>
        <v>0</v>
      </c>
      <c r="AA767" s="22">
        <f t="shared" ca="1" si="743"/>
        <v>0</v>
      </c>
      <c r="AB767" s="22">
        <f t="shared" ref="AB767" ca="1" si="744">ROUND(AA767+AB766,0)</f>
        <v>0</v>
      </c>
      <c r="AC767" s="22">
        <f t="shared" ref="AC767" ca="1" si="745">ROUND(AB767+AC766,0)</f>
        <v>0</v>
      </c>
      <c r="AD767" s="22">
        <f t="shared" ref="AD767" ca="1" si="746">ROUND(AC767+AD766,0)</f>
        <v>0</v>
      </c>
      <c r="AE767" s="22">
        <f t="shared" ref="AE767" ca="1" si="747">ROUND(AD767+AE766,0)</f>
        <v>0</v>
      </c>
    </row>
    <row r="768" spans="1:31" hidden="1">
      <c r="A768" s="258"/>
      <c r="B768" s="21" t="s">
        <v>388</v>
      </c>
      <c r="C768" s="22"/>
      <c r="D768" s="21"/>
      <c r="E768" s="21"/>
      <c r="F768" s="21"/>
      <c r="G768" s="21"/>
      <c r="I768" s="21"/>
      <c r="J768" s="21"/>
      <c r="K768" s="76">
        <f t="shared" ref="K768:W768" ca="1" si="748">IF($C764=LataProjekcji,ROUND($C765-K767,0),ROUND(IF(K766=0,0,$C765-K767),0))</f>
        <v>0</v>
      </c>
      <c r="L768" s="76">
        <f t="shared" ca="1" si="748"/>
        <v>0</v>
      </c>
      <c r="M768" s="76">
        <f t="shared" ca="1" si="748"/>
        <v>0</v>
      </c>
      <c r="N768" s="76">
        <f t="shared" ca="1" si="748"/>
        <v>0</v>
      </c>
      <c r="O768" s="76">
        <f t="shared" ca="1" si="748"/>
        <v>0</v>
      </c>
      <c r="P768" s="76">
        <f t="shared" ca="1" si="748"/>
        <v>0</v>
      </c>
      <c r="Q768" s="76">
        <f t="shared" ca="1" si="748"/>
        <v>0</v>
      </c>
      <c r="R768" s="76">
        <f t="shared" ca="1" si="748"/>
        <v>0</v>
      </c>
      <c r="S768" s="76">
        <f t="shared" ca="1" si="748"/>
        <v>0</v>
      </c>
      <c r="T768" s="76">
        <f t="shared" ca="1" si="748"/>
        <v>0</v>
      </c>
      <c r="U768" s="76">
        <f t="shared" ca="1" si="748"/>
        <v>0</v>
      </c>
      <c r="V768" s="76">
        <f t="shared" ca="1" si="748"/>
        <v>0</v>
      </c>
      <c r="W768" s="76">
        <f t="shared" ca="1" si="748"/>
        <v>0</v>
      </c>
      <c r="X768" s="76">
        <f t="shared" ref="X768:AA768" ca="1" si="749">IF($C764=LataProjekcji,ROUND($C765-X767,0),ROUND(IF(X766=0,0,$C765-X767),0))</f>
        <v>0</v>
      </c>
      <c r="Y768" s="76">
        <f t="shared" ca="1" si="749"/>
        <v>0</v>
      </c>
      <c r="Z768" s="76">
        <f t="shared" ca="1" si="749"/>
        <v>0</v>
      </c>
      <c r="AA768" s="76">
        <f t="shared" ca="1" si="749"/>
        <v>0</v>
      </c>
      <c r="AB768" s="76">
        <f t="shared" ref="AB768:AE768" ca="1" si="750">IF($C764=LataProjekcji,ROUND($C765-AB767,0),ROUND(IF(AB766=0,0,$C765-AB767),0))</f>
        <v>0</v>
      </c>
      <c r="AC768" s="76">
        <f t="shared" ca="1" si="750"/>
        <v>0</v>
      </c>
      <c r="AD768" s="76">
        <f t="shared" ca="1" si="750"/>
        <v>0</v>
      </c>
      <c r="AE768" s="76">
        <f t="shared" ca="1" si="750"/>
        <v>0</v>
      </c>
    </row>
    <row r="769" spans="1:31" hidden="1">
      <c r="A769" s="258"/>
      <c r="B769" s="21"/>
      <c r="C769" s="22"/>
      <c r="D769" s="21"/>
      <c r="E769" s="21"/>
      <c r="F769" s="21"/>
      <c r="G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</row>
    <row r="770" spans="1:31" hidden="1">
      <c r="A770" s="258"/>
      <c r="B770" s="20" t="s">
        <v>373</v>
      </c>
      <c r="C770" s="21">
        <f>C763+1</f>
        <v>90</v>
      </c>
      <c r="D770" s="458">
        <f>D763+1</f>
        <v>224</v>
      </c>
      <c r="E770" s="21"/>
      <c r="F770" s="21"/>
      <c r="G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</row>
    <row r="771" spans="1:31" hidden="1">
      <c r="A771" s="258"/>
      <c r="B771" s="21" t="s">
        <v>395</v>
      </c>
      <c r="C771" s="164">
        <f ca="1">IFERROR(YEAR(OFFSET($D$62,C770,0)),0)</f>
        <v>0</v>
      </c>
      <c r="D771" s="164">
        <f ca="1">IFERROR(MONTH(OFFSET($D$62,C770,0)),0)</f>
        <v>0</v>
      </c>
      <c r="E771" s="527">
        <f ca="1">IleMiesiecyDoKoncaRokuRozliczenieDotacji</f>
        <v>0</v>
      </c>
      <c r="F771" s="21"/>
      <c r="G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</row>
    <row r="772" spans="1:31" hidden="1">
      <c r="A772" s="258"/>
      <c r="B772" s="21" t="s">
        <v>388</v>
      </c>
      <c r="C772" s="244">
        <f ca="1">IF(OFFSET($F$62,C770,0)&lt;0,0,OFFSET($F$62,C770,0))</f>
        <v>0</v>
      </c>
      <c r="D772" s="22" t="str">
        <f ca="1">OFFSET($C$62,C770,0)</f>
        <v/>
      </c>
      <c r="E772" s="22">
        <f ca="1">IF(D772&gt;10,ROUND(($C773/12)*$E771,0),$C772)</f>
        <v>0</v>
      </c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1" t="s">
        <v>396</v>
      </c>
      <c r="C773" s="244">
        <f ca="1">IF(ISBLANK(OFFSET($D$62,C770,0)),0,IF(OFFSET($C$62,C770,0)&gt;10,ROUND(C772*am_maszyny,0),IF(C772&lt;0,0,C772)))</f>
        <v>0</v>
      </c>
      <c r="D773" s="21"/>
      <c r="E773" s="21"/>
      <c r="F773" s="21"/>
      <c r="G773" s="21"/>
      <c r="I773" s="21"/>
      <c r="J773" s="458" cm="1">
        <f t="array" aca="1" ref="J773" ca="1">OFFSET('Środki trwałe'!$C$195,'Rozliczenie dotacji'!D770,,)</f>
        <v>0</v>
      </c>
      <c r="K773" s="74">
        <f ca="1">ROUND(IF($C771=LataProjekcji,$E772,IF($C771=LataProjekcji,$C773,0)),0)</f>
        <v>0</v>
      </c>
      <c r="L773" s="247">
        <f ca="1">ROUND(IF(OR(AND($C771=LataProjekcji,$E771&gt;0),AND($C771=LataProjekcji,$E771=0,$D772&lt;=10)),$E772,IF($C771&lt;LataProjekcji,IF((SUM($K773:K773)+$C773)&lt;$C772,$C773,$C772-SUM($K773:K773)),0)),0)</f>
        <v>0</v>
      </c>
      <c r="M773" s="247">
        <f ca="1">ROUND(IF(OR(AND($C771=LataProjekcji,$E771&gt;0),AND($C771=LataProjekcji,$E771=0,$D772&lt;=10)),$E772,IF($C771&lt;LataProjekcji,IF((SUM($K773:L773)+$C773)&lt;$C772,$C773,$C772-SUM($K773:L773)),0)),0)</f>
        <v>0</v>
      </c>
      <c r="N773" s="247">
        <f ca="1">ROUND(IF(OR(AND($C771=LataProjekcji,$E771&gt;0),AND($C771=LataProjekcji,$E771=0,$D772&lt;=10)),$E772,IF($C771&lt;LataProjekcji,IF((SUM($K773:M773)+$C773)&lt;$C772,$C773,$C772-SUM($K773:M773)),0)),0)</f>
        <v>0</v>
      </c>
      <c r="O773" s="247">
        <f ca="1">ROUND(IF(OR(AND($C771=LataProjekcji,$E771&gt;0),AND($C771=LataProjekcji,$E771=0,$D772&lt;=10)),$E772,IF($C771&lt;LataProjekcji,IF((SUM($K773:N773)+$C773)&lt;$C772,$C773,$C772-SUM($K773:N773)),0)),0)</f>
        <v>0</v>
      </c>
      <c r="P773" s="247">
        <f ca="1">ROUND(IF(OR(AND($C771=LataProjekcji,$E771&gt;0),AND($C771=LataProjekcji,$E771=0,$D772&lt;=10)),$E772,IF($C771&lt;LataProjekcji,IF((SUM($K773:O773)+$C773)&lt;$C772,$C773,$C772-SUM($K773:O773)),0)),0)</f>
        <v>0</v>
      </c>
      <c r="Q773" s="247">
        <f ca="1">ROUND(IF(OR(AND($C771=LataProjekcji,$E771&gt;0),AND($C771=LataProjekcji,$E771=0,$D772&lt;=10)),$E772,IF($C771&lt;LataProjekcji,IF((SUM($K773:P773)+$C773)&lt;$C772,$C773,$C772-SUM($K773:P773)),0)),0)</f>
        <v>0</v>
      </c>
      <c r="R773" s="247">
        <f ca="1">ROUND(IF(OR(AND($C771=LataProjekcji,$E771&gt;0),AND($C771=LataProjekcji,$E771=0,$D772&lt;=10)),$E772,IF($C771&lt;LataProjekcji,IF((SUM($K773:Q773)+$C773)&lt;$C772,$C773,$C772-SUM($K773:Q773)),0)),0)</f>
        <v>0</v>
      </c>
      <c r="S773" s="247">
        <f ca="1">ROUND(IF(OR(AND($C771=LataProjekcji,$E771&gt;0),AND($C771=LataProjekcji,$E771=0,$D772&lt;=10)),$E772,IF($C771&lt;LataProjekcji,IF((SUM($K773:R773)+$C773)&lt;$C772,$C773,$C772-SUM($K773:R773)),0)),0)</f>
        <v>0</v>
      </c>
      <c r="T773" s="247">
        <f ca="1">ROUND(IF(OR(AND($C771=LataProjekcji,$E771&gt;0),AND($C771=LataProjekcji,$E771=0,$D772&lt;=10)),$E772,IF($C771&lt;LataProjekcji,IF((SUM($K773:S773)+$C773)&lt;$C772,$C773,$C772-SUM($K773:S773)),0)),0)</f>
        <v>0</v>
      </c>
      <c r="U773" s="247">
        <f ca="1">ROUND(IF(OR(AND($C771=LataProjekcji,$E771&gt;0),AND($C771=LataProjekcji,$E771=0,$D772&lt;=10)),$E772,IF($C771&lt;LataProjekcji,IF((SUM($K773:T773)+$C773)&lt;$C772,$C773,$C772-SUM($K773:T773)),0)),0)</f>
        <v>0</v>
      </c>
      <c r="V773" s="247">
        <f ca="1">ROUND(IF(OR(AND($C771=LataProjekcji,$E771&gt;0),AND($C771=LataProjekcji,$E771=0,$D772&lt;=10)),$E772,IF($C771&lt;LataProjekcji,IF((SUM($K773:U773)+$C773)&lt;$C772,$C773,$C772-SUM($K773:U773)),0)),0)</f>
        <v>0</v>
      </c>
      <c r="W773" s="247">
        <f ca="1">ROUND(IF(OR(AND($C771=LataProjekcji,$E771&gt;0),AND($C771=LataProjekcji,$E771=0,$D772&lt;=10)),$E772,IF($C771&lt;LataProjekcji,IF((SUM($K773:V773)+$C773)&lt;$C772,$C773,$C772-SUM($K773:V773)),0)),0)</f>
        <v>0</v>
      </c>
      <c r="X773" s="247">
        <f ca="1">ROUND(IF(OR(AND($C771=LataProjekcji,$E771&gt;0),AND($C771=LataProjekcji,$E771=0,$D772&lt;=10)),$E772,IF($C771&lt;LataProjekcji,IF((SUM($K773:W773)+$C773)&lt;$C772,$C773,$C772-SUM($K773:W773)),0)),0)</f>
        <v>0</v>
      </c>
      <c r="Y773" s="247">
        <f ca="1">ROUND(IF(OR(AND($C771=LataProjekcji,$E771&gt;0),AND($C771=LataProjekcji,$E771=0,$D772&lt;=10)),$E772,IF($C771&lt;LataProjekcji,IF((SUM($K773:X773)+$C773)&lt;$C772,$C773,$C772-SUM($K773:X773)),0)),0)</f>
        <v>0</v>
      </c>
      <c r="Z773" s="247">
        <f ca="1">ROUND(IF(OR(AND($C771=LataProjekcji,$E771&gt;0),AND($C771=LataProjekcji,$E771=0,$D772&lt;=10)),$E772,IF($C771&lt;LataProjekcji,IF((SUM($K773:Y773)+$C773)&lt;$C772,$C773,$C772-SUM($K773:Y773)),0)),0)</f>
        <v>0</v>
      </c>
      <c r="AA773" s="247">
        <f ca="1">ROUND(IF(OR(AND($C771=LataProjekcji,$E771&gt;0),AND($C771=LataProjekcji,$E771=0,$D772&lt;=10)),$E772,IF($C771&lt;LataProjekcji,IF((SUM($K773:Z773)+$C773)&lt;$C772,$C773,$C772-SUM($K773:Z773)),0)),0)</f>
        <v>0</v>
      </c>
      <c r="AB773" s="247">
        <f ca="1">ROUND(IF(OR(AND($C771=LataProjekcji,$E771&gt;0),AND($C771=LataProjekcji,$E771=0,$D772&lt;=10)),$E772,IF($C771&lt;LataProjekcji,IF((SUM($K773:AA773)+$C773)&lt;$C772,$C773,$C772-SUM($K773:AA773)),0)),0)</f>
        <v>0</v>
      </c>
      <c r="AC773" s="247">
        <f ca="1">ROUND(IF(OR(AND($C771=LataProjekcji,$E771&gt;0),AND($C771=LataProjekcji,$E771=0,$D772&lt;=10)),$E772,IF($C771&lt;LataProjekcji,IF((SUM($K773:AB773)+$C773)&lt;$C772,$C773,$C772-SUM($K773:AB773)),0)),0)</f>
        <v>0</v>
      </c>
      <c r="AD773" s="247">
        <f ca="1">ROUND(IF(OR(AND($C771=LataProjekcji,$E771&gt;0),AND($C771=LataProjekcji,$E771=0,$D772&lt;=10)),$E772,IF($C771&lt;LataProjekcji,IF((SUM($K773:AC773)+$C773)&lt;$C772,$C773,$C772-SUM($K773:AC773)),0)),0)</f>
        <v>0</v>
      </c>
      <c r="AE773" s="247">
        <f ca="1">ROUND(IF(OR(AND($C771=LataProjekcji,$E771&gt;0),AND($C771=LataProjekcji,$E771=0,$D772&lt;=10)),$E772,IF($C771&lt;LataProjekcji,IF((SUM($K773:AD773)+$C773)&lt;$C772,$C773,$C772-SUM($K773:AD773)),0)),0)</f>
        <v>0</v>
      </c>
    </row>
    <row r="774" spans="1:31" hidden="1">
      <c r="A774" s="258"/>
      <c r="B774" s="21" t="s">
        <v>397</v>
      </c>
      <c r="C774" s="22"/>
      <c r="D774" s="21"/>
      <c r="E774" s="21"/>
      <c r="F774" s="21"/>
      <c r="G774" s="21"/>
      <c r="I774" s="21"/>
      <c r="J774" s="21"/>
      <c r="K774" s="22">
        <f ca="1">ROUND(K773,0)</f>
        <v>0</v>
      </c>
      <c r="L774" s="22">
        <f t="shared" ref="L774:W774" ca="1" si="751">ROUND(K774+L773,0)</f>
        <v>0</v>
      </c>
      <c r="M774" s="22">
        <f t="shared" ca="1" si="751"/>
        <v>0</v>
      </c>
      <c r="N774" s="22">
        <f t="shared" ca="1" si="751"/>
        <v>0</v>
      </c>
      <c r="O774" s="22">
        <f t="shared" ca="1" si="751"/>
        <v>0</v>
      </c>
      <c r="P774" s="22">
        <f t="shared" ca="1" si="751"/>
        <v>0</v>
      </c>
      <c r="Q774" s="22">
        <f t="shared" ca="1" si="751"/>
        <v>0</v>
      </c>
      <c r="R774" s="22">
        <f t="shared" ca="1" si="751"/>
        <v>0</v>
      </c>
      <c r="S774" s="22">
        <f t="shared" ca="1" si="751"/>
        <v>0</v>
      </c>
      <c r="T774" s="22">
        <f t="shared" ca="1" si="751"/>
        <v>0</v>
      </c>
      <c r="U774" s="22">
        <f t="shared" ca="1" si="751"/>
        <v>0</v>
      </c>
      <c r="V774" s="22">
        <f t="shared" ca="1" si="751"/>
        <v>0</v>
      </c>
      <c r="W774" s="22">
        <f t="shared" ca="1" si="751"/>
        <v>0</v>
      </c>
      <c r="X774" s="22">
        <f ca="1">ROUND(W774+X773,0)</f>
        <v>0</v>
      </c>
      <c r="Y774" s="22">
        <f t="shared" ref="Y774:AA774" ca="1" si="752">ROUND(X774+Y773,0)</f>
        <v>0</v>
      </c>
      <c r="Z774" s="22">
        <f t="shared" ca="1" si="752"/>
        <v>0</v>
      </c>
      <c r="AA774" s="22">
        <f t="shared" ca="1" si="752"/>
        <v>0</v>
      </c>
      <c r="AB774" s="22">
        <f t="shared" ref="AB774" ca="1" si="753">ROUND(AA774+AB773,0)</f>
        <v>0</v>
      </c>
      <c r="AC774" s="22">
        <f t="shared" ref="AC774" ca="1" si="754">ROUND(AB774+AC773,0)</f>
        <v>0</v>
      </c>
      <c r="AD774" s="22">
        <f t="shared" ref="AD774" ca="1" si="755">ROUND(AC774+AD773,0)</f>
        <v>0</v>
      </c>
      <c r="AE774" s="22">
        <f t="shared" ref="AE774" ca="1" si="756">ROUND(AD774+AE773,0)</f>
        <v>0</v>
      </c>
    </row>
    <row r="775" spans="1:31" hidden="1">
      <c r="A775" s="258"/>
      <c r="B775" s="21" t="s">
        <v>388</v>
      </c>
      <c r="C775" s="22"/>
      <c r="D775" s="21"/>
      <c r="E775" s="21"/>
      <c r="F775" s="21"/>
      <c r="G775" s="21"/>
      <c r="I775" s="21"/>
      <c r="J775" s="21"/>
      <c r="K775" s="76">
        <f t="shared" ref="K775:W775" ca="1" si="757">IF($C771=LataProjekcji,ROUND($C772-K774,0),ROUND(IF(K773=0,0,$C772-K774),0))</f>
        <v>0</v>
      </c>
      <c r="L775" s="76">
        <f t="shared" ca="1" si="757"/>
        <v>0</v>
      </c>
      <c r="M775" s="76">
        <f t="shared" ca="1" si="757"/>
        <v>0</v>
      </c>
      <c r="N775" s="76">
        <f t="shared" ca="1" si="757"/>
        <v>0</v>
      </c>
      <c r="O775" s="76">
        <f t="shared" ca="1" si="757"/>
        <v>0</v>
      </c>
      <c r="P775" s="76">
        <f t="shared" ca="1" si="757"/>
        <v>0</v>
      </c>
      <c r="Q775" s="76">
        <f t="shared" ca="1" si="757"/>
        <v>0</v>
      </c>
      <c r="R775" s="76">
        <f t="shared" ca="1" si="757"/>
        <v>0</v>
      </c>
      <c r="S775" s="76">
        <f t="shared" ca="1" si="757"/>
        <v>0</v>
      </c>
      <c r="T775" s="76">
        <f t="shared" ca="1" si="757"/>
        <v>0</v>
      </c>
      <c r="U775" s="76">
        <f t="shared" ca="1" si="757"/>
        <v>0</v>
      </c>
      <c r="V775" s="76">
        <f t="shared" ca="1" si="757"/>
        <v>0</v>
      </c>
      <c r="W775" s="76">
        <f t="shared" ca="1" si="757"/>
        <v>0</v>
      </c>
      <c r="X775" s="76">
        <f t="shared" ref="X775:AA775" ca="1" si="758">IF($C771=LataProjekcji,ROUND($C772-X774,0),ROUND(IF(X773=0,0,$C772-X774),0))</f>
        <v>0</v>
      </c>
      <c r="Y775" s="76">
        <f t="shared" ca="1" si="758"/>
        <v>0</v>
      </c>
      <c r="Z775" s="76">
        <f t="shared" ca="1" si="758"/>
        <v>0</v>
      </c>
      <c r="AA775" s="76">
        <f t="shared" ca="1" si="758"/>
        <v>0</v>
      </c>
      <c r="AB775" s="76">
        <f t="shared" ref="AB775:AE775" ca="1" si="759">IF($C771=LataProjekcji,ROUND($C772-AB774,0),ROUND(IF(AB773=0,0,$C772-AB774),0))</f>
        <v>0</v>
      </c>
      <c r="AC775" s="76">
        <f t="shared" ca="1" si="759"/>
        <v>0</v>
      </c>
      <c r="AD775" s="76">
        <f t="shared" ca="1" si="759"/>
        <v>0</v>
      </c>
      <c r="AE775" s="76">
        <f t="shared" ca="1" si="759"/>
        <v>0</v>
      </c>
    </row>
    <row r="776" spans="1:31" hidden="1">
      <c r="A776" s="258"/>
      <c r="B776" s="20"/>
      <c r="C776" s="21"/>
      <c r="D776" s="21"/>
      <c r="E776" s="21"/>
      <c r="F776" s="21"/>
      <c r="G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</row>
    <row r="777" spans="1:31" hidden="1">
      <c r="A777" s="258"/>
      <c r="B777" s="20" t="s">
        <v>373</v>
      </c>
      <c r="C777" s="21">
        <f>C770+1</f>
        <v>91</v>
      </c>
      <c r="D777" s="458">
        <f>D770+1</f>
        <v>225</v>
      </c>
      <c r="E777" s="21"/>
      <c r="F777" s="21"/>
      <c r="G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</row>
    <row r="778" spans="1:31" hidden="1">
      <c r="A778" s="258"/>
      <c r="B778" s="21" t="s">
        <v>395</v>
      </c>
      <c r="C778" s="164">
        <f ca="1">IFERROR(YEAR(OFFSET($D$62,C777,0)),0)</f>
        <v>0</v>
      </c>
      <c r="D778" s="164">
        <f ca="1">IFERROR(MONTH(OFFSET($D$62,C777,0)),0)</f>
        <v>0</v>
      </c>
      <c r="E778" s="527">
        <f ca="1">IleMiesiecyDoKoncaRokuRozliczenieDotacji</f>
        <v>0</v>
      </c>
      <c r="F778" s="21"/>
      <c r="G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</row>
    <row r="779" spans="1:31" hidden="1">
      <c r="A779" s="258"/>
      <c r="B779" s="21" t="s">
        <v>388</v>
      </c>
      <c r="C779" s="244">
        <f ca="1">IF(OFFSET($F$62,C777,0)&lt;0,0,OFFSET($F$62,C777,0))</f>
        <v>0</v>
      </c>
      <c r="D779" s="22" t="str">
        <f ca="1">OFFSET($C$62,C777,0)</f>
        <v/>
      </c>
      <c r="E779" s="22">
        <f ca="1">IF(D779&gt;10,ROUND(($C780/12)*$E778,0),$C779)</f>
        <v>0</v>
      </c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1" t="s">
        <v>396</v>
      </c>
      <c r="C780" s="244">
        <f ca="1">IF(ISBLANK(OFFSET($D$62,C777,0)),0,IF(OFFSET($C$62,C777,0)&gt;10,ROUND(C779*am_maszyny,0),IF(C779&lt;0,0,C779)))</f>
        <v>0</v>
      </c>
      <c r="D780" s="21"/>
      <c r="E780" s="21"/>
      <c r="F780" s="21"/>
      <c r="G780" s="21"/>
      <c r="I780" s="21"/>
      <c r="J780" s="458" cm="1">
        <f t="array" aca="1" ref="J780" ca="1">OFFSET('Środki trwałe'!$C$195,'Rozliczenie dotacji'!D777,,)</f>
        <v>0</v>
      </c>
      <c r="K780" s="74">
        <f ca="1">ROUND(IF($C778=LataProjekcji,$E779,IF($C778=LataProjekcji,$C780,0)),0)</f>
        <v>0</v>
      </c>
      <c r="L780" s="247">
        <f ca="1">ROUND(IF(OR(AND($C778=LataProjekcji,$E778&gt;0),AND($C778=LataProjekcji,$E778=0,$D779&lt;=10)),$E779,IF($C778&lt;LataProjekcji,IF((SUM($K780:K780)+$C780)&lt;$C779,$C780,$C779-SUM($K780:K780)),0)),0)</f>
        <v>0</v>
      </c>
      <c r="M780" s="247">
        <f ca="1">ROUND(IF(OR(AND($C778=LataProjekcji,$E778&gt;0),AND($C778=LataProjekcji,$E778=0,$D779&lt;=10)),$E779,IF($C778&lt;LataProjekcji,IF((SUM($K780:L780)+$C780)&lt;$C779,$C780,$C779-SUM($K780:L780)),0)),0)</f>
        <v>0</v>
      </c>
      <c r="N780" s="247">
        <f ca="1">ROUND(IF(OR(AND($C778=LataProjekcji,$E778&gt;0),AND($C778=LataProjekcji,$E778=0,$D779&lt;=10)),$E779,IF($C778&lt;LataProjekcji,IF((SUM($K780:M780)+$C780)&lt;$C779,$C780,$C779-SUM($K780:M780)),0)),0)</f>
        <v>0</v>
      </c>
      <c r="O780" s="247">
        <f ca="1">ROUND(IF(OR(AND($C778=LataProjekcji,$E778&gt;0),AND($C778=LataProjekcji,$E778=0,$D779&lt;=10)),$E779,IF($C778&lt;LataProjekcji,IF((SUM($K780:N780)+$C780)&lt;$C779,$C780,$C779-SUM($K780:N780)),0)),0)</f>
        <v>0</v>
      </c>
      <c r="P780" s="247">
        <f ca="1">ROUND(IF(OR(AND($C778=LataProjekcji,$E778&gt;0),AND($C778=LataProjekcji,$E778=0,$D779&lt;=10)),$E779,IF($C778&lt;LataProjekcji,IF((SUM($K780:O780)+$C780)&lt;$C779,$C780,$C779-SUM($K780:O780)),0)),0)</f>
        <v>0</v>
      </c>
      <c r="Q780" s="247">
        <f ca="1">ROUND(IF(OR(AND($C778=LataProjekcji,$E778&gt;0),AND($C778=LataProjekcji,$E778=0,$D779&lt;=10)),$E779,IF($C778&lt;LataProjekcji,IF((SUM($K780:P780)+$C780)&lt;$C779,$C780,$C779-SUM($K780:P780)),0)),0)</f>
        <v>0</v>
      </c>
      <c r="R780" s="247">
        <f ca="1">ROUND(IF(OR(AND($C778=LataProjekcji,$E778&gt;0),AND($C778=LataProjekcji,$E778=0,$D779&lt;=10)),$E779,IF($C778&lt;LataProjekcji,IF((SUM($K780:Q780)+$C780)&lt;$C779,$C780,$C779-SUM($K780:Q780)),0)),0)</f>
        <v>0</v>
      </c>
      <c r="S780" s="247">
        <f ca="1">ROUND(IF(OR(AND($C778=LataProjekcji,$E778&gt;0),AND($C778=LataProjekcji,$E778=0,$D779&lt;=10)),$E779,IF($C778&lt;LataProjekcji,IF((SUM($K780:R780)+$C780)&lt;$C779,$C780,$C779-SUM($K780:R780)),0)),0)</f>
        <v>0</v>
      </c>
      <c r="T780" s="247">
        <f ca="1">ROUND(IF(OR(AND($C778=LataProjekcji,$E778&gt;0),AND($C778=LataProjekcji,$E778=0,$D779&lt;=10)),$E779,IF($C778&lt;LataProjekcji,IF((SUM($K780:S780)+$C780)&lt;$C779,$C780,$C779-SUM($K780:S780)),0)),0)</f>
        <v>0</v>
      </c>
      <c r="U780" s="247">
        <f ca="1">ROUND(IF(OR(AND($C778=LataProjekcji,$E778&gt;0),AND($C778=LataProjekcji,$E778=0,$D779&lt;=10)),$E779,IF($C778&lt;LataProjekcji,IF((SUM($K780:T780)+$C780)&lt;$C779,$C780,$C779-SUM($K780:T780)),0)),0)</f>
        <v>0</v>
      </c>
      <c r="V780" s="247">
        <f ca="1">ROUND(IF(OR(AND($C778=LataProjekcji,$E778&gt;0),AND($C778=LataProjekcji,$E778=0,$D779&lt;=10)),$E779,IF($C778&lt;LataProjekcji,IF((SUM($K780:U780)+$C780)&lt;$C779,$C780,$C779-SUM($K780:U780)),0)),0)</f>
        <v>0</v>
      </c>
      <c r="W780" s="247">
        <f ca="1">ROUND(IF(OR(AND($C778=LataProjekcji,$E778&gt;0),AND($C778=LataProjekcji,$E778=0,$D779&lt;=10)),$E779,IF($C778&lt;LataProjekcji,IF((SUM($K780:V780)+$C780)&lt;$C779,$C780,$C779-SUM($K780:V780)),0)),0)</f>
        <v>0</v>
      </c>
      <c r="X780" s="247">
        <f ca="1">ROUND(IF(OR(AND($C778=LataProjekcji,$E778&gt;0),AND($C778=LataProjekcji,$E778=0,$D779&lt;=10)),$E779,IF($C778&lt;LataProjekcji,IF((SUM($K780:W780)+$C780)&lt;$C779,$C780,$C779-SUM($K780:W780)),0)),0)</f>
        <v>0</v>
      </c>
      <c r="Y780" s="247">
        <f ca="1">ROUND(IF(OR(AND($C778=LataProjekcji,$E778&gt;0),AND($C778=LataProjekcji,$E778=0,$D779&lt;=10)),$E779,IF($C778&lt;LataProjekcji,IF((SUM($K780:X780)+$C780)&lt;$C779,$C780,$C779-SUM($K780:X780)),0)),0)</f>
        <v>0</v>
      </c>
      <c r="Z780" s="247">
        <f ca="1">ROUND(IF(OR(AND($C778=LataProjekcji,$E778&gt;0),AND($C778=LataProjekcji,$E778=0,$D779&lt;=10)),$E779,IF($C778&lt;LataProjekcji,IF((SUM($K780:Y780)+$C780)&lt;$C779,$C780,$C779-SUM($K780:Y780)),0)),0)</f>
        <v>0</v>
      </c>
      <c r="AA780" s="247">
        <f ca="1">ROUND(IF(OR(AND($C778=LataProjekcji,$E778&gt;0),AND($C778=LataProjekcji,$E778=0,$D779&lt;=10)),$E779,IF($C778&lt;LataProjekcji,IF((SUM($K780:Z780)+$C780)&lt;$C779,$C780,$C779-SUM($K780:Z780)),0)),0)</f>
        <v>0</v>
      </c>
      <c r="AB780" s="247">
        <f ca="1">ROUND(IF(OR(AND($C778=LataProjekcji,$E778&gt;0),AND($C778=LataProjekcji,$E778=0,$D779&lt;=10)),$E779,IF($C778&lt;LataProjekcji,IF((SUM($K780:AA780)+$C780)&lt;$C779,$C780,$C779-SUM($K780:AA780)),0)),0)</f>
        <v>0</v>
      </c>
      <c r="AC780" s="247">
        <f ca="1">ROUND(IF(OR(AND($C778=LataProjekcji,$E778&gt;0),AND($C778=LataProjekcji,$E778=0,$D779&lt;=10)),$E779,IF($C778&lt;LataProjekcji,IF((SUM($K780:AB780)+$C780)&lt;$C779,$C780,$C779-SUM($K780:AB780)),0)),0)</f>
        <v>0</v>
      </c>
      <c r="AD780" s="247">
        <f ca="1">ROUND(IF(OR(AND($C778=LataProjekcji,$E778&gt;0),AND($C778=LataProjekcji,$E778=0,$D779&lt;=10)),$E779,IF($C778&lt;LataProjekcji,IF((SUM($K780:AC780)+$C780)&lt;$C779,$C780,$C779-SUM($K780:AC780)),0)),0)</f>
        <v>0</v>
      </c>
      <c r="AE780" s="247">
        <f ca="1">ROUND(IF(OR(AND($C778=LataProjekcji,$E778&gt;0),AND($C778=LataProjekcji,$E778=0,$D779&lt;=10)),$E779,IF($C778&lt;LataProjekcji,IF((SUM($K780:AD780)+$C780)&lt;$C779,$C780,$C779-SUM($K780:AD780)),0)),0)</f>
        <v>0</v>
      </c>
    </row>
    <row r="781" spans="1:31" hidden="1">
      <c r="A781" s="258"/>
      <c r="B781" s="21" t="s">
        <v>397</v>
      </c>
      <c r="C781" s="22"/>
      <c r="D781" s="21"/>
      <c r="E781" s="21"/>
      <c r="F781" s="21"/>
      <c r="G781" s="21"/>
      <c r="I781" s="21"/>
      <c r="J781" s="21"/>
      <c r="K781" s="22">
        <f ca="1">ROUND(K780,0)</f>
        <v>0</v>
      </c>
      <c r="L781" s="22">
        <f t="shared" ref="L781:W781" ca="1" si="760">ROUND(K781+L780,0)</f>
        <v>0</v>
      </c>
      <c r="M781" s="22">
        <f t="shared" ca="1" si="760"/>
        <v>0</v>
      </c>
      <c r="N781" s="22">
        <f t="shared" ca="1" si="760"/>
        <v>0</v>
      </c>
      <c r="O781" s="22">
        <f t="shared" ca="1" si="760"/>
        <v>0</v>
      </c>
      <c r="P781" s="22">
        <f t="shared" ca="1" si="760"/>
        <v>0</v>
      </c>
      <c r="Q781" s="22">
        <f t="shared" ca="1" si="760"/>
        <v>0</v>
      </c>
      <c r="R781" s="22">
        <f t="shared" ca="1" si="760"/>
        <v>0</v>
      </c>
      <c r="S781" s="22">
        <f t="shared" ca="1" si="760"/>
        <v>0</v>
      </c>
      <c r="T781" s="22">
        <f t="shared" ca="1" si="760"/>
        <v>0</v>
      </c>
      <c r="U781" s="22">
        <f t="shared" ca="1" si="760"/>
        <v>0</v>
      </c>
      <c r="V781" s="22">
        <f t="shared" ca="1" si="760"/>
        <v>0</v>
      </c>
      <c r="W781" s="22">
        <f t="shared" ca="1" si="760"/>
        <v>0</v>
      </c>
      <c r="X781" s="22">
        <f ca="1">ROUND(W781+X780,0)</f>
        <v>0</v>
      </c>
      <c r="Y781" s="22">
        <f t="shared" ref="Y781:AA781" ca="1" si="761">ROUND(X781+Y780,0)</f>
        <v>0</v>
      </c>
      <c r="Z781" s="22">
        <f t="shared" ca="1" si="761"/>
        <v>0</v>
      </c>
      <c r="AA781" s="22">
        <f t="shared" ca="1" si="761"/>
        <v>0</v>
      </c>
      <c r="AB781" s="22">
        <f t="shared" ref="AB781" ca="1" si="762">ROUND(AA781+AB780,0)</f>
        <v>0</v>
      </c>
      <c r="AC781" s="22">
        <f t="shared" ref="AC781" ca="1" si="763">ROUND(AB781+AC780,0)</f>
        <v>0</v>
      </c>
      <c r="AD781" s="22">
        <f t="shared" ref="AD781" ca="1" si="764">ROUND(AC781+AD780,0)</f>
        <v>0</v>
      </c>
      <c r="AE781" s="22">
        <f t="shared" ref="AE781" ca="1" si="765">ROUND(AD781+AE780,0)</f>
        <v>0</v>
      </c>
    </row>
    <row r="782" spans="1:31" hidden="1">
      <c r="A782" s="258"/>
      <c r="B782" s="21" t="s">
        <v>388</v>
      </c>
      <c r="C782" s="22"/>
      <c r="D782" s="21"/>
      <c r="E782" s="21"/>
      <c r="F782" s="21"/>
      <c r="G782" s="21"/>
      <c r="I782" s="21"/>
      <c r="J782" s="21"/>
      <c r="K782" s="76">
        <f t="shared" ref="K782:W782" ca="1" si="766">IF($C778=LataProjekcji,ROUND($C779-K781,0),ROUND(IF(K780=0,0,$C779-K781),0))</f>
        <v>0</v>
      </c>
      <c r="L782" s="76">
        <f t="shared" ca="1" si="766"/>
        <v>0</v>
      </c>
      <c r="M782" s="76">
        <f t="shared" ca="1" si="766"/>
        <v>0</v>
      </c>
      <c r="N782" s="76">
        <f t="shared" ca="1" si="766"/>
        <v>0</v>
      </c>
      <c r="O782" s="76">
        <f t="shared" ca="1" si="766"/>
        <v>0</v>
      </c>
      <c r="P782" s="76">
        <f t="shared" ca="1" si="766"/>
        <v>0</v>
      </c>
      <c r="Q782" s="76">
        <f t="shared" ca="1" si="766"/>
        <v>0</v>
      </c>
      <c r="R782" s="76">
        <f t="shared" ca="1" si="766"/>
        <v>0</v>
      </c>
      <c r="S782" s="76">
        <f t="shared" ca="1" si="766"/>
        <v>0</v>
      </c>
      <c r="T782" s="76">
        <f t="shared" ca="1" si="766"/>
        <v>0</v>
      </c>
      <c r="U782" s="76">
        <f t="shared" ca="1" si="766"/>
        <v>0</v>
      </c>
      <c r="V782" s="76">
        <f t="shared" ca="1" si="766"/>
        <v>0</v>
      </c>
      <c r="W782" s="76">
        <f t="shared" ca="1" si="766"/>
        <v>0</v>
      </c>
      <c r="X782" s="76">
        <f t="shared" ref="X782:AA782" ca="1" si="767">IF($C778=LataProjekcji,ROUND($C779-X781,0),ROUND(IF(X780=0,0,$C779-X781),0))</f>
        <v>0</v>
      </c>
      <c r="Y782" s="76">
        <f t="shared" ca="1" si="767"/>
        <v>0</v>
      </c>
      <c r="Z782" s="76">
        <f t="shared" ca="1" si="767"/>
        <v>0</v>
      </c>
      <c r="AA782" s="76">
        <f t="shared" ca="1" si="767"/>
        <v>0</v>
      </c>
      <c r="AB782" s="76">
        <f t="shared" ref="AB782:AE782" ca="1" si="768">IF($C778=LataProjekcji,ROUND($C779-AB781,0),ROUND(IF(AB780=0,0,$C779-AB781),0))</f>
        <v>0</v>
      </c>
      <c r="AC782" s="76">
        <f t="shared" ca="1" si="768"/>
        <v>0</v>
      </c>
      <c r="AD782" s="76">
        <f t="shared" ca="1" si="768"/>
        <v>0</v>
      </c>
      <c r="AE782" s="76">
        <f t="shared" ca="1" si="768"/>
        <v>0</v>
      </c>
    </row>
    <row r="783" spans="1:31" hidden="1">
      <c r="A783" s="258"/>
      <c r="B783" s="21"/>
      <c r="C783" s="22"/>
      <c r="D783" s="21"/>
      <c r="E783" s="21"/>
      <c r="F783" s="21"/>
      <c r="G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</row>
    <row r="784" spans="1:31" hidden="1">
      <c r="A784" s="258"/>
      <c r="B784" s="20" t="s">
        <v>373</v>
      </c>
      <c r="C784" s="21">
        <f>C777+1</f>
        <v>92</v>
      </c>
      <c r="D784" s="458">
        <f>D777+1</f>
        <v>226</v>
      </c>
      <c r="E784" s="21"/>
      <c r="F784" s="21"/>
      <c r="G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</row>
    <row r="785" spans="1:31" hidden="1">
      <c r="A785" s="258"/>
      <c r="B785" s="21" t="s">
        <v>395</v>
      </c>
      <c r="C785" s="164">
        <f ca="1">IFERROR(YEAR(OFFSET($D$62,C784,0)),0)</f>
        <v>0</v>
      </c>
      <c r="D785" s="164">
        <f ca="1">IFERROR(MONTH(OFFSET($D$62,C784,0)),0)</f>
        <v>0</v>
      </c>
      <c r="E785" s="527">
        <f ca="1">IleMiesiecyDoKoncaRokuRozliczenieDotacji</f>
        <v>0</v>
      </c>
      <c r="F785" s="21"/>
      <c r="G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</row>
    <row r="786" spans="1:31" hidden="1">
      <c r="A786" s="258"/>
      <c r="B786" s="21" t="s">
        <v>388</v>
      </c>
      <c r="C786" s="244">
        <f ca="1">IF(OFFSET($F$62,C784,0)&lt;0,0,OFFSET($F$62,C784,0))</f>
        <v>0</v>
      </c>
      <c r="D786" s="22" t="str">
        <f ca="1">OFFSET($C$62,C784,0)</f>
        <v/>
      </c>
      <c r="E786" s="22">
        <f ca="1">IF(D786&gt;10,ROUND(($C787/12)*$E785,0),$C786)</f>
        <v>0</v>
      </c>
      <c r="F786" s="21"/>
      <c r="G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</row>
    <row r="787" spans="1:31" hidden="1">
      <c r="A787" s="258"/>
      <c r="B787" s="21" t="s">
        <v>396</v>
      </c>
      <c r="C787" s="244">
        <f ca="1">IF(ISBLANK(OFFSET($D$62,C784,0)),0,IF(OFFSET($C$62,C784,0)&gt;10,ROUND(C786*am_maszyny,0),IF(C786&lt;0,0,C786)))</f>
        <v>0</v>
      </c>
      <c r="D787" s="21"/>
      <c r="E787" s="21"/>
      <c r="F787" s="21"/>
      <c r="G787" s="21"/>
      <c r="I787" s="21"/>
      <c r="J787" s="458" cm="1">
        <f t="array" aca="1" ref="J787" ca="1">OFFSET('Środki trwałe'!$C$195,'Rozliczenie dotacji'!D784,,)</f>
        <v>0</v>
      </c>
      <c r="K787" s="74">
        <f ca="1">ROUND(IF($C785=LataProjekcji,$E786,IF($C785=LataProjekcji,$C787,0)),0)</f>
        <v>0</v>
      </c>
      <c r="L787" s="247">
        <f ca="1">ROUND(IF(OR(AND($C785=LataProjekcji,$E785&gt;0),AND($C785=LataProjekcji,$E785=0,$D786&lt;=10)),$E786,IF($C785&lt;LataProjekcji,IF((SUM($K787:K787)+$C787)&lt;$C786,$C787,$C786-SUM($K787:K787)),0)),0)</f>
        <v>0</v>
      </c>
      <c r="M787" s="247">
        <f ca="1">ROUND(IF(OR(AND($C785=LataProjekcji,$E785&gt;0),AND($C785=LataProjekcji,$E785=0,$D786&lt;=10)),$E786,IF($C785&lt;LataProjekcji,IF((SUM($K787:L787)+$C787)&lt;$C786,$C787,$C786-SUM($K787:L787)),0)),0)</f>
        <v>0</v>
      </c>
      <c r="N787" s="247">
        <f ca="1">ROUND(IF(OR(AND($C785=LataProjekcji,$E785&gt;0),AND($C785=LataProjekcji,$E785=0,$D786&lt;=10)),$E786,IF($C785&lt;LataProjekcji,IF((SUM($K787:M787)+$C787)&lt;$C786,$C787,$C786-SUM($K787:M787)),0)),0)</f>
        <v>0</v>
      </c>
      <c r="O787" s="247">
        <f ca="1">ROUND(IF(OR(AND($C785=LataProjekcji,$E785&gt;0),AND($C785=LataProjekcji,$E785=0,$D786&lt;=10)),$E786,IF($C785&lt;LataProjekcji,IF((SUM($K787:N787)+$C787)&lt;$C786,$C787,$C786-SUM($K787:N787)),0)),0)</f>
        <v>0</v>
      </c>
      <c r="P787" s="247">
        <f ca="1">ROUND(IF(OR(AND($C785=LataProjekcji,$E785&gt;0),AND($C785=LataProjekcji,$E785=0,$D786&lt;=10)),$E786,IF($C785&lt;LataProjekcji,IF((SUM($K787:O787)+$C787)&lt;$C786,$C787,$C786-SUM($K787:O787)),0)),0)</f>
        <v>0</v>
      </c>
      <c r="Q787" s="247">
        <f ca="1">ROUND(IF(OR(AND($C785=LataProjekcji,$E785&gt;0),AND($C785=LataProjekcji,$E785=0,$D786&lt;=10)),$E786,IF($C785&lt;LataProjekcji,IF((SUM($K787:P787)+$C787)&lt;$C786,$C787,$C786-SUM($K787:P787)),0)),0)</f>
        <v>0</v>
      </c>
      <c r="R787" s="247">
        <f ca="1">ROUND(IF(OR(AND($C785=LataProjekcji,$E785&gt;0),AND($C785=LataProjekcji,$E785=0,$D786&lt;=10)),$E786,IF($C785&lt;LataProjekcji,IF((SUM($K787:Q787)+$C787)&lt;$C786,$C787,$C786-SUM($K787:Q787)),0)),0)</f>
        <v>0</v>
      </c>
      <c r="S787" s="247">
        <f ca="1">ROUND(IF(OR(AND($C785=LataProjekcji,$E785&gt;0),AND($C785=LataProjekcji,$E785=0,$D786&lt;=10)),$E786,IF($C785&lt;LataProjekcji,IF((SUM($K787:R787)+$C787)&lt;$C786,$C787,$C786-SUM($K787:R787)),0)),0)</f>
        <v>0</v>
      </c>
      <c r="T787" s="247">
        <f ca="1">ROUND(IF(OR(AND($C785=LataProjekcji,$E785&gt;0),AND($C785=LataProjekcji,$E785=0,$D786&lt;=10)),$E786,IF($C785&lt;LataProjekcji,IF((SUM($K787:S787)+$C787)&lt;$C786,$C787,$C786-SUM($K787:S787)),0)),0)</f>
        <v>0</v>
      </c>
      <c r="U787" s="247">
        <f ca="1">ROUND(IF(OR(AND($C785=LataProjekcji,$E785&gt;0),AND($C785=LataProjekcji,$E785=0,$D786&lt;=10)),$E786,IF($C785&lt;LataProjekcji,IF((SUM($K787:T787)+$C787)&lt;$C786,$C787,$C786-SUM($K787:T787)),0)),0)</f>
        <v>0</v>
      </c>
      <c r="V787" s="247">
        <f ca="1">ROUND(IF(OR(AND($C785=LataProjekcji,$E785&gt;0),AND($C785=LataProjekcji,$E785=0,$D786&lt;=10)),$E786,IF($C785&lt;LataProjekcji,IF((SUM($K787:U787)+$C787)&lt;$C786,$C787,$C786-SUM($K787:U787)),0)),0)</f>
        <v>0</v>
      </c>
      <c r="W787" s="247">
        <f ca="1">ROUND(IF(OR(AND($C785=LataProjekcji,$E785&gt;0),AND($C785=LataProjekcji,$E785=0,$D786&lt;=10)),$E786,IF($C785&lt;LataProjekcji,IF((SUM($K787:V787)+$C787)&lt;$C786,$C787,$C786-SUM($K787:V787)),0)),0)</f>
        <v>0</v>
      </c>
      <c r="X787" s="247">
        <f ca="1">ROUND(IF(OR(AND($C785=LataProjekcji,$E785&gt;0),AND($C785=LataProjekcji,$E785=0,$D786&lt;=10)),$E786,IF($C785&lt;LataProjekcji,IF((SUM($K787:W787)+$C787)&lt;$C786,$C787,$C786-SUM($K787:W787)),0)),0)</f>
        <v>0</v>
      </c>
      <c r="Y787" s="247">
        <f ca="1">ROUND(IF(OR(AND($C785=LataProjekcji,$E785&gt;0),AND($C785=LataProjekcji,$E785=0,$D786&lt;=10)),$E786,IF($C785&lt;LataProjekcji,IF((SUM($K787:X787)+$C787)&lt;$C786,$C787,$C786-SUM($K787:X787)),0)),0)</f>
        <v>0</v>
      </c>
      <c r="Z787" s="247">
        <f ca="1">ROUND(IF(OR(AND($C785=LataProjekcji,$E785&gt;0),AND($C785=LataProjekcji,$E785=0,$D786&lt;=10)),$E786,IF($C785&lt;LataProjekcji,IF((SUM($K787:Y787)+$C787)&lt;$C786,$C787,$C786-SUM($K787:Y787)),0)),0)</f>
        <v>0</v>
      </c>
      <c r="AA787" s="247">
        <f ca="1">ROUND(IF(OR(AND($C785=LataProjekcji,$E785&gt;0),AND($C785=LataProjekcji,$E785=0,$D786&lt;=10)),$E786,IF($C785&lt;LataProjekcji,IF((SUM($K787:Z787)+$C787)&lt;$C786,$C787,$C786-SUM($K787:Z787)),0)),0)</f>
        <v>0</v>
      </c>
      <c r="AB787" s="247">
        <f ca="1">ROUND(IF(OR(AND($C785=LataProjekcji,$E785&gt;0),AND($C785=LataProjekcji,$E785=0,$D786&lt;=10)),$E786,IF($C785&lt;LataProjekcji,IF((SUM($K787:AA787)+$C787)&lt;$C786,$C787,$C786-SUM($K787:AA787)),0)),0)</f>
        <v>0</v>
      </c>
      <c r="AC787" s="247">
        <f ca="1">ROUND(IF(OR(AND($C785=LataProjekcji,$E785&gt;0),AND($C785=LataProjekcji,$E785=0,$D786&lt;=10)),$E786,IF($C785&lt;LataProjekcji,IF((SUM($K787:AB787)+$C787)&lt;$C786,$C787,$C786-SUM($K787:AB787)),0)),0)</f>
        <v>0</v>
      </c>
      <c r="AD787" s="247">
        <f ca="1">ROUND(IF(OR(AND($C785=LataProjekcji,$E785&gt;0),AND($C785=LataProjekcji,$E785=0,$D786&lt;=10)),$E786,IF($C785&lt;LataProjekcji,IF((SUM($K787:AC787)+$C787)&lt;$C786,$C787,$C786-SUM($K787:AC787)),0)),0)</f>
        <v>0</v>
      </c>
      <c r="AE787" s="247">
        <f ca="1">ROUND(IF(OR(AND($C785=LataProjekcji,$E785&gt;0),AND($C785=LataProjekcji,$E785=0,$D786&lt;=10)),$E786,IF($C785&lt;LataProjekcji,IF((SUM($K787:AD787)+$C787)&lt;$C786,$C787,$C786-SUM($K787:AD787)),0)),0)</f>
        <v>0</v>
      </c>
    </row>
    <row r="788" spans="1:31" hidden="1">
      <c r="A788" s="258"/>
      <c r="B788" s="21" t="s">
        <v>397</v>
      </c>
      <c r="C788" s="22"/>
      <c r="D788" s="21"/>
      <c r="E788" s="21"/>
      <c r="F788" s="21"/>
      <c r="G788" s="21"/>
      <c r="I788" s="21"/>
      <c r="J788" s="21"/>
      <c r="K788" s="22">
        <f ca="1">ROUND(K787,0)</f>
        <v>0</v>
      </c>
      <c r="L788" s="22">
        <f t="shared" ref="L788:W788" ca="1" si="769">ROUND(K788+L787,0)</f>
        <v>0</v>
      </c>
      <c r="M788" s="22">
        <f t="shared" ca="1" si="769"/>
        <v>0</v>
      </c>
      <c r="N788" s="22">
        <f t="shared" ca="1" si="769"/>
        <v>0</v>
      </c>
      <c r="O788" s="22">
        <f t="shared" ca="1" si="769"/>
        <v>0</v>
      </c>
      <c r="P788" s="22">
        <f t="shared" ca="1" si="769"/>
        <v>0</v>
      </c>
      <c r="Q788" s="22">
        <f t="shared" ca="1" si="769"/>
        <v>0</v>
      </c>
      <c r="R788" s="22">
        <f t="shared" ca="1" si="769"/>
        <v>0</v>
      </c>
      <c r="S788" s="22">
        <f t="shared" ca="1" si="769"/>
        <v>0</v>
      </c>
      <c r="T788" s="22">
        <f t="shared" ca="1" si="769"/>
        <v>0</v>
      </c>
      <c r="U788" s="22">
        <f t="shared" ca="1" si="769"/>
        <v>0</v>
      </c>
      <c r="V788" s="22">
        <f t="shared" ca="1" si="769"/>
        <v>0</v>
      </c>
      <c r="W788" s="22">
        <f t="shared" ca="1" si="769"/>
        <v>0</v>
      </c>
      <c r="X788" s="22">
        <f ca="1">ROUND(W788+X787,0)</f>
        <v>0</v>
      </c>
      <c r="Y788" s="22">
        <f t="shared" ref="Y788:AA788" ca="1" si="770">ROUND(X788+Y787,0)</f>
        <v>0</v>
      </c>
      <c r="Z788" s="22">
        <f t="shared" ca="1" si="770"/>
        <v>0</v>
      </c>
      <c r="AA788" s="22">
        <f t="shared" ca="1" si="770"/>
        <v>0</v>
      </c>
      <c r="AB788" s="22">
        <f t="shared" ref="AB788" ca="1" si="771">ROUND(AA788+AB787,0)</f>
        <v>0</v>
      </c>
      <c r="AC788" s="22">
        <f t="shared" ref="AC788" ca="1" si="772">ROUND(AB788+AC787,0)</f>
        <v>0</v>
      </c>
      <c r="AD788" s="22">
        <f t="shared" ref="AD788" ca="1" si="773">ROUND(AC788+AD787,0)</f>
        <v>0</v>
      </c>
      <c r="AE788" s="22">
        <f t="shared" ref="AE788" ca="1" si="774">ROUND(AD788+AE787,0)</f>
        <v>0</v>
      </c>
    </row>
    <row r="789" spans="1:31" hidden="1">
      <c r="A789" s="258"/>
      <c r="B789" s="21" t="s">
        <v>388</v>
      </c>
      <c r="C789" s="22"/>
      <c r="D789" s="21"/>
      <c r="E789" s="21"/>
      <c r="F789" s="21"/>
      <c r="G789" s="21"/>
      <c r="I789" s="21"/>
      <c r="J789" s="21"/>
      <c r="K789" s="76">
        <f t="shared" ref="K789:W789" ca="1" si="775">IF($C785=LataProjekcji,ROUND($C786-K788,0),ROUND(IF(K787=0,0,$C786-K788),0))</f>
        <v>0</v>
      </c>
      <c r="L789" s="76">
        <f t="shared" ca="1" si="775"/>
        <v>0</v>
      </c>
      <c r="M789" s="76">
        <f t="shared" ca="1" si="775"/>
        <v>0</v>
      </c>
      <c r="N789" s="76">
        <f t="shared" ca="1" si="775"/>
        <v>0</v>
      </c>
      <c r="O789" s="76">
        <f t="shared" ca="1" si="775"/>
        <v>0</v>
      </c>
      <c r="P789" s="76">
        <f t="shared" ca="1" si="775"/>
        <v>0</v>
      </c>
      <c r="Q789" s="76">
        <f t="shared" ca="1" si="775"/>
        <v>0</v>
      </c>
      <c r="R789" s="76">
        <f t="shared" ca="1" si="775"/>
        <v>0</v>
      </c>
      <c r="S789" s="76">
        <f t="shared" ca="1" si="775"/>
        <v>0</v>
      </c>
      <c r="T789" s="76">
        <f t="shared" ca="1" si="775"/>
        <v>0</v>
      </c>
      <c r="U789" s="76">
        <f t="shared" ca="1" si="775"/>
        <v>0</v>
      </c>
      <c r="V789" s="76">
        <f t="shared" ca="1" si="775"/>
        <v>0</v>
      </c>
      <c r="W789" s="76">
        <f t="shared" ca="1" si="775"/>
        <v>0</v>
      </c>
      <c r="X789" s="76">
        <f t="shared" ref="X789:AA789" ca="1" si="776">IF($C785=LataProjekcji,ROUND($C786-X788,0),ROUND(IF(X787=0,0,$C786-X788),0))</f>
        <v>0</v>
      </c>
      <c r="Y789" s="76">
        <f t="shared" ca="1" si="776"/>
        <v>0</v>
      </c>
      <c r="Z789" s="76">
        <f t="shared" ca="1" si="776"/>
        <v>0</v>
      </c>
      <c r="AA789" s="76">
        <f t="shared" ca="1" si="776"/>
        <v>0</v>
      </c>
      <c r="AB789" s="76">
        <f t="shared" ref="AB789:AE789" ca="1" si="777">IF($C785=LataProjekcji,ROUND($C786-AB788,0),ROUND(IF(AB787=0,0,$C786-AB788),0))</f>
        <v>0</v>
      </c>
      <c r="AC789" s="76">
        <f t="shared" ca="1" si="777"/>
        <v>0</v>
      </c>
      <c r="AD789" s="76">
        <f t="shared" ca="1" si="777"/>
        <v>0</v>
      </c>
      <c r="AE789" s="76">
        <f t="shared" ca="1" si="777"/>
        <v>0</v>
      </c>
    </row>
    <row r="790" spans="1:31" hidden="1">
      <c r="A790" s="258"/>
      <c r="B790" s="21"/>
      <c r="C790" s="22"/>
      <c r="D790" s="21"/>
      <c r="E790" s="21"/>
      <c r="F790" s="21"/>
      <c r="G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</row>
    <row r="791" spans="1:31" hidden="1">
      <c r="A791" s="258"/>
      <c r="B791" s="20" t="s">
        <v>373</v>
      </c>
      <c r="C791" s="21">
        <f>C784+1</f>
        <v>93</v>
      </c>
      <c r="D791" s="458">
        <f>D784+1</f>
        <v>227</v>
      </c>
      <c r="E791" s="21"/>
      <c r="F791" s="21"/>
      <c r="G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395</v>
      </c>
      <c r="C792" s="164">
        <f ca="1">IFERROR(YEAR(OFFSET($D$62,C791,0)),0)</f>
        <v>0</v>
      </c>
      <c r="D792" s="164">
        <f ca="1">IFERROR(MONTH(OFFSET($D$62,C791,0)),0)</f>
        <v>0</v>
      </c>
      <c r="E792" s="527">
        <f ca="1">IleMiesiecyDoKoncaRokuRozliczenieDotacji</f>
        <v>0</v>
      </c>
      <c r="F792" s="21"/>
      <c r="G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388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/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396</v>
      </c>
      <c r="C794" s="244">
        <f ca="1">IF(ISBLANK(OFFSET($D$62,C791,0)),0,IF(OFFSET($C$62,C791,0)&gt;10,ROUND(C793*am_maszyny,0),IF(C793&lt;0,0,C793)))</f>
        <v>0</v>
      </c>
      <c r="D794" s="21"/>
      <c r="E794" s="21"/>
      <c r="F794" s="21"/>
      <c r="G794" s="21"/>
      <c r="I794" s="21"/>
      <c r="J794" s="458" cm="1">
        <f t="array" aca="1" ref="J794" ca="1">OFFSET('Środki trwałe'!$C$195,'Rozliczenie dotacji'!D791,,)</f>
        <v>0</v>
      </c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397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78">ROUND(K795+L794,0)</f>
        <v>0</v>
      </c>
      <c r="M795" s="22">
        <f t="shared" ca="1" si="778"/>
        <v>0</v>
      </c>
      <c r="N795" s="22">
        <f t="shared" ca="1" si="778"/>
        <v>0</v>
      </c>
      <c r="O795" s="22">
        <f t="shared" ca="1" si="778"/>
        <v>0</v>
      </c>
      <c r="P795" s="22">
        <f t="shared" ca="1" si="778"/>
        <v>0</v>
      </c>
      <c r="Q795" s="22">
        <f t="shared" ca="1" si="778"/>
        <v>0</v>
      </c>
      <c r="R795" s="22">
        <f t="shared" ca="1" si="778"/>
        <v>0</v>
      </c>
      <c r="S795" s="22">
        <f t="shared" ca="1" si="778"/>
        <v>0</v>
      </c>
      <c r="T795" s="22">
        <f t="shared" ca="1" si="778"/>
        <v>0</v>
      </c>
      <c r="U795" s="22">
        <f t="shared" ca="1" si="778"/>
        <v>0</v>
      </c>
      <c r="V795" s="22">
        <f t="shared" ca="1" si="778"/>
        <v>0</v>
      </c>
      <c r="W795" s="22">
        <f t="shared" ca="1" si="778"/>
        <v>0</v>
      </c>
      <c r="X795" s="22">
        <f ca="1">ROUND(W795+X794,0)</f>
        <v>0</v>
      </c>
      <c r="Y795" s="22">
        <f t="shared" ref="Y795:AA795" ca="1" si="779">ROUND(X795+Y794,0)</f>
        <v>0</v>
      </c>
      <c r="Z795" s="22">
        <f t="shared" ca="1" si="779"/>
        <v>0</v>
      </c>
      <c r="AA795" s="22">
        <f t="shared" ca="1" si="779"/>
        <v>0</v>
      </c>
      <c r="AB795" s="22">
        <f t="shared" ref="AB795" ca="1" si="780">ROUND(AA795+AB794,0)</f>
        <v>0</v>
      </c>
      <c r="AC795" s="22">
        <f t="shared" ref="AC795" ca="1" si="781">ROUND(AB795+AC794,0)</f>
        <v>0</v>
      </c>
      <c r="AD795" s="22">
        <f t="shared" ref="AD795" ca="1" si="782">ROUND(AC795+AD794,0)</f>
        <v>0</v>
      </c>
      <c r="AE795" s="22">
        <f t="shared" ref="AE795" ca="1" si="783">ROUND(AD795+AE794,0)</f>
        <v>0</v>
      </c>
    </row>
    <row r="796" spans="1:31" hidden="1">
      <c r="A796" s="258"/>
      <c r="B796" s="21" t="s">
        <v>388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84">IF($C792=LataProjekcji,ROUND($C793-K795,0),ROUND(IF(K794=0,0,$C793-K795),0))</f>
        <v>0</v>
      </c>
      <c r="L796" s="76">
        <f t="shared" ca="1" si="784"/>
        <v>0</v>
      </c>
      <c r="M796" s="76">
        <f t="shared" ca="1" si="784"/>
        <v>0</v>
      </c>
      <c r="N796" s="76">
        <f t="shared" ca="1" si="784"/>
        <v>0</v>
      </c>
      <c r="O796" s="76">
        <f t="shared" ca="1" si="784"/>
        <v>0</v>
      </c>
      <c r="P796" s="76">
        <f t="shared" ca="1" si="784"/>
        <v>0</v>
      </c>
      <c r="Q796" s="76">
        <f t="shared" ca="1" si="784"/>
        <v>0</v>
      </c>
      <c r="R796" s="76">
        <f t="shared" ca="1" si="784"/>
        <v>0</v>
      </c>
      <c r="S796" s="76">
        <f t="shared" ca="1" si="784"/>
        <v>0</v>
      </c>
      <c r="T796" s="76">
        <f t="shared" ca="1" si="784"/>
        <v>0</v>
      </c>
      <c r="U796" s="76">
        <f t="shared" ca="1" si="784"/>
        <v>0</v>
      </c>
      <c r="V796" s="76">
        <f t="shared" ca="1" si="784"/>
        <v>0</v>
      </c>
      <c r="W796" s="76">
        <f t="shared" ca="1" si="784"/>
        <v>0</v>
      </c>
      <c r="X796" s="76">
        <f t="shared" ref="X796:AA796" ca="1" si="785">IF($C792=LataProjekcji,ROUND($C793-X795,0),ROUND(IF(X794=0,0,$C793-X795),0))</f>
        <v>0</v>
      </c>
      <c r="Y796" s="76">
        <f t="shared" ca="1" si="785"/>
        <v>0</v>
      </c>
      <c r="Z796" s="76">
        <f t="shared" ca="1" si="785"/>
        <v>0</v>
      </c>
      <c r="AA796" s="76">
        <f t="shared" ca="1" si="785"/>
        <v>0</v>
      </c>
      <c r="AB796" s="76">
        <f t="shared" ref="AB796:AE796" ca="1" si="786">IF($C792=LataProjekcji,ROUND($C793-AB795,0),ROUND(IF(AB794=0,0,$C793-AB795),0))</f>
        <v>0</v>
      </c>
      <c r="AC796" s="76">
        <f t="shared" ca="1" si="786"/>
        <v>0</v>
      </c>
      <c r="AD796" s="76">
        <f t="shared" ca="1" si="786"/>
        <v>0</v>
      </c>
      <c r="AE796" s="76">
        <f t="shared" ca="1" si="786"/>
        <v>0</v>
      </c>
    </row>
    <row r="797" spans="1:31" hidden="1">
      <c r="A797" s="258"/>
      <c r="B797" s="20"/>
      <c r="C797" s="21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373</v>
      </c>
      <c r="C798" s="21">
        <f>C791+1</f>
        <v>94</v>
      </c>
      <c r="D798" s="458">
        <f>D791+1</f>
        <v>228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395</v>
      </c>
      <c r="C799" s="164">
        <f ca="1">IFERROR(YEAR(OFFSET($D$62,C798,0)),0)</f>
        <v>0</v>
      </c>
      <c r="D799" s="164">
        <f ca="1">IFERROR(MONTH(OFFSET($D$62,C798,0)),0)</f>
        <v>0</v>
      </c>
      <c r="E799" s="527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388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396</v>
      </c>
      <c r="C801" s="244">
        <f ca="1">IF(ISBLANK(OFFSET($D$62,C798,0)),0,IF(OFFSET($C$62,C798,0)&gt;10,ROUND(C800*am_maszyny,0),IF(C800&lt;0,0,C800)))</f>
        <v>0</v>
      </c>
      <c r="D801" s="21"/>
      <c r="E801" s="21"/>
      <c r="F801" s="21"/>
      <c r="G801" s="21"/>
      <c r="I801" s="21"/>
      <c r="J801" s="458" cm="1">
        <f t="array" aca="1" ref="J801" ca="1">OFFSET('Środki trwałe'!$C$195,'Rozliczenie dotacji'!D798,,)</f>
        <v>0</v>
      </c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397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87">ROUND(K802+L801,0)</f>
        <v>0</v>
      </c>
      <c r="M802" s="22">
        <f t="shared" ca="1" si="787"/>
        <v>0</v>
      </c>
      <c r="N802" s="22">
        <f t="shared" ca="1" si="787"/>
        <v>0</v>
      </c>
      <c r="O802" s="22">
        <f t="shared" ca="1" si="787"/>
        <v>0</v>
      </c>
      <c r="P802" s="22">
        <f t="shared" ca="1" si="787"/>
        <v>0</v>
      </c>
      <c r="Q802" s="22">
        <f t="shared" ca="1" si="787"/>
        <v>0</v>
      </c>
      <c r="R802" s="22">
        <f t="shared" ca="1" si="787"/>
        <v>0</v>
      </c>
      <c r="S802" s="22">
        <f t="shared" ca="1" si="787"/>
        <v>0</v>
      </c>
      <c r="T802" s="22">
        <f t="shared" ca="1" si="787"/>
        <v>0</v>
      </c>
      <c r="U802" s="22">
        <f t="shared" ca="1" si="787"/>
        <v>0</v>
      </c>
      <c r="V802" s="22">
        <f t="shared" ca="1" si="787"/>
        <v>0</v>
      </c>
      <c r="W802" s="22">
        <f t="shared" ca="1" si="787"/>
        <v>0</v>
      </c>
      <c r="X802" s="22">
        <f ca="1">ROUND(W802+X801,0)</f>
        <v>0</v>
      </c>
      <c r="Y802" s="22">
        <f t="shared" ref="Y802:AA802" ca="1" si="788">ROUND(X802+Y801,0)</f>
        <v>0</v>
      </c>
      <c r="Z802" s="22">
        <f t="shared" ca="1" si="788"/>
        <v>0</v>
      </c>
      <c r="AA802" s="22">
        <f t="shared" ca="1" si="788"/>
        <v>0</v>
      </c>
      <c r="AB802" s="22">
        <f t="shared" ref="AB802" ca="1" si="789">ROUND(AA802+AB801,0)</f>
        <v>0</v>
      </c>
      <c r="AC802" s="22">
        <f t="shared" ref="AC802" ca="1" si="790">ROUND(AB802+AC801,0)</f>
        <v>0</v>
      </c>
      <c r="AD802" s="22">
        <f t="shared" ref="AD802" ca="1" si="791">ROUND(AC802+AD801,0)</f>
        <v>0</v>
      </c>
      <c r="AE802" s="22">
        <f t="shared" ref="AE802" ca="1" si="792">ROUND(AD802+AE801,0)</f>
        <v>0</v>
      </c>
    </row>
    <row r="803" spans="1:31" hidden="1">
      <c r="A803" s="258"/>
      <c r="B803" s="21" t="s">
        <v>388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93">IF($C799=LataProjekcji,ROUND($C800-K802,0),ROUND(IF(K801=0,0,$C800-K802),0))</f>
        <v>0</v>
      </c>
      <c r="L803" s="76">
        <f t="shared" ca="1" si="793"/>
        <v>0</v>
      </c>
      <c r="M803" s="76">
        <f t="shared" ca="1" si="793"/>
        <v>0</v>
      </c>
      <c r="N803" s="76">
        <f t="shared" ca="1" si="793"/>
        <v>0</v>
      </c>
      <c r="O803" s="76">
        <f t="shared" ca="1" si="793"/>
        <v>0</v>
      </c>
      <c r="P803" s="76">
        <f t="shared" ca="1" si="793"/>
        <v>0</v>
      </c>
      <c r="Q803" s="76">
        <f t="shared" ca="1" si="793"/>
        <v>0</v>
      </c>
      <c r="R803" s="76">
        <f t="shared" ca="1" si="793"/>
        <v>0</v>
      </c>
      <c r="S803" s="76">
        <f t="shared" ca="1" si="793"/>
        <v>0</v>
      </c>
      <c r="T803" s="76">
        <f t="shared" ca="1" si="793"/>
        <v>0</v>
      </c>
      <c r="U803" s="76">
        <f t="shared" ca="1" si="793"/>
        <v>0</v>
      </c>
      <c r="V803" s="76">
        <f t="shared" ca="1" si="793"/>
        <v>0</v>
      </c>
      <c r="W803" s="76">
        <f t="shared" ca="1" si="793"/>
        <v>0</v>
      </c>
      <c r="X803" s="76">
        <f t="shared" ref="X803:AA803" ca="1" si="794">IF($C799=LataProjekcji,ROUND($C800-X802,0),ROUND(IF(X801=0,0,$C800-X802),0))</f>
        <v>0</v>
      </c>
      <c r="Y803" s="76">
        <f t="shared" ca="1" si="794"/>
        <v>0</v>
      </c>
      <c r="Z803" s="76">
        <f t="shared" ca="1" si="794"/>
        <v>0</v>
      </c>
      <c r="AA803" s="76">
        <f t="shared" ca="1" si="794"/>
        <v>0</v>
      </c>
      <c r="AB803" s="76">
        <f t="shared" ref="AB803:AE803" ca="1" si="795">IF($C799=LataProjekcji,ROUND($C800-AB802,0),ROUND(IF(AB801=0,0,$C800-AB802),0))</f>
        <v>0</v>
      </c>
      <c r="AC803" s="76">
        <f t="shared" ca="1" si="795"/>
        <v>0</v>
      </c>
      <c r="AD803" s="76">
        <f t="shared" ca="1" si="795"/>
        <v>0</v>
      </c>
      <c r="AE803" s="76">
        <f t="shared" ca="1" si="795"/>
        <v>0</v>
      </c>
    </row>
    <row r="804" spans="1:31" hidden="1">
      <c r="A804" s="258"/>
      <c r="B804" s="21"/>
      <c r="C804" s="22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373</v>
      </c>
      <c r="C805" s="21">
        <f>C798+1</f>
        <v>95</v>
      </c>
      <c r="D805" s="458">
        <f>D798+1</f>
        <v>229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395</v>
      </c>
      <c r="C806" s="164">
        <f ca="1">IFERROR(YEAR(OFFSET($D$62,C805,0)),0)</f>
        <v>0</v>
      </c>
      <c r="D806" s="164">
        <f ca="1">IFERROR(MONTH(OFFSET($D$62,C805,0)),0)</f>
        <v>0</v>
      </c>
      <c r="E806" s="527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388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396</v>
      </c>
      <c r="C808" s="244">
        <f ca="1">IF(ISBLANK(OFFSET($D$62,C805,0)),0,IF(OFFSET($C$62,C805,0)&gt;10,ROUND(C807*am_maszyny,0),IF(C807&lt;0,0,C807)))</f>
        <v>0</v>
      </c>
      <c r="D808" s="21"/>
      <c r="E808" s="21"/>
      <c r="F808" s="21"/>
      <c r="G808" s="21"/>
      <c r="I808" s="21"/>
      <c r="J808" s="458" cm="1">
        <f t="array" aca="1" ref="J808" ca="1">OFFSET('Środki trwałe'!$C$195,'Rozliczenie dotacji'!D805,,)</f>
        <v>0</v>
      </c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397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96">ROUND(K809+L808,0)</f>
        <v>0</v>
      </c>
      <c r="M809" s="22">
        <f t="shared" ca="1" si="796"/>
        <v>0</v>
      </c>
      <c r="N809" s="22">
        <f t="shared" ca="1" si="796"/>
        <v>0</v>
      </c>
      <c r="O809" s="22">
        <f t="shared" ca="1" si="796"/>
        <v>0</v>
      </c>
      <c r="P809" s="22">
        <f t="shared" ca="1" si="796"/>
        <v>0</v>
      </c>
      <c r="Q809" s="22">
        <f t="shared" ca="1" si="796"/>
        <v>0</v>
      </c>
      <c r="R809" s="22">
        <f t="shared" ca="1" si="796"/>
        <v>0</v>
      </c>
      <c r="S809" s="22">
        <f t="shared" ca="1" si="796"/>
        <v>0</v>
      </c>
      <c r="T809" s="22">
        <f t="shared" ca="1" si="796"/>
        <v>0</v>
      </c>
      <c r="U809" s="22">
        <f t="shared" ca="1" si="796"/>
        <v>0</v>
      </c>
      <c r="V809" s="22">
        <f t="shared" ca="1" si="796"/>
        <v>0</v>
      </c>
      <c r="W809" s="22">
        <f t="shared" ca="1" si="796"/>
        <v>0</v>
      </c>
      <c r="X809" s="22">
        <f ca="1">ROUND(W809+X808,0)</f>
        <v>0</v>
      </c>
      <c r="Y809" s="22">
        <f t="shared" ref="Y809:AA809" ca="1" si="797">ROUND(X809+Y808,0)</f>
        <v>0</v>
      </c>
      <c r="Z809" s="22">
        <f t="shared" ca="1" si="797"/>
        <v>0</v>
      </c>
      <c r="AA809" s="22">
        <f t="shared" ca="1" si="797"/>
        <v>0</v>
      </c>
      <c r="AB809" s="22">
        <f t="shared" ref="AB809" ca="1" si="798">ROUND(AA809+AB808,0)</f>
        <v>0</v>
      </c>
      <c r="AC809" s="22">
        <f t="shared" ref="AC809" ca="1" si="799">ROUND(AB809+AC808,0)</f>
        <v>0</v>
      </c>
      <c r="AD809" s="22">
        <f t="shared" ref="AD809" ca="1" si="800">ROUND(AC809+AD808,0)</f>
        <v>0</v>
      </c>
      <c r="AE809" s="22">
        <f t="shared" ref="AE809" ca="1" si="801">ROUND(AD809+AE808,0)</f>
        <v>0</v>
      </c>
    </row>
    <row r="810" spans="1:31" hidden="1">
      <c r="A810" s="258"/>
      <c r="B810" s="21" t="s">
        <v>388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802">IF($C806=LataProjekcji,ROUND($C807-K809,0),ROUND(IF(K808=0,0,$C807-K809),0))</f>
        <v>0</v>
      </c>
      <c r="L810" s="76">
        <f t="shared" ca="1" si="802"/>
        <v>0</v>
      </c>
      <c r="M810" s="76">
        <f t="shared" ca="1" si="802"/>
        <v>0</v>
      </c>
      <c r="N810" s="76">
        <f t="shared" ca="1" si="802"/>
        <v>0</v>
      </c>
      <c r="O810" s="76">
        <f t="shared" ca="1" si="802"/>
        <v>0</v>
      </c>
      <c r="P810" s="76">
        <f t="shared" ca="1" si="802"/>
        <v>0</v>
      </c>
      <c r="Q810" s="76">
        <f t="shared" ca="1" si="802"/>
        <v>0</v>
      </c>
      <c r="R810" s="76">
        <f t="shared" ca="1" si="802"/>
        <v>0</v>
      </c>
      <c r="S810" s="76">
        <f t="shared" ca="1" si="802"/>
        <v>0</v>
      </c>
      <c r="T810" s="76">
        <f t="shared" ca="1" si="802"/>
        <v>0</v>
      </c>
      <c r="U810" s="76">
        <f t="shared" ca="1" si="802"/>
        <v>0</v>
      </c>
      <c r="V810" s="76">
        <f t="shared" ca="1" si="802"/>
        <v>0</v>
      </c>
      <c r="W810" s="76">
        <f t="shared" ca="1" si="802"/>
        <v>0</v>
      </c>
      <c r="X810" s="76">
        <f t="shared" ref="X810:AA810" ca="1" si="803">IF($C806=LataProjekcji,ROUND($C807-X809,0),ROUND(IF(X808=0,0,$C807-X809),0))</f>
        <v>0</v>
      </c>
      <c r="Y810" s="76">
        <f t="shared" ca="1" si="803"/>
        <v>0</v>
      </c>
      <c r="Z810" s="76">
        <f t="shared" ca="1" si="803"/>
        <v>0</v>
      </c>
      <c r="AA810" s="76">
        <f t="shared" ca="1" si="803"/>
        <v>0</v>
      </c>
      <c r="AB810" s="76">
        <f t="shared" ref="AB810:AE810" ca="1" si="804">IF($C806=LataProjekcji,ROUND($C807-AB809,0),ROUND(IF(AB808=0,0,$C807-AB809),0))</f>
        <v>0</v>
      </c>
      <c r="AC810" s="76">
        <f t="shared" ca="1" si="804"/>
        <v>0</v>
      </c>
      <c r="AD810" s="76">
        <f t="shared" ca="1" si="804"/>
        <v>0</v>
      </c>
      <c r="AE810" s="76">
        <f t="shared" ca="1" si="804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373</v>
      </c>
      <c r="C812" s="21">
        <f>C805+1</f>
        <v>96</v>
      </c>
      <c r="D812" s="458">
        <f>D805+1</f>
        <v>230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395</v>
      </c>
      <c r="C813" s="164">
        <f ca="1">IFERROR(YEAR(OFFSET($D$62,C812,0)),0)</f>
        <v>0</v>
      </c>
      <c r="D813" s="164">
        <f ca="1">IFERROR(MONTH(OFFSET($D$62,C812,0)),0)</f>
        <v>0</v>
      </c>
      <c r="E813" s="527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388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396</v>
      </c>
      <c r="C815" s="244">
        <f ca="1">IF(ISBLANK(OFFSET($D$62,C812,0)),0,IF(OFFSET($C$62,C812,0)&gt;10,ROUND(C814*am_maszyny,0),IF(C814&lt;0,0,C814)))</f>
        <v>0</v>
      </c>
      <c r="D815" s="21"/>
      <c r="E815" s="21"/>
      <c r="F815" s="21"/>
      <c r="G815" s="21"/>
      <c r="I815" s="21"/>
      <c r="J815" s="458" cm="1">
        <f t="array" aca="1" ref="J815" ca="1">OFFSET('Środki trwałe'!$C$195,'Rozliczenie dotacji'!D812,,)</f>
        <v>0</v>
      </c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397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805">ROUND(K816+L815,0)</f>
        <v>0</v>
      </c>
      <c r="M816" s="22">
        <f t="shared" ca="1" si="805"/>
        <v>0</v>
      </c>
      <c r="N816" s="22">
        <f t="shared" ca="1" si="805"/>
        <v>0</v>
      </c>
      <c r="O816" s="22">
        <f t="shared" ca="1" si="805"/>
        <v>0</v>
      </c>
      <c r="P816" s="22">
        <f t="shared" ca="1" si="805"/>
        <v>0</v>
      </c>
      <c r="Q816" s="22">
        <f t="shared" ca="1" si="805"/>
        <v>0</v>
      </c>
      <c r="R816" s="22">
        <f t="shared" ca="1" si="805"/>
        <v>0</v>
      </c>
      <c r="S816" s="22">
        <f t="shared" ca="1" si="805"/>
        <v>0</v>
      </c>
      <c r="T816" s="22">
        <f t="shared" ca="1" si="805"/>
        <v>0</v>
      </c>
      <c r="U816" s="22">
        <f t="shared" ca="1" si="805"/>
        <v>0</v>
      </c>
      <c r="V816" s="22">
        <f t="shared" ca="1" si="805"/>
        <v>0</v>
      </c>
      <c r="W816" s="22">
        <f t="shared" ca="1" si="805"/>
        <v>0</v>
      </c>
      <c r="X816" s="22">
        <f ca="1">ROUND(W816+X815,0)</f>
        <v>0</v>
      </c>
      <c r="Y816" s="22">
        <f t="shared" ref="Y816:AA816" ca="1" si="806">ROUND(X816+Y815,0)</f>
        <v>0</v>
      </c>
      <c r="Z816" s="22">
        <f t="shared" ca="1" si="806"/>
        <v>0</v>
      </c>
      <c r="AA816" s="22">
        <f t="shared" ca="1" si="806"/>
        <v>0</v>
      </c>
      <c r="AB816" s="22">
        <f t="shared" ref="AB816" ca="1" si="807">ROUND(AA816+AB815,0)</f>
        <v>0</v>
      </c>
      <c r="AC816" s="22">
        <f t="shared" ref="AC816" ca="1" si="808">ROUND(AB816+AC815,0)</f>
        <v>0</v>
      </c>
      <c r="AD816" s="22">
        <f t="shared" ref="AD816" ca="1" si="809">ROUND(AC816+AD815,0)</f>
        <v>0</v>
      </c>
      <c r="AE816" s="22">
        <f t="shared" ref="AE816" ca="1" si="810">ROUND(AD816+AE815,0)</f>
        <v>0</v>
      </c>
    </row>
    <row r="817" spans="1:31" hidden="1">
      <c r="A817" s="258"/>
      <c r="B817" s="21" t="s">
        <v>388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811">IF($C813=LataProjekcji,ROUND($C814-K816,0),ROUND(IF(K815=0,0,$C814-K816),0))</f>
        <v>0</v>
      </c>
      <c r="L817" s="76">
        <f t="shared" ca="1" si="811"/>
        <v>0</v>
      </c>
      <c r="M817" s="76">
        <f t="shared" ca="1" si="811"/>
        <v>0</v>
      </c>
      <c r="N817" s="76">
        <f t="shared" ca="1" si="811"/>
        <v>0</v>
      </c>
      <c r="O817" s="76">
        <f t="shared" ca="1" si="811"/>
        <v>0</v>
      </c>
      <c r="P817" s="76">
        <f t="shared" ca="1" si="811"/>
        <v>0</v>
      </c>
      <c r="Q817" s="76">
        <f t="shared" ca="1" si="811"/>
        <v>0</v>
      </c>
      <c r="R817" s="76">
        <f t="shared" ca="1" si="811"/>
        <v>0</v>
      </c>
      <c r="S817" s="76">
        <f t="shared" ca="1" si="811"/>
        <v>0</v>
      </c>
      <c r="T817" s="76">
        <f t="shared" ca="1" si="811"/>
        <v>0</v>
      </c>
      <c r="U817" s="76">
        <f t="shared" ca="1" si="811"/>
        <v>0</v>
      </c>
      <c r="V817" s="76">
        <f t="shared" ca="1" si="811"/>
        <v>0</v>
      </c>
      <c r="W817" s="76">
        <f t="shared" ca="1" si="811"/>
        <v>0</v>
      </c>
      <c r="X817" s="76">
        <f t="shared" ref="X817:AA817" ca="1" si="812">IF($C813=LataProjekcji,ROUND($C814-X816,0),ROUND(IF(X815=0,0,$C814-X816),0))</f>
        <v>0</v>
      </c>
      <c r="Y817" s="76">
        <f t="shared" ca="1" si="812"/>
        <v>0</v>
      </c>
      <c r="Z817" s="76">
        <f t="shared" ca="1" si="812"/>
        <v>0</v>
      </c>
      <c r="AA817" s="76">
        <f t="shared" ca="1" si="812"/>
        <v>0</v>
      </c>
      <c r="AB817" s="76">
        <f t="shared" ref="AB817:AE817" ca="1" si="813">IF($C813=LataProjekcji,ROUND($C814-AB816,0),ROUND(IF(AB815=0,0,$C814-AB816),0))</f>
        <v>0</v>
      </c>
      <c r="AC817" s="76">
        <f t="shared" ca="1" si="813"/>
        <v>0</v>
      </c>
      <c r="AD817" s="76">
        <f t="shared" ca="1" si="813"/>
        <v>0</v>
      </c>
      <c r="AE817" s="76">
        <f t="shared" ca="1" si="813"/>
        <v>0</v>
      </c>
    </row>
    <row r="818" spans="1:31" hidden="1">
      <c r="A818" s="258"/>
      <c r="B818" s="20"/>
      <c r="C818" s="21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373</v>
      </c>
      <c r="C819" s="21">
        <f>C812+1</f>
        <v>97</v>
      </c>
      <c r="D819" s="458">
        <f>D812+1</f>
        <v>231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395</v>
      </c>
      <c r="C820" s="164">
        <f ca="1">IFERROR(YEAR(OFFSET($D$62,C819,0)),0)</f>
        <v>0</v>
      </c>
      <c r="D820" s="164">
        <f ca="1">IFERROR(MONTH(OFFSET($D$62,C819,0)),0)</f>
        <v>0</v>
      </c>
      <c r="E820" s="527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388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396</v>
      </c>
      <c r="C822" s="244">
        <f ca="1">IF(ISBLANK(OFFSET($D$62,C819,0)),0,IF(OFFSET($C$62,C819,0)&gt;10,ROUND(C821*am_maszyny,0),IF(C821&lt;0,0,C821)))</f>
        <v>0</v>
      </c>
      <c r="D822" s="21"/>
      <c r="E822" s="21"/>
      <c r="F822" s="21"/>
      <c r="G822" s="21"/>
      <c r="I822" s="21"/>
      <c r="J822" s="458" cm="1">
        <f t="array" aca="1" ref="J822" ca="1">OFFSET('Środki trwałe'!$C$195,'Rozliczenie dotacji'!D819,,)</f>
        <v>0</v>
      </c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397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814">ROUND(K823+L822,0)</f>
        <v>0</v>
      </c>
      <c r="M823" s="22">
        <f t="shared" ca="1" si="814"/>
        <v>0</v>
      </c>
      <c r="N823" s="22">
        <f t="shared" ca="1" si="814"/>
        <v>0</v>
      </c>
      <c r="O823" s="22">
        <f t="shared" ca="1" si="814"/>
        <v>0</v>
      </c>
      <c r="P823" s="22">
        <f t="shared" ca="1" si="814"/>
        <v>0</v>
      </c>
      <c r="Q823" s="22">
        <f t="shared" ca="1" si="814"/>
        <v>0</v>
      </c>
      <c r="R823" s="22">
        <f t="shared" ca="1" si="814"/>
        <v>0</v>
      </c>
      <c r="S823" s="22">
        <f t="shared" ca="1" si="814"/>
        <v>0</v>
      </c>
      <c r="T823" s="22">
        <f t="shared" ca="1" si="814"/>
        <v>0</v>
      </c>
      <c r="U823" s="22">
        <f t="shared" ca="1" si="814"/>
        <v>0</v>
      </c>
      <c r="V823" s="22">
        <f t="shared" ca="1" si="814"/>
        <v>0</v>
      </c>
      <c r="W823" s="22">
        <f t="shared" ca="1" si="814"/>
        <v>0</v>
      </c>
      <c r="X823" s="22">
        <f ca="1">ROUND(W823+X822,0)</f>
        <v>0</v>
      </c>
      <c r="Y823" s="22">
        <f t="shared" ref="Y823:AA823" ca="1" si="815">ROUND(X823+Y822,0)</f>
        <v>0</v>
      </c>
      <c r="Z823" s="22">
        <f t="shared" ca="1" si="815"/>
        <v>0</v>
      </c>
      <c r="AA823" s="22">
        <f t="shared" ca="1" si="815"/>
        <v>0</v>
      </c>
      <c r="AB823" s="22">
        <f t="shared" ref="AB823" ca="1" si="816">ROUND(AA823+AB822,0)</f>
        <v>0</v>
      </c>
      <c r="AC823" s="22">
        <f t="shared" ref="AC823" ca="1" si="817">ROUND(AB823+AC822,0)</f>
        <v>0</v>
      </c>
      <c r="AD823" s="22">
        <f t="shared" ref="AD823" ca="1" si="818">ROUND(AC823+AD822,0)</f>
        <v>0</v>
      </c>
      <c r="AE823" s="22">
        <f t="shared" ref="AE823" ca="1" si="819">ROUND(AD823+AE822,0)</f>
        <v>0</v>
      </c>
    </row>
    <row r="824" spans="1:31" hidden="1">
      <c r="A824" s="258"/>
      <c r="B824" s="21" t="s">
        <v>388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820">IF($C820=LataProjekcji,ROUND($C821-K823,0),ROUND(IF(K822=0,0,$C821-K823),0))</f>
        <v>0</v>
      </c>
      <c r="L824" s="76">
        <f t="shared" ca="1" si="820"/>
        <v>0</v>
      </c>
      <c r="M824" s="76">
        <f t="shared" ca="1" si="820"/>
        <v>0</v>
      </c>
      <c r="N824" s="76">
        <f t="shared" ca="1" si="820"/>
        <v>0</v>
      </c>
      <c r="O824" s="76">
        <f t="shared" ca="1" si="820"/>
        <v>0</v>
      </c>
      <c r="P824" s="76">
        <f t="shared" ca="1" si="820"/>
        <v>0</v>
      </c>
      <c r="Q824" s="76">
        <f t="shared" ca="1" si="820"/>
        <v>0</v>
      </c>
      <c r="R824" s="76">
        <f t="shared" ca="1" si="820"/>
        <v>0</v>
      </c>
      <c r="S824" s="76">
        <f t="shared" ca="1" si="820"/>
        <v>0</v>
      </c>
      <c r="T824" s="76">
        <f t="shared" ca="1" si="820"/>
        <v>0</v>
      </c>
      <c r="U824" s="76">
        <f t="shared" ca="1" si="820"/>
        <v>0</v>
      </c>
      <c r="V824" s="76">
        <f t="shared" ca="1" si="820"/>
        <v>0</v>
      </c>
      <c r="W824" s="76">
        <f t="shared" ca="1" si="820"/>
        <v>0</v>
      </c>
      <c r="X824" s="76">
        <f t="shared" ref="X824:AA824" ca="1" si="821">IF($C820=LataProjekcji,ROUND($C821-X823,0),ROUND(IF(X822=0,0,$C821-X823),0))</f>
        <v>0</v>
      </c>
      <c r="Y824" s="76">
        <f t="shared" ca="1" si="821"/>
        <v>0</v>
      </c>
      <c r="Z824" s="76">
        <f t="shared" ca="1" si="821"/>
        <v>0</v>
      </c>
      <c r="AA824" s="76">
        <f t="shared" ca="1" si="821"/>
        <v>0</v>
      </c>
      <c r="AB824" s="76">
        <f t="shared" ref="AB824:AE824" ca="1" si="822">IF($C820=LataProjekcji,ROUND($C821-AB823,0),ROUND(IF(AB822=0,0,$C821-AB823),0))</f>
        <v>0</v>
      </c>
      <c r="AC824" s="76">
        <f t="shared" ca="1" si="822"/>
        <v>0</v>
      </c>
      <c r="AD824" s="76">
        <f t="shared" ca="1" si="822"/>
        <v>0</v>
      </c>
      <c r="AE824" s="76">
        <f t="shared" ca="1" si="822"/>
        <v>0</v>
      </c>
    </row>
    <row r="825" spans="1:31" hidden="1">
      <c r="A825" s="258"/>
      <c r="B825" s="21"/>
      <c r="C825" s="22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373</v>
      </c>
      <c r="C826" s="21">
        <f>C819+1</f>
        <v>98</v>
      </c>
      <c r="D826" s="458">
        <f>D819+1</f>
        <v>232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395</v>
      </c>
      <c r="C827" s="164">
        <f ca="1">IFERROR(YEAR(OFFSET($D$62,C826,0)),0)</f>
        <v>0</v>
      </c>
      <c r="D827" s="164">
        <f ca="1">IFERROR(MONTH(OFFSET($D$62,C826,0)),0)</f>
        <v>0</v>
      </c>
      <c r="E827" s="527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388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396</v>
      </c>
      <c r="C829" s="244">
        <f ca="1">IF(ISBLANK(OFFSET($D$62,C826,0)),0,IF(OFFSET($C$62,C826,0)&gt;10,ROUND(C828*am_maszyny,0),IF(C828&lt;0,0,C828)))</f>
        <v>0</v>
      </c>
      <c r="D829" s="21"/>
      <c r="E829" s="21"/>
      <c r="F829" s="21"/>
      <c r="G829" s="21"/>
      <c r="I829" s="21"/>
      <c r="J829" s="458" cm="1">
        <f t="array" aca="1" ref="J829" ca="1">OFFSET('Środki trwałe'!$C$195,'Rozliczenie dotacji'!D826,,)</f>
        <v>0</v>
      </c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397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823">ROUND(K830+L829,0)</f>
        <v>0</v>
      </c>
      <c r="M830" s="22">
        <f t="shared" ca="1" si="823"/>
        <v>0</v>
      </c>
      <c r="N830" s="22">
        <f t="shared" ca="1" si="823"/>
        <v>0</v>
      </c>
      <c r="O830" s="22">
        <f t="shared" ca="1" si="823"/>
        <v>0</v>
      </c>
      <c r="P830" s="22">
        <f t="shared" ca="1" si="823"/>
        <v>0</v>
      </c>
      <c r="Q830" s="22">
        <f t="shared" ca="1" si="823"/>
        <v>0</v>
      </c>
      <c r="R830" s="22">
        <f t="shared" ca="1" si="823"/>
        <v>0</v>
      </c>
      <c r="S830" s="22">
        <f t="shared" ca="1" si="823"/>
        <v>0</v>
      </c>
      <c r="T830" s="22">
        <f t="shared" ca="1" si="823"/>
        <v>0</v>
      </c>
      <c r="U830" s="22">
        <f t="shared" ca="1" si="823"/>
        <v>0</v>
      </c>
      <c r="V830" s="22">
        <f t="shared" ca="1" si="823"/>
        <v>0</v>
      </c>
      <c r="W830" s="22">
        <f t="shared" ca="1" si="823"/>
        <v>0</v>
      </c>
      <c r="X830" s="22">
        <f ca="1">ROUND(W830+X829,0)</f>
        <v>0</v>
      </c>
      <c r="Y830" s="22">
        <f t="shared" ref="Y830:AA830" ca="1" si="824">ROUND(X830+Y829,0)</f>
        <v>0</v>
      </c>
      <c r="Z830" s="22">
        <f t="shared" ca="1" si="824"/>
        <v>0</v>
      </c>
      <c r="AA830" s="22">
        <f t="shared" ca="1" si="824"/>
        <v>0</v>
      </c>
      <c r="AB830" s="22">
        <f t="shared" ref="AB830" ca="1" si="825">ROUND(AA830+AB829,0)</f>
        <v>0</v>
      </c>
      <c r="AC830" s="22">
        <f t="shared" ref="AC830" ca="1" si="826">ROUND(AB830+AC829,0)</f>
        <v>0</v>
      </c>
      <c r="AD830" s="22">
        <f t="shared" ref="AD830" ca="1" si="827">ROUND(AC830+AD829,0)</f>
        <v>0</v>
      </c>
      <c r="AE830" s="22">
        <f t="shared" ref="AE830" ca="1" si="828">ROUND(AD830+AE829,0)</f>
        <v>0</v>
      </c>
    </row>
    <row r="831" spans="1:31" hidden="1">
      <c r="A831" s="258"/>
      <c r="B831" s="21" t="s">
        <v>388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829">IF($C827=LataProjekcji,ROUND($C828-K830,0),ROUND(IF(K829=0,0,$C828-K830),0))</f>
        <v>0</v>
      </c>
      <c r="L831" s="76">
        <f t="shared" ca="1" si="829"/>
        <v>0</v>
      </c>
      <c r="M831" s="76">
        <f t="shared" ca="1" si="829"/>
        <v>0</v>
      </c>
      <c r="N831" s="76">
        <f t="shared" ca="1" si="829"/>
        <v>0</v>
      </c>
      <c r="O831" s="76">
        <f t="shared" ca="1" si="829"/>
        <v>0</v>
      </c>
      <c r="P831" s="76">
        <f t="shared" ca="1" si="829"/>
        <v>0</v>
      </c>
      <c r="Q831" s="76">
        <f t="shared" ca="1" si="829"/>
        <v>0</v>
      </c>
      <c r="R831" s="76">
        <f t="shared" ca="1" si="829"/>
        <v>0</v>
      </c>
      <c r="S831" s="76">
        <f t="shared" ca="1" si="829"/>
        <v>0</v>
      </c>
      <c r="T831" s="76">
        <f t="shared" ca="1" si="829"/>
        <v>0</v>
      </c>
      <c r="U831" s="76">
        <f t="shared" ca="1" si="829"/>
        <v>0</v>
      </c>
      <c r="V831" s="76">
        <f t="shared" ca="1" si="829"/>
        <v>0</v>
      </c>
      <c r="W831" s="76">
        <f t="shared" ca="1" si="829"/>
        <v>0</v>
      </c>
      <c r="X831" s="76">
        <f t="shared" ref="X831:AA831" ca="1" si="830">IF($C827=LataProjekcji,ROUND($C828-X830,0),ROUND(IF(X829=0,0,$C828-X830),0))</f>
        <v>0</v>
      </c>
      <c r="Y831" s="76">
        <f t="shared" ca="1" si="830"/>
        <v>0</v>
      </c>
      <c r="Z831" s="76">
        <f t="shared" ca="1" si="830"/>
        <v>0</v>
      </c>
      <c r="AA831" s="76">
        <f t="shared" ca="1" si="830"/>
        <v>0</v>
      </c>
      <c r="AB831" s="76">
        <f t="shared" ref="AB831:AE831" ca="1" si="831">IF($C827=LataProjekcji,ROUND($C828-AB830,0),ROUND(IF(AB829=0,0,$C828-AB830),0))</f>
        <v>0</v>
      </c>
      <c r="AC831" s="76">
        <f t="shared" ca="1" si="831"/>
        <v>0</v>
      </c>
      <c r="AD831" s="76">
        <f t="shared" ca="1" si="831"/>
        <v>0</v>
      </c>
      <c r="AE831" s="76">
        <f t="shared" ca="1" si="831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373</v>
      </c>
      <c r="C833" s="21">
        <f>C826+1</f>
        <v>99</v>
      </c>
      <c r="D833" s="458">
        <f>D826+1</f>
        <v>233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395</v>
      </c>
      <c r="C834" s="164">
        <f ca="1">IFERROR(YEAR(OFFSET($D$62,C833,0)),0)</f>
        <v>0</v>
      </c>
      <c r="D834" s="164">
        <f ca="1">IFERROR(MONTH(OFFSET($D$62,C833,0)),0)</f>
        <v>0</v>
      </c>
      <c r="E834" s="527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388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396</v>
      </c>
      <c r="C836" s="244">
        <f ca="1">IF(ISBLANK(OFFSET($D$62,C833,0)),0,IF(OFFSET($C$62,C833,0)&gt;10,ROUND(C835*am_maszyny,0),IF(C835&lt;0,0,C835)))</f>
        <v>0</v>
      </c>
      <c r="D836" s="21"/>
      <c r="E836" s="21"/>
      <c r="F836" s="21"/>
      <c r="G836" s="21"/>
      <c r="I836" s="21"/>
      <c r="J836" s="458" cm="1">
        <f t="array" aca="1" ref="J836" ca="1">OFFSET('Środki trwałe'!$C$195,'Rozliczenie dotacji'!D833,,)</f>
        <v>0</v>
      </c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397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832">ROUND(K837+L836,0)</f>
        <v>0</v>
      </c>
      <c r="M837" s="22">
        <f t="shared" ca="1" si="832"/>
        <v>0</v>
      </c>
      <c r="N837" s="22">
        <f t="shared" ca="1" si="832"/>
        <v>0</v>
      </c>
      <c r="O837" s="22">
        <f t="shared" ca="1" si="832"/>
        <v>0</v>
      </c>
      <c r="P837" s="22">
        <f t="shared" ca="1" si="832"/>
        <v>0</v>
      </c>
      <c r="Q837" s="22">
        <f t="shared" ca="1" si="832"/>
        <v>0</v>
      </c>
      <c r="R837" s="22">
        <f t="shared" ca="1" si="832"/>
        <v>0</v>
      </c>
      <c r="S837" s="22">
        <f t="shared" ca="1" si="832"/>
        <v>0</v>
      </c>
      <c r="T837" s="22">
        <f t="shared" ca="1" si="832"/>
        <v>0</v>
      </c>
      <c r="U837" s="22">
        <f t="shared" ca="1" si="832"/>
        <v>0</v>
      </c>
      <c r="V837" s="22">
        <f t="shared" ca="1" si="832"/>
        <v>0</v>
      </c>
      <c r="W837" s="22">
        <f t="shared" ca="1" si="832"/>
        <v>0</v>
      </c>
      <c r="X837" s="22">
        <f ca="1">ROUND(W837+X836,0)</f>
        <v>0</v>
      </c>
      <c r="Y837" s="22">
        <f t="shared" ref="Y837:AA837" ca="1" si="833">ROUND(X837+Y836,0)</f>
        <v>0</v>
      </c>
      <c r="Z837" s="22">
        <f t="shared" ca="1" si="833"/>
        <v>0</v>
      </c>
      <c r="AA837" s="22">
        <f t="shared" ca="1" si="833"/>
        <v>0</v>
      </c>
      <c r="AB837" s="22">
        <f t="shared" ref="AB837" ca="1" si="834">ROUND(AA837+AB836,0)</f>
        <v>0</v>
      </c>
      <c r="AC837" s="22">
        <f t="shared" ref="AC837" ca="1" si="835">ROUND(AB837+AC836,0)</f>
        <v>0</v>
      </c>
      <c r="AD837" s="22">
        <f t="shared" ref="AD837" ca="1" si="836">ROUND(AC837+AD836,0)</f>
        <v>0</v>
      </c>
      <c r="AE837" s="22">
        <f t="shared" ref="AE837" ca="1" si="837">ROUND(AD837+AE836,0)</f>
        <v>0</v>
      </c>
    </row>
    <row r="838" spans="1:31" hidden="1">
      <c r="A838" s="258"/>
      <c r="B838" s="21" t="s">
        <v>388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38">IF($C834=LataProjekcji,ROUND($C835-K837,0),ROUND(IF(K836=0,0,$C835-K837),0))</f>
        <v>0</v>
      </c>
      <c r="L838" s="76">
        <f t="shared" ca="1" si="838"/>
        <v>0</v>
      </c>
      <c r="M838" s="76">
        <f t="shared" ca="1" si="838"/>
        <v>0</v>
      </c>
      <c r="N838" s="76">
        <f t="shared" ca="1" si="838"/>
        <v>0</v>
      </c>
      <c r="O838" s="76">
        <f t="shared" ca="1" si="838"/>
        <v>0</v>
      </c>
      <c r="P838" s="76">
        <f t="shared" ca="1" si="838"/>
        <v>0</v>
      </c>
      <c r="Q838" s="76">
        <f t="shared" ca="1" si="838"/>
        <v>0</v>
      </c>
      <c r="R838" s="76">
        <f t="shared" ca="1" si="838"/>
        <v>0</v>
      </c>
      <c r="S838" s="76">
        <f t="shared" ca="1" si="838"/>
        <v>0</v>
      </c>
      <c r="T838" s="76">
        <f t="shared" ca="1" si="838"/>
        <v>0</v>
      </c>
      <c r="U838" s="76">
        <f t="shared" ca="1" si="838"/>
        <v>0</v>
      </c>
      <c r="V838" s="76">
        <f t="shared" ca="1" si="838"/>
        <v>0</v>
      </c>
      <c r="W838" s="76">
        <f t="shared" ca="1" si="838"/>
        <v>0</v>
      </c>
      <c r="X838" s="76">
        <f t="shared" ref="X838:AA838" ca="1" si="839">IF($C834=LataProjekcji,ROUND($C835-X837,0),ROUND(IF(X836=0,0,$C835-X837),0))</f>
        <v>0</v>
      </c>
      <c r="Y838" s="76">
        <f t="shared" ca="1" si="839"/>
        <v>0</v>
      </c>
      <c r="Z838" s="76">
        <f t="shared" ca="1" si="839"/>
        <v>0</v>
      </c>
      <c r="AA838" s="76">
        <f t="shared" ca="1" si="839"/>
        <v>0</v>
      </c>
      <c r="AB838" s="76">
        <f t="shared" ref="AB838:AE838" ca="1" si="840">IF($C834=LataProjekcji,ROUND($C835-AB837,0),ROUND(IF(AB836=0,0,$C835-AB837),0))</f>
        <v>0</v>
      </c>
      <c r="AC838" s="76">
        <f t="shared" ca="1" si="840"/>
        <v>0</v>
      </c>
      <c r="AD838" s="76">
        <f t="shared" ca="1" si="840"/>
        <v>0</v>
      </c>
      <c r="AE838" s="76">
        <f t="shared" ca="1" si="840"/>
        <v>0</v>
      </c>
    </row>
    <row r="839" spans="1:31" hidden="1">
      <c r="A839" s="258"/>
      <c r="B839" s="20"/>
      <c r="C839" s="21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373</v>
      </c>
      <c r="C840" s="21">
        <f>C833+1</f>
        <v>100</v>
      </c>
      <c r="D840" s="458">
        <f>D833+1</f>
        <v>234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395</v>
      </c>
      <c r="C841" s="164">
        <f ca="1">IFERROR(YEAR(OFFSET($D$62,C840,0)),0)</f>
        <v>0</v>
      </c>
      <c r="D841" s="164">
        <f ca="1">IFERROR(MONTH(OFFSET($D$62,C840,0)),0)</f>
        <v>0</v>
      </c>
      <c r="E841" s="527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388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396</v>
      </c>
      <c r="C843" s="244">
        <f ca="1">IF(ISBLANK(OFFSET($D$62,C840,0)),0,IF(OFFSET($C$62,C840,0)&gt;10,ROUND(C842*am_maszyny,0),IF(C842&lt;0,0,C842)))</f>
        <v>0</v>
      </c>
      <c r="D843" s="21"/>
      <c r="E843" s="21"/>
      <c r="F843" s="21"/>
      <c r="G843" s="21"/>
      <c r="I843" s="21"/>
      <c r="J843" s="458" cm="1">
        <f t="array" aca="1" ref="J843" ca="1">OFFSET('Środki trwałe'!$C$195,'Rozliczenie dotacji'!D840,,)</f>
        <v>0</v>
      </c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397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41">ROUND(K844+L843,0)</f>
        <v>0</v>
      </c>
      <c r="M844" s="22">
        <f t="shared" ca="1" si="841"/>
        <v>0</v>
      </c>
      <c r="N844" s="22">
        <f t="shared" ca="1" si="841"/>
        <v>0</v>
      </c>
      <c r="O844" s="22">
        <f t="shared" ca="1" si="841"/>
        <v>0</v>
      </c>
      <c r="P844" s="22">
        <f t="shared" ca="1" si="841"/>
        <v>0</v>
      </c>
      <c r="Q844" s="22">
        <f t="shared" ca="1" si="841"/>
        <v>0</v>
      </c>
      <c r="R844" s="22">
        <f t="shared" ca="1" si="841"/>
        <v>0</v>
      </c>
      <c r="S844" s="22">
        <f t="shared" ca="1" si="841"/>
        <v>0</v>
      </c>
      <c r="T844" s="22">
        <f t="shared" ca="1" si="841"/>
        <v>0</v>
      </c>
      <c r="U844" s="22">
        <f t="shared" ca="1" si="841"/>
        <v>0</v>
      </c>
      <c r="V844" s="22">
        <f t="shared" ca="1" si="841"/>
        <v>0</v>
      </c>
      <c r="W844" s="22">
        <f t="shared" ca="1" si="841"/>
        <v>0</v>
      </c>
      <c r="X844" s="22">
        <f ca="1">ROUND(W844+X843,0)</f>
        <v>0</v>
      </c>
      <c r="Y844" s="22">
        <f t="shared" ref="Y844:AA844" ca="1" si="842">ROUND(X844+Y843,0)</f>
        <v>0</v>
      </c>
      <c r="Z844" s="22">
        <f t="shared" ca="1" si="842"/>
        <v>0</v>
      </c>
      <c r="AA844" s="22">
        <f t="shared" ca="1" si="842"/>
        <v>0</v>
      </c>
      <c r="AB844" s="22">
        <f t="shared" ref="AB844" ca="1" si="843">ROUND(AA844+AB843,0)</f>
        <v>0</v>
      </c>
      <c r="AC844" s="22">
        <f t="shared" ref="AC844" ca="1" si="844">ROUND(AB844+AC843,0)</f>
        <v>0</v>
      </c>
      <c r="AD844" s="22">
        <f t="shared" ref="AD844" ca="1" si="845">ROUND(AC844+AD843,0)</f>
        <v>0</v>
      </c>
      <c r="AE844" s="22">
        <f t="shared" ref="AE844" ca="1" si="846">ROUND(AD844+AE843,0)</f>
        <v>0</v>
      </c>
    </row>
    <row r="845" spans="1:31" hidden="1">
      <c r="A845" s="258"/>
      <c r="B845" s="21" t="s">
        <v>388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47">IF($C841=LataProjekcji,ROUND($C842-K844,0),ROUND(IF(K843=0,0,$C842-K844),0))</f>
        <v>0</v>
      </c>
      <c r="L845" s="76">
        <f t="shared" ca="1" si="847"/>
        <v>0</v>
      </c>
      <c r="M845" s="76">
        <f t="shared" ca="1" si="847"/>
        <v>0</v>
      </c>
      <c r="N845" s="76">
        <f t="shared" ca="1" si="847"/>
        <v>0</v>
      </c>
      <c r="O845" s="76">
        <f t="shared" ca="1" si="847"/>
        <v>0</v>
      </c>
      <c r="P845" s="76">
        <f t="shared" ca="1" si="847"/>
        <v>0</v>
      </c>
      <c r="Q845" s="76">
        <f t="shared" ca="1" si="847"/>
        <v>0</v>
      </c>
      <c r="R845" s="76">
        <f t="shared" ca="1" si="847"/>
        <v>0</v>
      </c>
      <c r="S845" s="76">
        <f t="shared" ca="1" si="847"/>
        <v>0</v>
      </c>
      <c r="T845" s="76">
        <f t="shared" ca="1" si="847"/>
        <v>0</v>
      </c>
      <c r="U845" s="76">
        <f t="shared" ca="1" si="847"/>
        <v>0</v>
      </c>
      <c r="V845" s="76">
        <f t="shared" ca="1" si="847"/>
        <v>0</v>
      </c>
      <c r="W845" s="76">
        <f t="shared" ca="1" si="847"/>
        <v>0</v>
      </c>
      <c r="X845" s="76">
        <f t="shared" ref="X845:AA845" ca="1" si="848">IF($C841=LataProjekcji,ROUND($C842-X844,0),ROUND(IF(X843=0,0,$C842-X844),0))</f>
        <v>0</v>
      </c>
      <c r="Y845" s="76">
        <f t="shared" ca="1" si="848"/>
        <v>0</v>
      </c>
      <c r="Z845" s="76">
        <f t="shared" ca="1" si="848"/>
        <v>0</v>
      </c>
      <c r="AA845" s="76">
        <f t="shared" ca="1" si="848"/>
        <v>0</v>
      </c>
      <c r="AB845" s="76">
        <f t="shared" ref="AB845:AE845" ca="1" si="849">IF($C841=LataProjekcji,ROUND($C842-AB844,0),ROUND(IF(AB843=0,0,$C842-AB844),0))</f>
        <v>0</v>
      </c>
      <c r="AC845" s="76">
        <f t="shared" ca="1" si="849"/>
        <v>0</v>
      </c>
      <c r="AD845" s="76">
        <f t="shared" ca="1" si="849"/>
        <v>0</v>
      </c>
      <c r="AE845" s="76">
        <f t="shared" ca="1" si="849"/>
        <v>0</v>
      </c>
    </row>
    <row r="846" spans="1:31" hidden="1">
      <c r="A846" s="258"/>
      <c r="B846" s="21"/>
      <c r="C846" s="22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373</v>
      </c>
      <c r="C847" s="21">
        <f>C840+1</f>
        <v>101</v>
      </c>
      <c r="D847" s="458">
        <f>D840+1</f>
        <v>235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395</v>
      </c>
      <c r="C848" s="164">
        <f ca="1">IFERROR(YEAR(OFFSET($D$62,C847,0)),0)</f>
        <v>0</v>
      </c>
      <c r="D848" s="164">
        <f ca="1">IFERROR(MONTH(OFFSET($D$62,C847,0)),0)</f>
        <v>0</v>
      </c>
      <c r="E848" s="527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388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396</v>
      </c>
      <c r="C850" s="244">
        <f ca="1">IF(ISBLANK(OFFSET($D$62,C847,0)),0,IF(OFFSET($C$62,C847,0)&gt;10,ROUND(C849*am_maszyny,0),IF(C849&lt;0,0,C849)))</f>
        <v>0</v>
      </c>
      <c r="D850" s="21"/>
      <c r="E850" s="21"/>
      <c r="F850" s="21"/>
      <c r="G850" s="21"/>
      <c r="I850" s="21"/>
      <c r="J850" s="458" cm="1">
        <f t="array" aca="1" ref="J850" ca="1">OFFSET('Środki trwałe'!$C$195,'Rozliczenie dotacji'!D847,,)</f>
        <v>0</v>
      </c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397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50">ROUND(K851+L850,0)</f>
        <v>0</v>
      </c>
      <c r="M851" s="22">
        <f t="shared" ca="1" si="850"/>
        <v>0</v>
      </c>
      <c r="N851" s="22">
        <f t="shared" ca="1" si="850"/>
        <v>0</v>
      </c>
      <c r="O851" s="22">
        <f t="shared" ca="1" si="850"/>
        <v>0</v>
      </c>
      <c r="P851" s="22">
        <f t="shared" ca="1" si="850"/>
        <v>0</v>
      </c>
      <c r="Q851" s="22">
        <f t="shared" ca="1" si="850"/>
        <v>0</v>
      </c>
      <c r="R851" s="22">
        <f t="shared" ca="1" si="850"/>
        <v>0</v>
      </c>
      <c r="S851" s="22">
        <f t="shared" ca="1" si="850"/>
        <v>0</v>
      </c>
      <c r="T851" s="22">
        <f t="shared" ca="1" si="850"/>
        <v>0</v>
      </c>
      <c r="U851" s="22">
        <f t="shared" ca="1" si="850"/>
        <v>0</v>
      </c>
      <c r="V851" s="22">
        <f t="shared" ca="1" si="850"/>
        <v>0</v>
      </c>
      <c r="W851" s="22">
        <f t="shared" ca="1" si="850"/>
        <v>0</v>
      </c>
      <c r="X851" s="22">
        <f ca="1">ROUND(W851+X850,0)</f>
        <v>0</v>
      </c>
      <c r="Y851" s="22">
        <f t="shared" ref="Y851:AA851" ca="1" si="851">ROUND(X851+Y850,0)</f>
        <v>0</v>
      </c>
      <c r="Z851" s="22">
        <f t="shared" ca="1" si="851"/>
        <v>0</v>
      </c>
      <c r="AA851" s="22">
        <f t="shared" ca="1" si="851"/>
        <v>0</v>
      </c>
      <c r="AB851" s="22">
        <f t="shared" ref="AB851" ca="1" si="852">ROUND(AA851+AB850,0)</f>
        <v>0</v>
      </c>
      <c r="AC851" s="22">
        <f t="shared" ref="AC851" ca="1" si="853">ROUND(AB851+AC850,0)</f>
        <v>0</v>
      </c>
      <c r="AD851" s="22">
        <f t="shared" ref="AD851" ca="1" si="854">ROUND(AC851+AD850,0)</f>
        <v>0</v>
      </c>
      <c r="AE851" s="22">
        <f t="shared" ref="AE851" ca="1" si="855">ROUND(AD851+AE850,0)</f>
        <v>0</v>
      </c>
    </row>
    <row r="852" spans="1:31" hidden="1">
      <c r="A852" s="258"/>
      <c r="B852" s="21" t="s">
        <v>388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56">IF($C848=LataProjekcji,ROUND($C849-K851,0),ROUND(IF(K850=0,0,$C849-K851),0))</f>
        <v>0</v>
      </c>
      <c r="L852" s="76">
        <f t="shared" ca="1" si="856"/>
        <v>0</v>
      </c>
      <c r="M852" s="76">
        <f t="shared" ca="1" si="856"/>
        <v>0</v>
      </c>
      <c r="N852" s="76">
        <f t="shared" ca="1" si="856"/>
        <v>0</v>
      </c>
      <c r="O852" s="76">
        <f t="shared" ca="1" si="856"/>
        <v>0</v>
      </c>
      <c r="P852" s="76">
        <f t="shared" ca="1" si="856"/>
        <v>0</v>
      </c>
      <c r="Q852" s="76">
        <f t="shared" ca="1" si="856"/>
        <v>0</v>
      </c>
      <c r="R852" s="76">
        <f t="shared" ca="1" si="856"/>
        <v>0</v>
      </c>
      <c r="S852" s="76">
        <f t="shared" ca="1" si="856"/>
        <v>0</v>
      </c>
      <c r="T852" s="76">
        <f t="shared" ca="1" si="856"/>
        <v>0</v>
      </c>
      <c r="U852" s="76">
        <f t="shared" ca="1" si="856"/>
        <v>0</v>
      </c>
      <c r="V852" s="76">
        <f t="shared" ca="1" si="856"/>
        <v>0</v>
      </c>
      <c r="W852" s="76">
        <f t="shared" ca="1" si="856"/>
        <v>0</v>
      </c>
      <c r="X852" s="76">
        <f t="shared" ref="X852:AA852" ca="1" si="857">IF($C848=LataProjekcji,ROUND($C849-X851,0),ROUND(IF(X850=0,0,$C849-X851),0))</f>
        <v>0</v>
      </c>
      <c r="Y852" s="76">
        <f t="shared" ca="1" si="857"/>
        <v>0</v>
      </c>
      <c r="Z852" s="76">
        <f t="shared" ca="1" si="857"/>
        <v>0</v>
      </c>
      <c r="AA852" s="76">
        <f t="shared" ca="1" si="857"/>
        <v>0</v>
      </c>
      <c r="AB852" s="76">
        <f t="shared" ref="AB852:AE852" ca="1" si="858">IF($C848=LataProjekcji,ROUND($C849-AB851,0),ROUND(IF(AB850=0,0,$C849-AB851),0))</f>
        <v>0</v>
      </c>
      <c r="AC852" s="76">
        <f t="shared" ca="1" si="858"/>
        <v>0</v>
      </c>
      <c r="AD852" s="76">
        <f t="shared" ca="1" si="858"/>
        <v>0</v>
      </c>
      <c r="AE852" s="76">
        <f t="shared" ca="1" si="858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373</v>
      </c>
      <c r="C854" s="21">
        <f>C847+1</f>
        <v>102</v>
      </c>
      <c r="D854" s="458">
        <f>D847+1</f>
        <v>236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395</v>
      </c>
      <c r="C855" s="164">
        <f ca="1">IFERROR(YEAR(OFFSET($D$62,C854,0)),0)</f>
        <v>0</v>
      </c>
      <c r="D855" s="164">
        <f ca="1">IFERROR(MONTH(OFFSET($D$62,C854,0)),0)</f>
        <v>0</v>
      </c>
      <c r="E855" s="527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388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396</v>
      </c>
      <c r="C857" s="244">
        <f ca="1">IF(ISBLANK(OFFSET($D$62,C854,0)),0,IF(OFFSET($C$62,C854,0)&gt;10,ROUND(C856*am_maszyny,0),IF(C856&lt;0,0,C856)))</f>
        <v>0</v>
      </c>
      <c r="D857" s="21"/>
      <c r="E857" s="21"/>
      <c r="F857" s="21"/>
      <c r="G857" s="21"/>
      <c r="I857" s="21"/>
      <c r="J857" s="458" cm="1">
        <f t="array" aca="1" ref="J857" ca="1">OFFSET('Środki trwałe'!$C$195,'Rozliczenie dotacji'!D854,,)</f>
        <v>0</v>
      </c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397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59">ROUND(K858+L857,0)</f>
        <v>0</v>
      </c>
      <c r="M858" s="22">
        <f t="shared" ca="1" si="859"/>
        <v>0</v>
      </c>
      <c r="N858" s="22">
        <f t="shared" ca="1" si="859"/>
        <v>0</v>
      </c>
      <c r="O858" s="22">
        <f t="shared" ca="1" si="859"/>
        <v>0</v>
      </c>
      <c r="P858" s="22">
        <f t="shared" ca="1" si="859"/>
        <v>0</v>
      </c>
      <c r="Q858" s="22">
        <f t="shared" ca="1" si="859"/>
        <v>0</v>
      </c>
      <c r="R858" s="22">
        <f t="shared" ca="1" si="859"/>
        <v>0</v>
      </c>
      <c r="S858" s="22">
        <f t="shared" ca="1" si="859"/>
        <v>0</v>
      </c>
      <c r="T858" s="22">
        <f t="shared" ca="1" si="859"/>
        <v>0</v>
      </c>
      <c r="U858" s="22">
        <f t="shared" ca="1" si="859"/>
        <v>0</v>
      </c>
      <c r="V858" s="22">
        <f t="shared" ca="1" si="859"/>
        <v>0</v>
      </c>
      <c r="W858" s="22">
        <f t="shared" ca="1" si="859"/>
        <v>0</v>
      </c>
      <c r="X858" s="22">
        <f ca="1">ROUND(W858+X857,0)</f>
        <v>0</v>
      </c>
      <c r="Y858" s="22">
        <f t="shared" ref="Y858:AA858" ca="1" si="860">ROUND(X858+Y857,0)</f>
        <v>0</v>
      </c>
      <c r="Z858" s="22">
        <f t="shared" ca="1" si="860"/>
        <v>0</v>
      </c>
      <c r="AA858" s="22">
        <f t="shared" ca="1" si="860"/>
        <v>0</v>
      </c>
      <c r="AB858" s="22">
        <f t="shared" ref="AB858" ca="1" si="861">ROUND(AA858+AB857,0)</f>
        <v>0</v>
      </c>
      <c r="AC858" s="22">
        <f t="shared" ref="AC858" ca="1" si="862">ROUND(AB858+AC857,0)</f>
        <v>0</v>
      </c>
      <c r="AD858" s="22">
        <f t="shared" ref="AD858" ca="1" si="863">ROUND(AC858+AD857,0)</f>
        <v>0</v>
      </c>
      <c r="AE858" s="22">
        <f t="shared" ref="AE858" ca="1" si="864">ROUND(AD858+AE857,0)</f>
        <v>0</v>
      </c>
    </row>
    <row r="859" spans="1:31" hidden="1">
      <c r="A859" s="258"/>
      <c r="B859" s="21" t="s">
        <v>388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65">IF($C855=LataProjekcji,ROUND($C856-K858,0),ROUND(IF(K857=0,0,$C856-K858),0))</f>
        <v>0</v>
      </c>
      <c r="L859" s="76">
        <f t="shared" ca="1" si="865"/>
        <v>0</v>
      </c>
      <c r="M859" s="76">
        <f t="shared" ca="1" si="865"/>
        <v>0</v>
      </c>
      <c r="N859" s="76">
        <f t="shared" ca="1" si="865"/>
        <v>0</v>
      </c>
      <c r="O859" s="76">
        <f t="shared" ca="1" si="865"/>
        <v>0</v>
      </c>
      <c r="P859" s="76">
        <f t="shared" ca="1" si="865"/>
        <v>0</v>
      </c>
      <c r="Q859" s="76">
        <f t="shared" ca="1" si="865"/>
        <v>0</v>
      </c>
      <c r="R859" s="76">
        <f t="shared" ca="1" si="865"/>
        <v>0</v>
      </c>
      <c r="S859" s="76">
        <f t="shared" ca="1" si="865"/>
        <v>0</v>
      </c>
      <c r="T859" s="76">
        <f t="shared" ca="1" si="865"/>
        <v>0</v>
      </c>
      <c r="U859" s="76">
        <f t="shared" ca="1" si="865"/>
        <v>0</v>
      </c>
      <c r="V859" s="76">
        <f t="shared" ca="1" si="865"/>
        <v>0</v>
      </c>
      <c r="W859" s="76">
        <f t="shared" ca="1" si="865"/>
        <v>0</v>
      </c>
      <c r="X859" s="76">
        <f t="shared" ref="X859:AA859" ca="1" si="866">IF($C855=LataProjekcji,ROUND($C856-X858,0),ROUND(IF(X857=0,0,$C856-X858),0))</f>
        <v>0</v>
      </c>
      <c r="Y859" s="76">
        <f t="shared" ca="1" si="866"/>
        <v>0</v>
      </c>
      <c r="Z859" s="76">
        <f t="shared" ca="1" si="866"/>
        <v>0</v>
      </c>
      <c r="AA859" s="76">
        <f t="shared" ca="1" si="866"/>
        <v>0</v>
      </c>
      <c r="AB859" s="76">
        <f t="shared" ref="AB859:AE859" ca="1" si="867">IF($C855=LataProjekcji,ROUND($C856-AB858,0),ROUND(IF(AB857=0,0,$C856-AB858),0))</f>
        <v>0</v>
      </c>
      <c r="AC859" s="76">
        <f t="shared" ca="1" si="867"/>
        <v>0</v>
      </c>
      <c r="AD859" s="76">
        <f t="shared" ca="1" si="867"/>
        <v>0</v>
      </c>
      <c r="AE859" s="76">
        <f t="shared" ca="1" si="867"/>
        <v>0</v>
      </c>
    </row>
    <row r="860" spans="1:31" hidden="1">
      <c r="A860" s="258"/>
      <c r="B860" s="20"/>
      <c r="C860" s="21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373</v>
      </c>
      <c r="C861" s="21">
        <f>C854+1</f>
        <v>103</v>
      </c>
      <c r="D861" s="458">
        <f>D854+1</f>
        <v>237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395</v>
      </c>
      <c r="C862" s="164">
        <f ca="1">IFERROR(YEAR(OFFSET($D$62,C861,0)),0)</f>
        <v>0</v>
      </c>
      <c r="D862" s="164">
        <f ca="1">IFERROR(MONTH(OFFSET($D$62,C861,0)),0)</f>
        <v>0</v>
      </c>
      <c r="E862" s="527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388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396</v>
      </c>
      <c r="C864" s="244">
        <f ca="1">IF(ISBLANK(OFFSET($D$62,C861,0)),0,IF(OFFSET($C$62,C861,0)&gt;10,ROUND(C863*am_maszyny,0),IF(C863&lt;0,0,C863)))</f>
        <v>0</v>
      </c>
      <c r="D864" s="21"/>
      <c r="E864" s="21"/>
      <c r="F864" s="21"/>
      <c r="G864" s="21"/>
      <c r="I864" s="21"/>
      <c r="J864" s="458" cm="1">
        <f t="array" aca="1" ref="J864" ca="1">OFFSET('Środki trwałe'!$C$195,'Rozliczenie dotacji'!D861,,)</f>
        <v>0</v>
      </c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397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68">ROUND(K865+L864,0)</f>
        <v>0</v>
      </c>
      <c r="M865" s="22">
        <f t="shared" ca="1" si="868"/>
        <v>0</v>
      </c>
      <c r="N865" s="22">
        <f t="shared" ca="1" si="868"/>
        <v>0</v>
      </c>
      <c r="O865" s="22">
        <f t="shared" ca="1" si="868"/>
        <v>0</v>
      </c>
      <c r="P865" s="22">
        <f t="shared" ca="1" si="868"/>
        <v>0</v>
      </c>
      <c r="Q865" s="22">
        <f t="shared" ca="1" si="868"/>
        <v>0</v>
      </c>
      <c r="R865" s="22">
        <f t="shared" ca="1" si="868"/>
        <v>0</v>
      </c>
      <c r="S865" s="22">
        <f t="shared" ca="1" si="868"/>
        <v>0</v>
      </c>
      <c r="T865" s="22">
        <f t="shared" ca="1" si="868"/>
        <v>0</v>
      </c>
      <c r="U865" s="22">
        <f t="shared" ca="1" si="868"/>
        <v>0</v>
      </c>
      <c r="V865" s="22">
        <f t="shared" ca="1" si="868"/>
        <v>0</v>
      </c>
      <c r="W865" s="22">
        <f t="shared" ca="1" si="868"/>
        <v>0</v>
      </c>
      <c r="X865" s="22">
        <f ca="1">ROUND(W865+X864,0)</f>
        <v>0</v>
      </c>
      <c r="Y865" s="22">
        <f t="shared" ref="Y865:AA865" ca="1" si="869">ROUND(X865+Y864,0)</f>
        <v>0</v>
      </c>
      <c r="Z865" s="22">
        <f t="shared" ca="1" si="869"/>
        <v>0</v>
      </c>
      <c r="AA865" s="22">
        <f t="shared" ca="1" si="869"/>
        <v>0</v>
      </c>
      <c r="AB865" s="22">
        <f t="shared" ref="AB865" ca="1" si="870">ROUND(AA865+AB864,0)</f>
        <v>0</v>
      </c>
      <c r="AC865" s="22">
        <f t="shared" ref="AC865" ca="1" si="871">ROUND(AB865+AC864,0)</f>
        <v>0</v>
      </c>
      <c r="AD865" s="22">
        <f t="shared" ref="AD865" ca="1" si="872">ROUND(AC865+AD864,0)</f>
        <v>0</v>
      </c>
      <c r="AE865" s="22">
        <f t="shared" ref="AE865" ca="1" si="873">ROUND(AD865+AE864,0)</f>
        <v>0</v>
      </c>
    </row>
    <row r="866" spans="1:31" hidden="1">
      <c r="A866" s="258"/>
      <c r="B866" s="21" t="s">
        <v>388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74">IF($C862=LataProjekcji,ROUND($C863-K865,0),ROUND(IF(K864=0,0,$C863-K865),0))</f>
        <v>0</v>
      </c>
      <c r="L866" s="76">
        <f t="shared" ca="1" si="874"/>
        <v>0</v>
      </c>
      <c r="M866" s="76">
        <f t="shared" ca="1" si="874"/>
        <v>0</v>
      </c>
      <c r="N866" s="76">
        <f t="shared" ca="1" si="874"/>
        <v>0</v>
      </c>
      <c r="O866" s="76">
        <f t="shared" ca="1" si="874"/>
        <v>0</v>
      </c>
      <c r="P866" s="76">
        <f t="shared" ca="1" si="874"/>
        <v>0</v>
      </c>
      <c r="Q866" s="76">
        <f t="shared" ca="1" si="874"/>
        <v>0</v>
      </c>
      <c r="R866" s="76">
        <f t="shared" ca="1" si="874"/>
        <v>0</v>
      </c>
      <c r="S866" s="76">
        <f t="shared" ca="1" si="874"/>
        <v>0</v>
      </c>
      <c r="T866" s="76">
        <f t="shared" ca="1" si="874"/>
        <v>0</v>
      </c>
      <c r="U866" s="76">
        <f t="shared" ca="1" si="874"/>
        <v>0</v>
      </c>
      <c r="V866" s="76">
        <f t="shared" ca="1" si="874"/>
        <v>0</v>
      </c>
      <c r="W866" s="76">
        <f t="shared" ca="1" si="874"/>
        <v>0</v>
      </c>
      <c r="X866" s="76">
        <f t="shared" ref="X866:AA866" ca="1" si="875">IF($C862=LataProjekcji,ROUND($C863-X865,0),ROUND(IF(X864=0,0,$C863-X865),0))</f>
        <v>0</v>
      </c>
      <c r="Y866" s="76">
        <f t="shared" ca="1" si="875"/>
        <v>0</v>
      </c>
      <c r="Z866" s="76">
        <f t="shared" ca="1" si="875"/>
        <v>0</v>
      </c>
      <c r="AA866" s="76">
        <f t="shared" ca="1" si="875"/>
        <v>0</v>
      </c>
      <c r="AB866" s="76">
        <f t="shared" ref="AB866:AE866" ca="1" si="876">IF($C862=LataProjekcji,ROUND($C863-AB865,0),ROUND(IF(AB864=0,0,$C863-AB865),0))</f>
        <v>0</v>
      </c>
      <c r="AC866" s="76">
        <f t="shared" ca="1" si="876"/>
        <v>0</v>
      </c>
      <c r="AD866" s="76">
        <f t="shared" ca="1" si="876"/>
        <v>0</v>
      </c>
      <c r="AE866" s="76">
        <f t="shared" ca="1" si="876"/>
        <v>0</v>
      </c>
    </row>
    <row r="867" spans="1:31" hidden="1">
      <c r="A867" s="258"/>
      <c r="B867" s="21"/>
      <c r="C867" s="22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373</v>
      </c>
      <c r="C868" s="21">
        <f>C861+1</f>
        <v>104</v>
      </c>
      <c r="D868" s="458">
        <f>D861+1</f>
        <v>238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395</v>
      </c>
      <c r="C869" s="164">
        <f ca="1">IFERROR(YEAR(OFFSET($D$62,C868,0)),0)</f>
        <v>0</v>
      </c>
      <c r="D869" s="164">
        <f ca="1">IFERROR(MONTH(OFFSET($D$62,C868,0)),0)</f>
        <v>0</v>
      </c>
      <c r="E869" s="527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388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396</v>
      </c>
      <c r="C871" s="244">
        <f ca="1">IF(ISBLANK(OFFSET($D$62,C868,0)),0,IF(OFFSET($C$62,C868,0)&gt;10,ROUND(C870*am_maszyny,0),IF(C870&lt;0,0,C870)))</f>
        <v>0</v>
      </c>
      <c r="D871" s="21"/>
      <c r="E871" s="21"/>
      <c r="F871" s="21"/>
      <c r="G871" s="21"/>
      <c r="I871" s="21"/>
      <c r="J871" s="458" cm="1">
        <f t="array" aca="1" ref="J871" ca="1">OFFSET('Środki trwałe'!$C$195,'Rozliczenie dotacji'!D868,,)</f>
        <v>0</v>
      </c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397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77">ROUND(K872+L871,0)</f>
        <v>0</v>
      </c>
      <c r="M872" s="22">
        <f t="shared" ca="1" si="877"/>
        <v>0</v>
      </c>
      <c r="N872" s="22">
        <f t="shared" ca="1" si="877"/>
        <v>0</v>
      </c>
      <c r="O872" s="22">
        <f t="shared" ca="1" si="877"/>
        <v>0</v>
      </c>
      <c r="P872" s="22">
        <f t="shared" ca="1" si="877"/>
        <v>0</v>
      </c>
      <c r="Q872" s="22">
        <f t="shared" ca="1" si="877"/>
        <v>0</v>
      </c>
      <c r="R872" s="22">
        <f t="shared" ca="1" si="877"/>
        <v>0</v>
      </c>
      <c r="S872" s="22">
        <f t="shared" ca="1" si="877"/>
        <v>0</v>
      </c>
      <c r="T872" s="22">
        <f t="shared" ca="1" si="877"/>
        <v>0</v>
      </c>
      <c r="U872" s="22">
        <f t="shared" ca="1" si="877"/>
        <v>0</v>
      </c>
      <c r="V872" s="22">
        <f t="shared" ca="1" si="877"/>
        <v>0</v>
      </c>
      <c r="W872" s="22">
        <f t="shared" ca="1" si="877"/>
        <v>0</v>
      </c>
      <c r="X872" s="22">
        <f ca="1">ROUND(W872+X871,0)</f>
        <v>0</v>
      </c>
      <c r="Y872" s="22">
        <f t="shared" ref="Y872:AA872" ca="1" si="878">ROUND(X872+Y871,0)</f>
        <v>0</v>
      </c>
      <c r="Z872" s="22">
        <f t="shared" ca="1" si="878"/>
        <v>0</v>
      </c>
      <c r="AA872" s="22">
        <f t="shared" ca="1" si="878"/>
        <v>0</v>
      </c>
      <c r="AB872" s="22">
        <f t="shared" ref="AB872" ca="1" si="879">ROUND(AA872+AB871,0)</f>
        <v>0</v>
      </c>
      <c r="AC872" s="22">
        <f t="shared" ref="AC872" ca="1" si="880">ROUND(AB872+AC871,0)</f>
        <v>0</v>
      </c>
      <c r="AD872" s="22">
        <f t="shared" ref="AD872" ca="1" si="881">ROUND(AC872+AD871,0)</f>
        <v>0</v>
      </c>
      <c r="AE872" s="22">
        <f t="shared" ref="AE872" ca="1" si="882">ROUND(AD872+AE871,0)</f>
        <v>0</v>
      </c>
    </row>
    <row r="873" spans="1:31" hidden="1">
      <c r="A873" s="258"/>
      <c r="B873" s="21" t="s">
        <v>388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83">IF($C869=LataProjekcji,ROUND($C870-K872,0),ROUND(IF(K871=0,0,$C870-K872),0))</f>
        <v>0</v>
      </c>
      <c r="L873" s="76">
        <f t="shared" ca="1" si="883"/>
        <v>0</v>
      </c>
      <c r="M873" s="76">
        <f t="shared" ca="1" si="883"/>
        <v>0</v>
      </c>
      <c r="N873" s="76">
        <f t="shared" ca="1" si="883"/>
        <v>0</v>
      </c>
      <c r="O873" s="76">
        <f t="shared" ca="1" si="883"/>
        <v>0</v>
      </c>
      <c r="P873" s="76">
        <f t="shared" ca="1" si="883"/>
        <v>0</v>
      </c>
      <c r="Q873" s="76">
        <f t="shared" ca="1" si="883"/>
        <v>0</v>
      </c>
      <c r="R873" s="76">
        <f t="shared" ca="1" si="883"/>
        <v>0</v>
      </c>
      <c r="S873" s="76">
        <f t="shared" ca="1" si="883"/>
        <v>0</v>
      </c>
      <c r="T873" s="76">
        <f t="shared" ca="1" si="883"/>
        <v>0</v>
      </c>
      <c r="U873" s="76">
        <f t="shared" ca="1" si="883"/>
        <v>0</v>
      </c>
      <c r="V873" s="76">
        <f t="shared" ca="1" si="883"/>
        <v>0</v>
      </c>
      <c r="W873" s="76">
        <f t="shared" ca="1" si="883"/>
        <v>0</v>
      </c>
      <c r="X873" s="76">
        <f t="shared" ref="X873:AA873" ca="1" si="884">IF($C869=LataProjekcji,ROUND($C870-X872,0),ROUND(IF(X871=0,0,$C870-X872),0))</f>
        <v>0</v>
      </c>
      <c r="Y873" s="76">
        <f t="shared" ca="1" si="884"/>
        <v>0</v>
      </c>
      <c r="Z873" s="76">
        <f t="shared" ca="1" si="884"/>
        <v>0</v>
      </c>
      <c r="AA873" s="76">
        <f t="shared" ca="1" si="884"/>
        <v>0</v>
      </c>
      <c r="AB873" s="76">
        <f t="shared" ref="AB873:AE873" ca="1" si="885">IF($C869=LataProjekcji,ROUND($C870-AB872,0),ROUND(IF(AB871=0,0,$C870-AB872),0))</f>
        <v>0</v>
      </c>
      <c r="AC873" s="76">
        <f t="shared" ca="1" si="885"/>
        <v>0</v>
      </c>
      <c r="AD873" s="76">
        <f t="shared" ca="1" si="885"/>
        <v>0</v>
      </c>
      <c r="AE873" s="76">
        <f t="shared" ca="1" si="885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373</v>
      </c>
      <c r="C875" s="21">
        <f>C868+1</f>
        <v>105</v>
      </c>
      <c r="D875" s="458">
        <f>D868+1</f>
        <v>239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395</v>
      </c>
      <c r="C876" s="164">
        <f ca="1">IFERROR(YEAR(OFFSET($D$62,C875,0)),0)</f>
        <v>0</v>
      </c>
      <c r="D876" s="164">
        <f ca="1">IFERROR(MONTH(OFFSET($D$62,C875,0)),0)</f>
        <v>0</v>
      </c>
      <c r="E876" s="527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388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396</v>
      </c>
      <c r="C878" s="244">
        <f ca="1">IF(ISBLANK(OFFSET($D$62,C875,0)),0,IF(OFFSET($C$62,C875,0)&gt;10,ROUND(C877*am_maszyny,0),IF(C877&lt;0,0,C877)))</f>
        <v>0</v>
      </c>
      <c r="D878" s="21"/>
      <c r="E878" s="21"/>
      <c r="F878" s="21"/>
      <c r="G878" s="21"/>
      <c r="I878" s="21"/>
      <c r="J878" s="458" cm="1">
        <f t="array" aca="1" ref="J878" ca="1">OFFSET('Środki trwałe'!$C$195,'Rozliczenie dotacji'!D875,,)</f>
        <v>0</v>
      </c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397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86">ROUND(K879+L878,0)</f>
        <v>0</v>
      </c>
      <c r="M879" s="22">
        <f t="shared" ca="1" si="886"/>
        <v>0</v>
      </c>
      <c r="N879" s="22">
        <f t="shared" ca="1" si="886"/>
        <v>0</v>
      </c>
      <c r="O879" s="22">
        <f t="shared" ca="1" si="886"/>
        <v>0</v>
      </c>
      <c r="P879" s="22">
        <f t="shared" ca="1" si="886"/>
        <v>0</v>
      </c>
      <c r="Q879" s="22">
        <f t="shared" ca="1" si="886"/>
        <v>0</v>
      </c>
      <c r="R879" s="22">
        <f t="shared" ca="1" si="886"/>
        <v>0</v>
      </c>
      <c r="S879" s="22">
        <f t="shared" ca="1" si="886"/>
        <v>0</v>
      </c>
      <c r="T879" s="22">
        <f t="shared" ca="1" si="886"/>
        <v>0</v>
      </c>
      <c r="U879" s="22">
        <f t="shared" ca="1" si="886"/>
        <v>0</v>
      </c>
      <c r="V879" s="22">
        <f t="shared" ca="1" si="886"/>
        <v>0</v>
      </c>
      <c r="W879" s="22">
        <f t="shared" ca="1" si="886"/>
        <v>0</v>
      </c>
      <c r="X879" s="22">
        <f ca="1">ROUND(W879+X878,0)</f>
        <v>0</v>
      </c>
      <c r="Y879" s="22">
        <f t="shared" ref="Y879:AA879" ca="1" si="887">ROUND(X879+Y878,0)</f>
        <v>0</v>
      </c>
      <c r="Z879" s="22">
        <f t="shared" ca="1" si="887"/>
        <v>0</v>
      </c>
      <c r="AA879" s="22">
        <f t="shared" ca="1" si="887"/>
        <v>0</v>
      </c>
      <c r="AB879" s="22">
        <f t="shared" ref="AB879" ca="1" si="888">ROUND(AA879+AB878,0)</f>
        <v>0</v>
      </c>
      <c r="AC879" s="22">
        <f t="shared" ref="AC879" ca="1" si="889">ROUND(AB879+AC878,0)</f>
        <v>0</v>
      </c>
      <c r="AD879" s="22">
        <f t="shared" ref="AD879" ca="1" si="890">ROUND(AC879+AD878,0)</f>
        <v>0</v>
      </c>
      <c r="AE879" s="22">
        <f t="shared" ref="AE879" ca="1" si="891">ROUND(AD879+AE878,0)</f>
        <v>0</v>
      </c>
    </row>
    <row r="880" spans="1:31" hidden="1">
      <c r="A880" s="258"/>
      <c r="B880" s="21" t="s">
        <v>388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92">IF($C876=LataProjekcji,ROUND($C877-K879,0),ROUND(IF(K878=0,0,$C877-K879),0))</f>
        <v>0</v>
      </c>
      <c r="L880" s="76">
        <f t="shared" ca="1" si="892"/>
        <v>0</v>
      </c>
      <c r="M880" s="76">
        <f t="shared" ca="1" si="892"/>
        <v>0</v>
      </c>
      <c r="N880" s="76">
        <f t="shared" ca="1" si="892"/>
        <v>0</v>
      </c>
      <c r="O880" s="76">
        <f t="shared" ca="1" si="892"/>
        <v>0</v>
      </c>
      <c r="P880" s="76">
        <f t="shared" ca="1" si="892"/>
        <v>0</v>
      </c>
      <c r="Q880" s="76">
        <f t="shared" ca="1" si="892"/>
        <v>0</v>
      </c>
      <c r="R880" s="76">
        <f t="shared" ca="1" si="892"/>
        <v>0</v>
      </c>
      <c r="S880" s="76">
        <f t="shared" ca="1" si="892"/>
        <v>0</v>
      </c>
      <c r="T880" s="76">
        <f t="shared" ca="1" si="892"/>
        <v>0</v>
      </c>
      <c r="U880" s="76">
        <f t="shared" ca="1" si="892"/>
        <v>0</v>
      </c>
      <c r="V880" s="76">
        <f t="shared" ca="1" si="892"/>
        <v>0</v>
      </c>
      <c r="W880" s="76">
        <f t="shared" ca="1" si="892"/>
        <v>0</v>
      </c>
      <c r="X880" s="76">
        <f t="shared" ref="X880:AA880" ca="1" si="893">IF($C876=LataProjekcji,ROUND($C877-X879,0),ROUND(IF(X878=0,0,$C877-X879),0))</f>
        <v>0</v>
      </c>
      <c r="Y880" s="76">
        <f t="shared" ca="1" si="893"/>
        <v>0</v>
      </c>
      <c r="Z880" s="76">
        <f t="shared" ca="1" si="893"/>
        <v>0</v>
      </c>
      <c r="AA880" s="76">
        <f t="shared" ca="1" si="893"/>
        <v>0</v>
      </c>
      <c r="AB880" s="76">
        <f t="shared" ref="AB880:AE880" ca="1" si="894">IF($C876=LataProjekcji,ROUND($C877-AB879,0),ROUND(IF(AB878=0,0,$C877-AB879),0))</f>
        <v>0</v>
      </c>
      <c r="AC880" s="76">
        <f t="shared" ca="1" si="894"/>
        <v>0</v>
      </c>
      <c r="AD880" s="76">
        <f t="shared" ca="1" si="894"/>
        <v>0</v>
      </c>
      <c r="AE880" s="76">
        <f t="shared" ca="1" si="894"/>
        <v>0</v>
      </c>
    </row>
    <row r="881" spans="1:31" hidden="1">
      <c r="A881" s="258"/>
      <c r="B881" s="20"/>
      <c r="C881" s="21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373</v>
      </c>
      <c r="C882" s="21">
        <f>C875+1</f>
        <v>106</v>
      </c>
      <c r="D882" s="458">
        <f>D875+1</f>
        <v>240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395</v>
      </c>
      <c r="C883" s="164">
        <f ca="1">IFERROR(YEAR(OFFSET($D$62,C882,0)),0)</f>
        <v>0</v>
      </c>
      <c r="D883" s="164">
        <f ca="1">IFERROR(MONTH(OFFSET($D$62,C882,0)),0)</f>
        <v>0</v>
      </c>
      <c r="E883" s="527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388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396</v>
      </c>
      <c r="C885" s="244">
        <f ca="1">IF(ISBLANK(OFFSET($D$62,C882,0)),0,IF(OFFSET($C$62,C882,0)&gt;10,ROUND(C884*am_maszyny,0),IF(C884&lt;0,0,C884)))</f>
        <v>0</v>
      </c>
      <c r="D885" s="21"/>
      <c r="E885" s="21"/>
      <c r="F885" s="21"/>
      <c r="G885" s="21"/>
      <c r="I885" s="21"/>
      <c r="J885" s="458" cm="1">
        <f t="array" aca="1" ref="J885" ca="1">OFFSET('Środki trwałe'!$C$195,'Rozliczenie dotacji'!D882,,)</f>
        <v>0</v>
      </c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397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95">ROUND(K886+L885,0)</f>
        <v>0</v>
      </c>
      <c r="M886" s="22">
        <f t="shared" ca="1" si="895"/>
        <v>0</v>
      </c>
      <c r="N886" s="22">
        <f t="shared" ca="1" si="895"/>
        <v>0</v>
      </c>
      <c r="O886" s="22">
        <f t="shared" ca="1" si="895"/>
        <v>0</v>
      </c>
      <c r="P886" s="22">
        <f t="shared" ca="1" si="895"/>
        <v>0</v>
      </c>
      <c r="Q886" s="22">
        <f t="shared" ca="1" si="895"/>
        <v>0</v>
      </c>
      <c r="R886" s="22">
        <f t="shared" ca="1" si="895"/>
        <v>0</v>
      </c>
      <c r="S886" s="22">
        <f t="shared" ca="1" si="895"/>
        <v>0</v>
      </c>
      <c r="T886" s="22">
        <f t="shared" ca="1" si="895"/>
        <v>0</v>
      </c>
      <c r="U886" s="22">
        <f t="shared" ca="1" si="895"/>
        <v>0</v>
      </c>
      <c r="V886" s="22">
        <f t="shared" ca="1" si="895"/>
        <v>0</v>
      </c>
      <c r="W886" s="22">
        <f t="shared" ca="1" si="895"/>
        <v>0</v>
      </c>
      <c r="X886" s="22">
        <f ca="1">ROUND(W886+X885,0)</f>
        <v>0</v>
      </c>
      <c r="Y886" s="22">
        <f t="shared" ref="Y886:AA886" ca="1" si="896">ROUND(X886+Y885,0)</f>
        <v>0</v>
      </c>
      <c r="Z886" s="22">
        <f t="shared" ca="1" si="896"/>
        <v>0</v>
      </c>
      <c r="AA886" s="22">
        <f t="shared" ca="1" si="896"/>
        <v>0</v>
      </c>
      <c r="AB886" s="22">
        <f t="shared" ref="AB886" ca="1" si="897">ROUND(AA886+AB885,0)</f>
        <v>0</v>
      </c>
      <c r="AC886" s="22">
        <f t="shared" ref="AC886" ca="1" si="898">ROUND(AB886+AC885,0)</f>
        <v>0</v>
      </c>
      <c r="AD886" s="22">
        <f t="shared" ref="AD886" ca="1" si="899">ROUND(AC886+AD885,0)</f>
        <v>0</v>
      </c>
      <c r="AE886" s="22">
        <f t="shared" ref="AE886" ca="1" si="900">ROUND(AD886+AE885,0)</f>
        <v>0</v>
      </c>
    </row>
    <row r="887" spans="1:31" hidden="1">
      <c r="A887" s="258"/>
      <c r="B887" s="21" t="s">
        <v>388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901">IF($C883=LataProjekcji,ROUND($C884-K886,0),ROUND(IF(K885=0,0,$C884-K886),0))</f>
        <v>0</v>
      </c>
      <c r="L887" s="76">
        <f t="shared" ca="1" si="901"/>
        <v>0</v>
      </c>
      <c r="M887" s="76">
        <f t="shared" ca="1" si="901"/>
        <v>0</v>
      </c>
      <c r="N887" s="76">
        <f t="shared" ca="1" si="901"/>
        <v>0</v>
      </c>
      <c r="O887" s="76">
        <f t="shared" ca="1" si="901"/>
        <v>0</v>
      </c>
      <c r="P887" s="76">
        <f t="shared" ca="1" si="901"/>
        <v>0</v>
      </c>
      <c r="Q887" s="76">
        <f t="shared" ca="1" si="901"/>
        <v>0</v>
      </c>
      <c r="R887" s="76">
        <f t="shared" ca="1" si="901"/>
        <v>0</v>
      </c>
      <c r="S887" s="76">
        <f t="shared" ca="1" si="901"/>
        <v>0</v>
      </c>
      <c r="T887" s="76">
        <f t="shared" ca="1" si="901"/>
        <v>0</v>
      </c>
      <c r="U887" s="76">
        <f t="shared" ca="1" si="901"/>
        <v>0</v>
      </c>
      <c r="V887" s="76">
        <f t="shared" ca="1" si="901"/>
        <v>0</v>
      </c>
      <c r="W887" s="76">
        <f t="shared" ca="1" si="901"/>
        <v>0</v>
      </c>
      <c r="X887" s="76">
        <f t="shared" ref="X887:AA887" ca="1" si="902">IF($C883=LataProjekcji,ROUND($C884-X886,0),ROUND(IF(X885=0,0,$C884-X886),0))</f>
        <v>0</v>
      </c>
      <c r="Y887" s="76">
        <f t="shared" ca="1" si="902"/>
        <v>0</v>
      </c>
      <c r="Z887" s="76">
        <f t="shared" ca="1" si="902"/>
        <v>0</v>
      </c>
      <c r="AA887" s="76">
        <f t="shared" ca="1" si="902"/>
        <v>0</v>
      </c>
      <c r="AB887" s="76">
        <f t="shared" ref="AB887:AE887" ca="1" si="903">IF($C883=LataProjekcji,ROUND($C884-AB886,0),ROUND(IF(AB885=0,0,$C884-AB886),0))</f>
        <v>0</v>
      </c>
      <c r="AC887" s="76">
        <f t="shared" ca="1" si="903"/>
        <v>0</v>
      </c>
      <c r="AD887" s="76">
        <f t="shared" ca="1" si="903"/>
        <v>0</v>
      </c>
      <c r="AE887" s="76">
        <f t="shared" ca="1" si="903"/>
        <v>0</v>
      </c>
    </row>
    <row r="888" spans="1:31" hidden="1">
      <c r="A888" s="258"/>
      <c r="B888" s="21"/>
      <c r="C888" s="22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373</v>
      </c>
      <c r="C889" s="21">
        <f>C882+1</f>
        <v>107</v>
      </c>
      <c r="D889" s="458">
        <f>D882+1</f>
        <v>241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395</v>
      </c>
      <c r="C890" s="164">
        <f ca="1">IFERROR(YEAR(OFFSET($D$62,C889,0)),0)</f>
        <v>0</v>
      </c>
      <c r="D890" s="164">
        <f ca="1">IFERROR(MONTH(OFFSET($D$62,C889,0)),0)</f>
        <v>0</v>
      </c>
      <c r="E890" s="527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388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396</v>
      </c>
      <c r="C892" s="244">
        <f ca="1">IF(ISBLANK(OFFSET($D$62,C889,0)),0,IF(OFFSET($C$62,C889,0)&gt;10,ROUND(C891*am_maszyny,0),IF(C891&lt;0,0,C891)))</f>
        <v>0</v>
      </c>
      <c r="D892" s="21"/>
      <c r="E892" s="21"/>
      <c r="F892" s="21"/>
      <c r="G892" s="21"/>
      <c r="I892" s="21"/>
      <c r="J892" s="458" cm="1">
        <f t="array" aca="1" ref="J892" ca="1">OFFSET('Środki trwałe'!$C$195,'Rozliczenie dotacji'!D889,,)</f>
        <v>0</v>
      </c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397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904">ROUND(K893+L892,0)</f>
        <v>0</v>
      </c>
      <c r="M893" s="22">
        <f t="shared" ca="1" si="904"/>
        <v>0</v>
      </c>
      <c r="N893" s="22">
        <f t="shared" ca="1" si="904"/>
        <v>0</v>
      </c>
      <c r="O893" s="22">
        <f t="shared" ca="1" si="904"/>
        <v>0</v>
      </c>
      <c r="P893" s="22">
        <f t="shared" ca="1" si="904"/>
        <v>0</v>
      </c>
      <c r="Q893" s="22">
        <f t="shared" ca="1" si="904"/>
        <v>0</v>
      </c>
      <c r="R893" s="22">
        <f t="shared" ca="1" si="904"/>
        <v>0</v>
      </c>
      <c r="S893" s="22">
        <f t="shared" ca="1" si="904"/>
        <v>0</v>
      </c>
      <c r="T893" s="22">
        <f t="shared" ca="1" si="904"/>
        <v>0</v>
      </c>
      <c r="U893" s="22">
        <f t="shared" ca="1" si="904"/>
        <v>0</v>
      </c>
      <c r="V893" s="22">
        <f t="shared" ca="1" si="904"/>
        <v>0</v>
      </c>
      <c r="W893" s="22">
        <f t="shared" ca="1" si="904"/>
        <v>0</v>
      </c>
      <c r="X893" s="22">
        <f ca="1">ROUND(W893+X892,0)</f>
        <v>0</v>
      </c>
      <c r="Y893" s="22">
        <f t="shared" ref="Y893:AA893" ca="1" si="905">ROUND(X893+Y892,0)</f>
        <v>0</v>
      </c>
      <c r="Z893" s="22">
        <f t="shared" ca="1" si="905"/>
        <v>0</v>
      </c>
      <c r="AA893" s="22">
        <f t="shared" ca="1" si="905"/>
        <v>0</v>
      </c>
      <c r="AB893" s="22">
        <f t="shared" ref="AB893" ca="1" si="906">ROUND(AA893+AB892,0)</f>
        <v>0</v>
      </c>
      <c r="AC893" s="22">
        <f t="shared" ref="AC893" ca="1" si="907">ROUND(AB893+AC892,0)</f>
        <v>0</v>
      </c>
      <c r="AD893" s="22">
        <f t="shared" ref="AD893" ca="1" si="908">ROUND(AC893+AD892,0)</f>
        <v>0</v>
      </c>
      <c r="AE893" s="22">
        <f t="shared" ref="AE893" ca="1" si="909">ROUND(AD893+AE892,0)</f>
        <v>0</v>
      </c>
    </row>
    <row r="894" spans="1:31" hidden="1">
      <c r="A894" s="258"/>
      <c r="B894" s="21" t="s">
        <v>388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910">IF($C890=LataProjekcji,ROUND($C891-K893,0),ROUND(IF(K892=0,0,$C891-K893),0))</f>
        <v>0</v>
      </c>
      <c r="L894" s="76">
        <f t="shared" ca="1" si="910"/>
        <v>0</v>
      </c>
      <c r="M894" s="76">
        <f t="shared" ca="1" si="910"/>
        <v>0</v>
      </c>
      <c r="N894" s="76">
        <f t="shared" ca="1" si="910"/>
        <v>0</v>
      </c>
      <c r="O894" s="76">
        <f t="shared" ca="1" si="910"/>
        <v>0</v>
      </c>
      <c r="P894" s="76">
        <f t="shared" ca="1" si="910"/>
        <v>0</v>
      </c>
      <c r="Q894" s="76">
        <f t="shared" ca="1" si="910"/>
        <v>0</v>
      </c>
      <c r="R894" s="76">
        <f t="shared" ca="1" si="910"/>
        <v>0</v>
      </c>
      <c r="S894" s="76">
        <f t="shared" ca="1" si="910"/>
        <v>0</v>
      </c>
      <c r="T894" s="76">
        <f t="shared" ca="1" si="910"/>
        <v>0</v>
      </c>
      <c r="U894" s="76">
        <f t="shared" ca="1" si="910"/>
        <v>0</v>
      </c>
      <c r="V894" s="76">
        <f t="shared" ca="1" si="910"/>
        <v>0</v>
      </c>
      <c r="W894" s="76">
        <f t="shared" ca="1" si="910"/>
        <v>0</v>
      </c>
      <c r="X894" s="76">
        <f t="shared" ref="X894:AA894" ca="1" si="911">IF($C890=LataProjekcji,ROUND($C891-X893,0),ROUND(IF(X892=0,0,$C891-X893),0))</f>
        <v>0</v>
      </c>
      <c r="Y894" s="76">
        <f t="shared" ca="1" si="911"/>
        <v>0</v>
      </c>
      <c r="Z894" s="76">
        <f t="shared" ca="1" si="911"/>
        <v>0</v>
      </c>
      <c r="AA894" s="76">
        <f t="shared" ca="1" si="911"/>
        <v>0</v>
      </c>
      <c r="AB894" s="76">
        <f t="shared" ref="AB894:AE894" ca="1" si="912">IF($C890=LataProjekcji,ROUND($C891-AB893,0),ROUND(IF(AB892=0,0,$C891-AB893),0))</f>
        <v>0</v>
      </c>
      <c r="AC894" s="76">
        <f t="shared" ca="1" si="912"/>
        <v>0</v>
      </c>
      <c r="AD894" s="76">
        <f t="shared" ca="1" si="912"/>
        <v>0</v>
      </c>
      <c r="AE894" s="76">
        <f t="shared" ca="1" si="912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373</v>
      </c>
      <c r="C896" s="21">
        <f>C889+1</f>
        <v>108</v>
      </c>
      <c r="D896" s="458">
        <f>D889+1</f>
        <v>242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395</v>
      </c>
      <c r="C897" s="164">
        <f ca="1">IFERROR(YEAR(OFFSET($D$62,C896,0)),0)</f>
        <v>0</v>
      </c>
      <c r="D897" s="164">
        <f ca="1">IFERROR(MONTH(OFFSET($D$62,C896,0)),0)</f>
        <v>0</v>
      </c>
      <c r="E897" s="527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388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396</v>
      </c>
      <c r="C899" s="244">
        <f ca="1">IF(ISBLANK(OFFSET($D$62,C896,0)),0,IF(OFFSET($C$62,C896,0)&gt;10,ROUND(C898*am_maszyny,0),IF(C898&lt;0,0,C898)))</f>
        <v>0</v>
      </c>
      <c r="D899" s="21"/>
      <c r="E899" s="21"/>
      <c r="F899" s="21"/>
      <c r="G899" s="21"/>
      <c r="I899" s="21"/>
      <c r="J899" s="458" cm="1">
        <f t="array" aca="1" ref="J899" ca="1">OFFSET('Środki trwałe'!$C$195,'Rozliczenie dotacji'!D896,,)</f>
        <v>0</v>
      </c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397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913">ROUND(K900+L899,0)</f>
        <v>0</v>
      </c>
      <c r="M900" s="22">
        <f t="shared" ca="1" si="913"/>
        <v>0</v>
      </c>
      <c r="N900" s="22">
        <f t="shared" ca="1" si="913"/>
        <v>0</v>
      </c>
      <c r="O900" s="22">
        <f t="shared" ca="1" si="913"/>
        <v>0</v>
      </c>
      <c r="P900" s="22">
        <f t="shared" ca="1" si="913"/>
        <v>0</v>
      </c>
      <c r="Q900" s="22">
        <f t="shared" ca="1" si="913"/>
        <v>0</v>
      </c>
      <c r="R900" s="22">
        <f t="shared" ca="1" si="913"/>
        <v>0</v>
      </c>
      <c r="S900" s="22">
        <f t="shared" ca="1" si="913"/>
        <v>0</v>
      </c>
      <c r="T900" s="22">
        <f t="shared" ca="1" si="913"/>
        <v>0</v>
      </c>
      <c r="U900" s="22">
        <f t="shared" ca="1" si="913"/>
        <v>0</v>
      </c>
      <c r="V900" s="22">
        <f t="shared" ca="1" si="913"/>
        <v>0</v>
      </c>
      <c r="W900" s="22">
        <f t="shared" ca="1" si="913"/>
        <v>0</v>
      </c>
      <c r="X900" s="22">
        <f ca="1">ROUND(W900+X899,0)</f>
        <v>0</v>
      </c>
      <c r="Y900" s="22">
        <f t="shared" ref="Y900:AA900" ca="1" si="914">ROUND(X900+Y899,0)</f>
        <v>0</v>
      </c>
      <c r="Z900" s="22">
        <f t="shared" ca="1" si="914"/>
        <v>0</v>
      </c>
      <c r="AA900" s="22">
        <f t="shared" ca="1" si="914"/>
        <v>0</v>
      </c>
      <c r="AB900" s="22">
        <f t="shared" ref="AB900" ca="1" si="915">ROUND(AA900+AB899,0)</f>
        <v>0</v>
      </c>
      <c r="AC900" s="22">
        <f t="shared" ref="AC900" ca="1" si="916">ROUND(AB900+AC899,0)</f>
        <v>0</v>
      </c>
      <c r="AD900" s="22">
        <f t="shared" ref="AD900" ca="1" si="917">ROUND(AC900+AD899,0)</f>
        <v>0</v>
      </c>
      <c r="AE900" s="22">
        <f t="shared" ref="AE900" ca="1" si="918">ROUND(AD900+AE899,0)</f>
        <v>0</v>
      </c>
    </row>
    <row r="901" spans="1:31" hidden="1">
      <c r="A901" s="258"/>
      <c r="B901" s="21" t="s">
        <v>388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919">IF($C897=LataProjekcji,ROUND($C898-K900,0),ROUND(IF(K899=0,0,$C898-K900),0))</f>
        <v>0</v>
      </c>
      <c r="L901" s="76">
        <f t="shared" ca="1" si="919"/>
        <v>0</v>
      </c>
      <c r="M901" s="76">
        <f t="shared" ca="1" si="919"/>
        <v>0</v>
      </c>
      <c r="N901" s="76">
        <f t="shared" ca="1" si="919"/>
        <v>0</v>
      </c>
      <c r="O901" s="76">
        <f t="shared" ca="1" si="919"/>
        <v>0</v>
      </c>
      <c r="P901" s="76">
        <f t="shared" ca="1" si="919"/>
        <v>0</v>
      </c>
      <c r="Q901" s="76">
        <f t="shared" ca="1" si="919"/>
        <v>0</v>
      </c>
      <c r="R901" s="76">
        <f t="shared" ca="1" si="919"/>
        <v>0</v>
      </c>
      <c r="S901" s="76">
        <f t="shared" ca="1" si="919"/>
        <v>0</v>
      </c>
      <c r="T901" s="76">
        <f t="shared" ca="1" si="919"/>
        <v>0</v>
      </c>
      <c r="U901" s="76">
        <f t="shared" ca="1" si="919"/>
        <v>0</v>
      </c>
      <c r="V901" s="76">
        <f t="shared" ca="1" si="919"/>
        <v>0</v>
      </c>
      <c r="W901" s="76">
        <f t="shared" ca="1" si="919"/>
        <v>0</v>
      </c>
      <c r="X901" s="76">
        <f t="shared" ref="X901:AA901" ca="1" si="920">IF($C897=LataProjekcji,ROUND($C898-X900,0),ROUND(IF(X899=0,0,$C898-X900),0))</f>
        <v>0</v>
      </c>
      <c r="Y901" s="76">
        <f t="shared" ca="1" si="920"/>
        <v>0</v>
      </c>
      <c r="Z901" s="76">
        <f t="shared" ca="1" si="920"/>
        <v>0</v>
      </c>
      <c r="AA901" s="76">
        <f t="shared" ca="1" si="920"/>
        <v>0</v>
      </c>
      <c r="AB901" s="76">
        <f t="shared" ref="AB901:AE901" ca="1" si="921">IF($C897=LataProjekcji,ROUND($C898-AB900,0),ROUND(IF(AB899=0,0,$C898-AB900),0))</f>
        <v>0</v>
      </c>
      <c r="AC901" s="76">
        <f t="shared" ca="1" si="921"/>
        <v>0</v>
      </c>
      <c r="AD901" s="76">
        <f t="shared" ca="1" si="921"/>
        <v>0</v>
      </c>
      <c r="AE901" s="76">
        <f t="shared" ca="1" si="921"/>
        <v>0</v>
      </c>
    </row>
    <row r="902" spans="1:31" hidden="1">
      <c r="A902" s="258"/>
      <c r="B902" s="20"/>
      <c r="C902" s="21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373</v>
      </c>
      <c r="C903" s="21">
        <f>C896+1</f>
        <v>109</v>
      </c>
      <c r="D903" s="458">
        <f>D896+1</f>
        <v>243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395</v>
      </c>
      <c r="C904" s="164">
        <f ca="1">IFERROR(YEAR(OFFSET($D$62,C903,0)),0)</f>
        <v>0</v>
      </c>
      <c r="D904" s="164">
        <f ca="1">IFERROR(MONTH(OFFSET($D$62,C903,0)),0)</f>
        <v>0</v>
      </c>
      <c r="E904" s="527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388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396</v>
      </c>
      <c r="C906" s="244">
        <f ca="1">IF(ISBLANK(OFFSET($D$62,C903,0)),0,IF(OFFSET($C$62,C903,0)&gt;10,ROUND(C905*am_maszyny,0),IF(C905&lt;0,0,C905)))</f>
        <v>0</v>
      </c>
      <c r="D906" s="21"/>
      <c r="E906" s="21"/>
      <c r="F906" s="21"/>
      <c r="G906" s="21"/>
      <c r="I906" s="21"/>
      <c r="J906" s="458" cm="1">
        <f t="array" aca="1" ref="J906" ca="1">OFFSET('Środki trwałe'!$C$195,'Rozliczenie dotacji'!D903,,)</f>
        <v>0</v>
      </c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397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922">ROUND(K907+L906,0)</f>
        <v>0</v>
      </c>
      <c r="M907" s="22">
        <f t="shared" ca="1" si="922"/>
        <v>0</v>
      </c>
      <c r="N907" s="22">
        <f t="shared" ca="1" si="922"/>
        <v>0</v>
      </c>
      <c r="O907" s="22">
        <f t="shared" ca="1" si="922"/>
        <v>0</v>
      </c>
      <c r="P907" s="22">
        <f t="shared" ca="1" si="922"/>
        <v>0</v>
      </c>
      <c r="Q907" s="22">
        <f t="shared" ca="1" si="922"/>
        <v>0</v>
      </c>
      <c r="R907" s="22">
        <f t="shared" ca="1" si="922"/>
        <v>0</v>
      </c>
      <c r="S907" s="22">
        <f t="shared" ca="1" si="922"/>
        <v>0</v>
      </c>
      <c r="T907" s="22">
        <f t="shared" ca="1" si="922"/>
        <v>0</v>
      </c>
      <c r="U907" s="22">
        <f t="shared" ca="1" si="922"/>
        <v>0</v>
      </c>
      <c r="V907" s="22">
        <f t="shared" ca="1" si="922"/>
        <v>0</v>
      </c>
      <c r="W907" s="22">
        <f t="shared" ca="1" si="922"/>
        <v>0</v>
      </c>
      <c r="X907" s="22">
        <f ca="1">ROUND(W907+X906,0)</f>
        <v>0</v>
      </c>
      <c r="Y907" s="22">
        <f t="shared" ref="Y907:AA907" ca="1" si="923">ROUND(X907+Y906,0)</f>
        <v>0</v>
      </c>
      <c r="Z907" s="22">
        <f t="shared" ca="1" si="923"/>
        <v>0</v>
      </c>
      <c r="AA907" s="22">
        <f t="shared" ca="1" si="923"/>
        <v>0</v>
      </c>
      <c r="AB907" s="22">
        <f t="shared" ref="AB907" ca="1" si="924">ROUND(AA907+AB906,0)</f>
        <v>0</v>
      </c>
      <c r="AC907" s="22">
        <f t="shared" ref="AC907" ca="1" si="925">ROUND(AB907+AC906,0)</f>
        <v>0</v>
      </c>
      <c r="AD907" s="22">
        <f t="shared" ref="AD907" ca="1" si="926">ROUND(AC907+AD906,0)</f>
        <v>0</v>
      </c>
      <c r="AE907" s="22">
        <f t="shared" ref="AE907" ca="1" si="927">ROUND(AD907+AE906,0)</f>
        <v>0</v>
      </c>
    </row>
    <row r="908" spans="1:31" hidden="1">
      <c r="A908" s="258"/>
      <c r="B908" s="21" t="s">
        <v>388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928">IF($C904=LataProjekcji,ROUND($C905-K907,0),ROUND(IF(K906=0,0,$C905-K907),0))</f>
        <v>0</v>
      </c>
      <c r="L908" s="76">
        <f t="shared" ca="1" si="928"/>
        <v>0</v>
      </c>
      <c r="M908" s="76">
        <f t="shared" ca="1" si="928"/>
        <v>0</v>
      </c>
      <c r="N908" s="76">
        <f t="shared" ca="1" si="928"/>
        <v>0</v>
      </c>
      <c r="O908" s="76">
        <f t="shared" ca="1" si="928"/>
        <v>0</v>
      </c>
      <c r="P908" s="76">
        <f t="shared" ca="1" si="928"/>
        <v>0</v>
      </c>
      <c r="Q908" s="76">
        <f t="shared" ca="1" si="928"/>
        <v>0</v>
      </c>
      <c r="R908" s="76">
        <f t="shared" ca="1" si="928"/>
        <v>0</v>
      </c>
      <c r="S908" s="76">
        <f t="shared" ca="1" si="928"/>
        <v>0</v>
      </c>
      <c r="T908" s="76">
        <f t="shared" ca="1" si="928"/>
        <v>0</v>
      </c>
      <c r="U908" s="76">
        <f t="shared" ca="1" si="928"/>
        <v>0</v>
      </c>
      <c r="V908" s="76">
        <f t="shared" ca="1" si="928"/>
        <v>0</v>
      </c>
      <c r="W908" s="76">
        <f t="shared" ca="1" si="928"/>
        <v>0</v>
      </c>
      <c r="X908" s="76">
        <f t="shared" ref="X908:AA908" ca="1" si="929">IF($C904=LataProjekcji,ROUND($C905-X907,0),ROUND(IF(X906=0,0,$C905-X907),0))</f>
        <v>0</v>
      </c>
      <c r="Y908" s="76">
        <f t="shared" ca="1" si="929"/>
        <v>0</v>
      </c>
      <c r="Z908" s="76">
        <f t="shared" ca="1" si="929"/>
        <v>0</v>
      </c>
      <c r="AA908" s="76">
        <f t="shared" ca="1" si="929"/>
        <v>0</v>
      </c>
      <c r="AB908" s="76">
        <f t="shared" ref="AB908:AE908" ca="1" si="930">IF($C904=LataProjekcji,ROUND($C905-AB907,0),ROUND(IF(AB906=0,0,$C905-AB907),0))</f>
        <v>0</v>
      </c>
      <c r="AC908" s="76">
        <f t="shared" ca="1" si="930"/>
        <v>0</v>
      </c>
      <c r="AD908" s="76">
        <f t="shared" ca="1" si="930"/>
        <v>0</v>
      </c>
      <c r="AE908" s="76">
        <f t="shared" ca="1" si="930"/>
        <v>0</v>
      </c>
    </row>
    <row r="909" spans="1:31" hidden="1">
      <c r="A909" s="258"/>
      <c r="B909" s="21"/>
      <c r="C909" s="22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373</v>
      </c>
      <c r="C910" s="21">
        <f>C903+1</f>
        <v>110</v>
      </c>
      <c r="D910" s="458">
        <f>D903+1</f>
        <v>244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395</v>
      </c>
      <c r="C911" s="164">
        <f ca="1">IFERROR(YEAR(OFFSET($D$62,C910,0)),0)</f>
        <v>0</v>
      </c>
      <c r="D911" s="164">
        <f ca="1">IFERROR(MONTH(OFFSET($D$62,C910,0)),0)</f>
        <v>0</v>
      </c>
      <c r="E911" s="527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388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396</v>
      </c>
      <c r="C913" s="244">
        <f ca="1">IF(ISBLANK(OFFSET($D$62,C910,0)),0,IF(OFFSET($C$62,C910,0)&gt;10,ROUND(C912*am_maszyny,0),IF(C912&lt;0,0,C912)))</f>
        <v>0</v>
      </c>
      <c r="D913" s="21"/>
      <c r="E913" s="21"/>
      <c r="F913" s="21"/>
      <c r="G913" s="21"/>
      <c r="I913" s="21"/>
      <c r="J913" s="458" cm="1">
        <f t="array" aca="1" ref="J913" ca="1">OFFSET('Środki trwałe'!$C$195,'Rozliczenie dotacji'!D910,,)</f>
        <v>0</v>
      </c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397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931">ROUND(K914+L913,0)</f>
        <v>0</v>
      </c>
      <c r="M914" s="22">
        <f t="shared" ca="1" si="931"/>
        <v>0</v>
      </c>
      <c r="N914" s="22">
        <f t="shared" ca="1" si="931"/>
        <v>0</v>
      </c>
      <c r="O914" s="22">
        <f t="shared" ca="1" si="931"/>
        <v>0</v>
      </c>
      <c r="P914" s="22">
        <f t="shared" ca="1" si="931"/>
        <v>0</v>
      </c>
      <c r="Q914" s="22">
        <f t="shared" ca="1" si="931"/>
        <v>0</v>
      </c>
      <c r="R914" s="22">
        <f t="shared" ca="1" si="931"/>
        <v>0</v>
      </c>
      <c r="S914" s="22">
        <f t="shared" ca="1" si="931"/>
        <v>0</v>
      </c>
      <c r="T914" s="22">
        <f t="shared" ca="1" si="931"/>
        <v>0</v>
      </c>
      <c r="U914" s="22">
        <f t="shared" ca="1" si="931"/>
        <v>0</v>
      </c>
      <c r="V914" s="22">
        <f t="shared" ca="1" si="931"/>
        <v>0</v>
      </c>
      <c r="W914" s="22">
        <f t="shared" ca="1" si="931"/>
        <v>0</v>
      </c>
      <c r="X914" s="22">
        <f ca="1">ROUND(W914+X913,0)</f>
        <v>0</v>
      </c>
      <c r="Y914" s="22">
        <f t="shared" ref="Y914:AA914" ca="1" si="932">ROUND(X914+Y913,0)</f>
        <v>0</v>
      </c>
      <c r="Z914" s="22">
        <f t="shared" ca="1" si="932"/>
        <v>0</v>
      </c>
      <c r="AA914" s="22">
        <f t="shared" ca="1" si="932"/>
        <v>0</v>
      </c>
      <c r="AB914" s="22">
        <f t="shared" ref="AB914" ca="1" si="933">ROUND(AA914+AB913,0)</f>
        <v>0</v>
      </c>
      <c r="AC914" s="22">
        <f t="shared" ref="AC914" ca="1" si="934">ROUND(AB914+AC913,0)</f>
        <v>0</v>
      </c>
      <c r="AD914" s="22">
        <f t="shared" ref="AD914" ca="1" si="935">ROUND(AC914+AD913,0)</f>
        <v>0</v>
      </c>
      <c r="AE914" s="22">
        <f t="shared" ref="AE914" ca="1" si="936">ROUND(AD914+AE913,0)</f>
        <v>0</v>
      </c>
    </row>
    <row r="915" spans="1:31" hidden="1">
      <c r="A915" s="258"/>
      <c r="B915" s="21" t="s">
        <v>388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37">IF($C911=LataProjekcji,ROUND($C912-K914,0),ROUND(IF(K913=0,0,$C912-K914),0))</f>
        <v>0</v>
      </c>
      <c r="L915" s="76">
        <f t="shared" ca="1" si="937"/>
        <v>0</v>
      </c>
      <c r="M915" s="76">
        <f t="shared" ca="1" si="937"/>
        <v>0</v>
      </c>
      <c r="N915" s="76">
        <f t="shared" ca="1" si="937"/>
        <v>0</v>
      </c>
      <c r="O915" s="76">
        <f t="shared" ca="1" si="937"/>
        <v>0</v>
      </c>
      <c r="P915" s="76">
        <f t="shared" ca="1" si="937"/>
        <v>0</v>
      </c>
      <c r="Q915" s="76">
        <f t="shared" ca="1" si="937"/>
        <v>0</v>
      </c>
      <c r="R915" s="76">
        <f t="shared" ca="1" si="937"/>
        <v>0</v>
      </c>
      <c r="S915" s="76">
        <f t="shared" ca="1" si="937"/>
        <v>0</v>
      </c>
      <c r="T915" s="76">
        <f t="shared" ca="1" si="937"/>
        <v>0</v>
      </c>
      <c r="U915" s="76">
        <f t="shared" ca="1" si="937"/>
        <v>0</v>
      </c>
      <c r="V915" s="76">
        <f t="shared" ca="1" si="937"/>
        <v>0</v>
      </c>
      <c r="W915" s="76">
        <f t="shared" ca="1" si="937"/>
        <v>0</v>
      </c>
      <c r="X915" s="76">
        <f t="shared" ref="X915:AA915" ca="1" si="938">IF($C911=LataProjekcji,ROUND($C912-X914,0),ROUND(IF(X913=0,0,$C912-X914),0))</f>
        <v>0</v>
      </c>
      <c r="Y915" s="76">
        <f t="shared" ca="1" si="938"/>
        <v>0</v>
      </c>
      <c r="Z915" s="76">
        <f t="shared" ca="1" si="938"/>
        <v>0</v>
      </c>
      <c r="AA915" s="76">
        <f t="shared" ca="1" si="938"/>
        <v>0</v>
      </c>
      <c r="AB915" s="76">
        <f t="shared" ref="AB915:AE915" ca="1" si="939">IF($C911=LataProjekcji,ROUND($C912-AB914,0),ROUND(IF(AB913=0,0,$C912-AB914),0))</f>
        <v>0</v>
      </c>
      <c r="AC915" s="76">
        <f t="shared" ca="1" si="939"/>
        <v>0</v>
      </c>
      <c r="AD915" s="76">
        <f t="shared" ca="1" si="939"/>
        <v>0</v>
      </c>
      <c r="AE915" s="76">
        <f t="shared" ca="1" si="939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373</v>
      </c>
      <c r="C917" s="21">
        <f>C910+1</f>
        <v>111</v>
      </c>
      <c r="D917" s="458">
        <f>D910+1</f>
        <v>245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395</v>
      </c>
      <c r="C918" s="164">
        <f ca="1">IFERROR(YEAR(OFFSET($D$62,C917,0)),0)</f>
        <v>0</v>
      </c>
      <c r="D918" s="164">
        <f ca="1">IFERROR(MONTH(OFFSET($D$62,C917,0)),0)</f>
        <v>0</v>
      </c>
      <c r="E918" s="527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388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396</v>
      </c>
      <c r="C920" s="244">
        <f ca="1">IF(ISBLANK(OFFSET($D$62,C917,0)),0,IF(OFFSET($C$62,C917,0)&gt;10,ROUND(C919*am_maszyny,0),IF(C919&lt;0,0,C919)))</f>
        <v>0</v>
      </c>
      <c r="D920" s="21"/>
      <c r="E920" s="21"/>
      <c r="F920" s="21"/>
      <c r="G920" s="21"/>
      <c r="I920" s="21"/>
      <c r="J920" s="458" cm="1">
        <f t="array" aca="1" ref="J920" ca="1">OFFSET('Środki trwałe'!$C$195,'Rozliczenie dotacji'!D917,,)</f>
        <v>0</v>
      </c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397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40">ROUND(K921+L920,0)</f>
        <v>0</v>
      </c>
      <c r="M921" s="22">
        <f t="shared" ca="1" si="940"/>
        <v>0</v>
      </c>
      <c r="N921" s="22">
        <f t="shared" ca="1" si="940"/>
        <v>0</v>
      </c>
      <c r="O921" s="22">
        <f t="shared" ca="1" si="940"/>
        <v>0</v>
      </c>
      <c r="P921" s="22">
        <f t="shared" ca="1" si="940"/>
        <v>0</v>
      </c>
      <c r="Q921" s="22">
        <f t="shared" ca="1" si="940"/>
        <v>0</v>
      </c>
      <c r="R921" s="22">
        <f t="shared" ca="1" si="940"/>
        <v>0</v>
      </c>
      <c r="S921" s="22">
        <f t="shared" ca="1" si="940"/>
        <v>0</v>
      </c>
      <c r="T921" s="22">
        <f t="shared" ca="1" si="940"/>
        <v>0</v>
      </c>
      <c r="U921" s="22">
        <f t="shared" ca="1" si="940"/>
        <v>0</v>
      </c>
      <c r="V921" s="22">
        <f t="shared" ca="1" si="940"/>
        <v>0</v>
      </c>
      <c r="W921" s="22">
        <f t="shared" ca="1" si="940"/>
        <v>0</v>
      </c>
      <c r="X921" s="22">
        <f ca="1">ROUND(W921+X920,0)</f>
        <v>0</v>
      </c>
      <c r="Y921" s="22">
        <f t="shared" ref="Y921:AA921" ca="1" si="941">ROUND(X921+Y920,0)</f>
        <v>0</v>
      </c>
      <c r="Z921" s="22">
        <f t="shared" ca="1" si="941"/>
        <v>0</v>
      </c>
      <c r="AA921" s="22">
        <f t="shared" ca="1" si="941"/>
        <v>0</v>
      </c>
      <c r="AB921" s="22">
        <f t="shared" ref="AB921" ca="1" si="942">ROUND(AA921+AB920,0)</f>
        <v>0</v>
      </c>
      <c r="AC921" s="22">
        <f t="shared" ref="AC921" ca="1" si="943">ROUND(AB921+AC920,0)</f>
        <v>0</v>
      </c>
      <c r="AD921" s="22">
        <f t="shared" ref="AD921" ca="1" si="944">ROUND(AC921+AD920,0)</f>
        <v>0</v>
      </c>
      <c r="AE921" s="22">
        <f t="shared" ref="AE921" ca="1" si="945">ROUND(AD921+AE920,0)</f>
        <v>0</v>
      </c>
    </row>
    <row r="922" spans="1:31" hidden="1">
      <c r="A922" s="258"/>
      <c r="B922" s="21" t="s">
        <v>388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46">IF($C918=LataProjekcji,ROUND($C919-K921,0),ROUND(IF(K920=0,0,$C919-K921),0))</f>
        <v>0</v>
      </c>
      <c r="L922" s="76">
        <f t="shared" ca="1" si="946"/>
        <v>0</v>
      </c>
      <c r="M922" s="76">
        <f t="shared" ca="1" si="946"/>
        <v>0</v>
      </c>
      <c r="N922" s="76">
        <f t="shared" ca="1" si="946"/>
        <v>0</v>
      </c>
      <c r="O922" s="76">
        <f t="shared" ca="1" si="946"/>
        <v>0</v>
      </c>
      <c r="P922" s="76">
        <f t="shared" ca="1" si="946"/>
        <v>0</v>
      </c>
      <c r="Q922" s="76">
        <f t="shared" ca="1" si="946"/>
        <v>0</v>
      </c>
      <c r="R922" s="76">
        <f t="shared" ca="1" si="946"/>
        <v>0</v>
      </c>
      <c r="S922" s="76">
        <f t="shared" ca="1" si="946"/>
        <v>0</v>
      </c>
      <c r="T922" s="76">
        <f t="shared" ca="1" si="946"/>
        <v>0</v>
      </c>
      <c r="U922" s="76">
        <f t="shared" ca="1" si="946"/>
        <v>0</v>
      </c>
      <c r="V922" s="76">
        <f t="shared" ca="1" si="946"/>
        <v>0</v>
      </c>
      <c r="W922" s="76">
        <f t="shared" ca="1" si="946"/>
        <v>0</v>
      </c>
      <c r="X922" s="76">
        <f t="shared" ref="X922:AA922" ca="1" si="947">IF($C918=LataProjekcji,ROUND($C919-X921,0),ROUND(IF(X920=0,0,$C919-X921),0))</f>
        <v>0</v>
      </c>
      <c r="Y922" s="76">
        <f t="shared" ca="1" si="947"/>
        <v>0</v>
      </c>
      <c r="Z922" s="76">
        <f t="shared" ca="1" si="947"/>
        <v>0</v>
      </c>
      <c r="AA922" s="76">
        <f t="shared" ca="1" si="947"/>
        <v>0</v>
      </c>
      <c r="AB922" s="76">
        <f t="shared" ref="AB922:AE922" ca="1" si="948">IF($C918=LataProjekcji,ROUND($C919-AB921,0),ROUND(IF(AB920=0,0,$C919-AB921),0))</f>
        <v>0</v>
      </c>
      <c r="AC922" s="76">
        <f t="shared" ca="1" si="948"/>
        <v>0</v>
      </c>
      <c r="AD922" s="76">
        <f t="shared" ca="1" si="948"/>
        <v>0</v>
      </c>
      <c r="AE922" s="76">
        <f t="shared" ca="1" si="948"/>
        <v>0</v>
      </c>
    </row>
    <row r="923" spans="1:31" hidden="1">
      <c r="A923" s="258"/>
      <c r="B923" s="20"/>
      <c r="C923" s="21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373</v>
      </c>
      <c r="C924" s="21">
        <f>C917+1</f>
        <v>112</v>
      </c>
      <c r="D924" s="458">
        <f>D917+1</f>
        <v>246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395</v>
      </c>
      <c r="C925" s="164">
        <f ca="1">IFERROR(YEAR(OFFSET($D$62,C924,0)),0)</f>
        <v>0</v>
      </c>
      <c r="D925" s="164">
        <f ca="1">IFERROR(MONTH(OFFSET($D$62,C924,0)),0)</f>
        <v>0</v>
      </c>
      <c r="E925" s="527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388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396</v>
      </c>
      <c r="C927" s="244">
        <f ca="1">IF(ISBLANK(OFFSET($D$62,C924,0)),0,IF(OFFSET($C$62,C924,0)&gt;10,ROUND(C926*am_maszyny,0),IF(C926&lt;0,0,C926)))</f>
        <v>0</v>
      </c>
      <c r="D927" s="21"/>
      <c r="E927" s="21"/>
      <c r="F927" s="21"/>
      <c r="G927" s="21"/>
      <c r="I927" s="21"/>
      <c r="J927" s="458" cm="1">
        <f t="array" aca="1" ref="J927" ca="1">OFFSET('Środki trwałe'!$C$195,'Rozliczenie dotacji'!D924,,)</f>
        <v>0</v>
      </c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397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49">ROUND(K928+L927,0)</f>
        <v>0</v>
      </c>
      <c r="M928" s="22">
        <f t="shared" ca="1" si="949"/>
        <v>0</v>
      </c>
      <c r="N928" s="22">
        <f t="shared" ca="1" si="949"/>
        <v>0</v>
      </c>
      <c r="O928" s="22">
        <f t="shared" ca="1" si="949"/>
        <v>0</v>
      </c>
      <c r="P928" s="22">
        <f t="shared" ca="1" si="949"/>
        <v>0</v>
      </c>
      <c r="Q928" s="22">
        <f t="shared" ca="1" si="949"/>
        <v>0</v>
      </c>
      <c r="R928" s="22">
        <f t="shared" ca="1" si="949"/>
        <v>0</v>
      </c>
      <c r="S928" s="22">
        <f t="shared" ca="1" si="949"/>
        <v>0</v>
      </c>
      <c r="T928" s="22">
        <f t="shared" ca="1" si="949"/>
        <v>0</v>
      </c>
      <c r="U928" s="22">
        <f t="shared" ca="1" si="949"/>
        <v>0</v>
      </c>
      <c r="V928" s="22">
        <f t="shared" ca="1" si="949"/>
        <v>0</v>
      </c>
      <c r="W928" s="22">
        <f t="shared" ca="1" si="949"/>
        <v>0</v>
      </c>
      <c r="X928" s="22">
        <f ca="1">ROUND(W928+X927,0)</f>
        <v>0</v>
      </c>
      <c r="Y928" s="22">
        <f t="shared" ref="Y928:AA928" ca="1" si="950">ROUND(X928+Y927,0)</f>
        <v>0</v>
      </c>
      <c r="Z928" s="22">
        <f t="shared" ca="1" si="950"/>
        <v>0</v>
      </c>
      <c r="AA928" s="22">
        <f t="shared" ca="1" si="950"/>
        <v>0</v>
      </c>
      <c r="AB928" s="22">
        <f t="shared" ref="AB928" ca="1" si="951">ROUND(AA928+AB927,0)</f>
        <v>0</v>
      </c>
      <c r="AC928" s="22">
        <f t="shared" ref="AC928" ca="1" si="952">ROUND(AB928+AC927,0)</f>
        <v>0</v>
      </c>
      <c r="AD928" s="22">
        <f t="shared" ref="AD928" ca="1" si="953">ROUND(AC928+AD927,0)</f>
        <v>0</v>
      </c>
      <c r="AE928" s="22">
        <f t="shared" ref="AE928" ca="1" si="954">ROUND(AD928+AE927,0)</f>
        <v>0</v>
      </c>
    </row>
    <row r="929" spans="1:31" hidden="1">
      <c r="A929" s="258"/>
      <c r="B929" s="21" t="s">
        <v>388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55">IF($C925=LataProjekcji,ROUND($C926-K928,0),ROUND(IF(K927=0,0,$C926-K928),0))</f>
        <v>0</v>
      </c>
      <c r="L929" s="76">
        <f t="shared" ca="1" si="955"/>
        <v>0</v>
      </c>
      <c r="M929" s="76">
        <f t="shared" ca="1" si="955"/>
        <v>0</v>
      </c>
      <c r="N929" s="76">
        <f t="shared" ca="1" si="955"/>
        <v>0</v>
      </c>
      <c r="O929" s="76">
        <f t="shared" ca="1" si="955"/>
        <v>0</v>
      </c>
      <c r="P929" s="76">
        <f t="shared" ca="1" si="955"/>
        <v>0</v>
      </c>
      <c r="Q929" s="76">
        <f t="shared" ca="1" si="955"/>
        <v>0</v>
      </c>
      <c r="R929" s="76">
        <f t="shared" ca="1" si="955"/>
        <v>0</v>
      </c>
      <c r="S929" s="76">
        <f t="shared" ca="1" si="955"/>
        <v>0</v>
      </c>
      <c r="T929" s="76">
        <f t="shared" ca="1" si="955"/>
        <v>0</v>
      </c>
      <c r="U929" s="76">
        <f t="shared" ca="1" si="955"/>
        <v>0</v>
      </c>
      <c r="V929" s="76">
        <f t="shared" ca="1" si="955"/>
        <v>0</v>
      </c>
      <c r="W929" s="76">
        <f t="shared" ca="1" si="955"/>
        <v>0</v>
      </c>
      <c r="X929" s="76">
        <f t="shared" ref="X929:AA929" ca="1" si="956">IF($C925=LataProjekcji,ROUND($C926-X928,0),ROUND(IF(X927=0,0,$C926-X928),0))</f>
        <v>0</v>
      </c>
      <c r="Y929" s="76">
        <f t="shared" ca="1" si="956"/>
        <v>0</v>
      </c>
      <c r="Z929" s="76">
        <f t="shared" ca="1" si="956"/>
        <v>0</v>
      </c>
      <c r="AA929" s="76">
        <f t="shared" ca="1" si="956"/>
        <v>0</v>
      </c>
      <c r="AB929" s="76">
        <f t="shared" ref="AB929:AE929" ca="1" si="957">IF($C925=LataProjekcji,ROUND($C926-AB928,0),ROUND(IF(AB927=0,0,$C926-AB928),0))</f>
        <v>0</v>
      </c>
      <c r="AC929" s="76">
        <f t="shared" ca="1" si="957"/>
        <v>0</v>
      </c>
      <c r="AD929" s="76">
        <f t="shared" ca="1" si="957"/>
        <v>0</v>
      </c>
      <c r="AE929" s="76">
        <f t="shared" ca="1" si="957"/>
        <v>0</v>
      </c>
    </row>
    <row r="930" spans="1:31" hidden="1">
      <c r="A930" s="258"/>
      <c r="B930" s="21"/>
      <c r="C930" s="22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373</v>
      </c>
      <c r="C931" s="21">
        <f>C924+1</f>
        <v>113</v>
      </c>
      <c r="D931" s="458">
        <f>D924+1</f>
        <v>247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395</v>
      </c>
      <c r="C932" s="164">
        <f ca="1">IFERROR(YEAR(OFFSET($D$62,C931,0)),0)</f>
        <v>0</v>
      </c>
      <c r="D932" s="164">
        <f ca="1">IFERROR(MONTH(OFFSET($D$62,C931,0)),0)</f>
        <v>0</v>
      </c>
      <c r="E932" s="527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388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396</v>
      </c>
      <c r="C934" s="244">
        <f ca="1">IF(ISBLANK(OFFSET($D$62,C931,0)),0,IF(OFFSET($C$62,C931,0)&gt;10,ROUND(C933*am_maszyny,0),IF(C933&lt;0,0,C933)))</f>
        <v>0</v>
      </c>
      <c r="D934" s="21"/>
      <c r="E934" s="21"/>
      <c r="F934" s="21"/>
      <c r="G934" s="21"/>
      <c r="I934" s="21"/>
      <c r="J934" s="458" cm="1">
        <f t="array" aca="1" ref="J934" ca="1">OFFSET('Środki trwałe'!$C$195,'Rozliczenie dotacji'!D931,,)</f>
        <v>0</v>
      </c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397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58">ROUND(K935+L934,0)</f>
        <v>0</v>
      </c>
      <c r="M935" s="22">
        <f t="shared" ca="1" si="958"/>
        <v>0</v>
      </c>
      <c r="N935" s="22">
        <f t="shared" ca="1" si="958"/>
        <v>0</v>
      </c>
      <c r="O935" s="22">
        <f t="shared" ca="1" si="958"/>
        <v>0</v>
      </c>
      <c r="P935" s="22">
        <f t="shared" ca="1" si="958"/>
        <v>0</v>
      </c>
      <c r="Q935" s="22">
        <f t="shared" ca="1" si="958"/>
        <v>0</v>
      </c>
      <c r="R935" s="22">
        <f t="shared" ca="1" si="958"/>
        <v>0</v>
      </c>
      <c r="S935" s="22">
        <f t="shared" ca="1" si="958"/>
        <v>0</v>
      </c>
      <c r="T935" s="22">
        <f t="shared" ca="1" si="958"/>
        <v>0</v>
      </c>
      <c r="U935" s="22">
        <f t="shared" ca="1" si="958"/>
        <v>0</v>
      </c>
      <c r="V935" s="22">
        <f t="shared" ca="1" si="958"/>
        <v>0</v>
      </c>
      <c r="W935" s="22">
        <f t="shared" ca="1" si="958"/>
        <v>0</v>
      </c>
      <c r="X935" s="22">
        <f ca="1">ROUND(W935+X934,0)</f>
        <v>0</v>
      </c>
      <c r="Y935" s="22">
        <f t="shared" ref="Y935:AA935" ca="1" si="959">ROUND(X935+Y934,0)</f>
        <v>0</v>
      </c>
      <c r="Z935" s="22">
        <f t="shared" ca="1" si="959"/>
        <v>0</v>
      </c>
      <c r="AA935" s="22">
        <f t="shared" ca="1" si="959"/>
        <v>0</v>
      </c>
      <c r="AB935" s="22">
        <f t="shared" ref="AB935" ca="1" si="960">ROUND(AA935+AB934,0)</f>
        <v>0</v>
      </c>
      <c r="AC935" s="22">
        <f t="shared" ref="AC935" ca="1" si="961">ROUND(AB935+AC934,0)</f>
        <v>0</v>
      </c>
      <c r="AD935" s="22">
        <f t="shared" ref="AD935" ca="1" si="962">ROUND(AC935+AD934,0)</f>
        <v>0</v>
      </c>
      <c r="AE935" s="22">
        <f t="shared" ref="AE935" ca="1" si="963">ROUND(AD935+AE934,0)</f>
        <v>0</v>
      </c>
    </row>
    <row r="936" spans="1:31" hidden="1">
      <c r="A936" s="258"/>
      <c r="B936" s="21" t="s">
        <v>388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64">IF($C932=LataProjekcji,ROUND($C933-K935,0),ROUND(IF(K934=0,0,$C933-K935),0))</f>
        <v>0</v>
      </c>
      <c r="L936" s="76">
        <f t="shared" ca="1" si="964"/>
        <v>0</v>
      </c>
      <c r="M936" s="76">
        <f t="shared" ca="1" si="964"/>
        <v>0</v>
      </c>
      <c r="N936" s="76">
        <f t="shared" ca="1" si="964"/>
        <v>0</v>
      </c>
      <c r="O936" s="76">
        <f t="shared" ca="1" si="964"/>
        <v>0</v>
      </c>
      <c r="P936" s="76">
        <f t="shared" ca="1" si="964"/>
        <v>0</v>
      </c>
      <c r="Q936" s="76">
        <f t="shared" ca="1" si="964"/>
        <v>0</v>
      </c>
      <c r="R936" s="76">
        <f t="shared" ca="1" si="964"/>
        <v>0</v>
      </c>
      <c r="S936" s="76">
        <f t="shared" ca="1" si="964"/>
        <v>0</v>
      </c>
      <c r="T936" s="76">
        <f t="shared" ca="1" si="964"/>
        <v>0</v>
      </c>
      <c r="U936" s="76">
        <f t="shared" ca="1" si="964"/>
        <v>0</v>
      </c>
      <c r="V936" s="76">
        <f t="shared" ca="1" si="964"/>
        <v>0</v>
      </c>
      <c r="W936" s="76">
        <f t="shared" ca="1" si="964"/>
        <v>0</v>
      </c>
      <c r="X936" s="76">
        <f t="shared" ref="X936:AA936" ca="1" si="965">IF($C932=LataProjekcji,ROUND($C933-X935,0),ROUND(IF(X934=0,0,$C933-X935),0))</f>
        <v>0</v>
      </c>
      <c r="Y936" s="76">
        <f t="shared" ca="1" si="965"/>
        <v>0</v>
      </c>
      <c r="Z936" s="76">
        <f t="shared" ca="1" si="965"/>
        <v>0</v>
      </c>
      <c r="AA936" s="76">
        <f t="shared" ca="1" si="965"/>
        <v>0</v>
      </c>
      <c r="AB936" s="76">
        <f t="shared" ref="AB936:AE936" ca="1" si="966">IF($C932=LataProjekcji,ROUND($C933-AB935,0),ROUND(IF(AB934=0,0,$C933-AB935),0))</f>
        <v>0</v>
      </c>
      <c r="AC936" s="76">
        <f t="shared" ca="1" si="966"/>
        <v>0</v>
      </c>
      <c r="AD936" s="76">
        <f t="shared" ca="1" si="966"/>
        <v>0</v>
      </c>
      <c r="AE936" s="76">
        <f t="shared" ca="1" si="966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373</v>
      </c>
      <c r="C938" s="21">
        <f>C931+1</f>
        <v>114</v>
      </c>
      <c r="D938" s="458">
        <f>D931+1</f>
        <v>248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395</v>
      </c>
      <c r="C939" s="164">
        <f ca="1">IFERROR(YEAR(OFFSET($D$62,C938,0)),0)</f>
        <v>0</v>
      </c>
      <c r="D939" s="164">
        <f ca="1">IFERROR(MONTH(OFFSET($D$62,C938,0)),0)</f>
        <v>0</v>
      </c>
      <c r="E939" s="527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388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396</v>
      </c>
      <c r="C941" s="244">
        <f ca="1">IF(ISBLANK(OFFSET($D$62,C938,0)),0,IF(OFFSET($C$62,C938,0)&gt;10,ROUND(C940*am_maszyny,0),IF(C940&lt;0,0,C940)))</f>
        <v>0</v>
      </c>
      <c r="D941" s="21"/>
      <c r="E941" s="21"/>
      <c r="F941" s="21"/>
      <c r="G941" s="21"/>
      <c r="I941" s="21"/>
      <c r="J941" s="458" cm="1">
        <f t="array" aca="1" ref="J941" ca="1">OFFSET('Środki trwałe'!$C$195,'Rozliczenie dotacji'!D938,,)</f>
        <v>0</v>
      </c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397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67">ROUND(K942+L941,0)</f>
        <v>0</v>
      </c>
      <c r="M942" s="22">
        <f t="shared" ca="1" si="967"/>
        <v>0</v>
      </c>
      <c r="N942" s="22">
        <f t="shared" ca="1" si="967"/>
        <v>0</v>
      </c>
      <c r="O942" s="22">
        <f t="shared" ca="1" si="967"/>
        <v>0</v>
      </c>
      <c r="P942" s="22">
        <f t="shared" ca="1" si="967"/>
        <v>0</v>
      </c>
      <c r="Q942" s="22">
        <f t="shared" ca="1" si="967"/>
        <v>0</v>
      </c>
      <c r="R942" s="22">
        <f t="shared" ca="1" si="967"/>
        <v>0</v>
      </c>
      <c r="S942" s="22">
        <f t="shared" ca="1" si="967"/>
        <v>0</v>
      </c>
      <c r="T942" s="22">
        <f t="shared" ca="1" si="967"/>
        <v>0</v>
      </c>
      <c r="U942" s="22">
        <f t="shared" ca="1" si="967"/>
        <v>0</v>
      </c>
      <c r="V942" s="22">
        <f t="shared" ca="1" si="967"/>
        <v>0</v>
      </c>
      <c r="W942" s="22">
        <f t="shared" ca="1" si="967"/>
        <v>0</v>
      </c>
      <c r="X942" s="22">
        <f ca="1">ROUND(W942+X941,0)</f>
        <v>0</v>
      </c>
      <c r="Y942" s="22">
        <f t="shared" ref="Y942:AA942" ca="1" si="968">ROUND(X942+Y941,0)</f>
        <v>0</v>
      </c>
      <c r="Z942" s="22">
        <f t="shared" ca="1" si="968"/>
        <v>0</v>
      </c>
      <c r="AA942" s="22">
        <f t="shared" ca="1" si="968"/>
        <v>0</v>
      </c>
      <c r="AB942" s="22">
        <f t="shared" ref="AB942" ca="1" si="969">ROUND(AA942+AB941,0)</f>
        <v>0</v>
      </c>
      <c r="AC942" s="22">
        <f t="shared" ref="AC942" ca="1" si="970">ROUND(AB942+AC941,0)</f>
        <v>0</v>
      </c>
      <c r="AD942" s="22">
        <f t="shared" ref="AD942" ca="1" si="971">ROUND(AC942+AD941,0)</f>
        <v>0</v>
      </c>
      <c r="AE942" s="22">
        <f t="shared" ref="AE942" ca="1" si="972">ROUND(AD942+AE941,0)</f>
        <v>0</v>
      </c>
    </row>
    <row r="943" spans="1:31" hidden="1">
      <c r="A943" s="258"/>
      <c r="B943" s="21" t="s">
        <v>388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73">IF($C939=LataProjekcji,ROUND($C940-K942,0),ROUND(IF(K941=0,0,$C940-K942),0))</f>
        <v>0</v>
      </c>
      <c r="L943" s="76">
        <f t="shared" ca="1" si="973"/>
        <v>0</v>
      </c>
      <c r="M943" s="76">
        <f t="shared" ca="1" si="973"/>
        <v>0</v>
      </c>
      <c r="N943" s="76">
        <f t="shared" ca="1" si="973"/>
        <v>0</v>
      </c>
      <c r="O943" s="76">
        <f t="shared" ca="1" si="973"/>
        <v>0</v>
      </c>
      <c r="P943" s="76">
        <f t="shared" ca="1" si="973"/>
        <v>0</v>
      </c>
      <c r="Q943" s="76">
        <f t="shared" ca="1" si="973"/>
        <v>0</v>
      </c>
      <c r="R943" s="76">
        <f t="shared" ca="1" si="973"/>
        <v>0</v>
      </c>
      <c r="S943" s="76">
        <f t="shared" ca="1" si="973"/>
        <v>0</v>
      </c>
      <c r="T943" s="76">
        <f t="shared" ca="1" si="973"/>
        <v>0</v>
      </c>
      <c r="U943" s="76">
        <f t="shared" ca="1" si="973"/>
        <v>0</v>
      </c>
      <c r="V943" s="76">
        <f t="shared" ca="1" si="973"/>
        <v>0</v>
      </c>
      <c r="W943" s="76">
        <f t="shared" ca="1" si="973"/>
        <v>0</v>
      </c>
      <c r="X943" s="76">
        <f t="shared" ref="X943:AA943" ca="1" si="974">IF($C939=LataProjekcji,ROUND($C940-X942,0),ROUND(IF(X941=0,0,$C940-X942),0))</f>
        <v>0</v>
      </c>
      <c r="Y943" s="76">
        <f t="shared" ca="1" si="974"/>
        <v>0</v>
      </c>
      <c r="Z943" s="76">
        <f t="shared" ca="1" si="974"/>
        <v>0</v>
      </c>
      <c r="AA943" s="76">
        <f t="shared" ca="1" si="974"/>
        <v>0</v>
      </c>
      <c r="AB943" s="76">
        <f t="shared" ref="AB943:AE943" ca="1" si="975">IF($C939=LataProjekcji,ROUND($C940-AB942,0),ROUND(IF(AB941=0,0,$C940-AB942),0))</f>
        <v>0</v>
      </c>
      <c r="AC943" s="76">
        <f t="shared" ca="1" si="975"/>
        <v>0</v>
      </c>
      <c r="AD943" s="76">
        <f t="shared" ca="1" si="975"/>
        <v>0</v>
      </c>
      <c r="AE943" s="76">
        <f t="shared" ca="1" si="975"/>
        <v>0</v>
      </c>
    </row>
    <row r="944" spans="1:31" hidden="1">
      <c r="A944" s="258"/>
      <c r="B944" s="20"/>
      <c r="C944" s="21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373</v>
      </c>
      <c r="C945" s="21">
        <f>C938+1</f>
        <v>115</v>
      </c>
      <c r="D945" s="458">
        <f>D938+1</f>
        <v>249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395</v>
      </c>
      <c r="C946" s="164">
        <f ca="1">IFERROR(YEAR(OFFSET($D$62,C945,0)),0)</f>
        <v>0</v>
      </c>
      <c r="D946" s="164">
        <f ca="1">IFERROR(MONTH(OFFSET($D$62,C945,0)),0)</f>
        <v>0</v>
      </c>
      <c r="E946" s="527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388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396</v>
      </c>
      <c r="C948" s="244">
        <f ca="1">IF(ISBLANK(OFFSET($D$62,C945,0)),0,IF(OFFSET($C$62,C945,0)&gt;10,ROUND(C947*am_maszyny,0),IF(C947&lt;0,0,C947)))</f>
        <v>0</v>
      </c>
      <c r="D948" s="21"/>
      <c r="E948" s="21"/>
      <c r="F948" s="21"/>
      <c r="G948" s="21"/>
      <c r="I948" s="21"/>
      <c r="J948" s="458" cm="1">
        <f t="array" aca="1" ref="J948" ca="1">OFFSET('Środki trwałe'!$C$195,'Rozliczenie dotacji'!D945,,)</f>
        <v>0</v>
      </c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397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76">ROUND(K949+L948,0)</f>
        <v>0</v>
      </c>
      <c r="M949" s="22">
        <f t="shared" ca="1" si="976"/>
        <v>0</v>
      </c>
      <c r="N949" s="22">
        <f t="shared" ca="1" si="976"/>
        <v>0</v>
      </c>
      <c r="O949" s="22">
        <f t="shared" ca="1" si="976"/>
        <v>0</v>
      </c>
      <c r="P949" s="22">
        <f t="shared" ca="1" si="976"/>
        <v>0</v>
      </c>
      <c r="Q949" s="22">
        <f t="shared" ca="1" si="976"/>
        <v>0</v>
      </c>
      <c r="R949" s="22">
        <f t="shared" ca="1" si="976"/>
        <v>0</v>
      </c>
      <c r="S949" s="22">
        <f t="shared" ca="1" si="976"/>
        <v>0</v>
      </c>
      <c r="T949" s="22">
        <f t="shared" ca="1" si="976"/>
        <v>0</v>
      </c>
      <c r="U949" s="22">
        <f t="shared" ca="1" si="976"/>
        <v>0</v>
      </c>
      <c r="V949" s="22">
        <f t="shared" ca="1" si="976"/>
        <v>0</v>
      </c>
      <c r="W949" s="22">
        <f t="shared" ca="1" si="976"/>
        <v>0</v>
      </c>
      <c r="X949" s="22">
        <f ca="1">ROUND(W949+X948,0)</f>
        <v>0</v>
      </c>
      <c r="Y949" s="22">
        <f t="shared" ref="Y949:AA949" ca="1" si="977">ROUND(X949+Y948,0)</f>
        <v>0</v>
      </c>
      <c r="Z949" s="22">
        <f t="shared" ca="1" si="977"/>
        <v>0</v>
      </c>
      <c r="AA949" s="22">
        <f t="shared" ca="1" si="977"/>
        <v>0</v>
      </c>
      <c r="AB949" s="22">
        <f t="shared" ref="AB949" ca="1" si="978">ROUND(AA949+AB948,0)</f>
        <v>0</v>
      </c>
      <c r="AC949" s="22">
        <f t="shared" ref="AC949" ca="1" si="979">ROUND(AB949+AC948,0)</f>
        <v>0</v>
      </c>
      <c r="AD949" s="22">
        <f t="shared" ref="AD949" ca="1" si="980">ROUND(AC949+AD948,0)</f>
        <v>0</v>
      </c>
      <c r="AE949" s="22">
        <f t="shared" ref="AE949" ca="1" si="981">ROUND(AD949+AE948,0)</f>
        <v>0</v>
      </c>
    </row>
    <row r="950" spans="1:31" hidden="1">
      <c r="A950" s="258"/>
      <c r="B950" s="21" t="s">
        <v>388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82">IF($C946=LataProjekcji,ROUND($C947-K949,0),ROUND(IF(K948=0,0,$C947-K949),0))</f>
        <v>0</v>
      </c>
      <c r="L950" s="76">
        <f t="shared" ca="1" si="982"/>
        <v>0</v>
      </c>
      <c r="M950" s="76">
        <f t="shared" ca="1" si="982"/>
        <v>0</v>
      </c>
      <c r="N950" s="76">
        <f t="shared" ca="1" si="982"/>
        <v>0</v>
      </c>
      <c r="O950" s="76">
        <f t="shared" ca="1" si="982"/>
        <v>0</v>
      </c>
      <c r="P950" s="76">
        <f t="shared" ca="1" si="982"/>
        <v>0</v>
      </c>
      <c r="Q950" s="76">
        <f t="shared" ca="1" si="982"/>
        <v>0</v>
      </c>
      <c r="R950" s="76">
        <f t="shared" ca="1" si="982"/>
        <v>0</v>
      </c>
      <c r="S950" s="76">
        <f t="shared" ca="1" si="982"/>
        <v>0</v>
      </c>
      <c r="T950" s="76">
        <f t="shared" ca="1" si="982"/>
        <v>0</v>
      </c>
      <c r="U950" s="76">
        <f t="shared" ca="1" si="982"/>
        <v>0</v>
      </c>
      <c r="V950" s="76">
        <f t="shared" ca="1" si="982"/>
        <v>0</v>
      </c>
      <c r="W950" s="76">
        <f t="shared" ca="1" si="982"/>
        <v>0</v>
      </c>
      <c r="X950" s="76">
        <f t="shared" ref="X950:AA950" ca="1" si="983">IF($C946=LataProjekcji,ROUND($C947-X949,0),ROUND(IF(X948=0,0,$C947-X949),0))</f>
        <v>0</v>
      </c>
      <c r="Y950" s="76">
        <f t="shared" ca="1" si="983"/>
        <v>0</v>
      </c>
      <c r="Z950" s="76">
        <f t="shared" ca="1" si="983"/>
        <v>0</v>
      </c>
      <c r="AA950" s="76">
        <f t="shared" ca="1" si="983"/>
        <v>0</v>
      </c>
      <c r="AB950" s="76">
        <f t="shared" ref="AB950:AE950" ca="1" si="984">IF($C946=LataProjekcji,ROUND($C947-AB949,0),ROUND(IF(AB948=0,0,$C947-AB949),0))</f>
        <v>0</v>
      </c>
      <c r="AC950" s="76">
        <f t="shared" ca="1" si="984"/>
        <v>0</v>
      </c>
      <c r="AD950" s="76">
        <f t="shared" ca="1" si="984"/>
        <v>0</v>
      </c>
      <c r="AE950" s="76">
        <f t="shared" ca="1" si="984"/>
        <v>0</v>
      </c>
    </row>
    <row r="951" spans="1:31" hidden="1">
      <c r="A951" s="258"/>
      <c r="B951" s="21"/>
      <c r="C951" s="22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373</v>
      </c>
      <c r="C952" s="21">
        <f>C945+1</f>
        <v>116</v>
      </c>
      <c r="D952" s="458">
        <f>D945+1</f>
        <v>250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395</v>
      </c>
      <c r="C953" s="164">
        <f ca="1">IFERROR(YEAR(OFFSET($D$62,C952,0)),0)</f>
        <v>0</v>
      </c>
      <c r="D953" s="164">
        <f ca="1">IFERROR(MONTH(OFFSET($D$62,C952,0)),0)</f>
        <v>0</v>
      </c>
      <c r="E953" s="527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388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396</v>
      </c>
      <c r="C955" s="244">
        <f ca="1">IF(ISBLANK(OFFSET($D$62,C952,0)),0,IF(OFFSET($C$62,C952,0)&gt;10,ROUND(C954*am_maszyny,0),IF(C954&lt;0,0,C954)))</f>
        <v>0</v>
      </c>
      <c r="D955" s="21"/>
      <c r="E955" s="21"/>
      <c r="F955" s="21"/>
      <c r="G955" s="21"/>
      <c r="I955" s="21"/>
      <c r="J955" s="458" cm="1">
        <f t="array" aca="1" ref="J955" ca="1">OFFSET('Środki trwałe'!$C$195,'Rozliczenie dotacji'!D952,,)</f>
        <v>0</v>
      </c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397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85">ROUND(K956+L955,0)</f>
        <v>0</v>
      </c>
      <c r="M956" s="22">
        <f t="shared" ca="1" si="985"/>
        <v>0</v>
      </c>
      <c r="N956" s="22">
        <f t="shared" ca="1" si="985"/>
        <v>0</v>
      </c>
      <c r="O956" s="22">
        <f t="shared" ca="1" si="985"/>
        <v>0</v>
      </c>
      <c r="P956" s="22">
        <f t="shared" ca="1" si="985"/>
        <v>0</v>
      </c>
      <c r="Q956" s="22">
        <f t="shared" ca="1" si="985"/>
        <v>0</v>
      </c>
      <c r="R956" s="22">
        <f t="shared" ca="1" si="985"/>
        <v>0</v>
      </c>
      <c r="S956" s="22">
        <f t="shared" ca="1" si="985"/>
        <v>0</v>
      </c>
      <c r="T956" s="22">
        <f t="shared" ca="1" si="985"/>
        <v>0</v>
      </c>
      <c r="U956" s="22">
        <f t="shared" ca="1" si="985"/>
        <v>0</v>
      </c>
      <c r="V956" s="22">
        <f t="shared" ca="1" si="985"/>
        <v>0</v>
      </c>
      <c r="W956" s="22">
        <f t="shared" ca="1" si="985"/>
        <v>0</v>
      </c>
      <c r="X956" s="22">
        <f ca="1">ROUND(W956+X955,0)</f>
        <v>0</v>
      </c>
      <c r="Y956" s="22">
        <f t="shared" ref="Y956:AA956" ca="1" si="986">ROUND(X956+Y955,0)</f>
        <v>0</v>
      </c>
      <c r="Z956" s="22">
        <f t="shared" ca="1" si="986"/>
        <v>0</v>
      </c>
      <c r="AA956" s="22">
        <f t="shared" ca="1" si="986"/>
        <v>0</v>
      </c>
      <c r="AB956" s="22">
        <f t="shared" ref="AB956" ca="1" si="987">ROUND(AA956+AB955,0)</f>
        <v>0</v>
      </c>
      <c r="AC956" s="22">
        <f t="shared" ref="AC956" ca="1" si="988">ROUND(AB956+AC955,0)</f>
        <v>0</v>
      </c>
      <c r="AD956" s="22">
        <f t="shared" ref="AD956" ca="1" si="989">ROUND(AC956+AD955,0)</f>
        <v>0</v>
      </c>
      <c r="AE956" s="22">
        <f t="shared" ref="AE956" ca="1" si="990">ROUND(AD956+AE955,0)</f>
        <v>0</v>
      </c>
    </row>
    <row r="957" spans="1:31" hidden="1">
      <c r="A957" s="258"/>
      <c r="B957" s="21" t="s">
        <v>388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91">IF($C953=LataProjekcji,ROUND($C954-K956,0),ROUND(IF(K955=0,0,$C954-K956),0))</f>
        <v>0</v>
      </c>
      <c r="L957" s="76">
        <f t="shared" ca="1" si="991"/>
        <v>0</v>
      </c>
      <c r="M957" s="76">
        <f t="shared" ca="1" si="991"/>
        <v>0</v>
      </c>
      <c r="N957" s="76">
        <f t="shared" ca="1" si="991"/>
        <v>0</v>
      </c>
      <c r="O957" s="76">
        <f t="shared" ca="1" si="991"/>
        <v>0</v>
      </c>
      <c r="P957" s="76">
        <f t="shared" ca="1" si="991"/>
        <v>0</v>
      </c>
      <c r="Q957" s="76">
        <f t="shared" ca="1" si="991"/>
        <v>0</v>
      </c>
      <c r="R957" s="76">
        <f t="shared" ca="1" si="991"/>
        <v>0</v>
      </c>
      <c r="S957" s="76">
        <f t="shared" ca="1" si="991"/>
        <v>0</v>
      </c>
      <c r="T957" s="76">
        <f t="shared" ca="1" si="991"/>
        <v>0</v>
      </c>
      <c r="U957" s="76">
        <f t="shared" ca="1" si="991"/>
        <v>0</v>
      </c>
      <c r="V957" s="76">
        <f t="shared" ca="1" si="991"/>
        <v>0</v>
      </c>
      <c r="W957" s="76">
        <f t="shared" ca="1" si="991"/>
        <v>0</v>
      </c>
      <c r="X957" s="76">
        <f t="shared" ref="X957:AA957" ca="1" si="992">IF($C953=LataProjekcji,ROUND($C954-X956,0),ROUND(IF(X955=0,0,$C954-X956),0))</f>
        <v>0</v>
      </c>
      <c r="Y957" s="76">
        <f t="shared" ca="1" si="992"/>
        <v>0</v>
      </c>
      <c r="Z957" s="76">
        <f t="shared" ca="1" si="992"/>
        <v>0</v>
      </c>
      <c r="AA957" s="76">
        <f t="shared" ca="1" si="992"/>
        <v>0</v>
      </c>
      <c r="AB957" s="76">
        <f t="shared" ref="AB957:AE957" ca="1" si="993">IF($C953=LataProjekcji,ROUND($C954-AB956,0),ROUND(IF(AB955=0,0,$C954-AB956),0))</f>
        <v>0</v>
      </c>
      <c r="AC957" s="76">
        <f t="shared" ca="1" si="993"/>
        <v>0</v>
      </c>
      <c r="AD957" s="76">
        <f t="shared" ca="1" si="993"/>
        <v>0</v>
      </c>
      <c r="AE957" s="76">
        <f t="shared" ca="1" si="993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373</v>
      </c>
      <c r="C959" s="21">
        <f>C952+1</f>
        <v>117</v>
      </c>
      <c r="D959" s="458">
        <f>D952+1</f>
        <v>251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395</v>
      </c>
      <c r="C960" s="164">
        <f ca="1">IFERROR(YEAR(OFFSET($D$62,C959,0)),0)</f>
        <v>0</v>
      </c>
      <c r="D960" s="164">
        <f ca="1">IFERROR(MONTH(OFFSET($D$62,C959,0)),0)</f>
        <v>0</v>
      </c>
      <c r="E960" s="527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388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396</v>
      </c>
      <c r="C962" s="244">
        <f ca="1">IF(ISBLANK(OFFSET($D$62,C959,0)),0,IF(OFFSET($C$62,C959,0)&gt;10,ROUND(C961*am_maszyny,0),IF(C961&lt;0,0,C961)))</f>
        <v>0</v>
      </c>
      <c r="D962" s="21"/>
      <c r="E962" s="21"/>
      <c r="F962" s="21"/>
      <c r="G962" s="21"/>
      <c r="I962" s="21"/>
      <c r="J962" s="458" cm="1">
        <f t="array" aca="1" ref="J962" ca="1">OFFSET('Środki trwałe'!$C$195,'Rozliczenie dotacji'!D959,,)</f>
        <v>0</v>
      </c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397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94">ROUND(K963+L962,0)</f>
        <v>0</v>
      </c>
      <c r="M963" s="22">
        <f t="shared" ca="1" si="994"/>
        <v>0</v>
      </c>
      <c r="N963" s="22">
        <f t="shared" ca="1" si="994"/>
        <v>0</v>
      </c>
      <c r="O963" s="22">
        <f t="shared" ca="1" si="994"/>
        <v>0</v>
      </c>
      <c r="P963" s="22">
        <f t="shared" ca="1" si="994"/>
        <v>0</v>
      </c>
      <c r="Q963" s="22">
        <f t="shared" ca="1" si="994"/>
        <v>0</v>
      </c>
      <c r="R963" s="22">
        <f t="shared" ca="1" si="994"/>
        <v>0</v>
      </c>
      <c r="S963" s="22">
        <f t="shared" ca="1" si="994"/>
        <v>0</v>
      </c>
      <c r="T963" s="22">
        <f t="shared" ca="1" si="994"/>
        <v>0</v>
      </c>
      <c r="U963" s="22">
        <f t="shared" ca="1" si="994"/>
        <v>0</v>
      </c>
      <c r="V963" s="22">
        <f t="shared" ca="1" si="994"/>
        <v>0</v>
      </c>
      <c r="W963" s="22">
        <f t="shared" ca="1" si="994"/>
        <v>0</v>
      </c>
      <c r="X963" s="22">
        <f ca="1">ROUND(W963+X962,0)</f>
        <v>0</v>
      </c>
      <c r="Y963" s="22">
        <f t="shared" ref="Y963:AA963" ca="1" si="995">ROUND(X963+Y962,0)</f>
        <v>0</v>
      </c>
      <c r="Z963" s="22">
        <f t="shared" ca="1" si="995"/>
        <v>0</v>
      </c>
      <c r="AA963" s="22">
        <f t="shared" ca="1" si="995"/>
        <v>0</v>
      </c>
      <c r="AB963" s="22">
        <f t="shared" ref="AB963" ca="1" si="996">ROUND(AA963+AB962,0)</f>
        <v>0</v>
      </c>
      <c r="AC963" s="22">
        <f t="shared" ref="AC963" ca="1" si="997">ROUND(AB963+AC962,0)</f>
        <v>0</v>
      </c>
      <c r="AD963" s="22">
        <f t="shared" ref="AD963" ca="1" si="998">ROUND(AC963+AD962,0)</f>
        <v>0</v>
      </c>
      <c r="AE963" s="22">
        <f t="shared" ref="AE963" ca="1" si="999">ROUND(AD963+AE962,0)</f>
        <v>0</v>
      </c>
    </row>
    <row r="964" spans="1:31" hidden="1">
      <c r="A964" s="258"/>
      <c r="B964" s="21" t="s">
        <v>388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1000">IF($C960=LataProjekcji,ROUND($C961-K963,0),ROUND(IF(K962=0,0,$C961-K963),0))</f>
        <v>0</v>
      </c>
      <c r="L964" s="76">
        <f t="shared" ca="1" si="1000"/>
        <v>0</v>
      </c>
      <c r="M964" s="76">
        <f t="shared" ca="1" si="1000"/>
        <v>0</v>
      </c>
      <c r="N964" s="76">
        <f t="shared" ca="1" si="1000"/>
        <v>0</v>
      </c>
      <c r="O964" s="76">
        <f t="shared" ca="1" si="1000"/>
        <v>0</v>
      </c>
      <c r="P964" s="76">
        <f t="shared" ca="1" si="1000"/>
        <v>0</v>
      </c>
      <c r="Q964" s="76">
        <f t="shared" ca="1" si="1000"/>
        <v>0</v>
      </c>
      <c r="R964" s="76">
        <f t="shared" ca="1" si="1000"/>
        <v>0</v>
      </c>
      <c r="S964" s="76">
        <f t="shared" ca="1" si="1000"/>
        <v>0</v>
      </c>
      <c r="T964" s="76">
        <f t="shared" ca="1" si="1000"/>
        <v>0</v>
      </c>
      <c r="U964" s="76">
        <f t="shared" ca="1" si="1000"/>
        <v>0</v>
      </c>
      <c r="V964" s="76">
        <f t="shared" ca="1" si="1000"/>
        <v>0</v>
      </c>
      <c r="W964" s="76">
        <f t="shared" ca="1" si="1000"/>
        <v>0</v>
      </c>
      <c r="X964" s="76">
        <f t="shared" ref="X964:AA964" ca="1" si="1001">IF($C960=LataProjekcji,ROUND($C961-X963,0),ROUND(IF(X962=0,0,$C961-X963),0))</f>
        <v>0</v>
      </c>
      <c r="Y964" s="76">
        <f t="shared" ca="1" si="1001"/>
        <v>0</v>
      </c>
      <c r="Z964" s="76">
        <f t="shared" ca="1" si="1001"/>
        <v>0</v>
      </c>
      <c r="AA964" s="76">
        <f t="shared" ca="1" si="1001"/>
        <v>0</v>
      </c>
      <c r="AB964" s="76">
        <f t="shared" ref="AB964:AE964" ca="1" si="1002">IF($C960=LataProjekcji,ROUND($C961-AB963,0),ROUND(IF(AB962=0,0,$C961-AB963),0))</f>
        <v>0</v>
      </c>
      <c r="AC964" s="76">
        <f t="shared" ca="1" si="1002"/>
        <v>0</v>
      </c>
      <c r="AD964" s="76">
        <f t="shared" ca="1" si="1002"/>
        <v>0</v>
      </c>
      <c r="AE964" s="76">
        <f t="shared" ca="1" si="1002"/>
        <v>0</v>
      </c>
    </row>
    <row r="965" spans="1:31" hidden="1">
      <c r="A965" s="258"/>
      <c r="B965" s="20"/>
      <c r="C965" s="21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373</v>
      </c>
      <c r="C966" s="21">
        <f>C959+1</f>
        <v>118</v>
      </c>
      <c r="D966" s="458">
        <f>D959+1</f>
        <v>252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395</v>
      </c>
      <c r="C967" s="164">
        <f ca="1">IFERROR(YEAR(OFFSET($D$62,C966,0)),0)</f>
        <v>0</v>
      </c>
      <c r="D967" s="164">
        <f ca="1">IFERROR(MONTH(OFFSET($D$62,C966,0)),0)</f>
        <v>0</v>
      </c>
      <c r="E967" s="527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388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396</v>
      </c>
      <c r="C969" s="244">
        <f ca="1">IF(ISBLANK(OFFSET($D$62,C966,0)),0,IF(OFFSET($C$62,C966,0)&gt;10,ROUND(C968*am_maszyny,0),IF(C968&lt;0,0,C968)))</f>
        <v>0</v>
      </c>
      <c r="D969" s="21"/>
      <c r="E969" s="21"/>
      <c r="F969" s="21"/>
      <c r="G969" s="21"/>
      <c r="I969" s="21"/>
      <c r="J969" s="458" cm="1">
        <f t="array" aca="1" ref="J969" ca="1">OFFSET('Środki trwałe'!$C$195,'Rozliczenie dotacji'!D966,,)</f>
        <v>0</v>
      </c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397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1003">ROUND(K970+L969,0)</f>
        <v>0</v>
      </c>
      <c r="M970" s="22">
        <f t="shared" ca="1" si="1003"/>
        <v>0</v>
      </c>
      <c r="N970" s="22">
        <f t="shared" ca="1" si="1003"/>
        <v>0</v>
      </c>
      <c r="O970" s="22">
        <f t="shared" ca="1" si="1003"/>
        <v>0</v>
      </c>
      <c r="P970" s="22">
        <f t="shared" ca="1" si="1003"/>
        <v>0</v>
      </c>
      <c r="Q970" s="22">
        <f t="shared" ca="1" si="1003"/>
        <v>0</v>
      </c>
      <c r="R970" s="22">
        <f t="shared" ca="1" si="1003"/>
        <v>0</v>
      </c>
      <c r="S970" s="22">
        <f t="shared" ca="1" si="1003"/>
        <v>0</v>
      </c>
      <c r="T970" s="22">
        <f t="shared" ca="1" si="1003"/>
        <v>0</v>
      </c>
      <c r="U970" s="22">
        <f t="shared" ca="1" si="1003"/>
        <v>0</v>
      </c>
      <c r="V970" s="22">
        <f t="shared" ca="1" si="1003"/>
        <v>0</v>
      </c>
      <c r="W970" s="22">
        <f t="shared" ca="1" si="1003"/>
        <v>0</v>
      </c>
      <c r="X970" s="22">
        <f ca="1">ROUND(W970+X969,0)</f>
        <v>0</v>
      </c>
      <c r="Y970" s="22">
        <f t="shared" ref="Y970:AA970" ca="1" si="1004">ROUND(X970+Y969,0)</f>
        <v>0</v>
      </c>
      <c r="Z970" s="22">
        <f t="shared" ca="1" si="1004"/>
        <v>0</v>
      </c>
      <c r="AA970" s="22">
        <f t="shared" ca="1" si="1004"/>
        <v>0</v>
      </c>
      <c r="AB970" s="22">
        <f t="shared" ref="AB970" ca="1" si="1005">ROUND(AA970+AB969,0)</f>
        <v>0</v>
      </c>
      <c r="AC970" s="22">
        <f t="shared" ref="AC970" ca="1" si="1006">ROUND(AB970+AC969,0)</f>
        <v>0</v>
      </c>
      <c r="AD970" s="22">
        <f t="shared" ref="AD970" ca="1" si="1007">ROUND(AC970+AD969,0)</f>
        <v>0</v>
      </c>
      <c r="AE970" s="22">
        <f t="shared" ref="AE970" ca="1" si="1008">ROUND(AD970+AE969,0)</f>
        <v>0</v>
      </c>
    </row>
    <row r="971" spans="1:31" hidden="1">
      <c r="A971" s="258"/>
      <c r="B971" s="21" t="s">
        <v>388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1009">IF($C967=LataProjekcji,ROUND($C968-K970,0),ROUND(IF(K969=0,0,$C968-K970),0))</f>
        <v>0</v>
      </c>
      <c r="L971" s="76">
        <f t="shared" ca="1" si="1009"/>
        <v>0</v>
      </c>
      <c r="M971" s="76">
        <f t="shared" ca="1" si="1009"/>
        <v>0</v>
      </c>
      <c r="N971" s="76">
        <f t="shared" ca="1" si="1009"/>
        <v>0</v>
      </c>
      <c r="O971" s="76">
        <f t="shared" ca="1" si="1009"/>
        <v>0</v>
      </c>
      <c r="P971" s="76">
        <f t="shared" ca="1" si="1009"/>
        <v>0</v>
      </c>
      <c r="Q971" s="76">
        <f t="shared" ca="1" si="1009"/>
        <v>0</v>
      </c>
      <c r="R971" s="76">
        <f t="shared" ca="1" si="1009"/>
        <v>0</v>
      </c>
      <c r="S971" s="76">
        <f t="shared" ca="1" si="1009"/>
        <v>0</v>
      </c>
      <c r="T971" s="76">
        <f t="shared" ca="1" si="1009"/>
        <v>0</v>
      </c>
      <c r="U971" s="76">
        <f t="shared" ca="1" si="1009"/>
        <v>0</v>
      </c>
      <c r="V971" s="76">
        <f t="shared" ca="1" si="1009"/>
        <v>0</v>
      </c>
      <c r="W971" s="76">
        <f t="shared" ca="1" si="1009"/>
        <v>0</v>
      </c>
      <c r="X971" s="76">
        <f t="shared" ref="X971:AA971" ca="1" si="1010">IF($C967=LataProjekcji,ROUND($C968-X970,0),ROUND(IF(X969=0,0,$C968-X970),0))</f>
        <v>0</v>
      </c>
      <c r="Y971" s="76">
        <f t="shared" ca="1" si="1010"/>
        <v>0</v>
      </c>
      <c r="Z971" s="76">
        <f t="shared" ca="1" si="1010"/>
        <v>0</v>
      </c>
      <c r="AA971" s="76">
        <f t="shared" ca="1" si="1010"/>
        <v>0</v>
      </c>
      <c r="AB971" s="76">
        <f t="shared" ref="AB971:AE971" ca="1" si="1011">IF($C967=LataProjekcji,ROUND($C968-AB970,0),ROUND(IF(AB969=0,0,$C968-AB970),0))</f>
        <v>0</v>
      </c>
      <c r="AC971" s="76">
        <f t="shared" ca="1" si="1011"/>
        <v>0</v>
      </c>
      <c r="AD971" s="76">
        <f t="shared" ca="1" si="1011"/>
        <v>0</v>
      </c>
      <c r="AE971" s="76">
        <f t="shared" ca="1" si="1011"/>
        <v>0</v>
      </c>
    </row>
    <row r="972" spans="1:31" hidden="1">
      <c r="A972" s="258"/>
      <c r="B972" s="21"/>
      <c r="C972" s="22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373</v>
      </c>
      <c r="C973" s="21">
        <f>C966+1</f>
        <v>119</v>
      </c>
      <c r="D973" s="458">
        <f>D966+1</f>
        <v>253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395</v>
      </c>
      <c r="C974" s="164">
        <f ca="1">IFERROR(YEAR(OFFSET($D$62,C973,0)),0)</f>
        <v>0</v>
      </c>
      <c r="D974" s="164">
        <f ca="1">IFERROR(MONTH(OFFSET($D$62,C973,0)),0)</f>
        <v>0</v>
      </c>
      <c r="E974" s="527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388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396</v>
      </c>
      <c r="C976" s="244">
        <f ca="1">IF(ISBLANK(OFFSET($D$62,C973,0)),0,IF(OFFSET($C$62,C973,0)&gt;10,ROUND(C975*am_maszyny,0),IF(C975&lt;0,0,C975)))</f>
        <v>0</v>
      </c>
      <c r="D976" s="21"/>
      <c r="E976" s="21"/>
      <c r="F976" s="21"/>
      <c r="G976" s="21"/>
      <c r="I976" s="21"/>
      <c r="J976" s="458" cm="1">
        <f t="array" aca="1" ref="J976" ca="1">OFFSET('Środki trwałe'!$C$195,'Rozliczenie dotacji'!D973,,)</f>
        <v>0</v>
      </c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397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1012">ROUND(K977+L976,0)</f>
        <v>0</v>
      </c>
      <c r="M977" s="22">
        <f t="shared" ca="1" si="1012"/>
        <v>0</v>
      </c>
      <c r="N977" s="22">
        <f t="shared" ca="1" si="1012"/>
        <v>0</v>
      </c>
      <c r="O977" s="22">
        <f t="shared" ca="1" si="1012"/>
        <v>0</v>
      </c>
      <c r="P977" s="22">
        <f t="shared" ca="1" si="1012"/>
        <v>0</v>
      </c>
      <c r="Q977" s="22">
        <f t="shared" ca="1" si="1012"/>
        <v>0</v>
      </c>
      <c r="R977" s="22">
        <f t="shared" ca="1" si="1012"/>
        <v>0</v>
      </c>
      <c r="S977" s="22">
        <f t="shared" ca="1" si="1012"/>
        <v>0</v>
      </c>
      <c r="T977" s="22">
        <f t="shared" ca="1" si="1012"/>
        <v>0</v>
      </c>
      <c r="U977" s="22">
        <f t="shared" ca="1" si="1012"/>
        <v>0</v>
      </c>
      <c r="V977" s="22">
        <f t="shared" ca="1" si="1012"/>
        <v>0</v>
      </c>
      <c r="W977" s="22">
        <f t="shared" ca="1" si="1012"/>
        <v>0</v>
      </c>
      <c r="X977" s="22">
        <f ca="1">ROUND(W977+X976,0)</f>
        <v>0</v>
      </c>
      <c r="Y977" s="22">
        <f t="shared" ref="Y977:AA977" ca="1" si="1013">ROUND(X977+Y976,0)</f>
        <v>0</v>
      </c>
      <c r="Z977" s="22">
        <f t="shared" ca="1" si="1013"/>
        <v>0</v>
      </c>
      <c r="AA977" s="22">
        <f t="shared" ca="1" si="1013"/>
        <v>0</v>
      </c>
      <c r="AB977" s="22">
        <f t="shared" ref="AB977" ca="1" si="1014">ROUND(AA977+AB976,0)</f>
        <v>0</v>
      </c>
      <c r="AC977" s="22">
        <f t="shared" ref="AC977" ca="1" si="1015">ROUND(AB977+AC976,0)</f>
        <v>0</v>
      </c>
      <c r="AD977" s="22">
        <f t="shared" ref="AD977" ca="1" si="1016">ROUND(AC977+AD976,0)</f>
        <v>0</v>
      </c>
      <c r="AE977" s="22">
        <f t="shared" ref="AE977" ca="1" si="1017">ROUND(AD977+AE976,0)</f>
        <v>0</v>
      </c>
    </row>
    <row r="978" spans="1:31" hidden="1">
      <c r="A978" s="258"/>
      <c r="B978" s="21" t="s">
        <v>388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1018">IF($C974=LataProjekcji,ROUND($C975-K977,0),ROUND(IF(K976=0,0,$C975-K977),0))</f>
        <v>0</v>
      </c>
      <c r="L978" s="76">
        <f t="shared" ca="1" si="1018"/>
        <v>0</v>
      </c>
      <c r="M978" s="76">
        <f t="shared" ca="1" si="1018"/>
        <v>0</v>
      </c>
      <c r="N978" s="76">
        <f t="shared" ca="1" si="1018"/>
        <v>0</v>
      </c>
      <c r="O978" s="76">
        <f t="shared" ca="1" si="1018"/>
        <v>0</v>
      </c>
      <c r="P978" s="76">
        <f t="shared" ca="1" si="1018"/>
        <v>0</v>
      </c>
      <c r="Q978" s="76">
        <f t="shared" ca="1" si="1018"/>
        <v>0</v>
      </c>
      <c r="R978" s="76">
        <f t="shared" ca="1" si="1018"/>
        <v>0</v>
      </c>
      <c r="S978" s="76">
        <f t="shared" ca="1" si="1018"/>
        <v>0</v>
      </c>
      <c r="T978" s="76">
        <f t="shared" ca="1" si="1018"/>
        <v>0</v>
      </c>
      <c r="U978" s="76">
        <f t="shared" ca="1" si="1018"/>
        <v>0</v>
      </c>
      <c r="V978" s="76">
        <f t="shared" ca="1" si="1018"/>
        <v>0</v>
      </c>
      <c r="W978" s="76">
        <f t="shared" ca="1" si="1018"/>
        <v>0</v>
      </c>
      <c r="X978" s="76">
        <f t="shared" ref="X978:AA978" ca="1" si="1019">IF($C974=LataProjekcji,ROUND($C975-X977,0),ROUND(IF(X976=0,0,$C975-X977),0))</f>
        <v>0</v>
      </c>
      <c r="Y978" s="76">
        <f t="shared" ca="1" si="1019"/>
        <v>0</v>
      </c>
      <c r="Z978" s="76">
        <f t="shared" ca="1" si="1019"/>
        <v>0</v>
      </c>
      <c r="AA978" s="76">
        <f t="shared" ca="1" si="1019"/>
        <v>0</v>
      </c>
      <c r="AB978" s="76">
        <f t="shared" ref="AB978:AE978" ca="1" si="1020">IF($C974=LataProjekcji,ROUND($C975-AB977,0),ROUND(IF(AB976=0,0,$C975-AB977),0))</f>
        <v>0</v>
      </c>
      <c r="AC978" s="76">
        <f t="shared" ca="1" si="1020"/>
        <v>0</v>
      </c>
      <c r="AD978" s="76">
        <f t="shared" ca="1" si="1020"/>
        <v>0</v>
      </c>
      <c r="AE978" s="76">
        <f t="shared" ca="1" si="1020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373</v>
      </c>
      <c r="C980" s="21">
        <f>C973+1</f>
        <v>120</v>
      </c>
      <c r="D980" s="458">
        <f>D973+1</f>
        <v>254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395</v>
      </c>
      <c r="C981" s="164">
        <f ca="1">IFERROR(YEAR(OFFSET($D$62,C980,0)),0)</f>
        <v>0</v>
      </c>
      <c r="D981" s="164">
        <f ca="1">IFERROR(MONTH(OFFSET($D$62,C980,0)),0)</f>
        <v>0</v>
      </c>
      <c r="E981" s="527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388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396</v>
      </c>
      <c r="C983" s="244">
        <f ca="1">IF(ISBLANK(OFFSET($D$62,C980,0)),0,IF(OFFSET($C$62,C980,0)&gt;10,ROUND(C982*am_maszyny,0),IF(C982&lt;0,0,C982)))</f>
        <v>0</v>
      </c>
      <c r="D983" s="21"/>
      <c r="E983" s="21"/>
      <c r="F983" s="21"/>
      <c r="G983" s="21"/>
      <c r="I983" s="21"/>
      <c r="J983" s="458" cm="1">
        <f t="array" aca="1" ref="J983" ca="1">OFFSET('Środki trwałe'!$C$195,'Rozliczenie dotacji'!D980,,)</f>
        <v>0</v>
      </c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397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1021">ROUND(K984+L983,0)</f>
        <v>0</v>
      </c>
      <c r="M984" s="22">
        <f t="shared" ca="1" si="1021"/>
        <v>0</v>
      </c>
      <c r="N984" s="22">
        <f t="shared" ca="1" si="1021"/>
        <v>0</v>
      </c>
      <c r="O984" s="22">
        <f t="shared" ca="1" si="1021"/>
        <v>0</v>
      </c>
      <c r="P984" s="22">
        <f t="shared" ca="1" si="1021"/>
        <v>0</v>
      </c>
      <c r="Q984" s="22">
        <f t="shared" ca="1" si="1021"/>
        <v>0</v>
      </c>
      <c r="R984" s="22">
        <f t="shared" ca="1" si="1021"/>
        <v>0</v>
      </c>
      <c r="S984" s="22">
        <f t="shared" ca="1" si="1021"/>
        <v>0</v>
      </c>
      <c r="T984" s="22">
        <f t="shared" ca="1" si="1021"/>
        <v>0</v>
      </c>
      <c r="U984" s="22">
        <f t="shared" ca="1" si="1021"/>
        <v>0</v>
      </c>
      <c r="V984" s="22">
        <f t="shared" ca="1" si="1021"/>
        <v>0</v>
      </c>
      <c r="W984" s="22">
        <f t="shared" ca="1" si="1021"/>
        <v>0</v>
      </c>
      <c r="X984" s="22">
        <f ca="1">ROUND(W984+X983,0)</f>
        <v>0</v>
      </c>
      <c r="Y984" s="22">
        <f t="shared" ref="Y984:AA984" ca="1" si="1022">ROUND(X984+Y983,0)</f>
        <v>0</v>
      </c>
      <c r="Z984" s="22">
        <f t="shared" ca="1" si="1022"/>
        <v>0</v>
      </c>
      <c r="AA984" s="22">
        <f t="shared" ca="1" si="1022"/>
        <v>0</v>
      </c>
      <c r="AB984" s="22">
        <f t="shared" ref="AB984" ca="1" si="1023">ROUND(AA984+AB983,0)</f>
        <v>0</v>
      </c>
      <c r="AC984" s="22">
        <f t="shared" ref="AC984" ca="1" si="1024">ROUND(AB984+AC983,0)</f>
        <v>0</v>
      </c>
      <c r="AD984" s="22">
        <f t="shared" ref="AD984" ca="1" si="1025">ROUND(AC984+AD983,0)</f>
        <v>0</v>
      </c>
      <c r="AE984" s="22">
        <f t="shared" ref="AE984" ca="1" si="1026">ROUND(AD984+AE983,0)</f>
        <v>0</v>
      </c>
    </row>
    <row r="985" spans="1:31" hidden="1">
      <c r="A985" s="258"/>
      <c r="B985" s="21" t="s">
        <v>388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1027">IF($C981=LataProjekcji,ROUND($C982-K984,0),ROUND(IF(K983=0,0,$C982-K984),0))</f>
        <v>0</v>
      </c>
      <c r="L985" s="76">
        <f t="shared" ca="1" si="1027"/>
        <v>0</v>
      </c>
      <c r="M985" s="76">
        <f t="shared" ca="1" si="1027"/>
        <v>0</v>
      </c>
      <c r="N985" s="76">
        <f t="shared" ca="1" si="1027"/>
        <v>0</v>
      </c>
      <c r="O985" s="76">
        <f t="shared" ca="1" si="1027"/>
        <v>0</v>
      </c>
      <c r="P985" s="76">
        <f t="shared" ca="1" si="1027"/>
        <v>0</v>
      </c>
      <c r="Q985" s="76">
        <f t="shared" ca="1" si="1027"/>
        <v>0</v>
      </c>
      <c r="R985" s="76">
        <f t="shared" ca="1" si="1027"/>
        <v>0</v>
      </c>
      <c r="S985" s="76">
        <f t="shared" ca="1" si="1027"/>
        <v>0</v>
      </c>
      <c r="T985" s="76">
        <f t="shared" ca="1" si="1027"/>
        <v>0</v>
      </c>
      <c r="U985" s="76">
        <f t="shared" ca="1" si="1027"/>
        <v>0</v>
      </c>
      <c r="V985" s="76">
        <f t="shared" ca="1" si="1027"/>
        <v>0</v>
      </c>
      <c r="W985" s="76">
        <f t="shared" ca="1" si="1027"/>
        <v>0</v>
      </c>
      <c r="X985" s="76">
        <f t="shared" ref="X985:AA985" ca="1" si="1028">IF($C981=LataProjekcji,ROUND($C982-X984,0),ROUND(IF(X983=0,0,$C982-X984),0))</f>
        <v>0</v>
      </c>
      <c r="Y985" s="76">
        <f t="shared" ca="1" si="1028"/>
        <v>0</v>
      </c>
      <c r="Z985" s="76">
        <f t="shared" ca="1" si="1028"/>
        <v>0</v>
      </c>
      <c r="AA985" s="76">
        <f t="shared" ca="1" si="1028"/>
        <v>0</v>
      </c>
      <c r="AB985" s="76">
        <f t="shared" ref="AB985:AE985" ca="1" si="1029">IF($C981=LataProjekcji,ROUND($C982-AB984,0),ROUND(IF(AB983=0,0,$C982-AB984),0))</f>
        <v>0</v>
      </c>
      <c r="AC985" s="76">
        <f t="shared" ca="1" si="1029"/>
        <v>0</v>
      </c>
      <c r="AD985" s="76">
        <f t="shared" ca="1" si="1029"/>
        <v>0</v>
      </c>
      <c r="AE985" s="76">
        <f t="shared" ca="1" si="1029"/>
        <v>0</v>
      </c>
    </row>
    <row r="986" spans="1:31" hidden="1">
      <c r="A986" s="258"/>
      <c r="B986" s="20"/>
      <c r="C986" s="21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373</v>
      </c>
      <c r="C987" s="21">
        <f>C980+1</f>
        <v>121</v>
      </c>
      <c r="D987" s="458">
        <f>D980+1</f>
        <v>255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395</v>
      </c>
      <c r="C988" s="164">
        <f ca="1">IFERROR(YEAR(OFFSET($D$62,C987,0)),0)</f>
        <v>0</v>
      </c>
      <c r="D988" s="164">
        <f ca="1">IFERROR(MONTH(OFFSET($D$62,C987,0)),0)</f>
        <v>0</v>
      </c>
      <c r="E988" s="527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388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396</v>
      </c>
      <c r="C990" s="244">
        <f ca="1">IF(ISBLANK(OFFSET($D$62,C987,0)),0,IF(OFFSET($C$62,C987,0)&gt;10,ROUND(C989*am_maszyny,0),IF(C989&lt;0,0,C989)))</f>
        <v>0</v>
      </c>
      <c r="D990" s="21"/>
      <c r="E990" s="21"/>
      <c r="F990" s="21"/>
      <c r="G990" s="21"/>
      <c r="I990" s="21"/>
      <c r="J990" s="458" cm="1">
        <f t="array" aca="1" ref="J990" ca="1">OFFSET('Środki trwałe'!$C$195,'Rozliczenie dotacji'!D987,,)</f>
        <v>0</v>
      </c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397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1030">ROUND(K991+L990,0)</f>
        <v>0</v>
      </c>
      <c r="M991" s="22">
        <f t="shared" ca="1" si="1030"/>
        <v>0</v>
      </c>
      <c r="N991" s="22">
        <f t="shared" ca="1" si="1030"/>
        <v>0</v>
      </c>
      <c r="O991" s="22">
        <f t="shared" ca="1" si="1030"/>
        <v>0</v>
      </c>
      <c r="P991" s="22">
        <f t="shared" ca="1" si="1030"/>
        <v>0</v>
      </c>
      <c r="Q991" s="22">
        <f t="shared" ca="1" si="1030"/>
        <v>0</v>
      </c>
      <c r="R991" s="22">
        <f t="shared" ca="1" si="1030"/>
        <v>0</v>
      </c>
      <c r="S991" s="22">
        <f t="shared" ca="1" si="1030"/>
        <v>0</v>
      </c>
      <c r="T991" s="22">
        <f t="shared" ca="1" si="1030"/>
        <v>0</v>
      </c>
      <c r="U991" s="22">
        <f t="shared" ca="1" si="1030"/>
        <v>0</v>
      </c>
      <c r="V991" s="22">
        <f t="shared" ca="1" si="1030"/>
        <v>0</v>
      </c>
      <c r="W991" s="22">
        <f t="shared" ca="1" si="1030"/>
        <v>0</v>
      </c>
      <c r="X991" s="22">
        <f ca="1">ROUND(W991+X990,0)</f>
        <v>0</v>
      </c>
      <c r="Y991" s="22">
        <f t="shared" ref="Y991:AA991" ca="1" si="1031">ROUND(X991+Y990,0)</f>
        <v>0</v>
      </c>
      <c r="Z991" s="22">
        <f t="shared" ca="1" si="1031"/>
        <v>0</v>
      </c>
      <c r="AA991" s="22">
        <f t="shared" ca="1" si="1031"/>
        <v>0</v>
      </c>
      <c r="AB991" s="22">
        <f t="shared" ref="AB991" ca="1" si="1032">ROUND(AA991+AB990,0)</f>
        <v>0</v>
      </c>
      <c r="AC991" s="22">
        <f t="shared" ref="AC991" ca="1" si="1033">ROUND(AB991+AC990,0)</f>
        <v>0</v>
      </c>
      <c r="AD991" s="22">
        <f t="shared" ref="AD991" ca="1" si="1034">ROUND(AC991+AD990,0)</f>
        <v>0</v>
      </c>
      <c r="AE991" s="22">
        <f t="shared" ref="AE991" ca="1" si="1035">ROUND(AD991+AE990,0)</f>
        <v>0</v>
      </c>
    </row>
    <row r="992" spans="1:31" hidden="1">
      <c r="A992" s="258"/>
      <c r="B992" s="21" t="s">
        <v>388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1036">IF($C988=LataProjekcji,ROUND($C989-K991,0),ROUND(IF(K990=0,0,$C989-K991),0))</f>
        <v>0</v>
      </c>
      <c r="L992" s="76">
        <f t="shared" ca="1" si="1036"/>
        <v>0</v>
      </c>
      <c r="M992" s="76">
        <f t="shared" ca="1" si="1036"/>
        <v>0</v>
      </c>
      <c r="N992" s="76">
        <f t="shared" ca="1" si="1036"/>
        <v>0</v>
      </c>
      <c r="O992" s="76">
        <f t="shared" ca="1" si="1036"/>
        <v>0</v>
      </c>
      <c r="P992" s="76">
        <f t="shared" ca="1" si="1036"/>
        <v>0</v>
      </c>
      <c r="Q992" s="76">
        <f t="shared" ca="1" si="1036"/>
        <v>0</v>
      </c>
      <c r="R992" s="76">
        <f t="shared" ca="1" si="1036"/>
        <v>0</v>
      </c>
      <c r="S992" s="76">
        <f t="shared" ca="1" si="1036"/>
        <v>0</v>
      </c>
      <c r="T992" s="76">
        <f t="shared" ca="1" si="1036"/>
        <v>0</v>
      </c>
      <c r="U992" s="76">
        <f t="shared" ca="1" si="1036"/>
        <v>0</v>
      </c>
      <c r="V992" s="76">
        <f t="shared" ca="1" si="1036"/>
        <v>0</v>
      </c>
      <c r="W992" s="76">
        <f t="shared" ca="1" si="1036"/>
        <v>0</v>
      </c>
      <c r="X992" s="76">
        <f t="shared" ref="X992:AA992" ca="1" si="1037">IF($C988=LataProjekcji,ROUND($C989-X991,0),ROUND(IF(X990=0,0,$C989-X991),0))</f>
        <v>0</v>
      </c>
      <c r="Y992" s="76">
        <f t="shared" ca="1" si="1037"/>
        <v>0</v>
      </c>
      <c r="Z992" s="76">
        <f t="shared" ca="1" si="1037"/>
        <v>0</v>
      </c>
      <c r="AA992" s="76">
        <f t="shared" ca="1" si="1037"/>
        <v>0</v>
      </c>
      <c r="AB992" s="76">
        <f t="shared" ref="AB992:AE992" ca="1" si="1038">IF($C988=LataProjekcji,ROUND($C989-AB991,0),ROUND(IF(AB990=0,0,$C989-AB991),0))</f>
        <v>0</v>
      </c>
      <c r="AC992" s="76">
        <f t="shared" ca="1" si="1038"/>
        <v>0</v>
      </c>
      <c r="AD992" s="76">
        <f t="shared" ca="1" si="1038"/>
        <v>0</v>
      </c>
      <c r="AE992" s="76">
        <f t="shared" ca="1" si="1038"/>
        <v>0</v>
      </c>
    </row>
    <row r="993" spans="1:31" hidden="1">
      <c r="A993" s="258"/>
      <c r="B993" s="21"/>
      <c r="C993" s="22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373</v>
      </c>
      <c r="C994" s="21">
        <f>C987+1</f>
        <v>122</v>
      </c>
      <c r="D994" s="458">
        <f>D987+1</f>
        <v>256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395</v>
      </c>
      <c r="C995" s="164">
        <f ca="1">IFERROR(YEAR(OFFSET($D$62,C994,0)),0)</f>
        <v>0</v>
      </c>
      <c r="D995" s="164">
        <f ca="1">IFERROR(MONTH(OFFSET($D$62,C994,0)),0)</f>
        <v>0</v>
      </c>
      <c r="E995" s="527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388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396</v>
      </c>
      <c r="C997" s="244">
        <f ca="1">IF(ISBLANK(OFFSET($D$62,C994,0)),0,IF(OFFSET($C$62,C994,0)&gt;10,ROUND(C996*am_maszyny,0),IF(C996&lt;0,0,C996)))</f>
        <v>0</v>
      </c>
      <c r="D997" s="21"/>
      <c r="E997" s="21"/>
      <c r="F997" s="21"/>
      <c r="G997" s="21"/>
      <c r="I997" s="21"/>
      <c r="J997" s="458" cm="1">
        <f t="array" aca="1" ref="J997" ca="1">OFFSET('Środki trwałe'!$C$195,'Rozliczenie dotacji'!D994,,)</f>
        <v>0</v>
      </c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397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39">ROUND(K998+L997,0)</f>
        <v>0</v>
      </c>
      <c r="M998" s="22">
        <f t="shared" ca="1" si="1039"/>
        <v>0</v>
      </c>
      <c r="N998" s="22">
        <f t="shared" ca="1" si="1039"/>
        <v>0</v>
      </c>
      <c r="O998" s="22">
        <f t="shared" ca="1" si="1039"/>
        <v>0</v>
      </c>
      <c r="P998" s="22">
        <f t="shared" ca="1" si="1039"/>
        <v>0</v>
      </c>
      <c r="Q998" s="22">
        <f t="shared" ca="1" si="1039"/>
        <v>0</v>
      </c>
      <c r="R998" s="22">
        <f t="shared" ca="1" si="1039"/>
        <v>0</v>
      </c>
      <c r="S998" s="22">
        <f t="shared" ca="1" si="1039"/>
        <v>0</v>
      </c>
      <c r="T998" s="22">
        <f t="shared" ca="1" si="1039"/>
        <v>0</v>
      </c>
      <c r="U998" s="22">
        <f t="shared" ca="1" si="1039"/>
        <v>0</v>
      </c>
      <c r="V998" s="22">
        <f t="shared" ca="1" si="1039"/>
        <v>0</v>
      </c>
      <c r="W998" s="22">
        <f t="shared" ca="1" si="1039"/>
        <v>0</v>
      </c>
      <c r="X998" s="22">
        <f ca="1">ROUND(W998+X997,0)</f>
        <v>0</v>
      </c>
      <c r="Y998" s="22">
        <f t="shared" ref="Y998:AA998" ca="1" si="1040">ROUND(X998+Y997,0)</f>
        <v>0</v>
      </c>
      <c r="Z998" s="22">
        <f t="shared" ca="1" si="1040"/>
        <v>0</v>
      </c>
      <c r="AA998" s="22">
        <f t="shared" ca="1" si="1040"/>
        <v>0</v>
      </c>
      <c r="AB998" s="22">
        <f t="shared" ref="AB998" ca="1" si="1041">ROUND(AA998+AB997,0)</f>
        <v>0</v>
      </c>
      <c r="AC998" s="22">
        <f t="shared" ref="AC998" ca="1" si="1042">ROUND(AB998+AC997,0)</f>
        <v>0</v>
      </c>
      <c r="AD998" s="22">
        <f t="shared" ref="AD998" ca="1" si="1043">ROUND(AC998+AD997,0)</f>
        <v>0</v>
      </c>
      <c r="AE998" s="22">
        <f t="shared" ref="AE998" ca="1" si="1044">ROUND(AD998+AE997,0)</f>
        <v>0</v>
      </c>
    </row>
    <row r="999" spans="1:31" hidden="1">
      <c r="A999" s="258"/>
      <c r="B999" s="21" t="s">
        <v>388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45">IF($C995=LataProjekcji,ROUND($C996-K998,0),ROUND(IF(K997=0,0,$C996-K998),0))</f>
        <v>0</v>
      </c>
      <c r="L999" s="76">
        <f t="shared" ca="1" si="1045"/>
        <v>0</v>
      </c>
      <c r="M999" s="76">
        <f t="shared" ca="1" si="1045"/>
        <v>0</v>
      </c>
      <c r="N999" s="76">
        <f t="shared" ca="1" si="1045"/>
        <v>0</v>
      </c>
      <c r="O999" s="76">
        <f t="shared" ca="1" si="1045"/>
        <v>0</v>
      </c>
      <c r="P999" s="76">
        <f t="shared" ca="1" si="1045"/>
        <v>0</v>
      </c>
      <c r="Q999" s="76">
        <f t="shared" ca="1" si="1045"/>
        <v>0</v>
      </c>
      <c r="R999" s="76">
        <f t="shared" ca="1" si="1045"/>
        <v>0</v>
      </c>
      <c r="S999" s="76">
        <f t="shared" ca="1" si="1045"/>
        <v>0</v>
      </c>
      <c r="T999" s="76">
        <f t="shared" ca="1" si="1045"/>
        <v>0</v>
      </c>
      <c r="U999" s="76">
        <f t="shared" ca="1" si="1045"/>
        <v>0</v>
      </c>
      <c r="V999" s="76">
        <f t="shared" ca="1" si="1045"/>
        <v>0</v>
      </c>
      <c r="W999" s="76">
        <f t="shared" ca="1" si="1045"/>
        <v>0</v>
      </c>
      <c r="X999" s="76">
        <f t="shared" ref="X999:AA999" ca="1" si="1046">IF($C995=LataProjekcji,ROUND($C996-X998,0),ROUND(IF(X997=0,0,$C996-X998),0))</f>
        <v>0</v>
      </c>
      <c r="Y999" s="76">
        <f t="shared" ca="1" si="1046"/>
        <v>0</v>
      </c>
      <c r="Z999" s="76">
        <f t="shared" ca="1" si="1046"/>
        <v>0</v>
      </c>
      <c r="AA999" s="76">
        <f t="shared" ca="1" si="1046"/>
        <v>0</v>
      </c>
      <c r="AB999" s="76">
        <f t="shared" ref="AB999:AE999" ca="1" si="1047">IF($C995=LataProjekcji,ROUND($C996-AB998,0),ROUND(IF(AB997=0,0,$C996-AB998),0))</f>
        <v>0</v>
      </c>
      <c r="AC999" s="76">
        <f t="shared" ca="1" si="1047"/>
        <v>0</v>
      </c>
      <c r="AD999" s="76">
        <f t="shared" ca="1" si="1047"/>
        <v>0</v>
      </c>
      <c r="AE999" s="76">
        <f t="shared" ca="1" si="1047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373</v>
      </c>
      <c r="C1001" s="21">
        <f>C994+1</f>
        <v>123</v>
      </c>
      <c r="D1001" s="458">
        <f>D994+1</f>
        <v>257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395</v>
      </c>
      <c r="C1002" s="164">
        <f ca="1">IFERROR(YEAR(OFFSET($D$62,C1001,0)),0)</f>
        <v>0</v>
      </c>
      <c r="D1002" s="164">
        <f ca="1">IFERROR(MONTH(OFFSET($D$62,C1001,0)),0)</f>
        <v>0</v>
      </c>
      <c r="E1002" s="527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388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396</v>
      </c>
      <c r="C1004" s="244">
        <f ca="1">IF(ISBLANK(OFFSET($D$62,C1001,0)),0,IF(OFFSET($C$62,C1001,0)&gt;10,ROUND(C1003*am_maszyny,0),IF(C1003&lt;0,0,C1003)))</f>
        <v>0</v>
      </c>
      <c r="D1004" s="21"/>
      <c r="E1004" s="21"/>
      <c r="F1004" s="21"/>
      <c r="G1004" s="21"/>
      <c r="I1004" s="21"/>
      <c r="J1004" s="458" cm="1">
        <f t="array" aca="1" ref="J1004" ca="1">OFFSET('Środki trwałe'!$C$195,'Rozliczenie dotacji'!D1001,,)</f>
        <v>0</v>
      </c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397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48">ROUND(K1005+L1004,0)</f>
        <v>0</v>
      </c>
      <c r="M1005" s="22">
        <f t="shared" ca="1" si="1048"/>
        <v>0</v>
      </c>
      <c r="N1005" s="22">
        <f t="shared" ca="1" si="1048"/>
        <v>0</v>
      </c>
      <c r="O1005" s="22">
        <f t="shared" ca="1" si="1048"/>
        <v>0</v>
      </c>
      <c r="P1005" s="22">
        <f t="shared" ca="1" si="1048"/>
        <v>0</v>
      </c>
      <c r="Q1005" s="22">
        <f t="shared" ca="1" si="1048"/>
        <v>0</v>
      </c>
      <c r="R1005" s="22">
        <f t="shared" ca="1" si="1048"/>
        <v>0</v>
      </c>
      <c r="S1005" s="22">
        <f t="shared" ca="1" si="1048"/>
        <v>0</v>
      </c>
      <c r="T1005" s="22">
        <f t="shared" ca="1" si="1048"/>
        <v>0</v>
      </c>
      <c r="U1005" s="22">
        <f t="shared" ca="1" si="1048"/>
        <v>0</v>
      </c>
      <c r="V1005" s="22">
        <f t="shared" ca="1" si="1048"/>
        <v>0</v>
      </c>
      <c r="W1005" s="22">
        <f t="shared" ca="1" si="1048"/>
        <v>0</v>
      </c>
      <c r="X1005" s="22">
        <f ca="1">ROUND(W1005+X1004,0)</f>
        <v>0</v>
      </c>
      <c r="Y1005" s="22">
        <f t="shared" ref="Y1005:AA1005" ca="1" si="1049">ROUND(X1005+Y1004,0)</f>
        <v>0</v>
      </c>
      <c r="Z1005" s="22">
        <f t="shared" ca="1" si="1049"/>
        <v>0</v>
      </c>
      <c r="AA1005" s="22">
        <f t="shared" ca="1" si="1049"/>
        <v>0</v>
      </c>
      <c r="AB1005" s="22">
        <f t="shared" ref="AB1005" ca="1" si="1050">ROUND(AA1005+AB1004,0)</f>
        <v>0</v>
      </c>
      <c r="AC1005" s="22">
        <f t="shared" ref="AC1005" ca="1" si="1051">ROUND(AB1005+AC1004,0)</f>
        <v>0</v>
      </c>
      <c r="AD1005" s="22">
        <f t="shared" ref="AD1005" ca="1" si="1052">ROUND(AC1005+AD1004,0)</f>
        <v>0</v>
      </c>
      <c r="AE1005" s="22">
        <f t="shared" ref="AE1005" ca="1" si="1053">ROUND(AD1005+AE1004,0)</f>
        <v>0</v>
      </c>
    </row>
    <row r="1006" spans="1:31" hidden="1">
      <c r="A1006" s="258"/>
      <c r="B1006" s="21" t="s">
        <v>388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54">IF($C1002=LataProjekcji,ROUND($C1003-K1005,0),ROUND(IF(K1004=0,0,$C1003-K1005),0))</f>
        <v>0</v>
      </c>
      <c r="L1006" s="76">
        <f t="shared" ca="1" si="1054"/>
        <v>0</v>
      </c>
      <c r="M1006" s="76">
        <f t="shared" ca="1" si="1054"/>
        <v>0</v>
      </c>
      <c r="N1006" s="76">
        <f t="shared" ca="1" si="1054"/>
        <v>0</v>
      </c>
      <c r="O1006" s="76">
        <f t="shared" ca="1" si="1054"/>
        <v>0</v>
      </c>
      <c r="P1006" s="76">
        <f t="shared" ca="1" si="1054"/>
        <v>0</v>
      </c>
      <c r="Q1006" s="76">
        <f t="shared" ca="1" si="1054"/>
        <v>0</v>
      </c>
      <c r="R1006" s="76">
        <f t="shared" ca="1" si="1054"/>
        <v>0</v>
      </c>
      <c r="S1006" s="76">
        <f t="shared" ca="1" si="1054"/>
        <v>0</v>
      </c>
      <c r="T1006" s="76">
        <f t="shared" ca="1" si="1054"/>
        <v>0</v>
      </c>
      <c r="U1006" s="76">
        <f t="shared" ca="1" si="1054"/>
        <v>0</v>
      </c>
      <c r="V1006" s="76">
        <f t="shared" ca="1" si="1054"/>
        <v>0</v>
      </c>
      <c r="W1006" s="76">
        <f t="shared" ca="1" si="1054"/>
        <v>0</v>
      </c>
      <c r="X1006" s="76">
        <f t="shared" ref="X1006:AA1006" ca="1" si="1055">IF($C1002=LataProjekcji,ROUND($C1003-X1005,0),ROUND(IF(X1004=0,0,$C1003-X1005),0))</f>
        <v>0</v>
      </c>
      <c r="Y1006" s="76">
        <f t="shared" ca="1" si="1055"/>
        <v>0</v>
      </c>
      <c r="Z1006" s="76">
        <f t="shared" ca="1" si="1055"/>
        <v>0</v>
      </c>
      <c r="AA1006" s="76">
        <f t="shared" ca="1" si="1055"/>
        <v>0</v>
      </c>
      <c r="AB1006" s="76">
        <f t="shared" ref="AB1006:AE1006" ca="1" si="1056">IF($C1002=LataProjekcji,ROUND($C1003-AB1005,0),ROUND(IF(AB1004=0,0,$C1003-AB1005),0))</f>
        <v>0</v>
      </c>
      <c r="AC1006" s="76">
        <f t="shared" ca="1" si="1056"/>
        <v>0</v>
      </c>
      <c r="AD1006" s="76">
        <f t="shared" ca="1" si="1056"/>
        <v>0</v>
      </c>
      <c r="AE1006" s="76">
        <f t="shared" ca="1" si="1056"/>
        <v>0</v>
      </c>
    </row>
    <row r="1007" spans="1:31" hidden="1">
      <c r="A1007" s="258"/>
      <c r="B1007" s="20"/>
      <c r="C1007" s="21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373</v>
      </c>
      <c r="C1008" s="21">
        <f>C1001+1</f>
        <v>124</v>
      </c>
      <c r="D1008" s="458">
        <f>D1001+1</f>
        <v>258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395</v>
      </c>
      <c r="C1009" s="164">
        <f ca="1">IFERROR(YEAR(OFFSET($D$62,C1008,0)),0)</f>
        <v>0</v>
      </c>
      <c r="D1009" s="164">
        <f ca="1">IFERROR(MONTH(OFFSET($D$62,C1008,0)),0)</f>
        <v>0</v>
      </c>
      <c r="E1009" s="527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388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396</v>
      </c>
      <c r="C1011" s="244">
        <f ca="1">IF(ISBLANK(OFFSET($D$62,C1008,0)),0,IF(OFFSET($C$62,C1008,0)&gt;10,ROUND(C1010*am_maszyny,0),IF(C1010&lt;0,0,C1010)))</f>
        <v>0</v>
      </c>
      <c r="D1011" s="21"/>
      <c r="E1011" s="21"/>
      <c r="F1011" s="21"/>
      <c r="G1011" s="21"/>
      <c r="I1011" s="21"/>
      <c r="J1011" s="458" cm="1">
        <f t="array" aca="1" ref="J1011" ca="1">OFFSET('Środki trwałe'!$C$195,'Rozliczenie dotacji'!D1008,,)</f>
        <v>0</v>
      </c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397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57">ROUND(K1012+L1011,0)</f>
        <v>0</v>
      </c>
      <c r="M1012" s="22">
        <f t="shared" ca="1" si="1057"/>
        <v>0</v>
      </c>
      <c r="N1012" s="22">
        <f t="shared" ca="1" si="1057"/>
        <v>0</v>
      </c>
      <c r="O1012" s="22">
        <f t="shared" ca="1" si="1057"/>
        <v>0</v>
      </c>
      <c r="P1012" s="22">
        <f t="shared" ca="1" si="1057"/>
        <v>0</v>
      </c>
      <c r="Q1012" s="22">
        <f t="shared" ca="1" si="1057"/>
        <v>0</v>
      </c>
      <c r="R1012" s="22">
        <f t="shared" ca="1" si="1057"/>
        <v>0</v>
      </c>
      <c r="S1012" s="22">
        <f t="shared" ca="1" si="1057"/>
        <v>0</v>
      </c>
      <c r="T1012" s="22">
        <f t="shared" ca="1" si="1057"/>
        <v>0</v>
      </c>
      <c r="U1012" s="22">
        <f t="shared" ca="1" si="1057"/>
        <v>0</v>
      </c>
      <c r="V1012" s="22">
        <f t="shared" ca="1" si="1057"/>
        <v>0</v>
      </c>
      <c r="W1012" s="22">
        <f t="shared" ca="1" si="1057"/>
        <v>0</v>
      </c>
      <c r="X1012" s="22">
        <f ca="1">ROUND(W1012+X1011,0)</f>
        <v>0</v>
      </c>
      <c r="Y1012" s="22">
        <f t="shared" ref="Y1012:AA1012" ca="1" si="1058">ROUND(X1012+Y1011,0)</f>
        <v>0</v>
      </c>
      <c r="Z1012" s="22">
        <f t="shared" ca="1" si="1058"/>
        <v>0</v>
      </c>
      <c r="AA1012" s="22">
        <f t="shared" ca="1" si="1058"/>
        <v>0</v>
      </c>
      <c r="AB1012" s="22">
        <f t="shared" ref="AB1012" ca="1" si="1059">ROUND(AA1012+AB1011,0)</f>
        <v>0</v>
      </c>
      <c r="AC1012" s="22">
        <f t="shared" ref="AC1012" ca="1" si="1060">ROUND(AB1012+AC1011,0)</f>
        <v>0</v>
      </c>
      <c r="AD1012" s="22">
        <f t="shared" ref="AD1012" ca="1" si="1061">ROUND(AC1012+AD1011,0)</f>
        <v>0</v>
      </c>
      <c r="AE1012" s="22">
        <f t="shared" ref="AE1012" ca="1" si="1062">ROUND(AD1012+AE1011,0)</f>
        <v>0</v>
      </c>
    </row>
    <row r="1013" spans="1:31" hidden="1">
      <c r="A1013" s="258"/>
      <c r="B1013" s="21" t="s">
        <v>388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63">IF($C1009=LataProjekcji,ROUND($C1010-K1012,0),ROUND(IF(K1011=0,0,$C1010-K1012),0))</f>
        <v>0</v>
      </c>
      <c r="L1013" s="76">
        <f t="shared" ca="1" si="1063"/>
        <v>0</v>
      </c>
      <c r="M1013" s="76">
        <f t="shared" ca="1" si="1063"/>
        <v>0</v>
      </c>
      <c r="N1013" s="76">
        <f t="shared" ca="1" si="1063"/>
        <v>0</v>
      </c>
      <c r="O1013" s="76">
        <f t="shared" ca="1" si="1063"/>
        <v>0</v>
      </c>
      <c r="P1013" s="76">
        <f t="shared" ca="1" si="1063"/>
        <v>0</v>
      </c>
      <c r="Q1013" s="76">
        <f t="shared" ca="1" si="1063"/>
        <v>0</v>
      </c>
      <c r="R1013" s="76">
        <f t="shared" ca="1" si="1063"/>
        <v>0</v>
      </c>
      <c r="S1013" s="76">
        <f t="shared" ca="1" si="1063"/>
        <v>0</v>
      </c>
      <c r="T1013" s="76">
        <f t="shared" ca="1" si="1063"/>
        <v>0</v>
      </c>
      <c r="U1013" s="76">
        <f t="shared" ca="1" si="1063"/>
        <v>0</v>
      </c>
      <c r="V1013" s="76">
        <f t="shared" ca="1" si="1063"/>
        <v>0</v>
      </c>
      <c r="W1013" s="76">
        <f t="shared" ca="1" si="1063"/>
        <v>0</v>
      </c>
      <c r="X1013" s="76">
        <f t="shared" ref="X1013:AA1013" ca="1" si="1064">IF($C1009=LataProjekcji,ROUND($C1010-X1012,0),ROUND(IF(X1011=0,0,$C1010-X1012),0))</f>
        <v>0</v>
      </c>
      <c r="Y1013" s="76">
        <f t="shared" ca="1" si="1064"/>
        <v>0</v>
      </c>
      <c r="Z1013" s="76">
        <f t="shared" ca="1" si="1064"/>
        <v>0</v>
      </c>
      <c r="AA1013" s="76">
        <f t="shared" ca="1" si="1064"/>
        <v>0</v>
      </c>
      <c r="AB1013" s="76">
        <f t="shared" ref="AB1013:AE1013" ca="1" si="1065">IF($C1009=LataProjekcji,ROUND($C1010-AB1012,0),ROUND(IF(AB1011=0,0,$C1010-AB1012),0))</f>
        <v>0</v>
      </c>
      <c r="AC1013" s="76">
        <f t="shared" ca="1" si="1065"/>
        <v>0</v>
      </c>
      <c r="AD1013" s="76">
        <f t="shared" ca="1" si="1065"/>
        <v>0</v>
      </c>
      <c r="AE1013" s="76">
        <f t="shared" ca="1" si="1065"/>
        <v>0</v>
      </c>
    </row>
    <row r="1014" spans="1:31" hidden="1">
      <c r="A1014" s="258"/>
      <c r="B1014" s="21"/>
      <c r="C1014" s="22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373</v>
      </c>
      <c r="C1015" s="21">
        <f>C1008+1</f>
        <v>125</v>
      </c>
      <c r="D1015" s="458">
        <f>D1008+1</f>
        <v>259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395</v>
      </c>
      <c r="C1016" s="164">
        <f ca="1">IFERROR(YEAR(OFFSET($D$62,C1015,0)),0)</f>
        <v>0</v>
      </c>
      <c r="D1016" s="164">
        <f ca="1">IFERROR(MONTH(OFFSET($D$62,C1015,0)),0)</f>
        <v>0</v>
      </c>
      <c r="E1016" s="527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388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396</v>
      </c>
      <c r="C1018" s="244">
        <f ca="1">IF(ISBLANK(OFFSET($D$62,C1015,0)),0,IF(OFFSET($C$62,C1015,0)&gt;10,ROUND(C1017*am_maszyny,0),IF(C1017&lt;0,0,C1017)))</f>
        <v>0</v>
      </c>
      <c r="D1018" s="21"/>
      <c r="E1018" s="21"/>
      <c r="F1018" s="21"/>
      <c r="G1018" s="21"/>
      <c r="I1018" s="21"/>
      <c r="J1018" s="458" cm="1">
        <f t="array" aca="1" ref="J1018" ca="1">OFFSET('Środki trwałe'!$C$195,'Rozliczenie dotacji'!D1015,,)</f>
        <v>0</v>
      </c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397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66">ROUND(K1019+L1018,0)</f>
        <v>0</v>
      </c>
      <c r="M1019" s="22">
        <f t="shared" ca="1" si="1066"/>
        <v>0</v>
      </c>
      <c r="N1019" s="22">
        <f t="shared" ca="1" si="1066"/>
        <v>0</v>
      </c>
      <c r="O1019" s="22">
        <f t="shared" ca="1" si="1066"/>
        <v>0</v>
      </c>
      <c r="P1019" s="22">
        <f t="shared" ca="1" si="1066"/>
        <v>0</v>
      </c>
      <c r="Q1019" s="22">
        <f t="shared" ca="1" si="1066"/>
        <v>0</v>
      </c>
      <c r="R1019" s="22">
        <f t="shared" ca="1" si="1066"/>
        <v>0</v>
      </c>
      <c r="S1019" s="22">
        <f t="shared" ca="1" si="1066"/>
        <v>0</v>
      </c>
      <c r="T1019" s="22">
        <f t="shared" ca="1" si="1066"/>
        <v>0</v>
      </c>
      <c r="U1019" s="22">
        <f t="shared" ca="1" si="1066"/>
        <v>0</v>
      </c>
      <c r="V1019" s="22">
        <f t="shared" ca="1" si="1066"/>
        <v>0</v>
      </c>
      <c r="W1019" s="22">
        <f t="shared" ca="1" si="1066"/>
        <v>0</v>
      </c>
      <c r="X1019" s="22">
        <f ca="1">ROUND(W1019+X1018,0)</f>
        <v>0</v>
      </c>
      <c r="Y1019" s="22">
        <f t="shared" ref="Y1019:AA1019" ca="1" si="1067">ROUND(X1019+Y1018,0)</f>
        <v>0</v>
      </c>
      <c r="Z1019" s="22">
        <f t="shared" ca="1" si="1067"/>
        <v>0</v>
      </c>
      <c r="AA1019" s="22">
        <f t="shared" ca="1" si="1067"/>
        <v>0</v>
      </c>
      <c r="AB1019" s="22">
        <f t="shared" ref="AB1019" ca="1" si="1068">ROUND(AA1019+AB1018,0)</f>
        <v>0</v>
      </c>
      <c r="AC1019" s="22">
        <f t="shared" ref="AC1019" ca="1" si="1069">ROUND(AB1019+AC1018,0)</f>
        <v>0</v>
      </c>
      <c r="AD1019" s="22">
        <f t="shared" ref="AD1019" ca="1" si="1070">ROUND(AC1019+AD1018,0)</f>
        <v>0</v>
      </c>
      <c r="AE1019" s="22">
        <f t="shared" ref="AE1019" ca="1" si="1071">ROUND(AD1019+AE1018,0)</f>
        <v>0</v>
      </c>
    </row>
    <row r="1020" spans="1:31" hidden="1">
      <c r="A1020" s="258"/>
      <c r="B1020" s="21" t="s">
        <v>388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72">IF($C1016=LataProjekcji,ROUND($C1017-K1019,0),ROUND(IF(K1018=0,0,$C1017-K1019),0))</f>
        <v>0</v>
      </c>
      <c r="L1020" s="76">
        <f t="shared" ca="1" si="1072"/>
        <v>0</v>
      </c>
      <c r="M1020" s="76">
        <f t="shared" ca="1" si="1072"/>
        <v>0</v>
      </c>
      <c r="N1020" s="76">
        <f t="shared" ca="1" si="1072"/>
        <v>0</v>
      </c>
      <c r="O1020" s="76">
        <f t="shared" ca="1" si="1072"/>
        <v>0</v>
      </c>
      <c r="P1020" s="76">
        <f t="shared" ca="1" si="1072"/>
        <v>0</v>
      </c>
      <c r="Q1020" s="76">
        <f t="shared" ca="1" si="1072"/>
        <v>0</v>
      </c>
      <c r="R1020" s="76">
        <f t="shared" ca="1" si="1072"/>
        <v>0</v>
      </c>
      <c r="S1020" s="76">
        <f t="shared" ca="1" si="1072"/>
        <v>0</v>
      </c>
      <c r="T1020" s="76">
        <f t="shared" ca="1" si="1072"/>
        <v>0</v>
      </c>
      <c r="U1020" s="76">
        <f t="shared" ca="1" si="1072"/>
        <v>0</v>
      </c>
      <c r="V1020" s="76">
        <f t="shared" ca="1" si="1072"/>
        <v>0</v>
      </c>
      <c r="W1020" s="76">
        <f t="shared" ca="1" si="1072"/>
        <v>0</v>
      </c>
      <c r="X1020" s="76">
        <f t="shared" ref="X1020:AA1020" ca="1" si="1073">IF($C1016=LataProjekcji,ROUND($C1017-X1019,0),ROUND(IF(X1018=0,0,$C1017-X1019),0))</f>
        <v>0</v>
      </c>
      <c r="Y1020" s="76">
        <f t="shared" ca="1" si="1073"/>
        <v>0</v>
      </c>
      <c r="Z1020" s="76">
        <f t="shared" ca="1" si="1073"/>
        <v>0</v>
      </c>
      <c r="AA1020" s="76">
        <f t="shared" ca="1" si="1073"/>
        <v>0</v>
      </c>
      <c r="AB1020" s="76">
        <f t="shared" ref="AB1020:AE1020" ca="1" si="1074">IF($C1016=LataProjekcji,ROUND($C1017-AB1019,0),ROUND(IF(AB1018=0,0,$C1017-AB1019),0))</f>
        <v>0</v>
      </c>
      <c r="AC1020" s="76">
        <f t="shared" ca="1" si="1074"/>
        <v>0</v>
      </c>
      <c r="AD1020" s="76">
        <f t="shared" ca="1" si="1074"/>
        <v>0</v>
      </c>
      <c r="AE1020" s="76">
        <f t="shared" ca="1" si="1074"/>
        <v>0</v>
      </c>
    </row>
    <row r="1021" spans="1:31" hidden="1">
      <c r="A1021" s="258"/>
      <c r="B1021" s="20"/>
      <c r="C1021" s="21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373</v>
      </c>
      <c r="C1022" s="21">
        <f>C1015+1</f>
        <v>126</v>
      </c>
      <c r="D1022" s="458">
        <f>D1015+1</f>
        <v>260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395</v>
      </c>
      <c r="C1023" s="164">
        <f ca="1">IFERROR(YEAR(OFFSET($D$62,C1022,0)),0)</f>
        <v>0</v>
      </c>
      <c r="D1023" s="164">
        <f ca="1">IFERROR(MONTH(OFFSET($D$62,C1022,0)),0)</f>
        <v>0</v>
      </c>
      <c r="E1023" s="527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388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396</v>
      </c>
      <c r="C1025" s="244">
        <f ca="1">IF(ISBLANK(OFFSET($D$62,C1022,0)),0,IF(OFFSET($C$62,C1022,0)&gt;10,ROUND(C1024*am_maszyny,0),IF(C1024&lt;0,0,C1024)))</f>
        <v>0</v>
      </c>
      <c r="D1025" s="21"/>
      <c r="E1025" s="21"/>
      <c r="F1025" s="21"/>
      <c r="G1025" s="21"/>
      <c r="I1025" s="21"/>
      <c r="J1025" s="458" cm="1">
        <f t="array" aca="1" ref="J1025" ca="1">OFFSET('Środki trwałe'!$C$195,'Rozliczenie dotacji'!D1022,,)</f>
        <v>0</v>
      </c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397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75">ROUND(K1026+L1025,0)</f>
        <v>0</v>
      </c>
      <c r="M1026" s="22">
        <f t="shared" ca="1" si="1075"/>
        <v>0</v>
      </c>
      <c r="N1026" s="22">
        <f t="shared" ca="1" si="1075"/>
        <v>0</v>
      </c>
      <c r="O1026" s="22">
        <f t="shared" ca="1" si="1075"/>
        <v>0</v>
      </c>
      <c r="P1026" s="22">
        <f t="shared" ca="1" si="1075"/>
        <v>0</v>
      </c>
      <c r="Q1026" s="22">
        <f t="shared" ca="1" si="1075"/>
        <v>0</v>
      </c>
      <c r="R1026" s="22">
        <f t="shared" ca="1" si="1075"/>
        <v>0</v>
      </c>
      <c r="S1026" s="22">
        <f t="shared" ca="1" si="1075"/>
        <v>0</v>
      </c>
      <c r="T1026" s="22">
        <f t="shared" ca="1" si="1075"/>
        <v>0</v>
      </c>
      <c r="U1026" s="22">
        <f t="shared" ca="1" si="1075"/>
        <v>0</v>
      </c>
      <c r="V1026" s="22">
        <f t="shared" ca="1" si="1075"/>
        <v>0</v>
      </c>
      <c r="W1026" s="22">
        <f t="shared" ca="1" si="1075"/>
        <v>0</v>
      </c>
      <c r="X1026" s="22">
        <f ca="1">ROUND(W1026+X1025,0)</f>
        <v>0</v>
      </c>
      <c r="Y1026" s="22">
        <f t="shared" ref="Y1026:AA1026" ca="1" si="1076">ROUND(X1026+Y1025,0)</f>
        <v>0</v>
      </c>
      <c r="Z1026" s="22">
        <f t="shared" ca="1" si="1076"/>
        <v>0</v>
      </c>
      <c r="AA1026" s="22">
        <f t="shared" ca="1" si="1076"/>
        <v>0</v>
      </c>
      <c r="AB1026" s="22">
        <f t="shared" ref="AB1026" ca="1" si="1077">ROUND(AA1026+AB1025,0)</f>
        <v>0</v>
      </c>
      <c r="AC1026" s="22">
        <f t="shared" ref="AC1026" ca="1" si="1078">ROUND(AB1026+AC1025,0)</f>
        <v>0</v>
      </c>
      <c r="AD1026" s="22">
        <f t="shared" ref="AD1026" ca="1" si="1079">ROUND(AC1026+AD1025,0)</f>
        <v>0</v>
      </c>
      <c r="AE1026" s="22">
        <f t="shared" ref="AE1026" ca="1" si="1080">ROUND(AD1026+AE1025,0)</f>
        <v>0</v>
      </c>
    </row>
    <row r="1027" spans="1:31" hidden="1">
      <c r="A1027" s="258"/>
      <c r="B1027" s="21" t="s">
        <v>388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81">IF($C1023=LataProjekcji,ROUND($C1024-K1026,0),ROUND(IF(K1025=0,0,$C1024-K1026),0))</f>
        <v>0</v>
      </c>
      <c r="L1027" s="76">
        <f t="shared" ca="1" si="1081"/>
        <v>0</v>
      </c>
      <c r="M1027" s="76">
        <f t="shared" ca="1" si="1081"/>
        <v>0</v>
      </c>
      <c r="N1027" s="76">
        <f t="shared" ca="1" si="1081"/>
        <v>0</v>
      </c>
      <c r="O1027" s="76">
        <f t="shared" ca="1" si="1081"/>
        <v>0</v>
      </c>
      <c r="P1027" s="76">
        <f t="shared" ca="1" si="1081"/>
        <v>0</v>
      </c>
      <c r="Q1027" s="76">
        <f t="shared" ca="1" si="1081"/>
        <v>0</v>
      </c>
      <c r="R1027" s="76">
        <f t="shared" ca="1" si="1081"/>
        <v>0</v>
      </c>
      <c r="S1027" s="76">
        <f t="shared" ca="1" si="1081"/>
        <v>0</v>
      </c>
      <c r="T1027" s="76">
        <f t="shared" ca="1" si="1081"/>
        <v>0</v>
      </c>
      <c r="U1027" s="76">
        <f t="shared" ca="1" si="1081"/>
        <v>0</v>
      </c>
      <c r="V1027" s="76">
        <f t="shared" ca="1" si="1081"/>
        <v>0</v>
      </c>
      <c r="W1027" s="76">
        <f t="shared" ca="1" si="1081"/>
        <v>0</v>
      </c>
      <c r="X1027" s="76">
        <f t="shared" ref="X1027:AA1027" ca="1" si="1082">IF($C1023=LataProjekcji,ROUND($C1024-X1026,0),ROUND(IF(X1025=0,0,$C1024-X1026),0))</f>
        <v>0</v>
      </c>
      <c r="Y1027" s="76">
        <f t="shared" ca="1" si="1082"/>
        <v>0</v>
      </c>
      <c r="Z1027" s="76">
        <f t="shared" ca="1" si="1082"/>
        <v>0</v>
      </c>
      <c r="AA1027" s="76">
        <f t="shared" ca="1" si="1082"/>
        <v>0</v>
      </c>
      <c r="AB1027" s="76">
        <f t="shared" ref="AB1027:AE1027" ca="1" si="1083">IF($C1023=LataProjekcji,ROUND($C1024-AB1026,0),ROUND(IF(AB1025=0,0,$C1024-AB1026),0))</f>
        <v>0</v>
      </c>
      <c r="AC1027" s="76">
        <f t="shared" ca="1" si="1083"/>
        <v>0</v>
      </c>
      <c r="AD1027" s="76">
        <f t="shared" ca="1" si="1083"/>
        <v>0</v>
      </c>
      <c r="AE1027" s="76">
        <f t="shared" ca="1" si="1083"/>
        <v>0</v>
      </c>
    </row>
    <row r="1028" spans="1:31" hidden="1">
      <c r="A1028" s="258"/>
      <c r="B1028" s="21"/>
      <c r="C1028" s="21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373</v>
      </c>
      <c r="C1029" s="21">
        <f>C1022+1</f>
        <v>127</v>
      </c>
      <c r="D1029" s="458">
        <f>D1022+1</f>
        <v>261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395</v>
      </c>
      <c r="C1030" s="164">
        <f ca="1">IFERROR(YEAR(OFFSET($D$62,C1029,0)),0)</f>
        <v>0</v>
      </c>
      <c r="D1030" s="164">
        <f ca="1">IFERROR(MONTH(OFFSET($D$62,C1029,0)),0)</f>
        <v>0</v>
      </c>
      <c r="E1030" s="527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388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396</v>
      </c>
      <c r="C1032" s="244">
        <f ca="1">IF(ISBLANK(OFFSET($D$62,C1029,0)),0,IF(OFFSET($C$62,C1029,0)&gt;10,ROUND(C1031*am_maszyny,0),IF(C1031&lt;0,0,C1031)))</f>
        <v>0</v>
      </c>
      <c r="D1032" s="21"/>
      <c r="E1032" s="21"/>
      <c r="F1032" s="21"/>
      <c r="G1032" s="21"/>
      <c r="I1032" s="21"/>
      <c r="J1032" s="458" cm="1">
        <f t="array" aca="1" ref="J1032" ca="1">OFFSET('Środki trwałe'!$C$195,'Rozliczenie dotacji'!D1029,,)</f>
        <v>0</v>
      </c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397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84">ROUND(K1033+L1032,0)</f>
        <v>0</v>
      </c>
      <c r="M1033" s="22">
        <f t="shared" ca="1" si="1084"/>
        <v>0</v>
      </c>
      <c r="N1033" s="22">
        <f t="shared" ca="1" si="1084"/>
        <v>0</v>
      </c>
      <c r="O1033" s="22">
        <f t="shared" ca="1" si="1084"/>
        <v>0</v>
      </c>
      <c r="P1033" s="22">
        <f t="shared" ca="1" si="1084"/>
        <v>0</v>
      </c>
      <c r="Q1033" s="22">
        <f t="shared" ca="1" si="1084"/>
        <v>0</v>
      </c>
      <c r="R1033" s="22">
        <f t="shared" ca="1" si="1084"/>
        <v>0</v>
      </c>
      <c r="S1033" s="22">
        <f t="shared" ca="1" si="1084"/>
        <v>0</v>
      </c>
      <c r="T1033" s="22">
        <f t="shared" ca="1" si="1084"/>
        <v>0</v>
      </c>
      <c r="U1033" s="22">
        <f t="shared" ca="1" si="1084"/>
        <v>0</v>
      </c>
      <c r="V1033" s="22">
        <f t="shared" ca="1" si="1084"/>
        <v>0</v>
      </c>
      <c r="W1033" s="22">
        <f t="shared" ca="1" si="1084"/>
        <v>0</v>
      </c>
      <c r="X1033" s="22">
        <f ca="1">ROUND(W1033+X1032,0)</f>
        <v>0</v>
      </c>
      <c r="Y1033" s="22">
        <f t="shared" ref="Y1033:AA1033" ca="1" si="1085">ROUND(X1033+Y1032,0)</f>
        <v>0</v>
      </c>
      <c r="Z1033" s="22">
        <f t="shared" ca="1" si="1085"/>
        <v>0</v>
      </c>
      <c r="AA1033" s="22">
        <f t="shared" ca="1" si="1085"/>
        <v>0</v>
      </c>
      <c r="AB1033" s="22">
        <f t="shared" ref="AB1033" ca="1" si="1086">ROUND(AA1033+AB1032,0)</f>
        <v>0</v>
      </c>
      <c r="AC1033" s="22">
        <f t="shared" ref="AC1033" ca="1" si="1087">ROUND(AB1033+AC1032,0)</f>
        <v>0</v>
      </c>
      <c r="AD1033" s="22">
        <f t="shared" ref="AD1033" ca="1" si="1088">ROUND(AC1033+AD1032,0)</f>
        <v>0</v>
      </c>
      <c r="AE1033" s="22">
        <f t="shared" ref="AE1033" ca="1" si="1089">ROUND(AD1033+AE1032,0)</f>
        <v>0</v>
      </c>
    </row>
    <row r="1034" spans="1:31" hidden="1">
      <c r="A1034" s="258"/>
      <c r="B1034" s="21" t="s">
        <v>388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90">IF($C1030=LataProjekcji,ROUND($C1031-K1033,0),ROUND(IF(K1032=0,0,$C1031-K1033),0))</f>
        <v>0</v>
      </c>
      <c r="L1034" s="76">
        <f t="shared" ca="1" si="1090"/>
        <v>0</v>
      </c>
      <c r="M1034" s="76">
        <f t="shared" ca="1" si="1090"/>
        <v>0</v>
      </c>
      <c r="N1034" s="76">
        <f t="shared" ca="1" si="1090"/>
        <v>0</v>
      </c>
      <c r="O1034" s="76">
        <f t="shared" ca="1" si="1090"/>
        <v>0</v>
      </c>
      <c r="P1034" s="76">
        <f t="shared" ca="1" si="1090"/>
        <v>0</v>
      </c>
      <c r="Q1034" s="76">
        <f t="shared" ca="1" si="1090"/>
        <v>0</v>
      </c>
      <c r="R1034" s="76">
        <f t="shared" ca="1" si="1090"/>
        <v>0</v>
      </c>
      <c r="S1034" s="76">
        <f t="shared" ca="1" si="1090"/>
        <v>0</v>
      </c>
      <c r="T1034" s="76">
        <f t="shared" ca="1" si="1090"/>
        <v>0</v>
      </c>
      <c r="U1034" s="76">
        <f t="shared" ca="1" si="1090"/>
        <v>0</v>
      </c>
      <c r="V1034" s="76">
        <f t="shared" ca="1" si="1090"/>
        <v>0</v>
      </c>
      <c r="W1034" s="76">
        <f t="shared" ca="1" si="1090"/>
        <v>0</v>
      </c>
      <c r="X1034" s="76">
        <f t="shared" ref="X1034:AA1034" ca="1" si="1091">IF($C1030=LataProjekcji,ROUND($C1031-X1033,0),ROUND(IF(X1032=0,0,$C1031-X1033),0))</f>
        <v>0</v>
      </c>
      <c r="Y1034" s="76">
        <f t="shared" ca="1" si="1091"/>
        <v>0</v>
      </c>
      <c r="Z1034" s="76">
        <f t="shared" ca="1" si="1091"/>
        <v>0</v>
      </c>
      <c r="AA1034" s="76">
        <f t="shared" ca="1" si="1091"/>
        <v>0</v>
      </c>
      <c r="AB1034" s="76">
        <f t="shared" ref="AB1034:AE1034" ca="1" si="1092">IF($C1030=LataProjekcji,ROUND($C1031-AB1033,0),ROUND(IF(AB1032=0,0,$C1031-AB1033),0))</f>
        <v>0</v>
      </c>
      <c r="AC1034" s="76">
        <f t="shared" ca="1" si="1092"/>
        <v>0</v>
      </c>
      <c r="AD1034" s="76">
        <f t="shared" ca="1" si="1092"/>
        <v>0</v>
      </c>
      <c r="AE1034" s="76">
        <f t="shared" ca="1" si="1092"/>
        <v>0</v>
      </c>
    </row>
    <row r="1035" spans="1:31" hidden="1">
      <c r="A1035" s="258"/>
      <c r="B1035" s="21"/>
      <c r="C1035" s="22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373</v>
      </c>
      <c r="C1036" s="21">
        <f>C1029+1</f>
        <v>128</v>
      </c>
      <c r="D1036" s="458">
        <f>D1029+1</f>
        <v>262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395</v>
      </c>
      <c r="C1037" s="164">
        <f ca="1">IFERROR(YEAR(OFFSET($D$62,C1036,0)),0)</f>
        <v>0</v>
      </c>
      <c r="D1037" s="164">
        <f ca="1">IFERROR(MONTH(OFFSET($D$62,C1036,0)),0)</f>
        <v>0</v>
      </c>
      <c r="E1037" s="527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388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396</v>
      </c>
      <c r="C1039" s="244">
        <f ca="1">IF(ISBLANK(OFFSET($D$62,C1036,0)),0,IF(OFFSET($C$62,C1036,0)&gt;10,ROUND(C1038*am_maszyny,0),IF(C1038&lt;0,0,C1038)))</f>
        <v>0</v>
      </c>
      <c r="D1039" s="21"/>
      <c r="E1039" s="21"/>
      <c r="F1039" s="21"/>
      <c r="G1039" s="21"/>
      <c r="I1039" s="21"/>
      <c r="J1039" s="458" cm="1">
        <f t="array" aca="1" ref="J1039" ca="1">OFFSET('Środki trwałe'!$C$195,'Rozliczenie dotacji'!D1036,,)</f>
        <v>0</v>
      </c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397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93">ROUND(K1040+L1039,0)</f>
        <v>0</v>
      </c>
      <c r="M1040" s="22">
        <f t="shared" ca="1" si="1093"/>
        <v>0</v>
      </c>
      <c r="N1040" s="22">
        <f t="shared" ca="1" si="1093"/>
        <v>0</v>
      </c>
      <c r="O1040" s="22">
        <f t="shared" ca="1" si="1093"/>
        <v>0</v>
      </c>
      <c r="P1040" s="22">
        <f t="shared" ca="1" si="1093"/>
        <v>0</v>
      </c>
      <c r="Q1040" s="22">
        <f t="shared" ca="1" si="1093"/>
        <v>0</v>
      </c>
      <c r="R1040" s="22">
        <f t="shared" ca="1" si="1093"/>
        <v>0</v>
      </c>
      <c r="S1040" s="22">
        <f t="shared" ca="1" si="1093"/>
        <v>0</v>
      </c>
      <c r="T1040" s="22">
        <f t="shared" ca="1" si="1093"/>
        <v>0</v>
      </c>
      <c r="U1040" s="22">
        <f t="shared" ca="1" si="1093"/>
        <v>0</v>
      </c>
      <c r="V1040" s="22">
        <f t="shared" ca="1" si="1093"/>
        <v>0</v>
      </c>
      <c r="W1040" s="22">
        <f t="shared" ca="1" si="1093"/>
        <v>0</v>
      </c>
      <c r="X1040" s="22">
        <f ca="1">ROUND(W1040+X1039,0)</f>
        <v>0</v>
      </c>
      <c r="Y1040" s="22">
        <f t="shared" ref="Y1040:AA1040" ca="1" si="1094">ROUND(X1040+Y1039,0)</f>
        <v>0</v>
      </c>
      <c r="Z1040" s="22">
        <f t="shared" ca="1" si="1094"/>
        <v>0</v>
      </c>
      <c r="AA1040" s="22">
        <f t="shared" ca="1" si="1094"/>
        <v>0</v>
      </c>
      <c r="AB1040" s="22">
        <f t="shared" ref="AB1040" ca="1" si="1095">ROUND(AA1040+AB1039,0)</f>
        <v>0</v>
      </c>
      <c r="AC1040" s="22">
        <f t="shared" ref="AC1040" ca="1" si="1096">ROUND(AB1040+AC1039,0)</f>
        <v>0</v>
      </c>
      <c r="AD1040" s="22">
        <f t="shared" ref="AD1040" ca="1" si="1097">ROUND(AC1040+AD1039,0)</f>
        <v>0</v>
      </c>
      <c r="AE1040" s="22">
        <f t="shared" ref="AE1040" ca="1" si="1098">ROUND(AD1040+AE1039,0)</f>
        <v>0</v>
      </c>
    </row>
    <row r="1041" spans="1:31" hidden="1">
      <c r="A1041" s="258"/>
      <c r="B1041" s="21" t="s">
        <v>388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99">IF($C1037=LataProjekcji,ROUND($C1038-K1040,0),ROUND(IF(K1039=0,0,$C1038-K1040),0))</f>
        <v>0</v>
      </c>
      <c r="L1041" s="76">
        <f t="shared" ca="1" si="1099"/>
        <v>0</v>
      </c>
      <c r="M1041" s="76">
        <f t="shared" ca="1" si="1099"/>
        <v>0</v>
      </c>
      <c r="N1041" s="76">
        <f t="shared" ca="1" si="1099"/>
        <v>0</v>
      </c>
      <c r="O1041" s="76">
        <f t="shared" ca="1" si="1099"/>
        <v>0</v>
      </c>
      <c r="P1041" s="76">
        <f t="shared" ca="1" si="1099"/>
        <v>0</v>
      </c>
      <c r="Q1041" s="76">
        <f t="shared" ca="1" si="1099"/>
        <v>0</v>
      </c>
      <c r="R1041" s="76">
        <f t="shared" ca="1" si="1099"/>
        <v>0</v>
      </c>
      <c r="S1041" s="76">
        <f t="shared" ca="1" si="1099"/>
        <v>0</v>
      </c>
      <c r="T1041" s="76">
        <f t="shared" ca="1" si="1099"/>
        <v>0</v>
      </c>
      <c r="U1041" s="76">
        <f t="shared" ca="1" si="1099"/>
        <v>0</v>
      </c>
      <c r="V1041" s="76">
        <f t="shared" ca="1" si="1099"/>
        <v>0</v>
      </c>
      <c r="W1041" s="76">
        <f t="shared" ca="1" si="1099"/>
        <v>0</v>
      </c>
      <c r="X1041" s="76">
        <f t="shared" ref="X1041:AA1041" ca="1" si="1100">IF($C1037=LataProjekcji,ROUND($C1038-X1040,0),ROUND(IF(X1039=0,0,$C1038-X1040),0))</f>
        <v>0</v>
      </c>
      <c r="Y1041" s="76">
        <f t="shared" ca="1" si="1100"/>
        <v>0</v>
      </c>
      <c r="Z1041" s="76">
        <f t="shared" ca="1" si="1100"/>
        <v>0</v>
      </c>
      <c r="AA1041" s="76">
        <f t="shared" ca="1" si="1100"/>
        <v>0</v>
      </c>
      <c r="AB1041" s="76">
        <f t="shared" ref="AB1041:AE1041" ca="1" si="1101">IF($C1037=LataProjekcji,ROUND($C1038-AB1040,0),ROUND(IF(AB1039=0,0,$C1038-AB1040),0))</f>
        <v>0</v>
      </c>
      <c r="AC1041" s="76">
        <f t="shared" ca="1" si="1101"/>
        <v>0</v>
      </c>
      <c r="AD1041" s="76">
        <f t="shared" ca="1" si="1101"/>
        <v>0</v>
      </c>
      <c r="AE1041" s="76">
        <f t="shared" ca="1" si="1101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76"/>
      <c r="L1042" s="76"/>
      <c r="M1042" s="76"/>
      <c r="N1042" s="76"/>
      <c r="O1042" s="76"/>
      <c r="P1042" s="76"/>
      <c r="Q1042" s="76"/>
      <c r="R1042" s="76"/>
      <c r="S1042" s="76"/>
      <c r="T1042" s="76"/>
      <c r="U1042" s="76"/>
      <c r="V1042" s="76"/>
      <c r="W1042" s="76"/>
      <c r="X1042" s="76"/>
      <c r="Y1042" s="76"/>
      <c r="Z1042" s="76"/>
      <c r="AA1042" s="76"/>
      <c r="AB1042" s="76"/>
      <c r="AC1042" s="76"/>
      <c r="AD1042" s="76"/>
      <c r="AE1042" s="76"/>
    </row>
    <row r="1043" spans="1:31" hidden="1">
      <c r="A1043" s="258"/>
      <c r="B1043" s="20" t="str">
        <f>B191</f>
        <v/>
      </c>
      <c r="C1043" s="21">
        <f>C1036+1</f>
        <v>129</v>
      </c>
      <c r="D1043" s="458">
        <f>D1036+1</f>
        <v>263</v>
      </c>
      <c r="E1043" s="21"/>
      <c r="F1043" s="48"/>
      <c r="G1043" s="50"/>
      <c r="H1043" s="320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395</v>
      </c>
      <c r="C1044" s="164">
        <f ca="1">IFERROR(YEAR(OFFSET($D$62,C1043,0)),0)</f>
        <v>0</v>
      </c>
      <c r="D1044" s="164">
        <f ca="1">IFERROR(MONTH(OFFSET($D$62,C1043,0)),0)</f>
        <v>0</v>
      </c>
      <c r="E1044" s="527">
        <f ca="1">IleMiesiecyDoKoncaRokuRozliczenieDotacji</f>
        <v>0</v>
      </c>
      <c r="F1044" s="49"/>
      <c r="G1044" s="51"/>
      <c r="H1044" s="321"/>
      <c r="I1044" s="22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388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396</v>
      </c>
      <c r="C1046" s="244">
        <f ca="1">IF(ISBLANK(OFFSET($D$62,C1043,0)),0,IF(OFFSET($C$62,C1043,0)&gt;10,ROUND(C1045*am_maszyny,0),IF(C1045&lt;0,0,C1045)))</f>
        <v>0</v>
      </c>
      <c r="D1046" s="21"/>
      <c r="E1046" s="21"/>
      <c r="F1046" s="21"/>
      <c r="G1046" s="21"/>
      <c r="I1046" s="21"/>
      <c r="J1046" s="458" t="str" cm="1">
        <f t="array" aca="1" ref="J1046" ca="1">OFFSET('Środki trwałe'!$C$195,'Rozliczenie dotacji'!D1043,,)</f>
        <v/>
      </c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397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102">ROUND(K1047+L1046,0)</f>
        <v>0</v>
      </c>
      <c r="M1047" s="22">
        <f t="shared" ca="1" si="1102"/>
        <v>0</v>
      </c>
      <c r="N1047" s="22">
        <f t="shared" ca="1" si="1102"/>
        <v>0</v>
      </c>
      <c r="O1047" s="22">
        <f t="shared" ca="1" si="1102"/>
        <v>0</v>
      </c>
      <c r="P1047" s="22">
        <f t="shared" ca="1" si="1102"/>
        <v>0</v>
      </c>
      <c r="Q1047" s="22">
        <f t="shared" ca="1" si="1102"/>
        <v>0</v>
      </c>
      <c r="R1047" s="22">
        <f t="shared" ca="1" si="1102"/>
        <v>0</v>
      </c>
      <c r="S1047" s="22">
        <f t="shared" ca="1" si="1102"/>
        <v>0</v>
      </c>
      <c r="T1047" s="22">
        <f t="shared" ca="1" si="1102"/>
        <v>0</v>
      </c>
      <c r="U1047" s="22">
        <f t="shared" ca="1" si="1102"/>
        <v>0</v>
      </c>
      <c r="V1047" s="22">
        <f t="shared" ca="1" si="1102"/>
        <v>0</v>
      </c>
      <c r="W1047" s="22">
        <f t="shared" ca="1" si="1102"/>
        <v>0</v>
      </c>
      <c r="X1047" s="22">
        <f ca="1">ROUND(W1047+X1046,0)</f>
        <v>0</v>
      </c>
      <c r="Y1047" s="22">
        <f t="shared" ref="Y1047:AA1047" ca="1" si="1103">ROUND(X1047+Y1046,0)</f>
        <v>0</v>
      </c>
      <c r="Z1047" s="22">
        <f t="shared" ca="1" si="1103"/>
        <v>0</v>
      </c>
      <c r="AA1047" s="22">
        <f t="shared" ca="1" si="1103"/>
        <v>0</v>
      </c>
      <c r="AB1047" s="22">
        <f t="shared" ref="AB1047" ca="1" si="1104">ROUND(AA1047+AB1046,0)</f>
        <v>0</v>
      </c>
      <c r="AC1047" s="22">
        <f t="shared" ref="AC1047" ca="1" si="1105">ROUND(AB1047+AC1046,0)</f>
        <v>0</v>
      </c>
      <c r="AD1047" s="22">
        <f t="shared" ref="AD1047" ca="1" si="1106">ROUND(AC1047+AD1046,0)</f>
        <v>0</v>
      </c>
      <c r="AE1047" s="22">
        <f t="shared" ref="AE1047" ca="1" si="1107">ROUND(AD1047+AE1046,0)</f>
        <v>0</v>
      </c>
    </row>
    <row r="1048" spans="1:31" hidden="1">
      <c r="A1048" s="258"/>
      <c r="B1048" s="21" t="s">
        <v>388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108">IF($C1044=LataProjekcji,ROUND($C1045-K1047,0),ROUND(IF(K1046=0,0,$C1045-K1047),0))</f>
        <v>0</v>
      </c>
      <c r="L1048" s="76">
        <f t="shared" ca="1" si="1108"/>
        <v>0</v>
      </c>
      <c r="M1048" s="76">
        <f t="shared" ca="1" si="1108"/>
        <v>0</v>
      </c>
      <c r="N1048" s="76">
        <f t="shared" ca="1" si="1108"/>
        <v>0</v>
      </c>
      <c r="O1048" s="76">
        <f t="shared" ca="1" si="1108"/>
        <v>0</v>
      </c>
      <c r="P1048" s="76">
        <f t="shared" ca="1" si="1108"/>
        <v>0</v>
      </c>
      <c r="Q1048" s="76">
        <f t="shared" ca="1" si="1108"/>
        <v>0</v>
      </c>
      <c r="R1048" s="76">
        <f t="shared" ca="1" si="1108"/>
        <v>0</v>
      </c>
      <c r="S1048" s="76">
        <f t="shared" ca="1" si="1108"/>
        <v>0</v>
      </c>
      <c r="T1048" s="76">
        <f t="shared" ca="1" si="1108"/>
        <v>0</v>
      </c>
      <c r="U1048" s="76">
        <f t="shared" ca="1" si="1108"/>
        <v>0</v>
      </c>
      <c r="V1048" s="76">
        <f t="shared" ca="1" si="1108"/>
        <v>0</v>
      </c>
      <c r="W1048" s="76">
        <f t="shared" ca="1" si="1108"/>
        <v>0</v>
      </c>
      <c r="X1048" s="76">
        <f t="shared" ref="X1048:AA1048" ca="1" si="1109">IF($C1044=LataProjekcji,ROUND($C1045-X1047,0),ROUND(IF(X1046=0,0,$C1045-X1047),0))</f>
        <v>0</v>
      </c>
      <c r="Y1048" s="76">
        <f t="shared" ca="1" si="1109"/>
        <v>0</v>
      </c>
      <c r="Z1048" s="76">
        <f t="shared" ca="1" si="1109"/>
        <v>0</v>
      </c>
      <c r="AA1048" s="76">
        <f t="shared" ca="1" si="1109"/>
        <v>0</v>
      </c>
      <c r="AB1048" s="76">
        <f t="shared" ref="AB1048:AE1048" ca="1" si="1110">IF($C1044=LataProjekcji,ROUND($C1045-AB1047,0),ROUND(IF(AB1046=0,0,$C1045-AB1047),0))</f>
        <v>0</v>
      </c>
      <c r="AC1048" s="76">
        <f t="shared" ca="1" si="1110"/>
        <v>0</v>
      </c>
      <c r="AD1048" s="76">
        <f t="shared" ca="1" si="1110"/>
        <v>0</v>
      </c>
      <c r="AE1048" s="76">
        <f t="shared" ca="1" si="1110"/>
        <v>0</v>
      </c>
    </row>
    <row r="1049" spans="1:31" hidden="1">
      <c r="A1049" s="258"/>
      <c r="B1049" s="21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tr">
        <f>B192</f>
        <v/>
      </c>
      <c r="C1050" s="21">
        <f>C1043+1</f>
        <v>130</v>
      </c>
      <c r="D1050" s="458">
        <f>D1043+1</f>
        <v>264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395</v>
      </c>
      <c r="C1051" s="164">
        <f ca="1">IFERROR(YEAR(OFFSET($D$62,C1050,0)),0)</f>
        <v>0</v>
      </c>
      <c r="D1051" s="164">
        <f ca="1">IFERROR(MONTH(OFFSET($D$62,C1050,0)),0)</f>
        <v>0</v>
      </c>
      <c r="E1051" s="527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388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396</v>
      </c>
      <c r="C1053" s="244">
        <f ca="1">IF(ISBLANK(OFFSET($D$62,C1050,0)),0,IF(OFFSET($C$62,C1050,0)&gt;10,ROUND(C1052*am_maszyny,0),IF(C1052&lt;0,0,C1052)))</f>
        <v>0</v>
      </c>
      <c r="D1053" s="21"/>
      <c r="E1053" s="21"/>
      <c r="F1053" s="21"/>
      <c r="G1053" s="21"/>
      <c r="I1053" s="21"/>
      <c r="J1053" s="458" t="str" cm="1">
        <f t="array" aca="1" ref="J1053" ca="1">OFFSET('Środki trwałe'!$C$195,'Rozliczenie dotacji'!D1050,,)</f>
        <v/>
      </c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397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111">ROUND(K1054+L1053,0)</f>
        <v>0</v>
      </c>
      <c r="M1054" s="22">
        <f t="shared" ca="1" si="1111"/>
        <v>0</v>
      </c>
      <c r="N1054" s="22">
        <f t="shared" ca="1" si="1111"/>
        <v>0</v>
      </c>
      <c r="O1054" s="22">
        <f t="shared" ca="1" si="1111"/>
        <v>0</v>
      </c>
      <c r="P1054" s="22">
        <f t="shared" ca="1" si="1111"/>
        <v>0</v>
      </c>
      <c r="Q1054" s="22">
        <f t="shared" ca="1" si="1111"/>
        <v>0</v>
      </c>
      <c r="R1054" s="22">
        <f t="shared" ca="1" si="1111"/>
        <v>0</v>
      </c>
      <c r="S1054" s="22">
        <f t="shared" ca="1" si="1111"/>
        <v>0</v>
      </c>
      <c r="T1054" s="22">
        <f t="shared" ca="1" si="1111"/>
        <v>0</v>
      </c>
      <c r="U1054" s="22">
        <f t="shared" ca="1" si="1111"/>
        <v>0</v>
      </c>
      <c r="V1054" s="22">
        <f t="shared" ca="1" si="1111"/>
        <v>0</v>
      </c>
      <c r="W1054" s="22">
        <f t="shared" ca="1" si="1111"/>
        <v>0</v>
      </c>
      <c r="X1054" s="22">
        <f ca="1">ROUND(W1054+X1053,0)</f>
        <v>0</v>
      </c>
      <c r="Y1054" s="22">
        <f t="shared" ref="Y1054:AA1054" ca="1" si="1112">ROUND(X1054+Y1053,0)</f>
        <v>0</v>
      </c>
      <c r="Z1054" s="22">
        <f t="shared" ca="1" si="1112"/>
        <v>0</v>
      </c>
      <c r="AA1054" s="22">
        <f t="shared" ca="1" si="1112"/>
        <v>0</v>
      </c>
      <c r="AB1054" s="22">
        <f t="shared" ref="AB1054" ca="1" si="1113">ROUND(AA1054+AB1053,0)</f>
        <v>0</v>
      </c>
      <c r="AC1054" s="22">
        <f t="shared" ref="AC1054" ca="1" si="1114">ROUND(AB1054+AC1053,0)</f>
        <v>0</v>
      </c>
      <c r="AD1054" s="22">
        <f t="shared" ref="AD1054" ca="1" si="1115">ROUND(AC1054+AD1053,0)</f>
        <v>0</v>
      </c>
      <c r="AE1054" s="22">
        <f t="shared" ref="AE1054" ca="1" si="1116">ROUND(AD1054+AE1053,0)</f>
        <v>0</v>
      </c>
    </row>
    <row r="1055" spans="1:31" hidden="1">
      <c r="A1055" s="258"/>
      <c r="B1055" s="21" t="s">
        <v>388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117">IF($C1051=LataProjekcji,ROUND($C1052-K1054,0),ROUND(IF(K1053=0,0,$C1052-K1054),0))</f>
        <v>0</v>
      </c>
      <c r="L1055" s="76">
        <f t="shared" ca="1" si="1117"/>
        <v>0</v>
      </c>
      <c r="M1055" s="76">
        <f t="shared" ca="1" si="1117"/>
        <v>0</v>
      </c>
      <c r="N1055" s="76">
        <f t="shared" ca="1" si="1117"/>
        <v>0</v>
      </c>
      <c r="O1055" s="76">
        <f t="shared" ca="1" si="1117"/>
        <v>0</v>
      </c>
      <c r="P1055" s="76">
        <f t="shared" ca="1" si="1117"/>
        <v>0</v>
      </c>
      <c r="Q1055" s="76">
        <f t="shared" ca="1" si="1117"/>
        <v>0</v>
      </c>
      <c r="R1055" s="76">
        <f t="shared" ca="1" si="1117"/>
        <v>0</v>
      </c>
      <c r="S1055" s="76">
        <f t="shared" ca="1" si="1117"/>
        <v>0</v>
      </c>
      <c r="T1055" s="76">
        <f t="shared" ca="1" si="1117"/>
        <v>0</v>
      </c>
      <c r="U1055" s="76">
        <f t="shared" ca="1" si="1117"/>
        <v>0</v>
      </c>
      <c r="V1055" s="76">
        <f t="shared" ca="1" si="1117"/>
        <v>0</v>
      </c>
      <c r="W1055" s="76">
        <f t="shared" ca="1" si="1117"/>
        <v>0</v>
      </c>
      <c r="X1055" s="76">
        <f t="shared" ref="X1055:AA1055" ca="1" si="1118">IF($C1051=LataProjekcji,ROUND($C1052-X1054,0),ROUND(IF(X1053=0,0,$C1052-X1054),0))</f>
        <v>0</v>
      </c>
      <c r="Y1055" s="76">
        <f t="shared" ca="1" si="1118"/>
        <v>0</v>
      </c>
      <c r="Z1055" s="76">
        <f t="shared" ca="1" si="1118"/>
        <v>0</v>
      </c>
      <c r="AA1055" s="76">
        <f t="shared" ca="1" si="1118"/>
        <v>0</v>
      </c>
      <c r="AB1055" s="76">
        <f t="shared" ref="AB1055:AE1055" ca="1" si="1119">IF($C1051=LataProjekcji,ROUND($C1052-AB1054,0),ROUND(IF(AB1053=0,0,$C1052-AB1054),0))</f>
        <v>0</v>
      </c>
      <c r="AC1055" s="76">
        <f t="shared" ca="1" si="1119"/>
        <v>0</v>
      </c>
      <c r="AD1055" s="76">
        <f t="shared" ca="1" si="1119"/>
        <v>0</v>
      </c>
      <c r="AE1055" s="76">
        <f t="shared" ca="1" si="1119"/>
        <v>0</v>
      </c>
    </row>
    <row r="1056" spans="1:31" hidden="1">
      <c r="A1056" s="258"/>
      <c r="B1056" s="20"/>
      <c r="C1056" s="22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tr">
        <f>B193</f>
        <v/>
      </c>
      <c r="C1057" s="21">
        <f>C1050+1</f>
        <v>131</v>
      </c>
      <c r="D1057" s="458">
        <f>D1050+1</f>
        <v>265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395</v>
      </c>
      <c r="C1058" s="164">
        <f ca="1">IFERROR(YEAR(OFFSET($D$62,C1057,0)),0)</f>
        <v>0</v>
      </c>
      <c r="D1058" s="164">
        <f ca="1">IFERROR(MONTH(OFFSET($D$62,C1057,0)),0)</f>
        <v>0</v>
      </c>
      <c r="E1058" s="527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388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396</v>
      </c>
      <c r="C1060" s="244">
        <f ca="1">IF(ISBLANK(OFFSET($D$62,C1057,0)),0,IF(OFFSET($C$62,C1057,0)&gt;10,ROUND(C1059*am_maszyny,0),IF(C1059&lt;0,0,C1059)))</f>
        <v>0</v>
      </c>
      <c r="D1060" s="21"/>
      <c r="E1060" s="21"/>
      <c r="F1060" s="21"/>
      <c r="G1060" s="21"/>
      <c r="I1060" s="21"/>
      <c r="J1060" s="458" t="str" cm="1">
        <f t="array" aca="1" ref="J1060" ca="1">OFFSET('Środki trwałe'!$C$195,'Rozliczenie dotacji'!D1057,,)</f>
        <v/>
      </c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397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120">ROUND(K1061+L1060,0)</f>
        <v>0</v>
      </c>
      <c r="M1061" s="22">
        <f t="shared" ca="1" si="1120"/>
        <v>0</v>
      </c>
      <c r="N1061" s="22">
        <f t="shared" ca="1" si="1120"/>
        <v>0</v>
      </c>
      <c r="O1061" s="22">
        <f t="shared" ca="1" si="1120"/>
        <v>0</v>
      </c>
      <c r="P1061" s="22">
        <f t="shared" ca="1" si="1120"/>
        <v>0</v>
      </c>
      <c r="Q1061" s="22">
        <f t="shared" ca="1" si="1120"/>
        <v>0</v>
      </c>
      <c r="R1061" s="22">
        <f t="shared" ca="1" si="1120"/>
        <v>0</v>
      </c>
      <c r="S1061" s="22">
        <f t="shared" ca="1" si="1120"/>
        <v>0</v>
      </c>
      <c r="T1061" s="22">
        <f t="shared" ca="1" si="1120"/>
        <v>0</v>
      </c>
      <c r="U1061" s="22">
        <f t="shared" ca="1" si="1120"/>
        <v>0</v>
      </c>
      <c r="V1061" s="22">
        <f t="shared" ca="1" si="1120"/>
        <v>0</v>
      </c>
      <c r="W1061" s="22">
        <f t="shared" ca="1" si="1120"/>
        <v>0</v>
      </c>
      <c r="X1061" s="22">
        <f ca="1">ROUND(W1061+X1060,0)</f>
        <v>0</v>
      </c>
      <c r="Y1061" s="22">
        <f t="shared" ref="Y1061:AA1061" ca="1" si="1121">ROUND(X1061+Y1060,0)</f>
        <v>0</v>
      </c>
      <c r="Z1061" s="22">
        <f t="shared" ca="1" si="1121"/>
        <v>0</v>
      </c>
      <c r="AA1061" s="22">
        <f t="shared" ca="1" si="1121"/>
        <v>0</v>
      </c>
      <c r="AB1061" s="22">
        <f t="shared" ref="AB1061" ca="1" si="1122">ROUND(AA1061+AB1060,0)</f>
        <v>0</v>
      </c>
      <c r="AC1061" s="22">
        <f t="shared" ref="AC1061" ca="1" si="1123">ROUND(AB1061+AC1060,0)</f>
        <v>0</v>
      </c>
      <c r="AD1061" s="22">
        <f t="shared" ref="AD1061" ca="1" si="1124">ROUND(AC1061+AD1060,0)</f>
        <v>0</v>
      </c>
      <c r="AE1061" s="22">
        <f t="shared" ref="AE1061" ca="1" si="1125">ROUND(AD1061+AE1060,0)</f>
        <v>0</v>
      </c>
    </row>
    <row r="1062" spans="1:31" hidden="1">
      <c r="A1062" s="258"/>
      <c r="B1062" s="21" t="s">
        <v>388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126">IF($C1058=LataProjekcji,ROUND($C1059-K1061,0),ROUND(IF(K1060=0,0,$C1059-K1061),0))</f>
        <v>0</v>
      </c>
      <c r="L1062" s="76">
        <f t="shared" ca="1" si="1126"/>
        <v>0</v>
      </c>
      <c r="M1062" s="76">
        <f t="shared" ca="1" si="1126"/>
        <v>0</v>
      </c>
      <c r="N1062" s="76">
        <f t="shared" ca="1" si="1126"/>
        <v>0</v>
      </c>
      <c r="O1062" s="76">
        <f t="shared" ca="1" si="1126"/>
        <v>0</v>
      </c>
      <c r="P1062" s="76">
        <f t="shared" ca="1" si="1126"/>
        <v>0</v>
      </c>
      <c r="Q1062" s="76">
        <f t="shared" ca="1" si="1126"/>
        <v>0</v>
      </c>
      <c r="R1062" s="76">
        <f t="shared" ca="1" si="1126"/>
        <v>0</v>
      </c>
      <c r="S1062" s="76">
        <f t="shared" ca="1" si="1126"/>
        <v>0</v>
      </c>
      <c r="T1062" s="76">
        <f t="shared" ca="1" si="1126"/>
        <v>0</v>
      </c>
      <c r="U1062" s="76">
        <f t="shared" ca="1" si="1126"/>
        <v>0</v>
      </c>
      <c r="V1062" s="76">
        <f t="shared" ca="1" si="1126"/>
        <v>0</v>
      </c>
      <c r="W1062" s="76">
        <f t="shared" ca="1" si="1126"/>
        <v>0</v>
      </c>
      <c r="X1062" s="76">
        <f t="shared" ref="X1062:AA1062" ca="1" si="1127">IF($C1058=LataProjekcji,ROUND($C1059-X1061,0),ROUND(IF(X1060=0,0,$C1059-X1061),0))</f>
        <v>0</v>
      </c>
      <c r="Y1062" s="76">
        <f t="shared" ca="1" si="1127"/>
        <v>0</v>
      </c>
      <c r="Z1062" s="76">
        <f t="shared" ca="1" si="1127"/>
        <v>0</v>
      </c>
      <c r="AA1062" s="76">
        <f t="shared" ca="1" si="1127"/>
        <v>0</v>
      </c>
      <c r="AB1062" s="76">
        <f t="shared" ref="AB1062:AE1062" ca="1" si="1128">IF($C1058=LataProjekcji,ROUND($C1059-AB1061,0),ROUND(IF(AB1060=0,0,$C1059-AB1061),0))</f>
        <v>0</v>
      </c>
      <c r="AC1062" s="76">
        <f t="shared" ca="1" si="1128"/>
        <v>0</v>
      </c>
      <c r="AD1062" s="76">
        <f t="shared" ca="1" si="1128"/>
        <v>0</v>
      </c>
      <c r="AE1062" s="76">
        <f t="shared" ca="1" si="1128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tr">
        <f>B194</f>
        <v/>
      </c>
      <c r="C1064" s="21">
        <f>C1057+1</f>
        <v>132</v>
      </c>
      <c r="D1064" s="458">
        <f>D1057+1</f>
        <v>266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395</v>
      </c>
      <c r="C1065" s="164">
        <f ca="1">IFERROR(YEAR(OFFSET($D$62,C1064,0)),0)</f>
        <v>0</v>
      </c>
      <c r="D1065" s="164">
        <f ca="1">IFERROR(MONTH(OFFSET($D$62,C1064,0)),0)</f>
        <v>0</v>
      </c>
      <c r="E1065" s="527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388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396</v>
      </c>
      <c r="C1067" s="244">
        <f ca="1">IF(ISBLANK(OFFSET($D$62,C1064,0)),0,IF(OFFSET($C$62,C1064,0)&gt;10,ROUND(C1066*am_maszyny,0),IF(C1066&lt;0,0,C1066)))</f>
        <v>0</v>
      </c>
      <c r="D1067" s="21"/>
      <c r="E1067" s="21"/>
      <c r="F1067" s="21"/>
      <c r="G1067" s="21"/>
      <c r="I1067" s="21"/>
      <c r="J1067" s="458" t="str" cm="1">
        <f t="array" aca="1" ref="J1067" ca="1">OFFSET('Środki trwałe'!$C$195,'Rozliczenie dotacji'!D1064,,)</f>
        <v/>
      </c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397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129">ROUND(K1068+L1067,0)</f>
        <v>0</v>
      </c>
      <c r="M1068" s="22">
        <f t="shared" ca="1" si="1129"/>
        <v>0</v>
      </c>
      <c r="N1068" s="22">
        <f t="shared" ca="1" si="1129"/>
        <v>0</v>
      </c>
      <c r="O1068" s="22">
        <f t="shared" ca="1" si="1129"/>
        <v>0</v>
      </c>
      <c r="P1068" s="22">
        <f t="shared" ca="1" si="1129"/>
        <v>0</v>
      </c>
      <c r="Q1068" s="22">
        <f t="shared" ca="1" si="1129"/>
        <v>0</v>
      </c>
      <c r="R1068" s="22">
        <f t="shared" ca="1" si="1129"/>
        <v>0</v>
      </c>
      <c r="S1068" s="22">
        <f t="shared" ca="1" si="1129"/>
        <v>0</v>
      </c>
      <c r="T1068" s="22">
        <f t="shared" ca="1" si="1129"/>
        <v>0</v>
      </c>
      <c r="U1068" s="22">
        <f t="shared" ca="1" si="1129"/>
        <v>0</v>
      </c>
      <c r="V1068" s="22">
        <f t="shared" ca="1" si="1129"/>
        <v>0</v>
      </c>
      <c r="W1068" s="22">
        <f t="shared" ca="1" si="1129"/>
        <v>0</v>
      </c>
      <c r="X1068" s="22">
        <f ca="1">ROUND(W1068+X1067,0)</f>
        <v>0</v>
      </c>
      <c r="Y1068" s="22">
        <f t="shared" ref="Y1068:AA1068" ca="1" si="1130">ROUND(X1068+Y1067,0)</f>
        <v>0</v>
      </c>
      <c r="Z1068" s="22">
        <f t="shared" ca="1" si="1130"/>
        <v>0</v>
      </c>
      <c r="AA1068" s="22">
        <f t="shared" ca="1" si="1130"/>
        <v>0</v>
      </c>
      <c r="AB1068" s="22">
        <f t="shared" ref="AB1068" ca="1" si="1131">ROUND(AA1068+AB1067,0)</f>
        <v>0</v>
      </c>
      <c r="AC1068" s="22">
        <f t="shared" ref="AC1068" ca="1" si="1132">ROUND(AB1068+AC1067,0)</f>
        <v>0</v>
      </c>
      <c r="AD1068" s="22">
        <f t="shared" ref="AD1068" ca="1" si="1133">ROUND(AC1068+AD1067,0)</f>
        <v>0</v>
      </c>
      <c r="AE1068" s="22">
        <f t="shared" ref="AE1068" ca="1" si="1134">ROUND(AD1068+AE1067,0)</f>
        <v>0</v>
      </c>
    </row>
    <row r="1069" spans="1:31" hidden="1">
      <c r="A1069" s="258"/>
      <c r="B1069" s="21" t="s">
        <v>388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135">IF($C1065=LataProjekcji,ROUND($C1066-K1068,0),ROUND(IF(K1067=0,0,$C1066-K1068),0))</f>
        <v>0</v>
      </c>
      <c r="L1069" s="76">
        <f t="shared" ca="1" si="1135"/>
        <v>0</v>
      </c>
      <c r="M1069" s="76">
        <f t="shared" ca="1" si="1135"/>
        <v>0</v>
      </c>
      <c r="N1069" s="76">
        <f t="shared" ca="1" si="1135"/>
        <v>0</v>
      </c>
      <c r="O1069" s="76">
        <f t="shared" ca="1" si="1135"/>
        <v>0</v>
      </c>
      <c r="P1069" s="76">
        <f t="shared" ca="1" si="1135"/>
        <v>0</v>
      </c>
      <c r="Q1069" s="76">
        <f t="shared" ca="1" si="1135"/>
        <v>0</v>
      </c>
      <c r="R1069" s="76">
        <f t="shared" ca="1" si="1135"/>
        <v>0</v>
      </c>
      <c r="S1069" s="76">
        <f t="shared" ca="1" si="1135"/>
        <v>0</v>
      </c>
      <c r="T1069" s="76">
        <f t="shared" ca="1" si="1135"/>
        <v>0</v>
      </c>
      <c r="U1069" s="76">
        <f t="shared" ca="1" si="1135"/>
        <v>0</v>
      </c>
      <c r="V1069" s="76">
        <f t="shared" ca="1" si="1135"/>
        <v>0</v>
      </c>
      <c r="W1069" s="76">
        <f t="shared" ca="1" si="1135"/>
        <v>0</v>
      </c>
      <c r="X1069" s="76">
        <f t="shared" ref="X1069:AA1069" ca="1" si="1136">IF($C1065=LataProjekcji,ROUND($C1066-X1068,0),ROUND(IF(X1067=0,0,$C1066-X1068),0))</f>
        <v>0</v>
      </c>
      <c r="Y1069" s="76">
        <f t="shared" ca="1" si="1136"/>
        <v>0</v>
      </c>
      <c r="Z1069" s="76">
        <f t="shared" ca="1" si="1136"/>
        <v>0</v>
      </c>
      <c r="AA1069" s="76">
        <f t="shared" ca="1" si="1136"/>
        <v>0</v>
      </c>
      <c r="AB1069" s="76">
        <f t="shared" ref="AB1069:AE1069" ca="1" si="1137">IF($C1065=LataProjekcji,ROUND($C1066-AB1068,0),ROUND(IF(AB1067=0,0,$C1066-AB1068),0))</f>
        <v>0</v>
      </c>
      <c r="AC1069" s="76">
        <f t="shared" ca="1" si="1137"/>
        <v>0</v>
      </c>
      <c r="AD1069" s="76">
        <f t="shared" ca="1" si="1137"/>
        <v>0</v>
      </c>
      <c r="AE1069" s="76">
        <f t="shared" ca="1" si="1137"/>
        <v>0</v>
      </c>
    </row>
    <row r="1070" spans="1:31" hidden="1">
      <c r="A1070" s="258"/>
      <c r="B1070" s="21"/>
      <c r="C1070" s="21"/>
      <c r="D1070" s="21"/>
      <c r="E1070" s="21"/>
      <c r="F1070" s="21"/>
      <c r="G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258"/>
      <c r="B1071" s="20" t="str">
        <f>B195</f>
        <v/>
      </c>
      <c r="C1071" s="21">
        <f>C1064+1</f>
        <v>133</v>
      </c>
      <c r="D1071" s="458">
        <f>D1064+1</f>
        <v>267</v>
      </c>
      <c r="E1071" s="21"/>
      <c r="F1071" s="21"/>
      <c r="G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395</v>
      </c>
      <c r="C1072" s="164">
        <f ca="1">IFERROR(YEAR(OFFSET($D$62,C1071,0)),0)</f>
        <v>0</v>
      </c>
      <c r="D1072" s="164">
        <f ca="1">IFERROR(MONTH(OFFSET($D$62,C1071,0)),0)</f>
        <v>0</v>
      </c>
      <c r="E1072" s="527">
        <f ca="1">IleMiesiecyDoKoncaRokuRozliczenieDotacji</f>
        <v>0</v>
      </c>
      <c r="F1072" s="21"/>
      <c r="G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388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396</v>
      </c>
      <c r="C1074" s="244">
        <f ca="1">IF(ISBLANK(OFFSET($D$62,C1071,0)),0,IF(OFFSET($C$62,C1071,0)&gt;10,ROUND(C1073*am_maszyny,0),IF(C1073&lt;0,0,C1073)))</f>
        <v>0</v>
      </c>
      <c r="D1074" s="21"/>
      <c r="E1074" s="21"/>
      <c r="F1074" s="21"/>
      <c r="G1074" s="21"/>
      <c r="I1074" s="21"/>
      <c r="J1074" s="458" t="str" cm="1">
        <f t="array" aca="1" ref="J1074" ca="1">OFFSET('Środki trwałe'!$C$195,'Rozliczenie dotacji'!D1071,,)</f>
        <v/>
      </c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397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38">ROUND(K1075+L1074,0)</f>
        <v>0</v>
      </c>
      <c r="M1075" s="22">
        <f t="shared" ca="1" si="1138"/>
        <v>0</v>
      </c>
      <c r="N1075" s="22">
        <f t="shared" ca="1" si="1138"/>
        <v>0</v>
      </c>
      <c r="O1075" s="22">
        <f t="shared" ca="1" si="1138"/>
        <v>0</v>
      </c>
      <c r="P1075" s="22">
        <f t="shared" ca="1" si="1138"/>
        <v>0</v>
      </c>
      <c r="Q1075" s="22">
        <f t="shared" ca="1" si="1138"/>
        <v>0</v>
      </c>
      <c r="R1075" s="22">
        <f t="shared" ca="1" si="1138"/>
        <v>0</v>
      </c>
      <c r="S1075" s="22">
        <f t="shared" ca="1" si="1138"/>
        <v>0</v>
      </c>
      <c r="T1075" s="22">
        <f t="shared" ca="1" si="1138"/>
        <v>0</v>
      </c>
      <c r="U1075" s="22">
        <f t="shared" ca="1" si="1138"/>
        <v>0</v>
      </c>
      <c r="V1075" s="22">
        <f t="shared" ca="1" si="1138"/>
        <v>0</v>
      </c>
      <c r="W1075" s="22">
        <f t="shared" ca="1" si="1138"/>
        <v>0</v>
      </c>
      <c r="X1075" s="22">
        <f ca="1">ROUND(W1075+X1074,0)</f>
        <v>0</v>
      </c>
      <c r="Y1075" s="22">
        <f t="shared" ref="Y1075:AA1075" ca="1" si="1139">ROUND(X1075+Y1074,0)</f>
        <v>0</v>
      </c>
      <c r="Z1075" s="22">
        <f t="shared" ca="1" si="1139"/>
        <v>0</v>
      </c>
      <c r="AA1075" s="22">
        <f t="shared" ca="1" si="1139"/>
        <v>0</v>
      </c>
      <c r="AB1075" s="22">
        <f t="shared" ref="AB1075" ca="1" si="1140">ROUND(AA1075+AB1074,0)</f>
        <v>0</v>
      </c>
      <c r="AC1075" s="22">
        <f t="shared" ref="AC1075" ca="1" si="1141">ROUND(AB1075+AC1074,0)</f>
        <v>0</v>
      </c>
      <c r="AD1075" s="22">
        <f t="shared" ref="AD1075" ca="1" si="1142">ROUND(AC1075+AD1074,0)</f>
        <v>0</v>
      </c>
      <c r="AE1075" s="22">
        <f t="shared" ref="AE1075" ca="1" si="1143">ROUND(AD1075+AE1074,0)</f>
        <v>0</v>
      </c>
    </row>
    <row r="1076" spans="1:31" hidden="1">
      <c r="A1076" s="258"/>
      <c r="B1076" s="21" t="s">
        <v>388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44">IF($C1072=LataProjekcji,ROUND($C1073-K1075,0),ROUND(IF(K1074=0,0,$C1073-K1075),0))</f>
        <v>0</v>
      </c>
      <c r="L1076" s="76">
        <f t="shared" ca="1" si="1144"/>
        <v>0</v>
      </c>
      <c r="M1076" s="76">
        <f t="shared" ca="1" si="1144"/>
        <v>0</v>
      </c>
      <c r="N1076" s="76">
        <f t="shared" ca="1" si="1144"/>
        <v>0</v>
      </c>
      <c r="O1076" s="76">
        <f t="shared" ca="1" si="1144"/>
        <v>0</v>
      </c>
      <c r="P1076" s="76">
        <f t="shared" ca="1" si="1144"/>
        <v>0</v>
      </c>
      <c r="Q1076" s="76">
        <f t="shared" ca="1" si="1144"/>
        <v>0</v>
      </c>
      <c r="R1076" s="76">
        <f t="shared" ca="1" si="1144"/>
        <v>0</v>
      </c>
      <c r="S1076" s="76">
        <f t="shared" ca="1" si="1144"/>
        <v>0</v>
      </c>
      <c r="T1076" s="76">
        <f t="shared" ca="1" si="1144"/>
        <v>0</v>
      </c>
      <c r="U1076" s="76">
        <f t="shared" ca="1" si="1144"/>
        <v>0</v>
      </c>
      <c r="V1076" s="76">
        <f t="shared" ca="1" si="1144"/>
        <v>0</v>
      </c>
      <c r="W1076" s="76">
        <f t="shared" ca="1" si="1144"/>
        <v>0</v>
      </c>
      <c r="X1076" s="76">
        <f t="shared" ref="X1076:AA1076" ca="1" si="1145">IF($C1072=LataProjekcji,ROUND($C1073-X1075,0),ROUND(IF(X1074=0,0,$C1073-X1075),0))</f>
        <v>0</v>
      </c>
      <c r="Y1076" s="76">
        <f t="shared" ca="1" si="1145"/>
        <v>0</v>
      </c>
      <c r="Z1076" s="76">
        <f t="shared" ca="1" si="1145"/>
        <v>0</v>
      </c>
      <c r="AA1076" s="76">
        <f t="shared" ca="1" si="1145"/>
        <v>0</v>
      </c>
      <c r="AB1076" s="76">
        <f t="shared" ref="AB1076:AE1076" ca="1" si="1146">IF($C1072=LataProjekcji,ROUND($C1073-AB1075,0),ROUND(IF(AB1074=0,0,$C1073-AB1075),0))</f>
        <v>0</v>
      </c>
      <c r="AC1076" s="76">
        <f t="shared" ca="1" si="1146"/>
        <v>0</v>
      </c>
      <c r="AD1076" s="76">
        <f t="shared" ca="1" si="1146"/>
        <v>0</v>
      </c>
      <c r="AE1076" s="76">
        <f t="shared" ca="1" si="1146"/>
        <v>0</v>
      </c>
    </row>
    <row r="1080" spans="1:31" ht="12.5" hidden="1" thickBot="1"/>
    <row r="1081" spans="1:31" ht="12.5" hidden="1" thickBot="1">
      <c r="A1081" s="258"/>
      <c r="B1081" s="20" t="s">
        <v>374</v>
      </c>
      <c r="C1081" s="249">
        <v>142</v>
      </c>
      <c r="D1081" s="457">
        <v>379</v>
      </c>
      <c r="E1081" s="21" t="s">
        <v>392</v>
      </c>
      <c r="F1081" s="48"/>
      <c r="G1081" s="50" t="s">
        <v>393</v>
      </c>
      <c r="H1081" s="320"/>
      <c r="I1081" s="21" t="s">
        <v>394</v>
      </c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258"/>
      <c r="B1082" s="21" t="s">
        <v>395</v>
      </c>
      <c r="C1082" s="164">
        <f ca="1">IFERROR(YEAR(OFFSET($D$62,C1081,0)),0)</f>
        <v>0</v>
      </c>
      <c r="D1082" s="164">
        <f ca="1">IFERROR(MONTH(OFFSET($D$62,C1081,0)),0)</f>
        <v>0</v>
      </c>
      <c r="E1082" s="527">
        <f ca="1">IleMiesiecyDoKoncaRokuRozliczenieDotacji</f>
        <v>0</v>
      </c>
      <c r="F1082" s="49"/>
      <c r="G1082" s="51">
        <f>C214-F1082</f>
        <v>0</v>
      </c>
      <c r="H1082" s="321"/>
      <c r="I1082" s="22">
        <f>C214-F1082-G1082</f>
        <v>0</v>
      </c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258"/>
      <c r="B1083" s="21" t="s">
        <v>388</v>
      </c>
      <c r="C1083" s="244">
        <f ca="1">IF(OFFSET($F$62,C1081,0)&lt;0,0,OFFSET($F$62,C1081,0))</f>
        <v>0</v>
      </c>
      <c r="D1083" s="22" t="str">
        <f ca="1">OFFSET($C$62,C1081,0)</f>
        <v/>
      </c>
      <c r="E1083" s="22">
        <f ca="1">IF(D1083&gt;10,ROUND(($C1084/12)*$E1082,0),$C1083)</f>
        <v>0</v>
      </c>
      <c r="F1083" s="21" t="s">
        <v>403</v>
      </c>
      <c r="G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258"/>
      <c r="B1084" s="21" t="s">
        <v>396</v>
      </c>
      <c r="C1084" s="244">
        <f ca="1">IF(ISBLANK(OFFSET($D$62,C1081,0)),0,IF(OFFSET($C$62,C1081,0)&gt;10,ROUND(C1083*am_transport,0),IF(C1083&lt;0,0,C1083)))</f>
        <v>0</v>
      </c>
      <c r="D1084" s="21"/>
      <c r="E1084" s="21"/>
      <c r="F1084" s="21"/>
      <c r="G1084" s="21"/>
      <c r="I1084" s="21"/>
      <c r="J1084" s="458" cm="1">
        <f t="array" aca="1" ref="J1084" ca="1">OFFSET('Środki trwałe'!$C$195,'Rozliczenie dotacji'!D1081,,)</f>
        <v>0</v>
      </c>
      <c r="K1084" s="74">
        <f ca="1">ROUND(IF($C1082=LataProjekcji,$E1083,IF($C1082=LataProjekcji,$C1084,0)),0)</f>
        <v>0</v>
      </c>
      <c r="L1084" s="247">
        <f ca="1">ROUND(IF(OR(AND($C1082=LataProjekcji,$E1082&gt;0),AND($C1082=LataProjekcji,$E1082=0,$D1083&lt;=10)),$E1083,IF($C1082&lt;LataProjekcji,IF((SUM($K1084:K1084)+$C1084)&lt;$C1083,$C1084,$C1083-SUM($K1084:K1084)),0)),0)</f>
        <v>0</v>
      </c>
      <c r="M1084" s="247">
        <f ca="1">ROUND(IF(OR(AND($C1082=LataProjekcji,$E1082&gt;0),AND($C1082=LataProjekcji,$E1082=0,$D1083&lt;=10)),$E1083,IF($C1082&lt;LataProjekcji,IF((SUM($K1084:L1084)+$C1084)&lt;$C1083,$C1084,$C1083-SUM($K1084:L1084)),0)),0)</f>
        <v>0</v>
      </c>
      <c r="N1084" s="247">
        <f ca="1">ROUND(IF(OR(AND($C1082=LataProjekcji,$E1082&gt;0),AND($C1082=LataProjekcji,$E1082=0,$D1083&lt;=10)),$E1083,IF($C1082&lt;LataProjekcji,IF((SUM($K1084:M1084)+$C1084)&lt;$C1083,$C1084,$C1083-SUM($K1084:M1084)),0)),0)</f>
        <v>0</v>
      </c>
      <c r="O1084" s="247">
        <f ca="1">ROUND(IF(OR(AND($C1082=LataProjekcji,$E1082&gt;0),AND($C1082=LataProjekcji,$E1082=0,$D1083&lt;=10)),$E1083,IF($C1082&lt;LataProjekcji,IF((SUM($K1084:N1084)+$C1084)&lt;$C1083,$C1084,$C1083-SUM($K1084:N1084)),0)),0)</f>
        <v>0</v>
      </c>
      <c r="P1084" s="247">
        <f ca="1">ROUND(IF(OR(AND($C1082=LataProjekcji,$E1082&gt;0),AND($C1082=LataProjekcji,$E1082=0,$D1083&lt;=10)),$E1083,IF($C1082&lt;LataProjekcji,IF((SUM($K1084:O1084)+$C1084)&lt;$C1083,$C1084,$C1083-SUM($K1084:O1084)),0)),0)</f>
        <v>0</v>
      </c>
      <c r="Q1084" s="247">
        <f ca="1">ROUND(IF(OR(AND($C1082=LataProjekcji,$E1082&gt;0),AND($C1082=LataProjekcji,$E1082=0,$D1083&lt;=10)),$E1083,IF($C1082&lt;LataProjekcji,IF((SUM($K1084:P1084)+$C1084)&lt;$C1083,$C1084,$C1083-SUM($K1084:P1084)),0)),0)</f>
        <v>0</v>
      </c>
      <c r="R1084" s="247">
        <f ca="1">ROUND(IF(OR(AND($C1082=LataProjekcji,$E1082&gt;0),AND($C1082=LataProjekcji,$E1082=0,$D1083&lt;=10)),$E1083,IF($C1082&lt;LataProjekcji,IF((SUM($K1084:Q1084)+$C1084)&lt;$C1083,$C1084,$C1083-SUM($K1084:Q1084)),0)),0)</f>
        <v>0</v>
      </c>
      <c r="S1084" s="247">
        <f ca="1">ROUND(IF(OR(AND($C1082=LataProjekcji,$E1082&gt;0),AND($C1082=LataProjekcji,$E1082=0,$D1083&lt;=10)),$E1083,IF($C1082&lt;LataProjekcji,IF((SUM($K1084:R1084)+$C1084)&lt;$C1083,$C1084,$C1083-SUM($K1084:R1084)),0)),0)</f>
        <v>0</v>
      </c>
      <c r="T1084" s="247">
        <f ca="1">ROUND(IF(OR(AND($C1082=LataProjekcji,$E1082&gt;0),AND($C1082=LataProjekcji,$E1082=0,$D1083&lt;=10)),$E1083,IF($C1082&lt;LataProjekcji,IF((SUM($K1084:S1084)+$C1084)&lt;$C1083,$C1084,$C1083-SUM($K1084:S1084)),0)),0)</f>
        <v>0</v>
      </c>
      <c r="U1084" s="247">
        <f ca="1">ROUND(IF(OR(AND($C1082=LataProjekcji,$E1082&gt;0),AND($C1082=LataProjekcji,$E1082=0,$D1083&lt;=10)),$E1083,IF($C1082&lt;LataProjekcji,IF((SUM($K1084:T1084)+$C1084)&lt;$C1083,$C1084,$C1083-SUM($K1084:T1084)),0)),0)</f>
        <v>0</v>
      </c>
      <c r="V1084" s="247">
        <f ca="1">ROUND(IF(OR(AND($C1082=LataProjekcji,$E1082&gt;0),AND($C1082=LataProjekcji,$E1082=0,$D1083&lt;=10)),$E1083,IF($C1082&lt;LataProjekcji,IF((SUM($K1084:U1084)+$C1084)&lt;$C1083,$C1084,$C1083-SUM($K1084:U1084)),0)),0)</f>
        <v>0</v>
      </c>
      <c r="W1084" s="247">
        <f ca="1">ROUND(IF(OR(AND($C1082=LataProjekcji,$E1082&gt;0),AND($C1082=LataProjekcji,$E1082=0,$D1083&lt;=10)),$E1083,IF($C1082&lt;LataProjekcji,IF((SUM($K1084:V1084)+$C1084)&lt;$C1083,$C1084,$C1083-SUM($K1084:V1084)),0)),0)</f>
        <v>0</v>
      </c>
      <c r="X1084" s="247">
        <f ca="1">ROUND(IF(OR(AND($C1082=LataProjekcji,$E1082&gt;0),AND($C1082=LataProjekcji,$E1082=0,$D1083&lt;=10)),$E1083,IF($C1082&lt;LataProjekcji,IF((SUM($K1084:W1084)+$C1084)&lt;$C1083,$C1084,$C1083-SUM($K1084:W1084)),0)),0)</f>
        <v>0</v>
      </c>
      <c r="Y1084" s="247">
        <f ca="1">ROUND(IF(OR(AND($C1082=LataProjekcji,$E1082&gt;0),AND($C1082=LataProjekcji,$E1082=0,$D1083&lt;=10)),$E1083,IF($C1082&lt;LataProjekcji,IF((SUM($K1084:X1084)+$C1084)&lt;$C1083,$C1084,$C1083-SUM($K1084:X1084)),0)),0)</f>
        <v>0</v>
      </c>
      <c r="Z1084" s="247">
        <f ca="1">ROUND(IF(OR(AND($C1082=LataProjekcji,$E1082&gt;0),AND($C1082=LataProjekcji,$E1082=0,$D1083&lt;=10)),$E1083,IF($C1082&lt;LataProjekcji,IF((SUM($K1084:Y1084)+$C1084)&lt;$C1083,$C1084,$C1083-SUM($K1084:Y1084)),0)),0)</f>
        <v>0</v>
      </c>
      <c r="AA1084" s="247">
        <f ca="1">ROUND(IF(OR(AND($C1082=LataProjekcji,$E1082&gt;0),AND($C1082=LataProjekcji,$E1082=0,$D1083&lt;=10)),$E1083,IF($C1082&lt;LataProjekcji,IF((SUM($K1084:Z1084)+$C1084)&lt;$C1083,$C1084,$C1083-SUM($K1084:Z1084)),0)),0)</f>
        <v>0</v>
      </c>
      <c r="AB1084" s="247">
        <f ca="1">ROUND(IF(OR(AND($C1082=LataProjekcji,$E1082&gt;0),AND($C1082=LataProjekcji,$E1082=0,$D1083&lt;=10)),$E1083,IF($C1082&lt;LataProjekcji,IF((SUM($K1084:AA1084)+$C1084)&lt;$C1083,$C1084,$C1083-SUM($K1084:AA1084)),0)),0)</f>
        <v>0</v>
      </c>
      <c r="AC1084" s="247">
        <f ca="1">ROUND(IF(OR(AND($C1082=LataProjekcji,$E1082&gt;0),AND($C1082=LataProjekcji,$E1082=0,$D1083&lt;=10)),$E1083,IF($C1082&lt;LataProjekcji,IF((SUM($K1084:AB1084)+$C1084)&lt;$C1083,$C1084,$C1083-SUM($K1084:AB1084)),0)),0)</f>
        <v>0</v>
      </c>
      <c r="AD1084" s="247">
        <f ca="1">ROUND(IF(OR(AND($C1082=LataProjekcji,$E1082&gt;0),AND($C1082=LataProjekcji,$E1082=0,$D1083&lt;=10)),$E1083,IF($C1082&lt;LataProjekcji,IF((SUM($K1084:AC1084)+$C1084)&lt;$C1083,$C1084,$C1083-SUM($K1084:AC1084)),0)),0)</f>
        <v>0</v>
      </c>
      <c r="AE1084" s="247">
        <f ca="1">ROUND(IF(OR(AND($C1082=LataProjekcji,$E1082&gt;0),AND($C1082=LataProjekcji,$E1082=0,$D1083&lt;=10)),$E1083,IF($C1082&lt;LataProjekcji,IF((SUM($K1084:AD1084)+$C1084)&lt;$C1083,$C1084,$C1083-SUM($K1084:AD1084)),0)),0)</f>
        <v>0</v>
      </c>
    </row>
    <row r="1085" spans="1:31" hidden="1">
      <c r="A1085" s="258"/>
      <c r="B1085" s="21" t="s">
        <v>397</v>
      </c>
      <c r="C1085" s="22"/>
      <c r="D1085" s="21"/>
      <c r="E1085" s="21"/>
      <c r="F1085" s="21"/>
      <c r="G1085" s="21"/>
      <c r="I1085" s="21"/>
      <c r="J1085" s="21"/>
      <c r="K1085" s="22">
        <f ca="1">ROUND(K1084,0)</f>
        <v>0</v>
      </c>
      <c r="L1085" s="22">
        <f t="shared" ref="L1085:W1085" ca="1" si="1147">ROUND(K1085+L1084,0)</f>
        <v>0</v>
      </c>
      <c r="M1085" s="22">
        <f t="shared" ca="1" si="1147"/>
        <v>0</v>
      </c>
      <c r="N1085" s="22">
        <f t="shared" ca="1" si="1147"/>
        <v>0</v>
      </c>
      <c r="O1085" s="22">
        <f t="shared" ca="1" si="1147"/>
        <v>0</v>
      </c>
      <c r="P1085" s="22">
        <f t="shared" ca="1" si="1147"/>
        <v>0</v>
      </c>
      <c r="Q1085" s="22">
        <f t="shared" ca="1" si="1147"/>
        <v>0</v>
      </c>
      <c r="R1085" s="22">
        <f t="shared" ca="1" si="1147"/>
        <v>0</v>
      </c>
      <c r="S1085" s="22">
        <f t="shared" ca="1" si="1147"/>
        <v>0</v>
      </c>
      <c r="T1085" s="22">
        <f t="shared" ca="1" si="1147"/>
        <v>0</v>
      </c>
      <c r="U1085" s="22">
        <f t="shared" ca="1" si="1147"/>
        <v>0</v>
      </c>
      <c r="V1085" s="22">
        <f t="shared" ca="1" si="1147"/>
        <v>0</v>
      </c>
      <c r="W1085" s="22">
        <f t="shared" ca="1" si="1147"/>
        <v>0</v>
      </c>
      <c r="X1085" s="22">
        <f ca="1">ROUND(W1085+X1084,0)</f>
        <v>0</v>
      </c>
      <c r="Y1085" s="22">
        <f t="shared" ref="Y1085:AA1085" ca="1" si="1148">ROUND(X1085+Y1084,0)</f>
        <v>0</v>
      </c>
      <c r="Z1085" s="22">
        <f t="shared" ca="1" si="1148"/>
        <v>0</v>
      </c>
      <c r="AA1085" s="22">
        <f t="shared" ca="1" si="1148"/>
        <v>0</v>
      </c>
      <c r="AB1085" s="22">
        <f t="shared" ref="AB1085" ca="1" si="1149">ROUND(AA1085+AB1084,0)</f>
        <v>0</v>
      </c>
      <c r="AC1085" s="22">
        <f t="shared" ref="AC1085" ca="1" si="1150">ROUND(AB1085+AC1084,0)</f>
        <v>0</v>
      </c>
      <c r="AD1085" s="22">
        <f t="shared" ref="AD1085" ca="1" si="1151">ROUND(AC1085+AD1084,0)</f>
        <v>0</v>
      </c>
      <c r="AE1085" s="22">
        <f t="shared" ref="AE1085" ca="1" si="1152">ROUND(AD1085+AE1084,0)</f>
        <v>0</v>
      </c>
    </row>
    <row r="1086" spans="1:31" hidden="1">
      <c r="A1086" s="258"/>
      <c r="B1086" s="21" t="s">
        <v>388</v>
      </c>
      <c r="C1086" s="22"/>
      <c r="D1086" s="21"/>
      <c r="E1086" s="21"/>
      <c r="F1086" s="21"/>
      <c r="G1086" s="21"/>
      <c r="I1086" s="21"/>
      <c r="J1086" s="21"/>
      <c r="K1086" s="76">
        <f t="shared" ref="K1086:W1086" ca="1" si="1153">IF($C1082=LataProjekcji,ROUND($C1083-K1085,0),ROUND(IF(K1084=0,0,$C1083-K1085),0))</f>
        <v>0</v>
      </c>
      <c r="L1086" s="76">
        <f t="shared" ca="1" si="1153"/>
        <v>0</v>
      </c>
      <c r="M1086" s="76">
        <f t="shared" ca="1" si="1153"/>
        <v>0</v>
      </c>
      <c r="N1086" s="76">
        <f t="shared" ca="1" si="1153"/>
        <v>0</v>
      </c>
      <c r="O1086" s="76">
        <f t="shared" ca="1" si="1153"/>
        <v>0</v>
      </c>
      <c r="P1086" s="76">
        <f t="shared" ca="1" si="1153"/>
        <v>0</v>
      </c>
      <c r="Q1086" s="76">
        <f t="shared" ca="1" si="1153"/>
        <v>0</v>
      </c>
      <c r="R1086" s="76">
        <f t="shared" ca="1" si="1153"/>
        <v>0</v>
      </c>
      <c r="S1086" s="76">
        <f t="shared" ca="1" si="1153"/>
        <v>0</v>
      </c>
      <c r="T1086" s="76">
        <f t="shared" ca="1" si="1153"/>
        <v>0</v>
      </c>
      <c r="U1086" s="76">
        <f t="shared" ca="1" si="1153"/>
        <v>0</v>
      </c>
      <c r="V1086" s="76">
        <f t="shared" ca="1" si="1153"/>
        <v>0</v>
      </c>
      <c r="W1086" s="76">
        <f t="shared" ca="1" si="1153"/>
        <v>0</v>
      </c>
      <c r="X1086" s="76">
        <f t="shared" ref="X1086:AA1086" ca="1" si="1154">IF($C1082=LataProjekcji,ROUND($C1083-X1085,0),ROUND(IF(X1084=0,0,$C1083-X1085),0))</f>
        <v>0</v>
      </c>
      <c r="Y1086" s="76">
        <f t="shared" ca="1" si="1154"/>
        <v>0</v>
      </c>
      <c r="Z1086" s="76">
        <f t="shared" ca="1" si="1154"/>
        <v>0</v>
      </c>
      <c r="AA1086" s="76">
        <f t="shared" ca="1" si="1154"/>
        <v>0</v>
      </c>
      <c r="AB1086" s="76">
        <f t="shared" ref="AB1086:AE1086" ca="1" si="1155">IF($C1082=LataProjekcji,ROUND($C1083-AB1085,0),ROUND(IF(AB1084=0,0,$C1083-AB1085),0))</f>
        <v>0</v>
      </c>
      <c r="AC1086" s="76">
        <f t="shared" ca="1" si="1155"/>
        <v>0</v>
      </c>
      <c r="AD1086" s="76">
        <f t="shared" ca="1" si="1155"/>
        <v>0</v>
      </c>
      <c r="AE1086" s="76">
        <f t="shared" ca="1" si="1155"/>
        <v>0</v>
      </c>
    </row>
    <row r="1087" spans="1:31" hidden="1">
      <c r="A1087" s="258"/>
      <c r="B1087" s="21"/>
      <c r="C1087" s="22"/>
      <c r="D1087" s="21"/>
      <c r="E1087" s="21"/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0" t="s">
        <v>374</v>
      </c>
      <c r="C1088" s="21">
        <f>C1081+1</f>
        <v>143</v>
      </c>
      <c r="D1088" s="458">
        <f>D1081+1</f>
        <v>380</v>
      </c>
      <c r="E1088" s="21"/>
      <c r="F1088" s="21"/>
      <c r="G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258"/>
      <c r="B1089" s="21" t="s">
        <v>395</v>
      </c>
      <c r="C1089" s="164">
        <f ca="1">IFERROR(YEAR(OFFSET($D$62,C1088,0)),0)</f>
        <v>0</v>
      </c>
      <c r="D1089" s="164">
        <f ca="1">IFERROR(MONTH(OFFSET($D$62,C1088,0)),0)</f>
        <v>0</v>
      </c>
      <c r="E1089" s="527">
        <f ca="1">IleMiesiecyDoKoncaRokuRozliczenieDotacji</f>
        <v>0</v>
      </c>
      <c r="F1089" s="21"/>
      <c r="G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258"/>
      <c r="B1090" s="21" t="s">
        <v>388</v>
      </c>
      <c r="C1090" s="244">
        <f ca="1">IF(OFFSET($F$62,C1088,0)&lt;0,0,OFFSET($F$62,C1088,0))</f>
        <v>0</v>
      </c>
      <c r="D1090" s="22" t="str">
        <f ca="1">OFFSET($C$62,C1088,0)</f>
        <v/>
      </c>
      <c r="E1090" s="22">
        <f ca="1">IF(D1090&gt;10,ROUND(($C1091/12)*$E1089,0),$C1090)</f>
        <v>0</v>
      </c>
      <c r="F1090" s="21"/>
      <c r="G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258"/>
      <c r="B1091" s="21" t="s">
        <v>396</v>
      </c>
      <c r="C1091" s="244">
        <f ca="1">IF(ISBLANK(OFFSET($D$62,C1088,0)),0,IF(OFFSET($C$62,C1088,0)&gt;10,ROUND(C1090*am_transport,0),IF(C1090&lt;0,0,C1090)))</f>
        <v>0</v>
      </c>
      <c r="D1091" s="21"/>
      <c r="E1091" s="21"/>
      <c r="F1091" s="21"/>
      <c r="G1091" s="21"/>
      <c r="I1091" s="21"/>
      <c r="J1091" s="458" cm="1">
        <f t="array" aca="1" ref="J1091" ca="1">OFFSET('Środki trwałe'!$C$195,'Rozliczenie dotacji'!D1088,,)</f>
        <v>0</v>
      </c>
      <c r="K1091" s="74">
        <f ca="1">ROUND(IF($C1089=LataProjekcji,$E1090,IF($C1089=LataProjekcji,$C1091,0)),0)</f>
        <v>0</v>
      </c>
      <c r="L1091" s="247">
        <f ca="1">ROUND(IF(OR(AND($C1089=LataProjekcji,$E1089&gt;0),AND($C1089=LataProjekcji,$E1089=0,$D1090&lt;=10)),$E1090,IF($C1089&lt;LataProjekcji,IF((SUM($K1091:K1091)+$C1091)&lt;$C1090,$C1091,$C1090-SUM($K1091:K1091)),0)),0)</f>
        <v>0</v>
      </c>
      <c r="M1091" s="247">
        <f ca="1">ROUND(IF(OR(AND($C1089=LataProjekcji,$E1089&gt;0),AND($C1089=LataProjekcji,$E1089=0,$D1090&lt;=10)),$E1090,IF($C1089&lt;LataProjekcji,IF((SUM($K1091:L1091)+$C1091)&lt;$C1090,$C1091,$C1090-SUM($K1091:L1091)),0)),0)</f>
        <v>0</v>
      </c>
      <c r="N1091" s="247">
        <f ca="1">ROUND(IF(OR(AND($C1089=LataProjekcji,$E1089&gt;0),AND($C1089=LataProjekcji,$E1089=0,$D1090&lt;=10)),$E1090,IF($C1089&lt;LataProjekcji,IF((SUM($K1091:M1091)+$C1091)&lt;$C1090,$C1091,$C1090-SUM($K1091:M1091)),0)),0)</f>
        <v>0</v>
      </c>
      <c r="O1091" s="247">
        <f ca="1">ROUND(IF(OR(AND($C1089=LataProjekcji,$E1089&gt;0),AND($C1089=LataProjekcji,$E1089=0,$D1090&lt;=10)),$E1090,IF($C1089&lt;LataProjekcji,IF((SUM($K1091:N1091)+$C1091)&lt;$C1090,$C1091,$C1090-SUM($K1091:N1091)),0)),0)</f>
        <v>0</v>
      </c>
      <c r="P1091" s="247">
        <f ca="1">ROUND(IF(OR(AND($C1089=LataProjekcji,$E1089&gt;0),AND($C1089=LataProjekcji,$E1089=0,$D1090&lt;=10)),$E1090,IF($C1089&lt;LataProjekcji,IF((SUM($K1091:O1091)+$C1091)&lt;$C1090,$C1091,$C1090-SUM($K1091:O1091)),0)),0)</f>
        <v>0</v>
      </c>
      <c r="Q1091" s="247">
        <f ca="1">ROUND(IF(OR(AND($C1089=LataProjekcji,$E1089&gt;0),AND($C1089=LataProjekcji,$E1089=0,$D1090&lt;=10)),$E1090,IF($C1089&lt;LataProjekcji,IF((SUM($K1091:P1091)+$C1091)&lt;$C1090,$C1091,$C1090-SUM($K1091:P1091)),0)),0)</f>
        <v>0</v>
      </c>
      <c r="R1091" s="247">
        <f ca="1">ROUND(IF(OR(AND($C1089=LataProjekcji,$E1089&gt;0),AND($C1089=LataProjekcji,$E1089=0,$D1090&lt;=10)),$E1090,IF($C1089&lt;LataProjekcji,IF((SUM($K1091:Q1091)+$C1091)&lt;$C1090,$C1091,$C1090-SUM($K1091:Q1091)),0)),0)</f>
        <v>0</v>
      </c>
      <c r="S1091" s="247">
        <f ca="1">ROUND(IF(OR(AND($C1089=LataProjekcji,$E1089&gt;0),AND($C1089=LataProjekcji,$E1089=0,$D1090&lt;=10)),$E1090,IF($C1089&lt;LataProjekcji,IF((SUM($K1091:R1091)+$C1091)&lt;$C1090,$C1091,$C1090-SUM($K1091:R1091)),0)),0)</f>
        <v>0</v>
      </c>
      <c r="T1091" s="247">
        <f ca="1">ROUND(IF(OR(AND($C1089=LataProjekcji,$E1089&gt;0),AND($C1089=LataProjekcji,$E1089=0,$D1090&lt;=10)),$E1090,IF($C1089&lt;LataProjekcji,IF((SUM($K1091:S1091)+$C1091)&lt;$C1090,$C1091,$C1090-SUM($K1091:S1091)),0)),0)</f>
        <v>0</v>
      </c>
      <c r="U1091" s="247">
        <f ca="1">ROUND(IF(OR(AND($C1089=LataProjekcji,$E1089&gt;0),AND($C1089=LataProjekcji,$E1089=0,$D1090&lt;=10)),$E1090,IF($C1089&lt;LataProjekcji,IF((SUM($K1091:T1091)+$C1091)&lt;$C1090,$C1091,$C1090-SUM($K1091:T1091)),0)),0)</f>
        <v>0</v>
      </c>
      <c r="V1091" s="247">
        <f ca="1">ROUND(IF(OR(AND($C1089=LataProjekcji,$E1089&gt;0),AND($C1089=LataProjekcji,$E1089=0,$D1090&lt;=10)),$E1090,IF($C1089&lt;LataProjekcji,IF((SUM($K1091:U1091)+$C1091)&lt;$C1090,$C1091,$C1090-SUM($K1091:U1091)),0)),0)</f>
        <v>0</v>
      </c>
      <c r="W1091" s="247">
        <f ca="1">ROUND(IF(OR(AND($C1089=LataProjekcji,$E1089&gt;0),AND($C1089=LataProjekcji,$E1089=0,$D1090&lt;=10)),$E1090,IF($C1089&lt;LataProjekcji,IF((SUM($K1091:V1091)+$C1091)&lt;$C1090,$C1091,$C1090-SUM($K1091:V1091)),0)),0)</f>
        <v>0</v>
      </c>
      <c r="X1091" s="247">
        <f ca="1">ROUND(IF(OR(AND($C1089=LataProjekcji,$E1089&gt;0),AND($C1089=LataProjekcji,$E1089=0,$D1090&lt;=10)),$E1090,IF($C1089&lt;LataProjekcji,IF((SUM($K1091:W1091)+$C1091)&lt;$C1090,$C1091,$C1090-SUM($K1091:W1091)),0)),0)</f>
        <v>0</v>
      </c>
      <c r="Y1091" s="247">
        <f ca="1">ROUND(IF(OR(AND($C1089=LataProjekcji,$E1089&gt;0),AND($C1089=LataProjekcji,$E1089=0,$D1090&lt;=10)),$E1090,IF($C1089&lt;LataProjekcji,IF((SUM($K1091:X1091)+$C1091)&lt;$C1090,$C1091,$C1090-SUM($K1091:X1091)),0)),0)</f>
        <v>0</v>
      </c>
      <c r="Z1091" s="247">
        <f ca="1">ROUND(IF(OR(AND($C1089=LataProjekcji,$E1089&gt;0),AND($C1089=LataProjekcji,$E1089=0,$D1090&lt;=10)),$E1090,IF($C1089&lt;LataProjekcji,IF((SUM($K1091:Y1091)+$C1091)&lt;$C1090,$C1091,$C1090-SUM($K1091:Y1091)),0)),0)</f>
        <v>0</v>
      </c>
      <c r="AA1091" s="247">
        <f ca="1">ROUND(IF(OR(AND($C1089=LataProjekcji,$E1089&gt;0),AND($C1089=LataProjekcji,$E1089=0,$D1090&lt;=10)),$E1090,IF($C1089&lt;LataProjekcji,IF((SUM($K1091:Z1091)+$C1091)&lt;$C1090,$C1091,$C1090-SUM($K1091:Z1091)),0)),0)</f>
        <v>0</v>
      </c>
      <c r="AB1091" s="247">
        <f ca="1">ROUND(IF(OR(AND($C1089=LataProjekcji,$E1089&gt;0),AND($C1089=LataProjekcji,$E1089=0,$D1090&lt;=10)),$E1090,IF($C1089&lt;LataProjekcji,IF((SUM($K1091:AA1091)+$C1091)&lt;$C1090,$C1091,$C1090-SUM($K1091:AA1091)),0)),0)</f>
        <v>0</v>
      </c>
      <c r="AC1091" s="247">
        <f ca="1">ROUND(IF(OR(AND($C1089=LataProjekcji,$E1089&gt;0),AND($C1089=LataProjekcji,$E1089=0,$D1090&lt;=10)),$E1090,IF($C1089&lt;LataProjekcji,IF((SUM($K1091:AB1091)+$C1091)&lt;$C1090,$C1091,$C1090-SUM($K1091:AB1091)),0)),0)</f>
        <v>0</v>
      </c>
      <c r="AD1091" s="247">
        <f ca="1">ROUND(IF(OR(AND($C1089=LataProjekcji,$E1089&gt;0),AND($C1089=LataProjekcji,$E1089=0,$D1090&lt;=10)),$E1090,IF($C1089&lt;LataProjekcji,IF((SUM($K1091:AC1091)+$C1091)&lt;$C1090,$C1091,$C1090-SUM($K1091:AC1091)),0)),0)</f>
        <v>0</v>
      </c>
      <c r="AE1091" s="247">
        <f ca="1">ROUND(IF(OR(AND($C1089=LataProjekcji,$E1089&gt;0),AND($C1089=LataProjekcji,$E1089=0,$D1090&lt;=10)),$E1090,IF($C1089&lt;LataProjekcji,IF((SUM($K1091:AD1091)+$C1091)&lt;$C1090,$C1091,$C1090-SUM($K1091:AD1091)),0)),0)</f>
        <v>0</v>
      </c>
    </row>
    <row r="1092" spans="1:31" hidden="1">
      <c r="A1092" s="258"/>
      <c r="B1092" s="21" t="s">
        <v>397</v>
      </c>
      <c r="C1092" s="22"/>
      <c r="D1092" s="21"/>
      <c r="E1092" s="21"/>
      <c r="F1092" s="21"/>
      <c r="G1092" s="21"/>
      <c r="I1092" s="21"/>
      <c r="J1092" s="21"/>
      <c r="K1092" s="22">
        <f ca="1">ROUND(K1091,0)</f>
        <v>0</v>
      </c>
      <c r="L1092" s="22">
        <f t="shared" ref="L1092:W1092" ca="1" si="1156">ROUND(K1092+L1091,0)</f>
        <v>0</v>
      </c>
      <c r="M1092" s="22">
        <f t="shared" ca="1" si="1156"/>
        <v>0</v>
      </c>
      <c r="N1092" s="22">
        <f t="shared" ca="1" si="1156"/>
        <v>0</v>
      </c>
      <c r="O1092" s="22">
        <f t="shared" ca="1" si="1156"/>
        <v>0</v>
      </c>
      <c r="P1092" s="22">
        <f t="shared" ca="1" si="1156"/>
        <v>0</v>
      </c>
      <c r="Q1092" s="22">
        <f t="shared" ca="1" si="1156"/>
        <v>0</v>
      </c>
      <c r="R1092" s="22">
        <f t="shared" ca="1" si="1156"/>
        <v>0</v>
      </c>
      <c r="S1092" s="22">
        <f t="shared" ca="1" si="1156"/>
        <v>0</v>
      </c>
      <c r="T1092" s="22">
        <f t="shared" ca="1" si="1156"/>
        <v>0</v>
      </c>
      <c r="U1092" s="22">
        <f t="shared" ca="1" si="1156"/>
        <v>0</v>
      </c>
      <c r="V1092" s="22">
        <f t="shared" ca="1" si="1156"/>
        <v>0</v>
      </c>
      <c r="W1092" s="22">
        <f t="shared" ca="1" si="1156"/>
        <v>0</v>
      </c>
      <c r="X1092" s="22">
        <f ca="1">ROUND(W1092+X1091,0)</f>
        <v>0</v>
      </c>
      <c r="Y1092" s="22">
        <f t="shared" ref="Y1092:AA1092" ca="1" si="1157">ROUND(X1092+Y1091,0)</f>
        <v>0</v>
      </c>
      <c r="Z1092" s="22">
        <f t="shared" ca="1" si="1157"/>
        <v>0</v>
      </c>
      <c r="AA1092" s="22">
        <f t="shared" ca="1" si="1157"/>
        <v>0</v>
      </c>
      <c r="AB1092" s="22">
        <f t="shared" ref="AB1092" ca="1" si="1158">ROUND(AA1092+AB1091,0)</f>
        <v>0</v>
      </c>
      <c r="AC1092" s="22">
        <f t="shared" ref="AC1092" ca="1" si="1159">ROUND(AB1092+AC1091,0)</f>
        <v>0</v>
      </c>
      <c r="AD1092" s="22">
        <f t="shared" ref="AD1092" ca="1" si="1160">ROUND(AC1092+AD1091,0)</f>
        <v>0</v>
      </c>
      <c r="AE1092" s="22">
        <f t="shared" ref="AE1092" ca="1" si="1161">ROUND(AD1092+AE1091,0)</f>
        <v>0</v>
      </c>
    </row>
    <row r="1093" spans="1:31" hidden="1">
      <c r="A1093" s="258"/>
      <c r="B1093" s="21" t="s">
        <v>388</v>
      </c>
      <c r="C1093" s="22"/>
      <c r="D1093" s="21"/>
      <c r="E1093" s="21"/>
      <c r="F1093" s="21"/>
      <c r="G1093" s="21"/>
      <c r="I1093" s="21"/>
      <c r="J1093" s="21"/>
      <c r="K1093" s="76">
        <f t="shared" ref="K1093:W1093" ca="1" si="1162">IF($C1089=LataProjekcji,ROUND($C1090-K1092,0),ROUND(IF(K1091=0,0,$C1090-K1092),0))</f>
        <v>0</v>
      </c>
      <c r="L1093" s="76">
        <f t="shared" ca="1" si="1162"/>
        <v>0</v>
      </c>
      <c r="M1093" s="76">
        <f t="shared" ca="1" si="1162"/>
        <v>0</v>
      </c>
      <c r="N1093" s="76">
        <f t="shared" ca="1" si="1162"/>
        <v>0</v>
      </c>
      <c r="O1093" s="76">
        <f t="shared" ca="1" si="1162"/>
        <v>0</v>
      </c>
      <c r="P1093" s="76">
        <f t="shared" ca="1" si="1162"/>
        <v>0</v>
      </c>
      <c r="Q1093" s="76">
        <f t="shared" ca="1" si="1162"/>
        <v>0</v>
      </c>
      <c r="R1093" s="76">
        <f t="shared" ca="1" si="1162"/>
        <v>0</v>
      </c>
      <c r="S1093" s="76">
        <f t="shared" ca="1" si="1162"/>
        <v>0</v>
      </c>
      <c r="T1093" s="76">
        <f t="shared" ca="1" si="1162"/>
        <v>0</v>
      </c>
      <c r="U1093" s="76">
        <f t="shared" ca="1" si="1162"/>
        <v>0</v>
      </c>
      <c r="V1093" s="76">
        <f t="shared" ca="1" si="1162"/>
        <v>0</v>
      </c>
      <c r="W1093" s="76">
        <f t="shared" ca="1" si="1162"/>
        <v>0</v>
      </c>
      <c r="X1093" s="76">
        <f t="shared" ref="X1093:AA1093" ca="1" si="1163">IF($C1089=LataProjekcji,ROUND($C1090-X1092,0),ROUND(IF(X1091=0,0,$C1090-X1092),0))</f>
        <v>0</v>
      </c>
      <c r="Y1093" s="76">
        <f t="shared" ca="1" si="1163"/>
        <v>0</v>
      </c>
      <c r="Z1093" s="76">
        <f t="shared" ca="1" si="1163"/>
        <v>0</v>
      </c>
      <c r="AA1093" s="76">
        <f t="shared" ca="1" si="1163"/>
        <v>0</v>
      </c>
      <c r="AB1093" s="76">
        <f t="shared" ref="AB1093:AE1093" ca="1" si="1164">IF($C1089=LataProjekcji,ROUND($C1090-AB1092,0),ROUND(IF(AB1091=0,0,$C1090-AB1092),0))</f>
        <v>0</v>
      </c>
      <c r="AC1093" s="76">
        <f t="shared" ca="1" si="1164"/>
        <v>0</v>
      </c>
      <c r="AD1093" s="76">
        <f t="shared" ca="1" si="1164"/>
        <v>0</v>
      </c>
      <c r="AE1093" s="76">
        <f t="shared" ca="1" si="1164"/>
        <v>0</v>
      </c>
    </row>
    <row r="1094" spans="1:31" hidden="1">
      <c r="A1094" s="258"/>
      <c r="B1094" s="20"/>
      <c r="C1094" s="21"/>
      <c r="D1094" s="21"/>
      <c r="E1094" s="21"/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0" t="s">
        <v>374</v>
      </c>
      <c r="C1095" s="21">
        <f>C1088+1</f>
        <v>144</v>
      </c>
      <c r="D1095" s="458">
        <f>D1088+1</f>
        <v>381</v>
      </c>
      <c r="E1095" s="21"/>
      <c r="F1095" s="21"/>
      <c r="G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258"/>
      <c r="B1096" s="21" t="s">
        <v>395</v>
      </c>
      <c r="C1096" s="164">
        <f ca="1">IFERROR(YEAR(OFFSET($D$62,C1095,0)),0)</f>
        <v>0</v>
      </c>
      <c r="D1096" s="164">
        <f ca="1">IFERROR(MONTH(OFFSET($D$62,C1095,0)),0)</f>
        <v>0</v>
      </c>
      <c r="E1096" s="527">
        <f ca="1">IleMiesiecyDoKoncaRokuRozliczenieDotacji</f>
        <v>0</v>
      </c>
      <c r="F1096" s="21"/>
      <c r="G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258"/>
      <c r="B1097" s="21" t="s">
        <v>388</v>
      </c>
      <c r="C1097" s="244">
        <f ca="1">IF(OFFSET($F$62,C1095,0)&lt;0,0,OFFSET($F$62,C1095,0))</f>
        <v>0</v>
      </c>
      <c r="D1097" s="22" t="str">
        <f ca="1">OFFSET($C$62,C1095,0)</f>
        <v/>
      </c>
      <c r="E1097" s="22">
        <f ca="1">IF(D1097&gt;10,ROUND(($C1098/12)*$E1096,0),$C1097)</f>
        <v>0</v>
      </c>
      <c r="F1097" s="21"/>
      <c r="G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258"/>
      <c r="B1098" s="21" t="s">
        <v>396</v>
      </c>
      <c r="C1098" s="244">
        <f ca="1">IF(ISBLANK(OFFSET($D$62,C1095,0)),0,IF(OFFSET($C$62,C1095,0)&gt;10,ROUND(C1097*am_transport,0),IF(C1097&lt;0,0,C1097)))</f>
        <v>0</v>
      </c>
      <c r="D1098" s="21"/>
      <c r="E1098" s="21"/>
      <c r="F1098" s="21"/>
      <c r="G1098" s="21"/>
      <c r="I1098" s="21"/>
      <c r="J1098" s="458" cm="1">
        <f t="array" aca="1" ref="J1098" ca="1">OFFSET('Środki trwałe'!$C$195,'Rozliczenie dotacji'!D1095,,)</f>
        <v>0</v>
      </c>
      <c r="K1098" s="74">
        <f ca="1">ROUND(IF($C1096=LataProjekcji,$E1097,IF($C1096=LataProjekcji,$C1098,0)),0)</f>
        <v>0</v>
      </c>
      <c r="L1098" s="247">
        <f ca="1">ROUND(IF(OR(AND($C1096=LataProjekcji,$E1096&gt;0),AND($C1096=LataProjekcji,$E1096=0,$D1097&lt;=10)),$E1097,IF($C1096&lt;LataProjekcji,IF((SUM($K1098:K1098)+$C1098)&lt;$C1097,$C1098,$C1097-SUM($K1098:K1098)),0)),0)</f>
        <v>0</v>
      </c>
      <c r="M1098" s="247">
        <f ca="1">ROUND(IF(OR(AND($C1096=LataProjekcji,$E1096&gt;0),AND($C1096=LataProjekcji,$E1096=0,$D1097&lt;=10)),$E1097,IF($C1096&lt;LataProjekcji,IF((SUM($K1098:L1098)+$C1098)&lt;$C1097,$C1098,$C1097-SUM($K1098:L1098)),0)),0)</f>
        <v>0</v>
      </c>
      <c r="N1098" s="247">
        <f ca="1">ROUND(IF(OR(AND($C1096=LataProjekcji,$E1096&gt;0),AND($C1096=LataProjekcji,$E1096=0,$D1097&lt;=10)),$E1097,IF($C1096&lt;LataProjekcji,IF((SUM($K1098:M1098)+$C1098)&lt;$C1097,$C1098,$C1097-SUM($K1098:M1098)),0)),0)</f>
        <v>0</v>
      </c>
      <c r="O1098" s="247">
        <f ca="1">ROUND(IF(OR(AND($C1096=LataProjekcji,$E1096&gt;0),AND($C1096=LataProjekcji,$E1096=0,$D1097&lt;=10)),$E1097,IF($C1096&lt;LataProjekcji,IF((SUM($K1098:N1098)+$C1098)&lt;$C1097,$C1098,$C1097-SUM($K1098:N1098)),0)),0)</f>
        <v>0</v>
      </c>
      <c r="P1098" s="247">
        <f ca="1">ROUND(IF(OR(AND($C1096=LataProjekcji,$E1096&gt;0),AND($C1096=LataProjekcji,$E1096=0,$D1097&lt;=10)),$E1097,IF($C1096&lt;LataProjekcji,IF((SUM($K1098:O1098)+$C1098)&lt;$C1097,$C1098,$C1097-SUM($K1098:O1098)),0)),0)</f>
        <v>0</v>
      </c>
      <c r="Q1098" s="247">
        <f ca="1">ROUND(IF(OR(AND($C1096=LataProjekcji,$E1096&gt;0),AND($C1096=LataProjekcji,$E1096=0,$D1097&lt;=10)),$E1097,IF($C1096&lt;LataProjekcji,IF((SUM($K1098:P1098)+$C1098)&lt;$C1097,$C1098,$C1097-SUM($K1098:P1098)),0)),0)</f>
        <v>0</v>
      </c>
      <c r="R1098" s="247">
        <f ca="1">ROUND(IF(OR(AND($C1096=LataProjekcji,$E1096&gt;0),AND($C1096=LataProjekcji,$E1096=0,$D1097&lt;=10)),$E1097,IF($C1096&lt;LataProjekcji,IF((SUM($K1098:Q1098)+$C1098)&lt;$C1097,$C1098,$C1097-SUM($K1098:Q1098)),0)),0)</f>
        <v>0</v>
      </c>
      <c r="S1098" s="247">
        <f ca="1">ROUND(IF(OR(AND($C1096=LataProjekcji,$E1096&gt;0),AND($C1096=LataProjekcji,$E1096=0,$D1097&lt;=10)),$E1097,IF($C1096&lt;LataProjekcji,IF((SUM($K1098:R1098)+$C1098)&lt;$C1097,$C1098,$C1097-SUM($K1098:R1098)),0)),0)</f>
        <v>0</v>
      </c>
      <c r="T1098" s="247">
        <f ca="1">ROUND(IF(OR(AND($C1096=LataProjekcji,$E1096&gt;0),AND($C1096=LataProjekcji,$E1096=0,$D1097&lt;=10)),$E1097,IF($C1096&lt;LataProjekcji,IF((SUM($K1098:S1098)+$C1098)&lt;$C1097,$C1098,$C1097-SUM($K1098:S1098)),0)),0)</f>
        <v>0</v>
      </c>
      <c r="U1098" s="247">
        <f ca="1">ROUND(IF(OR(AND($C1096=LataProjekcji,$E1096&gt;0),AND($C1096=LataProjekcji,$E1096=0,$D1097&lt;=10)),$E1097,IF($C1096&lt;LataProjekcji,IF((SUM($K1098:T1098)+$C1098)&lt;$C1097,$C1098,$C1097-SUM($K1098:T1098)),0)),0)</f>
        <v>0</v>
      </c>
      <c r="V1098" s="247">
        <f ca="1">ROUND(IF(OR(AND($C1096=LataProjekcji,$E1096&gt;0),AND($C1096=LataProjekcji,$E1096=0,$D1097&lt;=10)),$E1097,IF($C1096&lt;LataProjekcji,IF((SUM($K1098:U1098)+$C1098)&lt;$C1097,$C1098,$C1097-SUM($K1098:U1098)),0)),0)</f>
        <v>0</v>
      </c>
      <c r="W1098" s="247">
        <f ca="1">ROUND(IF(OR(AND($C1096=LataProjekcji,$E1096&gt;0),AND($C1096=LataProjekcji,$E1096=0,$D1097&lt;=10)),$E1097,IF($C1096&lt;LataProjekcji,IF((SUM($K1098:V1098)+$C1098)&lt;$C1097,$C1098,$C1097-SUM($K1098:V1098)),0)),0)</f>
        <v>0</v>
      </c>
      <c r="X1098" s="247">
        <f ca="1">ROUND(IF(OR(AND($C1096=LataProjekcji,$E1096&gt;0),AND($C1096=LataProjekcji,$E1096=0,$D1097&lt;=10)),$E1097,IF($C1096&lt;LataProjekcji,IF((SUM($K1098:W1098)+$C1098)&lt;$C1097,$C1098,$C1097-SUM($K1098:W1098)),0)),0)</f>
        <v>0</v>
      </c>
      <c r="Y1098" s="247">
        <f ca="1">ROUND(IF(OR(AND($C1096=LataProjekcji,$E1096&gt;0),AND($C1096=LataProjekcji,$E1096=0,$D1097&lt;=10)),$E1097,IF($C1096&lt;LataProjekcji,IF((SUM($K1098:X1098)+$C1098)&lt;$C1097,$C1098,$C1097-SUM($K1098:X1098)),0)),0)</f>
        <v>0</v>
      </c>
      <c r="Z1098" s="247">
        <f ca="1">ROUND(IF(OR(AND($C1096=LataProjekcji,$E1096&gt;0),AND($C1096=LataProjekcji,$E1096=0,$D1097&lt;=10)),$E1097,IF($C1096&lt;LataProjekcji,IF((SUM($K1098:Y1098)+$C1098)&lt;$C1097,$C1098,$C1097-SUM($K1098:Y1098)),0)),0)</f>
        <v>0</v>
      </c>
      <c r="AA1098" s="247">
        <f ca="1">ROUND(IF(OR(AND($C1096=LataProjekcji,$E1096&gt;0),AND($C1096=LataProjekcji,$E1096=0,$D1097&lt;=10)),$E1097,IF($C1096&lt;LataProjekcji,IF((SUM($K1098:Z1098)+$C1098)&lt;$C1097,$C1098,$C1097-SUM($K1098:Z1098)),0)),0)</f>
        <v>0</v>
      </c>
      <c r="AB1098" s="247">
        <f ca="1">ROUND(IF(OR(AND($C1096=LataProjekcji,$E1096&gt;0),AND($C1096=LataProjekcji,$E1096=0,$D1097&lt;=10)),$E1097,IF($C1096&lt;LataProjekcji,IF((SUM($K1098:AA1098)+$C1098)&lt;$C1097,$C1098,$C1097-SUM($K1098:AA1098)),0)),0)</f>
        <v>0</v>
      </c>
      <c r="AC1098" s="247">
        <f ca="1">ROUND(IF(OR(AND($C1096=LataProjekcji,$E1096&gt;0),AND($C1096=LataProjekcji,$E1096=0,$D1097&lt;=10)),$E1097,IF($C1096&lt;LataProjekcji,IF((SUM($K1098:AB1098)+$C1098)&lt;$C1097,$C1098,$C1097-SUM($K1098:AB1098)),0)),0)</f>
        <v>0</v>
      </c>
      <c r="AD1098" s="247">
        <f ca="1">ROUND(IF(OR(AND($C1096=LataProjekcji,$E1096&gt;0),AND($C1096=LataProjekcji,$E1096=0,$D1097&lt;=10)),$E1097,IF($C1096&lt;LataProjekcji,IF((SUM($K1098:AC1098)+$C1098)&lt;$C1097,$C1098,$C1097-SUM($K1098:AC1098)),0)),0)</f>
        <v>0</v>
      </c>
      <c r="AE1098" s="247">
        <f ca="1">ROUND(IF(OR(AND($C1096=LataProjekcji,$E1096&gt;0),AND($C1096=LataProjekcji,$E1096=0,$D1097&lt;=10)),$E1097,IF($C1096&lt;LataProjekcji,IF((SUM($K1098:AD1098)+$C1098)&lt;$C1097,$C1098,$C1097-SUM($K1098:AD1098)),0)),0)</f>
        <v>0</v>
      </c>
    </row>
    <row r="1099" spans="1:31" hidden="1">
      <c r="A1099" s="258"/>
      <c r="B1099" s="21" t="s">
        <v>397</v>
      </c>
      <c r="C1099" s="22"/>
      <c r="D1099" s="21"/>
      <c r="E1099" s="21"/>
      <c r="F1099" s="21"/>
      <c r="G1099" s="21"/>
      <c r="I1099" s="21"/>
      <c r="J1099" s="21"/>
      <c r="K1099" s="22">
        <f ca="1">ROUND(K1098,0)</f>
        <v>0</v>
      </c>
      <c r="L1099" s="22">
        <f t="shared" ref="L1099:W1099" ca="1" si="1165">ROUND(K1099+L1098,0)</f>
        <v>0</v>
      </c>
      <c r="M1099" s="22">
        <f t="shared" ca="1" si="1165"/>
        <v>0</v>
      </c>
      <c r="N1099" s="22">
        <f t="shared" ca="1" si="1165"/>
        <v>0</v>
      </c>
      <c r="O1099" s="22">
        <f t="shared" ca="1" si="1165"/>
        <v>0</v>
      </c>
      <c r="P1099" s="22">
        <f t="shared" ca="1" si="1165"/>
        <v>0</v>
      </c>
      <c r="Q1099" s="22">
        <f t="shared" ca="1" si="1165"/>
        <v>0</v>
      </c>
      <c r="R1099" s="22">
        <f t="shared" ca="1" si="1165"/>
        <v>0</v>
      </c>
      <c r="S1099" s="22">
        <f t="shared" ca="1" si="1165"/>
        <v>0</v>
      </c>
      <c r="T1099" s="22">
        <f t="shared" ca="1" si="1165"/>
        <v>0</v>
      </c>
      <c r="U1099" s="22">
        <f t="shared" ca="1" si="1165"/>
        <v>0</v>
      </c>
      <c r="V1099" s="22">
        <f t="shared" ca="1" si="1165"/>
        <v>0</v>
      </c>
      <c r="W1099" s="22">
        <f t="shared" ca="1" si="1165"/>
        <v>0</v>
      </c>
      <c r="X1099" s="22">
        <f ca="1">ROUND(W1099+X1098,0)</f>
        <v>0</v>
      </c>
      <c r="Y1099" s="22">
        <f t="shared" ref="Y1099:AA1099" ca="1" si="1166">ROUND(X1099+Y1098,0)</f>
        <v>0</v>
      </c>
      <c r="Z1099" s="22">
        <f t="shared" ca="1" si="1166"/>
        <v>0</v>
      </c>
      <c r="AA1099" s="22">
        <f t="shared" ca="1" si="1166"/>
        <v>0</v>
      </c>
      <c r="AB1099" s="22">
        <f t="shared" ref="AB1099" ca="1" si="1167">ROUND(AA1099+AB1098,0)</f>
        <v>0</v>
      </c>
      <c r="AC1099" s="22">
        <f t="shared" ref="AC1099" ca="1" si="1168">ROUND(AB1099+AC1098,0)</f>
        <v>0</v>
      </c>
      <c r="AD1099" s="22">
        <f t="shared" ref="AD1099" ca="1" si="1169">ROUND(AC1099+AD1098,0)</f>
        <v>0</v>
      </c>
      <c r="AE1099" s="22">
        <f t="shared" ref="AE1099" ca="1" si="1170">ROUND(AD1099+AE1098,0)</f>
        <v>0</v>
      </c>
    </row>
    <row r="1100" spans="1:31" hidden="1">
      <c r="A1100" s="258"/>
      <c r="B1100" s="21" t="s">
        <v>388</v>
      </c>
      <c r="C1100" s="22"/>
      <c r="D1100" s="21"/>
      <c r="E1100" s="21"/>
      <c r="F1100" s="21"/>
      <c r="G1100" s="21"/>
      <c r="I1100" s="21"/>
      <c r="J1100" s="21"/>
      <c r="K1100" s="76">
        <f t="shared" ref="K1100:W1100" ca="1" si="1171">IF($C1096=LataProjekcji,ROUND($C1097-K1099,0),ROUND(IF(K1098=0,0,$C1097-K1099),0))</f>
        <v>0</v>
      </c>
      <c r="L1100" s="76">
        <f t="shared" ca="1" si="1171"/>
        <v>0</v>
      </c>
      <c r="M1100" s="76">
        <f t="shared" ca="1" si="1171"/>
        <v>0</v>
      </c>
      <c r="N1100" s="76">
        <f t="shared" ca="1" si="1171"/>
        <v>0</v>
      </c>
      <c r="O1100" s="76">
        <f t="shared" ca="1" si="1171"/>
        <v>0</v>
      </c>
      <c r="P1100" s="76">
        <f t="shared" ca="1" si="1171"/>
        <v>0</v>
      </c>
      <c r="Q1100" s="76">
        <f t="shared" ca="1" si="1171"/>
        <v>0</v>
      </c>
      <c r="R1100" s="76">
        <f t="shared" ca="1" si="1171"/>
        <v>0</v>
      </c>
      <c r="S1100" s="76">
        <f t="shared" ca="1" si="1171"/>
        <v>0</v>
      </c>
      <c r="T1100" s="76">
        <f t="shared" ca="1" si="1171"/>
        <v>0</v>
      </c>
      <c r="U1100" s="76">
        <f t="shared" ca="1" si="1171"/>
        <v>0</v>
      </c>
      <c r="V1100" s="76">
        <f t="shared" ca="1" si="1171"/>
        <v>0</v>
      </c>
      <c r="W1100" s="76">
        <f t="shared" ca="1" si="1171"/>
        <v>0</v>
      </c>
      <c r="X1100" s="76">
        <f t="shared" ref="X1100:AA1100" ca="1" si="1172">IF($C1096=LataProjekcji,ROUND($C1097-X1099,0),ROUND(IF(X1098=0,0,$C1097-X1099),0))</f>
        <v>0</v>
      </c>
      <c r="Y1100" s="76">
        <f t="shared" ca="1" si="1172"/>
        <v>0</v>
      </c>
      <c r="Z1100" s="76">
        <f t="shared" ca="1" si="1172"/>
        <v>0</v>
      </c>
      <c r="AA1100" s="76">
        <f t="shared" ca="1" si="1172"/>
        <v>0</v>
      </c>
      <c r="AB1100" s="76">
        <f t="shared" ref="AB1100:AE1100" ca="1" si="1173">IF($C1096=LataProjekcji,ROUND($C1097-AB1099,0),ROUND(IF(AB1098=0,0,$C1097-AB1099),0))</f>
        <v>0</v>
      </c>
      <c r="AC1100" s="76">
        <f t="shared" ca="1" si="1173"/>
        <v>0</v>
      </c>
      <c r="AD1100" s="76">
        <f t="shared" ca="1" si="1173"/>
        <v>0</v>
      </c>
      <c r="AE1100" s="76">
        <f t="shared" ca="1" si="1173"/>
        <v>0</v>
      </c>
    </row>
    <row r="1101" spans="1:31" hidden="1">
      <c r="A1101" s="258"/>
      <c r="B1101" s="21"/>
      <c r="C1101" s="22"/>
      <c r="D1101" s="21"/>
      <c r="E1101" s="21"/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0" t="s">
        <v>374</v>
      </c>
      <c r="C1102" s="21">
        <f>C1095+1</f>
        <v>145</v>
      </c>
      <c r="D1102" s="458">
        <f>D1095+1</f>
        <v>382</v>
      </c>
      <c r="E1102" s="21"/>
      <c r="F1102" s="21"/>
      <c r="G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258"/>
      <c r="B1103" s="21" t="s">
        <v>395</v>
      </c>
      <c r="C1103" s="164">
        <f ca="1">IFERROR(YEAR(OFFSET($D$62,C1102,0)),0)</f>
        <v>0</v>
      </c>
      <c r="D1103" s="164">
        <f ca="1">IFERROR(MONTH(OFFSET($D$62,C1102,0)),0)</f>
        <v>0</v>
      </c>
      <c r="E1103" s="527">
        <f ca="1">IleMiesiecyDoKoncaRokuRozliczenieDotacji</f>
        <v>0</v>
      </c>
      <c r="F1103" s="21"/>
      <c r="G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258"/>
      <c r="B1104" s="21" t="s">
        <v>388</v>
      </c>
      <c r="C1104" s="244">
        <f ca="1">IF(OFFSET($F$62,C1102,0)&lt;0,0,OFFSET($F$62,C1102,0))</f>
        <v>0</v>
      </c>
      <c r="D1104" s="22" t="str">
        <f ca="1">OFFSET($C$62,C1102,0)</f>
        <v/>
      </c>
      <c r="E1104" s="22">
        <f ca="1">IF(D1104&gt;10,ROUND(($C1105/12)*$E1103,0),$C1104)</f>
        <v>0</v>
      </c>
      <c r="F1104" s="21"/>
      <c r="G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258"/>
      <c r="B1105" s="21" t="s">
        <v>396</v>
      </c>
      <c r="C1105" s="244">
        <f ca="1">IF(ISBLANK(OFFSET($D$62,C1102,0)),0,IF(OFFSET($C$62,C1102,0)&gt;10,ROUND(C1104*am_transport,0),IF(C1104&lt;0,0,C1104)))</f>
        <v>0</v>
      </c>
      <c r="D1105" s="21"/>
      <c r="E1105" s="21"/>
      <c r="F1105" s="21"/>
      <c r="G1105" s="21"/>
      <c r="I1105" s="21"/>
      <c r="J1105" s="458" cm="1">
        <f t="array" aca="1" ref="J1105" ca="1">OFFSET('Środki trwałe'!$C$195,'Rozliczenie dotacji'!D1102,,)</f>
        <v>0</v>
      </c>
      <c r="K1105" s="74">
        <f ca="1">ROUND(IF($C1103=LataProjekcji,$E1104,IF($C1103=LataProjekcji,$C1105,0)),0)</f>
        <v>0</v>
      </c>
      <c r="L1105" s="247">
        <f ca="1">ROUND(IF(OR(AND($C1103=LataProjekcji,$E1103&gt;0),AND($C1103=LataProjekcji,$E1103=0,$D1104&lt;=10)),$E1104,IF($C1103&lt;LataProjekcji,IF((SUM($K1105:K1105)+$C1105)&lt;$C1104,$C1105,$C1104-SUM($K1105:K1105)),0)),0)</f>
        <v>0</v>
      </c>
      <c r="M1105" s="247">
        <f ca="1">ROUND(IF(OR(AND($C1103=LataProjekcji,$E1103&gt;0),AND($C1103=LataProjekcji,$E1103=0,$D1104&lt;=10)),$E1104,IF($C1103&lt;LataProjekcji,IF((SUM($K1105:L1105)+$C1105)&lt;$C1104,$C1105,$C1104-SUM($K1105:L1105)),0)),0)</f>
        <v>0</v>
      </c>
      <c r="N1105" s="247">
        <f ca="1">ROUND(IF(OR(AND($C1103=LataProjekcji,$E1103&gt;0),AND($C1103=LataProjekcji,$E1103=0,$D1104&lt;=10)),$E1104,IF($C1103&lt;LataProjekcji,IF((SUM($K1105:M1105)+$C1105)&lt;$C1104,$C1105,$C1104-SUM($K1105:M1105)),0)),0)</f>
        <v>0</v>
      </c>
      <c r="O1105" s="247">
        <f ca="1">ROUND(IF(OR(AND($C1103=LataProjekcji,$E1103&gt;0),AND($C1103=LataProjekcji,$E1103=0,$D1104&lt;=10)),$E1104,IF($C1103&lt;LataProjekcji,IF((SUM($K1105:N1105)+$C1105)&lt;$C1104,$C1105,$C1104-SUM($K1105:N1105)),0)),0)</f>
        <v>0</v>
      </c>
      <c r="P1105" s="247">
        <f ca="1">ROUND(IF(OR(AND($C1103=LataProjekcji,$E1103&gt;0),AND($C1103=LataProjekcji,$E1103=0,$D1104&lt;=10)),$E1104,IF($C1103&lt;LataProjekcji,IF((SUM($K1105:O1105)+$C1105)&lt;$C1104,$C1105,$C1104-SUM($K1105:O1105)),0)),0)</f>
        <v>0</v>
      </c>
      <c r="Q1105" s="247">
        <f ca="1">ROUND(IF(OR(AND($C1103=LataProjekcji,$E1103&gt;0),AND($C1103=LataProjekcji,$E1103=0,$D1104&lt;=10)),$E1104,IF($C1103&lt;LataProjekcji,IF((SUM($K1105:P1105)+$C1105)&lt;$C1104,$C1105,$C1104-SUM($K1105:P1105)),0)),0)</f>
        <v>0</v>
      </c>
      <c r="R1105" s="247">
        <f ca="1">ROUND(IF(OR(AND($C1103=LataProjekcji,$E1103&gt;0),AND($C1103=LataProjekcji,$E1103=0,$D1104&lt;=10)),$E1104,IF($C1103&lt;LataProjekcji,IF((SUM($K1105:Q1105)+$C1105)&lt;$C1104,$C1105,$C1104-SUM($K1105:Q1105)),0)),0)</f>
        <v>0</v>
      </c>
      <c r="S1105" s="247">
        <f ca="1">ROUND(IF(OR(AND($C1103=LataProjekcji,$E1103&gt;0),AND($C1103=LataProjekcji,$E1103=0,$D1104&lt;=10)),$E1104,IF($C1103&lt;LataProjekcji,IF((SUM($K1105:R1105)+$C1105)&lt;$C1104,$C1105,$C1104-SUM($K1105:R1105)),0)),0)</f>
        <v>0</v>
      </c>
      <c r="T1105" s="247">
        <f ca="1">ROUND(IF(OR(AND($C1103=LataProjekcji,$E1103&gt;0),AND($C1103=LataProjekcji,$E1103=0,$D1104&lt;=10)),$E1104,IF($C1103&lt;LataProjekcji,IF((SUM($K1105:S1105)+$C1105)&lt;$C1104,$C1105,$C1104-SUM($K1105:S1105)),0)),0)</f>
        <v>0</v>
      </c>
      <c r="U1105" s="247">
        <f ca="1">ROUND(IF(OR(AND($C1103=LataProjekcji,$E1103&gt;0),AND($C1103=LataProjekcji,$E1103=0,$D1104&lt;=10)),$E1104,IF($C1103&lt;LataProjekcji,IF((SUM($K1105:T1105)+$C1105)&lt;$C1104,$C1105,$C1104-SUM($K1105:T1105)),0)),0)</f>
        <v>0</v>
      </c>
      <c r="V1105" s="247">
        <f ca="1">ROUND(IF(OR(AND($C1103=LataProjekcji,$E1103&gt;0),AND($C1103=LataProjekcji,$E1103=0,$D1104&lt;=10)),$E1104,IF($C1103&lt;LataProjekcji,IF((SUM($K1105:U1105)+$C1105)&lt;$C1104,$C1105,$C1104-SUM($K1105:U1105)),0)),0)</f>
        <v>0</v>
      </c>
      <c r="W1105" s="247">
        <f ca="1">ROUND(IF(OR(AND($C1103=LataProjekcji,$E1103&gt;0),AND($C1103=LataProjekcji,$E1103=0,$D1104&lt;=10)),$E1104,IF($C1103&lt;LataProjekcji,IF((SUM($K1105:V1105)+$C1105)&lt;$C1104,$C1105,$C1104-SUM($K1105:V1105)),0)),0)</f>
        <v>0</v>
      </c>
      <c r="X1105" s="247">
        <f ca="1">ROUND(IF(OR(AND($C1103=LataProjekcji,$E1103&gt;0),AND($C1103=LataProjekcji,$E1103=0,$D1104&lt;=10)),$E1104,IF($C1103&lt;LataProjekcji,IF((SUM($K1105:W1105)+$C1105)&lt;$C1104,$C1105,$C1104-SUM($K1105:W1105)),0)),0)</f>
        <v>0</v>
      </c>
      <c r="Y1105" s="247">
        <f ca="1">ROUND(IF(OR(AND($C1103=LataProjekcji,$E1103&gt;0),AND($C1103=LataProjekcji,$E1103=0,$D1104&lt;=10)),$E1104,IF($C1103&lt;LataProjekcji,IF((SUM($K1105:X1105)+$C1105)&lt;$C1104,$C1105,$C1104-SUM($K1105:X1105)),0)),0)</f>
        <v>0</v>
      </c>
      <c r="Z1105" s="247">
        <f ca="1">ROUND(IF(OR(AND($C1103=LataProjekcji,$E1103&gt;0),AND($C1103=LataProjekcji,$E1103=0,$D1104&lt;=10)),$E1104,IF($C1103&lt;LataProjekcji,IF((SUM($K1105:Y1105)+$C1105)&lt;$C1104,$C1105,$C1104-SUM($K1105:Y1105)),0)),0)</f>
        <v>0</v>
      </c>
      <c r="AA1105" s="247">
        <f ca="1">ROUND(IF(OR(AND($C1103=LataProjekcji,$E1103&gt;0),AND($C1103=LataProjekcji,$E1103=0,$D1104&lt;=10)),$E1104,IF($C1103&lt;LataProjekcji,IF((SUM($K1105:Z1105)+$C1105)&lt;$C1104,$C1105,$C1104-SUM($K1105:Z1105)),0)),0)</f>
        <v>0</v>
      </c>
      <c r="AB1105" s="247">
        <f ca="1">ROUND(IF(OR(AND($C1103=LataProjekcji,$E1103&gt;0),AND($C1103=LataProjekcji,$E1103=0,$D1104&lt;=10)),$E1104,IF($C1103&lt;LataProjekcji,IF((SUM($K1105:AA1105)+$C1105)&lt;$C1104,$C1105,$C1104-SUM($K1105:AA1105)),0)),0)</f>
        <v>0</v>
      </c>
      <c r="AC1105" s="247">
        <f ca="1">ROUND(IF(OR(AND($C1103=LataProjekcji,$E1103&gt;0),AND($C1103=LataProjekcji,$E1103=0,$D1104&lt;=10)),$E1104,IF($C1103&lt;LataProjekcji,IF((SUM($K1105:AB1105)+$C1105)&lt;$C1104,$C1105,$C1104-SUM($K1105:AB1105)),0)),0)</f>
        <v>0</v>
      </c>
      <c r="AD1105" s="247">
        <f ca="1">ROUND(IF(OR(AND($C1103=LataProjekcji,$E1103&gt;0),AND($C1103=LataProjekcji,$E1103=0,$D1104&lt;=10)),$E1104,IF($C1103&lt;LataProjekcji,IF((SUM($K1105:AC1105)+$C1105)&lt;$C1104,$C1105,$C1104-SUM($K1105:AC1105)),0)),0)</f>
        <v>0</v>
      </c>
      <c r="AE1105" s="247">
        <f ca="1">ROUND(IF(OR(AND($C1103=LataProjekcji,$E1103&gt;0),AND($C1103=LataProjekcji,$E1103=0,$D1104&lt;=10)),$E1104,IF($C1103&lt;LataProjekcji,IF((SUM($K1105:AD1105)+$C1105)&lt;$C1104,$C1105,$C1104-SUM($K1105:AD1105)),0)),0)</f>
        <v>0</v>
      </c>
    </row>
    <row r="1106" spans="1:31" hidden="1">
      <c r="A1106" s="258"/>
      <c r="B1106" s="21" t="s">
        <v>397</v>
      </c>
      <c r="C1106" s="22"/>
      <c r="D1106" s="21"/>
      <c r="E1106" s="21"/>
      <c r="F1106" s="21"/>
      <c r="G1106" s="21"/>
      <c r="I1106" s="21"/>
      <c r="J1106" s="21"/>
      <c r="K1106" s="22">
        <f ca="1">ROUND(K1105,0)</f>
        <v>0</v>
      </c>
      <c r="L1106" s="22">
        <f t="shared" ref="L1106:W1106" ca="1" si="1174">ROUND(K1106+L1105,0)</f>
        <v>0</v>
      </c>
      <c r="M1106" s="22">
        <f t="shared" ca="1" si="1174"/>
        <v>0</v>
      </c>
      <c r="N1106" s="22">
        <f t="shared" ca="1" si="1174"/>
        <v>0</v>
      </c>
      <c r="O1106" s="22">
        <f t="shared" ca="1" si="1174"/>
        <v>0</v>
      </c>
      <c r="P1106" s="22">
        <f t="shared" ca="1" si="1174"/>
        <v>0</v>
      </c>
      <c r="Q1106" s="22">
        <f t="shared" ca="1" si="1174"/>
        <v>0</v>
      </c>
      <c r="R1106" s="22">
        <f t="shared" ca="1" si="1174"/>
        <v>0</v>
      </c>
      <c r="S1106" s="22">
        <f t="shared" ca="1" si="1174"/>
        <v>0</v>
      </c>
      <c r="T1106" s="22">
        <f t="shared" ca="1" si="1174"/>
        <v>0</v>
      </c>
      <c r="U1106" s="22">
        <f t="shared" ca="1" si="1174"/>
        <v>0</v>
      </c>
      <c r="V1106" s="22">
        <f t="shared" ca="1" si="1174"/>
        <v>0</v>
      </c>
      <c r="W1106" s="22">
        <f t="shared" ca="1" si="1174"/>
        <v>0</v>
      </c>
      <c r="X1106" s="22">
        <f ca="1">ROUND(W1106+X1105,0)</f>
        <v>0</v>
      </c>
      <c r="Y1106" s="22">
        <f t="shared" ref="Y1106:AA1106" ca="1" si="1175">ROUND(X1106+Y1105,0)</f>
        <v>0</v>
      </c>
      <c r="Z1106" s="22">
        <f t="shared" ca="1" si="1175"/>
        <v>0</v>
      </c>
      <c r="AA1106" s="22">
        <f t="shared" ca="1" si="1175"/>
        <v>0</v>
      </c>
      <c r="AB1106" s="22">
        <f t="shared" ref="AB1106" ca="1" si="1176">ROUND(AA1106+AB1105,0)</f>
        <v>0</v>
      </c>
      <c r="AC1106" s="22">
        <f t="shared" ref="AC1106" ca="1" si="1177">ROUND(AB1106+AC1105,0)</f>
        <v>0</v>
      </c>
      <c r="AD1106" s="22">
        <f t="shared" ref="AD1106" ca="1" si="1178">ROUND(AC1106+AD1105,0)</f>
        <v>0</v>
      </c>
      <c r="AE1106" s="22">
        <f t="shared" ref="AE1106" ca="1" si="1179">ROUND(AD1106+AE1105,0)</f>
        <v>0</v>
      </c>
    </row>
    <row r="1107" spans="1:31" hidden="1">
      <c r="A1107" s="258"/>
      <c r="B1107" s="21" t="s">
        <v>388</v>
      </c>
      <c r="C1107" s="22"/>
      <c r="D1107" s="21"/>
      <c r="E1107" s="21"/>
      <c r="F1107" s="21"/>
      <c r="G1107" s="21"/>
      <c r="I1107" s="21"/>
      <c r="J1107" s="21"/>
      <c r="K1107" s="76">
        <f t="shared" ref="K1107:W1107" ca="1" si="1180">IF($C1103=LataProjekcji,ROUND($C1104-K1106,0),ROUND(IF(K1105=0,0,$C1104-K1106),0))</f>
        <v>0</v>
      </c>
      <c r="L1107" s="76">
        <f t="shared" ca="1" si="1180"/>
        <v>0</v>
      </c>
      <c r="M1107" s="76">
        <f t="shared" ca="1" si="1180"/>
        <v>0</v>
      </c>
      <c r="N1107" s="76">
        <f t="shared" ca="1" si="1180"/>
        <v>0</v>
      </c>
      <c r="O1107" s="76">
        <f t="shared" ca="1" si="1180"/>
        <v>0</v>
      </c>
      <c r="P1107" s="76">
        <f t="shared" ca="1" si="1180"/>
        <v>0</v>
      </c>
      <c r="Q1107" s="76">
        <f t="shared" ca="1" si="1180"/>
        <v>0</v>
      </c>
      <c r="R1107" s="76">
        <f t="shared" ca="1" si="1180"/>
        <v>0</v>
      </c>
      <c r="S1107" s="76">
        <f t="shared" ca="1" si="1180"/>
        <v>0</v>
      </c>
      <c r="T1107" s="76">
        <f t="shared" ca="1" si="1180"/>
        <v>0</v>
      </c>
      <c r="U1107" s="76">
        <f t="shared" ca="1" si="1180"/>
        <v>0</v>
      </c>
      <c r="V1107" s="76">
        <f t="shared" ca="1" si="1180"/>
        <v>0</v>
      </c>
      <c r="W1107" s="76">
        <f t="shared" ca="1" si="1180"/>
        <v>0</v>
      </c>
      <c r="X1107" s="76">
        <f t="shared" ref="X1107:AA1107" ca="1" si="1181">IF($C1103=LataProjekcji,ROUND($C1104-X1106,0),ROUND(IF(X1105=0,0,$C1104-X1106),0))</f>
        <v>0</v>
      </c>
      <c r="Y1107" s="76">
        <f t="shared" ca="1" si="1181"/>
        <v>0</v>
      </c>
      <c r="Z1107" s="76">
        <f t="shared" ca="1" si="1181"/>
        <v>0</v>
      </c>
      <c r="AA1107" s="76">
        <f t="shared" ca="1" si="1181"/>
        <v>0</v>
      </c>
      <c r="AB1107" s="76">
        <f t="shared" ref="AB1107:AE1107" ca="1" si="1182">IF($C1103=LataProjekcji,ROUND($C1104-AB1106,0),ROUND(IF(AB1105=0,0,$C1104-AB1106),0))</f>
        <v>0</v>
      </c>
      <c r="AC1107" s="76">
        <f t="shared" ca="1" si="1182"/>
        <v>0</v>
      </c>
      <c r="AD1107" s="76">
        <f t="shared" ca="1" si="1182"/>
        <v>0</v>
      </c>
      <c r="AE1107" s="76">
        <f t="shared" ca="1" si="1182"/>
        <v>0</v>
      </c>
    </row>
    <row r="1108" spans="1:31" hidden="1">
      <c r="A1108" s="258"/>
      <c r="B1108" s="21"/>
      <c r="C1108" s="22"/>
      <c r="D1108" s="21"/>
      <c r="E1108" s="21"/>
      <c r="F1108" s="21"/>
      <c r="G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258"/>
      <c r="B1109" s="20" t="s">
        <v>374</v>
      </c>
      <c r="C1109" s="21">
        <f>C1102+1</f>
        <v>146</v>
      </c>
      <c r="D1109" s="458">
        <f>D1102+1</f>
        <v>383</v>
      </c>
      <c r="E1109" s="21"/>
      <c r="F1109" s="21"/>
      <c r="G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395</v>
      </c>
      <c r="C1110" s="164">
        <f ca="1">IFERROR(YEAR(OFFSET($D$62,C1109,0)),0)</f>
        <v>0</v>
      </c>
      <c r="D1110" s="164">
        <f ca="1">IFERROR(MONTH(OFFSET($D$62,C1109,0)),0)</f>
        <v>0</v>
      </c>
      <c r="E1110" s="527">
        <f ca="1">IleMiesiecyDoKoncaRokuRozliczenieDotacji</f>
        <v>0</v>
      </c>
      <c r="F1110" s="21"/>
      <c r="G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388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/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396</v>
      </c>
      <c r="C1112" s="244">
        <f ca="1">IF(ISBLANK(OFFSET($D$62,C1109,0)),0,IF(OFFSET($C$62,C1109,0)&gt;10,ROUND(C1111*am_transport,0),IF(C1111&lt;0,0,C1111)))</f>
        <v>0</v>
      </c>
      <c r="D1112" s="21"/>
      <c r="E1112" s="21"/>
      <c r="F1112" s="21"/>
      <c r="G1112" s="21"/>
      <c r="I1112" s="21"/>
      <c r="J1112" s="458" cm="1">
        <f t="array" aca="1" ref="J1112" ca="1">OFFSET('Środki trwałe'!$C$195,'Rozliczenie dotacji'!D1109,,)</f>
        <v>0</v>
      </c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397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83">ROUND(K1113+L1112,0)</f>
        <v>0</v>
      </c>
      <c r="M1113" s="22">
        <f t="shared" ca="1" si="1183"/>
        <v>0</v>
      </c>
      <c r="N1113" s="22">
        <f t="shared" ca="1" si="1183"/>
        <v>0</v>
      </c>
      <c r="O1113" s="22">
        <f t="shared" ca="1" si="1183"/>
        <v>0</v>
      </c>
      <c r="P1113" s="22">
        <f t="shared" ca="1" si="1183"/>
        <v>0</v>
      </c>
      <c r="Q1113" s="22">
        <f t="shared" ca="1" si="1183"/>
        <v>0</v>
      </c>
      <c r="R1113" s="22">
        <f t="shared" ca="1" si="1183"/>
        <v>0</v>
      </c>
      <c r="S1113" s="22">
        <f t="shared" ca="1" si="1183"/>
        <v>0</v>
      </c>
      <c r="T1113" s="22">
        <f t="shared" ca="1" si="1183"/>
        <v>0</v>
      </c>
      <c r="U1113" s="22">
        <f t="shared" ca="1" si="1183"/>
        <v>0</v>
      </c>
      <c r="V1113" s="22">
        <f t="shared" ca="1" si="1183"/>
        <v>0</v>
      </c>
      <c r="W1113" s="22">
        <f t="shared" ca="1" si="1183"/>
        <v>0</v>
      </c>
      <c r="X1113" s="22">
        <f ca="1">ROUND(W1113+X1112,0)</f>
        <v>0</v>
      </c>
      <c r="Y1113" s="22">
        <f t="shared" ref="Y1113:AA1113" ca="1" si="1184">ROUND(X1113+Y1112,0)</f>
        <v>0</v>
      </c>
      <c r="Z1113" s="22">
        <f t="shared" ca="1" si="1184"/>
        <v>0</v>
      </c>
      <c r="AA1113" s="22">
        <f t="shared" ca="1" si="1184"/>
        <v>0</v>
      </c>
      <c r="AB1113" s="22">
        <f t="shared" ref="AB1113" ca="1" si="1185">ROUND(AA1113+AB1112,0)</f>
        <v>0</v>
      </c>
      <c r="AC1113" s="22">
        <f t="shared" ref="AC1113" ca="1" si="1186">ROUND(AB1113+AC1112,0)</f>
        <v>0</v>
      </c>
      <c r="AD1113" s="22">
        <f t="shared" ref="AD1113" ca="1" si="1187">ROUND(AC1113+AD1112,0)</f>
        <v>0</v>
      </c>
      <c r="AE1113" s="22">
        <f t="shared" ref="AE1113" ca="1" si="1188">ROUND(AD1113+AE1112,0)</f>
        <v>0</v>
      </c>
    </row>
    <row r="1114" spans="1:31" hidden="1">
      <c r="A1114" s="258"/>
      <c r="B1114" s="21" t="s">
        <v>388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89">IF($C1110=LataProjekcji,ROUND($C1111-K1113,0),ROUND(IF(K1112=0,0,$C1111-K1113),0))</f>
        <v>0</v>
      </c>
      <c r="L1114" s="76">
        <f t="shared" ca="1" si="1189"/>
        <v>0</v>
      </c>
      <c r="M1114" s="76">
        <f t="shared" ca="1" si="1189"/>
        <v>0</v>
      </c>
      <c r="N1114" s="76">
        <f t="shared" ca="1" si="1189"/>
        <v>0</v>
      </c>
      <c r="O1114" s="76">
        <f t="shared" ca="1" si="1189"/>
        <v>0</v>
      </c>
      <c r="P1114" s="76">
        <f t="shared" ca="1" si="1189"/>
        <v>0</v>
      </c>
      <c r="Q1114" s="76">
        <f t="shared" ca="1" si="1189"/>
        <v>0</v>
      </c>
      <c r="R1114" s="76">
        <f t="shared" ca="1" si="1189"/>
        <v>0</v>
      </c>
      <c r="S1114" s="76">
        <f t="shared" ca="1" si="1189"/>
        <v>0</v>
      </c>
      <c r="T1114" s="76">
        <f t="shared" ca="1" si="1189"/>
        <v>0</v>
      </c>
      <c r="U1114" s="76">
        <f t="shared" ca="1" si="1189"/>
        <v>0</v>
      </c>
      <c r="V1114" s="76">
        <f t="shared" ca="1" si="1189"/>
        <v>0</v>
      </c>
      <c r="W1114" s="76">
        <f t="shared" ca="1" si="1189"/>
        <v>0</v>
      </c>
      <c r="X1114" s="76">
        <f t="shared" ref="X1114:AA1114" ca="1" si="1190">IF($C1110=LataProjekcji,ROUND($C1111-X1113,0),ROUND(IF(X1112=0,0,$C1111-X1113),0))</f>
        <v>0</v>
      </c>
      <c r="Y1114" s="76">
        <f t="shared" ca="1" si="1190"/>
        <v>0</v>
      </c>
      <c r="Z1114" s="76">
        <f t="shared" ca="1" si="1190"/>
        <v>0</v>
      </c>
      <c r="AA1114" s="76">
        <f t="shared" ca="1" si="1190"/>
        <v>0</v>
      </c>
      <c r="AB1114" s="76">
        <f t="shared" ref="AB1114:AE1114" ca="1" si="1191">IF($C1110=LataProjekcji,ROUND($C1111-AB1113,0),ROUND(IF(AB1112=0,0,$C1111-AB1113),0))</f>
        <v>0</v>
      </c>
      <c r="AC1114" s="76">
        <f t="shared" ca="1" si="1191"/>
        <v>0</v>
      </c>
      <c r="AD1114" s="76">
        <f t="shared" ca="1" si="1191"/>
        <v>0</v>
      </c>
      <c r="AE1114" s="76">
        <f t="shared" ca="1" si="1191"/>
        <v>0</v>
      </c>
    </row>
    <row r="1115" spans="1:31" hidden="1">
      <c r="A1115" s="258"/>
      <c r="B1115" s="20"/>
      <c r="C1115" s="21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374</v>
      </c>
      <c r="C1116" s="21">
        <f>C1109+1</f>
        <v>147</v>
      </c>
      <c r="D1116" s="458">
        <f>D1109+1</f>
        <v>384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395</v>
      </c>
      <c r="C1117" s="164">
        <f ca="1">IFERROR(YEAR(OFFSET($D$62,C1116,0)),0)</f>
        <v>0</v>
      </c>
      <c r="D1117" s="164">
        <f ca="1">IFERROR(MONTH(OFFSET($D$62,C1116,0)),0)</f>
        <v>0</v>
      </c>
      <c r="E1117" s="527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388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396</v>
      </c>
      <c r="C1119" s="244">
        <f ca="1">IF(ISBLANK(OFFSET($D$62,C1116,0)),0,IF(OFFSET($C$62,C1116,0)&gt;10,ROUND(C1118*am_transport,0),IF(C1118&lt;0,0,C1118)))</f>
        <v>0</v>
      </c>
      <c r="D1119" s="21"/>
      <c r="E1119" s="21"/>
      <c r="F1119" s="21"/>
      <c r="G1119" s="21"/>
      <c r="I1119" s="21"/>
      <c r="J1119" s="458" cm="1">
        <f t="array" aca="1" ref="J1119" ca="1">OFFSET('Środki trwałe'!$C$195,'Rozliczenie dotacji'!D1116,,)</f>
        <v>0</v>
      </c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397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92">ROUND(K1120+L1119,0)</f>
        <v>0</v>
      </c>
      <c r="M1120" s="22">
        <f t="shared" ca="1" si="1192"/>
        <v>0</v>
      </c>
      <c r="N1120" s="22">
        <f t="shared" ca="1" si="1192"/>
        <v>0</v>
      </c>
      <c r="O1120" s="22">
        <f t="shared" ca="1" si="1192"/>
        <v>0</v>
      </c>
      <c r="P1120" s="22">
        <f t="shared" ca="1" si="1192"/>
        <v>0</v>
      </c>
      <c r="Q1120" s="22">
        <f t="shared" ca="1" si="1192"/>
        <v>0</v>
      </c>
      <c r="R1120" s="22">
        <f t="shared" ca="1" si="1192"/>
        <v>0</v>
      </c>
      <c r="S1120" s="22">
        <f t="shared" ca="1" si="1192"/>
        <v>0</v>
      </c>
      <c r="T1120" s="22">
        <f t="shared" ca="1" si="1192"/>
        <v>0</v>
      </c>
      <c r="U1120" s="22">
        <f t="shared" ca="1" si="1192"/>
        <v>0</v>
      </c>
      <c r="V1120" s="22">
        <f t="shared" ca="1" si="1192"/>
        <v>0</v>
      </c>
      <c r="W1120" s="22">
        <f t="shared" ca="1" si="1192"/>
        <v>0</v>
      </c>
      <c r="X1120" s="22">
        <f ca="1">ROUND(W1120+X1119,0)</f>
        <v>0</v>
      </c>
      <c r="Y1120" s="22">
        <f t="shared" ref="Y1120:AA1120" ca="1" si="1193">ROUND(X1120+Y1119,0)</f>
        <v>0</v>
      </c>
      <c r="Z1120" s="22">
        <f t="shared" ca="1" si="1193"/>
        <v>0</v>
      </c>
      <c r="AA1120" s="22">
        <f t="shared" ca="1" si="1193"/>
        <v>0</v>
      </c>
      <c r="AB1120" s="22">
        <f t="shared" ref="AB1120" ca="1" si="1194">ROUND(AA1120+AB1119,0)</f>
        <v>0</v>
      </c>
      <c r="AC1120" s="22">
        <f t="shared" ref="AC1120" ca="1" si="1195">ROUND(AB1120+AC1119,0)</f>
        <v>0</v>
      </c>
      <c r="AD1120" s="22">
        <f t="shared" ref="AD1120" ca="1" si="1196">ROUND(AC1120+AD1119,0)</f>
        <v>0</v>
      </c>
      <c r="AE1120" s="22">
        <f t="shared" ref="AE1120" ca="1" si="1197">ROUND(AD1120+AE1119,0)</f>
        <v>0</v>
      </c>
    </row>
    <row r="1121" spans="1:31" hidden="1">
      <c r="A1121" s="258"/>
      <c r="B1121" s="21" t="s">
        <v>388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98">IF($C1117=LataProjekcji,ROUND($C1118-K1120,0),ROUND(IF(K1119=0,0,$C1118-K1120),0))</f>
        <v>0</v>
      </c>
      <c r="L1121" s="76">
        <f t="shared" ca="1" si="1198"/>
        <v>0</v>
      </c>
      <c r="M1121" s="76">
        <f t="shared" ca="1" si="1198"/>
        <v>0</v>
      </c>
      <c r="N1121" s="76">
        <f t="shared" ca="1" si="1198"/>
        <v>0</v>
      </c>
      <c r="O1121" s="76">
        <f t="shared" ca="1" si="1198"/>
        <v>0</v>
      </c>
      <c r="P1121" s="76">
        <f t="shared" ca="1" si="1198"/>
        <v>0</v>
      </c>
      <c r="Q1121" s="76">
        <f t="shared" ca="1" si="1198"/>
        <v>0</v>
      </c>
      <c r="R1121" s="76">
        <f t="shared" ca="1" si="1198"/>
        <v>0</v>
      </c>
      <c r="S1121" s="76">
        <f t="shared" ca="1" si="1198"/>
        <v>0</v>
      </c>
      <c r="T1121" s="76">
        <f t="shared" ca="1" si="1198"/>
        <v>0</v>
      </c>
      <c r="U1121" s="76">
        <f t="shared" ca="1" si="1198"/>
        <v>0</v>
      </c>
      <c r="V1121" s="76">
        <f t="shared" ca="1" si="1198"/>
        <v>0</v>
      </c>
      <c r="W1121" s="76">
        <f t="shared" ca="1" si="1198"/>
        <v>0</v>
      </c>
      <c r="X1121" s="76">
        <f t="shared" ref="X1121:AA1121" ca="1" si="1199">IF($C1117=LataProjekcji,ROUND($C1118-X1120,0),ROUND(IF(X1119=0,0,$C1118-X1120),0))</f>
        <v>0</v>
      </c>
      <c r="Y1121" s="76">
        <f t="shared" ca="1" si="1199"/>
        <v>0</v>
      </c>
      <c r="Z1121" s="76">
        <f t="shared" ca="1" si="1199"/>
        <v>0</v>
      </c>
      <c r="AA1121" s="76">
        <f t="shared" ca="1" si="1199"/>
        <v>0</v>
      </c>
      <c r="AB1121" s="76">
        <f t="shared" ref="AB1121:AE1121" ca="1" si="1200">IF($C1117=LataProjekcji,ROUND($C1118-AB1120,0),ROUND(IF(AB1119=0,0,$C1118-AB1120),0))</f>
        <v>0</v>
      </c>
      <c r="AC1121" s="76">
        <f t="shared" ca="1" si="1200"/>
        <v>0</v>
      </c>
      <c r="AD1121" s="76">
        <f t="shared" ca="1" si="1200"/>
        <v>0</v>
      </c>
      <c r="AE1121" s="76">
        <f t="shared" ca="1" si="1200"/>
        <v>0</v>
      </c>
    </row>
    <row r="1122" spans="1:31" hidden="1">
      <c r="A1122" s="258"/>
      <c r="B1122" s="21"/>
      <c r="C1122" s="22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374</v>
      </c>
      <c r="C1123" s="21">
        <f>C1116+1</f>
        <v>148</v>
      </c>
      <c r="D1123" s="458">
        <f>D1116+1</f>
        <v>385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395</v>
      </c>
      <c r="C1124" s="164">
        <f ca="1">IFERROR(YEAR(OFFSET($D$62,C1123,0)),0)</f>
        <v>0</v>
      </c>
      <c r="D1124" s="164">
        <f ca="1">IFERROR(MONTH(OFFSET($D$62,C1123,0)),0)</f>
        <v>0</v>
      </c>
      <c r="E1124" s="527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388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396</v>
      </c>
      <c r="C1126" s="244">
        <f ca="1">IF(ISBLANK(OFFSET($D$62,C1123,0)),0,IF(OFFSET($C$62,C1123,0)&gt;10,ROUND(C1125*am_transport,0),IF(C1125&lt;0,0,C1125)))</f>
        <v>0</v>
      </c>
      <c r="D1126" s="21"/>
      <c r="E1126" s="21"/>
      <c r="F1126" s="21"/>
      <c r="G1126" s="21"/>
      <c r="I1126" s="21"/>
      <c r="J1126" s="458" cm="1">
        <f t="array" aca="1" ref="J1126" ca="1">OFFSET('Środki trwałe'!$C$195,'Rozliczenie dotacji'!D1123,,)</f>
        <v>0</v>
      </c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397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201">ROUND(K1127+L1126,0)</f>
        <v>0</v>
      </c>
      <c r="M1127" s="22">
        <f t="shared" ca="1" si="1201"/>
        <v>0</v>
      </c>
      <c r="N1127" s="22">
        <f t="shared" ca="1" si="1201"/>
        <v>0</v>
      </c>
      <c r="O1127" s="22">
        <f t="shared" ca="1" si="1201"/>
        <v>0</v>
      </c>
      <c r="P1127" s="22">
        <f t="shared" ca="1" si="1201"/>
        <v>0</v>
      </c>
      <c r="Q1127" s="22">
        <f t="shared" ca="1" si="1201"/>
        <v>0</v>
      </c>
      <c r="R1127" s="22">
        <f t="shared" ca="1" si="1201"/>
        <v>0</v>
      </c>
      <c r="S1127" s="22">
        <f t="shared" ca="1" si="1201"/>
        <v>0</v>
      </c>
      <c r="T1127" s="22">
        <f t="shared" ca="1" si="1201"/>
        <v>0</v>
      </c>
      <c r="U1127" s="22">
        <f t="shared" ca="1" si="1201"/>
        <v>0</v>
      </c>
      <c r="V1127" s="22">
        <f t="shared" ca="1" si="1201"/>
        <v>0</v>
      </c>
      <c r="W1127" s="22">
        <f t="shared" ca="1" si="1201"/>
        <v>0</v>
      </c>
      <c r="X1127" s="22">
        <f ca="1">ROUND(W1127+X1126,0)</f>
        <v>0</v>
      </c>
      <c r="Y1127" s="22">
        <f t="shared" ref="Y1127:AA1127" ca="1" si="1202">ROUND(X1127+Y1126,0)</f>
        <v>0</v>
      </c>
      <c r="Z1127" s="22">
        <f t="shared" ca="1" si="1202"/>
        <v>0</v>
      </c>
      <c r="AA1127" s="22">
        <f t="shared" ca="1" si="1202"/>
        <v>0</v>
      </c>
      <c r="AB1127" s="22">
        <f t="shared" ref="AB1127" ca="1" si="1203">ROUND(AA1127+AB1126,0)</f>
        <v>0</v>
      </c>
      <c r="AC1127" s="22">
        <f t="shared" ref="AC1127" ca="1" si="1204">ROUND(AB1127+AC1126,0)</f>
        <v>0</v>
      </c>
      <c r="AD1127" s="22">
        <f t="shared" ref="AD1127" ca="1" si="1205">ROUND(AC1127+AD1126,0)</f>
        <v>0</v>
      </c>
      <c r="AE1127" s="22">
        <f t="shared" ref="AE1127" ca="1" si="1206">ROUND(AD1127+AE1126,0)</f>
        <v>0</v>
      </c>
    </row>
    <row r="1128" spans="1:31" hidden="1">
      <c r="A1128" s="258"/>
      <c r="B1128" s="21" t="s">
        <v>388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207">IF($C1124=LataProjekcji,ROUND($C1125-K1127,0),ROUND(IF(K1126=0,0,$C1125-K1127),0))</f>
        <v>0</v>
      </c>
      <c r="L1128" s="76">
        <f t="shared" ca="1" si="1207"/>
        <v>0</v>
      </c>
      <c r="M1128" s="76">
        <f t="shared" ca="1" si="1207"/>
        <v>0</v>
      </c>
      <c r="N1128" s="76">
        <f t="shared" ca="1" si="1207"/>
        <v>0</v>
      </c>
      <c r="O1128" s="76">
        <f t="shared" ca="1" si="1207"/>
        <v>0</v>
      </c>
      <c r="P1128" s="76">
        <f t="shared" ca="1" si="1207"/>
        <v>0</v>
      </c>
      <c r="Q1128" s="76">
        <f t="shared" ca="1" si="1207"/>
        <v>0</v>
      </c>
      <c r="R1128" s="76">
        <f t="shared" ca="1" si="1207"/>
        <v>0</v>
      </c>
      <c r="S1128" s="76">
        <f t="shared" ca="1" si="1207"/>
        <v>0</v>
      </c>
      <c r="T1128" s="76">
        <f t="shared" ca="1" si="1207"/>
        <v>0</v>
      </c>
      <c r="U1128" s="76">
        <f t="shared" ca="1" si="1207"/>
        <v>0</v>
      </c>
      <c r="V1128" s="76">
        <f t="shared" ca="1" si="1207"/>
        <v>0</v>
      </c>
      <c r="W1128" s="76">
        <f t="shared" ca="1" si="1207"/>
        <v>0</v>
      </c>
      <c r="X1128" s="76">
        <f t="shared" ref="X1128:AA1128" ca="1" si="1208">IF($C1124=LataProjekcji,ROUND($C1125-X1127,0),ROUND(IF(X1126=0,0,$C1125-X1127),0))</f>
        <v>0</v>
      </c>
      <c r="Y1128" s="76">
        <f t="shared" ca="1" si="1208"/>
        <v>0</v>
      </c>
      <c r="Z1128" s="76">
        <f t="shared" ca="1" si="1208"/>
        <v>0</v>
      </c>
      <c r="AA1128" s="76">
        <f t="shared" ca="1" si="1208"/>
        <v>0</v>
      </c>
      <c r="AB1128" s="76">
        <f t="shared" ref="AB1128:AE1128" ca="1" si="1209">IF($C1124=LataProjekcji,ROUND($C1125-AB1127,0),ROUND(IF(AB1126=0,0,$C1125-AB1127),0))</f>
        <v>0</v>
      </c>
      <c r="AC1128" s="76">
        <f t="shared" ca="1" si="1209"/>
        <v>0</v>
      </c>
      <c r="AD1128" s="76">
        <f t="shared" ca="1" si="1209"/>
        <v>0</v>
      </c>
      <c r="AE1128" s="76">
        <f t="shared" ca="1" si="1209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374</v>
      </c>
      <c r="C1130" s="21">
        <f>C1123+1</f>
        <v>149</v>
      </c>
      <c r="D1130" s="458">
        <f>D1123+1</f>
        <v>386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395</v>
      </c>
      <c r="C1131" s="164">
        <f ca="1">IFERROR(YEAR(OFFSET($D$62,C1130,0)),0)</f>
        <v>0</v>
      </c>
      <c r="D1131" s="164">
        <f ca="1">IFERROR(MONTH(OFFSET($D$62,C1130,0)),0)</f>
        <v>0</v>
      </c>
      <c r="E1131" s="527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388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396</v>
      </c>
      <c r="C1133" s="244">
        <f ca="1">IF(ISBLANK(OFFSET($D$62,C1130,0)),0,IF(OFFSET($C$62,C1130,0)&gt;10,ROUND(C1132*am_transport,0),IF(C1132&lt;0,0,C1132)))</f>
        <v>0</v>
      </c>
      <c r="D1133" s="21"/>
      <c r="E1133" s="21"/>
      <c r="F1133" s="21"/>
      <c r="G1133" s="21"/>
      <c r="I1133" s="21"/>
      <c r="J1133" s="458" cm="1">
        <f t="array" aca="1" ref="J1133" ca="1">OFFSET('Środki trwałe'!$C$195,'Rozliczenie dotacji'!D1130,,)</f>
        <v>0</v>
      </c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397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210">ROUND(K1134+L1133,0)</f>
        <v>0</v>
      </c>
      <c r="M1134" s="22">
        <f t="shared" ca="1" si="1210"/>
        <v>0</v>
      </c>
      <c r="N1134" s="22">
        <f t="shared" ca="1" si="1210"/>
        <v>0</v>
      </c>
      <c r="O1134" s="22">
        <f t="shared" ca="1" si="1210"/>
        <v>0</v>
      </c>
      <c r="P1134" s="22">
        <f t="shared" ca="1" si="1210"/>
        <v>0</v>
      </c>
      <c r="Q1134" s="22">
        <f t="shared" ca="1" si="1210"/>
        <v>0</v>
      </c>
      <c r="R1134" s="22">
        <f t="shared" ca="1" si="1210"/>
        <v>0</v>
      </c>
      <c r="S1134" s="22">
        <f t="shared" ca="1" si="1210"/>
        <v>0</v>
      </c>
      <c r="T1134" s="22">
        <f t="shared" ca="1" si="1210"/>
        <v>0</v>
      </c>
      <c r="U1134" s="22">
        <f t="shared" ca="1" si="1210"/>
        <v>0</v>
      </c>
      <c r="V1134" s="22">
        <f t="shared" ca="1" si="1210"/>
        <v>0</v>
      </c>
      <c r="W1134" s="22">
        <f t="shared" ca="1" si="1210"/>
        <v>0</v>
      </c>
      <c r="X1134" s="22">
        <f ca="1">ROUND(W1134+X1133,0)</f>
        <v>0</v>
      </c>
      <c r="Y1134" s="22">
        <f t="shared" ref="Y1134:AA1134" ca="1" si="1211">ROUND(X1134+Y1133,0)</f>
        <v>0</v>
      </c>
      <c r="Z1134" s="22">
        <f t="shared" ca="1" si="1211"/>
        <v>0</v>
      </c>
      <c r="AA1134" s="22">
        <f t="shared" ca="1" si="1211"/>
        <v>0</v>
      </c>
      <c r="AB1134" s="22">
        <f t="shared" ref="AB1134" ca="1" si="1212">ROUND(AA1134+AB1133,0)</f>
        <v>0</v>
      </c>
      <c r="AC1134" s="22">
        <f t="shared" ref="AC1134" ca="1" si="1213">ROUND(AB1134+AC1133,0)</f>
        <v>0</v>
      </c>
      <c r="AD1134" s="22">
        <f t="shared" ref="AD1134" ca="1" si="1214">ROUND(AC1134+AD1133,0)</f>
        <v>0</v>
      </c>
      <c r="AE1134" s="22">
        <f t="shared" ref="AE1134" ca="1" si="1215">ROUND(AD1134+AE1133,0)</f>
        <v>0</v>
      </c>
    </row>
    <row r="1135" spans="1:31" hidden="1">
      <c r="A1135" s="258"/>
      <c r="B1135" s="21" t="s">
        <v>388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216">IF($C1131=LataProjekcji,ROUND($C1132-K1134,0),ROUND(IF(K1133=0,0,$C1132-K1134),0))</f>
        <v>0</v>
      </c>
      <c r="L1135" s="76">
        <f t="shared" ca="1" si="1216"/>
        <v>0</v>
      </c>
      <c r="M1135" s="76">
        <f t="shared" ca="1" si="1216"/>
        <v>0</v>
      </c>
      <c r="N1135" s="76">
        <f t="shared" ca="1" si="1216"/>
        <v>0</v>
      </c>
      <c r="O1135" s="76">
        <f t="shared" ca="1" si="1216"/>
        <v>0</v>
      </c>
      <c r="P1135" s="76">
        <f t="shared" ca="1" si="1216"/>
        <v>0</v>
      </c>
      <c r="Q1135" s="76">
        <f t="shared" ca="1" si="1216"/>
        <v>0</v>
      </c>
      <c r="R1135" s="76">
        <f t="shared" ca="1" si="1216"/>
        <v>0</v>
      </c>
      <c r="S1135" s="76">
        <f t="shared" ca="1" si="1216"/>
        <v>0</v>
      </c>
      <c r="T1135" s="76">
        <f t="shared" ca="1" si="1216"/>
        <v>0</v>
      </c>
      <c r="U1135" s="76">
        <f t="shared" ca="1" si="1216"/>
        <v>0</v>
      </c>
      <c r="V1135" s="76">
        <f t="shared" ca="1" si="1216"/>
        <v>0</v>
      </c>
      <c r="W1135" s="76">
        <f t="shared" ca="1" si="1216"/>
        <v>0</v>
      </c>
      <c r="X1135" s="76">
        <f t="shared" ref="X1135:AA1135" ca="1" si="1217">IF($C1131=LataProjekcji,ROUND($C1132-X1134,0),ROUND(IF(X1133=0,0,$C1132-X1134),0))</f>
        <v>0</v>
      </c>
      <c r="Y1135" s="76">
        <f t="shared" ca="1" si="1217"/>
        <v>0</v>
      </c>
      <c r="Z1135" s="76">
        <f t="shared" ca="1" si="1217"/>
        <v>0</v>
      </c>
      <c r="AA1135" s="76">
        <f t="shared" ca="1" si="1217"/>
        <v>0</v>
      </c>
      <c r="AB1135" s="76">
        <f t="shared" ref="AB1135:AE1135" ca="1" si="1218">IF($C1131=LataProjekcji,ROUND($C1132-AB1134,0),ROUND(IF(AB1133=0,0,$C1132-AB1134),0))</f>
        <v>0</v>
      </c>
      <c r="AC1135" s="76">
        <f t="shared" ca="1" si="1218"/>
        <v>0</v>
      </c>
      <c r="AD1135" s="76">
        <f t="shared" ca="1" si="1218"/>
        <v>0</v>
      </c>
      <c r="AE1135" s="76">
        <f t="shared" ca="1" si="1218"/>
        <v>0</v>
      </c>
    </row>
    <row r="1136" spans="1:31" hidden="1">
      <c r="A1136" s="258"/>
      <c r="B1136" s="20"/>
      <c r="C1136" s="21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374</v>
      </c>
      <c r="C1137" s="21">
        <f>C1130+1</f>
        <v>150</v>
      </c>
      <c r="D1137" s="458">
        <f>D1130+1</f>
        <v>387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395</v>
      </c>
      <c r="C1138" s="164">
        <f ca="1">IFERROR(YEAR(OFFSET($D$62,C1137,0)),0)</f>
        <v>0</v>
      </c>
      <c r="D1138" s="164">
        <f ca="1">IFERROR(MONTH(OFFSET($D$62,C1137,0)),0)</f>
        <v>0</v>
      </c>
      <c r="E1138" s="527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388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396</v>
      </c>
      <c r="C1140" s="244">
        <f ca="1">IF(ISBLANK(OFFSET($D$62,C1137,0)),0,IF(OFFSET($C$62,C1137,0)&gt;10,ROUND(C1139*am_transport,0),IF(C1139&lt;0,0,C1139)))</f>
        <v>0</v>
      </c>
      <c r="D1140" s="21"/>
      <c r="E1140" s="21"/>
      <c r="F1140" s="21"/>
      <c r="G1140" s="21"/>
      <c r="I1140" s="21"/>
      <c r="J1140" s="458" cm="1">
        <f t="array" aca="1" ref="J1140" ca="1">OFFSET('Środki trwałe'!$C$195,'Rozliczenie dotacji'!D1137,,)</f>
        <v>0</v>
      </c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397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219">ROUND(K1141+L1140,0)</f>
        <v>0</v>
      </c>
      <c r="M1141" s="22">
        <f t="shared" ca="1" si="1219"/>
        <v>0</v>
      </c>
      <c r="N1141" s="22">
        <f t="shared" ca="1" si="1219"/>
        <v>0</v>
      </c>
      <c r="O1141" s="22">
        <f t="shared" ca="1" si="1219"/>
        <v>0</v>
      </c>
      <c r="P1141" s="22">
        <f t="shared" ca="1" si="1219"/>
        <v>0</v>
      </c>
      <c r="Q1141" s="22">
        <f t="shared" ca="1" si="1219"/>
        <v>0</v>
      </c>
      <c r="R1141" s="22">
        <f t="shared" ca="1" si="1219"/>
        <v>0</v>
      </c>
      <c r="S1141" s="22">
        <f t="shared" ca="1" si="1219"/>
        <v>0</v>
      </c>
      <c r="T1141" s="22">
        <f t="shared" ca="1" si="1219"/>
        <v>0</v>
      </c>
      <c r="U1141" s="22">
        <f t="shared" ca="1" si="1219"/>
        <v>0</v>
      </c>
      <c r="V1141" s="22">
        <f t="shared" ca="1" si="1219"/>
        <v>0</v>
      </c>
      <c r="W1141" s="22">
        <f t="shared" ca="1" si="1219"/>
        <v>0</v>
      </c>
      <c r="X1141" s="22">
        <f ca="1">ROUND(W1141+X1140,0)</f>
        <v>0</v>
      </c>
      <c r="Y1141" s="22">
        <f t="shared" ref="Y1141:AA1141" ca="1" si="1220">ROUND(X1141+Y1140,0)</f>
        <v>0</v>
      </c>
      <c r="Z1141" s="22">
        <f t="shared" ca="1" si="1220"/>
        <v>0</v>
      </c>
      <c r="AA1141" s="22">
        <f t="shared" ca="1" si="1220"/>
        <v>0</v>
      </c>
      <c r="AB1141" s="22">
        <f t="shared" ref="AB1141" ca="1" si="1221">ROUND(AA1141+AB1140,0)</f>
        <v>0</v>
      </c>
      <c r="AC1141" s="22">
        <f t="shared" ref="AC1141" ca="1" si="1222">ROUND(AB1141+AC1140,0)</f>
        <v>0</v>
      </c>
      <c r="AD1141" s="22">
        <f t="shared" ref="AD1141" ca="1" si="1223">ROUND(AC1141+AD1140,0)</f>
        <v>0</v>
      </c>
      <c r="AE1141" s="22">
        <f t="shared" ref="AE1141" ca="1" si="1224">ROUND(AD1141+AE1140,0)</f>
        <v>0</v>
      </c>
    </row>
    <row r="1142" spans="1:31" hidden="1">
      <c r="A1142" s="258"/>
      <c r="B1142" s="21" t="s">
        <v>388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225">IF($C1138=LataProjekcji,ROUND($C1139-K1141,0),ROUND(IF(K1140=0,0,$C1139-K1141),0))</f>
        <v>0</v>
      </c>
      <c r="L1142" s="76">
        <f t="shared" ca="1" si="1225"/>
        <v>0</v>
      </c>
      <c r="M1142" s="76">
        <f t="shared" ca="1" si="1225"/>
        <v>0</v>
      </c>
      <c r="N1142" s="76">
        <f t="shared" ca="1" si="1225"/>
        <v>0</v>
      </c>
      <c r="O1142" s="76">
        <f t="shared" ca="1" si="1225"/>
        <v>0</v>
      </c>
      <c r="P1142" s="76">
        <f t="shared" ca="1" si="1225"/>
        <v>0</v>
      </c>
      <c r="Q1142" s="76">
        <f t="shared" ca="1" si="1225"/>
        <v>0</v>
      </c>
      <c r="R1142" s="76">
        <f t="shared" ca="1" si="1225"/>
        <v>0</v>
      </c>
      <c r="S1142" s="76">
        <f t="shared" ca="1" si="1225"/>
        <v>0</v>
      </c>
      <c r="T1142" s="76">
        <f t="shared" ca="1" si="1225"/>
        <v>0</v>
      </c>
      <c r="U1142" s="76">
        <f t="shared" ca="1" si="1225"/>
        <v>0</v>
      </c>
      <c r="V1142" s="76">
        <f t="shared" ca="1" si="1225"/>
        <v>0</v>
      </c>
      <c r="W1142" s="76">
        <f t="shared" ca="1" si="1225"/>
        <v>0</v>
      </c>
      <c r="X1142" s="76">
        <f t="shared" ref="X1142:AA1142" ca="1" si="1226">IF($C1138=LataProjekcji,ROUND($C1139-X1141,0),ROUND(IF(X1140=0,0,$C1139-X1141),0))</f>
        <v>0</v>
      </c>
      <c r="Y1142" s="76">
        <f t="shared" ca="1" si="1226"/>
        <v>0</v>
      </c>
      <c r="Z1142" s="76">
        <f t="shared" ca="1" si="1226"/>
        <v>0</v>
      </c>
      <c r="AA1142" s="76">
        <f t="shared" ca="1" si="1226"/>
        <v>0</v>
      </c>
      <c r="AB1142" s="76">
        <f t="shared" ref="AB1142:AE1142" ca="1" si="1227">IF($C1138=LataProjekcji,ROUND($C1139-AB1141,0),ROUND(IF(AB1140=0,0,$C1139-AB1141),0))</f>
        <v>0</v>
      </c>
      <c r="AC1142" s="76">
        <f t="shared" ca="1" si="1227"/>
        <v>0</v>
      </c>
      <c r="AD1142" s="76">
        <f t="shared" ca="1" si="1227"/>
        <v>0</v>
      </c>
      <c r="AE1142" s="76">
        <f t="shared" ca="1" si="1227"/>
        <v>0</v>
      </c>
    </row>
    <row r="1143" spans="1:31" hidden="1">
      <c r="A1143" s="258"/>
      <c r="B1143" s="21"/>
      <c r="C1143" s="22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374</v>
      </c>
      <c r="C1144" s="21">
        <f>C1137+1</f>
        <v>151</v>
      </c>
      <c r="D1144" s="458">
        <f>D1137+1</f>
        <v>388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395</v>
      </c>
      <c r="C1145" s="164">
        <f ca="1">IFERROR(YEAR(OFFSET($D$62,C1144,0)),0)</f>
        <v>0</v>
      </c>
      <c r="D1145" s="164">
        <f ca="1">IFERROR(MONTH(OFFSET($D$62,C1144,0)),0)</f>
        <v>0</v>
      </c>
      <c r="E1145" s="527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388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396</v>
      </c>
      <c r="C1147" s="244">
        <f ca="1">IF(ISBLANK(OFFSET($D$62,C1144,0)),0,IF(OFFSET($C$62,C1144,0)&gt;10,ROUND(C1146*am_transport,0),IF(C1146&lt;0,0,C1146)))</f>
        <v>0</v>
      </c>
      <c r="D1147" s="21"/>
      <c r="E1147" s="21"/>
      <c r="F1147" s="21"/>
      <c r="G1147" s="21"/>
      <c r="I1147" s="21"/>
      <c r="J1147" s="458" cm="1">
        <f t="array" aca="1" ref="J1147" ca="1">OFFSET('Środki trwałe'!$C$195,'Rozliczenie dotacji'!D1144,,)</f>
        <v>0</v>
      </c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397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228">ROUND(K1148+L1147,0)</f>
        <v>0</v>
      </c>
      <c r="M1148" s="22">
        <f t="shared" ca="1" si="1228"/>
        <v>0</v>
      </c>
      <c r="N1148" s="22">
        <f t="shared" ca="1" si="1228"/>
        <v>0</v>
      </c>
      <c r="O1148" s="22">
        <f t="shared" ca="1" si="1228"/>
        <v>0</v>
      </c>
      <c r="P1148" s="22">
        <f t="shared" ca="1" si="1228"/>
        <v>0</v>
      </c>
      <c r="Q1148" s="22">
        <f t="shared" ca="1" si="1228"/>
        <v>0</v>
      </c>
      <c r="R1148" s="22">
        <f t="shared" ca="1" si="1228"/>
        <v>0</v>
      </c>
      <c r="S1148" s="22">
        <f t="shared" ca="1" si="1228"/>
        <v>0</v>
      </c>
      <c r="T1148" s="22">
        <f t="shared" ca="1" si="1228"/>
        <v>0</v>
      </c>
      <c r="U1148" s="22">
        <f t="shared" ca="1" si="1228"/>
        <v>0</v>
      </c>
      <c r="V1148" s="22">
        <f t="shared" ca="1" si="1228"/>
        <v>0</v>
      </c>
      <c r="W1148" s="22">
        <f t="shared" ca="1" si="1228"/>
        <v>0</v>
      </c>
      <c r="X1148" s="22">
        <f ca="1">ROUND(W1148+X1147,0)</f>
        <v>0</v>
      </c>
      <c r="Y1148" s="22">
        <f t="shared" ref="Y1148:AA1148" ca="1" si="1229">ROUND(X1148+Y1147,0)</f>
        <v>0</v>
      </c>
      <c r="Z1148" s="22">
        <f t="shared" ca="1" si="1229"/>
        <v>0</v>
      </c>
      <c r="AA1148" s="22">
        <f t="shared" ca="1" si="1229"/>
        <v>0</v>
      </c>
      <c r="AB1148" s="22">
        <f t="shared" ref="AB1148" ca="1" si="1230">ROUND(AA1148+AB1147,0)</f>
        <v>0</v>
      </c>
      <c r="AC1148" s="22">
        <f t="shared" ref="AC1148" ca="1" si="1231">ROUND(AB1148+AC1147,0)</f>
        <v>0</v>
      </c>
      <c r="AD1148" s="22">
        <f t="shared" ref="AD1148" ca="1" si="1232">ROUND(AC1148+AD1147,0)</f>
        <v>0</v>
      </c>
      <c r="AE1148" s="22">
        <f t="shared" ref="AE1148" ca="1" si="1233">ROUND(AD1148+AE1147,0)</f>
        <v>0</v>
      </c>
    </row>
    <row r="1149" spans="1:31" hidden="1">
      <c r="A1149" s="258"/>
      <c r="B1149" s="21" t="s">
        <v>388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234">IF($C1145=LataProjekcji,ROUND($C1146-K1148,0),ROUND(IF(K1147=0,0,$C1146-K1148),0))</f>
        <v>0</v>
      </c>
      <c r="L1149" s="76">
        <f t="shared" ca="1" si="1234"/>
        <v>0</v>
      </c>
      <c r="M1149" s="76">
        <f t="shared" ca="1" si="1234"/>
        <v>0</v>
      </c>
      <c r="N1149" s="76">
        <f t="shared" ca="1" si="1234"/>
        <v>0</v>
      </c>
      <c r="O1149" s="76">
        <f t="shared" ca="1" si="1234"/>
        <v>0</v>
      </c>
      <c r="P1149" s="76">
        <f t="shared" ca="1" si="1234"/>
        <v>0</v>
      </c>
      <c r="Q1149" s="76">
        <f t="shared" ca="1" si="1234"/>
        <v>0</v>
      </c>
      <c r="R1149" s="76">
        <f t="shared" ca="1" si="1234"/>
        <v>0</v>
      </c>
      <c r="S1149" s="76">
        <f t="shared" ca="1" si="1234"/>
        <v>0</v>
      </c>
      <c r="T1149" s="76">
        <f t="shared" ca="1" si="1234"/>
        <v>0</v>
      </c>
      <c r="U1149" s="76">
        <f t="shared" ca="1" si="1234"/>
        <v>0</v>
      </c>
      <c r="V1149" s="76">
        <f t="shared" ca="1" si="1234"/>
        <v>0</v>
      </c>
      <c r="W1149" s="76">
        <f t="shared" ca="1" si="1234"/>
        <v>0</v>
      </c>
      <c r="X1149" s="76">
        <f t="shared" ref="X1149:AA1149" ca="1" si="1235">IF($C1145=LataProjekcji,ROUND($C1146-X1148,0),ROUND(IF(X1147=0,0,$C1146-X1148),0))</f>
        <v>0</v>
      </c>
      <c r="Y1149" s="76">
        <f t="shared" ca="1" si="1235"/>
        <v>0</v>
      </c>
      <c r="Z1149" s="76">
        <f t="shared" ca="1" si="1235"/>
        <v>0</v>
      </c>
      <c r="AA1149" s="76">
        <f t="shared" ca="1" si="1235"/>
        <v>0</v>
      </c>
      <c r="AB1149" s="76">
        <f t="shared" ref="AB1149:AE1149" ca="1" si="1236">IF($C1145=LataProjekcji,ROUND($C1146-AB1148,0),ROUND(IF(AB1147=0,0,$C1146-AB1148),0))</f>
        <v>0</v>
      </c>
      <c r="AC1149" s="76">
        <f t="shared" ca="1" si="1236"/>
        <v>0</v>
      </c>
      <c r="AD1149" s="76">
        <f t="shared" ca="1" si="1236"/>
        <v>0</v>
      </c>
      <c r="AE1149" s="76">
        <f t="shared" ca="1" si="1236"/>
        <v>0</v>
      </c>
    </row>
    <row r="1153" spans="1:31" ht="12.5" hidden="1" thickBot="1"/>
    <row r="1154" spans="1:31" ht="12.5" hidden="1" thickBot="1">
      <c r="A1154" s="258"/>
      <c r="B1154" s="20" t="s">
        <v>375</v>
      </c>
      <c r="C1154" s="249">
        <v>160</v>
      </c>
      <c r="D1154" s="457">
        <v>421</v>
      </c>
      <c r="E1154" s="21" t="s">
        <v>392</v>
      </c>
      <c r="F1154" s="48"/>
      <c r="G1154" s="50" t="s">
        <v>393</v>
      </c>
      <c r="H1154" s="320"/>
      <c r="I1154" s="21" t="s">
        <v>394</v>
      </c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</row>
    <row r="1155" spans="1:31" hidden="1">
      <c r="A1155" s="258"/>
      <c r="B1155" s="21" t="s">
        <v>395</v>
      </c>
      <c r="C1155" s="164">
        <f ca="1">IFERROR(YEAR(OFFSET($D$62,C1154,0)),0)</f>
        <v>0</v>
      </c>
      <c r="D1155" s="164">
        <f ca="1">IFERROR(MONTH(OFFSET($D$62,C1154,0)),0)</f>
        <v>0</v>
      </c>
      <c r="E1155" s="527">
        <f ca="1">IleMiesiecyDoKoncaRokuRozliczenieDotacji</f>
        <v>0</v>
      </c>
      <c r="F1155" s="49"/>
      <c r="G1155" s="51">
        <f>C232-F1155</f>
        <v>0</v>
      </c>
      <c r="H1155" s="321"/>
      <c r="I1155" s="22">
        <f>C232-F1155-G1155</f>
        <v>0</v>
      </c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</row>
    <row r="1156" spans="1:31" hidden="1">
      <c r="A1156" s="258"/>
      <c r="B1156" s="21" t="s">
        <v>388</v>
      </c>
      <c r="C1156" s="244">
        <f ca="1">IF(OFFSET($F$62,C1154,0)&lt;0,0,OFFSET($F$62,C1154,0))</f>
        <v>0</v>
      </c>
      <c r="D1156" s="22" t="str">
        <f ca="1">OFFSET($C$62,C1154,0)</f>
        <v/>
      </c>
      <c r="E1156" s="22">
        <f ca="1">IF(D1156&gt;10,ROUND(($C1157/12)*$E1155,0),$C1156)</f>
        <v>0</v>
      </c>
      <c r="F1156" s="21" t="s">
        <v>403</v>
      </c>
      <c r="G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258"/>
      <c r="B1157" s="21" t="s">
        <v>396</v>
      </c>
      <c r="C1157" s="244">
        <f ca="1">IF(ISBLANK(OFFSET($D$62,C1154,0)),0,IF(OFFSET($C$62,C1154,0)&gt;10,ROUND(C1156*am_inneST,0),IF(C1156&lt;0,0,C1156)))</f>
        <v>0</v>
      </c>
      <c r="D1157" s="21"/>
      <c r="E1157" s="21"/>
      <c r="F1157" s="21"/>
      <c r="G1157" s="21"/>
      <c r="I1157" s="21"/>
      <c r="J1157" s="458" cm="1">
        <f t="array" aca="1" ref="J1157" ca="1">OFFSET('Środki trwałe'!$C$195,'Rozliczenie dotacji'!D1154,,)</f>
        <v>0</v>
      </c>
      <c r="K1157" s="74">
        <f ca="1">ROUND(IF($C1155=LataProjekcji,$E1156,IF($C1155=LataProjekcji,$C1157,0)),0)</f>
        <v>0</v>
      </c>
      <c r="L1157" s="247">
        <f ca="1">ROUND(IF(OR(AND($C1155=LataProjekcji,$E1155&gt;0),AND($C1155=LataProjekcji,$E1155=0,$D1156&lt;=10)),$E1156,IF($C1155&lt;LataProjekcji,IF((SUM($K1157:K1157)+$C1157)&lt;$C1156,$C1157,$C1156-SUM($K1157:K1157)),0)),0)</f>
        <v>0</v>
      </c>
      <c r="M1157" s="247">
        <f ca="1">ROUND(IF(OR(AND($C1155=LataProjekcji,$E1155&gt;0),AND($C1155=LataProjekcji,$E1155=0,$D1156&lt;=10)),$E1156,IF($C1155&lt;LataProjekcji,IF((SUM($K1157:L1157)+$C1157)&lt;$C1156,$C1157,$C1156-SUM($K1157:L1157)),0)),0)</f>
        <v>0</v>
      </c>
      <c r="N1157" s="247">
        <f ca="1">ROUND(IF(OR(AND($C1155=LataProjekcji,$E1155&gt;0),AND($C1155=LataProjekcji,$E1155=0,$D1156&lt;=10)),$E1156,IF($C1155&lt;LataProjekcji,IF((SUM($K1157:M1157)+$C1157)&lt;$C1156,$C1157,$C1156-SUM($K1157:M1157)),0)),0)</f>
        <v>0</v>
      </c>
      <c r="O1157" s="247">
        <f ca="1">ROUND(IF(OR(AND($C1155=LataProjekcji,$E1155&gt;0),AND($C1155=LataProjekcji,$E1155=0,$D1156&lt;=10)),$E1156,IF($C1155&lt;LataProjekcji,IF((SUM($K1157:N1157)+$C1157)&lt;$C1156,$C1157,$C1156-SUM($K1157:N1157)),0)),0)</f>
        <v>0</v>
      </c>
      <c r="P1157" s="247">
        <f ca="1">ROUND(IF(OR(AND($C1155=LataProjekcji,$E1155&gt;0),AND($C1155=LataProjekcji,$E1155=0,$D1156&lt;=10)),$E1156,IF($C1155&lt;LataProjekcji,IF((SUM($K1157:O1157)+$C1157)&lt;$C1156,$C1157,$C1156-SUM($K1157:O1157)),0)),0)</f>
        <v>0</v>
      </c>
      <c r="Q1157" s="247">
        <f ca="1">ROUND(IF(OR(AND($C1155=LataProjekcji,$E1155&gt;0),AND($C1155=LataProjekcji,$E1155=0,$D1156&lt;=10)),$E1156,IF($C1155&lt;LataProjekcji,IF((SUM($K1157:P1157)+$C1157)&lt;$C1156,$C1157,$C1156-SUM($K1157:P1157)),0)),0)</f>
        <v>0</v>
      </c>
      <c r="R1157" s="247">
        <f ca="1">ROUND(IF(OR(AND($C1155=LataProjekcji,$E1155&gt;0),AND($C1155=LataProjekcji,$E1155=0,$D1156&lt;=10)),$E1156,IF($C1155&lt;LataProjekcji,IF((SUM($K1157:Q1157)+$C1157)&lt;$C1156,$C1157,$C1156-SUM($K1157:Q1157)),0)),0)</f>
        <v>0</v>
      </c>
      <c r="S1157" s="247">
        <f ca="1">ROUND(IF(OR(AND($C1155=LataProjekcji,$E1155&gt;0),AND($C1155=LataProjekcji,$E1155=0,$D1156&lt;=10)),$E1156,IF($C1155&lt;LataProjekcji,IF((SUM($K1157:R1157)+$C1157)&lt;$C1156,$C1157,$C1156-SUM($K1157:R1157)),0)),0)</f>
        <v>0</v>
      </c>
      <c r="T1157" s="247">
        <f ca="1">ROUND(IF(OR(AND($C1155=LataProjekcji,$E1155&gt;0),AND($C1155=LataProjekcji,$E1155=0,$D1156&lt;=10)),$E1156,IF($C1155&lt;LataProjekcji,IF((SUM($K1157:S1157)+$C1157)&lt;$C1156,$C1157,$C1156-SUM($K1157:S1157)),0)),0)</f>
        <v>0</v>
      </c>
      <c r="U1157" s="247">
        <f ca="1">ROUND(IF(OR(AND($C1155=LataProjekcji,$E1155&gt;0),AND($C1155=LataProjekcji,$E1155=0,$D1156&lt;=10)),$E1156,IF($C1155&lt;LataProjekcji,IF((SUM($K1157:T1157)+$C1157)&lt;$C1156,$C1157,$C1156-SUM($K1157:T1157)),0)),0)</f>
        <v>0</v>
      </c>
      <c r="V1157" s="247">
        <f ca="1">ROUND(IF(OR(AND($C1155=LataProjekcji,$E1155&gt;0),AND($C1155=LataProjekcji,$E1155=0,$D1156&lt;=10)),$E1156,IF($C1155&lt;LataProjekcji,IF((SUM($K1157:U1157)+$C1157)&lt;$C1156,$C1157,$C1156-SUM($K1157:U1157)),0)),0)</f>
        <v>0</v>
      </c>
      <c r="W1157" s="247">
        <f ca="1">ROUND(IF(OR(AND($C1155=LataProjekcji,$E1155&gt;0),AND($C1155=LataProjekcji,$E1155=0,$D1156&lt;=10)),$E1156,IF($C1155&lt;LataProjekcji,IF((SUM($K1157:V1157)+$C1157)&lt;$C1156,$C1157,$C1156-SUM($K1157:V1157)),0)),0)</f>
        <v>0</v>
      </c>
      <c r="X1157" s="247">
        <f ca="1">ROUND(IF(OR(AND($C1155=LataProjekcji,$E1155&gt;0),AND($C1155=LataProjekcji,$E1155=0,$D1156&lt;=10)),$E1156,IF($C1155&lt;LataProjekcji,IF((SUM($K1157:W1157)+$C1157)&lt;$C1156,$C1157,$C1156-SUM($K1157:W1157)),0)),0)</f>
        <v>0</v>
      </c>
      <c r="Y1157" s="247">
        <f ca="1">ROUND(IF(OR(AND($C1155=LataProjekcji,$E1155&gt;0),AND($C1155=LataProjekcji,$E1155=0,$D1156&lt;=10)),$E1156,IF($C1155&lt;LataProjekcji,IF((SUM($K1157:X1157)+$C1157)&lt;$C1156,$C1157,$C1156-SUM($K1157:X1157)),0)),0)</f>
        <v>0</v>
      </c>
      <c r="Z1157" s="247">
        <f ca="1">ROUND(IF(OR(AND($C1155=LataProjekcji,$E1155&gt;0),AND($C1155=LataProjekcji,$E1155=0,$D1156&lt;=10)),$E1156,IF($C1155&lt;LataProjekcji,IF((SUM($K1157:Y1157)+$C1157)&lt;$C1156,$C1157,$C1156-SUM($K1157:Y1157)),0)),0)</f>
        <v>0</v>
      </c>
      <c r="AA1157" s="247">
        <f ca="1">ROUND(IF(OR(AND($C1155=LataProjekcji,$E1155&gt;0),AND($C1155=LataProjekcji,$E1155=0,$D1156&lt;=10)),$E1156,IF($C1155&lt;LataProjekcji,IF((SUM($K1157:Z1157)+$C1157)&lt;$C1156,$C1157,$C1156-SUM($K1157:Z1157)),0)),0)</f>
        <v>0</v>
      </c>
      <c r="AB1157" s="247">
        <f ca="1">ROUND(IF(OR(AND($C1155=LataProjekcji,$E1155&gt;0),AND($C1155=LataProjekcji,$E1155=0,$D1156&lt;=10)),$E1156,IF($C1155&lt;LataProjekcji,IF((SUM($K1157:AA1157)+$C1157)&lt;$C1156,$C1157,$C1156-SUM($K1157:AA1157)),0)),0)</f>
        <v>0</v>
      </c>
      <c r="AC1157" s="247">
        <f ca="1">ROUND(IF(OR(AND($C1155=LataProjekcji,$E1155&gt;0),AND($C1155=LataProjekcji,$E1155=0,$D1156&lt;=10)),$E1156,IF($C1155&lt;LataProjekcji,IF((SUM($K1157:AB1157)+$C1157)&lt;$C1156,$C1157,$C1156-SUM($K1157:AB1157)),0)),0)</f>
        <v>0</v>
      </c>
      <c r="AD1157" s="247">
        <f ca="1">ROUND(IF(OR(AND($C1155=LataProjekcji,$E1155&gt;0),AND($C1155=LataProjekcji,$E1155=0,$D1156&lt;=10)),$E1156,IF($C1155&lt;LataProjekcji,IF((SUM($K1157:AC1157)+$C1157)&lt;$C1156,$C1157,$C1156-SUM($K1157:AC1157)),0)),0)</f>
        <v>0</v>
      </c>
      <c r="AE1157" s="247">
        <f ca="1">ROUND(IF(OR(AND($C1155=LataProjekcji,$E1155&gt;0),AND($C1155=LataProjekcji,$E1155=0,$D1156&lt;=10)),$E1156,IF($C1155&lt;LataProjekcji,IF((SUM($K1157:AD1157)+$C1157)&lt;$C1156,$C1157,$C1156-SUM($K1157:AD1157)),0)),0)</f>
        <v>0</v>
      </c>
    </row>
    <row r="1158" spans="1:31" hidden="1">
      <c r="A1158" s="258"/>
      <c r="B1158" s="21" t="s">
        <v>397</v>
      </c>
      <c r="C1158" s="22"/>
      <c r="D1158" s="21"/>
      <c r="E1158" s="21"/>
      <c r="F1158" s="21"/>
      <c r="G1158" s="21"/>
      <c r="I1158" s="21"/>
      <c r="J1158" s="21"/>
      <c r="K1158" s="22">
        <f ca="1">ROUND(K1157,0)</f>
        <v>0</v>
      </c>
      <c r="L1158" s="22">
        <f t="shared" ref="L1158:W1158" ca="1" si="1237">ROUND(K1158+L1157,0)</f>
        <v>0</v>
      </c>
      <c r="M1158" s="22">
        <f t="shared" ca="1" si="1237"/>
        <v>0</v>
      </c>
      <c r="N1158" s="22">
        <f t="shared" ca="1" si="1237"/>
        <v>0</v>
      </c>
      <c r="O1158" s="22">
        <f t="shared" ca="1" si="1237"/>
        <v>0</v>
      </c>
      <c r="P1158" s="22">
        <f t="shared" ca="1" si="1237"/>
        <v>0</v>
      </c>
      <c r="Q1158" s="22">
        <f t="shared" ca="1" si="1237"/>
        <v>0</v>
      </c>
      <c r="R1158" s="22">
        <f t="shared" ca="1" si="1237"/>
        <v>0</v>
      </c>
      <c r="S1158" s="22">
        <f t="shared" ca="1" si="1237"/>
        <v>0</v>
      </c>
      <c r="T1158" s="22">
        <f t="shared" ca="1" si="1237"/>
        <v>0</v>
      </c>
      <c r="U1158" s="22">
        <f t="shared" ca="1" si="1237"/>
        <v>0</v>
      </c>
      <c r="V1158" s="22">
        <f t="shared" ca="1" si="1237"/>
        <v>0</v>
      </c>
      <c r="W1158" s="22">
        <f t="shared" ca="1" si="1237"/>
        <v>0</v>
      </c>
      <c r="X1158" s="22">
        <f ca="1">ROUND(W1158+X1157,0)</f>
        <v>0</v>
      </c>
      <c r="Y1158" s="22">
        <f t="shared" ref="Y1158:AA1158" ca="1" si="1238">ROUND(X1158+Y1157,0)</f>
        <v>0</v>
      </c>
      <c r="Z1158" s="22">
        <f t="shared" ca="1" si="1238"/>
        <v>0</v>
      </c>
      <c r="AA1158" s="22">
        <f t="shared" ca="1" si="1238"/>
        <v>0</v>
      </c>
      <c r="AB1158" s="22">
        <f t="shared" ref="AB1158" ca="1" si="1239">ROUND(AA1158+AB1157,0)</f>
        <v>0</v>
      </c>
      <c r="AC1158" s="22">
        <f t="shared" ref="AC1158" ca="1" si="1240">ROUND(AB1158+AC1157,0)</f>
        <v>0</v>
      </c>
      <c r="AD1158" s="22">
        <f t="shared" ref="AD1158" ca="1" si="1241">ROUND(AC1158+AD1157,0)</f>
        <v>0</v>
      </c>
      <c r="AE1158" s="22">
        <f t="shared" ref="AE1158" ca="1" si="1242">ROUND(AD1158+AE1157,0)</f>
        <v>0</v>
      </c>
    </row>
    <row r="1159" spans="1:31" hidden="1">
      <c r="A1159" s="258"/>
      <c r="B1159" s="21" t="s">
        <v>388</v>
      </c>
      <c r="C1159" s="22"/>
      <c r="D1159" s="21"/>
      <c r="E1159" s="21"/>
      <c r="F1159" s="21"/>
      <c r="G1159" s="21"/>
      <c r="I1159" s="21"/>
      <c r="J1159" s="21"/>
      <c r="K1159" s="76">
        <f t="shared" ref="K1159:W1159" ca="1" si="1243">IF($C1155=LataProjekcji,ROUND($C1156-K1158,0),ROUND(IF(K1157=0,0,$C1156-K1158),0))</f>
        <v>0</v>
      </c>
      <c r="L1159" s="76">
        <f t="shared" ca="1" si="1243"/>
        <v>0</v>
      </c>
      <c r="M1159" s="76">
        <f t="shared" ca="1" si="1243"/>
        <v>0</v>
      </c>
      <c r="N1159" s="76">
        <f t="shared" ca="1" si="1243"/>
        <v>0</v>
      </c>
      <c r="O1159" s="76">
        <f t="shared" ca="1" si="1243"/>
        <v>0</v>
      </c>
      <c r="P1159" s="76">
        <f t="shared" ca="1" si="1243"/>
        <v>0</v>
      </c>
      <c r="Q1159" s="76">
        <f t="shared" ca="1" si="1243"/>
        <v>0</v>
      </c>
      <c r="R1159" s="76">
        <f t="shared" ca="1" si="1243"/>
        <v>0</v>
      </c>
      <c r="S1159" s="76">
        <f t="shared" ca="1" si="1243"/>
        <v>0</v>
      </c>
      <c r="T1159" s="76">
        <f t="shared" ca="1" si="1243"/>
        <v>0</v>
      </c>
      <c r="U1159" s="76">
        <f t="shared" ca="1" si="1243"/>
        <v>0</v>
      </c>
      <c r="V1159" s="76">
        <f t="shared" ca="1" si="1243"/>
        <v>0</v>
      </c>
      <c r="W1159" s="76">
        <f t="shared" ca="1" si="1243"/>
        <v>0</v>
      </c>
      <c r="X1159" s="76">
        <f t="shared" ref="X1159:AA1159" ca="1" si="1244">IF($C1155=LataProjekcji,ROUND($C1156-X1158,0),ROUND(IF(X1157=0,0,$C1156-X1158),0))</f>
        <v>0</v>
      </c>
      <c r="Y1159" s="76">
        <f t="shared" ca="1" si="1244"/>
        <v>0</v>
      </c>
      <c r="Z1159" s="76">
        <f t="shared" ca="1" si="1244"/>
        <v>0</v>
      </c>
      <c r="AA1159" s="76">
        <f t="shared" ca="1" si="1244"/>
        <v>0</v>
      </c>
      <c r="AB1159" s="76">
        <f t="shared" ref="AB1159:AE1159" ca="1" si="1245">IF($C1155=LataProjekcji,ROUND($C1156-AB1158,0),ROUND(IF(AB1157=0,0,$C1156-AB1158),0))</f>
        <v>0</v>
      </c>
      <c r="AC1159" s="76">
        <f t="shared" ca="1" si="1245"/>
        <v>0</v>
      </c>
      <c r="AD1159" s="76">
        <f t="shared" ca="1" si="1245"/>
        <v>0</v>
      </c>
      <c r="AE1159" s="76">
        <f t="shared" ca="1" si="1245"/>
        <v>0</v>
      </c>
    </row>
    <row r="1160" spans="1:31" hidden="1">
      <c r="A1160" s="258"/>
      <c r="B1160" s="21"/>
      <c r="C1160" s="22"/>
      <c r="D1160" s="21"/>
      <c r="E1160" s="21"/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0" t="s">
        <v>375</v>
      </c>
      <c r="C1161" s="21">
        <f>C1154+1</f>
        <v>161</v>
      </c>
      <c r="D1161" s="458">
        <f>D1154+1</f>
        <v>422</v>
      </c>
      <c r="E1161" s="21"/>
      <c r="F1161" s="21"/>
      <c r="G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</row>
    <row r="1162" spans="1:31" hidden="1">
      <c r="A1162" s="258"/>
      <c r="B1162" s="21" t="s">
        <v>395</v>
      </c>
      <c r="C1162" s="164">
        <f ca="1">IFERROR(YEAR(OFFSET($D$62,C1161,0)),0)</f>
        <v>0</v>
      </c>
      <c r="D1162" s="164">
        <f ca="1">IFERROR(MONTH(OFFSET($D$62,C1161,0)),0)</f>
        <v>0</v>
      </c>
      <c r="E1162" s="527">
        <f ca="1">IleMiesiecyDoKoncaRokuRozliczenieDotacji</f>
        <v>0</v>
      </c>
      <c r="F1162" s="21"/>
      <c r="G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258"/>
      <c r="B1163" s="21" t="s">
        <v>388</v>
      </c>
      <c r="C1163" s="244">
        <f ca="1">IF(OFFSET($F$62,C1161,0)&lt;0,0,OFFSET($F$62,C1161,0))</f>
        <v>0</v>
      </c>
      <c r="D1163" s="22" t="str">
        <f ca="1">OFFSET($C$62,C1161,0)</f>
        <v/>
      </c>
      <c r="E1163" s="22">
        <f ca="1">IF(D1163&gt;10,ROUND(($C1164/12)*$E1162,0),$C1163)</f>
        <v>0</v>
      </c>
      <c r="F1163" s="21"/>
      <c r="G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258"/>
      <c r="B1164" s="21" t="s">
        <v>396</v>
      </c>
      <c r="C1164" s="244">
        <f ca="1">IF(ISBLANK(OFFSET($D$62,C1161,0)),0,IF(OFFSET($C$62,C1161,0)&gt;10,ROUND(C1163*am_inneST,0),IF(C1163&lt;0,0,C1163)))</f>
        <v>0</v>
      </c>
      <c r="D1164" s="21"/>
      <c r="E1164" s="21"/>
      <c r="F1164" s="21"/>
      <c r="G1164" s="21"/>
      <c r="I1164" s="21"/>
      <c r="J1164" s="458" cm="1">
        <f t="array" aca="1" ref="J1164" ca="1">OFFSET('Środki trwałe'!$C$195,'Rozliczenie dotacji'!D1161,,)</f>
        <v>0</v>
      </c>
      <c r="K1164" s="74">
        <f ca="1">ROUND(IF($C1162=LataProjekcji,$E1163,IF($C1162=LataProjekcji,$C1164,0)),0)</f>
        <v>0</v>
      </c>
      <c r="L1164" s="247">
        <f ca="1">ROUND(IF(OR(AND($C1162=LataProjekcji,$E1162&gt;0),AND($C1162=LataProjekcji,$E1162=0,$D1163&lt;=10)),$E1163,IF($C1162&lt;LataProjekcji,IF((SUM($K1164:K1164)+$C1164)&lt;$C1163,$C1164,$C1163-SUM($K1164:K1164)),0)),0)</f>
        <v>0</v>
      </c>
      <c r="M1164" s="247">
        <f ca="1">ROUND(IF(OR(AND($C1162=LataProjekcji,$E1162&gt;0),AND($C1162=LataProjekcji,$E1162=0,$D1163&lt;=10)),$E1163,IF($C1162&lt;LataProjekcji,IF((SUM($K1164:L1164)+$C1164)&lt;$C1163,$C1164,$C1163-SUM($K1164:L1164)),0)),0)</f>
        <v>0</v>
      </c>
      <c r="N1164" s="247">
        <f ca="1">ROUND(IF(OR(AND($C1162=LataProjekcji,$E1162&gt;0),AND($C1162=LataProjekcji,$E1162=0,$D1163&lt;=10)),$E1163,IF($C1162&lt;LataProjekcji,IF((SUM($K1164:M1164)+$C1164)&lt;$C1163,$C1164,$C1163-SUM($K1164:M1164)),0)),0)</f>
        <v>0</v>
      </c>
      <c r="O1164" s="247">
        <f ca="1">ROUND(IF(OR(AND($C1162=LataProjekcji,$E1162&gt;0),AND($C1162=LataProjekcji,$E1162=0,$D1163&lt;=10)),$E1163,IF($C1162&lt;LataProjekcji,IF((SUM($K1164:N1164)+$C1164)&lt;$C1163,$C1164,$C1163-SUM($K1164:N1164)),0)),0)</f>
        <v>0</v>
      </c>
      <c r="P1164" s="247">
        <f ca="1">ROUND(IF(OR(AND($C1162=LataProjekcji,$E1162&gt;0),AND($C1162=LataProjekcji,$E1162=0,$D1163&lt;=10)),$E1163,IF($C1162&lt;LataProjekcji,IF((SUM($K1164:O1164)+$C1164)&lt;$C1163,$C1164,$C1163-SUM($K1164:O1164)),0)),0)</f>
        <v>0</v>
      </c>
      <c r="Q1164" s="247">
        <f ca="1">ROUND(IF(OR(AND($C1162=LataProjekcji,$E1162&gt;0),AND($C1162=LataProjekcji,$E1162=0,$D1163&lt;=10)),$E1163,IF($C1162&lt;LataProjekcji,IF((SUM($K1164:P1164)+$C1164)&lt;$C1163,$C1164,$C1163-SUM($K1164:P1164)),0)),0)</f>
        <v>0</v>
      </c>
      <c r="R1164" s="247">
        <f ca="1">ROUND(IF(OR(AND($C1162=LataProjekcji,$E1162&gt;0),AND($C1162=LataProjekcji,$E1162=0,$D1163&lt;=10)),$E1163,IF($C1162&lt;LataProjekcji,IF((SUM($K1164:Q1164)+$C1164)&lt;$C1163,$C1164,$C1163-SUM($K1164:Q1164)),0)),0)</f>
        <v>0</v>
      </c>
      <c r="S1164" s="247">
        <f ca="1">ROUND(IF(OR(AND($C1162=LataProjekcji,$E1162&gt;0),AND($C1162=LataProjekcji,$E1162=0,$D1163&lt;=10)),$E1163,IF($C1162&lt;LataProjekcji,IF((SUM($K1164:R1164)+$C1164)&lt;$C1163,$C1164,$C1163-SUM($K1164:R1164)),0)),0)</f>
        <v>0</v>
      </c>
      <c r="T1164" s="247">
        <f ca="1">ROUND(IF(OR(AND($C1162=LataProjekcji,$E1162&gt;0),AND($C1162=LataProjekcji,$E1162=0,$D1163&lt;=10)),$E1163,IF($C1162&lt;LataProjekcji,IF((SUM($K1164:S1164)+$C1164)&lt;$C1163,$C1164,$C1163-SUM($K1164:S1164)),0)),0)</f>
        <v>0</v>
      </c>
      <c r="U1164" s="247">
        <f ca="1">ROUND(IF(OR(AND($C1162=LataProjekcji,$E1162&gt;0),AND($C1162=LataProjekcji,$E1162=0,$D1163&lt;=10)),$E1163,IF($C1162&lt;LataProjekcji,IF((SUM($K1164:T1164)+$C1164)&lt;$C1163,$C1164,$C1163-SUM($K1164:T1164)),0)),0)</f>
        <v>0</v>
      </c>
      <c r="V1164" s="247">
        <f ca="1">ROUND(IF(OR(AND($C1162=LataProjekcji,$E1162&gt;0),AND($C1162=LataProjekcji,$E1162=0,$D1163&lt;=10)),$E1163,IF($C1162&lt;LataProjekcji,IF((SUM($K1164:U1164)+$C1164)&lt;$C1163,$C1164,$C1163-SUM($K1164:U1164)),0)),0)</f>
        <v>0</v>
      </c>
      <c r="W1164" s="247">
        <f ca="1">ROUND(IF(OR(AND($C1162=LataProjekcji,$E1162&gt;0),AND($C1162=LataProjekcji,$E1162=0,$D1163&lt;=10)),$E1163,IF($C1162&lt;LataProjekcji,IF((SUM($K1164:V1164)+$C1164)&lt;$C1163,$C1164,$C1163-SUM($K1164:V1164)),0)),0)</f>
        <v>0</v>
      </c>
      <c r="X1164" s="247">
        <f ca="1">ROUND(IF(OR(AND($C1162=LataProjekcji,$E1162&gt;0),AND($C1162=LataProjekcji,$E1162=0,$D1163&lt;=10)),$E1163,IF($C1162&lt;LataProjekcji,IF((SUM($K1164:W1164)+$C1164)&lt;$C1163,$C1164,$C1163-SUM($K1164:W1164)),0)),0)</f>
        <v>0</v>
      </c>
      <c r="Y1164" s="247">
        <f ca="1">ROUND(IF(OR(AND($C1162=LataProjekcji,$E1162&gt;0),AND($C1162=LataProjekcji,$E1162=0,$D1163&lt;=10)),$E1163,IF($C1162&lt;LataProjekcji,IF((SUM($K1164:X1164)+$C1164)&lt;$C1163,$C1164,$C1163-SUM($K1164:X1164)),0)),0)</f>
        <v>0</v>
      </c>
      <c r="Z1164" s="247">
        <f ca="1">ROUND(IF(OR(AND($C1162=LataProjekcji,$E1162&gt;0),AND($C1162=LataProjekcji,$E1162=0,$D1163&lt;=10)),$E1163,IF($C1162&lt;LataProjekcji,IF((SUM($K1164:Y1164)+$C1164)&lt;$C1163,$C1164,$C1163-SUM($K1164:Y1164)),0)),0)</f>
        <v>0</v>
      </c>
      <c r="AA1164" s="247">
        <f ca="1">ROUND(IF(OR(AND($C1162=LataProjekcji,$E1162&gt;0),AND($C1162=LataProjekcji,$E1162=0,$D1163&lt;=10)),$E1163,IF($C1162&lt;LataProjekcji,IF((SUM($K1164:Z1164)+$C1164)&lt;$C1163,$C1164,$C1163-SUM($K1164:Z1164)),0)),0)</f>
        <v>0</v>
      </c>
      <c r="AB1164" s="247">
        <f ca="1">ROUND(IF(OR(AND($C1162=LataProjekcji,$E1162&gt;0),AND($C1162=LataProjekcji,$E1162=0,$D1163&lt;=10)),$E1163,IF($C1162&lt;LataProjekcji,IF((SUM($K1164:AA1164)+$C1164)&lt;$C1163,$C1164,$C1163-SUM($K1164:AA1164)),0)),0)</f>
        <v>0</v>
      </c>
      <c r="AC1164" s="247">
        <f ca="1">ROUND(IF(OR(AND($C1162=LataProjekcji,$E1162&gt;0),AND($C1162=LataProjekcji,$E1162=0,$D1163&lt;=10)),$E1163,IF($C1162&lt;LataProjekcji,IF((SUM($K1164:AB1164)+$C1164)&lt;$C1163,$C1164,$C1163-SUM($K1164:AB1164)),0)),0)</f>
        <v>0</v>
      </c>
      <c r="AD1164" s="247">
        <f ca="1">ROUND(IF(OR(AND($C1162=LataProjekcji,$E1162&gt;0),AND($C1162=LataProjekcji,$E1162=0,$D1163&lt;=10)),$E1163,IF($C1162&lt;LataProjekcji,IF((SUM($K1164:AC1164)+$C1164)&lt;$C1163,$C1164,$C1163-SUM($K1164:AC1164)),0)),0)</f>
        <v>0</v>
      </c>
      <c r="AE1164" s="247">
        <f ca="1">ROUND(IF(OR(AND($C1162=LataProjekcji,$E1162&gt;0),AND($C1162=LataProjekcji,$E1162=0,$D1163&lt;=10)),$E1163,IF($C1162&lt;LataProjekcji,IF((SUM($K1164:AD1164)+$C1164)&lt;$C1163,$C1164,$C1163-SUM($K1164:AD1164)),0)),0)</f>
        <v>0</v>
      </c>
    </row>
    <row r="1165" spans="1:31" hidden="1">
      <c r="A1165" s="258"/>
      <c r="B1165" s="21" t="s">
        <v>397</v>
      </c>
      <c r="C1165" s="22"/>
      <c r="D1165" s="21"/>
      <c r="E1165" s="21"/>
      <c r="F1165" s="21"/>
      <c r="G1165" s="21"/>
      <c r="I1165" s="21"/>
      <c r="J1165" s="21"/>
      <c r="K1165" s="22">
        <f ca="1">ROUND(K1164,0)</f>
        <v>0</v>
      </c>
      <c r="L1165" s="22">
        <f t="shared" ref="L1165:W1165" ca="1" si="1246">ROUND(K1165+L1164,0)</f>
        <v>0</v>
      </c>
      <c r="M1165" s="22">
        <f t="shared" ca="1" si="1246"/>
        <v>0</v>
      </c>
      <c r="N1165" s="22">
        <f t="shared" ca="1" si="1246"/>
        <v>0</v>
      </c>
      <c r="O1165" s="22">
        <f t="shared" ca="1" si="1246"/>
        <v>0</v>
      </c>
      <c r="P1165" s="22">
        <f t="shared" ca="1" si="1246"/>
        <v>0</v>
      </c>
      <c r="Q1165" s="22">
        <f t="shared" ca="1" si="1246"/>
        <v>0</v>
      </c>
      <c r="R1165" s="22">
        <f t="shared" ca="1" si="1246"/>
        <v>0</v>
      </c>
      <c r="S1165" s="22">
        <f t="shared" ca="1" si="1246"/>
        <v>0</v>
      </c>
      <c r="T1165" s="22">
        <f t="shared" ca="1" si="1246"/>
        <v>0</v>
      </c>
      <c r="U1165" s="22">
        <f t="shared" ca="1" si="1246"/>
        <v>0</v>
      </c>
      <c r="V1165" s="22">
        <f t="shared" ca="1" si="1246"/>
        <v>0</v>
      </c>
      <c r="W1165" s="22">
        <f t="shared" ca="1" si="1246"/>
        <v>0</v>
      </c>
      <c r="X1165" s="22">
        <f ca="1">ROUND(W1165+X1164,0)</f>
        <v>0</v>
      </c>
      <c r="Y1165" s="22">
        <f t="shared" ref="Y1165:AA1165" ca="1" si="1247">ROUND(X1165+Y1164,0)</f>
        <v>0</v>
      </c>
      <c r="Z1165" s="22">
        <f t="shared" ca="1" si="1247"/>
        <v>0</v>
      </c>
      <c r="AA1165" s="22">
        <f t="shared" ca="1" si="1247"/>
        <v>0</v>
      </c>
      <c r="AB1165" s="22">
        <f t="shared" ref="AB1165" ca="1" si="1248">ROUND(AA1165+AB1164,0)</f>
        <v>0</v>
      </c>
      <c r="AC1165" s="22">
        <f t="shared" ref="AC1165" ca="1" si="1249">ROUND(AB1165+AC1164,0)</f>
        <v>0</v>
      </c>
      <c r="AD1165" s="22">
        <f t="shared" ref="AD1165" ca="1" si="1250">ROUND(AC1165+AD1164,0)</f>
        <v>0</v>
      </c>
      <c r="AE1165" s="22">
        <f t="shared" ref="AE1165" ca="1" si="1251">ROUND(AD1165+AE1164,0)</f>
        <v>0</v>
      </c>
    </row>
    <row r="1166" spans="1:31" hidden="1">
      <c r="A1166" s="258"/>
      <c r="B1166" s="21" t="s">
        <v>388</v>
      </c>
      <c r="C1166" s="22"/>
      <c r="D1166" s="21"/>
      <c r="E1166" s="21"/>
      <c r="F1166" s="21"/>
      <c r="G1166" s="21"/>
      <c r="I1166" s="21"/>
      <c r="J1166" s="21"/>
      <c r="K1166" s="76">
        <f t="shared" ref="K1166:W1166" ca="1" si="1252">IF($C1162=LataProjekcji,ROUND($C1163-K1165,0),ROUND(IF(K1164=0,0,$C1163-K1165),0))</f>
        <v>0</v>
      </c>
      <c r="L1166" s="76">
        <f t="shared" ca="1" si="1252"/>
        <v>0</v>
      </c>
      <c r="M1166" s="76">
        <f t="shared" ca="1" si="1252"/>
        <v>0</v>
      </c>
      <c r="N1166" s="76">
        <f t="shared" ca="1" si="1252"/>
        <v>0</v>
      </c>
      <c r="O1166" s="76">
        <f t="shared" ca="1" si="1252"/>
        <v>0</v>
      </c>
      <c r="P1166" s="76">
        <f t="shared" ca="1" si="1252"/>
        <v>0</v>
      </c>
      <c r="Q1166" s="76">
        <f t="shared" ca="1" si="1252"/>
        <v>0</v>
      </c>
      <c r="R1166" s="76">
        <f t="shared" ca="1" si="1252"/>
        <v>0</v>
      </c>
      <c r="S1166" s="76">
        <f t="shared" ca="1" si="1252"/>
        <v>0</v>
      </c>
      <c r="T1166" s="76">
        <f t="shared" ca="1" si="1252"/>
        <v>0</v>
      </c>
      <c r="U1166" s="76">
        <f t="shared" ca="1" si="1252"/>
        <v>0</v>
      </c>
      <c r="V1166" s="76">
        <f t="shared" ca="1" si="1252"/>
        <v>0</v>
      </c>
      <c r="W1166" s="76">
        <f t="shared" ca="1" si="1252"/>
        <v>0</v>
      </c>
      <c r="X1166" s="76">
        <f t="shared" ref="X1166:AA1166" ca="1" si="1253">IF($C1162=LataProjekcji,ROUND($C1163-X1165,0),ROUND(IF(X1164=0,0,$C1163-X1165),0))</f>
        <v>0</v>
      </c>
      <c r="Y1166" s="76">
        <f t="shared" ca="1" si="1253"/>
        <v>0</v>
      </c>
      <c r="Z1166" s="76">
        <f t="shared" ca="1" si="1253"/>
        <v>0</v>
      </c>
      <c r="AA1166" s="76">
        <f t="shared" ca="1" si="1253"/>
        <v>0</v>
      </c>
      <c r="AB1166" s="76">
        <f t="shared" ref="AB1166:AE1166" ca="1" si="1254">IF($C1162=LataProjekcji,ROUND($C1163-AB1165,0),ROUND(IF(AB1164=0,0,$C1163-AB1165),0))</f>
        <v>0</v>
      </c>
      <c r="AC1166" s="76">
        <f t="shared" ca="1" si="1254"/>
        <v>0</v>
      </c>
      <c r="AD1166" s="76">
        <f t="shared" ca="1" si="1254"/>
        <v>0</v>
      </c>
      <c r="AE1166" s="76">
        <f t="shared" ca="1" si="1254"/>
        <v>0</v>
      </c>
    </row>
    <row r="1167" spans="1:31" hidden="1">
      <c r="A1167" s="258"/>
      <c r="B1167" s="20"/>
      <c r="C1167" s="21"/>
      <c r="D1167" s="21"/>
      <c r="E1167" s="21"/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0" t="s">
        <v>375</v>
      </c>
      <c r="C1168" s="21">
        <f>C1161+1</f>
        <v>162</v>
      </c>
      <c r="D1168" s="458">
        <f>D1161+1</f>
        <v>423</v>
      </c>
      <c r="E1168" s="21"/>
      <c r="F1168" s="21"/>
      <c r="G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</row>
    <row r="1169" spans="1:31" hidden="1">
      <c r="A1169" s="258"/>
      <c r="B1169" s="21" t="s">
        <v>395</v>
      </c>
      <c r="C1169" s="164">
        <f ca="1">IFERROR(YEAR(OFFSET($D$62,C1168,0)),0)</f>
        <v>0</v>
      </c>
      <c r="D1169" s="164">
        <f ca="1">IFERROR(MONTH(OFFSET($D$62,C1168,0)),0)</f>
        <v>0</v>
      </c>
      <c r="E1169" s="527">
        <f ca="1">IleMiesiecyDoKoncaRokuRozliczenieDotacji</f>
        <v>0</v>
      </c>
      <c r="F1169" s="21"/>
      <c r="G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</row>
    <row r="1170" spans="1:31" hidden="1">
      <c r="A1170" s="258"/>
      <c r="B1170" s="21" t="s">
        <v>388</v>
      </c>
      <c r="C1170" s="244">
        <f ca="1">IF(OFFSET($F$62,C1168,0)&lt;0,0,OFFSET($F$62,C1168,0))</f>
        <v>0</v>
      </c>
      <c r="D1170" s="22" t="str">
        <f ca="1">OFFSET($C$62,C1168,0)</f>
        <v/>
      </c>
      <c r="E1170" s="22">
        <f ca="1">IF(D1170&gt;10,ROUND(($C1171/12)*$E1169,0),$C1170)</f>
        <v>0</v>
      </c>
      <c r="F1170" s="21"/>
      <c r="G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</row>
    <row r="1171" spans="1:31" hidden="1">
      <c r="A1171" s="258"/>
      <c r="B1171" s="21" t="s">
        <v>396</v>
      </c>
      <c r="C1171" s="244">
        <f ca="1">IF(ISBLANK(OFFSET($D$62,C1168,0)),0,IF(OFFSET($C$62,C1168,0)&gt;10,ROUND(C1170*am_inneST,0),IF(C1170&lt;0,0,C1170)))</f>
        <v>0</v>
      </c>
      <c r="D1171" s="21"/>
      <c r="E1171" s="21"/>
      <c r="F1171" s="21"/>
      <c r="G1171" s="21"/>
      <c r="I1171" s="21"/>
      <c r="J1171" s="458" cm="1">
        <f t="array" aca="1" ref="J1171" ca="1">OFFSET('Środki trwałe'!$C$195,'Rozliczenie dotacji'!D1168,,)</f>
        <v>0</v>
      </c>
      <c r="K1171" s="74">
        <f ca="1">ROUND(IF($C1169=LataProjekcji,$E1170,IF($C1169=LataProjekcji,$C1171,0)),0)</f>
        <v>0</v>
      </c>
      <c r="L1171" s="247">
        <f ca="1">ROUND(IF(OR(AND($C1169=LataProjekcji,$E1169&gt;0),AND($C1169=LataProjekcji,$E1169=0,$D1170&lt;=10)),$E1170,IF($C1169&lt;LataProjekcji,IF((SUM($K1171:K1171)+$C1171)&lt;$C1170,$C1171,$C1170-SUM($K1171:K1171)),0)),0)</f>
        <v>0</v>
      </c>
      <c r="M1171" s="247">
        <f ca="1">ROUND(IF(OR(AND($C1169=LataProjekcji,$E1169&gt;0),AND($C1169=LataProjekcji,$E1169=0,$D1170&lt;=10)),$E1170,IF($C1169&lt;LataProjekcji,IF((SUM($K1171:L1171)+$C1171)&lt;$C1170,$C1171,$C1170-SUM($K1171:L1171)),0)),0)</f>
        <v>0</v>
      </c>
      <c r="N1171" s="247">
        <f ca="1">ROUND(IF(OR(AND($C1169=LataProjekcji,$E1169&gt;0),AND($C1169=LataProjekcji,$E1169=0,$D1170&lt;=10)),$E1170,IF($C1169&lt;LataProjekcji,IF((SUM($K1171:M1171)+$C1171)&lt;$C1170,$C1171,$C1170-SUM($K1171:M1171)),0)),0)</f>
        <v>0</v>
      </c>
      <c r="O1171" s="247">
        <f ca="1">ROUND(IF(OR(AND($C1169=LataProjekcji,$E1169&gt;0),AND($C1169=LataProjekcji,$E1169=0,$D1170&lt;=10)),$E1170,IF($C1169&lt;LataProjekcji,IF((SUM($K1171:N1171)+$C1171)&lt;$C1170,$C1171,$C1170-SUM($K1171:N1171)),0)),0)</f>
        <v>0</v>
      </c>
      <c r="P1171" s="247">
        <f ca="1">ROUND(IF(OR(AND($C1169=LataProjekcji,$E1169&gt;0),AND($C1169=LataProjekcji,$E1169=0,$D1170&lt;=10)),$E1170,IF($C1169&lt;LataProjekcji,IF((SUM($K1171:O1171)+$C1171)&lt;$C1170,$C1171,$C1170-SUM($K1171:O1171)),0)),0)</f>
        <v>0</v>
      </c>
      <c r="Q1171" s="247">
        <f ca="1">ROUND(IF(OR(AND($C1169=LataProjekcji,$E1169&gt;0),AND($C1169=LataProjekcji,$E1169=0,$D1170&lt;=10)),$E1170,IF($C1169&lt;LataProjekcji,IF((SUM($K1171:P1171)+$C1171)&lt;$C1170,$C1171,$C1170-SUM($K1171:P1171)),0)),0)</f>
        <v>0</v>
      </c>
      <c r="R1171" s="247">
        <f ca="1">ROUND(IF(OR(AND($C1169=LataProjekcji,$E1169&gt;0),AND($C1169=LataProjekcji,$E1169=0,$D1170&lt;=10)),$E1170,IF($C1169&lt;LataProjekcji,IF((SUM($K1171:Q1171)+$C1171)&lt;$C1170,$C1171,$C1170-SUM($K1171:Q1171)),0)),0)</f>
        <v>0</v>
      </c>
      <c r="S1171" s="247">
        <f ca="1">ROUND(IF(OR(AND($C1169=LataProjekcji,$E1169&gt;0),AND($C1169=LataProjekcji,$E1169=0,$D1170&lt;=10)),$E1170,IF($C1169&lt;LataProjekcji,IF((SUM($K1171:R1171)+$C1171)&lt;$C1170,$C1171,$C1170-SUM($K1171:R1171)),0)),0)</f>
        <v>0</v>
      </c>
      <c r="T1171" s="247">
        <f ca="1">ROUND(IF(OR(AND($C1169=LataProjekcji,$E1169&gt;0),AND($C1169=LataProjekcji,$E1169=0,$D1170&lt;=10)),$E1170,IF($C1169&lt;LataProjekcji,IF((SUM($K1171:S1171)+$C1171)&lt;$C1170,$C1171,$C1170-SUM($K1171:S1171)),0)),0)</f>
        <v>0</v>
      </c>
      <c r="U1171" s="247">
        <f ca="1">ROUND(IF(OR(AND($C1169=LataProjekcji,$E1169&gt;0),AND($C1169=LataProjekcji,$E1169=0,$D1170&lt;=10)),$E1170,IF($C1169&lt;LataProjekcji,IF((SUM($K1171:T1171)+$C1171)&lt;$C1170,$C1171,$C1170-SUM($K1171:T1171)),0)),0)</f>
        <v>0</v>
      </c>
      <c r="V1171" s="247">
        <f ca="1">ROUND(IF(OR(AND($C1169=LataProjekcji,$E1169&gt;0),AND($C1169=LataProjekcji,$E1169=0,$D1170&lt;=10)),$E1170,IF($C1169&lt;LataProjekcji,IF((SUM($K1171:U1171)+$C1171)&lt;$C1170,$C1171,$C1170-SUM($K1171:U1171)),0)),0)</f>
        <v>0</v>
      </c>
      <c r="W1171" s="247">
        <f ca="1">ROUND(IF(OR(AND($C1169=LataProjekcji,$E1169&gt;0),AND($C1169=LataProjekcji,$E1169=0,$D1170&lt;=10)),$E1170,IF($C1169&lt;LataProjekcji,IF((SUM($K1171:V1171)+$C1171)&lt;$C1170,$C1171,$C1170-SUM($K1171:V1171)),0)),0)</f>
        <v>0</v>
      </c>
      <c r="X1171" s="247">
        <f ca="1">ROUND(IF(OR(AND($C1169=LataProjekcji,$E1169&gt;0),AND($C1169=LataProjekcji,$E1169=0,$D1170&lt;=10)),$E1170,IF($C1169&lt;LataProjekcji,IF((SUM($K1171:W1171)+$C1171)&lt;$C1170,$C1171,$C1170-SUM($K1171:W1171)),0)),0)</f>
        <v>0</v>
      </c>
      <c r="Y1171" s="247">
        <f ca="1">ROUND(IF(OR(AND($C1169=LataProjekcji,$E1169&gt;0),AND($C1169=LataProjekcji,$E1169=0,$D1170&lt;=10)),$E1170,IF($C1169&lt;LataProjekcji,IF((SUM($K1171:X1171)+$C1171)&lt;$C1170,$C1171,$C1170-SUM($K1171:X1171)),0)),0)</f>
        <v>0</v>
      </c>
      <c r="Z1171" s="247">
        <f ca="1">ROUND(IF(OR(AND($C1169=LataProjekcji,$E1169&gt;0),AND($C1169=LataProjekcji,$E1169=0,$D1170&lt;=10)),$E1170,IF($C1169&lt;LataProjekcji,IF((SUM($K1171:Y1171)+$C1171)&lt;$C1170,$C1171,$C1170-SUM($K1171:Y1171)),0)),0)</f>
        <v>0</v>
      </c>
      <c r="AA1171" s="247">
        <f ca="1">ROUND(IF(OR(AND($C1169=LataProjekcji,$E1169&gt;0),AND($C1169=LataProjekcji,$E1169=0,$D1170&lt;=10)),$E1170,IF($C1169&lt;LataProjekcji,IF((SUM($K1171:Z1171)+$C1171)&lt;$C1170,$C1171,$C1170-SUM($K1171:Z1171)),0)),0)</f>
        <v>0</v>
      </c>
      <c r="AB1171" s="247">
        <f ca="1">ROUND(IF(OR(AND($C1169=LataProjekcji,$E1169&gt;0),AND($C1169=LataProjekcji,$E1169=0,$D1170&lt;=10)),$E1170,IF($C1169&lt;LataProjekcji,IF((SUM($K1171:AA1171)+$C1171)&lt;$C1170,$C1171,$C1170-SUM($K1171:AA1171)),0)),0)</f>
        <v>0</v>
      </c>
      <c r="AC1171" s="247">
        <f ca="1">ROUND(IF(OR(AND($C1169=LataProjekcji,$E1169&gt;0),AND($C1169=LataProjekcji,$E1169=0,$D1170&lt;=10)),$E1170,IF($C1169&lt;LataProjekcji,IF((SUM($K1171:AB1171)+$C1171)&lt;$C1170,$C1171,$C1170-SUM($K1171:AB1171)),0)),0)</f>
        <v>0</v>
      </c>
      <c r="AD1171" s="247">
        <f ca="1">ROUND(IF(OR(AND($C1169=LataProjekcji,$E1169&gt;0),AND($C1169=LataProjekcji,$E1169=0,$D1170&lt;=10)),$E1170,IF($C1169&lt;LataProjekcji,IF((SUM($K1171:AC1171)+$C1171)&lt;$C1170,$C1171,$C1170-SUM($K1171:AC1171)),0)),0)</f>
        <v>0</v>
      </c>
      <c r="AE1171" s="247">
        <f ca="1">ROUND(IF(OR(AND($C1169=LataProjekcji,$E1169&gt;0),AND($C1169=LataProjekcji,$E1169=0,$D1170&lt;=10)),$E1170,IF($C1169&lt;LataProjekcji,IF((SUM($K1171:AD1171)+$C1171)&lt;$C1170,$C1171,$C1170-SUM($K1171:AD1171)),0)),0)</f>
        <v>0</v>
      </c>
    </row>
    <row r="1172" spans="1:31" hidden="1">
      <c r="A1172" s="258"/>
      <c r="B1172" s="21" t="s">
        <v>397</v>
      </c>
      <c r="C1172" s="22"/>
      <c r="D1172" s="21"/>
      <c r="E1172" s="21"/>
      <c r="F1172" s="21"/>
      <c r="G1172" s="21"/>
      <c r="I1172" s="21"/>
      <c r="J1172" s="21"/>
      <c r="K1172" s="22">
        <f ca="1">ROUND(K1171,0)</f>
        <v>0</v>
      </c>
      <c r="L1172" s="22">
        <f t="shared" ref="L1172:W1172" ca="1" si="1255">ROUND(K1172+L1171,0)</f>
        <v>0</v>
      </c>
      <c r="M1172" s="22">
        <f t="shared" ca="1" si="1255"/>
        <v>0</v>
      </c>
      <c r="N1172" s="22">
        <f t="shared" ca="1" si="1255"/>
        <v>0</v>
      </c>
      <c r="O1172" s="22">
        <f t="shared" ca="1" si="1255"/>
        <v>0</v>
      </c>
      <c r="P1172" s="22">
        <f t="shared" ca="1" si="1255"/>
        <v>0</v>
      </c>
      <c r="Q1172" s="22">
        <f t="shared" ca="1" si="1255"/>
        <v>0</v>
      </c>
      <c r="R1172" s="22">
        <f t="shared" ca="1" si="1255"/>
        <v>0</v>
      </c>
      <c r="S1172" s="22">
        <f t="shared" ca="1" si="1255"/>
        <v>0</v>
      </c>
      <c r="T1172" s="22">
        <f t="shared" ca="1" si="1255"/>
        <v>0</v>
      </c>
      <c r="U1172" s="22">
        <f t="shared" ca="1" si="1255"/>
        <v>0</v>
      </c>
      <c r="V1172" s="22">
        <f t="shared" ca="1" si="1255"/>
        <v>0</v>
      </c>
      <c r="W1172" s="22">
        <f t="shared" ca="1" si="1255"/>
        <v>0</v>
      </c>
      <c r="X1172" s="22">
        <f ca="1">ROUND(W1172+X1171,0)</f>
        <v>0</v>
      </c>
      <c r="Y1172" s="22">
        <f t="shared" ref="Y1172:AA1172" ca="1" si="1256">ROUND(X1172+Y1171,0)</f>
        <v>0</v>
      </c>
      <c r="Z1172" s="22">
        <f t="shared" ca="1" si="1256"/>
        <v>0</v>
      </c>
      <c r="AA1172" s="22">
        <f t="shared" ca="1" si="1256"/>
        <v>0</v>
      </c>
      <c r="AB1172" s="22">
        <f t="shared" ref="AB1172" ca="1" si="1257">ROUND(AA1172+AB1171,0)</f>
        <v>0</v>
      </c>
      <c r="AC1172" s="22">
        <f t="shared" ref="AC1172" ca="1" si="1258">ROUND(AB1172+AC1171,0)</f>
        <v>0</v>
      </c>
      <c r="AD1172" s="22">
        <f t="shared" ref="AD1172" ca="1" si="1259">ROUND(AC1172+AD1171,0)</f>
        <v>0</v>
      </c>
      <c r="AE1172" s="22">
        <f t="shared" ref="AE1172" ca="1" si="1260">ROUND(AD1172+AE1171,0)</f>
        <v>0</v>
      </c>
    </row>
    <row r="1173" spans="1:31" hidden="1">
      <c r="A1173" s="258"/>
      <c r="B1173" s="21" t="s">
        <v>388</v>
      </c>
      <c r="C1173" s="22"/>
      <c r="D1173" s="21"/>
      <c r="E1173" s="21"/>
      <c r="F1173" s="21"/>
      <c r="G1173" s="21"/>
      <c r="I1173" s="21"/>
      <c r="J1173" s="21"/>
      <c r="K1173" s="76">
        <f t="shared" ref="K1173:W1173" ca="1" si="1261">IF($C1169=LataProjekcji,ROUND($C1170-K1172,0),ROUND(IF(K1171=0,0,$C1170-K1172),0))</f>
        <v>0</v>
      </c>
      <c r="L1173" s="76">
        <f t="shared" ca="1" si="1261"/>
        <v>0</v>
      </c>
      <c r="M1173" s="76">
        <f t="shared" ca="1" si="1261"/>
        <v>0</v>
      </c>
      <c r="N1173" s="76">
        <f t="shared" ca="1" si="1261"/>
        <v>0</v>
      </c>
      <c r="O1173" s="76">
        <f t="shared" ca="1" si="1261"/>
        <v>0</v>
      </c>
      <c r="P1173" s="76">
        <f t="shared" ca="1" si="1261"/>
        <v>0</v>
      </c>
      <c r="Q1173" s="76">
        <f t="shared" ca="1" si="1261"/>
        <v>0</v>
      </c>
      <c r="R1173" s="76">
        <f t="shared" ca="1" si="1261"/>
        <v>0</v>
      </c>
      <c r="S1173" s="76">
        <f t="shared" ca="1" si="1261"/>
        <v>0</v>
      </c>
      <c r="T1173" s="76">
        <f t="shared" ca="1" si="1261"/>
        <v>0</v>
      </c>
      <c r="U1173" s="76">
        <f t="shared" ca="1" si="1261"/>
        <v>0</v>
      </c>
      <c r="V1173" s="76">
        <f t="shared" ca="1" si="1261"/>
        <v>0</v>
      </c>
      <c r="W1173" s="76">
        <f t="shared" ca="1" si="1261"/>
        <v>0</v>
      </c>
      <c r="X1173" s="76">
        <f t="shared" ref="X1173:AA1173" ca="1" si="1262">IF($C1169=LataProjekcji,ROUND($C1170-X1172,0),ROUND(IF(X1171=0,0,$C1170-X1172),0))</f>
        <v>0</v>
      </c>
      <c r="Y1173" s="76">
        <f t="shared" ca="1" si="1262"/>
        <v>0</v>
      </c>
      <c r="Z1173" s="76">
        <f t="shared" ca="1" si="1262"/>
        <v>0</v>
      </c>
      <c r="AA1173" s="76">
        <f t="shared" ca="1" si="1262"/>
        <v>0</v>
      </c>
      <c r="AB1173" s="76">
        <f t="shared" ref="AB1173:AE1173" ca="1" si="1263">IF($C1169=LataProjekcji,ROUND($C1170-AB1172,0),ROUND(IF(AB1171=0,0,$C1170-AB1172),0))</f>
        <v>0</v>
      </c>
      <c r="AC1173" s="76">
        <f t="shared" ca="1" si="1263"/>
        <v>0</v>
      </c>
      <c r="AD1173" s="76">
        <f t="shared" ca="1" si="1263"/>
        <v>0</v>
      </c>
      <c r="AE1173" s="76">
        <f t="shared" ca="1" si="1263"/>
        <v>0</v>
      </c>
    </row>
    <row r="1174" spans="1:31" hidden="1">
      <c r="A1174" s="258"/>
      <c r="B1174" s="21"/>
      <c r="C1174" s="22"/>
      <c r="D1174" s="21"/>
      <c r="E1174" s="21"/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0" t="s">
        <v>375</v>
      </c>
      <c r="C1175" s="21">
        <f>C1168+1</f>
        <v>163</v>
      </c>
      <c r="D1175" s="458">
        <f>D1168+1</f>
        <v>424</v>
      </c>
      <c r="E1175" s="21"/>
      <c r="F1175" s="21"/>
      <c r="G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258"/>
      <c r="B1176" s="21" t="s">
        <v>395</v>
      </c>
      <c r="C1176" s="164">
        <f ca="1">IFERROR(YEAR(OFFSET($D$62,C1175,0)),0)</f>
        <v>0</v>
      </c>
      <c r="D1176" s="164">
        <f ca="1">IFERROR(MONTH(OFFSET($D$62,C1175,0)),0)</f>
        <v>0</v>
      </c>
      <c r="E1176" s="527">
        <f ca="1">IleMiesiecyDoKoncaRokuRozliczenieDotacji</f>
        <v>0</v>
      </c>
      <c r="F1176" s="21"/>
      <c r="G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258"/>
      <c r="B1177" s="21" t="s">
        <v>388</v>
      </c>
      <c r="C1177" s="244">
        <f ca="1">IF(OFFSET($F$62,C1175,0)&lt;0,0,OFFSET($F$62,C1175,0))</f>
        <v>0</v>
      </c>
      <c r="D1177" s="22" t="str">
        <f ca="1">OFFSET($C$62,C1175,0)</f>
        <v/>
      </c>
      <c r="E1177" s="22">
        <f ca="1">IF(D1177&gt;10,ROUND(($C1178/12)*$E1176,0),$C1177)</f>
        <v>0</v>
      </c>
      <c r="F1177" s="21"/>
      <c r="G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</row>
    <row r="1178" spans="1:31" hidden="1">
      <c r="A1178" s="258"/>
      <c r="B1178" s="21" t="s">
        <v>396</v>
      </c>
      <c r="C1178" s="244">
        <f ca="1">IF(ISBLANK(OFFSET($D$62,C1175,0)),0,IF(OFFSET($C$62,C1175,0)&gt;10,ROUND(C1177*am_inneST,0),IF(C1177&lt;0,0,C1177)))</f>
        <v>0</v>
      </c>
      <c r="D1178" s="21"/>
      <c r="E1178" s="21"/>
      <c r="F1178" s="21"/>
      <c r="G1178" s="21"/>
      <c r="I1178" s="21"/>
      <c r="J1178" s="458" cm="1">
        <f t="array" aca="1" ref="J1178" ca="1">OFFSET('Środki trwałe'!$C$195,'Rozliczenie dotacji'!D1175,,)</f>
        <v>0</v>
      </c>
      <c r="K1178" s="74">
        <f ca="1">ROUND(IF($C1176=LataProjekcji,$E1177,IF($C1176=LataProjekcji,$C1178,0)),0)</f>
        <v>0</v>
      </c>
      <c r="L1178" s="247">
        <f ca="1">ROUND(IF(OR(AND($C1176=LataProjekcji,$E1176&gt;0),AND($C1176=LataProjekcji,$E1176=0,$D1177&lt;=10)),$E1177,IF($C1176&lt;LataProjekcji,IF((SUM($K1178:K1178)+$C1178)&lt;$C1177,$C1178,$C1177-SUM($K1178:K1178)),0)),0)</f>
        <v>0</v>
      </c>
      <c r="M1178" s="247">
        <f ca="1">ROUND(IF(OR(AND($C1176=LataProjekcji,$E1176&gt;0),AND($C1176=LataProjekcji,$E1176=0,$D1177&lt;=10)),$E1177,IF($C1176&lt;LataProjekcji,IF((SUM($K1178:L1178)+$C1178)&lt;$C1177,$C1178,$C1177-SUM($K1178:L1178)),0)),0)</f>
        <v>0</v>
      </c>
      <c r="N1178" s="247">
        <f ca="1">ROUND(IF(OR(AND($C1176=LataProjekcji,$E1176&gt;0),AND($C1176=LataProjekcji,$E1176=0,$D1177&lt;=10)),$E1177,IF($C1176&lt;LataProjekcji,IF((SUM($K1178:M1178)+$C1178)&lt;$C1177,$C1178,$C1177-SUM($K1178:M1178)),0)),0)</f>
        <v>0</v>
      </c>
      <c r="O1178" s="247">
        <f ca="1">ROUND(IF(OR(AND($C1176=LataProjekcji,$E1176&gt;0),AND($C1176=LataProjekcji,$E1176=0,$D1177&lt;=10)),$E1177,IF($C1176&lt;LataProjekcji,IF((SUM($K1178:N1178)+$C1178)&lt;$C1177,$C1178,$C1177-SUM($K1178:N1178)),0)),0)</f>
        <v>0</v>
      </c>
      <c r="P1178" s="247">
        <f ca="1">ROUND(IF(OR(AND($C1176=LataProjekcji,$E1176&gt;0),AND($C1176=LataProjekcji,$E1176=0,$D1177&lt;=10)),$E1177,IF($C1176&lt;LataProjekcji,IF((SUM($K1178:O1178)+$C1178)&lt;$C1177,$C1178,$C1177-SUM($K1178:O1178)),0)),0)</f>
        <v>0</v>
      </c>
      <c r="Q1178" s="247">
        <f ca="1">ROUND(IF(OR(AND($C1176=LataProjekcji,$E1176&gt;0),AND($C1176=LataProjekcji,$E1176=0,$D1177&lt;=10)),$E1177,IF($C1176&lt;LataProjekcji,IF((SUM($K1178:P1178)+$C1178)&lt;$C1177,$C1178,$C1177-SUM($K1178:P1178)),0)),0)</f>
        <v>0</v>
      </c>
      <c r="R1178" s="247">
        <f ca="1">ROUND(IF(OR(AND($C1176=LataProjekcji,$E1176&gt;0),AND($C1176=LataProjekcji,$E1176=0,$D1177&lt;=10)),$E1177,IF($C1176&lt;LataProjekcji,IF((SUM($K1178:Q1178)+$C1178)&lt;$C1177,$C1178,$C1177-SUM($K1178:Q1178)),0)),0)</f>
        <v>0</v>
      </c>
      <c r="S1178" s="247">
        <f ca="1">ROUND(IF(OR(AND($C1176=LataProjekcji,$E1176&gt;0),AND($C1176=LataProjekcji,$E1176=0,$D1177&lt;=10)),$E1177,IF($C1176&lt;LataProjekcji,IF((SUM($K1178:R1178)+$C1178)&lt;$C1177,$C1178,$C1177-SUM($K1178:R1178)),0)),0)</f>
        <v>0</v>
      </c>
      <c r="T1178" s="247">
        <f ca="1">ROUND(IF(OR(AND($C1176=LataProjekcji,$E1176&gt;0),AND($C1176=LataProjekcji,$E1176=0,$D1177&lt;=10)),$E1177,IF($C1176&lt;LataProjekcji,IF((SUM($K1178:S1178)+$C1178)&lt;$C1177,$C1178,$C1177-SUM($K1178:S1178)),0)),0)</f>
        <v>0</v>
      </c>
      <c r="U1178" s="247">
        <f ca="1">ROUND(IF(OR(AND($C1176=LataProjekcji,$E1176&gt;0),AND($C1176=LataProjekcji,$E1176=0,$D1177&lt;=10)),$E1177,IF($C1176&lt;LataProjekcji,IF((SUM($K1178:T1178)+$C1178)&lt;$C1177,$C1178,$C1177-SUM($K1178:T1178)),0)),0)</f>
        <v>0</v>
      </c>
      <c r="V1178" s="247">
        <f ca="1">ROUND(IF(OR(AND($C1176=LataProjekcji,$E1176&gt;0),AND($C1176=LataProjekcji,$E1176=0,$D1177&lt;=10)),$E1177,IF($C1176&lt;LataProjekcji,IF((SUM($K1178:U1178)+$C1178)&lt;$C1177,$C1178,$C1177-SUM($K1178:U1178)),0)),0)</f>
        <v>0</v>
      </c>
      <c r="W1178" s="247">
        <f ca="1">ROUND(IF(OR(AND($C1176=LataProjekcji,$E1176&gt;0),AND($C1176=LataProjekcji,$E1176=0,$D1177&lt;=10)),$E1177,IF($C1176&lt;LataProjekcji,IF((SUM($K1178:V1178)+$C1178)&lt;$C1177,$C1178,$C1177-SUM($K1178:V1178)),0)),0)</f>
        <v>0</v>
      </c>
      <c r="X1178" s="247">
        <f ca="1">ROUND(IF(OR(AND($C1176=LataProjekcji,$E1176&gt;0),AND($C1176=LataProjekcji,$E1176=0,$D1177&lt;=10)),$E1177,IF($C1176&lt;LataProjekcji,IF((SUM($K1178:W1178)+$C1178)&lt;$C1177,$C1178,$C1177-SUM($K1178:W1178)),0)),0)</f>
        <v>0</v>
      </c>
      <c r="Y1178" s="247">
        <f ca="1">ROUND(IF(OR(AND($C1176=LataProjekcji,$E1176&gt;0),AND($C1176=LataProjekcji,$E1176=0,$D1177&lt;=10)),$E1177,IF($C1176&lt;LataProjekcji,IF((SUM($K1178:X1178)+$C1178)&lt;$C1177,$C1178,$C1177-SUM($K1178:X1178)),0)),0)</f>
        <v>0</v>
      </c>
      <c r="Z1178" s="247">
        <f ca="1">ROUND(IF(OR(AND($C1176=LataProjekcji,$E1176&gt;0),AND($C1176=LataProjekcji,$E1176=0,$D1177&lt;=10)),$E1177,IF($C1176&lt;LataProjekcji,IF((SUM($K1178:Y1178)+$C1178)&lt;$C1177,$C1178,$C1177-SUM($K1178:Y1178)),0)),0)</f>
        <v>0</v>
      </c>
      <c r="AA1178" s="247">
        <f ca="1">ROUND(IF(OR(AND($C1176=LataProjekcji,$E1176&gt;0),AND($C1176=LataProjekcji,$E1176=0,$D1177&lt;=10)),$E1177,IF($C1176&lt;LataProjekcji,IF((SUM($K1178:Z1178)+$C1178)&lt;$C1177,$C1178,$C1177-SUM($K1178:Z1178)),0)),0)</f>
        <v>0</v>
      </c>
      <c r="AB1178" s="247">
        <f ca="1">ROUND(IF(OR(AND($C1176=LataProjekcji,$E1176&gt;0),AND($C1176=LataProjekcji,$E1176=0,$D1177&lt;=10)),$E1177,IF($C1176&lt;LataProjekcji,IF((SUM($K1178:AA1178)+$C1178)&lt;$C1177,$C1178,$C1177-SUM($K1178:AA1178)),0)),0)</f>
        <v>0</v>
      </c>
      <c r="AC1178" s="247">
        <f ca="1">ROUND(IF(OR(AND($C1176=LataProjekcji,$E1176&gt;0),AND($C1176=LataProjekcji,$E1176=0,$D1177&lt;=10)),$E1177,IF($C1176&lt;LataProjekcji,IF((SUM($K1178:AB1178)+$C1178)&lt;$C1177,$C1178,$C1177-SUM($K1178:AB1178)),0)),0)</f>
        <v>0</v>
      </c>
      <c r="AD1178" s="247">
        <f ca="1">ROUND(IF(OR(AND($C1176=LataProjekcji,$E1176&gt;0),AND($C1176=LataProjekcji,$E1176=0,$D1177&lt;=10)),$E1177,IF($C1176&lt;LataProjekcji,IF((SUM($K1178:AC1178)+$C1178)&lt;$C1177,$C1178,$C1177-SUM($K1178:AC1178)),0)),0)</f>
        <v>0</v>
      </c>
      <c r="AE1178" s="247">
        <f ca="1">ROUND(IF(OR(AND($C1176=LataProjekcji,$E1176&gt;0),AND($C1176=LataProjekcji,$E1176=0,$D1177&lt;=10)),$E1177,IF($C1176&lt;LataProjekcji,IF((SUM($K1178:AD1178)+$C1178)&lt;$C1177,$C1178,$C1177-SUM($K1178:AD1178)),0)),0)</f>
        <v>0</v>
      </c>
    </row>
    <row r="1179" spans="1:31" hidden="1">
      <c r="A1179" s="258"/>
      <c r="B1179" s="21" t="s">
        <v>397</v>
      </c>
      <c r="C1179" s="22"/>
      <c r="D1179" s="21"/>
      <c r="E1179" s="21"/>
      <c r="F1179" s="21"/>
      <c r="G1179" s="21"/>
      <c r="I1179" s="21"/>
      <c r="J1179" s="21"/>
      <c r="K1179" s="22">
        <f ca="1">ROUND(K1178,0)</f>
        <v>0</v>
      </c>
      <c r="L1179" s="22">
        <f t="shared" ref="L1179:W1179" ca="1" si="1264">ROUND(K1179+L1178,0)</f>
        <v>0</v>
      </c>
      <c r="M1179" s="22">
        <f t="shared" ca="1" si="1264"/>
        <v>0</v>
      </c>
      <c r="N1179" s="22">
        <f t="shared" ca="1" si="1264"/>
        <v>0</v>
      </c>
      <c r="O1179" s="22">
        <f t="shared" ca="1" si="1264"/>
        <v>0</v>
      </c>
      <c r="P1179" s="22">
        <f t="shared" ca="1" si="1264"/>
        <v>0</v>
      </c>
      <c r="Q1179" s="22">
        <f t="shared" ca="1" si="1264"/>
        <v>0</v>
      </c>
      <c r="R1179" s="22">
        <f t="shared" ca="1" si="1264"/>
        <v>0</v>
      </c>
      <c r="S1179" s="22">
        <f t="shared" ca="1" si="1264"/>
        <v>0</v>
      </c>
      <c r="T1179" s="22">
        <f t="shared" ca="1" si="1264"/>
        <v>0</v>
      </c>
      <c r="U1179" s="22">
        <f t="shared" ca="1" si="1264"/>
        <v>0</v>
      </c>
      <c r="V1179" s="22">
        <f t="shared" ca="1" si="1264"/>
        <v>0</v>
      </c>
      <c r="W1179" s="22">
        <f t="shared" ca="1" si="1264"/>
        <v>0</v>
      </c>
      <c r="X1179" s="22">
        <f ca="1">ROUND(W1179+X1178,0)</f>
        <v>0</v>
      </c>
      <c r="Y1179" s="22">
        <f t="shared" ref="Y1179:AA1179" ca="1" si="1265">ROUND(X1179+Y1178,0)</f>
        <v>0</v>
      </c>
      <c r="Z1179" s="22">
        <f t="shared" ca="1" si="1265"/>
        <v>0</v>
      </c>
      <c r="AA1179" s="22">
        <f t="shared" ca="1" si="1265"/>
        <v>0</v>
      </c>
      <c r="AB1179" s="22">
        <f t="shared" ref="AB1179" ca="1" si="1266">ROUND(AA1179+AB1178,0)</f>
        <v>0</v>
      </c>
      <c r="AC1179" s="22">
        <f t="shared" ref="AC1179" ca="1" si="1267">ROUND(AB1179+AC1178,0)</f>
        <v>0</v>
      </c>
      <c r="AD1179" s="22">
        <f t="shared" ref="AD1179" ca="1" si="1268">ROUND(AC1179+AD1178,0)</f>
        <v>0</v>
      </c>
      <c r="AE1179" s="22">
        <f t="shared" ref="AE1179" ca="1" si="1269">ROUND(AD1179+AE1178,0)</f>
        <v>0</v>
      </c>
    </row>
    <row r="1180" spans="1:31" hidden="1">
      <c r="A1180" s="258"/>
      <c r="B1180" s="21" t="s">
        <v>388</v>
      </c>
      <c r="C1180" s="22"/>
      <c r="D1180" s="21"/>
      <c r="E1180" s="21"/>
      <c r="F1180" s="21"/>
      <c r="G1180" s="21"/>
      <c r="I1180" s="21"/>
      <c r="J1180" s="21"/>
      <c r="K1180" s="76">
        <f t="shared" ref="K1180:W1180" ca="1" si="1270">IF($C1176=LataProjekcji,ROUND($C1177-K1179,0),ROUND(IF(K1178=0,0,$C1177-K1179),0))</f>
        <v>0</v>
      </c>
      <c r="L1180" s="76">
        <f t="shared" ca="1" si="1270"/>
        <v>0</v>
      </c>
      <c r="M1180" s="76">
        <f t="shared" ca="1" si="1270"/>
        <v>0</v>
      </c>
      <c r="N1180" s="76">
        <f t="shared" ca="1" si="1270"/>
        <v>0</v>
      </c>
      <c r="O1180" s="76">
        <f t="shared" ca="1" si="1270"/>
        <v>0</v>
      </c>
      <c r="P1180" s="76">
        <f t="shared" ca="1" si="1270"/>
        <v>0</v>
      </c>
      <c r="Q1180" s="76">
        <f t="shared" ca="1" si="1270"/>
        <v>0</v>
      </c>
      <c r="R1180" s="76">
        <f t="shared" ca="1" si="1270"/>
        <v>0</v>
      </c>
      <c r="S1180" s="76">
        <f t="shared" ca="1" si="1270"/>
        <v>0</v>
      </c>
      <c r="T1180" s="76">
        <f t="shared" ca="1" si="1270"/>
        <v>0</v>
      </c>
      <c r="U1180" s="76">
        <f t="shared" ca="1" si="1270"/>
        <v>0</v>
      </c>
      <c r="V1180" s="76">
        <f t="shared" ca="1" si="1270"/>
        <v>0</v>
      </c>
      <c r="W1180" s="76">
        <f t="shared" ca="1" si="1270"/>
        <v>0</v>
      </c>
      <c r="X1180" s="76">
        <f t="shared" ref="X1180:AA1180" ca="1" si="1271">IF($C1176=LataProjekcji,ROUND($C1177-X1179,0),ROUND(IF(X1178=0,0,$C1177-X1179),0))</f>
        <v>0</v>
      </c>
      <c r="Y1180" s="76">
        <f t="shared" ca="1" si="1271"/>
        <v>0</v>
      </c>
      <c r="Z1180" s="76">
        <f t="shared" ca="1" si="1271"/>
        <v>0</v>
      </c>
      <c r="AA1180" s="76">
        <f t="shared" ca="1" si="1271"/>
        <v>0</v>
      </c>
      <c r="AB1180" s="76">
        <f t="shared" ref="AB1180:AE1180" ca="1" si="1272">IF($C1176=LataProjekcji,ROUND($C1177-AB1179,0),ROUND(IF(AB1178=0,0,$C1177-AB1179),0))</f>
        <v>0</v>
      </c>
      <c r="AC1180" s="76">
        <f t="shared" ca="1" si="1272"/>
        <v>0</v>
      </c>
      <c r="AD1180" s="76">
        <f t="shared" ca="1" si="1272"/>
        <v>0</v>
      </c>
      <c r="AE1180" s="76">
        <f t="shared" ca="1" si="1272"/>
        <v>0</v>
      </c>
    </row>
    <row r="1181" spans="1:31" hidden="1">
      <c r="A1181" s="258"/>
      <c r="B1181" s="21"/>
      <c r="C1181" s="22"/>
      <c r="D1181" s="21"/>
      <c r="E1181" s="21"/>
      <c r="F1181" s="21"/>
      <c r="G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258"/>
      <c r="B1182" s="20" t="s">
        <v>375</v>
      </c>
      <c r="C1182" s="21">
        <f>C1175+1</f>
        <v>164</v>
      </c>
      <c r="D1182" s="458">
        <f>D1175+1</f>
        <v>425</v>
      </c>
      <c r="E1182" s="21"/>
      <c r="F1182" s="21"/>
      <c r="G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395</v>
      </c>
      <c r="C1183" s="164">
        <f ca="1">IFERROR(YEAR(OFFSET($D$62,C1182,0)),0)</f>
        <v>0</v>
      </c>
      <c r="D1183" s="164">
        <f ca="1">IFERROR(MONTH(OFFSET($D$62,C1182,0)),0)</f>
        <v>0</v>
      </c>
      <c r="E1183" s="527">
        <f ca="1">IleMiesiecyDoKoncaRokuRozliczenieDotacji</f>
        <v>0</v>
      </c>
      <c r="F1183" s="21"/>
      <c r="G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388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/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396</v>
      </c>
      <c r="C1185" s="244">
        <f ca="1">IF(ISBLANK(OFFSET($D$62,C1182,0)),0,IF(OFFSET($C$62,C1182,0)&gt;10,ROUND(C1184*am_inneST,0),IF(C1184&lt;0,0,C1184)))</f>
        <v>0</v>
      </c>
      <c r="D1185" s="21"/>
      <c r="E1185" s="21"/>
      <c r="F1185" s="21"/>
      <c r="G1185" s="21"/>
      <c r="I1185" s="21"/>
      <c r="J1185" s="458" cm="1">
        <f t="array" aca="1" ref="J1185" ca="1">OFFSET('Środki trwałe'!$C$195,'Rozliczenie dotacji'!D1182,,)</f>
        <v>0</v>
      </c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397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73">ROUND(K1186+L1185,0)</f>
        <v>0</v>
      </c>
      <c r="M1186" s="22">
        <f t="shared" ca="1" si="1273"/>
        <v>0</v>
      </c>
      <c r="N1186" s="22">
        <f t="shared" ca="1" si="1273"/>
        <v>0</v>
      </c>
      <c r="O1186" s="22">
        <f t="shared" ca="1" si="1273"/>
        <v>0</v>
      </c>
      <c r="P1186" s="22">
        <f t="shared" ca="1" si="1273"/>
        <v>0</v>
      </c>
      <c r="Q1186" s="22">
        <f t="shared" ca="1" si="1273"/>
        <v>0</v>
      </c>
      <c r="R1186" s="22">
        <f t="shared" ca="1" si="1273"/>
        <v>0</v>
      </c>
      <c r="S1186" s="22">
        <f t="shared" ca="1" si="1273"/>
        <v>0</v>
      </c>
      <c r="T1186" s="22">
        <f t="shared" ca="1" si="1273"/>
        <v>0</v>
      </c>
      <c r="U1186" s="22">
        <f t="shared" ca="1" si="1273"/>
        <v>0</v>
      </c>
      <c r="V1186" s="22">
        <f t="shared" ca="1" si="1273"/>
        <v>0</v>
      </c>
      <c r="W1186" s="22">
        <f t="shared" ca="1" si="1273"/>
        <v>0</v>
      </c>
      <c r="X1186" s="22">
        <f ca="1">ROUND(W1186+X1185,0)</f>
        <v>0</v>
      </c>
      <c r="Y1186" s="22">
        <f t="shared" ref="Y1186:AA1186" ca="1" si="1274">ROUND(X1186+Y1185,0)</f>
        <v>0</v>
      </c>
      <c r="Z1186" s="22">
        <f t="shared" ca="1" si="1274"/>
        <v>0</v>
      </c>
      <c r="AA1186" s="22">
        <f t="shared" ca="1" si="1274"/>
        <v>0</v>
      </c>
      <c r="AB1186" s="22">
        <f t="shared" ref="AB1186" ca="1" si="1275">ROUND(AA1186+AB1185,0)</f>
        <v>0</v>
      </c>
      <c r="AC1186" s="22">
        <f t="shared" ref="AC1186" ca="1" si="1276">ROUND(AB1186+AC1185,0)</f>
        <v>0</v>
      </c>
      <c r="AD1186" s="22">
        <f t="shared" ref="AD1186" ca="1" si="1277">ROUND(AC1186+AD1185,0)</f>
        <v>0</v>
      </c>
      <c r="AE1186" s="22">
        <f t="shared" ref="AE1186" ca="1" si="1278">ROUND(AD1186+AE1185,0)</f>
        <v>0</v>
      </c>
    </row>
    <row r="1187" spans="1:31" hidden="1">
      <c r="A1187" s="258"/>
      <c r="B1187" s="21" t="s">
        <v>388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79">IF($C1183=LataProjekcji,ROUND($C1184-K1186,0),ROUND(IF(K1185=0,0,$C1184-K1186),0))</f>
        <v>0</v>
      </c>
      <c r="L1187" s="76">
        <f t="shared" ca="1" si="1279"/>
        <v>0</v>
      </c>
      <c r="M1187" s="76">
        <f t="shared" ca="1" si="1279"/>
        <v>0</v>
      </c>
      <c r="N1187" s="76">
        <f t="shared" ca="1" si="1279"/>
        <v>0</v>
      </c>
      <c r="O1187" s="76">
        <f t="shared" ca="1" si="1279"/>
        <v>0</v>
      </c>
      <c r="P1187" s="76">
        <f t="shared" ca="1" si="1279"/>
        <v>0</v>
      </c>
      <c r="Q1187" s="76">
        <f t="shared" ca="1" si="1279"/>
        <v>0</v>
      </c>
      <c r="R1187" s="76">
        <f t="shared" ca="1" si="1279"/>
        <v>0</v>
      </c>
      <c r="S1187" s="76">
        <f t="shared" ca="1" si="1279"/>
        <v>0</v>
      </c>
      <c r="T1187" s="76">
        <f t="shared" ca="1" si="1279"/>
        <v>0</v>
      </c>
      <c r="U1187" s="76">
        <f t="shared" ca="1" si="1279"/>
        <v>0</v>
      </c>
      <c r="V1187" s="76">
        <f t="shared" ca="1" si="1279"/>
        <v>0</v>
      </c>
      <c r="W1187" s="76">
        <f t="shared" ca="1" si="1279"/>
        <v>0</v>
      </c>
      <c r="X1187" s="76">
        <f t="shared" ref="X1187:AA1187" ca="1" si="1280">IF($C1183=LataProjekcji,ROUND($C1184-X1186,0),ROUND(IF(X1185=0,0,$C1184-X1186),0))</f>
        <v>0</v>
      </c>
      <c r="Y1187" s="76">
        <f t="shared" ca="1" si="1280"/>
        <v>0</v>
      </c>
      <c r="Z1187" s="76">
        <f t="shared" ca="1" si="1280"/>
        <v>0</v>
      </c>
      <c r="AA1187" s="76">
        <f t="shared" ca="1" si="1280"/>
        <v>0</v>
      </c>
      <c r="AB1187" s="76">
        <f t="shared" ref="AB1187:AE1187" ca="1" si="1281">IF($C1183=LataProjekcji,ROUND($C1184-AB1186,0),ROUND(IF(AB1185=0,0,$C1184-AB1186),0))</f>
        <v>0</v>
      </c>
      <c r="AC1187" s="76">
        <f t="shared" ca="1" si="1281"/>
        <v>0</v>
      </c>
      <c r="AD1187" s="76">
        <f t="shared" ca="1" si="1281"/>
        <v>0</v>
      </c>
      <c r="AE1187" s="76">
        <f t="shared" ca="1" si="1281"/>
        <v>0</v>
      </c>
    </row>
    <row r="1188" spans="1:31" hidden="1">
      <c r="A1188" s="258"/>
      <c r="B1188" s="20"/>
      <c r="C1188" s="21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375</v>
      </c>
      <c r="C1189" s="21">
        <f>C1182+1</f>
        <v>165</v>
      </c>
      <c r="D1189" s="458">
        <f>D1182+1</f>
        <v>426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395</v>
      </c>
      <c r="C1190" s="164">
        <f ca="1">IFERROR(YEAR(OFFSET($D$62,C1189,0)),0)</f>
        <v>0</v>
      </c>
      <c r="D1190" s="164">
        <f ca="1">IFERROR(MONTH(OFFSET($D$62,C1189,0)),0)</f>
        <v>0</v>
      </c>
      <c r="E1190" s="527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388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396</v>
      </c>
      <c r="C1192" s="244">
        <f ca="1">IF(ISBLANK(OFFSET($D$62,C1189,0)),0,IF(OFFSET($C$62,C1189,0)&gt;10,ROUND(C1191*am_inneST,0),IF(C1191&lt;0,0,C1191)))</f>
        <v>0</v>
      </c>
      <c r="D1192" s="21"/>
      <c r="E1192" s="21"/>
      <c r="F1192" s="21"/>
      <c r="G1192" s="21"/>
      <c r="I1192" s="21"/>
      <c r="J1192" s="458" cm="1">
        <f t="array" aca="1" ref="J1192" ca="1">OFFSET('Środki trwałe'!$C$195,'Rozliczenie dotacji'!D1189,,)</f>
        <v>0</v>
      </c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397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82">ROUND(K1193+L1192,0)</f>
        <v>0</v>
      </c>
      <c r="M1193" s="22">
        <f t="shared" ca="1" si="1282"/>
        <v>0</v>
      </c>
      <c r="N1193" s="22">
        <f t="shared" ca="1" si="1282"/>
        <v>0</v>
      </c>
      <c r="O1193" s="22">
        <f t="shared" ca="1" si="1282"/>
        <v>0</v>
      </c>
      <c r="P1193" s="22">
        <f t="shared" ca="1" si="1282"/>
        <v>0</v>
      </c>
      <c r="Q1193" s="22">
        <f t="shared" ca="1" si="1282"/>
        <v>0</v>
      </c>
      <c r="R1193" s="22">
        <f t="shared" ca="1" si="1282"/>
        <v>0</v>
      </c>
      <c r="S1193" s="22">
        <f t="shared" ca="1" si="1282"/>
        <v>0</v>
      </c>
      <c r="T1193" s="22">
        <f t="shared" ca="1" si="1282"/>
        <v>0</v>
      </c>
      <c r="U1193" s="22">
        <f t="shared" ca="1" si="1282"/>
        <v>0</v>
      </c>
      <c r="V1193" s="22">
        <f t="shared" ca="1" si="1282"/>
        <v>0</v>
      </c>
      <c r="W1193" s="22">
        <f t="shared" ca="1" si="1282"/>
        <v>0</v>
      </c>
      <c r="X1193" s="22">
        <f ca="1">ROUND(W1193+X1192,0)</f>
        <v>0</v>
      </c>
      <c r="Y1193" s="22">
        <f t="shared" ref="Y1193:AA1193" ca="1" si="1283">ROUND(X1193+Y1192,0)</f>
        <v>0</v>
      </c>
      <c r="Z1193" s="22">
        <f t="shared" ca="1" si="1283"/>
        <v>0</v>
      </c>
      <c r="AA1193" s="22">
        <f t="shared" ca="1" si="1283"/>
        <v>0</v>
      </c>
      <c r="AB1193" s="22">
        <f t="shared" ref="AB1193" ca="1" si="1284">ROUND(AA1193+AB1192,0)</f>
        <v>0</v>
      </c>
      <c r="AC1193" s="22">
        <f t="shared" ref="AC1193" ca="1" si="1285">ROUND(AB1193+AC1192,0)</f>
        <v>0</v>
      </c>
      <c r="AD1193" s="22">
        <f t="shared" ref="AD1193" ca="1" si="1286">ROUND(AC1193+AD1192,0)</f>
        <v>0</v>
      </c>
      <c r="AE1193" s="22">
        <f t="shared" ref="AE1193" ca="1" si="1287">ROUND(AD1193+AE1192,0)</f>
        <v>0</v>
      </c>
    </row>
    <row r="1194" spans="1:31" hidden="1">
      <c r="A1194" s="258"/>
      <c r="B1194" s="21" t="s">
        <v>388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88">IF($C1190=LataProjekcji,ROUND($C1191-K1193,0),ROUND(IF(K1192=0,0,$C1191-K1193),0))</f>
        <v>0</v>
      </c>
      <c r="L1194" s="76">
        <f t="shared" ca="1" si="1288"/>
        <v>0</v>
      </c>
      <c r="M1194" s="76">
        <f t="shared" ca="1" si="1288"/>
        <v>0</v>
      </c>
      <c r="N1194" s="76">
        <f t="shared" ca="1" si="1288"/>
        <v>0</v>
      </c>
      <c r="O1194" s="76">
        <f t="shared" ca="1" si="1288"/>
        <v>0</v>
      </c>
      <c r="P1194" s="76">
        <f t="shared" ca="1" si="1288"/>
        <v>0</v>
      </c>
      <c r="Q1194" s="76">
        <f t="shared" ca="1" si="1288"/>
        <v>0</v>
      </c>
      <c r="R1194" s="76">
        <f t="shared" ca="1" si="1288"/>
        <v>0</v>
      </c>
      <c r="S1194" s="76">
        <f t="shared" ca="1" si="1288"/>
        <v>0</v>
      </c>
      <c r="T1194" s="76">
        <f t="shared" ca="1" si="1288"/>
        <v>0</v>
      </c>
      <c r="U1194" s="76">
        <f t="shared" ca="1" si="1288"/>
        <v>0</v>
      </c>
      <c r="V1194" s="76">
        <f t="shared" ca="1" si="1288"/>
        <v>0</v>
      </c>
      <c r="W1194" s="76">
        <f t="shared" ca="1" si="1288"/>
        <v>0</v>
      </c>
      <c r="X1194" s="76">
        <f t="shared" ref="X1194:AA1194" ca="1" si="1289">IF($C1190=LataProjekcji,ROUND($C1191-X1193,0),ROUND(IF(X1192=0,0,$C1191-X1193),0))</f>
        <v>0</v>
      </c>
      <c r="Y1194" s="76">
        <f t="shared" ca="1" si="1289"/>
        <v>0</v>
      </c>
      <c r="Z1194" s="76">
        <f t="shared" ca="1" si="1289"/>
        <v>0</v>
      </c>
      <c r="AA1194" s="76">
        <f t="shared" ca="1" si="1289"/>
        <v>0</v>
      </c>
      <c r="AB1194" s="76">
        <f t="shared" ref="AB1194:AE1194" ca="1" si="1290">IF($C1190=LataProjekcji,ROUND($C1191-AB1193,0),ROUND(IF(AB1192=0,0,$C1191-AB1193),0))</f>
        <v>0</v>
      </c>
      <c r="AC1194" s="76">
        <f t="shared" ca="1" si="1290"/>
        <v>0</v>
      </c>
      <c r="AD1194" s="76">
        <f t="shared" ca="1" si="1290"/>
        <v>0</v>
      </c>
      <c r="AE1194" s="76">
        <f t="shared" ca="1" si="1290"/>
        <v>0</v>
      </c>
    </row>
    <row r="1195" spans="1:31" hidden="1">
      <c r="A1195" s="258"/>
      <c r="B1195" s="21"/>
      <c r="C1195" s="22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375</v>
      </c>
      <c r="C1196" s="21">
        <f>C1189+1</f>
        <v>166</v>
      </c>
      <c r="D1196" s="458">
        <f>D1189+1</f>
        <v>427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395</v>
      </c>
      <c r="C1197" s="164">
        <f ca="1">IFERROR(YEAR(OFFSET($D$62,C1196,0)),0)</f>
        <v>0</v>
      </c>
      <c r="D1197" s="164">
        <f ca="1">IFERROR(MONTH(OFFSET($D$62,C1196,0)),0)</f>
        <v>0</v>
      </c>
      <c r="E1197" s="527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388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396</v>
      </c>
      <c r="C1199" s="244">
        <f ca="1">IF(ISBLANK(OFFSET($D$62,C1196,0)),0,IF(OFFSET($C$62,C1196,0)&gt;10,ROUND(C1198*am_inneST,0),IF(C1198&lt;0,0,C1198)))</f>
        <v>0</v>
      </c>
      <c r="D1199" s="21"/>
      <c r="E1199" s="21"/>
      <c r="F1199" s="21"/>
      <c r="G1199" s="21"/>
      <c r="I1199" s="21"/>
      <c r="J1199" s="458" cm="1">
        <f t="array" aca="1" ref="J1199" ca="1">OFFSET('Środki trwałe'!$C$195,'Rozliczenie dotacji'!D1196,,)</f>
        <v>0</v>
      </c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397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91">ROUND(K1200+L1199,0)</f>
        <v>0</v>
      </c>
      <c r="M1200" s="22">
        <f t="shared" ca="1" si="1291"/>
        <v>0</v>
      </c>
      <c r="N1200" s="22">
        <f t="shared" ca="1" si="1291"/>
        <v>0</v>
      </c>
      <c r="O1200" s="22">
        <f t="shared" ca="1" si="1291"/>
        <v>0</v>
      </c>
      <c r="P1200" s="22">
        <f t="shared" ca="1" si="1291"/>
        <v>0</v>
      </c>
      <c r="Q1200" s="22">
        <f t="shared" ca="1" si="1291"/>
        <v>0</v>
      </c>
      <c r="R1200" s="22">
        <f t="shared" ca="1" si="1291"/>
        <v>0</v>
      </c>
      <c r="S1200" s="22">
        <f t="shared" ca="1" si="1291"/>
        <v>0</v>
      </c>
      <c r="T1200" s="22">
        <f t="shared" ca="1" si="1291"/>
        <v>0</v>
      </c>
      <c r="U1200" s="22">
        <f t="shared" ca="1" si="1291"/>
        <v>0</v>
      </c>
      <c r="V1200" s="22">
        <f t="shared" ca="1" si="1291"/>
        <v>0</v>
      </c>
      <c r="W1200" s="22">
        <f t="shared" ca="1" si="1291"/>
        <v>0</v>
      </c>
      <c r="X1200" s="22">
        <f ca="1">ROUND(W1200+X1199,0)</f>
        <v>0</v>
      </c>
      <c r="Y1200" s="22">
        <f t="shared" ref="Y1200:AA1200" ca="1" si="1292">ROUND(X1200+Y1199,0)</f>
        <v>0</v>
      </c>
      <c r="Z1200" s="22">
        <f t="shared" ca="1" si="1292"/>
        <v>0</v>
      </c>
      <c r="AA1200" s="22">
        <f t="shared" ca="1" si="1292"/>
        <v>0</v>
      </c>
      <c r="AB1200" s="22">
        <f t="shared" ref="AB1200" ca="1" si="1293">ROUND(AA1200+AB1199,0)</f>
        <v>0</v>
      </c>
      <c r="AC1200" s="22">
        <f t="shared" ref="AC1200" ca="1" si="1294">ROUND(AB1200+AC1199,0)</f>
        <v>0</v>
      </c>
      <c r="AD1200" s="22">
        <f t="shared" ref="AD1200" ca="1" si="1295">ROUND(AC1200+AD1199,0)</f>
        <v>0</v>
      </c>
      <c r="AE1200" s="22">
        <f t="shared" ref="AE1200" ca="1" si="1296">ROUND(AD1200+AE1199,0)</f>
        <v>0</v>
      </c>
    </row>
    <row r="1201" spans="1:31" hidden="1">
      <c r="A1201" s="258"/>
      <c r="B1201" s="21" t="s">
        <v>388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97">IF($C1197=LataProjekcji,ROUND($C1198-K1200,0),ROUND(IF(K1199=0,0,$C1198-K1200),0))</f>
        <v>0</v>
      </c>
      <c r="L1201" s="76">
        <f t="shared" ca="1" si="1297"/>
        <v>0</v>
      </c>
      <c r="M1201" s="76">
        <f t="shared" ca="1" si="1297"/>
        <v>0</v>
      </c>
      <c r="N1201" s="76">
        <f t="shared" ca="1" si="1297"/>
        <v>0</v>
      </c>
      <c r="O1201" s="76">
        <f t="shared" ca="1" si="1297"/>
        <v>0</v>
      </c>
      <c r="P1201" s="76">
        <f t="shared" ca="1" si="1297"/>
        <v>0</v>
      </c>
      <c r="Q1201" s="76">
        <f t="shared" ca="1" si="1297"/>
        <v>0</v>
      </c>
      <c r="R1201" s="76">
        <f t="shared" ca="1" si="1297"/>
        <v>0</v>
      </c>
      <c r="S1201" s="76">
        <f t="shared" ca="1" si="1297"/>
        <v>0</v>
      </c>
      <c r="T1201" s="76">
        <f t="shared" ca="1" si="1297"/>
        <v>0</v>
      </c>
      <c r="U1201" s="76">
        <f t="shared" ca="1" si="1297"/>
        <v>0</v>
      </c>
      <c r="V1201" s="76">
        <f t="shared" ca="1" si="1297"/>
        <v>0</v>
      </c>
      <c r="W1201" s="76">
        <f t="shared" ca="1" si="1297"/>
        <v>0</v>
      </c>
      <c r="X1201" s="76">
        <f t="shared" ref="X1201:AA1201" ca="1" si="1298">IF($C1197=LataProjekcji,ROUND($C1198-X1200,0),ROUND(IF(X1199=0,0,$C1198-X1200),0))</f>
        <v>0</v>
      </c>
      <c r="Y1201" s="76">
        <f t="shared" ca="1" si="1298"/>
        <v>0</v>
      </c>
      <c r="Z1201" s="76">
        <f t="shared" ca="1" si="1298"/>
        <v>0</v>
      </c>
      <c r="AA1201" s="76">
        <f t="shared" ca="1" si="1298"/>
        <v>0</v>
      </c>
      <c r="AB1201" s="76">
        <f t="shared" ref="AB1201:AE1201" ca="1" si="1299">IF($C1197=LataProjekcji,ROUND($C1198-AB1200,0),ROUND(IF(AB1199=0,0,$C1198-AB1200),0))</f>
        <v>0</v>
      </c>
      <c r="AC1201" s="76">
        <f t="shared" ca="1" si="1299"/>
        <v>0</v>
      </c>
      <c r="AD1201" s="76">
        <f t="shared" ca="1" si="1299"/>
        <v>0</v>
      </c>
      <c r="AE1201" s="76">
        <f t="shared" ca="1" si="1299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375</v>
      </c>
      <c r="C1203" s="21">
        <f>C1196+1</f>
        <v>167</v>
      </c>
      <c r="D1203" s="458">
        <f>D1196+1</f>
        <v>428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395</v>
      </c>
      <c r="C1204" s="164">
        <f ca="1">IFERROR(YEAR(OFFSET($D$62,C1203,0)),0)</f>
        <v>0</v>
      </c>
      <c r="D1204" s="164">
        <f ca="1">IFERROR(MONTH(OFFSET($D$62,C1203,0)),0)</f>
        <v>0</v>
      </c>
      <c r="E1204" s="527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388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396</v>
      </c>
      <c r="C1206" s="244">
        <f ca="1">IF(ISBLANK(OFFSET($D$62,C1203,0)),0,IF(OFFSET($C$62,C1203,0)&gt;10,ROUND(C1205*am_inneST,0),IF(C1205&lt;0,0,C1205)))</f>
        <v>0</v>
      </c>
      <c r="D1206" s="21"/>
      <c r="E1206" s="21"/>
      <c r="F1206" s="21"/>
      <c r="G1206" s="21"/>
      <c r="I1206" s="21"/>
      <c r="J1206" s="458" cm="1">
        <f t="array" aca="1" ref="J1206" ca="1">OFFSET('Środki trwałe'!$C$195,'Rozliczenie dotacji'!D1203,,)</f>
        <v>0</v>
      </c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397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300">ROUND(K1207+L1206,0)</f>
        <v>0</v>
      </c>
      <c r="M1207" s="22">
        <f t="shared" ca="1" si="1300"/>
        <v>0</v>
      </c>
      <c r="N1207" s="22">
        <f t="shared" ca="1" si="1300"/>
        <v>0</v>
      </c>
      <c r="O1207" s="22">
        <f t="shared" ca="1" si="1300"/>
        <v>0</v>
      </c>
      <c r="P1207" s="22">
        <f t="shared" ca="1" si="1300"/>
        <v>0</v>
      </c>
      <c r="Q1207" s="22">
        <f t="shared" ca="1" si="1300"/>
        <v>0</v>
      </c>
      <c r="R1207" s="22">
        <f t="shared" ca="1" si="1300"/>
        <v>0</v>
      </c>
      <c r="S1207" s="22">
        <f t="shared" ca="1" si="1300"/>
        <v>0</v>
      </c>
      <c r="T1207" s="22">
        <f t="shared" ca="1" si="1300"/>
        <v>0</v>
      </c>
      <c r="U1207" s="22">
        <f t="shared" ca="1" si="1300"/>
        <v>0</v>
      </c>
      <c r="V1207" s="22">
        <f t="shared" ca="1" si="1300"/>
        <v>0</v>
      </c>
      <c r="W1207" s="22">
        <f t="shared" ca="1" si="1300"/>
        <v>0</v>
      </c>
      <c r="X1207" s="22">
        <f ca="1">ROUND(W1207+X1206,0)</f>
        <v>0</v>
      </c>
      <c r="Y1207" s="22">
        <f t="shared" ref="Y1207:AA1207" ca="1" si="1301">ROUND(X1207+Y1206,0)</f>
        <v>0</v>
      </c>
      <c r="Z1207" s="22">
        <f t="shared" ca="1" si="1301"/>
        <v>0</v>
      </c>
      <c r="AA1207" s="22">
        <f t="shared" ca="1" si="1301"/>
        <v>0</v>
      </c>
      <c r="AB1207" s="22">
        <f t="shared" ref="AB1207" ca="1" si="1302">ROUND(AA1207+AB1206,0)</f>
        <v>0</v>
      </c>
      <c r="AC1207" s="22">
        <f t="shared" ref="AC1207" ca="1" si="1303">ROUND(AB1207+AC1206,0)</f>
        <v>0</v>
      </c>
      <c r="AD1207" s="22">
        <f t="shared" ref="AD1207" ca="1" si="1304">ROUND(AC1207+AD1206,0)</f>
        <v>0</v>
      </c>
      <c r="AE1207" s="22">
        <f t="shared" ref="AE1207" ca="1" si="1305">ROUND(AD1207+AE1206,0)</f>
        <v>0</v>
      </c>
    </row>
    <row r="1208" spans="1:31" hidden="1">
      <c r="A1208" s="258"/>
      <c r="B1208" s="21" t="s">
        <v>388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306">IF($C1204=LataProjekcji,ROUND($C1205-K1207,0),ROUND(IF(K1206=0,0,$C1205-K1207),0))</f>
        <v>0</v>
      </c>
      <c r="L1208" s="76">
        <f t="shared" ca="1" si="1306"/>
        <v>0</v>
      </c>
      <c r="M1208" s="76">
        <f t="shared" ca="1" si="1306"/>
        <v>0</v>
      </c>
      <c r="N1208" s="76">
        <f t="shared" ca="1" si="1306"/>
        <v>0</v>
      </c>
      <c r="O1208" s="76">
        <f t="shared" ca="1" si="1306"/>
        <v>0</v>
      </c>
      <c r="P1208" s="76">
        <f t="shared" ca="1" si="1306"/>
        <v>0</v>
      </c>
      <c r="Q1208" s="76">
        <f t="shared" ca="1" si="1306"/>
        <v>0</v>
      </c>
      <c r="R1208" s="76">
        <f t="shared" ca="1" si="1306"/>
        <v>0</v>
      </c>
      <c r="S1208" s="76">
        <f t="shared" ca="1" si="1306"/>
        <v>0</v>
      </c>
      <c r="T1208" s="76">
        <f t="shared" ca="1" si="1306"/>
        <v>0</v>
      </c>
      <c r="U1208" s="76">
        <f t="shared" ca="1" si="1306"/>
        <v>0</v>
      </c>
      <c r="V1208" s="76">
        <f t="shared" ca="1" si="1306"/>
        <v>0</v>
      </c>
      <c r="W1208" s="76">
        <f t="shared" ca="1" si="1306"/>
        <v>0</v>
      </c>
      <c r="X1208" s="76">
        <f t="shared" ref="X1208:AA1208" ca="1" si="1307">IF($C1204=LataProjekcji,ROUND($C1205-X1207,0),ROUND(IF(X1206=0,0,$C1205-X1207),0))</f>
        <v>0</v>
      </c>
      <c r="Y1208" s="76">
        <f t="shared" ca="1" si="1307"/>
        <v>0</v>
      </c>
      <c r="Z1208" s="76">
        <f t="shared" ca="1" si="1307"/>
        <v>0</v>
      </c>
      <c r="AA1208" s="76">
        <f t="shared" ca="1" si="1307"/>
        <v>0</v>
      </c>
      <c r="AB1208" s="76">
        <f t="shared" ref="AB1208:AE1208" ca="1" si="1308">IF($C1204=LataProjekcji,ROUND($C1205-AB1207,0),ROUND(IF(AB1206=0,0,$C1205-AB1207),0))</f>
        <v>0</v>
      </c>
      <c r="AC1208" s="76">
        <f t="shared" ca="1" si="1308"/>
        <v>0</v>
      </c>
      <c r="AD1208" s="76">
        <f t="shared" ca="1" si="1308"/>
        <v>0</v>
      </c>
      <c r="AE1208" s="76">
        <f t="shared" ca="1" si="1308"/>
        <v>0</v>
      </c>
    </row>
    <row r="1209" spans="1:31" hidden="1">
      <c r="A1209" s="258"/>
      <c r="B1209" s="20"/>
      <c r="C1209" s="21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375</v>
      </c>
      <c r="C1210" s="21">
        <f>C1203+1</f>
        <v>168</v>
      </c>
      <c r="D1210" s="458">
        <f>D1203+1</f>
        <v>429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395</v>
      </c>
      <c r="C1211" s="164">
        <f ca="1">IFERROR(YEAR(OFFSET($D$62,C1210,0)),0)</f>
        <v>0</v>
      </c>
      <c r="D1211" s="164">
        <f ca="1">IFERROR(MONTH(OFFSET($D$62,C1210,0)),0)</f>
        <v>0</v>
      </c>
      <c r="E1211" s="527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388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396</v>
      </c>
      <c r="C1213" s="244">
        <f ca="1">IF(ISBLANK(OFFSET($D$62,C1210,0)),0,IF(OFFSET($C$62,C1210,0)&gt;10,ROUND(C1212*am_inneST,0),IF(C1212&lt;0,0,C1212)))</f>
        <v>0</v>
      </c>
      <c r="D1213" s="21"/>
      <c r="E1213" s="21"/>
      <c r="F1213" s="21"/>
      <c r="G1213" s="21"/>
      <c r="I1213" s="21"/>
      <c r="J1213" s="458" cm="1">
        <f t="array" aca="1" ref="J1213" ca="1">OFFSET('Środki trwałe'!$C$195,'Rozliczenie dotacji'!D1210,,)</f>
        <v>0</v>
      </c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397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309">ROUND(K1214+L1213,0)</f>
        <v>0</v>
      </c>
      <c r="M1214" s="22">
        <f t="shared" ca="1" si="1309"/>
        <v>0</v>
      </c>
      <c r="N1214" s="22">
        <f t="shared" ca="1" si="1309"/>
        <v>0</v>
      </c>
      <c r="O1214" s="22">
        <f t="shared" ca="1" si="1309"/>
        <v>0</v>
      </c>
      <c r="P1214" s="22">
        <f t="shared" ca="1" si="1309"/>
        <v>0</v>
      </c>
      <c r="Q1214" s="22">
        <f t="shared" ca="1" si="1309"/>
        <v>0</v>
      </c>
      <c r="R1214" s="22">
        <f t="shared" ca="1" si="1309"/>
        <v>0</v>
      </c>
      <c r="S1214" s="22">
        <f t="shared" ca="1" si="1309"/>
        <v>0</v>
      </c>
      <c r="T1214" s="22">
        <f t="shared" ca="1" si="1309"/>
        <v>0</v>
      </c>
      <c r="U1214" s="22">
        <f t="shared" ca="1" si="1309"/>
        <v>0</v>
      </c>
      <c r="V1214" s="22">
        <f t="shared" ca="1" si="1309"/>
        <v>0</v>
      </c>
      <c r="W1214" s="22">
        <f t="shared" ca="1" si="1309"/>
        <v>0</v>
      </c>
      <c r="X1214" s="22">
        <f ca="1">ROUND(W1214+X1213,0)</f>
        <v>0</v>
      </c>
      <c r="Y1214" s="22">
        <f t="shared" ref="Y1214:AA1214" ca="1" si="1310">ROUND(X1214+Y1213,0)</f>
        <v>0</v>
      </c>
      <c r="Z1214" s="22">
        <f t="shared" ca="1" si="1310"/>
        <v>0</v>
      </c>
      <c r="AA1214" s="22">
        <f t="shared" ca="1" si="1310"/>
        <v>0</v>
      </c>
      <c r="AB1214" s="22">
        <f t="shared" ref="AB1214" ca="1" si="1311">ROUND(AA1214+AB1213,0)</f>
        <v>0</v>
      </c>
      <c r="AC1214" s="22">
        <f t="shared" ref="AC1214" ca="1" si="1312">ROUND(AB1214+AC1213,0)</f>
        <v>0</v>
      </c>
      <c r="AD1214" s="22">
        <f t="shared" ref="AD1214" ca="1" si="1313">ROUND(AC1214+AD1213,0)</f>
        <v>0</v>
      </c>
      <c r="AE1214" s="22">
        <f t="shared" ref="AE1214" ca="1" si="1314">ROUND(AD1214+AE1213,0)</f>
        <v>0</v>
      </c>
    </row>
    <row r="1215" spans="1:31" hidden="1">
      <c r="A1215" s="258"/>
      <c r="B1215" s="21" t="s">
        <v>388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315">IF($C1211=LataProjekcji,ROUND($C1212-K1214,0),ROUND(IF(K1213=0,0,$C1212-K1214),0))</f>
        <v>0</v>
      </c>
      <c r="L1215" s="76">
        <f t="shared" ca="1" si="1315"/>
        <v>0</v>
      </c>
      <c r="M1215" s="76">
        <f t="shared" ca="1" si="1315"/>
        <v>0</v>
      </c>
      <c r="N1215" s="76">
        <f t="shared" ca="1" si="1315"/>
        <v>0</v>
      </c>
      <c r="O1215" s="76">
        <f t="shared" ca="1" si="1315"/>
        <v>0</v>
      </c>
      <c r="P1215" s="76">
        <f t="shared" ca="1" si="1315"/>
        <v>0</v>
      </c>
      <c r="Q1215" s="76">
        <f t="shared" ca="1" si="1315"/>
        <v>0</v>
      </c>
      <c r="R1215" s="76">
        <f t="shared" ca="1" si="1315"/>
        <v>0</v>
      </c>
      <c r="S1215" s="76">
        <f t="shared" ca="1" si="1315"/>
        <v>0</v>
      </c>
      <c r="T1215" s="76">
        <f t="shared" ca="1" si="1315"/>
        <v>0</v>
      </c>
      <c r="U1215" s="76">
        <f t="shared" ca="1" si="1315"/>
        <v>0</v>
      </c>
      <c r="V1215" s="76">
        <f t="shared" ca="1" si="1315"/>
        <v>0</v>
      </c>
      <c r="W1215" s="76">
        <f t="shared" ca="1" si="1315"/>
        <v>0</v>
      </c>
      <c r="X1215" s="76">
        <f t="shared" ref="X1215:AA1215" ca="1" si="1316">IF($C1211=LataProjekcji,ROUND($C1212-X1214,0),ROUND(IF(X1213=0,0,$C1212-X1214),0))</f>
        <v>0</v>
      </c>
      <c r="Y1215" s="76">
        <f t="shared" ca="1" si="1316"/>
        <v>0</v>
      </c>
      <c r="Z1215" s="76">
        <f t="shared" ca="1" si="1316"/>
        <v>0</v>
      </c>
      <c r="AA1215" s="76">
        <f t="shared" ca="1" si="1316"/>
        <v>0</v>
      </c>
      <c r="AB1215" s="76">
        <f t="shared" ref="AB1215:AE1215" ca="1" si="1317">IF($C1211=LataProjekcji,ROUND($C1212-AB1214,0),ROUND(IF(AB1213=0,0,$C1212-AB1214),0))</f>
        <v>0</v>
      </c>
      <c r="AC1215" s="76">
        <f t="shared" ca="1" si="1317"/>
        <v>0</v>
      </c>
      <c r="AD1215" s="76">
        <f t="shared" ca="1" si="1317"/>
        <v>0</v>
      </c>
      <c r="AE1215" s="76">
        <f t="shared" ca="1" si="1317"/>
        <v>0</v>
      </c>
    </row>
    <row r="1216" spans="1:31" hidden="1">
      <c r="A1216" s="258"/>
      <c r="B1216" s="21"/>
      <c r="C1216" s="22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375</v>
      </c>
      <c r="C1217" s="21">
        <f>C1210+1</f>
        <v>169</v>
      </c>
      <c r="D1217" s="458">
        <f>D1210+1</f>
        <v>430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395</v>
      </c>
      <c r="C1218" s="164">
        <f ca="1">IFERROR(YEAR(OFFSET($D$62,C1217,0)),0)</f>
        <v>0</v>
      </c>
      <c r="D1218" s="164">
        <f ca="1">IFERROR(MONTH(OFFSET($D$62,C1217,0)),0)</f>
        <v>0</v>
      </c>
      <c r="E1218" s="527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388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396</v>
      </c>
      <c r="C1220" s="244">
        <f ca="1">IF(ISBLANK(OFFSET($D$62,C1217,0)),0,IF(OFFSET($C$62,C1217,0)&gt;10,ROUND(C1219*am_inneST,0),IF(C1219&lt;0,0,C1219)))</f>
        <v>0</v>
      </c>
      <c r="D1220" s="21"/>
      <c r="E1220" s="21"/>
      <c r="F1220" s="21"/>
      <c r="G1220" s="21"/>
      <c r="I1220" s="21"/>
      <c r="J1220" s="458" cm="1">
        <f t="array" aca="1" ref="J1220" ca="1">OFFSET('Środki trwałe'!$C$195,'Rozliczenie dotacji'!D1217,,)</f>
        <v>0</v>
      </c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397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318">ROUND(K1221+L1220,0)</f>
        <v>0</v>
      </c>
      <c r="M1221" s="22">
        <f t="shared" ca="1" si="1318"/>
        <v>0</v>
      </c>
      <c r="N1221" s="22">
        <f t="shared" ca="1" si="1318"/>
        <v>0</v>
      </c>
      <c r="O1221" s="22">
        <f t="shared" ca="1" si="1318"/>
        <v>0</v>
      </c>
      <c r="P1221" s="22">
        <f t="shared" ca="1" si="1318"/>
        <v>0</v>
      </c>
      <c r="Q1221" s="22">
        <f t="shared" ca="1" si="1318"/>
        <v>0</v>
      </c>
      <c r="R1221" s="22">
        <f t="shared" ca="1" si="1318"/>
        <v>0</v>
      </c>
      <c r="S1221" s="22">
        <f t="shared" ca="1" si="1318"/>
        <v>0</v>
      </c>
      <c r="T1221" s="22">
        <f t="shared" ca="1" si="1318"/>
        <v>0</v>
      </c>
      <c r="U1221" s="22">
        <f t="shared" ca="1" si="1318"/>
        <v>0</v>
      </c>
      <c r="V1221" s="22">
        <f t="shared" ca="1" si="1318"/>
        <v>0</v>
      </c>
      <c r="W1221" s="22">
        <f t="shared" ca="1" si="1318"/>
        <v>0</v>
      </c>
      <c r="X1221" s="22">
        <f ca="1">ROUND(W1221+X1220,0)</f>
        <v>0</v>
      </c>
      <c r="Y1221" s="22">
        <f t="shared" ref="Y1221:AA1221" ca="1" si="1319">ROUND(X1221+Y1220,0)</f>
        <v>0</v>
      </c>
      <c r="Z1221" s="22">
        <f t="shared" ca="1" si="1319"/>
        <v>0</v>
      </c>
      <c r="AA1221" s="22">
        <f t="shared" ca="1" si="1319"/>
        <v>0</v>
      </c>
      <c r="AB1221" s="22">
        <f t="shared" ref="AB1221" ca="1" si="1320">ROUND(AA1221+AB1220,0)</f>
        <v>0</v>
      </c>
      <c r="AC1221" s="22">
        <f t="shared" ref="AC1221" ca="1" si="1321">ROUND(AB1221+AC1220,0)</f>
        <v>0</v>
      </c>
      <c r="AD1221" s="22">
        <f t="shared" ref="AD1221" ca="1" si="1322">ROUND(AC1221+AD1220,0)</f>
        <v>0</v>
      </c>
      <c r="AE1221" s="22">
        <f t="shared" ref="AE1221" ca="1" si="1323">ROUND(AD1221+AE1220,0)</f>
        <v>0</v>
      </c>
    </row>
    <row r="1222" spans="1:31" hidden="1">
      <c r="A1222" s="258"/>
      <c r="B1222" s="21" t="s">
        <v>388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324">IF($C1218=LataProjekcji,ROUND($C1219-K1221,0),ROUND(IF(K1220=0,0,$C1219-K1221),0))</f>
        <v>0</v>
      </c>
      <c r="L1222" s="76">
        <f t="shared" ca="1" si="1324"/>
        <v>0</v>
      </c>
      <c r="M1222" s="76">
        <f t="shared" ca="1" si="1324"/>
        <v>0</v>
      </c>
      <c r="N1222" s="76">
        <f t="shared" ca="1" si="1324"/>
        <v>0</v>
      </c>
      <c r="O1222" s="76">
        <f t="shared" ca="1" si="1324"/>
        <v>0</v>
      </c>
      <c r="P1222" s="76">
        <f t="shared" ca="1" si="1324"/>
        <v>0</v>
      </c>
      <c r="Q1222" s="76">
        <f t="shared" ca="1" si="1324"/>
        <v>0</v>
      </c>
      <c r="R1222" s="76">
        <f t="shared" ca="1" si="1324"/>
        <v>0</v>
      </c>
      <c r="S1222" s="76">
        <f t="shared" ca="1" si="1324"/>
        <v>0</v>
      </c>
      <c r="T1222" s="76">
        <f t="shared" ca="1" si="1324"/>
        <v>0</v>
      </c>
      <c r="U1222" s="76">
        <f t="shared" ca="1" si="1324"/>
        <v>0</v>
      </c>
      <c r="V1222" s="76">
        <f t="shared" ca="1" si="1324"/>
        <v>0</v>
      </c>
      <c r="W1222" s="76">
        <f t="shared" ca="1" si="1324"/>
        <v>0</v>
      </c>
      <c r="X1222" s="76">
        <f t="shared" ref="X1222:AA1222" ca="1" si="1325">IF($C1218=LataProjekcji,ROUND($C1219-X1221,0),ROUND(IF(X1220=0,0,$C1219-X1221),0))</f>
        <v>0</v>
      </c>
      <c r="Y1222" s="76">
        <f t="shared" ca="1" si="1325"/>
        <v>0</v>
      </c>
      <c r="Z1222" s="76">
        <f t="shared" ca="1" si="1325"/>
        <v>0</v>
      </c>
      <c r="AA1222" s="76">
        <f t="shared" ca="1" si="1325"/>
        <v>0</v>
      </c>
      <c r="AB1222" s="76">
        <f t="shared" ref="AB1222:AE1222" ca="1" si="1326">IF($C1218=LataProjekcji,ROUND($C1219-AB1221,0),ROUND(IF(AB1220=0,0,$C1219-AB1221),0))</f>
        <v>0</v>
      </c>
      <c r="AC1222" s="76">
        <f t="shared" ca="1" si="1326"/>
        <v>0</v>
      </c>
      <c r="AD1222" s="76">
        <f t="shared" ca="1" si="1326"/>
        <v>0</v>
      </c>
      <c r="AE1222" s="76">
        <f t="shared" ca="1" si="1326"/>
        <v>0</v>
      </c>
    </row>
    <row r="1223" spans="1:31" hidden="1">
      <c r="A1223" s="326"/>
      <c r="B1223" s="7"/>
      <c r="C1223" s="13"/>
    </row>
    <row r="1228" spans="1:31" hidden="1">
      <c r="A1228" s="164"/>
      <c r="B1228" s="7" t="s">
        <v>439</v>
      </c>
      <c r="K1228" s="477" t="str">
        <f>K59</f>
        <v>Uzupełnij dane</v>
      </c>
      <c r="L1228" s="477" t="str">
        <f t="shared" ref="L1228:W1228" si="1327">L59</f>
        <v/>
      </c>
      <c r="M1228" s="477" t="str">
        <f t="shared" si="1327"/>
        <v/>
      </c>
      <c r="N1228" s="477" t="str">
        <f t="shared" si="1327"/>
        <v/>
      </c>
      <c r="O1228" s="477" t="str">
        <f t="shared" si="1327"/>
        <v/>
      </c>
      <c r="P1228" s="477" t="str">
        <f t="shared" si="1327"/>
        <v/>
      </c>
      <c r="Q1228" s="477" t="str">
        <f t="shared" si="1327"/>
        <v/>
      </c>
      <c r="R1228" s="477" t="str">
        <f t="shared" si="1327"/>
        <v/>
      </c>
      <c r="S1228" s="477" t="str">
        <f t="shared" si="1327"/>
        <v/>
      </c>
      <c r="T1228" s="477" t="str">
        <f t="shared" si="1327"/>
        <v/>
      </c>
      <c r="U1228" s="477" t="str">
        <f t="shared" si="1327"/>
        <v/>
      </c>
      <c r="V1228" s="477" t="str">
        <f t="shared" si="1327"/>
        <v/>
      </c>
      <c r="W1228" s="477" t="str">
        <f t="shared" si="1327"/>
        <v/>
      </c>
      <c r="X1228" s="477" t="str">
        <f>X59</f>
        <v/>
      </c>
      <c r="Y1228" s="477" t="str">
        <f t="shared" ref="Y1228:AA1228" si="1328">Y59</f>
        <v/>
      </c>
      <c r="Z1228" s="477" t="str">
        <f t="shared" si="1328"/>
        <v/>
      </c>
      <c r="AA1228" s="477" t="str">
        <f t="shared" si="1328"/>
        <v/>
      </c>
      <c r="AB1228" s="477" t="str">
        <f t="shared" ref="AB1228:AE1228" si="1329">AB59</f>
        <v/>
      </c>
      <c r="AC1228" s="477" t="str">
        <f t="shared" si="1329"/>
        <v/>
      </c>
      <c r="AD1228" s="477" t="str">
        <f t="shared" si="1329"/>
        <v/>
      </c>
      <c r="AE1228" s="477" t="str">
        <f t="shared" si="1329"/>
        <v/>
      </c>
    </row>
    <row r="1229" spans="1:31" hidden="1">
      <c r="A1229" s="164"/>
      <c r="B1229" s="14" t="s">
        <v>377</v>
      </c>
      <c r="C1229" s="15"/>
      <c r="D1229" s="15"/>
      <c r="E1229" s="15"/>
      <c r="F1229" s="15"/>
      <c r="G1229" s="15"/>
      <c r="H1229" s="324"/>
      <c r="I1229" s="15"/>
      <c r="J1229" s="15"/>
      <c r="K1229" s="16">
        <f ca="1">ROUND(SUM(K1230:K1231),0)</f>
        <v>0</v>
      </c>
      <c r="L1229" s="16">
        <f t="shared" ref="L1229:W1229" ca="1" si="1330">ROUND(SUM(L1230:L1231),0)</f>
        <v>0</v>
      </c>
      <c r="M1229" s="16">
        <f t="shared" ca="1" si="1330"/>
        <v>0</v>
      </c>
      <c r="N1229" s="16">
        <f t="shared" ca="1" si="1330"/>
        <v>0</v>
      </c>
      <c r="O1229" s="16">
        <f t="shared" ca="1" si="1330"/>
        <v>0</v>
      </c>
      <c r="P1229" s="16">
        <f t="shared" ca="1" si="1330"/>
        <v>0</v>
      </c>
      <c r="Q1229" s="16">
        <f t="shared" ca="1" si="1330"/>
        <v>0</v>
      </c>
      <c r="R1229" s="16">
        <f t="shared" ca="1" si="1330"/>
        <v>0</v>
      </c>
      <c r="S1229" s="16">
        <f t="shared" ca="1" si="1330"/>
        <v>0</v>
      </c>
      <c r="T1229" s="16">
        <f t="shared" ca="1" si="1330"/>
        <v>0</v>
      </c>
      <c r="U1229" s="16">
        <f t="shared" ca="1" si="1330"/>
        <v>0</v>
      </c>
      <c r="V1229" s="16">
        <f t="shared" ca="1" si="1330"/>
        <v>0</v>
      </c>
      <c r="W1229" s="16">
        <f t="shared" ca="1" si="1330"/>
        <v>0</v>
      </c>
      <c r="X1229" s="16">
        <f ca="1">ROUND(SUM(X1230:X1231),0)</f>
        <v>0</v>
      </c>
      <c r="Y1229" s="16">
        <f t="shared" ref="Y1229:AA1229" ca="1" si="1331">ROUND(SUM(Y1230:Y1231),0)</f>
        <v>0</v>
      </c>
      <c r="Z1229" s="16">
        <f t="shared" ca="1" si="1331"/>
        <v>0</v>
      </c>
      <c r="AA1229" s="16">
        <f t="shared" ca="1" si="1331"/>
        <v>0</v>
      </c>
      <c r="AB1229" s="16">
        <f t="shared" ref="AB1229:AE1229" ca="1" si="1332">ROUND(SUM(AB1230:AB1231),0)</f>
        <v>0</v>
      </c>
      <c r="AC1229" s="16">
        <f t="shared" ca="1" si="1332"/>
        <v>0</v>
      </c>
      <c r="AD1229" s="16">
        <f t="shared" ca="1" si="1332"/>
        <v>0</v>
      </c>
      <c r="AE1229" s="16">
        <f t="shared" ca="1" si="1332"/>
        <v>0</v>
      </c>
    </row>
    <row r="1230" spans="1:31" hidden="1">
      <c r="A1230" s="164"/>
      <c r="B1230" s="8" t="s">
        <v>378</v>
      </c>
      <c r="K1230" s="5">
        <f t="shared" ref="K1230:W1230" si="1333">ROUND(K88,0)</f>
        <v>0</v>
      </c>
      <c r="L1230" s="5">
        <f t="shared" ca="1" si="1333"/>
        <v>0</v>
      </c>
      <c r="M1230" s="5">
        <f t="shared" ca="1" si="1333"/>
        <v>0</v>
      </c>
      <c r="N1230" s="5">
        <f t="shared" ca="1" si="1333"/>
        <v>0</v>
      </c>
      <c r="O1230" s="5">
        <f t="shared" ca="1" si="1333"/>
        <v>0</v>
      </c>
      <c r="P1230" s="5">
        <f t="shared" ca="1" si="1333"/>
        <v>0</v>
      </c>
      <c r="Q1230" s="5">
        <f t="shared" ca="1" si="1333"/>
        <v>0</v>
      </c>
      <c r="R1230" s="5">
        <f t="shared" ca="1" si="1333"/>
        <v>0</v>
      </c>
      <c r="S1230" s="5">
        <f t="shared" ca="1" si="1333"/>
        <v>0</v>
      </c>
      <c r="T1230" s="5">
        <f t="shared" ca="1" si="1333"/>
        <v>0</v>
      </c>
      <c r="U1230" s="5">
        <f t="shared" ca="1" si="1333"/>
        <v>0</v>
      </c>
      <c r="V1230" s="5">
        <f t="shared" ca="1" si="1333"/>
        <v>0</v>
      </c>
      <c r="W1230" s="5">
        <f t="shared" ca="1" si="1333"/>
        <v>0</v>
      </c>
      <c r="X1230" s="5">
        <f ca="1">ROUND(X88,0)</f>
        <v>0</v>
      </c>
      <c r="Y1230" s="5">
        <f t="shared" ref="Y1230:AA1230" ca="1" si="1334">ROUND(Y88,0)</f>
        <v>0</v>
      </c>
      <c r="Z1230" s="5">
        <f t="shared" ca="1" si="1334"/>
        <v>0</v>
      </c>
      <c r="AA1230" s="5">
        <f t="shared" ca="1" si="1334"/>
        <v>0</v>
      </c>
      <c r="AB1230" s="5">
        <f t="shared" ref="AB1230:AE1230" ca="1" si="1335">ROUND(AB88,0)</f>
        <v>0</v>
      </c>
      <c r="AC1230" s="5">
        <f t="shared" ca="1" si="1335"/>
        <v>0</v>
      </c>
      <c r="AD1230" s="5">
        <f t="shared" ca="1" si="1335"/>
        <v>0</v>
      </c>
      <c r="AE1230" s="5">
        <f t="shared" ca="1" si="1335"/>
        <v>0</v>
      </c>
    </row>
    <row r="1231" spans="1:31" hidden="1">
      <c r="A1231" s="164"/>
      <c r="B1231" s="8" t="s">
        <v>380</v>
      </c>
      <c r="K1231" s="5">
        <f t="shared" ref="K1231:W1231" ca="1" si="1336">ROUND(K111,0)</f>
        <v>0</v>
      </c>
      <c r="L1231" s="5">
        <f t="shared" ca="1" si="1336"/>
        <v>0</v>
      </c>
      <c r="M1231" s="5">
        <f t="shared" ca="1" si="1336"/>
        <v>0</v>
      </c>
      <c r="N1231" s="5">
        <f t="shared" ca="1" si="1336"/>
        <v>0</v>
      </c>
      <c r="O1231" s="5">
        <f t="shared" ca="1" si="1336"/>
        <v>0</v>
      </c>
      <c r="P1231" s="5">
        <f t="shared" ca="1" si="1336"/>
        <v>0</v>
      </c>
      <c r="Q1231" s="5">
        <f t="shared" ca="1" si="1336"/>
        <v>0</v>
      </c>
      <c r="R1231" s="5">
        <f t="shared" ca="1" si="1336"/>
        <v>0</v>
      </c>
      <c r="S1231" s="5">
        <f t="shared" ca="1" si="1336"/>
        <v>0</v>
      </c>
      <c r="T1231" s="5">
        <f t="shared" ca="1" si="1336"/>
        <v>0</v>
      </c>
      <c r="U1231" s="5">
        <f t="shared" ca="1" si="1336"/>
        <v>0</v>
      </c>
      <c r="V1231" s="5">
        <f t="shared" ca="1" si="1336"/>
        <v>0</v>
      </c>
      <c r="W1231" s="5">
        <f t="shared" ca="1" si="1336"/>
        <v>0</v>
      </c>
      <c r="X1231" s="5">
        <f ca="1">ROUND(X111,0)</f>
        <v>0</v>
      </c>
      <c r="Y1231" s="5">
        <f t="shared" ref="Y1231:AA1231" ca="1" si="1337">ROUND(Y111,0)</f>
        <v>0</v>
      </c>
      <c r="Z1231" s="5">
        <f t="shared" ca="1" si="1337"/>
        <v>0</v>
      </c>
      <c r="AA1231" s="5">
        <f t="shared" ca="1" si="1337"/>
        <v>0</v>
      </c>
      <c r="AB1231" s="5">
        <f t="shared" ref="AB1231:AE1231" ca="1" si="1338">ROUND(AB111,0)</f>
        <v>0</v>
      </c>
      <c r="AC1231" s="5">
        <f t="shared" ca="1" si="1338"/>
        <v>0</v>
      </c>
      <c r="AD1231" s="5">
        <f t="shared" ca="1" si="1338"/>
        <v>0</v>
      </c>
      <c r="AE1231" s="5">
        <f t="shared" ca="1" si="1338"/>
        <v>0</v>
      </c>
    </row>
    <row r="1232" spans="1:31" hidden="1">
      <c r="A1232" s="164"/>
      <c r="B1232" s="14" t="s">
        <v>381</v>
      </c>
      <c r="C1232" s="15"/>
      <c r="D1232" s="15"/>
      <c r="E1232" s="15"/>
      <c r="F1232" s="15"/>
      <c r="G1232" s="15"/>
      <c r="H1232" s="324"/>
      <c r="I1232" s="15"/>
      <c r="J1232" s="15"/>
      <c r="K1232" s="16">
        <f ca="1">ROUND(SUM(K1233:K1237),0)</f>
        <v>0</v>
      </c>
      <c r="L1232" s="16">
        <f t="shared" ref="L1232:W1232" ca="1" si="1339">ROUND(SUM(L1233:L1237),0)</f>
        <v>0</v>
      </c>
      <c r="M1232" s="16">
        <f t="shared" ca="1" si="1339"/>
        <v>0</v>
      </c>
      <c r="N1232" s="16">
        <f t="shared" ca="1" si="1339"/>
        <v>0</v>
      </c>
      <c r="O1232" s="16">
        <f t="shared" ca="1" si="1339"/>
        <v>0</v>
      </c>
      <c r="P1232" s="16">
        <f t="shared" ca="1" si="1339"/>
        <v>0</v>
      </c>
      <c r="Q1232" s="16">
        <f t="shared" ca="1" si="1339"/>
        <v>0</v>
      </c>
      <c r="R1232" s="16">
        <f t="shared" ca="1" si="1339"/>
        <v>0</v>
      </c>
      <c r="S1232" s="16">
        <f t="shared" ca="1" si="1339"/>
        <v>0</v>
      </c>
      <c r="T1232" s="16">
        <f t="shared" ca="1" si="1339"/>
        <v>0</v>
      </c>
      <c r="U1232" s="16">
        <f t="shared" ca="1" si="1339"/>
        <v>0</v>
      </c>
      <c r="V1232" s="16">
        <f t="shared" ca="1" si="1339"/>
        <v>0</v>
      </c>
      <c r="W1232" s="16">
        <f t="shared" ca="1" si="1339"/>
        <v>0</v>
      </c>
      <c r="X1232" s="16">
        <f ca="1">ROUND(SUM(X1233:X1237),0)</f>
        <v>0</v>
      </c>
      <c r="Y1232" s="16">
        <f t="shared" ref="Y1232:AA1232" ca="1" si="1340">ROUND(SUM(Y1233:Y1237),0)</f>
        <v>0</v>
      </c>
      <c r="Z1232" s="16">
        <f t="shared" ca="1" si="1340"/>
        <v>0</v>
      </c>
      <c r="AA1232" s="16">
        <f t="shared" ca="1" si="1340"/>
        <v>0</v>
      </c>
      <c r="AB1232" s="16">
        <f t="shared" ref="AB1232:AE1232" ca="1" si="1341">ROUND(SUM(AB1233:AB1237),0)</f>
        <v>0</v>
      </c>
      <c r="AC1232" s="16">
        <f t="shared" ca="1" si="1341"/>
        <v>0</v>
      </c>
      <c r="AD1232" s="16">
        <f t="shared" ca="1" si="1341"/>
        <v>0</v>
      </c>
      <c r="AE1232" s="16">
        <f t="shared" ca="1" si="1341"/>
        <v>0</v>
      </c>
    </row>
    <row r="1233" spans="1:31" hidden="1">
      <c r="A1233" s="164"/>
      <c r="B1233" s="8" t="s">
        <v>382</v>
      </c>
      <c r="K1233" s="5">
        <f t="shared" ref="K1233:W1233" ca="1" si="1342">ROUND(K124,0)</f>
        <v>0</v>
      </c>
      <c r="L1233" s="5">
        <f t="shared" ca="1" si="1342"/>
        <v>0</v>
      </c>
      <c r="M1233" s="5">
        <f t="shared" ca="1" si="1342"/>
        <v>0</v>
      </c>
      <c r="N1233" s="5">
        <f t="shared" ca="1" si="1342"/>
        <v>0</v>
      </c>
      <c r="O1233" s="5">
        <f t="shared" ca="1" si="1342"/>
        <v>0</v>
      </c>
      <c r="P1233" s="5">
        <f t="shared" ca="1" si="1342"/>
        <v>0</v>
      </c>
      <c r="Q1233" s="5">
        <f t="shared" ca="1" si="1342"/>
        <v>0</v>
      </c>
      <c r="R1233" s="5">
        <f t="shared" ca="1" si="1342"/>
        <v>0</v>
      </c>
      <c r="S1233" s="5">
        <f t="shared" ca="1" si="1342"/>
        <v>0</v>
      </c>
      <c r="T1233" s="5">
        <f t="shared" ca="1" si="1342"/>
        <v>0</v>
      </c>
      <c r="U1233" s="5">
        <f t="shared" ca="1" si="1342"/>
        <v>0</v>
      </c>
      <c r="V1233" s="5">
        <f t="shared" ca="1" si="1342"/>
        <v>0</v>
      </c>
      <c r="W1233" s="5">
        <f t="shared" ca="1" si="1342"/>
        <v>0</v>
      </c>
      <c r="X1233" s="5">
        <f ca="1">ROUND(X124,0)</f>
        <v>0</v>
      </c>
      <c r="Y1233" s="5">
        <f t="shared" ref="Y1233:AA1233" ca="1" si="1343">ROUND(Y124,0)</f>
        <v>0</v>
      </c>
      <c r="Z1233" s="5">
        <f t="shared" ca="1" si="1343"/>
        <v>0</v>
      </c>
      <c r="AA1233" s="5">
        <f t="shared" ca="1" si="1343"/>
        <v>0</v>
      </c>
      <c r="AB1233" s="5">
        <f t="shared" ref="AB1233:AE1233" ca="1" si="1344">ROUND(AB124,0)</f>
        <v>0</v>
      </c>
      <c r="AC1233" s="5">
        <f t="shared" ca="1" si="1344"/>
        <v>0</v>
      </c>
      <c r="AD1233" s="5">
        <f t="shared" ca="1" si="1344"/>
        <v>0</v>
      </c>
      <c r="AE1233" s="5">
        <f t="shared" ca="1" si="1344"/>
        <v>0</v>
      </c>
    </row>
    <row r="1234" spans="1:31" hidden="1">
      <c r="A1234" s="164"/>
      <c r="B1234" s="8" t="s">
        <v>383</v>
      </c>
      <c r="K1234" s="5">
        <f t="shared" ref="K1234:W1234" ca="1" si="1345">ROUND(K147,0)</f>
        <v>0</v>
      </c>
      <c r="L1234" s="5">
        <f t="shared" ca="1" si="1345"/>
        <v>0</v>
      </c>
      <c r="M1234" s="5">
        <f t="shared" ca="1" si="1345"/>
        <v>0</v>
      </c>
      <c r="N1234" s="5">
        <f t="shared" ca="1" si="1345"/>
        <v>0</v>
      </c>
      <c r="O1234" s="5">
        <f t="shared" ca="1" si="1345"/>
        <v>0</v>
      </c>
      <c r="P1234" s="5">
        <f t="shared" ca="1" si="1345"/>
        <v>0</v>
      </c>
      <c r="Q1234" s="5">
        <f t="shared" ca="1" si="1345"/>
        <v>0</v>
      </c>
      <c r="R1234" s="5">
        <f t="shared" ca="1" si="1345"/>
        <v>0</v>
      </c>
      <c r="S1234" s="5">
        <f t="shared" ca="1" si="1345"/>
        <v>0</v>
      </c>
      <c r="T1234" s="5">
        <f t="shared" ca="1" si="1345"/>
        <v>0</v>
      </c>
      <c r="U1234" s="5">
        <f t="shared" ca="1" si="1345"/>
        <v>0</v>
      </c>
      <c r="V1234" s="5">
        <f t="shared" ca="1" si="1345"/>
        <v>0</v>
      </c>
      <c r="W1234" s="5">
        <f t="shared" ca="1" si="1345"/>
        <v>0</v>
      </c>
      <c r="X1234" s="5">
        <f ca="1">ROUND(X147,0)</f>
        <v>0</v>
      </c>
      <c r="Y1234" s="5">
        <f t="shared" ref="Y1234:AA1234" ca="1" si="1346">ROUND(Y147,0)</f>
        <v>0</v>
      </c>
      <c r="Z1234" s="5">
        <f t="shared" ca="1" si="1346"/>
        <v>0</v>
      </c>
      <c r="AA1234" s="5">
        <f t="shared" ca="1" si="1346"/>
        <v>0</v>
      </c>
      <c r="AB1234" s="5">
        <f t="shared" ref="AB1234:AE1234" ca="1" si="1347">ROUND(AB147,0)</f>
        <v>0</v>
      </c>
      <c r="AC1234" s="5">
        <f t="shared" ca="1" si="1347"/>
        <v>0</v>
      </c>
      <c r="AD1234" s="5">
        <f t="shared" ca="1" si="1347"/>
        <v>0</v>
      </c>
      <c r="AE1234" s="5">
        <f t="shared" ca="1" si="1347"/>
        <v>0</v>
      </c>
    </row>
    <row r="1235" spans="1:31" hidden="1">
      <c r="A1235" s="164"/>
      <c r="B1235" s="8" t="s">
        <v>384</v>
      </c>
      <c r="K1235" s="5">
        <f t="shared" ref="K1235:W1235" ca="1" si="1348">ROUND(K200,0)</f>
        <v>0</v>
      </c>
      <c r="L1235" s="5">
        <f t="shared" ca="1" si="1348"/>
        <v>0</v>
      </c>
      <c r="M1235" s="5">
        <f t="shared" ca="1" si="1348"/>
        <v>0</v>
      </c>
      <c r="N1235" s="5">
        <f t="shared" ca="1" si="1348"/>
        <v>0</v>
      </c>
      <c r="O1235" s="5">
        <f t="shared" ca="1" si="1348"/>
        <v>0</v>
      </c>
      <c r="P1235" s="5">
        <f t="shared" ca="1" si="1348"/>
        <v>0</v>
      </c>
      <c r="Q1235" s="5">
        <f t="shared" ca="1" si="1348"/>
        <v>0</v>
      </c>
      <c r="R1235" s="5">
        <f t="shared" ca="1" si="1348"/>
        <v>0</v>
      </c>
      <c r="S1235" s="5">
        <f t="shared" ca="1" si="1348"/>
        <v>0</v>
      </c>
      <c r="T1235" s="5">
        <f t="shared" ca="1" si="1348"/>
        <v>0</v>
      </c>
      <c r="U1235" s="5">
        <f t="shared" ca="1" si="1348"/>
        <v>0</v>
      </c>
      <c r="V1235" s="5">
        <f t="shared" ca="1" si="1348"/>
        <v>0</v>
      </c>
      <c r="W1235" s="5">
        <f t="shared" ca="1" si="1348"/>
        <v>0</v>
      </c>
      <c r="X1235" s="5">
        <f ca="1">ROUND(X200,0)</f>
        <v>0</v>
      </c>
      <c r="Y1235" s="5">
        <f t="shared" ref="Y1235:AA1235" ca="1" si="1349">ROUND(Y200,0)</f>
        <v>0</v>
      </c>
      <c r="Z1235" s="5">
        <f t="shared" ca="1" si="1349"/>
        <v>0</v>
      </c>
      <c r="AA1235" s="5">
        <f t="shared" ca="1" si="1349"/>
        <v>0</v>
      </c>
      <c r="AB1235" s="5">
        <f t="shared" ref="AB1235:AE1235" ca="1" si="1350">ROUND(AB200,0)</f>
        <v>0</v>
      </c>
      <c r="AC1235" s="5">
        <f t="shared" ca="1" si="1350"/>
        <v>0</v>
      </c>
      <c r="AD1235" s="5">
        <f t="shared" ca="1" si="1350"/>
        <v>0</v>
      </c>
      <c r="AE1235" s="5">
        <f t="shared" ca="1" si="1350"/>
        <v>0</v>
      </c>
    </row>
    <row r="1236" spans="1:31" hidden="1">
      <c r="A1236" s="164"/>
      <c r="B1236" s="8" t="s">
        <v>385</v>
      </c>
      <c r="K1236" s="5">
        <f t="shared" ref="K1236:W1236" ca="1" si="1351">ROUND(K218,0)</f>
        <v>0</v>
      </c>
      <c r="L1236" s="5">
        <f t="shared" ca="1" si="1351"/>
        <v>0</v>
      </c>
      <c r="M1236" s="5">
        <f t="shared" ca="1" si="1351"/>
        <v>0</v>
      </c>
      <c r="N1236" s="5">
        <f t="shared" ca="1" si="1351"/>
        <v>0</v>
      </c>
      <c r="O1236" s="5">
        <f t="shared" ca="1" si="1351"/>
        <v>0</v>
      </c>
      <c r="P1236" s="5">
        <f t="shared" ca="1" si="1351"/>
        <v>0</v>
      </c>
      <c r="Q1236" s="5">
        <f t="shared" ca="1" si="1351"/>
        <v>0</v>
      </c>
      <c r="R1236" s="5">
        <f t="shared" ca="1" si="1351"/>
        <v>0</v>
      </c>
      <c r="S1236" s="5">
        <f t="shared" ca="1" si="1351"/>
        <v>0</v>
      </c>
      <c r="T1236" s="5">
        <f t="shared" ca="1" si="1351"/>
        <v>0</v>
      </c>
      <c r="U1236" s="5">
        <f t="shared" ca="1" si="1351"/>
        <v>0</v>
      </c>
      <c r="V1236" s="5">
        <f t="shared" ca="1" si="1351"/>
        <v>0</v>
      </c>
      <c r="W1236" s="5">
        <f t="shared" ca="1" si="1351"/>
        <v>0</v>
      </c>
      <c r="X1236" s="5">
        <f ca="1">ROUND(X218,0)</f>
        <v>0</v>
      </c>
      <c r="Y1236" s="5">
        <f t="shared" ref="Y1236:AA1236" ca="1" si="1352">ROUND(Y218,0)</f>
        <v>0</v>
      </c>
      <c r="Z1236" s="5">
        <f t="shared" ca="1" si="1352"/>
        <v>0</v>
      </c>
      <c r="AA1236" s="5">
        <f t="shared" ca="1" si="1352"/>
        <v>0</v>
      </c>
      <c r="AB1236" s="5">
        <f t="shared" ref="AB1236:AE1236" ca="1" si="1353">ROUND(AB218,0)</f>
        <v>0</v>
      </c>
      <c r="AC1236" s="5">
        <f t="shared" ca="1" si="1353"/>
        <v>0</v>
      </c>
      <c r="AD1236" s="5">
        <f t="shared" ca="1" si="1353"/>
        <v>0</v>
      </c>
      <c r="AE1236" s="5">
        <f t="shared" ca="1" si="1353"/>
        <v>0</v>
      </c>
    </row>
    <row r="1237" spans="1:31" hidden="1">
      <c r="A1237" s="164"/>
      <c r="B1237" s="8" t="s">
        <v>386</v>
      </c>
      <c r="K1237" s="5">
        <f t="shared" ref="K1237:W1237" ca="1" si="1354">ROUND(K236,0)</f>
        <v>0</v>
      </c>
      <c r="L1237" s="5">
        <f t="shared" ca="1" si="1354"/>
        <v>0</v>
      </c>
      <c r="M1237" s="5">
        <f t="shared" ca="1" si="1354"/>
        <v>0</v>
      </c>
      <c r="N1237" s="5">
        <f t="shared" ca="1" si="1354"/>
        <v>0</v>
      </c>
      <c r="O1237" s="5">
        <f t="shared" ca="1" si="1354"/>
        <v>0</v>
      </c>
      <c r="P1237" s="5">
        <f t="shared" ca="1" si="1354"/>
        <v>0</v>
      </c>
      <c r="Q1237" s="5">
        <f t="shared" ca="1" si="1354"/>
        <v>0</v>
      </c>
      <c r="R1237" s="5">
        <f t="shared" ca="1" si="1354"/>
        <v>0</v>
      </c>
      <c r="S1237" s="5">
        <f t="shared" ca="1" si="1354"/>
        <v>0</v>
      </c>
      <c r="T1237" s="5">
        <f t="shared" ca="1" si="1354"/>
        <v>0</v>
      </c>
      <c r="U1237" s="5">
        <f t="shared" ca="1" si="1354"/>
        <v>0</v>
      </c>
      <c r="V1237" s="5">
        <f t="shared" ca="1" si="1354"/>
        <v>0</v>
      </c>
      <c r="W1237" s="5">
        <f t="shared" ca="1" si="1354"/>
        <v>0</v>
      </c>
      <c r="X1237" s="5">
        <f ca="1">ROUND(X236,0)</f>
        <v>0</v>
      </c>
      <c r="Y1237" s="5">
        <f t="shared" ref="Y1237:AA1237" ca="1" si="1355">ROUND(Y236,0)</f>
        <v>0</v>
      </c>
      <c r="Z1237" s="5">
        <f t="shared" ca="1" si="1355"/>
        <v>0</v>
      </c>
      <c r="AA1237" s="5">
        <f t="shared" ca="1" si="1355"/>
        <v>0</v>
      </c>
      <c r="AB1237" s="5">
        <f t="shared" ref="AB1237:AE1237" ca="1" si="1356">ROUND(AB236,0)</f>
        <v>0</v>
      </c>
      <c r="AC1237" s="5">
        <f t="shared" ca="1" si="1356"/>
        <v>0</v>
      </c>
      <c r="AD1237" s="5">
        <f t="shared" ca="1" si="1356"/>
        <v>0</v>
      </c>
      <c r="AE1237" s="5">
        <f t="shared" ca="1" si="1356"/>
        <v>0</v>
      </c>
    </row>
    <row r="1238" spans="1:31" hidden="1">
      <c r="A1238" s="164"/>
    </row>
    <row r="1239" spans="1:31" hidden="1">
      <c r="A1239" s="164"/>
    </row>
    <row r="1240" spans="1:31" hidden="1">
      <c r="A1240" s="164"/>
      <c r="B1240" s="7" t="s">
        <v>440</v>
      </c>
    </row>
    <row r="1241" spans="1:31" hidden="1">
      <c r="A1241" s="164"/>
      <c r="B1241" s="14" t="s">
        <v>377</v>
      </c>
      <c r="K1241" s="16">
        <f ca="1">ROUND(SUM(K1242:K1243),0)</f>
        <v>0</v>
      </c>
      <c r="L1241" s="16">
        <f t="shared" ref="L1241:W1241" ca="1" si="1357">ROUND(SUM(L1242:L1243),0)</f>
        <v>0</v>
      </c>
      <c r="M1241" s="16">
        <f t="shared" ca="1" si="1357"/>
        <v>0</v>
      </c>
      <c r="N1241" s="16">
        <f t="shared" ca="1" si="1357"/>
        <v>0</v>
      </c>
      <c r="O1241" s="16">
        <f t="shared" ca="1" si="1357"/>
        <v>0</v>
      </c>
      <c r="P1241" s="16">
        <f t="shared" ca="1" si="1357"/>
        <v>0</v>
      </c>
      <c r="Q1241" s="16">
        <f t="shared" ca="1" si="1357"/>
        <v>0</v>
      </c>
      <c r="R1241" s="16">
        <f t="shared" ca="1" si="1357"/>
        <v>0</v>
      </c>
      <c r="S1241" s="16">
        <f t="shared" ca="1" si="1357"/>
        <v>0</v>
      </c>
      <c r="T1241" s="16">
        <f t="shared" ca="1" si="1357"/>
        <v>0</v>
      </c>
      <c r="U1241" s="16">
        <f t="shared" ca="1" si="1357"/>
        <v>0</v>
      </c>
      <c r="V1241" s="16">
        <f t="shared" ca="1" si="1357"/>
        <v>0</v>
      </c>
      <c r="W1241" s="16">
        <f t="shared" ca="1" si="1357"/>
        <v>0</v>
      </c>
      <c r="X1241" s="16">
        <f ca="1">ROUND(SUM(X1242:X1243),0)</f>
        <v>0</v>
      </c>
      <c r="Y1241" s="16">
        <f t="shared" ref="Y1241:AA1241" ca="1" si="1358">ROUND(SUM(Y1242:Y1243),0)</f>
        <v>0</v>
      </c>
      <c r="Z1241" s="16">
        <f t="shared" ca="1" si="1358"/>
        <v>0</v>
      </c>
      <c r="AA1241" s="16">
        <f t="shared" ca="1" si="1358"/>
        <v>0</v>
      </c>
      <c r="AB1241" s="16">
        <f t="shared" ref="AB1241:AE1241" ca="1" si="1359">ROUND(SUM(AB1242:AB1243),0)</f>
        <v>0</v>
      </c>
      <c r="AC1241" s="16">
        <f t="shared" ca="1" si="1359"/>
        <v>0</v>
      </c>
      <c r="AD1241" s="16">
        <f t="shared" ca="1" si="1359"/>
        <v>0</v>
      </c>
      <c r="AE1241" s="16">
        <f t="shared" ca="1" si="1359"/>
        <v>0</v>
      </c>
    </row>
    <row r="1242" spans="1:31" hidden="1">
      <c r="A1242" s="164"/>
      <c r="B1242" s="8" t="s">
        <v>378</v>
      </c>
      <c r="K1242" s="5">
        <f t="shared" ref="K1242:W1242" ca="1" si="1360">ROUND(K84,0)</f>
        <v>0</v>
      </c>
      <c r="L1242" s="5">
        <f t="shared" ca="1" si="1360"/>
        <v>0</v>
      </c>
      <c r="M1242" s="5">
        <f t="shared" ca="1" si="1360"/>
        <v>0</v>
      </c>
      <c r="N1242" s="5">
        <f t="shared" ca="1" si="1360"/>
        <v>0</v>
      </c>
      <c r="O1242" s="5">
        <f t="shared" ca="1" si="1360"/>
        <v>0</v>
      </c>
      <c r="P1242" s="5">
        <f t="shared" ca="1" si="1360"/>
        <v>0</v>
      </c>
      <c r="Q1242" s="5">
        <f t="shared" ca="1" si="1360"/>
        <v>0</v>
      </c>
      <c r="R1242" s="5">
        <f t="shared" ca="1" si="1360"/>
        <v>0</v>
      </c>
      <c r="S1242" s="5">
        <f t="shared" ca="1" si="1360"/>
        <v>0</v>
      </c>
      <c r="T1242" s="5">
        <f t="shared" ca="1" si="1360"/>
        <v>0</v>
      </c>
      <c r="U1242" s="5">
        <f t="shared" ca="1" si="1360"/>
        <v>0</v>
      </c>
      <c r="V1242" s="5">
        <f t="shared" ca="1" si="1360"/>
        <v>0</v>
      </c>
      <c r="W1242" s="5">
        <f t="shared" ca="1" si="1360"/>
        <v>0</v>
      </c>
      <c r="X1242" s="5">
        <f ca="1">ROUND(X84,0)</f>
        <v>0</v>
      </c>
      <c r="Y1242" s="5">
        <f t="shared" ref="Y1242:AA1242" ca="1" si="1361">ROUND(Y84,0)</f>
        <v>0</v>
      </c>
      <c r="Z1242" s="5">
        <f t="shared" ca="1" si="1361"/>
        <v>0</v>
      </c>
      <c r="AA1242" s="5">
        <f t="shared" ca="1" si="1361"/>
        <v>0</v>
      </c>
      <c r="AB1242" s="5">
        <f t="shared" ref="AB1242:AE1242" ca="1" si="1362">ROUND(AB84,0)</f>
        <v>0</v>
      </c>
      <c r="AC1242" s="5">
        <f t="shared" ca="1" si="1362"/>
        <v>0</v>
      </c>
      <c r="AD1242" s="5">
        <f t="shared" ca="1" si="1362"/>
        <v>0</v>
      </c>
      <c r="AE1242" s="5">
        <f t="shared" ca="1" si="1362"/>
        <v>0</v>
      </c>
    </row>
    <row r="1243" spans="1:31" hidden="1">
      <c r="A1243" s="164"/>
      <c r="B1243" s="8" t="s">
        <v>380</v>
      </c>
      <c r="K1243" s="5">
        <f t="shared" ref="K1243:W1243" si="1363">ROUND(K107,0)</f>
        <v>0</v>
      </c>
      <c r="L1243" s="5">
        <f t="shared" si="1363"/>
        <v>0</v>
      </c>
      <c r="M1243" s="5">
        <f t="shared" si="1363"/>
        <v>0</v>
      </c>
      <c r="N1243" s="5">
        <f t="shared" si="1363"/>
        <v>0</v>
      </c>
      <c r="O1243" s="5">
        <f t="shared" si="1363"/>
        <v>0</v>
      </c>
      <c r="P1243" s="5">
        <f t="shared" si="1363"/>
        <v>0</v>
      </c>
      <c r="Q1243" s="5">
        <f t="shared" si="1363"/>
        <v>0</v>
      </c>
      <c r="R1243" s="5">
        <f t="shared" si="1363"/>
        <v>0</v>
      </c>
      <c r="S1243" s="5">
        <f t="shared" si="1363"/>
        <v>0</v>
      </c>
      <c r="T1243" s="5">
        <f t="shared" si="1363"/>
        <v>0</v>
      </c>
      <c r="U1243" s="5">
        <f t="shared" si="1363"/>
        <v>0</v>
      </c>
      <c r="V1243" s="5">
        <f t="shared" si="1363"/>
        <v>0</v>
      </c>
      <c r="W1243" s="5">
        <f t="shared" si="1363"/>
        <v>0</v>
      </c>
      <c r="X1243" s="5">
        <f>ROUND(X107,0)</f>
        <v>0</v>
      </c>
      <c r="Y1243" s="5">
        <f t="shared" ref="Y1243:AA1243" si="1364">ROUND(Y107,0)</f>
        <v>0</v>
      </c>
      <c r="Z1243" s="5">
        <f t="shared" si="1364"/>
        <v>0</v>
      </c>
      <c r="AA1243" s="5">
        <f t="shared" si="1364"/>
        <v>0</v>
      </c>
      <c r="AB1243" s="5">
        <f t="shared" ref="AB1243:AE1243" si="1365">ROUND(AB107,0)</f>
        <v>0</v>
      </c>
      <c r="AC1243" s="5">
        <f t="shared" si="1365"/>
        <v>0</v>
      </c>
      <c r="AD1243" s="5">
        <f t="shared" si="1365"/>
        <v>0</v>
      </c>
      <c r="AE1243" s="5">
        <f t="shared" si="1365"/>
        <v>0</v>
      </c>
    </row>
    <row r="1244" spans="1:31" hidden="1">
      <c r="A1244" s="164"/>
      <c r="B1244" s="14" t="s">
        <v>381</v>
      </c>
      <c r="K1244" s="16">
        <f>ROUND(SUM(K1245:K1249),0)</f>
        <v>0</v>
      </c>
      <c r="L1244" s="16">
        <f t="shared" ref="L1244:W1244" si="1366">ROUND(SUM(L1245:L1249),0)</f>
        <v>0</v>
      </c>
      <c r="M1244" s="16">
        <f t="shared" si="1366"/>
        <v>0</v>
      </c>
      <c r="N1244" s="16">
        <f t="shared" si="1366"/>
        <v>0</v>
      </c>
      <c r="O1244" s="16">
        <f t="shared" si="1366"/>
        <v>0</v>
      </c>
      <c r="P1244" s="16">
        <f t="shared" si="1366"/>
        <v>0</v>
      </c>
      <c r="Q1244" s="16">
        <f t="shared" si="1366"/>
        <v>0</v>
      </c>
      <c r="R1244" s="16">
        <f t="shared" si="1366"/>
        <v>0</v>
      </c>
      <c r="S1244" s="16">
        <f t="shared" si="1366"/>
        <v>0</v>
      </c>
      <c r="T1244" s="16">
        <f t="shared" si="1366"/>
        <v>0</v>
      </c>
      <c r="U1244" s="16">
        <f t="shared" si="1366"/>
        <v>0</v>
      </c>
      <c r="V1244" s="16">
        <f t="shared" si="1366"/>
        <v>0</v>
      </c>
      <c r="W1244" s="16">
        <f t="shared" si="1366"/>
        <v>0</v>
      </c>
      <c r="X1244" s="16">
        <f>ROUND(SUM(X1245:X1249),0)</f>
        <v>0</v>
      </c>
      <c r="Y1244" s="16">
        <f t="shared" ref="Y1244:AA1244" si="1367">ROUND(SUM(Y1245:Y1249),0)</f>
        <v>0</v>
      </c>
      <c r="Z1244" s="16">
        <f t="shared" si="1367"/>
        <v>0</v>
      </c>
      <c r="AA1244" s="16">
        <f t="shared" si="1367"/>
        <v>0</v>
      </c>
      <c r="AB1244" s="16">
        <f t="shared" ref="AB1244:AE1244" si="1368">ROUND(SUM(AB1245:AB1249),0)</f>
        <v>0</v>
      </c>
      <c r="AC1244" s="16">
        <f t="shared" si="1368"/>
        <v>0</v>
      </c>
      <c r="AD1244" s="16">
        <f t="shared" si="1368"/>
        <v>0</v>
      </c>
      <c r="AE1244" s="16">
        <f t="shared" si="1368"/>
        <v>0</v>
      </c>
    </row>
    <row r="1245" spans="1:31" hidden="1">
      <c r="A1245" s="164"/>
      <c r="B1245" s="8" t="s">
        <v>382</v>
      </c>
      <c r="K1245" s="5">
        <f t="shared" ref="K1245:W1245" si="1369">ROUND(K120,0)</f>
        <v>0</v>
      </c>
      <c r="L1245" s="5">
        <f t="shared" si="1369"/>
        <v>0</v>
      </c>
      <c r="M1245" s="5">
        <f t="shared" si="1369"/>
        <v>0</v>
      </c>
      <c r="N1245" s="5">
        <f t="shared" si="1369"/>
        <v>0</v>
      </c>
      <c r="O1245" s="5">
        <f t="shared" si="1369"/>
        <v>0</v>
      </c>
      <c r="P1245" s="5">
        <f t="shared" si="1369"/>
        <v>0</v>
      </c>
      <c r="Q1245" s="5">
        <f t="shared" si="1369"/>
        <v>0</v>
      </c>
      <c r="R1245" s="5">
        <f t="shared" si="1369"/>
        <v>0</v>
      </c>
      <c r="S1245" s="5">
        <f t="shared" si="1369"/>
        <v>0</v>
      </c>
      <c r="T1245" s="5">
        <f t="shared" si="1369"/>
        <v>0</v>
      </c>
      <c r="U1245" s="5">
        <f t="shared" si="1369"/>
        <v>0</v>
      </c>
      <c r="V1245" s="5">
        <f t="shared" si="1369"/>
        <v>0</v>
      </c>
      <c r="W1245" s="5">
        <f t="shared" si="1369"/>
        <v>0</v>
      </c>
      <c r="X1245" s="5">
        <f>ROUND(X120,0)</f>
        <v>0</v>
      </c>
      <c r="Y1245" s="5">
        <f t="shared" ref="Y1245:AA1245" si="1370">ROUND(Y120,0)</f>
        <v>0</v>
      </c>
      <c r="Z1245" s="5">
        <f t="shared" si="1370"/>
        <v>0</v>
      </c>
      <c r="AA1245" s="5">
        <f t="shared" si="1370"/>
        <v>0</v>
      </c>
      <c r="AB1245" s="5">
        <f t="shared" ref="AB1245:AE1245" si="1371">ROUND(AB120,0)</f>
        <v>0</v>
      </c>
      <c r="AC1245" s="5">
        <f t="shared" si="1371"/>
        <v>0</v>
      </c>
      <c r="AD1245" s="5">
        <f t="shared" si="1371"/>
        <v>0</v>
      </c>
      <c r="AE1245" s="5">
        <f t="shared" si="1371"/>
        <v>0</v>
      </c>
    </row>
    <row r="1246" spans="1:31" hidden="1">
      <c r="A1246" s="164"/>
      <c r="B1246" s="8" t="s">
        <v>383</v>
      </c>
      <c r="K1246" s="5">
        <f t="shared" ref="K1246:W1246" si="1372">ROUND(K143,)</f>
        <v>0</v>
      </c>
      <c r="L1246" s="5">
        <f t="shared" si="1372"/>
        <v>0</v>
      </c>
      <c r="M1246" s="5">
        <f t="shared" si="1372"/>
        <v>0</v>
      </c>
      <c r="N1246" s="5">
        <f t="shared" si="1372"/>
        <v>0</v>
      </c>
      <c r="O1246" s="5">
        <f t="shared" si="1372"/>
        <v>0</v>
      </c>
      <c r="P1246" s="5">
        <f t="shared" si="1372"/>
        <v>0</v>
      </c>
      <c r="Q1246" s="5">
        <f t="shared" si="1372"/>
        <v>0</v>
      </c>
      <c r="R1246" s="5">
        <f t="shared" si="1372"/>
        <v>0</v>
      </c>
      <c r="S1246" s="5">
        <f t="shared" si="1372"/>
        <v>0</v>
      </c>
      <c r="T1246" s="5">
        <f t="shared" si="1372"/>
        <v>0</v>
      </c>
      <c r="U1246" s="5">
        <f t="shared" si="1372"/>
        <v>0</v>
      </c>
      <c r="V1246" s="5">
        <f t="shared" si="1372"/>
        <v>0</v>
      </c>
      <c r="W1246" s="5">
        <f t="shared" si="1372"/>
        <v>0</v>
      </c>
      <c r="X1246" s="5">
        <f>ROUND(X143,)</f>
        <v>0</v>
      </c>
      <c r="Y1246" s="5">
        <f t="shared" ref="Y1246:AA1246" si="1373">ROUND(Y143,)</f>
        <v>0</v>
      </c>
      <c r="Z1246" s="5">
        <f t="shared" si="1373"/>
        <v>0</v>
      </c>
      <c r="AA1246" s="5">
        <f t="shared" si="1373"/>
        <v>0</v>
      </c>
      <c r="AB1246" s="5">
        <f t="shared" ref="AB1246:AE1246" si="1374">ROUND(AB143,)</f>
        <v>0</v>
      </c>
      <c r="AC1246" s="5">
        <f t="shared" si="1374"/>
        <v>0</v>
      </c>
      <c r="AD1246" s="5">
        <f t="shared" si="1374"/>
        <v>0</v>
      </c>
      <c r="AE1246" s="5">
        <f t="shared" si="1374"/>
        <v>0</v>
      </c>
    </row>
    <row r="1247" spans="1:31" hidden="1">
      <c r="A1247" s="164"/>
      <c r="B1247" s="8" t="s">
        <v>384</v>
      </c>
      <c r="K1247" s="5">
        <f t="shared" ref="K1247:W1247" si="1375">ROUND(K196,0)</f>
        <v>0</v>
      </c>
      <c r="L1247" s="5">
        <f t="shared" si="1375"/>
        <v>0</v>
      </c>
      <c r="M1247" s="5">
        <f t="shared" si="1375"/>
        <v>0</v>
      </c>
      <c r="N1247" s="5">
        <f t="shared" si="1375"/>
        <v>0</v>
      </c>
      <c r="O1247" s="5">
        <f t="shared" si="1375"/>
        <v>0</v>
      </c>
      <c r="P1247" s="5">
        <f t="shared" si="1375"/>
        <v>0</v>
      </c>
      <c r="Q1247" s="5">
        <f t="shared" si="1375"/>
        <v>0</v>
      </c>
      <c r="R1247" s="5">
        <f t="shared" si="1375"/>
        <v>0</v>
      </c>
      <c r="S1247" s="5">
        <f t="shared" si="1375"/>
        <v>0</v>
      </c>
      <c r="T1247" s="5">
        <f t="shared" si="1375"/>
        <v>0</v>
      </c>
      <c r="U1247" s="5">
        <f t="shared" si="1375"/>
        <v>0</v>
      </c>
      <c r="V1247" s="5">
        <f t="shared" si="1375"/>
        <v>0</v>
      </c>
      <c r="W1247" s="5">
        <f t="shared" si="1375"/>
        <v>0</v>
      </c>
      <c r="X1247" s="5">
        <f>ROUND(X196,0)</f>
        <v>0</v>
      </c>
      <c r="Y1247" s="5">
        <f t="shared" ref="Y1247:AA1247" si="1376">ROUND(Y196,0)</f>
        <v>0</v>
      </c>
      <c r="Z1247" s="5">
        <f t="shared" si="1376"/>
        <v>0</v>
      </c>
      <c r="AA1247" s="5">
        <f t="shared" si="1376"/>
        <v>0</v>
      </c>
      <c r="AB1247" s="5">
        <f t="shared" ref="AB1247:AE1247" si="1377">ROUND(AB196,0)</f>
        <v>0</v>
      </c>
      <c r="AC1247" s="5">
        <f t="shared" si="1377"/>
        <v>0</v>
      </c>
      <c r="AD1247" s="5">
        <f t="shared" si="1377"/>
        <v>0</v>
      </c>
      <c r="AE1247" s="5">
        <f t="shared" si="1377"/>
        <v>0</v>
      </c>
    </row>
    <row r="1248" spans="1:31" hidden="1">
      <c r="A1248" s="164"/>
      <c r="B1248" s="8" t="s">
        <v>385</v>
      </c>
      <c r="K1248" s="5">
        <f t="shared" ref="K1248:W1248" si="1378">ROUND(K214,0)</f>
        <v>0</v>
      </c>
      <c r="L1248" s="5">
        <f t="shared" si="1378"/>
        <v>0</v>
      </c>
      <c r="M1248" s="5">
        <f t="shared" si="1378"/>
        <v>0</v>
      </c>
      <c r="N1248" s="5">
        <f t="shared" si="1378"/>
        <v>0</v>
      </c>
      <c r="O1248" s="5">
        <f t="shared" si="1378"/>
        <v>0</v>
      </c>
      <c r="P1248" s="5">
        <f t="shared" si="1378"/>
        <v>0</v>
      </c>
      <c r="Q1248" s="5">
        <f t="shared" si="1378"/>
        <v>0</v>
      </c>
      <c r="R1248" s="5">
        <f t="shared" si="1378"/>
        <v>0</v>
      </c>
      <c r="S1248" s="5">
        <f t="shared" si="1378"/>
        <v>0</v>
      </c>
      <c r="T1248" s="5">
        <f t="shared" si="1378"/>
        <v>0</v>
      </c>
      <c r="U1248" s="5">
        <f t="shared" si="1378"/>
        <v>0</v>
      </c>
      <c r="V1248" s="5">
        <f t="shared" si="1378"/>
        <v>0</v>
      </c>
      <c r="W1248" s="5">
        <f t="shared" si="1378"/>
        <v>0</v>
      </c>
      <c r="X1248" s="5">
        <f>ROUND(X214,0)</f>
        <v>0</v>
      </c>
      <c r="Y1248" s="5">
        <f t="shared" ref="Y1248:AA1248" si="1379">ROUND(Y214,0)</f>
        <v>0</v>
      </c>
      <c r="Z1248" s="5">
        <f t="shared" si="1379"/>
        <v>0</v>
      </c>
      <c r="AA1248" s="5">
        <f t="shared" si="1379"/>
        <v>0</v>
      </c>
      <c r="AB1248" s="5">
        <f t="shared" ref="AB1248:AE1248" si="1380">ROUND(AB214,0)</f>
        <v>0</v>
      </c>
      <c r="AC1248" s="5">
        <f t="shared" si="1380"/>
        <v>0</v>
      </c>
      <c r="AD1248" s="5">
        <f t="shared" si="1380"/>
        <v>0</v>
      </c>
      <c r="AE1248" s="5">
        <f t="shared" si="1380"/>
        <v>0</v>
      </c>
    </row>
    <row r="1249" spans="1:31" hidden="1">
      <c r="A1249" s="164"/>
      <c r="B1249" s="8" t="s">
        <v>386</v>
      </c>
      <c r="K1249" s="5">
        <f t="shared" ref="K1249:W1249" si="1381">ROUND(K232,0)</f>
        <v>0</v>
      </c>
      <c r="L1249" s="5">
        <f t="shared" si="1381"/>
        <v>0</v>
      </c>
      <c r="M1249" s="5">
        <f t="shared" si="1381"/>
        <v>0</v>
      </c>
      <c r="N1249" s="5">
        <f t="shared" si="1381"/>
        <v>0</v>
      </c>
      <c r="O1249" s="5">
        <f t="shared" si="1381"/>
        <v>0</v>
      </c>
      <c r="P1249" s="5">
        <f t="shared" si="1381"/>
        <v>0</v>
      </c>
      <c r="Q1249" s="5">
        <f t="shared" si="1381"/>
        <v>0</v>
      </c>
      <c r="R1249" s="5">
        <f t="shared" si="1381"/>
        <v>0</v>
      </c>
      <c r="S1249" s="5">
        <f t="shared" si="1381"/>
        <v>0</v>
      </c>
      <c r="T1249" s="5">
        <f t="shared" si="1381"/>
        <v>0</v>
      </c>
      <c r="U1249" s="5">
        <f t="shared" si="1381"/>
        <v>0</v>
      </c>
      <c r="V1249" s="5">
        <f t="shared" si="1381"/>
        <v>0</v>
      </c>
      <c r="W1249" s="5">
        <f t="shared" si="1381"/>
        <v>0</v>
      </c>
      <c r="X1249" s="5">
        <f>ROUND(X232,0)</f>
        <v>0</v>
      </c>
      <c r="Y1249" s="5">
        <f t="shared" ref="Y1249:AA1249" si="1382">ROUND(Y232,0)</f>
        <v>0</v>
      </c>
      <c r="Z1249" s="5">
        <f t="shared" si="1382"/>
        <v>0</v>
      </c>
      <c r="AA1249" s="5">
        <f t="shared" si="1382"/>
        <v>0</v>
      </c>
      <c r="AB1249" s="5">
        <f t="shared" ref="AB1249:AE1249" si="1383">ROUND(AB232,0)</f>
        <v>0</v>
      </c>
      <c r="AC1249" s="5">
        <f t="shared" si="1383"/>
        <v>0</v>
      </c>
      <c r="AD1249" s="5">
        <f t="shared" si="1383"/>
        <v>0</v>
      </c>
      <c r="AE1249" s="5">
        <f t="shared" si="1383"/>
        <v>0</v>
      </c>
    </row>
    <row r="1250" spans="1:31" hidden="1">
      <c r="A1250" s="164"/>
      <c r="B1250" s="7" t="s">
        <v>441</v>
      </c>
      <c r="K1250" s="13">
        <f ca="1">ROUND(K1244+K1241,0)</f>
        <v>0</v>
      </c>
      <c r="L1250" s="13">
        <f t="shared" ref="L1250:W1250" ca="1" si="1384">ROUND(L1244+L1241,0)</f>
        <v>0</v>
      </c>
      <c r="M1250" s="13">
        <f t="shared" ca="1" si="1384"/>
        <v>0</v>
      </c>
      <c r="N1250" s="13">
        <f t="shared" ca="1" si="1384"/>
        <v>0</v>
      </c>
      <c r="O1250" s="13">
        <f t="shared" ca="1" si="1384"/>
        <v>0</v>
      </c>
      <c r="P1250" s="13">
        <f t="shared" ca="1" si="1384"/>
        <v>0</v>
      </c>
      <c r="Q1250" s="13">
        <f t="shared" ca="1" si="1384"/>
        <v>0</v>
      </c>
      <c r="R1250" s="13">
        <f t="shared" ca="1" si="1384"/>
        <v>0</v>
      </c>
      <c r="S1250" s="13">
        <f t="shared" ca="1" si="1384"/>
        <v>0</v>
      </c>
      <c r="T1250" s="13">
        <f t="shared" ca="1" si="1384"/>
        <v>0</v>
      </c>
      <c r="U1250" s="13">
        <f t="shared" ca="1" si="1384"/>
        <v>0</v>
      </c>
      <c r="V1250" s="13">
        <f t="shared" ca="1" si="1384"/>
        <v>0</v>
      </c>
      <c r="W1250" s="13">
        <f t="shared" ca="1" si="1384"/>
        <v>0</v>
      </c>
      <c r="X1250" s="13">
        <f ca="1">ROUND(X1244+X1241,0)</f>
        <v>0</v>
      </c>
      <c r="Y1250" s="13">
        <f t="shared" ref="Y1250:AA1250" ca="1" si="1385">ROUND(Y1244+Y1241,0)</f>
        <v>0</v>
      </c>
      <c r="Z1250" s="13">
        <f t="shared" ca="1" si="1385"/>
        <v>0</v>
      </c>
      <c r="AA1250" s="13">
        <f t="shared" ca="1" si="1385"/>
        <v>0</v>
      </c>
      <c r="AB1250" s="13">
        <f t="shared" ref="AB1250:AE1250" ca="1" si="1386">ROUND(AB1244+AB1241,0)</f>
        <v>0</v>
      </c>
      <c r="AC1250" s="13">
        <f t="shared" ca="1" si="1386"/>
        <v>0</v>
      </c>
      <c r="AD1250" s="13">
        <f t="shared" ca="1" si="1386"/>
        <v>0</v>
      </c>
      <c r="AE1250" s="13">
        <f t="shared" ca="1" si="1386"/>
        <v>0</v>
      </c>
    </row>
    <row r="1251" spans="1:31" hidden="1">
      <c r="A1251" s="164"/>
      <c r="B1251" s="7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</row>
    <row r="1252" spans="1:31" hidden="1">
      <c r="A1252" s="164"/>
      <c r="B1252" s="7" t="s">
        <v>442</v>
      </c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</row>
    <row r="1253" spans="1:31" hidden="1">
      <c r="A1253" s="164"/>
      <c r="B1253" s="8" t="s">
        <v>443</v>
      </c>
      <c r="K1253" s="5">
        <f ca="1">K1241</f>
        <v>0</v>
      </c>
      <c r="L1253" s="5">
        <f t="shared" ref="L1253:W1253" ca="1" si="1387">L1241</f>
        <v>0</v>
      </c>
      <c r="M1253" s="5">
        <f t="shared" ca="1" si="1387"/>
        <v>0</v>
      </c>
      <c r="N1253" s="5">
        <f t="shared" ca="1" si="1387"/>
        <v>0</v>
      </c>
      <c r="O1253" s="5">
        <f t="shared" ca="1" si="1387"/>
        <v>0</v>
      </c>
      <c r="P1253" s="5">
        <f t="shared" ca="1" si="1387"/>
        <v>0</v>
      </c>
      <c r="Q1253" s="5">
        <f t="shared" ca="1" si="1387"/>
        <v>0</v>
      </c>
      <c r="R1253" s="5">
        <f t="shared" ca="1" si="1387"/>
        <v>0</v>
      </c>
      <c r="S1253" s="5">
        <f t="shared" ca="1" si="1387"/>
        <v>0</v>
      </c>
      <c r="T1253" s="5">
        <f t="shared" ca="1" si="1387"/>
        <v>0</v>
      </c>
      <c r="U1253" s="5">
        <f t="shared" ca="1" si="1387"/>
        <v>0</v>
      </c>
      <c r="V1253" s="5">
        <f t="shared" ca="1" si="1387"/>
        <v>0</v>
      </c>
      <c r="W1253" s="5">
        <f t="shared" ca="1" si="1387"/>
        <v>0</v>
      </c>
      <c r="X1253" s="5">
        <f ca="1">X1241</f>
        <v>0</v>
      </c>
      <c r="Y1253" s="5">
        <f t="shared" ref="Y1253:AA1253" ca="1" si="1388">Y1241</f>
        <v>0</v>
      </c>
      <c r="Z1253" s="5">
        <f t="shared" ca="1" si="1388"/>
        <v>0</v>
      </c>
      <c r="AA1253" s="5">
        <f t="shared" ca="1" si="1388"/>
        <v>0</v>
      </c>
      <c r="AB1253" s="5">
        <f t="shared" ref="AB1253:AE1253" ca="1" si="1389">AB1241</f>
        <v>0</v>
      </c>
      <c r="AC1253" s="5">
        <f t="shared" ca="1" si="1389"/>
        <v>0</v>
      </c>
      <c r="AD1253" s="5">
        <f t="shared" ca="1" si="1389"/>
        <v>0</v>
      </c>
      <c r="AE1253" s="5">
        <f t="shared" ca="1" si="1389"/>
        <v>0</v>
      </c>
    </row>
    <row r="1254" spans="1:31" hidden="1">
      <c r="A1254" s="164"/>
      <c r="B1254" s="8" t="s">
        <v>444</v>
      </c>
      <c r="K1254" s="5">
        <f t="shared" ref="K1254:W1254" si="1390">K1244</f>
        <v>0</v>
      </c>
      <c r="L1254" s="5">
        <f t="shared" si="1390"/>
        <v>0</v>
      </c>
      <c r="M1254" s="5">
        <f t="shared" si="1390"/>
        <v>0</v>
      </c>
      <c r="N1254" s="5">
        <f t="shared" si="1390"/>
        <v>0</v>
      </c>
      <c r="O1254" s="5">
        <f t="shared" si="1390"/>
        <v>0</v>
      </c>
      <c r="P1254" s="5">
        <f t="shared" si="1390"/>
        <v>0</v>
      </c>
      <c r="Q1254" s="5">
        <f t="shared" si="1390"/>
        <v>0</v>
      </c>
      <c r="R1254" s="5">
        <f t="shared" si="1390"/>
        <v>0</v>
      </c>
      <c r="S1254" s="5">
        <f t="shared" si="1390"/>
        <v>0</v>
      </c>
      <c r="T1254" s="5">
        <f t="shared" si="1390"/>
        <v>0</v>
      </c>
      <c r="U1254" s="5">
        <f t="shared" si="1390"/>
        <v>0</v>
      </c>
      <c r="V1254" s="5">
        <f t="shared" si="1390"/>
        <v>0</v>
      </c>
      <c r="W1254" s="5">
        <f t="shared" si="1390"/>
        <v>0</v>
      </c>
      <c r="X1254" s="5">
        <f>X1244</f>
        <v>0</v>
      </c>
      <c r="Y1254" s="5">
        <f t="shared" ref="Y1254:AA1254" si="1391">Y1244</f>
        <v>0</v>
      </c>
      <c r="Z1254" s="5">
        <f t="shared" si="1391"/>
        <v>0</v>
      </c>
      <c r="AA1254" s="5">
        <f t="shared" si="1391"/>
        <v>0</v>
      </c>
      <c r="AB1254" s="5">
        <f t="shared" ref="AB1254:AE1254" si="1392">AB1244</f>
        <v>0</v>
      </c>
      <c r="AC1254" s="5">
        <f t="shared" si="1392"/>
        <v>0</v>
      </c>
      <c r="AD1254" s="5">
        <f t="shared" si="1392"/>
        <v>0</v>
      </c>
      <c r="AE1254" s="5">
        <f t="shared" si="1392"/>
        <v>0</v>
      </c>
    </row>
    <row r="1255" spans="1:31" hidden="1">
      <c r="A1255" s="164"/>
      <c r="B1255" s="8" t="s">
        <v>445</v>
      </c>
      <c r="K1255" s="5">
        <f t="shared" ref="K1255:W1255" si="1393">K284</f>
        <v>0</v>
      </c>
      <c r="L1255" s="5">
        <f t="shared" si="1393"/>
        <v>0</v>
      </c>
      <c r="M1255" s="5">
        <f t="shared" si="1393"/>
        <v>0</v>
      </c>
      <c r="N1255" s="5">
        <f t="shared" si="1393"/>
        <v>0</v>
      </c>
      <c r="O1255" s="5">
        <f t="shared" si="1393"/>
        <v>0</v>
      </c>
      <c r="P1255" s="5">
        <f t="shared" si="1393"/>
        <v>0</v>
      </c>
      <c r="Q1255" s="5">
        <f t="shared" si="1393"/>
        <v>0</v>
      </c>
      <c r="R1255" s="5">
        <f t="shared" si="1393"/>
        <v>0</v>
      </c>
      <c r="S1255" s="5">
        <f t="shared" si="1393"/>
        <v>0</v>
      </c>
      <c r="T1255" s="5">
        <f t="shared" si="1393"/>
        <v>0</v>
      </c>
      <c r="U1255" s="5">
        <f t="shared" si="1393"/>
        <v>0</v>
      </c>
      <c r="V1255" s="5">
        <f t="shared" si="1393"/>
        <v>0</v>
      </c>
      <c r="W1255" s="5">
        <f t="shared" si="1393"/>
        <v>0</v>
      </c>
      <c r="X1255" s="5">
        <f>X284</f>
        <v>0</v>
      </c>
      <c r="Y1255" s="5">
        <f t="shared" ref="Y1255:AA1255" si="1394">Y284</f>
        <v>0</v>
      </c>
      <c r="Z1255" s="5">
        <f t="shared" si="1394"/>
        <v>0</v>
      </c>
      <c r="AA1255" s="5">
        <f t="shared" si="1394"/>
        <v>0</v>
      </c>
      <c r="AB1255" s="5">
        <f t="shared" ref="AB1255:AE1255" si="1395">AB284</f>
        <v>0</v>
      </c>
      <c r="AC1255" s="5">
        <f t="shared" si="1395"/>
        <v>0</v>
      </c>
      <c r="AD1255" s="5">
        <f t="shared" si="1395"/>
        <v>0</v>
      </c>
      <c r="AE1255" s="5">
        <f t="shared" si="1395"/>
        <v>0</v>
      </c>
    </row>
    <row r="1256" spans="1:31" hidden="1">
      <c r="A1256" s="164"/>
      <c r="B1256" s="7" t="s">
        <v>317</v>
      </c>
      <c r="K1256" s="13">
        <f ca="1">SUM(K1253:K1255)</f>
        <v>0</v>
      </c>
      <c r="L1256" s="13">
        <f t="shared" ref="L1256:W1256" ca="1" si="1396">SUM(L1253:L1255)</f>
        <v>0</v>
      </c>
      <c r="M1256" s="13">
        <f t="shared" ca="1" si="1396"/>
        <v>0</v>
      </c>
      <c r="N1256" s="13">
        <f ca="1">SUM(N1253:N1255)</f>
        <v>0</v>
      </c>
      <c r="O1256" s="13">
        <f t="shared" ca="1" si="1396"/>
        <v>0</v>
      </c>
      <c r="P1256" s="13">
        <f t="shared" ca="1" si="1396"/>
        <v>0</v>
      </c>
      <c r="Q1256" s="13">
        <f t="shared" ca="1" si="1396"/>
        <v>0</v>
      </c>
      <c r="R1256" s="13">
        <f t="shared" ca="1" si="1396"/>
        <v>0</v>
      </c>
      <c r="S1256" s="13">
        <f t="shared" ca="1" si="1396"/>
        <v>0</v>
      </c>
      <c r="T1256" s="13">
        <f t="shared" ca="1" si="1396"/>
        <v>0</v>
      </c>
      <c r="U1256" s="13">
        <f t="shared" ca="1" si="1396"/>
        <v>0</v>
      </c>
      <c r="V1256" s="13">
        <f t="shared" ca="1" si="1396"/>
        <v>0</v>
      </c>
      <c r="W1256" s="13">
        <f t="shared" ca="1" si="1396"/>
        <v>0</v>
      </c>
      <c r="X1256" s="13">
        <f ca="1">SUM(X1253:X1255)</f>
        <v>0</v>
      </c>
      <c r="Y1256" s="13">
        <f t="shared" ref="Y1256:AA1256" ca="1" si="1397">SUM(Y1253:Y1255)</f>
        <v>0</v>
      </c>
      <c r="Z1256" s="13">
        <f t="shared" ca="1" si="1397"/>
        <v>0</v>
      </c>
      <c r="AA1256" s="13">
        <f t="shared" ca="1" si="1397"/>
        <v>0</v>
      </c>
      <c r="AB1256" s="13">
        <f t="shared" ref="AB1256:AE1256" ca="1" si="1398">SUM(AB1253:AB1255)</f>
        <v>0</v>
      </c>
      <c r="AC1256" s="13">
        <f t="shared" ca="1" si="1398"/>
        <v>0</v>
      </c>
      <c r="AD1256" s="13">
        <f t="shared" ca="1" si="1398"/>
        <v>0</v>
      </c>
      <c r="AE1256" s="13">
        <f t="shared" ca="1" si="1398"/>
        <v>0</v>
      </c>
    </row>
    <row r="1257" spans="1:31" hidden="1">
      <c r="A1257" s="258"/>
      <c r="B1257" s="7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</row>
    <row r="1258" spans="1:31" hidden="1">
      <c r="A1258" s="258"/>
      <c r="B1258" s="7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</row>
    <row r="1262" spans="1:31" hidden="1">
      <c r="G1262" s="642" t="s">
        <v>834</v>
      </c>
      <c r="K1262" s="2" t="str">
        <f>K1228</f>
        <v>Uzupełnij dane</v>
      </c>
      <c r="L1262" s="2" t="str">
        <f t="shared" ref="L1262:W1262" si="1399">L1228</f>
        <v/>
      </c>
      <c r="M1262" s="2" t="str">
        <f t="shared" si="1399"/>
        <v/>
      </c>
      <c r="N1262" s="2" t="str">
        <f t="shared" si="1399"/>
        <v/>
      </c>
      <c r="O1262" s="2" t="str">
        <f t="shared" si="1399"/>
        <v/>
      </c>
      <c r="P1262" s="2" t="str">
        <f t="shared" si="1399"/>
        <v/>
      </c>
      <c r="Q1262" s="2" t="str">
        <f t="shared" si="1399"/>
        <v/>
      </c>
      <c r="R1262" s="2" t="str">
        <f t="shared" si="1399"/>
        <v/>
      </c>
      <c r="S1262" s="2" t="str">
        <f t="shared" si="1399"/>
        <v/>
      </c>
      <c r="T1262" s="2" t="str">
        <f t="shared" si="1399"/>
        <v/>
      </c>
      <c r="U1262" s="2" t="str">
        <f t="shared" si="1399"/>
        <v/>
      </c>
      <c r="V1262" s="2" t="str">
        <f t="shared" si="1399"/>
        <v/>
      </c>
      <c r="W1262" s="2" t="str">
        <f t="shared" si="1399"/>
        <v/>
      </c>
      <c r="X1262" s="2" t="str">
        <f>X1228</f>
        <v/>
      </c>
      <c r="Y1262" s="2" t="str">
        <f t="shared" ref="Y1262:AA1262" si="1400">Y1228</f>
        <v/>
      </c>
      <c r="Z1262" s="2" t="str">
        <f t="shared" si="1400"/>
        <v/>
      </c>
      <c r="AA1262" s="2" t="str">
        <f t="shared" si="1400"/>
        <v/>
      </c>
      <c r="AB1262" s="2" t="str">
        <f t="shared" ref="AB1262:AE1262" si="1401">AB1228</f>
        <v/>
      </c>
      <c r="AC1262" s="2" t="str">
        <f t="shared" si="1401"/>
        <v/>
      </c>
      <c r="AD1262" s="2" t="str">
        <f t="shared" si="1401"/>
        <v/>
      </c>
      <c r="AE1262" s="2" t="str">
        <f t="shared" si="1401"/>
        <v/>
      </c>
    </row>
    <row r="1263" spans="1:31" hidden="1">
      <c r="K1263" s="641">
        <f ca="1">ROUND(K1253+K1254-K62,0)</f>
        <v>0</v>
      </c>
      <c r="L1263" s="641">
        <f t="shared" ref="L1263:AE1263" ca="1" si="1402">ROUND(L1253+L1254-L62,0)</f>
        <v>0</v>
      </c>
      <c r="M1263" s="641">
        <f t="shared" ca="1" si="1402"/>
        <v>0</v>
      </c>
      <c r="N1263" s="641">
        <f t="shared" ca="1" si="1402"/>
        <v>0</v>
      </c>
      <c r="O1263" s="641">
        <f t="shared" ca="1" si="1402"/>
        <v>0</v>
      </c>
      <c r="P1263" s="641">
        <f t="shared" ca="1" si="1402"/>
        <v>0</v>
      </c>
      <c r="Q1263" s="641">
        <f t="shared" ca="1" si="1402"/>
        <v>0</v>
      </c>
      <c r="R1263" s="641">
        <f t="shared" ca="1" si="1402"/>
        <v>0</v>
      </c>
      <c r="S1263" s="641">
        <f t="shared" ca="1" si="1402"/>
        <v>0</v>
      </c>
      <c r="T1263" s="641">
        <f t="shared" ca="1" si="1402"/>
        <v>0</v>
      </c>
      <c r="U1263" s="641">
        <f t="shared" ca="1" si="1402"/>
        <v>0</v>
      </c>
      <c r="V1263" s="641">
        <f t="shared" ca="1" si="1402"/>
        <v>0</v>
      </c>
      <c r="W1263" s="641">
        <f t="shared" ca="1" si="1402"/>
        <v>0</v>
      </c>
      <c r="X1263" s="641">
        <f t="shared" ca="1" si="1402"/>
        <v>0</v>
      </c>
      <c r="Y1263" s="641">
        <f t="shared" ca="1" si="1402"/>
        <v>0</v>
      </c>
      <c r="Z1263" s="641">
        <f t="shared" ca="1" si="1402"/>
        <v>0</v>
      </c>
      <c r="AA1263" s="641">
        <f t="shared" ca="1" si="1402"/>
        <v>0</v>
      </c>
      <c r="AB1263" s="641">
        <f t="shared" ca="1" si="1402"/>
        <v>0</v>
      </c>
      <c r="AC1263" s="641">
        <f t="shared" ca="1" si="1402"/>
        <v>0</v>
      </c>
      <c r="AD1263" s="641">
        <f t="shared" ca="1" si="1402"/>
        <v>0</v>
      </c>
      <c r="AE1263" s="641">
        <f t="shared" ca="1" si="1402"/>
        <v>0</v>
      </c>
    </row>
    <row r="1264" spans="1:31" hidden="1">
      <c r="K1264" s="5" cm="1">
        <f t="array" ref="K1264">IF(K$1262&lt;=Koniec,SUMPRODUCT(ISNUMBER(MATCH(mod_dot_st_npv,$J1264,0))*('Koszty operacyjne'!$K$114:$AE$114=Opłacalność!K$13),mod_dot_st_npv_war),0)</f>
        <v>0</v>
      </c>
      <c r="L1264" s="5" cm="1">
        <f t="array" aca="1" ref="L1264" ca="1">IF(L$1262&lt;=Koniec,SUMPRODUCT(ISNUMBER(MATCH(mod_dot_st_npv,$J1264,0))*('Koszty operacyjne'!$K$114:$AE$114=Opłacalność!L$13),mod_dot_st_npv_war),0)</f>
        <v>0</v>
      </c>
      <c r="M1264" s="5" cm="1">
        <f t="array" aca="1" ref="M1264" ca="1">IF(M$1262&lt;=Koniec,SUMPRODUCT(ISNUMBER(MATCH(mod_dot_st_npv,$J1264,0))*('Koszty operacyjne'!$K$114:$AE$114=Opłacalność!M$13),mod_dot_st_npv_war),0)</f>
        <v>0</v>
      </c>
      <c r="N1264" s="5" cm="1">
        <f t="array" aca="1" ref="N1264" ca="1">IF(N$1262&lt;=Koniec,SUMPRODUCT(ISNUMBER(MATCH(mod_dot_st_npv,$J1264,0))*('Koszty operacyjne'!$K$114:$AE$114=Opłacalność!N$13),mod_dot_st_npv_war),0)</f>
        <v>0</v>
      </c>
      <c r="O1264" s="5" cm="1">
        <f t="array" aca="1" ref="O1264" ca="1">IF(O$1262&lt;=Koniec,SUMPRODUCT(ISNUMBER(MATCH(mod_dot_st_npv,$J1264,0))*('Koszty operacyjne'!$K$114:$AE$114=Opłacalność!O$13),mod_dot_st_npv_war),0)</f>
        <v>0</v>
      </c>
      <c r="P1264" s="5" cm="1">
        <f t="array" aca="1" ref="P1264" ca="1">IF(P$1262&lt;=Koniec,SUMPRODUCT(ISNUMBER(MATCH(mod_dot_st_npv,$J1264,0))*('Koszty operacyjne'!$K$114:$AE$114=Opłacalność!P$13),mod_dot_st_npv_war),0)</f>
        <v>0</v>
      </c>
      <c r="Q1264" s="5" cm="1">
        <f t="array" aca="1" ref="Q1264" ca="1">IF(Q$1262&lt;=Koniec,SUMPRODUCT(ISNUMBER(MATCH(mod_dot_st_npv,$J1264,0))*('Koszty operacyjne'!$K$114:$AE$114=Opłacalność!Q$13),mod_dot_st_npv_war),0)</f>
        <v>0</v>
      </c>
      <c r="R1264" s="5" cm="1">
        <f t="array" aca="1" ref="R1264" ca="1">IF(R$1262&lt;=Koniec,SUMPRODUCT(ISNUMBER(MATCH(mod_dot_st_npv,$J1264,0))*('Koszty operacyjne'!$K$114:$AE$114=Opłacalność!R$13),mod_dot_st_npv_war),0)</f>
        <v>0</v>
      </c>
      <c r="S1264" s="5" cm="1">
        <f t="array" aca="1" ref="S1264" ca="1">IF(S$1262&lt;=Koniec,SUMPRODUCT(ISNUMBER(MATCH(mod_dot_st_npv,$J1264,0))*('Koszty operacyjne'!$K$114:$AE$114=Opłacalność!S$13),mod_dot_st_npv_war),0)</f>
        <v>0</v>
      </c>
      <c r="T1264" s="5" cm="1">
        <f t="array" aca="1" ref="T1264" ca="1">IF(T$1262&lt;=Koniec,SUMPRODUCT(ISNUMBER(MATCH(mod_dot_st_npv,$J1264,0))*('Koszty operacyjne'!$K$114:$AE$114=Opłacalność!T$13),mod_dot_st_npv_war),0)</f>
        <v>0</v>
      </c>
      <c r="U1264" s="5" cm="1">
        <f t="array" aca="1" ref="U1264" ca="1">IF(U$1262&lt;=Koniec,SUMPRODUCT(ISNUMBER(MATCH(mod_dot_st_npv,$J1264,0))*('Koszty operacyjne'!$K$114:$AE$114=Opłacalność!U$13),mod_dot_st_npv_war),0)</f>
        <v>0</v>
      </c>
      <c r="V1264" s="5" cm="1">
        <f t="array" aca="1" ref="V1264" ca="1">IF(V$1262&lt;=Koniec,SUMPRODUCT(ISNUMBER(MATCH(mod_dot_st_npv,$J1264,0))*('Koszty operacyjne'!$K$114:$AE$114=Opłacalność!V$13),mod_dot_st_npv_war),0)</f>
        <v>0</v>
      </c>
      <c r="W1264" s="5" cm="1">
        <f t="array" aca="1" ref="W1264" ca="1">IF(W$1262&lt;=Koniec,SUMPRODUCT(ISNUMBER(MATCH(mod_dot_st_npv,$J1264,0))*('Koszty operacyjne'!$K$114:$AE$114=Opłacalność!W$13),mod_dot_st_npv_war),0)</f>
        <v>0</v>
      </c>
      <c r="X1264" s="5" cm="1">
        <f t="array" aca="1" ref="X1264" ca="1">IF(X$1262&lt;=Koniec,SUMPRODUCT(ISNUMBER(MATCH(mod_dot_st_npv,$J1264,0))*('Koszty operacyjne'!$K$114:$AE$114=Opłacalność!X$13),mod_dot_st_npv_war),0)</f>
        <v>0</v>
      </c>
      <c r="Y1264" s="5" cm="1">
        <f t="array" aca="1" ref="Y1264" ca="1">IF(Y$1262&lt;=Koniec,SUMPRODUCT(ISNUMBER(MATCH(mod_dot_st_npv,$J1264,0))*('Koszty operacyjne'!$K$114:$AE$114=Opłacalność!Y$13),mod_dot_st_npv_war),0)</f>
        <v>0</v>
      </c>
      <c r="Z1264" s="5" cm="1">
        <f t="array" aca="1" ref="Z1264" ca="1">IF(Z$1262&lt;=Koniec,SUMPRODUCT(ISNUMBER(MATCH(mod_dot_st_npv,$J1264,0))*('Koszty operacyjne'!$K$114:$AE$114=Opłacalność!Z$13),mod_dot_st_npv_war),0)</f>
        <v>0</v>
      </c>
      <c r="AA1264" s="5" cm="1">
        <f t="array" aca="1" ref="AA1264" ca="1">IF(AA$1262&lt;=Koniec,SUMPRODUCT(ISNUMBER(MATCH(mod_dot_st_npv,$J1264,0))*('Koszty operacyjne'!$K$114:$AE$114=Opłacalność!AA$13),mod_dot_st_npv_war),0)</f>
        <v>0</v>
      </c>
      <c r="AB1264" s="5" cm="1">
        <f t="array" aca="1" ref="AB1264" ca="1">IF(AB$1262&lt;=Koniec,SUMPRODUCT(ISNUMBER(MATCH(mod_dot_st_npv,$J1264,0))*('Koszty operacyjne'!$K$114:$AE$114=Opłacalność!AB$13),mod_dot_st_npv_war),0)</f>
        <v>0</v>
      </c>
      <c r="AC1264" s="5" cm="1">
        <f t="array" aca="1" ref="AC1264" ca="1">IF(AC$1262&lt;=Koniec,SUMPRODUCT(ISNUMBER(MATCH(mod_dot_st_npv,$J1264,0))*('Koszty operacyjne'!$K$114:$AE$114=Opłacalność!AC$13),mod_dot_st_npv_war),0)</f>
        <v>0</v>
      </c>
      <c r="AD1264" s="5" cm="1">
        <f t="array" aca="1" ref="AD1264" ca="1">IF(AD$1262&lt;=Koniec,SUMPRODUCT(ISNUMBER(MATCH(mod_dot_st_npv,$J1264,0))*('Koszty operacyjne'!$K$114:$AE$114=Opłacalność!AD$13),mod_dot_st_npv_war),0)</f>
        <v>0</v>
      </c>
      <c r="AE1264" s="5" cm="1">
        <f t="array" aca="1" ref="AE1264" ca="1">IF(AE$1262&lt;=Koniec,SUMPRODUCT(ISNUMBER(MATCH(mod_dot_st_npv,$J1264,0))*('Koszty operacyjne'!$K$114:$AE$114=Opłacalność!AE$13),mod_dot_st_npv_war),0)</f>
        <v>0</v>
      </c>
    </row>
    <row r="1265" spans="7:31" hidden="1">
      <c r="K1265" s="5" cm="1">
        <f t="array" ref="K1265">IF(K$1262&lt;=Koniec,SUMPRODUCT(ISNUMBER(MATCH(mod_dot_st_npv,$J1265,0))*('Koszty operacyjne'!$K$114:$AE$114=Opłacalność!K$13),mod_dot_st_npv_war),0)</f>
        <v>0</v>
      </c>
      <c r="L1265" s="5" cm="1">
        <f t="array" aca="1" ref="L1265" ca="1">IF(L$1262&lt;=Koniec,SUMPRODUCT(ISNUMBER(MATCH(mod_dot_st_npv,$J1265,0))*('Koszty operacyjne'!$K$114:$AE$114=Opłacalność!L$13),mod_dot_st_npv_war),0)</f>
        <v>0</v>
      </c>
      <c r="M1265" s="5" cm="1">
        <f t="array" aca="1" ref="M1265" ca="1">IF(M$1262&lt;=Koniec,SUMPRODUCT(ISNUMBER(MATCH(mod_dot_st_npv,$J1265,0))*('Koszty operacyjne'!$K$114:$AE$114=Opłacalność!M$13),mod_dot_st_npv_war),0)</f>
        <v>0</v>
      </c>
      <c r="N1265" s="5" cm="1">
        <f t="array" aca="1" ref="N1265" ca="1">IF(N$1262&lt;=Koniec,SUMPRODUCT(ISNUMBER(MATCH(mod_dot_st_npv,$J1265,0))*('Koszty operacyjne'!$K$114:$AE$114=Opłacalność!N$13),mod_dot_st_npv_war),0)</f>
        <v>0</v>
      </c>
      <c r="O1265" s="5" cm="1">
        <f t="array" aca="1" ref="O1265" ca="1">IF(O$1262&lt;=Koniec,SUMPRODUCT(ISNUMBER(MATCH(mod_dot_st_npv,$J1265,0))*('Koszty operacyjne'!$K$114:$AE$114=Opłacalność!O$13),mod_dot_st_npv_war),0)</f>
        <v>0</v>
      </c>
      <c r="P1265" s="5" cm="1">
        <f t="array" aca="1" ref="P1265" ca="1">IF(P$1262&lt;=Koniec,SUMPRODUCT(ISNUMBER(MATCH(mod_dot_st_npv,$J1265,0))*('Koszty operacyjne'!$K$114:$AE$114=Opłacalność!P$13),mod_dot_st_npv_war),0)</f>
        <v>0</v>
      </c>
      <c r="Q1265" s="5" cm="1">
        <f t="array" aca="1" ref="Q1265" ca="1">IF(Q$1262&lt;=Koniec,SUMPRODUCT(ISNUMBER(MATCH(mod_dot_st_npv,$J1265,0))*('Koszty operacyjne'!$K$114:$AE$114=Opłacalność!Q$13),mod_dot_st_npv_war),0)</f>
        <v>0</v>
      </c>
      <c r="R1265" s="5" cm="1">
        <f t="array" aca="1" ref="R1265" ca="1">IF(R$1262&lt;=Koniec,SUMPRODUCT(ISNUMBER(MATCH(mod_dot_st_npv,$J1265,0))*('Koszty operacyjne'!$K$114:$AE$114=Opłacalność!R$13),mod_dot_st_npv_war),0)</f>
        <v>0</v>
      </c>
      <c r="S1265" s="5" cm="1">
        <f t="array" aca="1" ref="S1265" ca="1">IF(S$1262&lt;=Koniec,SUMPRODUCT(ISNUMBER(MATCH(mod_dot_st_npv,$J1265,0))*('Koszty operacyjne'!$K$114:$AE$114=Opłacalność!S$13),mod_dot_st_npv_war),0)</f>
        <v>0</v>
      </c>
      <c r="T1265" s="5" cm="1">
        <f t="array" aca="1" ref="T1265" ca="1">IF(T$1262&lt;=Koniec,SUMPRODUCT(ISNUMBER(MATCH(mod_dot_st_npv,$J1265,0))*('Koszty operacyjne'!$K$114:$AE$114=Opłacalność!T$13),mod_dot_st_npv_war),0)</f>
        <v>0</v>
      </c>
      <c r="U1265" s="5" cm="1">
        <f t="array" aca="1" ref="U1265" ca="1">IF(U$1262&lt;=Koniec,SUMPRODUCT(ISNUMBER(MATCH(mod_dot_st_npv,$J1265,0))*('Koszty operacyjne'!$K$114:$AE$114=Opłacalność!U$13),mod_dot_st_npv_war),0)</f>
        <v>0</v>
      </c>
      <c r="V1265" s="5" cm="1">
        <f t="array" aca="1" ref="V1265" ca="1">IF(V$1262&lt;=Koniec,SUMPRODUCT(ISNUMBER(MATCH(mod_dot_st_npv,$J1265,0))*('Koszty operacyjne'!$K$114:$AE$114=Opłacalność!V$13),mod_dot_st_npv_war),0)</f>
        <v>0</v>
      </c>
      <c r="W1265" s="5" cm="1">
        <f t="array" aca="1" ref="W1265" ca="1">IF(W$1262&lt;=Koniec,SUMPRODUCT(ISNUMBER(MATCH(mod_dot_st_npv,$J1265,0))*('Koszty operacyjne'!$K$114:$AE$114=Opłacalność!W$13),mod_dot_st_npv_war),0)</f>
        <v>0</v>
      </c>
      <c r="X1265" s="5" cm="1">
        <f t="array" aca="1" ref="X1265" ca="1">IF(X$1262&lt;=Koniec,SUMPRODUCT(ISNUMBER(MATCH(mod_dot_st_npv,$J1265,0))*('Koszty operacyjne'!$K$114:$AE$114=Opłacalność!X$13),mod_dot_st_npv_war),0)</f>
        <v>0</v>
      </c>
      <c r="Y1265" s="5" cm="1">
        <f t="array" aca="1" ref="Y1265" ca="1">IF(Y$1262&lt;=Koniec,SUMPRODUCT(ISNUMBER(MATCH(mod_dot_st_npv,$J1265,0))*('Koszty operacyjne'!$K$114:$AE$114=Opłacalność!Y$13),mod_dot_st_npv_war),0)</f>
        <v>0</v>
      </c>
      <c r="Z1265" s="5" cm="1">
        <f t="array" aca="1" ref="Z1265" ca="1">IF(Z$1262&lt;=Koniec,SUMPRODUCT(ISNUMBER(MATCH(mod_dot_st_npv,$J1265,0))*('Koszty operacyjne'!$K$114:$AE$114=Opłacalność!Z$13),mod_dot_st_npv_war),0)</f>
        <v>0</v>
      </c>
      <c r="AA1265" s="5" cm="1">
        <f t="array" aca="1" ref="AA1265" ca="1">IF(AA$1262&lt;=Koniec,SUMPRODUCT(ISNUMBER(MATCH(mod_dot_st_npv,$J1265,0))*('Koszty operacyjne'!$K$114:$AE$114=Opłacalność!AA$13),mod_dot_st_npv_war),0)</f>
        <v>0</v>
      </c>
      <c r="AB1265" s="5" cm="1">
        <f t="array" aca="1" ref="AB1265" ca="1">IF(AB$1262&lt;=Koniec,SUMPRODUCT(ISNUMBER(MATCH(mod_dot_st_npv,$J1265,0))*('Koszty operacyjne'!$K$114:$AE$114=Opłacalność!AB$13),mod_dot_st_npv_war),0)</f>
        <v>0</v>
      </c>
      <c r="AC1265" s="5" cm="1">
        <f t="array" aca="1" ref="AC1265" ca="1">IF(AC$1262&lt;=Koniec,SUMPRODUCT(ISNUMBER(MATCH(mod_dot_st_npv,$J1265,0))*('Koszty operacyjne'!$K$114:$AE$114=Opłacalność!AC$13),mod_dot_st_npv_war),0)</f>
        <v>0</v>
      </c>
      <c r="AD1265" s="5" cm="1">
        <f t="array" aca="1" ref="AD1265" ca="1">IF(AD$1262&lt;=Koniec,SUMPRODUCT(ISNUMBER(MATCH(mod_dot_st_npv,$J1265,0))*('Koszty operacyjne'!$K$114:$AE$114=Opłacalność!AD$13),mod_dot_st_npv_war),0)</f>
        <v>0</v>
      </c>
      <c r="AE1265" s="5" cm="1">
        <f t="array" aca="1" ref="AE1265" ca="1">IF(AE$1262&lt;=Koniec,SUMPRODUCT(ISNUMBER(MATCH(mod_dot_st_npv,$J1265,0))*('Koszty operacyjne'!$K$114:$AE$114=Opłacalność!AE$13),mod_dot_st_npv_war),0)</f>
        <v>0</v>
      </c>
    </row>
    <row r="1266" spans="7:31" hidden="1">
      <c r="K1266" s="5" cm="1">
        <f t="array" ref="K1266">IF(K$1262&lt;=Koniec,SUMPRODUCT(ISNUMBER(MATCH(mod_dot_st_npv,$J1266,0))*('Koszty operacyjne'!$K$114:$AE$114=Opłacalność!K$13),mod_dot_st_npv_war),0)</f>
        <v>0</v>
      </c>
      <c r="L1266" s="5" cm="1">
        <f t="array" aca="1" ref="L1266" ca="1">IF(L$1262&lt;=Koniec,SUMPRODUCT(ISNUMBER(MATCH(mod_dot_st_npv,$J1266,0))*('Koszty operacyjne'!$K$114:$AE$114=Opłacalność!L$13),mod_dot_st_npv_war),0)</f>
        <v>0</v>
      </c>
      <c r="M1266" s="5" cm="1">
        <f t="array" aca="1" ref="M1266" ca="1">IF(M$1262&lt;=Koniec,SUMPRODUCT(ISNUMBER(MATCH(mod_dot_st_npv,$J1266,0))*('Koszty operacyjne'!$K$114:$AE$114=Opłacalność!M$13),mod_dot_st_npv_war),0)</f>
        <v>0</v>
      </c>
      <c r="N1266" s="5" cm="1">
        <f t="array" aca="1" ref="N1266" ca="1">IF(N$1262&lt;=Koniec,SUMPRODUCT(ISNUMBER(MATCH(mod_dot_st_npv,$J1266,0))*('Koszty operacyjne'!$K$114:$AE$114=Opłacalność!N$13),mod_dot_st_npv_war),0)</f>
        <v>0</v>
      </c>
      <c r="O1266" s="5" cm="1">
        <f t="array" aca="1" ref="O1266" ca="1">IF(O$1262&lt;=Koniec,SUMPRODUCT(ISNUMBER(MATCH(mod_dot_st_npv,$J1266,0))*('Koszty operacyjne'!$K$114:$AE$114=Opłacalność!O$13),mod_dot_st_npv_war),0)</f>
        <v>0</v>
      </c>
      <c r="P1266" s="5" cm="1">
        <f t="array" aca="1" ref="P1266" ca="1">IF(P$1262&lt;=Koniec,SUMPRODUCT(ISNUMBER(MATCH(mod_dot_st_npv,$J1266,0))*('Koszty operacyjne'!$K$114:$AE$114=Opłacalność!P$13),mod_dot_st_npv_war),0)</f>
        <v>0</v>
      </c>
      <c r="Q1266" s="5" cm="1">
        <f t="array" aca="1" ref="Q1266" ca="1">IF(Q$1262&lt;=Koniec,SUMPRODUCT(ISNUMBER(MATCH(mod_dot_st_npv,$J1266,0))*('Koszty operacyjne'!$K$114:$AE$114=Opłacalność!Q$13),mod_dot_st_npv_war),0)</f>
        <v>0</v>
      </c>
      <c r="R1266" s="5" cm="1">
        <f t="array" aca="1" ref="R1266" ca="1">IF(R$1262&lt;=Koniec,SUMPRODUCT(ISNUMBER(MATCH(mod_dot_st_npv,$J1266,0))*('Koszty operacyjne'!$K$114:$AE$114=Opłacalność!R$13),mod_dot_st_npv_war),0)</f>
        <v>0</v>
      </c>
      <c r="S1266" s="5" cm="1">
        <f t="array" aca="1" ref="S1266" ca="1">IF(S$1262&lt;=Koniec,SUMPRODUCT(ISNUMBER(MATCH(mod_dot_st_npv,$J1266,0))*('Koszty operacyjne'!$K$114:$AE$114=Opłacalność!S$13),mod_dot_st_npv_war),0)</f>
        <v>0</v>
      </c>
      <c r="T1266" s="5" cm="1">
        <f t="array" aca="1" ref="T1266" ca="1">IF(T$1262&lt;=Koniec,SUMPRODUCT(ISNUMBER(MATCH(mod_dot_st_npv,$J1266,0))*('Koszty operacyjne'!$K$114:$AE$114=Opłacalność!T$13),mod_dot_st_npv_war),0)</f>
        <v>0</v>
      </c>
      <c r="U1266" s="5" cm="1">
        <f t="array" aca="1" ref="U1266" ca="1">IF(U$1262&lt;=Koniec,SUMPRODUCT(ISNUMBER(MATCH(mod_dot_st_npv,$J1266,0))*('Koszty operacyjne'!$K$114:$AE$114=Opłacalność!U$13),mod_dot_st_npv_war),0)</f>
        <v>0</v>
      </c>
      <c r="V1266" s="5" cm="1">
        <f t="array" aca="1" ref="V1266" ca="1">IF(V$1262&lt;=Koniec,SUMPRODUCT(ISNUMBER(MATCH(mod_dot_st_npv,$J1266,0))*('Koszty operacyjne'!$K$114:$AE$114=Opłacalność!V$13),mod_dot_st_npv_war),0)</f>
        <v>0</v>
      </c>
      <c r="W1266" s="5" cm="1">
        <f t="array" aca="1" ref="W1266" ca="1">IF(W$1262&lt;=Koniec,SUMPRODUCT(ISNUMBER(MATCH(mod_dot_st_npv,$J1266,0))*('Koszty operacyjne'!$K$114:$AE$114=Opłacalność!W$13),mod_dot_st_npv_war),0)</f>
        <v>0</v>
      </c>
      <c r="X1266" s="5" cm="1">
        <f t="array" aca="1" ref="X1266" ca="1">IF(X$1262&lt;=Koniec,SUMPRODUCT(ISNUMBER(MATCH(mod_dot_st_npv,$J1266,0))*('Koszty operacyjne'!$K$114:$AE$114=Opłacalność!X$13),mod_dot_st_npv_war),0)</f>
        <v>0</v>
      </c>
      <c r="Y1266" s="5" cm="1">
        <f t="array" aca="1" ref="Y1266" ca="1">IF(Y$1262&lt;=Koniec,SUMPRODUCT(ISNUMBER(MATCH(mod_dot_st_npv,$J1266,0))*('Koszty operacyjne'!$K$114:$AE$114=Opłacalność!Y$13),mod_dot_st_npv_war),0)</f>
        <v>0</v>
      </c>
      <c r="Z1266" s="5" cm="1">
        <f t="array" aca="1" ref="Z1266" ca="1">IF(Z$1262&lt;=Koniec,SUMPRODUCT(ISNUMBER(MATCH(mod_dot_st_npv,$J1266,0))*('Koszty operacyjne'!$K$114:$AE$114=Opłacalność!Z$13),mod_dot_st_npv_war),0)</f>
        <v>0</v>
      </c>
      <c r="AA1266" s="5" cm="1">
        <f t="array" aca="1" ref="AA1266" ca="1">IF(AA$1262&lt;=Koniec,SUMPRODUCT(ISNUMBER(MATCH(mod_dot_st_npv,$J1266,0))*('Koszty operacyjne'!$K$114:$AE$114=Opłacalność!AA$13),mod_dot_st_npv_war),0)</f>
        <v>0</v>
      </c>
      <c r="AB1266" s="5" cm="1">
        <f t="array" aca="1" ref="AB1266" ca="1">IF(AB$1262&lt;=Koniec,SUMPRODUCT(ISNUMBER(MATCH(mod_dot_st_npv,$J1266,0))*('Koszty operacyjne'!$K$114:$AE$114=Opłacalność!AB$13),mod_dot_st_npv_war),0)</f>
        <v>0</v>
      </c>
      <c r="AC1266" s="5" cm="1">
        <f t="array" aca="1" ref="AC1266" ca="1">IF(AC$1262&lt;=Koniec,SUMPRODUCT(ISNUMBER(MATCH(mod_dot_st_npv,$J1266,0))*('Koszty operacyjne'!$K$114:$AE$114=Opłacalność!AC$13),mod_dot_st_npv_war),0)</f>
        <v>0</v>
      </c>
      <c r="AD1266" s="5" cm="1">
        <f t="array" aca="1" ref="AD1266" ca="1">IF(AD$1262&lt;=Koniec,SUMPRODUCT(ISNUMBER(MATCH(mod_dot_st_npv,$J1266,0))*('Koszty operacyjne'!$K$114:$AE$114=Opłacalność!AD$13),mod_dot_st_npv_war),0)</f>
        <v>0</v>
      </c>
      <c r="AE1266" s="5" cm="1">
        <f t="array" aca="1" ref="AE1266" ca="1">IF(AE$1262&lt;=Koniec,SUMPRODUCT(ISNUMBER(MATCH(mod_dot_st_npv,$J1266,0))*('Koszty operacyjne'!$K$114:$AE$114=Opłacalność!AE$13),mod_dot_st_npv_war),0)</f>
        <v>0</v>
      </c>
    </row>
    <row r="1267" spans="7:31" hidden="1">
      <c r="K1267" s="5" cm="1">
        <f t="array" ref="K1267">IF(K$1262&lt;=Koniec,SUMPRODUCT(ISNUMBER(MATCH(mod_dot_st_npv,$J1267,0))*('Koszty operacyjne'!$K$114:$AE$114=Opłacalność!K$13),mod_dot_st_npv_war),0)</f>
        <v>0</v>
      </c>
      <c r="L1267" s="5" cm="1">
        <f t="array" aca="1" ref="L1267" ca="1">IF(L$1262&lt;=Koniec,SUMPRODUCT(ISNUMBER(MATCH(mod_dot_st_npv,$J1267,0))*('Koszty operacyjne'!$K$114:$AE$114=Opłacalność!L$13),mod_dot_st_npv_war),0)</f>
        <v>0</v>
      </c>
      <c r="M1267" s="5" cm="1">
        <f t="array" aca="1" ref="M1267" ca="1">IF(M$1262&lt;=Koniec,SUMPRODUCT(ISNUMBER(MATCH(mod_dot_st_npv,$J1267,0))*('Koszty operacyjne'!$K$114:$AE$114=Opłacalność!M$13),mod_dot_st_npv_war),0)</f>
        <v>0</v>
      </c>
      <c r="N1267" s="5" cm="1">
        <f t="array" aca="1" ref="N1267" ca="1">IF(N$1262&lt;=Koniec,SUMPRODUCT(ISNUMBER(MATCH(mod_dot_st_npv,$J1267,0))*('Koszty operacyjne'!$K$114:$AE$114=Opłacalność!N$13),mod_dot_st_npv_war),0)</f>
        <v>0</v>
      </c>
      <c r="O1267" s="5" cm="1">
        <f t="array" aca="1" ref="O1267" ca="1">IF(O$1262&lt;=Koniec,SUMPRODUCT(ISNUMBER(MATCH(mod_dot_st_npv,$J1267,0))*('Koszty operacyjne'!$K$114:$AE$114=Opłacalność!O$13),mod_dot_st_npv_war),0)</f>
        <v>0</v>
      </c>
      <c r="P1267" s="5" cm="1">
        <f t="array" aca="1" ref="P1267" ca="1">IF(P$1262&lt;=Koniec,SUMPRODUCT(ISNUMBER(MATCH(mod_dot_st_npv,$J1267,0))*('Koszty operacyjne'!$K$114:$AE$114=Opłacalność!P$13),mod_dot_st_npv_war),0)</f>
        <v>0</v>
      </c>
      <c r="Q1267" s="5" cm="1">
        <f t="array" aca="1" ref="Q1267" ca="1">IF(Q$1262&lt;=Koniec,SUMPRODUCT(ISNUMBER(MATCH(mod_dot_st_npv,$J1267,0))*('Koszty operacyjne'!$K$114:$AE$114=Opłacalność!Q$13),mod_dot_st_npv_war),0)</f>
        <v>0</v>
      </c>
      <c r="R1267" s="5" cm="1">
        <f t="array" aca="1" ref="R1267" ca="1">IF(R$1262&lt;=Koniec,SUMPRODUCT(ISNUMBER(MATCH(mod_dot_st_npv,$J1267,0))*('Koszty operacyjne'!$K$114:$AE$114=Opłacalność!R$13),mod_dot_st_npv_war),0)</f>
        <v>0</v>
      </c>
      <c r="S1267" s="5" cm="1">
        <f t="array" aca="1" ref="S1267" ca="1">IF(S$1262&lt;=Koniec,SUMPRODUCT(ISNUMBER(MATCH(mod_dot_st_npv,$J1267,0))*('Koszty operacyjne'!$K$114:$AE$114=Opłacalność!S$13),mod_dot_st_npv_war),0)</f>
        <v>0</v>
      </c>
      <c r="T1267" s="5" cm="1">
        <f t="array" aca="1" ref="T1267" ca="1">IF(T$1262&lt;=Koniec,SUMPRODUCT(ISNUMBER(MATCH(mod_dot_st_npv,$J1267,0))*('Koszty operacyjne'!$K$114:$AE$114=Opłacalność!T$13),mod_dot_st_npv_war),0)</f>
        <v>0</v>
      </c>
      <c r="U1267" s="5" cm="1">
        <f t="array" aca="1" ref="U1267" ca="1">IF(U$1262&lt;=Koniec,SUMPRODUCT(ISNUMBER(MATCH(mod_dot_st_npv,$J1267,0))*('Koszty operacyjne'!$K$114:$AE$114=Opłacalność!U$13),mod_dot_st_npv_war),0)</f>
        <v>0</v>
      </c>
      <c r="V1267" s="5" cm="1">
        <f t="array" aca="1" ref="V1267" ca="1">IF(V$1262&lt;=Koniec,SUMPRODUCT(ISNUMBER(MATCH(mod_dot_st_npv,$J1267,0))*('Koszty operacyjne'!$K$114:$AE$114=Opłacalność!V$13),mod_dot_st_npv_war),0)</f>
        <v>0</v>
      </c>
      <c r="W1267" s="5" cm="1">
        <f t="array" aca="1" ref="W1267" ca="1">IF(W$1262&lt;=Koniec,SUMPRODUCT(ISNUMBER(MATCH(mod_dot_st_npv,$J1267,0))*('Koszty operacyjne'!$K$114:$AE$114=Opłacalność!W$13),mod_dot_st_npv_war),0)</f>
        <v>0</v>
      </c>
      <c r="X1267" s="5" cm="1">
        <f t="array" aca="1" ref="X1267" ca="1">IF(X$1262&lt;=Koniec,SUMPRODUCT(ISNUMBER(MATCH(mod_dot_st_npv,$J1267,0))*('Koszty operacyjne'!$K$114:$AE$114=Opłacalność!X$13),mod_dot_st_npv_war),0)</f>
        <v>0</v>
      </c>
      <c r="Y1267" s="5" cm="1">
        <f t="array" aca="1" ref="Y1267" ca="1">IF(Y$1262&lt;=Koniec,SUMPRODUCT(ISNUMBER(MATCH(mod_dot_st_npv,$J1267,0))*('Koszty operacyjne'!$K$114:$AE$114=Opłacalność!Y$13),mod_dot_st_npv_war),0)</f>
        <v>0</v>
      </c>
      <c r="Z1267" s="5" cm="1">
        <f t="array" aca="1" ref="Z1267" ca="1">IF(Z$1262&lt;=Koniec,SUMPRODUCT(ISNUMBER(MATCH(mod_dot_st_npv,$J1267,0))*('Koszty operacyjne'!$K$114:$AE$114=Opłacalność!Z$13),mod_dot_st_npv_war),0)</f>
        <v>0</v>
      </c>
      <c r="AA1267" s="5" cm="1">
        <f t="array" aca="1" ref="AA1267" ca="1">IF(AA$1262&lt;=Koniec,SUMPRODUCT(ISNUMBER(MATCH(mod_dot_st_npv,$J1267,0))*('Koszty operacyjne'!$K$114:$AE$114=Opłacalność!AA$13),mod_dot_st_npv_war),0)</f>
        <v>0</v>
      </c>
      <c r="AB1267" s="5" cm="1">
        <f t="array" aca="1" ref="AB1267" ca="1">IF(AB$1262&lt;=Koniec,SUMPRODUCT(ISNUMBER(MATCH(mod_dot_st_npv,$J1267,0))*('Koszty operacyjne'!$K$114:$AE$114=Opłacalność!AB$13),mod_dot_st_npv_war),0)</f>
        <v>0</v>
      </c>
      <c r="AC1267" s="5" cm="1">
        <f t="array" aca="1" ref="AC1267" ca="1">IF(AC$1262&lt;=Koniec,SUMPRODUCT(ISNUMBER(MATCH(mod_dot_st_npv,$J1267,0))*('Koszty operacyjne'!$K$114:$AE$114=Opłacalność!AC$13),mod_dot_st_npv_war),0)</f>
        <v>0</v>
      </c>
      <c r="AD1267" s="5" cm="1">
        <f t="array" aca="1" ref="AD1267" ca="1">IF(AD$1262&lt;=Koniec,SUMPRODUCT(ISNUMBER(MATCH(mod_dot_st_npv,$J1267,0))*('Koszty operacyjne'!$K$114:$AE$114=Opłacalność!AD$13),mod_dot_st_npv_war),0)</f>
        <v>0</v>
      </c>
      <c r="AE1267" s="5" cm="1">
        <f t="array" aca="1" ref="AE1267" ca="1">IF(AE$1262&lt;=Koniec,SUMPRODUCT(ISNUMBER(MATCH(mod_dot_st_npv,$J1267,0))*('Koszty operacyjne'!$K$114:$AE$114=Opłacalność!AE$13),mod_dot_st_npv_war),0)</f>
        <v>0</v>
      </c>
    </row>
    <row r="1268" spans="7:31" hidden="1">
      <c r="K1268" s="5" cm="1">
        <f t="array" ref="K1268">IF(K$1262&lt;=Koniec,SUMPRODUCT(ISNUMBER(MATCH(mod_dot_st_npv,$J1268,0))*('Koszty operacyjne'!$K$114:$AE$114=Opłacalność!K$13),mod_dot_st_npv_war),0)</f>
        <v>0</v>
      </c>
      <c r="L1268" s="5" cm="1">
        <f t="array" aca="1" ref="L1268" ca="1">IF(L$1262&lt;=Koniec,SUMPRODUCT(ISNUMBER(MATCH(mod_dot_st_npv,$J1268,0))*('Koszty operacyjne'!$K$114:$AE$114=Opłacalność!L$13),mod_dot_st_npv_war),0)</f>
        <v>0</v>
      </c>
      <c r="M1268" s="5" cm="1">
        <f t="array" aca="1" ref="M1268" ca="1">IF(M$1262&lt;=Koniec,SUMPRODUCT(ISNUMBER(MATCH(mod_dot_st_npv,$J1268,0))*('Koszty operacyjne'!$K$114:$AE$114=Opłacalność!M$13),mod_dot_st_npv_war),0)</f>
        <v>0</v>
      </c>
      <c r="N1268" s="5" cm="1">
        <f t="array" aca="1" ref="N1268" ca="1">IF(N$1262&lt;=Koniec,SUMPRODUCT(ISNUMBER(MATCH(mod_dot_st_npv,$J1268,0))*('Koszty operacyjne'!$K$114:$AE$114=Opłacalność!N$13),mod_dot_st_npv_war),0)</f>
        <v>0</v>
      </c>
      <c r="O1268" s="5" cm="1">
        <f t="array" aca="1" ref="O1268" ca="1">IF(O$1262&lt;=Koniec,SUMPRODUCT(ISNUMBER(MATCH(mod_dot_st_npv,$J1268,0))*('Koszty operacyjne'!$K$114:$AE$114=Opłacalność!O$13),mod_dot_st_npv_war),0)</f>
        <v>0</v>
      </c>
      <c r="P1268" s="5" cm="1">
        <f t="array" aca="1" ref="P1268" ca="1">IF(P$1262&lt;=Koniec,SUMPRODUCT(ISNUMBER(MATCH(mod_dot_st_npv,$J1268,0))*('Koszty operacyjne'!$K$114:$AE$114=Opłacalność!P$13),mod_dot_st_npv_war),0)</f>
        <v>0</v>
      </c>
      <c r="Q1268" s="5" cm="1">
        <f t="array" aca="1" ref="Q1268" ca="1">IF(Q$1262&lt;=Koniec,SUMPRODUCT(ISNUMBER(MATCH(mod_dot_st_npv,$J1268,0))*('Koszty operacyjne'!$K$114:$AE$114=Opłacalność!Q$13),mod_dot_st_npv_war),0)</f>
        <v>0</v>
      </c>
      <c r="R1268" s="5" cm="1">
        <f t="array" aca="1" ref="R1268" ca="1">IF(R$1262&lt;=Koniec,SUMPRODUCT(ISNUMBER(MATCH(mod_dot_st_npv,$J1268,0))*('Koszty operacyjne'!$K$114:$AE$114=Opłacalność!R$13),mod_dot_st_npv_war),0)</f>
        <v>0</v>
      </c>
      <c r="S1268" s="5" cm="1">
        <f t="array" aca="1" ref="S1268" ca="1">IF(S$1262&lt;=Koniec,SUMPRODUCT(ISNUMBER(MATCH(mod_dot_st_npv,$J1268,0))*('Koszty operacyjne'!$K$114:$AE$114=Opłacalność!S$13),mod_dot_st_npv_war),0)</f>
        <v>0</v>
      </c>
      <c r="T1268" s="5" cm="1">
        <f t="array" aca="1" ref="T1268" ca="1">IF(T$1262&lt;=Koniec,SUMPRODUCT(ISNUMBER(MATCH(mod_dot_st_npv,$J1268,0))*('Koszty operacyjne'!$K$114:$AE$114=Opłacalność!T$13),mod_dot_st_npv_war),0)</f>
        <v>0</v>
      </c>
      <c r="U1268" s="5" cm="1">
        <f t="array" aca="1" ref="U1268" ca="1">IF(U$1262&lt;=Koniec,SUMPRODUCT(ISNUMBER(MATCH(mod_dot_st_npv,$J1268,0))*('Koszty operacyjne'!$K$114:$AE$114=Opłacalność!U$13),mod_dot_st_npv_war),0)</f>
        <v>0</v>
      </c>
      <c r="V1268" s="5" cm="1">
        <f t="array" aca="1" ref="V1268" ca="1">IF(V$1262&lt;=Koniec,SUMPRODUCT(ISNUMBER(MATCH(mod_dot_st_npv,$J1268,0))*('Koszty operacyjne'!$K$114:$AE$114=Opłacalność!V$13),mod_dot_st_npv_war),0)</f>
        <v>0</v>
      </c>
      <c r="W1268" s="5" cm="1">
        <f t="array" aca="1" ref="W1268" ca="1">IF(W$1262&lt;=Koniec,SUMPRODUCT(ISNUMBER(MATCH(mod_dot_st_npv,$J1268,0))*('Koszty operacyjne'!$K$114:$AE$114=Opłacalność!W$13),mod_dot_st_npv_war),0)</f>
        <v>0</v>
      </c>
      <c r="X1268" s="5" cm="1">
        <f t="array" aca="1" ref="X1268" ca="1">IF(X$1262&lt;=Koniec,SUMPRODUCT(ISNUMBER(MATCH(mod_dot_st_npv,$J1268,0))*('Koszty operacyjne'!$K$114:$AE$114=Opłacalność!X$13),mod_dot_st_npv_war),0)</f>
        <v>0</v>
      </c>
      <c r="Y1268" s="5" cm="1">
        <f t="array" aca="1" ref="Y1268" ca="1">IF(Y$1262&lt;=Koniec,SUMPRODUCT(ISNUMBER(MATCH(mod_dot_st_npv,$J1268,0))*('Koszty operacyjne'!$K$114:$AE$114=Opłacalność!Y$13),mod_dot_st_npv_war),0)</f>
        <v>0</v>
      </c>
      <c r="Z1268" s="5" cm="1">
        <f t="array" aca="1" ref="Z1268" ca="1">IF(Z$1262&lt;=Koniec,SUMPRODUCT(ISNUMBER(MATCH(mod_dot_st_npv,$J1268,0))*('Koszty operacyjne'!$K$114:$AE$114=Opłacalność!Z$13),mod_dot_st_npv_war),0)</f>
        <v>0</v>
      </c>
      <c r="AA1268" s="5" cm="1">
        <f t="array" aca="1" ref="AA1268" ca="1">IF(AA$1262&lt;=Koniec,SUMPRODUCT(ISNUMBER(MATCH(mod_dot_st_npv,$J1268,0))*('Koszty operacyjne'!$K$114:$AE$114=Opłacalność!AA$13),mod_dot_st_npv_war),0)</f>
        <v>0</v>
      </c>
      <c r="AB1268" s="5" cm="1">
        <f t="array" aca="1" ref="AB1268" ca="1">IF(AB$1262&lt;=Koniec,SUMPRODUCT(ISNUMBER(MATCH(mod_dot_st_npv,$J1268,0))*('Koszty operacyjne'!$K$114:$AE$114=Opłacalność!AB$13),mod_dot_st_npv_war),0)</f>
        <v>0</v>
      </c>
      <c r="AC1268" s="5" cm="1">
        <f t="array" aca="1" ref="AC1268" ca="1">IF(AC$1262&lt;=Koniec,SUMPRODUCT(ISNUMBER(MATCH(mod_dot_st_npv,$J1268,0))*('Koszty operacyjne'!$K$114:$AE$114=Opłacalność!AC$13),mod_dot_st_npv_war),0)</f>
        <v>0</v>
      </c>
      <c r="AD1268" s="5" cm="1">
        <f t="array" aca="1" ref="AD1268" ca="1">IF(AD$1262&lt;=Koniec,SUMPRODUCT(ISNUMBER(MATCH(mod_dot_st_npv,$J1268,0))*('Koszty operacyjne'!$K$114:$AE$114=Opłacalność!AD$13),mod_dot_st_npv_war),0)</f>
        <v>0</v>
      </c>
      <c r="AE1268" s="5" cm="1">
        <f t="array" aca="1" ref="AE1268" ca="1">IF(AE$1262&lt;=Koniec,SUMPRODUCT(ISNUMBER(MATCH(mod_dot_st_npv,$J1268,0))*('Koszty operacyjne'!$K$114:$AE$114=Opłacalność!AE$13),mod_dot_st_npv_war),0)</f>
        <v>0</v>
      </c>
    </row>
    <row r="1269" spans="7:31" hidden="1">
      <c r="K1269" s="5" cm="1">
        <f t="array" ref="K1269">IF(K$1262&lt;=Koniec,SUMPRODUCT(ISNUMBER(MATCH(mod_dot_st_npv,$J1269,0))*('Koszty operacyjne'!$K$114:$AE$114=Opłacalność!K$13),mod_dot_st_npv_war),0)</f>
        <v>0</v>
      </c>
      <c r="L1269" s="5" cm="1">
        <f t="array" aca="1" ref="L1269" ca="1">IF(L$1262&lt;=Koniec,SUMPRODUCT(ISNUMBER(MATCH(mod_dot_st_npv,$J1269,0))*('Koszty operacyjne'!$K$114:$AE$114=Opłacalność!L$13),mod_dot_st_npv_war),0)</f>
        <v>0</v>
      </c>
      <c r="M1269" s="5" cm="1">
        <f t="array" aca="1" ref="M1269" ca="1">IF(M$1262&lt;=Koniec,SUMPRODUCT(ISNUMBER(MATCH(mod_dot_st_npv,$J1269,0))*('Koszty operacyjne'!$K$114:$AE$114=Opłacalność!M$13),mod_dot_st_npv_war),0)</f>
        <v>0</v>
      </c>
      <c r="N1269" s="5" cm="1">
        <f t="array" aca="1" ref="N1269" ca="1">IF(N$1262&lt;=Koniec,SUMPRODUCT(ISNUMBER(MATCH(mod_dot_st_npv,$J1269,0))*('Koszty operacyjne'!$K$114:$AE$114=Opłacalność!N$13),mod_dot_st_npv_war),0)</f>
        <v>0</v>
      </c>
      <c r="O1269" s="5" cm="1">
        <f t="array" aca="1" ref="O1269" ca="1">IF(O$1262&lt;=Koniec,SUMPRODUCT(ISNUMBER(MATCH(mod_dot_st_npv,$J1269,0))*('Koszty operacyjne'!$K$114:$AE$114=Opłacalność!O$13),mod_dot_st_npv_war),0)</f>
        <v>0</v>
      </c>
      <c r="P1269" s="5" cm="1">
        <f t="array" aca="1" ref="P1269" ca="1">IF(P$1262&lt;=Koniec,SUMPRODUCT(ISNUMBER(MATCH(mod_dot_st_npv,$J1269,0))*('Koszty operacyjne'!$K$114:$AE$114=Opłacalność!P$13),mod_dot_st_npv_war),0)</f>
        <v>0</v>
      </c>
      <c r="Q1269" s="5" cm="1">
        <f t="array" aca="1" ref="Q1269" ca="1">IF(Q$1262&lt;=Koniec,SUMPRODUCT(ISNUMBER(MATCH(mod_dot_st_npv,$J1269,0))*('Koszty operacyjne'!$K$114:$AE$114=Opłacalność!Q$13),mod_dot_st_npv_war),0)</f>
        <v>0</v>
      </c>
      <c r="R1269" s="5" cm="1">
        <f t="array" aca="1" ref="R1269" ca="1">IF(R$1262&lt;=Koniec,SUMPRODUCT(ISNUMBER(MATCH(mod_dot_st_npv,$J1269,0))*('Koszty operacyjne'!$K$114:$AE$114=Opłacalność!R$13),mod_dot_st_npv_war),0)</f>
        <v>0</v>
      </c>
      <c r="S1269" s="5" cm="1">
        <f t="array" aca="1" ref="S1269" ca="1">IF(S$1262&lt;=Koniec,SUMPRODUCT(ISNUMBER(MATCH(mod_dot_st_npv,$J1269,0))*('Koszty operacyjne'!$K$114:$AE$114=Opłacalność!S$13),mod_dot_st_npv_war),0)</f>
        <v>0</v>
      </c>
      <c r="T1269" s="5" cm="1">
        <f t="array" aca="1" ref="T1269" ca="1">IF(T$1262&lt;=Koniec,SUMPRODUCT(ISNUMBER(MATCH(mod_dot_st_npv,$J1269,0))*('Koszty operacyjne'!$K$114:$AE$114=Opłacalność!T$13),mod_dot_st_npv_war),0)</f>
        <v>0</v>
      </c>
      <c r="U1269" s="5" cm="1">
        <f t="array" aca="1" ref="U1269" ca="1">IF(U$1262&lt;=Koniec,SUMPRODUCT(ISNUMBER(MATCH(mod_dot_st_npv,$J1269,0))*('Koszty operacyjne'!$K$114:$AE$114=Opłacalność!U$13),mod_dot_st_npv_war),0)</f>
        <v>0</v>
      </c>
      <c r="V1269" s="5" cm="1">
        <f t="array" aca="1" ref="V1269" ca="1">IF(V$1262&lt;=Koniec,SUMPRODUCT(ISNUMBER(MATCH(mod_dot_st_npv,$J1269,0))*('Koszty operacyjne'!$K$114:$AE$114=Opłacalność!V$13),mod_dot_st_npv_war),0)</f>
        <v>0</v>
      </c>
      <c r="W1269" s="5" cm="1">
        <f t="array" aca="1" ref="W1269" ca="1">IF(W$1262&lt;=Koniec,SUMPRODUCT(ISNUMBER(MATCH(mod_dot_st_npv,$J1269,0))*('Koszty operacyjne'!$K$114:$AE$114=Opłacalność!W$13),mod_dot_st_npv_war),0)</f>
        <v>0</v>
      </c>
      <c r="X1269" s="5" cm="1">
        <f t="array" aca="1" ref="X1269" ca="1">IF(X$1262&lt;=Koniec,SUMPRODUCT(ISNUMBER(MATCH(mod_dot_st_npv,$J1269,0))*('Koszty operacyjne'!$K$114:$AE$114=Opłacalność!X$13),mod_dot_st_npv_war),0)</f>
        <v>0</v>
      </c>
      <c r="Y1269" s="5" cm="1">
        <f t="array" aca="1" ref="Y1269" ca="1">IF(Y$1262&lt;=Koniec,SUMPRODUCT(ISNUMBER(MATCH(mod_dot_st_npv,$J1269,0))*('Koszty operacyjne'!$K$114:$AE$114=Opłacalność!Y$13),mod_dot_st_npv_war),0)</f>
        <v>0</v>
      </c>
      <c r="Z1269" s="5" cm="1">
        <f t="array" aca="1" ref="Z1269" ca="1">IF(Z$1262&lt;=Koniec,SUMPRODUCT(ISNUMBER(MATCH(mod_dot_st_npv,$J1269,0))*('Koszty operacyjne'!$K$114:$AE$114=Opłacalność!Z$13),mod_dot_st_npv_war),0)</f>
        <v>0</v>
      </c>
      <c r="AA1269" s="5" cm="1">
        <f t="array" aca="1" ref="AA1269" ca="1">IF(AA$1262&lt;=Koniec,SUMPRODUCT(ISNUMBER(MATCH(mod_dot_st_npv,$J1269,0))*('Koszty operacyjne'!$K$114:$AE$114=Opłacalność!AA$13),mod_dot_st_npv_war),0)</f>
        <v>0</v>
      </c>
      <c r="AB1269" s="5" cm="1">
        <f t="array" aca="1" ref="AB1269" ca="1">IF(AB$1262&lt;=Koniec,SUMPRODUCT(ISNUMBER(MATCH(mod_dot_st_npv,$J1269,0))*('Koszty operacyjne'!$K$114:$AE$114=Opłacalność!AB$13),mod_dot_st_npv_war),0)</f>
        <v>0</v>
      </c>
      <c r="AC1269" s="5" cm="1">
        <f t="array" aca="1" ref="AC1269" ca="1">IF(AC$1262&lt;=Koniec,SUMPRODUCT(ISNUMBER(MATCH(mod_dot_st_npv,$J1269,0))*('Koszty operacyjne'!$K$114:$AE$114=Opłacalność!AC$13),mod_dot_st_npv_war),0)</f>
        <v>0</v>
      </c>
      <c r="AD1269" s="5" cm="1">
        <f t="array" aca="1" ref="AD1269" ca="1">IF(AD$1262&lt;=Koniec,SUMPRODUCT(ISNUMBER(MATCH(mod_dot_st_npv,$J1269,0))*('Koszty operacyjne'!$K$114:$AE$114=Opłacalność!AD$13),mod_dot_st_npv_war),0)</f>
        <v>0</v>
      </c>
      <c r="AE1269" s="5" cm="1">
        <f t="array" aca="1" ref="AE1269" ca="1">IF(AE$1262&lt;=Koniec,SUMPRODUCT(ISNUMBER(MATCH(mod_dot_st_npv,$J1269,0))*('Koszty operacyjne'!$K$114:$AE$114=Opłacalność!AE$13),mod_dot_st_npv_war),0)</f>
        <v>0</v>
      </c>
    </row>
    <row r="1275" spans="7:31" hidden="1">
      <c r="G1275" s="1" t="s">
        <v>738</v>
      </c>
      <c r="K1275" s="2" t="str">
        <f>K1262</f>
        <v>Uzupełnij dane</v>
      </c>
      <c r="L1275" s="2" t="str">
        <f t="shared" ref="L1275:W1275" si="1403">L1262</f>
        <v/>
      </c>
      <c r="M1275" s="2" t="str">
        <f t="shared" si="1403"/>
        <v/>
      </c>
      <c r="N1275" s="2" t="str">
        <f t="shared" si="1403"/>
        <v/>
      </c>
      <c r="O1275" s="2" t="str">
        <f t="shared" si="1403"/>
        <v/>
      </c>
      <c r="P1275" s="2" t="str">
        <f t="shared" si="1403"/>
        <v/>
      </c>
      <c r="Q1275" s="2" t="str">
        <f t="shared" si="1403"/>
        <v/>
      </c>
      <c r="R1275" s="2" t="str">
        <f t="shared" si="1403"/>
        <v/>
      </c>
      <c r="S1275" s="2" t="str">
        <f t="shared" si="1403"/>
        <v/>
      </c>
      <c r="T1275" s="2" t="str">
        <f t="shared" si="1403"/>
        <v/>
      </c>
      <c r="U1275" s="2" t="str">
        <f t="shared" si="1403"/>
        <v/>
      </c>
      <c r="V1275" s="2" t="str">
        <f t="shared" si="1403"/>
        <v/>
      </c>
      <c r="W1275" s="2" t="str">
        <f t="shared" si="1403"/>
        <v/>
      </c>
      <c r="X1275" s="2" t="str">
        <f>X1262</f>
        <v/>
      </c>
      <c r="Y1275" s="2" t="str">
        <f t="shared" ref="Y1275:AA1275" si="1404">Y1262</f>
        <v/>
      </c>
      <c r="Z1275" s="2" t="str">
        <f t="shared" si="1404"/>
        <v/>
      </c>
      <c r="AA1275" s="2" t="str">
        <f t="shared" si="1404"/>
        <v/>
      </c>
      <c r="AB1275" s="2" t="str">
        <f t="shared" ref="AB1275:AE1275" si="1405">AB1262</f>
        <v/>
      </c>
      <c r="AC1275" s="2" t="str">
        <f t="shared" si="1405"/>
        <v/>
      </c>
      <c r="AD1275" s="2" t="str">
        <f t="shared" si="1405"/>
        <v/>
      </c>
      <c r="AE1275" s="2" t="str">
        <f t="shared" si="1405"/>
        <v/>
      </c>
    </row>
    <row r="1276" spans="7:31" hidden="1">
      <c r="K1276" s="641">
        <f>ROUND(SUM(K138:K142,K191:K195),0)</f>
        <v>0</v>
      </c>
      <c r="L1276" s="641">
        <f t="shared" ref="L1276:AE1276" si="1406">ROUND(SUM(L138:L142,L191:L195),0)</f>
        <v>0</v>
      </c>
      <c r="M1276" s="641">
        <f t="shared" si="1406"/>
        <v>0</v>
      </c>
      <c r="N1276" s="641">
        <f t="shared" si="1406"/>
        <v>0</v>
      </c>
      <c r="O1276" s="641">
        <f t="shared" si="1406"/>
        <v>0</v>
      </c>
      <c r="P1276" s="641">
        <f t="shared" si="1406"/>
        <v>0</v>
      </c>
      <c r="Q1276" s="641">
        <f t="shared" si="1406"/>
        <v>0</v>
      </c>
      <c r="R1276" s="641">
        <f t="shared" si="1406"/>
        <v>0</v>
      </c>
      <c r="S1276" s="641">
        <f t="shared" si="1406"/>
        <v>0</v>
      </c>
      <c r="T1276" s="641">
        <f t="shared" si="1406"/>
        <v>0</v>
      </c>
      <c r="U1276" s="641">
        <f t="shared" si="1406"/>
        <v>0</v>
      </c>
      <c r="V1276" s="641">
        <f t="shared" si="1406"/>
        <v>0</v>
      </c>
      <c r="W1276" s="641">
        <f t="shared" si="1406"/>
        <v>0</v>
      </c>
      <c r="X1276" s="641">
        <f t="shared" si="1406"/>
        <v>0</v>
      </c>
      <c r="Y1276" s="641">
        <f t="shared" si="1406"/>
        <v>0</v>
      </c>
      <c r="Z1276" s="641">
        <f t="shared" si="1406"/>
        <v>0</v>
      </c>
      <c r="AA1276" s="641">
        <f t="shared" si="1406"/>
        <v>0</v>
      </c>
      <c r="AB1276" s="641">
        <f t="shared" si="1406"/>
        <v>0</v>
      </c>
      <c r="AC1276" s="641">
        <f t="shared" si="1406"/>
        <v>0</v>
      </c>
      <c r="AD1276" s="641">
        <f t="shared" si="1406"/>
        <v>0</v>
      </c>
      <c r="AE1276" s="641">
        <f t="shared" si="1406"/>
        <v>0</v>
      </c>
    </row>
    <row r="1277" spans="7:31" hidden="1">
      <c r="K1277" s="5" cm="1">
        <f t="array" ref="K1277">IF(K$1262&lt;=Koniec,SUMPRODUCT(ISNUMBER(MATCH($J$138:$J$142,$J1277,0))*('Koszty operacyjne'!$K$114:$AE$114=Opłacalność!K$13),$K$138:$AE$142),0)+IF(K$1262&lt;=Koniec,SUMPRODUCT(ISNUMBER(MATCH($J$191:$J$195,$J1277,0))*('Koszty operacyjne'!$K$114:$AE$114=Opłacalność!K$13),$K$191:$AE$195),0)</f>
        <v>0</v>
      </c>
      <c r="L1277" s="5" cm="1">
        <f t="array" ref="L1277">IF(L$1262&lt;=Koniec,SUMPRODUCT(ISNUMBER(MATCH($J$138:$J$142,$J1277,0))*('Koszty operacyjne'!$K$114:$AE$114=Opłacalność!L$13),$K$138:$AE$142),0)+IF(L$1262&lt;=Koniec,SUMPRODUCT(ISNUMBER(MATCH($J$191:$J$195,$J1277,0))*('Koszty operacyjne'!$K$114:$AE$114=Opłacalność!L$13),$K$191:$AE$195),0)</f>
        <v>0</v>
      </c>
      <c r="M1277" s="5" cm="1">
        <f t="array" ref="M1277">IF(M$1262&lt;=Koniec,SUMPRODUCT(ISNUMBER(MATCH($J$138:$J$142,$J1277,0))*('Koszty operacyjne'!$K$114:$AE$114=Opłacalność!M$13),$K$138:$AE$142),0)+IF(M$1262&lt;=Koniec,SUMPRODUCT(ISNUMBER(MATCH($J$191:$J$195,$J1277,0))*('Koszty operacyjne'!$K$114:$AE$114=Opłacalność!M$13),$K$191:$AE$195),0)</f>
        <v>0</v>
      </c>
      <c r="N1277" s="5" cm="1">
        <f t="array" ref="N1277">IF(N$1262&lt;=Koniec,SUMPRODUCT(ISNUMBER(MATCH($J$138:$J$142,$J1277,0))*('Koszty operacyjne'!$K$114:$AE$114=Opłacalność!N$13),$K$138:$AE$142),0)+IF(N$1262&lt;=Koniec,SUMPRODUCT(ISNUMBER(MATCH($J$191:$J$195,$J1277,0))*('Koszty operacyjne'!$K$114:$AE$114=Opłacalność!N$13),$K$191:$AE$195),0)</f>
        <v>0</v>
      </c>
      <c r="O1277" s="5" cm="1">
        <f t="array" ref="O1277">IF(O$1262&lt;=Koniec,SUMPRODUCT(ISNUMBER(MATCH($J$138:$J$142,$J1277,0))*('Koszty operacyjne'!$K$114:$AE$114=Opłacalność!O$13),$K$138:$AE$142),0)+IF(O$1262&lt;=Koniec,SUMPRODUCT(ISNUMBER(MATCH($J$191:$J$195,$J1277,0))*('Koszty operacyjne'!$K$114:$AE$114=Opłacalność!O$13),$K$191:$AE$195),0)</f>
        <v>0</v>
      </c>
      <c r="P1277" s="5" cm="1">
        <f t="array" ref="P1277">IF(P$1262&lt;=Koniec,SUMPRODUCT(ISNUMBER(MATCH($J$138:$J$142,$J1277,0))*('Koszty operacyjne'!$K$114:$AE$114=Opłacalność!P$13),$K$138:$AE$142),0)+IF(P$1262&lt;=Koniec,SUMPRODUCT(ISNUMBER(MATCH($J$191:$J$195,$J1277,0))*('Koszty operacyjne'!$K$114:$AE$114=Opłacalność!P$13),$K$191:$AE$195),0)</f>
        <v>0</v>
      </c>
      <c r="Q1277" s="5" cm="1">
        <f t="array" ref="Q1277">IF(Q$1262&lt;=Koniec,SUMPRODUCT(ISNUMBER(MATCH($J$138:$J$142,$J1277,0))*('Koszty operacyjne'!$K$114:$AE$114=Opłacalność!Q$13),$K$138:$AE$142),0)+IF(Q$1262&lt;=Koniec,SUMPRODUCT(ISNUMBER(MATCH($J$191:$J$195,$J1277,0))*('Koszty operacyjne'!$K$114:$AE$114=Opłacalność!Q$13),$K$191:$AE$195),0)</f>
        <v>0</v>
      </c>
      <c r="R1277" s="5" cm="1">
        <f t="array" ref="R1277">IF(R$1262&lt;=Koniec,SUMPRODUCT(ISNUMBER(MATCH($J$138:$J$142,$J1277,0))*('Koszty operacyjne'!$K$114:$AE$114=Opłacalność!R$13),$K$138:$AE$142),0)+IF(R$1262&lt;=Koniec,SUMPRODUCT(ISNUMBER(MATCH($J$191:$J$195,$J1277,0))*('Koszty operacyjne'!$K$114:$AE$114=Opłacalność!R$13),$K$191:$AE$195),0)</f>
        <v>0</v>
      </c>
      <c r="S1277" s="5" cm="1">
        <f t="array" ref="S1277">IF(S$1262&lt;=Koniec,SUMPRODUCT(ISNUMBER(MATCH($J$138:$J$142,$J1277,0))*('Koszty operacyjne'!$K$114:$AE$114=Opłacalność!S$13),$K$138:$AE$142),0)+IF(S$1262&lt;=Koniec,SUMPRODUCT(ISNUMBER(MATCH($J$191:$J$195,$J1277,0))*('Koszty operacyjne'!$K$114:$AE$114=Opłacalność!S$13),$K$191:$AE$195),0)</f>
        <v>0</v>
      </c>
      <c r="T1277" s="5" cm="1">
        <f t="array" ref="T1277">IF(T$1262&lt;=Koniec,SUMPRODUCT(ISNUMBER(MATCH($J$138:$J$142,$J1277,0))*('Koszty operacyjne'!$K$114:$AE$114=Opłacalność!T$13),$K$138:$AE$142),0)+IF(T$1262&lt;=Koniec,SUMPRODUCT(ISNUMBER(MATCH($J$191:$J$195,$J1277,0))*('Koszty operacyjne'!$K$114:$AE$114=Opłacalność!T$13),$K$191:$AE$195),0)</f>
        <v>0</v>
      </c>
      <c r="U1277" s="5" cm="1">
        <f t="array" ref="U1277">IF(U$1262&lt;=Koniec,SUMPRODUCT(ISNUMBER(MATCH($J$138:$J$142,$J1277,0))*('Koszty operacyjne'!$K$114:$AE$114=Opłacalność!U$13),$K$138:$AE$142),0)+IF(U$1262&lt;=Koniec,SUMPRODUCT(ISNUMBER(MATCH($J$191:$J$195,$J1277,0))*('Koszty operacyjne'!$K$114:$AE$114=Opłacalność!U$13),$K$191:$AE$195),0)</f>
        <v>0</v>
      </c>
      <c r="V1277" s="5" cm="1">
        <f t="array" ref="V1277">IF(V$1262&lt;=Koniec,SUMPRODUCT(ISNUMBER(MATCH($J$138:$J$142,$J1277,0))*('Koszty operacyjne'!$K$114:$AE$114=Opłacalność!V$13),$K$138:$AE$142),0)+IF(V$1262&lt;=Koniec,SUMPRODUCT(ISNUMBER(MATCH($J$191:$J$195,$J1277,0))*('Koszty operacyjne'!$K$114:$AE$114=Opłacalność!V$13),$K$191:$AE$195),0)</f>
        <v>0</v>
      </c>
      <c r="W1277" s="5" cm="1">
        <f t="array" ref="W1277">IF(W$1262&lt;=Koniec,SUMPRODUCT(ISNUMBER(MATCH($J$138:$J$142,$J1277,0))*('Koszty operacyjne'!$K$114:$AE$114=Opłacalność!W$13),$K$138:$AE$142),0)+IF(W$1262&lt;=Koniec,SUMPRODUCT(ISNUMBER(MATCH($J$191:$J$195,$J1277,0))*('Koszty operacyjne'!$K$114:$AE$114=Opłacalność!W$13),$K$191:$AE$195),0)</f>
        <v>0</v>
      </c>
      <c r="X1277" s="5" cm="1">
        <f t="array" ref="X1277">IF(X$1262&lt;=Koniec,SUMPRODUCT(ISNUMBER(MATCH($J$138:$J$142,$J1277,0))*('Koszty operacyjne'!$K$114:$AE$114=Opłacalność!AE$13),$K$138:$AE$142),0)+IF(X$1262&lt;=Koniec,SUMPRODUCT(ISNUMBER(MATCH($J$191:$J$195,$J1277,0))*('Koszty operacyjne'!$K$114:$AE$114=Opłacalność!AE$13),$K$191:$AE$195),0)</f>
        <v>0</v>
      </c>
      <c r="Y1277" s="5" cm="1">
        <f t="array" ref="Y1277">IF(Y$1262&lt;=Koniec,SUMPRODUCT(ISNUMBER(MATCH($J$138:$J$142,$J1277,0))*('Koszty operacyjne'!$K$114:$AE$114=Opłacalność!AF$13),$K$138:$AE$142),0)+IF(Y$1262&lt;=Koniec,SUMPRODUCT(ISNUMBER(MATCH($J$191:$J$195,$J1277,0))*('Koszty operacyjne'!$K$114:$AE$114=Opłacalność!AF$13),$K$191:$AE$195),0)</f>
        <v>0</v>
      </c>
      <c r="Z1277" s="5" cm="1">
        <f t="array" ref="Z1277">IF(Z$1262&lt;=Koniec,SUMPRODUCT(ISNUMBER(MATCH($J$138:$J$142,$J1277,0))*('Koszty operacyjne'!$K$114:$AE$114=Opłacalność!AG$13),$K$138:$AE$142),0)+IF(Z$1262&lt;=Koniec,SUMPRODUCT(ISNUMBER(MATCH($J$191:$J$195,$J1277,0))*('Koszty operacyjne'!$K$114:$AE$114=Opłacalność!AG$13),$K$191:$AE$195),0)</f>
        <v>0</v>
      </c>
      <c r="AA1277" s="5" cm="1">
        <f t="array" ref="AA1277">IF(AA$1262&lt;=Koniec,SUMPRODUCT(ISNUMBER(MATCH($J$138:$J$142,$J1277,0))*('Koszty operacyjne'!$K$114:$AE$114=Opłacalność!AH$13),$K$138:$AE$142),0)+IF(AA$1262&lt;=Koniec,SUMPRODUCT(ISNUMBER(MATCH($J$191:$J$195,$J1277,0))*('Koszty operacyjne'!$K$114:$AE$114=Opłacalność!AH$13),$K$191:$AE$195),0)</f>
        <v>0</v>
      </c>
      <c r="AB1277" s="5" cm="1">
        <f t="array" ref="AB1277">IF(AB$1262&lt;=Koniec,SUMPRODUCT(ISNUMBER(MATCH($J$138:$J$142,$J1277,0))*('Koszty operacyjne'!$K$114:$AE$114=Opłacalność!AI$13),$K$138:$AE$142),0)+IF(AB$1262&lt;=Koniec,SUMPRODUCT(ISNUMBER(MATCH($J$191:$J$195,$J1277,0))*('Koszty operacyjne'!$K$114:$AE$114=Opłacalność!AI$13),$K$191:$AE$195),0)</f>
        <v>0</v>
      </c>
      <c r="AC1277" s="5" cm="1">
        <f t="array" ref="AC1277">IF(AC$1262&lt;=Koniec,SUMPRODUCT(ISNUMBER(MATCH($J$138:$J$142,$J1277,0))*('Koszty operacyjne'!$K$114:$AE$114=Opłacalność!AJ$13),$K$138:$AE$142),0)+IF(AC$1262&lt;=Koniec,SUMPRODUCT(ISNUMBER(MATCH($J$191:$J$195,$J1277,0))*('Koszty operacyjne'!$K$114:$AE$114=Opłacalność!AJ$13),$K$191:$AE$195),0)</f>
        <v>0</v>
      </c>
      <c r="AD1277" s="5" cm="1">
        <f t="array" ref="AD1277">IF(AD$1262&lt;=Koniec,SUMPRODUCT(ISNUMBER(MATCH($J$138:$J$142,$J1277,0))*('Koszty operacyjne'!$K$114:$AE$114=Opłacalność!AK$13),$K$138:$AE$142),0)+IF(AD$1262&lt;=Koniec,SUMPRODUCT(ISNUMBER(MATCH($J$191:$J$195,$J1277,0))*('Koszty operacyjne'!$K$114:$AE$114=Opłacalność!AK$13),$K$191:$AE$195),0)</f>
        <v>0</v>
      </c>
      <c r="AE1277" s="5" cm="1">
        <f t="array" ref="AE1277">IF(AE$1262&lt;=Koniec,SUMPRODUCT(ISNUMBER(MATCH($J$138:$J$142,$J1277,0))*('Koszty operacyjne'!$K$114:$AE$114=Opłacalność!AL$13),$K$138:$AE$142),0)+IF(AE$1262&lt;=Koniec,SUMPRODUCT(ISNUMBER(MATCH($J$191:$J$195,$J1277,0))*('Koszty operacyjne'!$K$114:$AE$114=Opłacalność!AL$13),$K$191:$AE$195),0)</f>
        <v>0</v>
      </c>
    </row>
    <row r="1278" spans="7:31" hidden="1">
      <c r="K1278" s="5" cm="1">
        <f t="array" ref="K1278">IF(K$1262&lt;=Koniec,SUMPRODUCT(ISNUMBER(MATCH($J$138:$J$142,$J1278,0))*('Koszty operacyjne'!$K$114:$AE$114=Opłacalność!K$13),$K$138:$AE$142),0)+IF(K$1262&lt;=Koniec,SUMPRODUCT(ISNUMBER(MATCH($J$191:$J$195,$J1278,0))*('Koszty operacyjne'!$K$114:$AE$114=Opłacalność!K$13),$K$191:$AE$195),0)</f>
        <v>0</v>
      </c>
      <c r="L1278" s="5" cm="1">
        <f t="array" ref="L1278">IF(L$1262&lt;=Koniec,SUMPRODUCT(ISNUMBER(MATCH($J$138:$J$142,$J1278,0))*('Koszty operacyjne'!$K$114:$AE$114=Opłacalność!L$13),$K$138:$AE$142),0)+IF(L$1262&lt;=Koniec,SUMPRODUCT(ISNUMBER(MATCH($J$191:$J$195,$J1278,0))*('Koszty operacyjne'!$K$114:$AE$114=Opłacalność!L$13),$K$191:$AE$195),0)</f>
        <v>0</v>
      </c>
      <c r="M1278" s="5" cm="1">
        <f t="array" ref="M1278">IF(M$1262&lt;=Koniec,SUMPRODUCT(ISNUMBER(MATCH($J$138:$J$142,$J1278,0))*('Koszty operacyjne'!$K$114:$AE$114=Opłacalność!M$13),$K$138:$AE$142),0)+IF(M$1262&lt;=Koniec,SUMPRODUCT(ISNUMBER(MATCH($J$191:$J$195,$J1278,0))*('Koszty operacyjne'!$K$114:$AE$114=Opłacalność!M$13),$K$191:$AE$195),0)</f>
        <v>0</v>
      </c>
      <c r="N1278" s="5" cm="1">
        <f t="array" ref="N1278">IF(N$1262&lt;=Koniec,SUMPRODUCT(ISNUMBER(MATCH($J$138:$J$142,$J1278,0))*('Koszty operacyjne'!$K$114:$AE$114=Opłacalność!N$13),$K$138:$AE$142),0)+IF(N$1262&lt;=Koniec,SUMPRODUCT(ISNUMBER(MATCH($J$191:$J$195,$J1278,0))*('Koszty operacyjne'!$K$114:$AE$114=Opłacalność!N$13),$K$191:$AE$195),0)</f>
        <v>0</v>
      </c>
      <c r="O1278" s="5" cm="1">
        <f t="array" ref="O1278">IF(O$1262&lt;=Koniec,SUMPRODUCT(ISNUMBER(MATCH($J$138:$J$142,$J1278,0))*('Koszty operacyjne'!$K$114:$AE$114=Opłacalność!O$13),$K$138:$AE$142),0)+IF(O$1262&lt;=Koniec,SUMPRODUCT(ISNUMBER(MATCH($J$191:$J$195,$J1278,0))*('Koszty operacyjne'!$K$114:$AE$114=Opłacalność!O$13),$K$191:$AE$195),0)</f>
        <v>0</v>
      </c>
      <c r="P1278" s="5" cm="1">
        <f t="array" ref="P1278">IF(P$1262&lt;=Koniec,SUMPRODUCT(ISNUMBER(MATCH($J$138:$J$142,$J1278,0))*('Koszty operacyjne'!$K$114:$AE$114=Opłacalność!P$13),$K$138:$AE$142),0)+IF(P$1262&lt;=Koniec,SUMPRODUCT(ISNUMBER(MATCH($J$191:$J$195,$J1278,0))*('Koszty operacyjne'!$K$114:$AE$114=Opłacalność!P$13),$K$191:$AE$195),0)</f>
        <v>0</v>
      </c>
      <c r="Q1278" s="5" cm="1">
        <f t="array" ref="Q1278">IF(Q$1262&lt;=Koniec,SUMPRODUCT(ISNUMBER(MATCH($J$138:$J$142,$J1278,0))*('Koszty operacyjne'!$K$114:$AE$114=Opłacalność!Q$13),$K$138:$AE$142),0)+IF(Q$1262&lt;=Koniec,SUMPRODUCT(ISNUMBER(MATCH($J$191:$J$195,$J1278,0))*('Koszty operacyjne'!$K$114:$AE$114=Opłacalność!Q$13),$K$191:$AE$195),0)</f>
        <v>0</v>
      </c>
      <c r="R1278" s="5" cm="1">
        <f t="array" ref="R1278">IF(R$1262&lt;=Koniec,SUMPRODUCT(ISNUMBER(MATCH($J$138:$J$142,$J1278,0))*('Koszty operacyjne'!$K$114:$AE$114=Opłacalność!R$13),$K$138:$AE$142),0)+IF(R$1262&lt;=Koniec,SUMPRODUCT(ISNUMBER(MATCH($J$191:$J$195,$J1278,0))*('Koszty operacyjne'!$K$114:$AE$114=Opłacalność!R$13),$K$191:$AE$195),0)</f>
        <v>0</v>
      </c>
      <c r="S1278" s="5" cm="1">
        <f t="array" ref="S1278">IF(S$1262&lt;=Koniec,SUMPRODUCT(ISNUMBER(MATCH($J$138:$J$142,$J1278,0))*('Koszty operacyjne'!$K$114:$AE$114=Opłacalność!S$13),$K$138:$AE$142),0)+IF(S$1262&lt;=Koniec,SUMPRODUCT(ISNUMBER(MATCH($J$191:$J$195,$J1278,0))*('Koszty operacyjne'!$K$114:$AE$114=Opłacalność!S$13),$K$191:$AE$195),0)</f>
        <v>0</v>
      </c>
      <c r="T1278" s="5" cm="1">
        <f t="array" ref="T1278">IF(T$1262&lt;=Koniec,SUMPRODUCT(ISNUMBER(MATCH($J$138:$J$142,$J1278,0))*('Koszty operacyjne'!$K$114:$AE$114=Opłacalność!T$13),$K$138:$AE$142),0)+IF(T$1262&lt;=Koniec,SUMPRODUCT(ISNUMBER(MATCH($J$191:$J$195,$J1278,0))*('Koszty operacyjne'!$K$114:$AE$114=Opłacalność!T$13),$K$191:$AE$195),0)</f>
        <v>0</v>
      </c>
      <c r="U1278" s="5" cm="1">
        <f t="array" ref="U1278">IF(U$1262&lt;=Koniec,SUMPRODUCT(ISNUMBER(MATCH($J$138:$J$142,$J1278,0))*('Koszty operacyjne'!$K$114:$AE$114=Opłacalność!U$13),$K$138:$AE$142),0)+IF(U$1262&lt;=Koniec,SUMPRODUCT(ISNUMBER(MATCH($J$191:$J$195,$J1278,0))*('Koszty operacyjne'!$K$114:$AE$114=Opłacalność!U$13),$K$191:$AE$195),0)</f>
        <v>0</v>
      </c>
      <c r="V1278" s="5" cm="1">
        <f t="array" ref="V1278">IF(V$1262&lt;=Koniec,SUMPRODUCT(ISNUMBER(MATCH($J$138:$J$142,$J1278,0))*('Koszty operacyjne'!$K$114:$AE$114=Opłacalność!V$13),$K$138:$AE$142),0)+IF(V$1262&lt;=Koniec,SUMPRODUCT(ISNUMBER(MATCH($J$191:$J$195,$J1278,0))*('Koszty operacyjne'!$K$114:$AE$114=Opłacalność!V$13),$K$191:$AE$195),0)</f>
        <v>0</v>
      </c>
      <c r="W1278" s="5" cm="1">
        <f t="array" ref="W1278">IF(W$1262&lt;=Koniec,SUMPRODUCT(ISNUMBER(MATCH($J$138:$J$142,$J1278,0))*('Koszty operacyjne'!$K$114:$AE$114=Opłacalność!W$13),$K$138:$AE$142),0)+IF(W$1262&lt;=Koniec,SUMPRODUCT(ISNUMBER(MATCH($J$191:$J$195,$J1278,0))*('Koszty operacyjne'!$K$114:$AE$114=Opłacalność!W$13),$K$191:$AE$195),0)</f>
        <v>0</v>
      </c>
      <c r="X1278" s="5" cm="1">
        <f t="array" ref="X1278">IF(X$1262&lt;=Koniec,SUMPRODUCT(ISNUMBER(MATCH($J$138:$J$142,$J1278,0))*('Koszty operacyjne'!$K$114:$AE$114=Opłacalność!AE$13),$K$138:$AE$142),0)+IF(X$1262&lt;=Koniec,SUMPRODUCT(ISNUMBER(MATCH($J$191:$J$195,$J1278,0))*('Koszty operacyjne'!$K$114:$AE$114=Opłacalność!AE$13),$K$191:$AE$195),0)</f>
        <v>0</v>
      </c>
      <c r="Y1278" s="5" cm="1">
        <f t="array" ref="Y1278">IF(Y$1262&lt;=Koniec,SUMPRODUCT(ISNUMBER(MATCH($J$138:$J$142,$J1278,0))*('Koszty operacyjne'!$K$114:$AE$114=Opłacalność!AF$13),$K$138:$AE$142),0)+IF(Y$1262&lt;=Koniec,SUMPRODUCT(ISNUMBER(MATCH($J$191:$J$195,$J1278,0))*('Koszty operacyjne'!$K$114:$AE$114=Opłacalność!AF$13),$K$191:$AE$195),0)</f>
        <v>0</v>
      </c>
      <c r="Z1278" s="5" cm="1">
        <f t="array" ref="Z1278">IF(Z$1262&lt;=Koniec,SUMPRODUCT(ISNUMBER(MATCH($J$138:$J$142,$J1278,0))*('Koszty operacyjne'!$K$114:$AE$114=Opłacalność!AG$13),$K$138:$AE$142),0)+IF(Z$1262&lt;=Koniec,SUMPRODUCT(ISNUMBER(MATCH($J$191:$J$195,$J1278,0))*('Koszty operacyjne'!$K$114:$AE$114=Opłacalność!AG$13),$K$191:$AE$195),0)</f>
        <v>0</v>
      </c>
      <c r="AA1278" s="5" cm="1">
        <f t="array" ref="AA1278">IF(AA$1262&lt;=Koniec,SUMPRODUCT(ISNUMBER(MATCH($J$138:$J$142,$J1278,0))*('Koszty operacyjne'!$K$114:$AE$114=Opłacalność!AH$13),$K$138:$AE$142),0)+IF(AA$1262&lt;=Koniec,SUMPRODUCT(ISNUMBER(MATCH($J$191:$J$195,$J1278,0))*('Koszty operacyjne'!$K$114:$AE$114=Opłacalność!AH$13),$K$191:$AE$195),0)</f>
        <v>0</v>
      </c>
      <c r="AB1278" s="5" cm="1">
        <f t="array" ref="AB1278">IF(AB$1262&lt;=Koniec,SUMPRODUCT(ISNUMBER(MATCH($J$138:$J$142,$J1278,0))*('Koszty operacyjne'!$K$114:$AE$114=Opłacalność!AI$13),$K$138:$AE$142),0)+IF(AB$1262&lt;=Koniec,SUMPRODUCT(ISNUMBER(MATCH($J$191:$J$195,$J1278,0))*('Koszty operacyjne'!$K$114:$AE$114=Opłacalność!AI$13),$K$191:$AE$195),0)</f>
        <v>0</v>
      </c>
      <c r="AC1278" s="5" cm="1">
        <f t="array" ref="AC1278">IF(AC$1262&lt;=Koniec,SUMPRODUCT(ISNUMBER(MATCH($J$138:$J$142,$J1278,0))*('Koszty operacyjne'!$K$114:$AE$114=Opłacalność!AJ$13),$K$138:$AE$142),0)+IF(AC$1262&lt;=Koniec,SUMPRODUCT(ISNUMBER(MATCH($J$191:$J$195,$J1278,0))*('Koszty operacyjne'!$K$114:$AE$114=Opłacalność!AJ$13),$K$191:$AE$195),0)</f>
        <v>0</v>
      </c>
      <c r="AD1278" s="5" cm="1">
        <f t="array" ref="AD1278">IF(AD$1262&lt;=Koniec,SUMPRODUCT(ISNUMBER(MATCH($J$138:$J$142,$J1278,0))*('Koszty operacyjne'!$K$114:$AE$114=Opłacalność!AK$13),$K$138:$AE$142),0)+IF(AD$1262&lt;=Koniec,SUMPRODUCT(ISNUMBER(MATCH($J$191:$J$195,$J1278,0))*('Koszty operacyjne'!$K$114:$AE$114=Opłacalność!AK$13),$K$191:$AE$195),0)</f>
        <v>0</v>
      </c>
      <c r="AE1278" s="5" cm="1">
        <f t="array" ref="AE1278">IF(AE$1262&lt;=Koniec,SUMPRODUCT(ISNUMBER(MATCH($J$138:$J$142,$J1278,0))*('Koszty operacyjne'!$K$114:$AE$114=Opłacalność!AL$13),$K$138:$AE$142),0)+IF(AE$1262&lt;=Koniec,SUMPRODUCT(ISNUMBER(MATCH($J$191:$J$195,$J1278,0))*('Koszty operacyjne'!$K$114:$AE$114=Opłacalność!AL$13),$K$191:$AE$195),0)</f>
        <v>0</v>
      </c>
    </row>
    <row r="1279" spans="7:31" hidden="1">
      <c r="K1279" s="5" cm="1">
        <f t="array" ref="K1279">IF(K$1262&lt;=Koniec,SUMPRODUCT(ISNUMBER(MATCH($J$138:$J$142,$J1279,0))*('Koszty operacyjne'!$K$114:$AE$114=Opłacalność!K$13),$K$138:$AE$142),0)+IF(K$1262&lt;=Koniec,SUMPRODUCT(ISNUMBER(MATCH($J$191:$J$195,$J1279,0))*('Koszty operacyjne'!$K$114:$AE$114=Opłacalność!K$13),$K$191:$AE$195),0)</f>
        <v>0</v>
      </c>
      <c r="L1279" s="5" cm="1">
        <f t="array" ref="L1279">IF(L$1262&lt;=Koniec,SUMPRODUCT(ISNUMBER(MATCH($J$138:$J$142,$J1279,0))*('Koszty operacyjne'!$K$114:$AE$114=Opłacalność!L$13),$K$138:$AE$142),0)+IF(L$1262&lt;=Koniec,SUMPRODUCT(ISNUMBER(MATCH($J$191:$J$195,$J1279,0))*('Koszty operacyjne'!$K$114:$AE$114=Opłacalność!L$13),$K$191:$AE$195),0)</f>
        <v>0</v>
      </c>
      <c r="M1279" s="5" cm="1">
        <f t="array" ref="M1279">IF(M$1262&lt;=Koniec,SUMPRODUCT(ISNUMBER(MATCH($J$138:$J$142,$J1279,0))*('Koszty operacyjne'!$K$114:$AE$114=Opłacalność!M$13),$K$138:$AE$142),0)+IF(M$1262&lt;=Koniec,SUMPRODUCT(ISNUMBER(MATCH($J$191:$J$195,$J1279,0))*('Koszty operacyjne'!$K$114:$AE$114=Opłacalność!M$13),$K$191:$AE$195),0)</f>
        <v>0</v>
      </c>
      <c r="N1279" s="5" cm="1">
        <f t="array" ref="N1279">IF(N$1262&lt;=Koniec,SUMPRODUCT(ISNUMBER(MATCH($J$138:$J$142,$J1279,0))*('Koszty operacyjne'!$K$114:$AE$114=Opłacalność!N$13),$K$138:$AE$142),0)+IF(N$1262&lt;=Koniec,SUMPRODUCT(ISNUMBER(MATCH($J$191:$J$195,$J1279,0))*('Koszty operacyjne'!$K$114:$AE$114=Opłacalność!N$13),$K$191:$AE$195),0)</f>
        <v>0</v>
      </c>
      <c r="O1279" s="5" cm="1">
        <f t="array" ref="O1279">IF(O$1262&lt;=Koniec,SUMPRODUCT(ISNUMBER(MATCH($J$138:$J$142,$J1279,0))*('Koszty operacyjne'!$K$114:$AE$114=Opłacalność!O$13),$K$138:$AE$142),0)+IF(O$1262&lt;=Koniec,SUMPRODUCT(ISNUMBER(MATCH($J$191:$J$195,$J1279,0))*('Koszty operacyjne'!$K$114:$AE$114=Opłacalność!O$13),$K$191:$AE$195),0)</f>
        <v>0</v>
      </c>
      <c r="P1279" s="5" cm="1">
        <f t="array" ref="P1279">IF(P$1262&lt;=Koniec,SUMPRODUCT(ISNUMBER(MATCH($J$138:$J$142,$J1279,0))*('Koszty operacyjne'!$K$114:$AE$114=Opłacalność!P$13),$K$138:$AE$142),0)+IF(P$1262&lt;=Koniec,SUMPRODUCT(ISNUMBER(MATCH($J$191:$J$195,$J1279,0))*('Koszty operacyjne'!$K$114:$AE$114=Opłacalność!P$13),$K$191:$AE$195),0)</f>
        <v>0</v>
      </c>
      <c r="Q1279" s="5" cm="1">
        <f t="array" ref="Q1279">IF(Q$1262&lt;=Koniec,SUMPRODUCT(ISNUMBER(MATCH($J$138:$J$142,$J1279,0))*('Koszty operacyjne'!$K$114:$AE$114=Opłacalność!Q$13),$K$138:$AE$142),0)+IF(Q$1262&lt;=Koniec,SUMPRODUCT(ISNUMBER(MATCH($J$191:$J$195,$J1279,0))*('Koszty operacyjne'!$K$114:$AE$114=Opłacalność!Q$13),$K$191:$AE$195),0)</f>
        <v>0</v>
      </c>
      <c r="R1279" s="5" cm="1">
        <f t="array" ref="R1279">IF(R$1262&lt;=Koniec,SUMPRODUCT(ISNUMBER(MATCH($J$138:$J$142,$J1279,0))*('Koszty operacyjne'!$K$114:$AE$114=Opłacalność!R$13),$K$138:$AE$142),0)+IF(R$1262&lt;=Koniec,SUMPRODUCT(ISNUMBER(MATCH($J$191:$J$195,$J1279,0))*('Koszty operacyjne'!$K$114:$AE$114=Opłacalność!R$13),$K$191:$AE$195),0)</f>
        <v>0</v>
      </c>
      <c r="S1279" s="5" cm="1">
        <f t="array" ref="S1279">IF(S$1262&lt;=Koniec,SUMPRODUCT(ISNUMBER(MATCH($J$138:$J$142,$J1279,0))*('Koszty operacyjne'!$K$114:$AE$114=Opłacalność!S$13),$K$138:$AE$142),0)+IF(S$1262&lt;=Koniec,SUMPRODUCT(ISNUMBER(MATCH($J$191:$J$195,$J1279,0))*('Koszty operacyjne'!$K$114:$AE$114=Opłacalność!S$13),$K$191:$AE$195),0)</f>
        <v>0</v>
      </c>
      <c r="T1279" s="5" cm="1">
        <f t="array" ref="T1279">IF(T$1262&lt;=Koniec,SUMPRODUCT(ISNUMBER(MATCH($J$138:$J$142,$J1279,0))*('Koszty operacyjne'!$K$114:$AE$114=Opłacalność!T$13),$K$138:$AE$142),0)+IF(T$1262&lt;=Koniec,SUMPRODUCT(ISNUMBER(MATCH($J$191:$J$195,$J1279,0))*('Koszty operacyjne'!$K$114:$AE$114=Opłacalność!T$13),$K$191:$AE$195),0)</f>
        <v>0</v>
      </c>
      <c r="U1279" s="5" cm="1">
        <f t="array" ref="U1279">IF(U$1262&lt;=Koniec,SUMPRODUCT(ISNUMBER(MATCH($J$138:$J$142,$J1279,0))*('Koszty operacyjne'!$K$114:$AE$114=Opłacalność!U$13),$K$138:$AE$142),0)+IF(U$1262&lt;=Koniec,SUMPRODUCT(ISNUMBER(MATCH($J$191:$J$195,$J1279,0))*('Koszty operacyjne'!$K$114:$AE$114=Opłacalność!U$13),$K$191:$AE$195),0)</f>
        <v>0</v>
      </c>
      <c r="V1279" s="5" cm="1">
        <f t="array" ref="V1279">IF(V$1262&lt;=Koniec,SUMPRODUCT(ISNUMBER(MATCH($J$138:$J$142,$J1279,0))*('Koszty operacyjne'!$K$114:$AE$114=Opłacalność!V$13),$K$138:$AE$142),0)+IF(V$1262&lt;=Koniec,SUMPRODUCT(ISNUMBER(MATCH($J$191:$J$195,$J1279,0))*('Koszty operacyjne'!$K$114:$AE$114=Opłacalność!V$13),$K$191:$AE$195),0)</f>
        <v>0</v>
      </c>
      <c r="W1279" s="5" cm="1">
        <f t="array" ref="W1279">IF(W$1262&lt;=Koniec,SUMPRODUCT(ISNUMBER(MATCH($J$138:$J$142,$J1279,0))*('Koszty operacyjne'!$K$114:$AE$114=Opłacalność!W$13),$K$138:$AE$142),0)+IF(W$1262&lt;=Koniec,SUMPRODUCT(ISNUMBER(MATCH($J$191:$J$195,$J1279,0))*('Koszty operacyjne'!$K$114:$AE$114=Opłacalność!W$13),$K$191:$AE$195),0)</f>
        <v>0</v>
      </c>
      <c r="X1279" s="5" cm="1">
        <f t="array" ref="X1279">IF(X$1262&lt;=Koniec,SUMPRODUCT(ISNUMBER(MATCH($J$138:$J$142,$J1279,0))*('Koszty operacyjne'!$K$114:$AE$114=Opłacalność!AE$13),$K$138:$AE$142),0)+IF(X$1262&lt;=Koniec,SUMPRODUCT(ISNUMBER(MATCH($J$191:$J$195,$J1279,0))*('Koszty operacyjne'!$K$114:$AE$114=Opłacalność!AE$13),$K$191:$AE$195),0)</f>
        <v>0</v>
      </c>
      <c r="Y1279" s="5" cm="1">
        <f t="array" ref="Y1279">IF(Y$1262&lt;=Koniec,SUMPRODUCT(ISNUMBER(MATCH($J$138:$J$142,$J1279,0))*('Koszty operacyjne'!$K$114:$AE$114=Opłacalność!AF$13),$K$138:$AE$142),0)+IF(Y$1262&lt;=Koniec,SUMPRODUCT(ISNUMBER(MATCH($J$191:$J$195,$J1279,0))*('Koszty operacyjne'!$K$114:$AE$114=Opłacalność!AF$13),$K$191:$AE$195),0)</f>
        <v>0</v>
      </c>
      <c r="Z1279" s="5" cm="1">
        <f t="array" ref="Z1279">IF(Z$1262&lt;=Koniec,SUMPRODUCT(ISNUMBER(MATCH($J$138:$J$142,$J1279,0))*('Koszty operacyjne'!$K$114:$AE$114=Opłacalność!AG$13),$K$138:$AE$142),0)+IF(Z$1262&lt;=Koniec,SUMPRODUCT(ISNUMBER(MATCH($J$191:$J$195,$J1279,0))*('Koszty operacyjne'!$K$114:$AE$114=Opłacalność!AG$13),$K$191:$AE$195),0)</f>
        <v>0</v>
      </c>
      <c r="AA1279" s="5" cm="1">
        <f t="array" ref="AA1279">IF(AA$1262&lt;=Koniec,SUMPRODUCT(ISNUMBER(MATCH($J$138:$J$142,$J1279,0))*('Koszty operacyjne'!$K$114:$AE$114=Opłacalność!AH$13),$K$138:$AE$142),0)+IF(AA$1262&lt;=Koniec,SUMPRODUCT(ISNUMBER(MATCH($J$191:$J$195,$J1279,0))*('Koszty operacyjne'!$K$114:$AE$114=Opłacalność!AH$13),$K$191:$AE$195),0)</f>
        <v>0</v>
      </c>
      <c r="AB1279" s="5" cm="1">
        <f t="array" ref="AB1279">IF(AB$1262&lt;=Koniec,SUMPRODUCT(ISNUMBER(MATCH($J$138:$J$142,$J1279,0))*('Koszty operacyjne'!$K$114:$AE$114=Opłacalność!AI$13),$K$138:$AE$142),0)+IF(AB$1262&lt;=Koniec,SUMPRODUCT(ISNUMBER(MATCH($J$191:$J$195,$J1279,0))*('Koszty operacyjne'!$K$114:$AE$114=Opłacalność!AI$13),$K$191:$AE$195),0)</f>
        <v>0</v>
      </c>
      <c r="AC1279" s="5" cm="1">
        <f t="array" ref="AC1279">IF(AC$1262&lt;=Koniec,SUMPRODUCT(ISNUMBER(MATCH($J$138:$J$142,$J1279,0))*('Koszty operacyjne'!$K$114:$AE$114=Opłacalność!AJ$13),$K$138:$AE$142),0)+IF(AC$1262&lt;=Koniec,SUMPRODUCT(ISNUMBER(MATCH($J$191:$J$195,$J1279,0))*('Koszty operacyjne'!$K$114:$AE$114=Opłacalność!AJ$13),$K$191:$AE$195),0)</f>
        <v>0</v>
      </c>
      <c r="AD1279" s="5" cm="1">
        <f t="array" ref="AD1279">IF(AD$1262&lt;=Koniec,SUMPRODUCT(ISNUMBER(MATCH($J$138:$J$142,$J1279,0))*('Koszty operacyjne'!$K$114:$AE$114=Opłacalność!AK$13),$K$138:$AE$142),0)+IF(AD$1262&lt;=Koniec,SUMPRODUCT(ISNUMBER(MATCH($J$191:$J$195,$J1279,0))*('Koszty operacyjne'!$K$114:$AE$114=Opłacalność!AK$13),$K$191:$AE$195),0)</f>
        <v>0</v>
      </c>
      <c r="AE1279" s="5" cm="1">
        <f t="array" ref="AE1279">IF(AE$1262&lt;=Koniec,SUMPRODUCT(ISNUMBER(MATCH($J$138:$J$142,$J1279,0))*('Koszty operacyjne'!$K$114:$AE$114=Opłacalność!AL$13),$K$138:$AE$142),0)+IF(AE$1262&lt;=Koniec,SUMPRODUCT(ISNUMBER(MATCH($J$191:$J$195,$J1279,0))*('Koszty operacyjne'!$K$114:$AE$114=Opłacalność!AL$13),$K$191:$AE$195),0)</f>
        <v>0</v>
      </c>
    </row>
    <row r="1280" spans="7:31" hidden="1">
      <c r="K1280" s="5" cm="1">
        <f t="array" ref="K1280">IF(K$1262&lt;=Koniec,SUMPRODUCT(ISNUMBER(MATCH($J$138:$J$142,$J1280,0))*('Koszty operacyjne'!$K$114:$AE$114=Opłacalność!K$13),$K$138:$AE$142),0)+IF(K$1262&lt;=Koniec,SUMPRODUCT(ISNUMBER(MATCH($J$191:$J$195,$J1280,0))*('Koszty operacyjne'!$K$114:$AE$114=Opłacalność!K$13),$K$191:$AE$195),0)</f>
        <v>0</v>
      </c>
      <c r="L1280" s="5" cm="1">
        <f t="array" ref="L1280">IF(L$1262&lt;=Koniec,SUMPRODUCT(ISNUMBER(MATCH($J$138:$J$142,$J1280,0))*('Koszty operacyjne'!$K$114:$AE$114=Opłacalność!L$13),$K$138:$AE$142),0)+IF(L$1262&lt;=Koniec,SUMPRODUCT(ISNUMBER(MATCH($J$191:$J$195,$J1280,0))*('Koszty operacyjne'!$K$114:$AE$114=Opłacalność!L$13),$K$191:$AE$195),0)</f>
        <v>0</v>
      </c>
      <c r="M1280" s="5" cm="1">
        <f t="array" ref="M1280">IF(M$1262&lt;=Koniec,SUMPRODUCT(ISNUMBER(MATCH($J$138:$J$142,$J1280,0))*('Koszty operacyjne'!$K$114:$AE$114=Opłacalność!M$13),$K$138:$AE$142),0)+IF(M$1262&lt;=Koniec,SUMPRODUCT(ISNUMBER(MATCH($J$191:$J$195,$J1280,0))*('Koszty operacyjne'!$K$114:$AE$114=Opłacalność!M$13),$K$191:$AE$195),0)</f>
        <v>0</v>
      </c>
      <c r="N1280" s="5" cm="1">
        <f t="array" ref="N1280">IF(N$1262&lt;=Koniec,SUMPRODUCT(ISNUMBER(MATCH($J$138:$J$142,$J1280,0))*('Koszty operacyjne'!$K$114:$AE$114=Opłacalność!N$13),$K$138:$AE$142),0)+IF(N$1262&lt;=Koniec,SUMPRODUCT(ISNUMBER(MATCH($J$191:$J$195,$J1280,0))*('Koszty operacyjne'!$K$114:$AE$114=Opłacalność!N$13),$K$191:$AE$195),0)</f>
        <v>0</v>
      </c>
      <c r="O1280" s="5" cm="1">
        <f t="array" ref="O1280">IF(O$1262&lt;=Koniec,SUMPRODUCT(ISNUMBER(MATCH($J$138:$J$142,$J1280,0))*('Koszty operacyjne'!$K$114:$AE$114=Opłacalność!O$13),$K$138:$AE$142),0)+IF(O$1262&lt;=Koniec,SUMPRODUCT(ISNUMBER(MATCH($J$191:$J$195,$J1280,0))*('Koszty operacyjne'!$K$114:$AE$114=Opłacalność!O$13),$K$191:$AE$195),0)</f>
        <v>0</v>
      </c>
      <c r="P1280" s="5" cm="1">
        <f t="array" ref="P1280">IF(P$1262&lt;=Koniec,SUMPRODUCT(ISNUMBER(MATCH($J$138:$J$142,$J1280,0))*('Koszty operacyjne'!$K$114:$AE$114=Opłacalność!P$13),$K$138:$AE$142),0)+IF(P$1262&lt;=Koniec,SUMPRODUCT(ISNUMBER(MATCH($J$191:$J$195,$J1280,0))*('Koszty operacyjne'!$K$114:$AE$114=Opłacalność!P$13),$K$191:$AE$195),0)</f>
        <v>0</v>
      </c>
      <c r="Q1280" s="5" cm="1">
        <f t="array" ref="Q1280">IF(Q$1262&lt;=Koniec,SUMPRODUCT(ISNUMBER(MATCH($J$138:$J$142,$J1280,0))*('Koszty operacyjne'!$K$114:$AE$114=Opłacalność!Q$13),$K$138:$AE$142),0)+IF(Q$1262&lt;=Koniec,SUMPRODUCT(ISNUMBER(MATCH($J$191:$J$195,$J1280,0))*('Koszty operacyjne'!$K$114:$AE$114=Opłacalność!Q$13),$K$191:$AE$195),0)</f>
        <v>0</v>
      </c>
      <c r="R1280" s="5" cm="1">
        <f t="array" ref="R1280">IF(R$1262&lt;=Koniec,SUMPRODUCT(ISNUMBER(MATCH($J$138:$J$142,$J1280,0))*('Koszty operacyjne'!$K$114:$AE$114=Opłacalność!R$13),$K$138:$AE$142),0)+IF(R$1262&lt;=Koniec,SUMPRODUCT(ISNUMBER(MATCH($J$191:$J$195,$J1280,0))*('Koszty operacyjne'!$K$114:$AE$114=Opłacalność!R$13),$K$191:$AE$195),0)</f>
        <v>0</v>
      </c>
      <c r="S1280" s="5" cm="1">
        <f t="array" ref="S1280">IF(S$1262&lt;=Koniec,SUMPRODUCT(ISNUMBER(MATCH($J$138:$J$142,$J1280,0))*('Koszty operacyjne'!$K$114:$AE$114=Opłacalność!S$13),$K$138:$AE$142),0)+IF(S$1262&lt;=Koniec,SUMPRODUCT(ISNUMBER(MATCH($J$191:$J$195,$J1280,0))*('Koszty operacyjne'!$K$114:$AE$114=Opłacalność!S$13),$K$191:$AE$195),0)</f>
        <v>0</v>
      </c>
      <c r="T1280" s="5" cm="1">
        <f t="array" ref="T1280">IF(T$1262&lt;=Koniec,SUMPRODUCT(ISNUMBER(MATCH($J$138:$J$142,$J1280,0))*('Koszty operacyjne'!$K$114:$AE$114=Opłacalność!T$13),$K$138:$AE$142),0)+IF(T$1262&lt;=Koniec,SUMPRODUCT(ISNUMBER(MATCH($J$191:$J$195,$J1280,0))*('Koszty operacyjne'!$K$114:$AE$114=Opłacalność!T$13),$K$191:$AE$195),0)</f>
        <v>0</v>
      </c>
      <c r="U1280" s="5" cm="1">
        <f t="array" ref="U1280">IF(U$1262&lt;=Koniec,SUMPRODUCT(ISNUMBER(MATCH($J$138:$J$142,$J1280,0))*('Koszty operacyjne'!$K$114:$AE$114=Opłacalność!U$13),$K$138:$AE$142),0)+IF(U$1262&lt;=Koniec,SUMPRODUCT(ISNUMBER(MATCH($J$191:$J$195,$J1280,0))*('Koszty operacyjne'!$K$114:$AE$114=Opłacalność!U$13),$K$191:$AE$195),0)</f>
        <v>0</v>
      </c>
      <c r="V1280" s="5" cm="1">
        <f t="array" ref="V1280">IF(V$1262&lt;=Koniec,SUMPRODUCT(ISNUMBER(MATCH($J$138:$J$142,$J1280,0))*('Koszty operacyjne'!$K$114:$AE$114=Opłacalność!V$13),$K$138:$AE$142),0)+IF(V$1262&lt;=Koniec,SUMPRODUCT(ISNUMBER(MATCH($J$191:$J$195,$J1280,0))*('Koszty operacyjne'!$K$114:$AE$114=Opłacalność!V$13),$K$191:$AE$195),0)</f>
        <v>0</v>
      </c>
      <c r="W1280" s="5" cm="1">
        <f t="array" ref="W1280">IF(W$1262&lt;=Koniec,SUMPRODUCT(ISNUMBER(MATCH($J$138:$J$142,$J1280,0))*('Koszty operacyjne'!$K$114:$AE$114=Opłacalność!W$13),$K$138:$AE$142),0)+IF(W$1262&lt;=Koniec,SUMPRODUCT(ISNUMBER(MATCH($J$191:$J$195,$J1280,0))*('Koszty operacyjne'!$K$114:$AE$114=Opłacalność!W$13),$K$191:$AE$195),0)</f>
        <v>0</v>
      </c>
      <c r="X1280" s="5" cm="1">
        <f t="array" ref="X1280">IF(X$1262&lt;=Koniec,SUMPRODUCT(ISNUMBER(MATCH($J$138:$J$142,$J1280,0))*('Koszty operacyjne'!$K$114:$AE$114=Opłacalność!AE$13),$K$138:$AE$142),0)+IF(X$1262&lt;=Koniec,SUMPRODUCT(ISNUMBER(MATCH($J$191:$J$195,$J1280,0))*('Koszty operacyjne'!$K$114:$AE$114=Opłacalność!AE$13),$K$191:$AE$195),0)</f>
        <v>0</v>
      </c>
      <c r="Y1280" s="5" cm="1">
        <f t="array" ref="Y1280">IF(Y$1262&lt;=Koniec,SUMPRODUCT(ISNUMBER(MATCH($J$138:$J$142,$J1280,0))*('Koszty operacyjne'!$K$114:$AE$114=Opłacalność!AF$13),$K$138:$AE$142),0)+IF(Y$1262&lt;=Koniec,SUMPRODUCT(ISNUMBER(MATCH($J$191:$J$195,$J1280,0))*('Koszty operacyjne'!$K$114:$AE$114=Opłacalność!AF$13),$K$191:$AE$195),0)</f>
        <v>0</v>
      </c>
      <c r="Z1280" s="5" cm="1">
        <f t="array" ref="Z1280">IF(Z$1262&lt;=Koniec,SUMPRODUCT(ISNUMBER(MATCH($J$138:$J$142,$J1280,0))*('Koszty operacyjne'!$K$114:$AE$114=Opłacalność!AG$13),$K$138:$AE$142),0)+IF(Z$1262&lt;=Koniec,SUMPRODUCT(ISNUMBER(MATCH($J$191:$J$195,$J1280,0))*('Koszty operacyjne'!$K$114:$AE$114=Opłacalność!AG$13),$K$191:$AE$195),0)</f>
        <v>0</v>
      </c>
      <c r="AA1280" s="5" cm="1">
        <f t="array" ref="AA1280">IF(AA$1262&lt;=Koniec,SUMPRODUCT(ISNUMBER(MATCH($J$138:$J$142,$J1280,0))*('Koszty operacyjne'!$K$114:$AE$114=Opłacalność!AH$13),$K$138:$AE$142),0)+IF(AA$1262&lt;=Koniec,SUMPRODUCT(ISNUMBER(MATCH($J$191:$J$195,$J1280,0))*('Koszty operacyjne'!$K$114:$AE$114=Opłacalność!AH$13),$K$191:$AE$195),0)</f>
        <v>0</v>
      </c>
      <c r="AB1280" s="5" cm="1">
        <f t="array" ref="AB1280">IF(AB$1262&lt;=Koniec,SUMPRODUCT(ISNUMBER(MATCH($J$138:$J$142,$J1280,0))*('Koszty operacyjne'!$K$114:$AE$114=Opłacalność!AI$13),$K$138:$AE$142),0)+IF(AB$1262&lt;=Koniec,SUMPRODUCT(ISNUMBER(MATCH($J$191:$J$195,$J1280,0))*('Koszty operacyjne'!$K$114:$AE$114=Opłacalność!AI$13),$K$191:$AE$195),0)</f>
        <v>0</v>
      </c>
      <c r="AC1280" s="5" cm="1">
        <f t="array" ref="AC1280">IF(AC$1262&lt;=Koniec,SUMPRODUCT(ISNUMBER(MATCH($J$138:$J$142,$J1280,0))*('Koszty operacyjne'!$K$114:$AE$114=Opłacalność!AJ$13),$K$138:$AE$142),0)+IF(AC$1262&lt;=Koniec,SUMPRODUCT(ISNUMBER(MATCH($J$191:$J$195,$J1280,0))*('Koszty operacyjne'!$K$114:$AE$114=Opłacalność!AJ$13),$K$191:$AE$195),0)</f>
        <v>0</v>
      </c>
      <c r="AD1280" s="5" cm="1">
        <f t="array" ref="AD1280">IF(AD$1262&lt;=Koniec,SUMPRODUCT(ISNUMBER(MATCH($J$138:$J$142,$J1280,0))*('Koszty operacyjne'!$K$114:$AE$114=Opłacalność!AK$13),$K$138:$AE$142),0)+IF(AD$1262&lt;=Koniec,SUMPRODUCT(ISNUMBER(MATCH($J$191:$J$195,$J1280,0))*('Koszty operacyjne'!$K$114:$AE$114=Opłacalność!AK$13),$K$191:$AE$195),0)</f>
        <v>0</v>
      </c>
      <c r="AE1280" s="5" cm="1">
        <f t="array" ref="AE1280">IF(AE$1262&lt;=Koniec,SUMPRODUCT(ISNUMBER(MATCH($J$138:$J$142,$J1280,0))*('Koszty operacyjne'!$K$114:$AE$114=Opłacalność!AL$13),$K$138:$AE$142),0)+IF(AE$1262&lt;=Koniec,SUMPRODUCT(ISNUMBER(MATCH($J$191:$J$195,$J1280,0))*('Koszty operacyjne'!$K$114:$AE$114=Opłacalność!AL$13),$K$191:$AE$195),0)</f>
        <v>0</v>
      </c>
    </row>
    <row r="1281" spans="7:31" hidden="1">
      <c r="K1281" s="5" cm="1">
        <f t="array" ref="K1281">IF(K$1262&lt;=Koniec,SUMPRODUCT(ISNUMBER(MATCH($J$138:$J$142,$J1281,0))*('Koszty operacyjne'!$K$114:$AE$114=Opłacalność!K$13),$K$138:$AE$142),0)+IF(K$1262&lt;=Koniec,SUMPRODUCT(ISNUMBER(MATCH($J$191:$J$195,$J1281,0))*('Koszty operacyjne'!$K$114:$AE$114=Opłacalność!K$13),$K$191:$AE$195),0)</f>
        <v>0</v>
      </c>
      <c r="L1281" s="5" cm="1">
        <f t="array" ref="L1281">IF(L$1262&lt;=Koniec,SUMPRODUCT(ISNUMBER(MATCH($J$138:$J$142,$J1281,0))*('Koszty operacyjne'!$K$114:$AE$114=Opłacalność!L$13),$K$138:$AE$142),0)+IF(L$1262&lt;=Koniec,SUMPRODUCT(ISNUMBER(MATCH($J$191:$J$195,$J1281,0))*('Koszty operacyjne'!$K$114:$AE$114=Opłacalność!L$13),$K$191:$AE$195),0)</f>
        <v>0</v>
      </c>
      <c r="M1281" s="5" cm="1">
        <f t="array" ref="M1281">IF(M$1262&lt;=Koniec,SUMPRODUCT(ISNUMBER(MATCH($J$138:$J$142,$J1281,0))*('Koszty operacyjne'!$K$114:$AE$114=Opłacalność!M$13),$K$138:$AE$142),0)+IF(M$1262&lt;=Koniec,SUMPRODUCT(ISNUMBER(MATCH($J$191:$J$195,$J1281,0))*('Koszty operacyjne'!$K$114:$AE$114=Opłacalność!M$13),$K$191:$AE$195),0)</f>
        <v>0</v>
      </c>
      <c r="N1281" s="5" cm="1">
        <f t="array" ref="N1281">IF(N$1262&lt;=Koniec,SUMPRODUCT(ISNUMBER(MATCH($J$138:$J$142,$J1281,0))*('Koszty operacyjne'!$K$114:$AE$114=Opłacalność!N$13),$K$138:$AE$142),0)+IF(N$1262&lt;=Koniec,SUMPRODUCT(ISNUMBER(MATCH($J$191:$J$195,$J1281,0))*('Koszty operacyjne'!$K$114:$AE$114=Opłacalność!N$13),$K$191:$AE$195),0)</f>
        <v>0</v>
      </c>
      <c r="O1281" s="5" cm="1">
        <f t="array" ref="O1281">IF(O$1262&lt;=Koniec,SUMPRODUCT(ISNUMBER(MATCH($J$138:$J$142,$J1281,0))*('Koszty operacyjne'!$K$114:$AE$114=Opłacalność!O$13),$K$138:$AE$142),0)+IF(O$1262&lt;=Koniec,SUMPRODUCT(ISNUMBER(MATCH($J$191:$J$195,$J1281,0))*('Koszty operacyjne'!$K$114:$AE$114=Opłacalność!O$13),$K$191:$AE$195),0)</f>
        <v>0</v>
      </c>
      <c r="P1281" s="5" cm="1">
        <f t="array" ref="P1281">IF(P$1262&lt;=Koniec,SUMPRODUCT(ISNUMBER(MATCH($J$138:$J$142,$J1281,0))*('Koszty operacyjne'!$K$114:$AE$114=Opłacalność!P$13),$K$138:$AE$142),0)+IF(P$1262&lt;=Koniec,SUMPRODUCT(ISNUMBER(MATCH($J$191:$J$195,$J1281,0))*('Koszty operacyjne'!$K$114:$AE$114=Opłacalność!P$13),$K$191:$AE$195),0)</f>
        <v>0</v>
      </c>
      <c r="Q1281" s="5" cm="1">
        <f t="array" ref="Q1281">IF(Q$1262&lt;=Koniec,SUMPRODUCT(ISNUMBER(MATCH($J$138:$J$142,$J1281,0))*('Koszty operacyjne'!$K$114:$AE$114=Opłacalność!Q$13),$K$138:$AE$142),0)+IF(Q$1262&lt;=Koniec,SUMPRODUCT(ISNUMBER(MATCH($J$191:$J$195,$J1281,0))*('Koszty operacyjne'!$K$114:$AE$114=Opłacalność!Q$13),$K$191:$AE$195),0)</f>
        <v>0</v>
      </c>
      <c r="R1281" s="5" cm="1">
        <f t="array" ref="R1281">IF(R$1262&lt;=Koniec,SUMPRODUCT(ISNUMBER(MATCH($J$138:$J$142,$J1281,0))*('Koszty operacyjne'!$K$114:$AE$114=Opłacalność!R$13),$K$138:$AE$142),0)+IF(R$1262&lt;=Koniec,SUMPRODUCT(ISNUMBER(MATCH($J$191:$J$195,$J1281,0))*('Koszty operacyjne'!$K$114:$AE$114=Opłacalność!R$13),$K$191:$AE$195),0)</f>
        <v>0</v>
      </c>
      <c r="S1281" s="5" cm="1">
        <f t="array" ref="S1281">IF(S$1262&lt;=Koniec,SUMPRODUCT(ISNUMBER(MATCH($J$138:$J$142,$J1281,0))*('Koszty operacyjne'!$K$114:$AE$114=Opłacalność!S$13),$K$138:$AE$142),0)+IF(S$1262&lt;=Koniec,SUMPRODUCT(ISNUMBER(MATCH($J$191:$J$195,$J1281,0))*('Koszty operacyjne'!$K$114:$AE$114=Opłacalność!S$13),$K$191:$AE$195),0)</f>
        <v>0</v>
      </c>
      <c r="T1281" s="5" cm="1">
        <f t="array" ref="T1281">IF(T$1262&lt;=Koniec,SUMPRODUCT(ISNUMBER(MATCH($J$138:$J$142,$J1281,0))*('Koszty operacyjne'!$K$114:$AE$114=Opłacalność!T$13),$K$138:$AE$142),0)+IF(T$1262&lt;=Koniec,SUMPRODUCT(ISNUMBER(MATCH($J$191:$J$195,$J1281,0))*('Koszty operacyjne'!$K$114:$AE$114=Opłacalność!T$13),$K$191:$AE$195),0)</f>
        <v>0</v>
      </c>
      <c r="U1281" s="5" cm="1">
        <f t="array" ref="U1281">IF(U$1262&lt;=Koniec,SUMPRODUCT(ISNUMBER(MATCH($J$138:$J$142,$J1281,0))*('Koszty operacyjne'!$K$114:$AE$114=Opłacalność!U$13),$K$138:$AE$142),0)+IF(U$1262&lt;=Koniec,SUMPRODUCT(ISNUMBER(MATCH($J$191:$J$195,$J1281,0))*('Koszty operacyjne'!$K$114:$AE$114=Opłacalność!U$13),$K$191:$AE$195),0)</f>
        <v>0</v>
      </c>
      <c r="V1281" s="5" cm="1">
        <f t="array" ref="V1281">IF(V$1262&lt;=Koniec,SUMPRODUCT(ISNUMBER(MATCH($J$138:$J$142,$J1281,0))*('Koszty operacyjne'!$K$114:$AE$114=Opłacalność!V$13),$K$138:$AE$142),0)+IF(V$1262&lt;=Koniec,SUMPRODUCT(ISNUMBER(MATCH($J$191:$J$195,$J1281,0))*('Koszty operacyjne'!$K$114:$AE$114=Opłacalność!V$13),$K$191:$AE$195),0)</f>
        <v>0</v>
      </c>
      <c r="W1281" s="5" cm="1">
        <f t="array" ref="W1281">IF(W$1262&lt;=Koniec,SUMPRODUCT(ISNUMBER(MATCH($J$138:$J$142,$J1281,0))*('Koszty operacyjne'!$K$114:$AE$114=Opłacalność!W$13),$K$138:$AE$142),0)+IF(W$1262&lt;=Koniec,SUMPRODUCT(ISNUMBER(MATCH($J$191:$J$195,$J1281,0))*('Koszty operacyjne'!$K$114:$AE$114=Opłacalność!W$13),$K$191:$AE$195),0)</f>
        <v>0</v>
      </c>
      <c r="X1281" s="5" cm="1">
        <f t="array" ref="X1281">IF(X$1262&lt;=Koniec,SUMPRODUCT(ISNUMBER(MATCH($J$138:$J$142,$J1281,0))*('Koszty operacyjne'!$K$114:$AE$114=Opłacalność!AE$13),$K$138:$AE$142),0)+IF(X$1262&lt;=Koniec,SUMPRODUCT(ISNUMBER(MATCH($J$191:$J$195,$J1281,0))*('Koszty operacyjne'!$K$114:$AE$114=Opłacalność!AE$13),$K$191:$AE$195),0)</f>
        <v>0</v>
      </c>
      <c r="Y1281" s="5" cm="1">
        <f t="array" ref="Y1281">IF(Y$1262&lt;=Koniec,SUMPRODUCT(ISNUMBER(MATCH($J$138:$J$142,$J1281,0))*('Koszty operacyjne'!$K$114:$AE$114=Opłacalność!AF$13),$K$138:$AE$142),0)+IF(Y$1262&lt;=Koniec,SUMPRODUCT(ISNUMBER(MATCH($J$191:$J$195,$J1281,0))*('Koszty operacyjne'!$K$114:$AE$114=Opłacalność!AF$13),$K$191:$AE$195),0)</f>
        <v>0</v>
      </c>
      <c r="Z1281" s="5" cm="1">
        <f t="array" ref="Z1281">IF(Z$1262&lt;=Koniec,SUMPRODUCT(ISNUMBER(MATCH($J$138:$J$142,$J1281,0))*('Koszty operacyjne'!$K$114:$AE$114=Opłacalność!AG$13),$K$138:$AE$142),0)+IF(Z$1262&lt;=Koniec,SUMPRODUCT(ISNUMBER(MATCH($J$191:$J$195,$J1281,0))*('Koszty operacyjne'!$K$114:$AE$114=Opłacalność!AG$13),$K$191:$AE$195),0)</f>
        <v>0</v>
      </c>
      <c r="AA1281" s="5" cm="1">
        <f t="array" ref="AA1281">IF(AA$1262&lt;=Koniec,SUMPRODUCT(ISNUMBER(MATCH($J$138:$J$142,$J1281,0))*('Koszty operacyjne'!$K$114:$AE$114=Opłacalność!AH$13),$K$138:$AE$142),0)+IF(AA$1262&lt;=Koniec,SUMPRODUCT(ISNUMBER(MATCH($J$191:$J$195,$J1281,0))*('Koszty operacyjne'!$K$114:$AE$114=Opłacalność!AH$13),$K$191:$AE$195),0)</f>
        <v>0</v>
      </c>
      <c r="AB1281" s="5" cm="1">
        <f t="array" ref="AB1281">IF(AB$1262&lt;=Koniec,SUMPRODUCT(ISNUMBER(MATCH($J$138:$J$142,$J1281,0))*('Koszty operacyjne'!$K$114:$AE$114=Opłacalność!AI$13),$K$138:$AE$142),0)+IF(AB$1262&lt;=Koniec,SUMPRODUCT(ISNUMBER(MATCH($J$191:$J$195,$J1281,0))*('Koszty operacyjne'!$K$114:$AE$114=Opłacalność!AI$13),$K$191:$AE$195),0)</f>
        <v>0</v>
      </c>
      <c r="AC1281" s="5" cm="1">
        <f t="array" ref="AC1281">IF(AC$1262&lt;=Koniec,SUMPRODUCT(ISNUMBER(MATCH($J$138:$J$142,$J1281,0))*('Koszty operacyjne'!$K$114:$AE$114=Opłacalność!AJ$13),$K$138:$AE$142),0)+IF(AC$1262&lt;=Koniec,SUMPRODUCT(ISNUMBER(MATCH($J$191:$J$195,$J1281,0))*('Koszty operacyjne'!$K$114:$AE$114=Opłacalność!AJ$13),$K$191:$AE$195),0)</f>
        <v>0</v>
      </c>
      <c r="AD1281" s="5" cm="1">
        <f t="array" ref="AD1281">IF(AD$1262&lt;=Koniec,SUMPRODUCT(ISNUMBER(MATCH($J$138:$J$142,$J1281,0))*('Koszty operacyjne'!$K$114:$AE$114=Opłacalność!AK$13),$K$138:$AE$142),0)+IF(AD$1262&lt;=Koniec,SUMPRODUCT(ISNUMBER(MATCH($J$191:$J$195,$J1281,0))*('Koszty operacyjne'!$K$114:$AE$114=Opłacalność!AK$13),$K$191:$AE$195),0)</f>
        <v>0</v>
      </c>
      <c r="AE1281" s="5" cm="1">
        <f t="array" ref="AE1281">IF(AE$1262&lt;=Koniec,SUMPRODUCT(ISNUMBER(MATCH($J$138:$J$142,$J1281,0))*('Koszty operacyjne'!$K$114:$AE$114=Opłacalność!AL$13),$K$138:$AE$142),0)+IF(AE$1262&lt;=Koniec,SUMPRODUCT(ISNUMBER(MATCH($J$191:$J$195,$J1281,0))*('Koszty operacyjne'!$K$114:$AE$114=Opłacalność!AL$13),$K$191:$AE$195),0)</f>
        <v>0</v>
      </c>
    </row>
    <row r="1282" spans="7:31" hidden="1">
      <c r="K1282" s="5" cm="1">
        <f t="array" ref="K1282">IF(K$1262&lt;=Koniec,SUMPRODUCT(ISNUMBER(MATCH($J$138:$J$142,$J1282,0))*('Koszty operacyjne'!$K$114:$AE$114=Opłacalność!K$13),$K$138:$AE$142),0)+IF(K$1262&lt;=Koniec,SUMPRODUCT(ISNUMBER(MATCH($J$191:$J$195,$J1282,0))*('Koszty operacyjne'!$K$114:$AE$114=Opłacalność!K$13),$K$191:$AE$195),0)</f>
        <v>0</v>
      </c>
      <c r="L1282" s="5" cm="1">
        <f t="array" ref="L1282">IF(L$1262&lt;=Koniec,SUMPRODUCT(ISNUMBER(MATCH($J$138:$J$142,$J1282,0))*('Koszty operacyjne'!$K$114:$AE$114=Opłacalność!L$13),$K$138:$AE$142),0)+IF(L$1262&lt;=Koniec,SUMPRODUCT(ISNUMBER(MATCH($J$191:$J$195,$J1282,0))*('Koszty operacyjne'!$K$114:$AE$114=Opłacalność!L$13),$K$191:$AE$195),0)</f>
        <v>0</v>
      </c>
      <c r="M1282" s="5" cm="1">
        <f t="array" ref="M1282">IF(M$1262&lt;=Koniec,SUMPRODUCT(ISNUMBER(MATCH($J$138:$J$142,$J1282,0))*('Koszty operacyjne'!$K$114:$AE$114=Opłacalność!M$13),$K$138:$AE$142),0)+IF(M$1262&lt;=Koniec,SUMPRODUCT(ISNUMBER(MATCH($J$191:$J$195,$J1282,0))*('Koszty operacyjne'!$K$114:$AE$114=Opłacalność!M$13),$K$191:$AE$195),0)</f>
        <v>0</v>
      </c>
      <c r="N1282" s="5" cm="1">
        <f t="array" ref="N1282">IF(N$1262&lt;=Koniec,SUMPRODUCT(ISNUMBER(MATCH($J$138:$J$142,$J1282,0))*('Koszty operacyjne'!$K$114:$AE$114=Opłacalność!N$13),$K$138:$AE$142),0)+IF(N$1262&lt;=Koniec,SUMPRODUCT(ISNUMBER(MATCH($J$191:$J$195,$J1282,0))*('Koszty operacyjne'!$K$114:$AE$114=Opłacalność!N$13),$K$191:$AE$195),0)</f>
        <v>0</v>
      </c>
      <c r="O1282" s="5" cm="1">
        <f t="array" ref="O1282">IF(O$1262&lt;=Koniec,SUMPRODUCT(ISNUMBER(MATCH($J$138:$J$142,$J1282,0))*('Koszty operacyjne'!$K$114:$AE$114=Opłacalność!O$13),$K$138:$AE$142),0)+IF(O$1262&lt;=Koniec,SUMPRODUCT(ISNUMBER(MATCH($J$191:$J$195,$J1282,0))*('Koszty operacyjne'!$K$114:$AE$114=Opłacalność!O$13),$K$191:$AE$195),0)</f>
        <v>0</v>
      </c>
      <c r="P1282" s="5" cm="1">
        <f t="array" ref="P1282">IF(P$1262&lt;=Koniec,SUMPRODUCT(ISNUMBER(MATCH($J$138:$J$142,$J1282,0))*('Koszty operacyjne'!$K$114:$AE$114=Opłacalność!P$13),$K$138:$AE$142),0)+IF(P$1262&lt;=Koniec,SUMPRODUCT(ISNUMBER(MATCH($J$191:$J$195,$J1282,0))*('Koszty operacyjne'!$K$114:$AE$114=Opłacalność!P$13),$K$191:$AE$195),0)</f>
        <v>0</v>
      </c>
      <c r="Q1282" s="5" cm="1">
        <f t="array" ref="Q1282">IF(Q$1262&lt;=Koniec,SUMPRODUCT(ISNUMBER(MATCH($J$138:$J$142,$J1282,0))*('Koszty operacyjne'!$K$114:$AE$114=Opłacalność!Q$13),$K$138:$AE$142),0)+IF(Q$1262&lt;=Koniec,SUMPRODUCT(ISNUMBER(MATCH($J$191:$J$195,$J1282,0))*('Koszty operacyjne'!$K$114:$AE$114=Opłacalność!Q$13),$K$191:$AE$195),0)</f>
        <v>0</v>
      </c>
      <c r="R1282" s="5" cm="1">
        <f t="array" ref="R1282">IF(R$1262&lt;=Koniec,SUMPRODUCT(ISNUMBER(MATCH($J$138:$J$142,$J1282,0))*('Koszty operacyjne'!$K$114:$AE$114=Opłacalność!R$13),$K$138:$AE$142),0)+IF(R$1262&lt;=Koniec,SUMPRODUCT(ISNUMBER(MATCH($J$191:$J$195,$J1282,0))*('Koszty operacyjne'!$K$114:$AE$114=Opłacalność!R$13),$K$191:$AE$195),0)</f>
        <v>0</v>
      </c>
      <c r="S1282" s="5" cm="1">
        <f t="array" ref="S1282">IF(S$1262&lt;=Koniec,SUMPRODUCT(ISNUMBER(MATCH($J$138:$J$142,$J1282,0))*('Koszty operacyjne'!$K$114:$AE$114=Opłacalność!S$13),$K$138:$AE$142),0)+IF(S$1262&lt;=Koniec,SUMPRODUCT(ISNUMBER(MATCH($J$191:$J$195,$J1282,0))*('Koszty operacyjne'!$K$114:$AE$114=Opłacalność!S$13),$K$191:$AE$195),0)</f>
        <v>0</v>
      </c>
      <c r="T1282" s="5" cm="1">
        <f t="array" ref="T1282">IF(T$1262&lt;=Koniec,SUMPRODUCT(ISNUMBER(MATCH($J$138:$J$142,$J1282,0))*('Koszty operacyjne'!$K$114:$AE$114=Opłacalność!T$13),$K$138:$AE$142),0)+IF(T$1262&lt;=Koniec,SUMPRODUCT(ISNUMBER(MATCH($J$191:$J$195,$J1282,0))*('Koszty operacyjne'!$K$114:$AE$114=Opłacalność!T$13),$K$191:$AE$195),0)</f>
        <v>0</v>
      </c>
      <c r="U1282" s="5" cm="1">
        <f t="array" ref="U1282">IF(U$1262&lt;=Koniec,SUMPRODUCT(ISNUMBER(MATCH($J$138:$J$142,$J1282,0))*('Koszty operacyjne'!$K$114:$AE$114=Opłacalność!U$13),$K$138:$AE$142),0)+IF(U$1262&lt;=Koniec,SUMPRODUCT(ISNUMBER(MATCH($J$191:$J$195,$J1282,0))*('Koszty operacyjne'!$K$114:$AE$114=Opłacalność!U$13),$K$191:$AE$195),0)</f>
        <v>0</v>
      </c>
      <c r="V1282" s="5" cm="1">
        <f t="array" ref="V1282">IF(V$1262&lt;=Koniec,SUMPRODUCT(ISNUMBER(MATCH($J$138:$J$142,$J1282,0))*('Koszty operacyjne'!$K$114:$AE$114=Opłacalność!V$13),$K$138:$AE$142),0)+IF(V$1262&lt;=Koniec,SUMPRODUCT(ISNUMBER(MATCH($J$191:$J$195,$J1282,0))*('Koszty operacyjne'!$K$114:$AE$114=Opłacalność!V$13),$K$191:$AE$195),0)</f>
        <v>0</v>
      </c>
      <c r="W1282" s="5" cm="1">
        <f t="array" ref="W1282">IF(W$1262&lt;=Koniec,SUMPRODUCT(ISNUMBER(MATCH($J$138:$J$142,$J1282,0))*('Koszty operacyjne'!$K$114:$AE$114=Opłacalność!W$13),$K$138:$AE$142),0)+IF(W$1262&lt;=Koniec,SUMPRODUCT(ISNUMBER(MATCH($J$191:$J$195,$J1282,0))*('Koszty operacyjne'!$K$114:$AE$114=Opłacalność!W$13),$K$191:$AE$195),0)</f>
        <v>0</v>
      </c>
      <c r="X1282" s="5" cm="1">
        <f t="array" ref="X1282">IF(X$1262&lt;=Koniec,SUMPRODUCT(ISNUMBER(MATCH($J$138:$J$142,$J1282,0))*('Koszty operacyjne'!$K$114:$AE$114=Opłacalność!AE$13),$K$138:$AE$142),0)+IF(X$1262&lt;=Koniec,SUMPRODUCT(ISNUMBER(MATCH($J$191:$J$195,$J1282,0))*('Koszty operacyjne'!$K$114:$AE$114=Opłacalność!AE$13),$K$191:$AE$195),0)</f>
        <v>0</v>
      </c>
      <c r="Y1282" s="5" cm="1">
        <f t="array" ref="Y1282">IF(Y$1262&lt;=Koniec,SUMPRODUCT(ISNUMBER(MATCH($J$138:$J$142,$J1282,0))*('Koszty operacyjne'!$K$114:$AE$114=Opłacalność!AF$13),$K$138:$AE$142),0)+IF(Y$1262&lt;=Koniec,SUMPRODUCT(ISNUMBER(MATCH($J$191:$J$195,$J1282,0))*('Koszty operacyjne'!$K$114:$AE$114=Opłacalność!AF$13),$K$191:$AE$195),0)</f>
        <v>0</v>
      </c>
      <c r="Z1282" s="5" cm="1">
        <f t="array" ref="Z1282">IF(Z$1262&lt;=Koniec,SUMPRODUCT(ISNUMBER(MATCH($J$138:$J$142,$J1282,0))*('Koszty operacyjne'!$K$114:$AE$114=Opłacalność!AG$13),$K$138:$AE$142),0)+IF(Z$1262&lt;=Koniec,SUMPRODUCT(ISNUMBER(MATCH($J$191:$J$195,$J1282,0))*('Koszty operacyjne'!$K$114:$AE$114=Opłacalność!AG$13),$K$191:$AE$195),0)</f>
        <v>0</v>
      </c>
      <c r="AA1282" s="5" cm="1">
        <f t="array" ref="AA1282">IF(AA$1262&lt;=Koniec,SUMPRODUCT(ISNUMBER(MATCH($J$138:$J$142,$J1282,0))*('Koszty operacyjne'!$K$114:$AE$114=Opłacalność!AH$13),$K$138:$AE$142),0)+IF(AA$1262&lt;=Koniec,SUMPRODUCT(ISNUMBER(MATCH($J$191:$J$195,$J1282,0))*('Koszty operacyjne'!$K$114:$AE$114=Opłacalność!AH$13),$K$191:$AE$195),0)</f>
        <v>0</v>
      </c>
      <c r="AB1282" s="5" cm="1">
        <f t="array" ref="AB1282">IF(AB$1262&lt;=Koniec,SUMPRODUCT(ISNUMBER(MATCH($J$138:$J$142,$J1282,0))*('Koszty operacyjne'!$K$114:$AE$114=Opłacalność!AI$13),$K$138:$AE$142),0)+IF(AB$1262&lt;=Koniec,SUMPRODUCT(ISNUMBER(MATCH($J$191:$J$195,$J1282,0))*('Koszty operacyjne'!$K$114:$AE$114=Opłacalność!AI$13),$K$191:$AE$195),0)</f>
        <v>0</v>
      </c>
      <c r="AC1282" s="5" cm="1">
        <f t="array" ref="AC1282">IF(AC$1262&lt;=Koniec,SUMPRODUCT(ISNUMBER(MATCH($J$138:$J$142,$J1282,0))*('Koszty operacyjne'!$K$114:$AE$114=Opłacalność!AJ$13),$K$138:$AE$142),0)+IF(AC$1262&lt;=Koniec,SUMPRODUCT(ISNUMBER(MATCH($J$191:$J$195,$J1282,0))*('Koszty operacyjne'!$K$114:$AE$114=Opłacalność!AJ$13),$K$191:$AE$195),0)</f>
        <v>0</v>
      </c>
      <c r="AD1282" s="5" cm="1">
        <f t="array" ref="AD1282">IF(AD$1262&lt;=Koniec,SUMPRODUCT(ISNUMBER(MATCH($J$138:$J$142,$J1282,0))*('Koszty operacyjne'!$K$114:$AE$114=Opłacalność!AK$13),$K$138:$AE$142),0)+IF(AD$1262&lt;=Koniec,SUMPRODUCT(ISNUMBER(MATCH($J$191:$J$195,$J1282,0))*('Koszty operacyjne'!$K$114:$AE$114=Opłacalność!AK$13),$K$191:$AE$195),0)</f>
        <v>0</v>
      </c>
      <c r="AE1282" s="5" cm="1">
        <f t="array" ref="AE1282">IF(AE$1262&lt;=Koniec,SUMPRODUCT(ISNUMBER(MATCH($J$138:$J$142,$J1282,0))*('Koszty operacyjne'!$K$114:$AE$114=Opłacalność!AL$13),$K$138:$AE$142),0)+IF(AE$1262&lt;=Koniec,SUMPRODUCT(ISNUMBER(MATCH($J$191:$J$195,$J1282,0))*('Koszty operacyjne'!$K$114:$AE$114=Opłacalność!AL$13),$K$191:$AE$195),0)</f>
        <v>0</v>
      </c>
    </row>
    <row r="1283" spans="7:31" hidden="1">
      <c r="J1283" s="7" t="s">
        <v>317</v>
      </c>
      <c r="K1283" s="13">
        <f>ROUND(SUM(K1276:K1282),0)</f>
        <v>0</v>
      </c>
      <c r="L1283" s="13">
        <f t="shared" ref="L1283:W1283" si="1407">ROUND(SUM(L1276:L1282),0)</f>
        <v>0</v>
      </c>
      <c r="M1283" s="13">
        <f t="shared" si="1407"/>
        <v>0</v>
      </c>
      <c r="N1283" s="13">
        <f t="shared" si="1407"/>
        <v>0</v>
      </c>
      <c r="O1283" s="13">
        <f t="shared" si="1407"/>
        <v>0</v>
      </c>
      <c r="P1283" s="13">
        <f t="shared" si="1407"/>
        <v>0</v>
      </c>
      <c r="Q1283" s="13">
        <f t="shared" si="1407"/>
        <v>0</v>
      </c>
      <c r="R1283" s="13">
        <f t="shared" si="1407"/>
        <v>0</v>
      </c>
      <c r="S1283" s="13">
        <f t="shared" si="1407"/>
        <v>0</v>
      </c>
      <c r="T1283" s="13">
        <f t="shared" si="1407"/>
        <v>0</v>
      </c>
      <c r="U1283" s="13">
        <f t="shared" si="1407"/>
        <v>0</v>
      </c>
      <c r="V1283" s="13">
        <f t="shared" si="1407"/>
        <v>0</v>
      </c>
      <c r="W1283" s="13">
        <f t="shared" si="1407"/>
        <v>0</v>
      </c>
      <c r="X1283" s="13">
        <f>ROUND(SUM(X1276:X1282),0)</f>
        <v>0</v>
      </c>
      <c r="Y1283" s="13">
        <f t="shared" ref="Y1283:AA1283" si="1408">ROUND(SUM(Y1276:Y1282),0)</f>
        <v>0</v>
      </c>
      <c r="Z1283" s="13">
        <f t="shared" si="1408"/>
        <v>0</v>
      </c>
      <c r="AA1283" s="13">
        <f t="shared" si="1408"/>
        <v>0</v>
      </c>
      <c r="AB1283" s="13">
        <f t="shared" ref="AB1283:AE1283" si="1409">ROUND(SUM(AB1276:AB1282),0)</f>
        <v>0</v>
      </c>
      <c r="AC1283" s="13">
        <f t="shared" si="1409"/>
        <v>0</v>
      </c>
      <c r="AD1283" s="13">
        <f t="shared" si="1409"/>
        <v>0</v>
      </c>
      <c r="AE1283" s="13">
        <f t="shared" si="1409"/>
        <v>0</v>
      </c>
    </row>
    <row r="1288" spans="7:31" hidden="1">
      <c r="G1288" s="1" t="s">
        <v>739</v>
      </c>
      <c r="K1288" s="2" t="str">
        <f>K1275</f>
        <v>Uzupełnij dane</v>
      </c>
      <c r="L1288" s="2" t="str">
        <f t="shared" ref="L1288:W1288" si="1410">L1275</f>
        <v/>
      </c>
      <c r="M1288" s="2" t="str">
        <f t="shared" si="1410"/>
        <v/>
      </c>
      <c r="N1288" s="2" t="str">
        <f t="shared" si="1410"/>
        <v/>
      </c>
      <c r="O1288" s="2" t="str">
        <f t="shared" si="1410"/>
        <v/>
      </c>
      <c r="P1288" s="2" t="str">
        <f t="shared" si="1410"/>
        <v/>
      </c>
      <c r="Q1288" s="2" t="str">
        <f t="shared" si="1410"/>
        <v/>
      </c>
      <c r="R1288" s="2" t="str">
        <f t="shared" si="1410"/>
        <v/>
      </c>
      <c r="S1288" s="2" t="str">
        <f t="shared" si="1410"/>
        <v/>
      </c>
      <c r="T1288" s="2" t="str">
        <f t="shared" si="1410"/>
        <v/>
      </c>
      <c r="U1288" s="2" t="str">
        <f t="shared" si="1410"/>
        <v/>
      </c>
      <c r="V1288" s="2" t="str">
        <f t="shared" si="1410"/>
        <v/>
      </c>
      <c r="W1288" s="2" t="str">
        <f t="shared" si="1410"/>
        <v/>
      </c>
      <c r="X1288" s="2" t="str">
        <f>X1275</f>
        <v/>
      </c>
      <c r="Y1288" s="2" t="str">
        <f t="shared" ref="Y1288:AA1288" si="1411">Y1275</f>
        <v/>
      </c>
      <c r="Z1288" s="2" t="str">
        <f t="shared" si="1411"/>
        <v/>
      </c>
      <c r="AA1288" s="2" t="str">
        <f t="shared" si="1411"/>
        <v/>
      </c>
      <c r="AB1288" s="2" t="str">
        <f t="shared" ref="AB1288:AE1288" si="1412">AB1275</f>
        <v/>
      </c>
      <c r="AC1288" s="2" t="str">
        <f t="shared" si="1412"/>
        <v/>
      </c>
      <c r="AD1288" s="2" t="str">
        <f t="shared" si="1412"/>
        <v/>
      </c>
      <c r="AE1288" s="2" t="str">
        <f t="shared" si="1412"/>
        <v/>
      </c>
    </row>
    <row r="1289" spans="7:31" hidden="1">
      <c r="K1289" s="5">
        <f ca="1">ROUND(K1263-K1276,0)</f>
        <v>0</v>
      </c>
      <c r="L1289" s="5">
        <f t="shared" ref="L1289:W1289" ca="1" si="1413">ROUND(L1263-L1276,0)</f>
        <v>0</v>
      </c>
      <c r="M1289" s="5">
        <f t="shared" ca="1" si="1413"/>
        <v>0</v>
      </c>
      <c r="N1289" s="5">
        <f t="shared" ca="1" si="1413"/>
        <v>0</v>
      </c>
      <c r="O1289" s="5">
        <f t="shared" ca="1" si="1413"/>
        <v>0</v>
      </c>
      <c r="P1289" s="5">
        <f t="shared" ca="1" si="1413"/>
        <v>0</v>
      </c>
      <c r="Q1289" s="5">
        <f t="shared" ca="1" si="1413"/>
        <v>0</v>
      </c>
      <c r="R1289" s="5">
        <f t="shared" ca="1" si="1413"/>
        <v>0</v>
      </c>
      <c r="S1289" s="5">
        <f t="shared" ca="1" si="1413"/>
        <v>0</v>
      </c>
      <c r="T1289" s="5">
        <f t="shared" ca="1" si="1413"/>
        <v>0</v>
      </c>
      <c r="U1289" s="5">
        <f t="shared" ca="1" si="1413"/>
        <v>0</v>
      </c>
      <c r="V1289" s="5">
        <f t="shared" ca="1" si="1413"/>
        <v>0</v>
      </c>
      <c r="W1289" s="5">
        <f t="shared" ca="1" si="1413"/>
        <v>0</v>
      </c>
      <c r="X1289" s="5">
        <f t="shared" ref="X1289:X1295" ca="1" si="1414">ROUND(X1263-X1276,0)</f>
        <v>0</v>
      </c>
      <c r="Y1289" s="5">
        <f t="shared" ref="Y1289:AA1289" ca="1" si="1415">ROUND(Y1263-Y1276,0)</f>
        <v>0</v>
      </c>
      <c r="Z1289" s="5">
        <f t="shared" ca="1" si="1415"/>
        <v>0</v>
      </c>
      <c r="AA1289" s="5">
        <f t="shared" ca="1" si="1415"/>
        <v>0</v>
      </c>
      <c r="AB1289" s="5">
        <f t="shared" ref="AB1289:AE1289" ca="1" si="1416">ROUND(AB1263-AB1276,0)</f>
        <v>0</v>
      </c>
      <c r="AC1289" s="5">
        <f t="shared" ca="1" si="1416"/>
        <v>0</v>
      </c>
      <c r="AD1289" s="5">
        <f t="shared" ca="1" si="1416"/>
        <v>0</v>
      </c>
      <c r="AE1289" s="5">
        <f t="shared" ca="1" si="1416"/>
        <v>0</v>
      </c>
    </row>
    <row r="1290" spans="7:31" hidden="1">
      <c r="K1290" s="5">
        <f t="shared" ref="K1290:W1295" si="1417">ROUND(K1264-K1277,0)</f>
        <v>0</v>
      </c>
      <c r="L1290" s="5">
        <f t="shared" ca="1" si="1417"/>
        <v>0</v>
      </c>
      <c r="M1290" s="5">
        <f t="shared" ca="1" si="1417"/>
        <v>0</v>
      </c>
      <c r="N1290" s="5">
        <f t="shared" ca="1" si="1417"/>
        <v>0</v>
      </c>
      <c r="O1290" s="5">
        <f t="shared" ca="1" si="1417"/>
        <v>0</v>
      </c>
      <c r="P1290" s="5">
        <f t="shared" ca="1" si="1417"/>
        <v>0</v>
      </c>
      <c r="Q1290" s="5">
        <f t="shared" ca="1" si="1417"/>
        <v>0</v>
      </c>
      <c r="R1290" s="5">
        <f t="shared" ca="1" si="1417"/>
        <v>0</v>
      </c>
      <c r="S1290" s="5">
        <f t="shared" ca="1" si="1417"/>
        <v>0</v>
      </c>
      <c r="T1290" s="5">
        <f t="shared" ca="1" si="1417"/>
        <v>0</v>
      </c>
      <c r="U1290" s="5">
        <f t="shared" ca="1" si="1417"/>
        <v>0</v>
      </c>
      <c r="V1290" s="5">
        <f t="shared" ca="1" si="1417"/>
        <v>0</v>
      </c>
      <c r="W1290" s="5">
        <f t="shared" ca="1" si="1417"/>
        <v>0</v>
      </c>
      <c r="X1290" s="5">
        <f t="shared" ca="1" si="1414"/>
        <v>0</v>
      </c>
      <c r="Y1290" s="5">
        <f t="shared" ref="Y1290:AA1290" ca="1" si="1418">ROUND(Y1264-Y1277,0)</f>
        <v>0</v>
      </c>
      <c r="Z1290" s="5">
        <f t="shared" ca="1" si="1418"/>
        <v>0</v>
      </c>
      <c r="AA1290" s="5">
        <f t="shared" ca="1" si="1418"/>
        <v>0</v>
      </c>
      <c r="AB1290" s="5">
        <f t="shared" ref="AB1290:AE1290" ca="1" si="1419">ROUND(AB1264-AB1277,0)</f>
        <v>0</v>
      </c>
      <c r="AC1290" s="5">
        <f t="shared" ca="1" si="1419"/>
        <v>0</v>
      </c>
      <c r="AD1290" s="5">
        <f t="shared" ca="1" si="1419"/>
        <v>0</v>
      </c>
      <c r="AE1290" s="5">
        <f t="shared" ca="1" si="1419"/>
        <v>0</v>
      </c>
    </row>
    <row r="1291" spans="7:31" hidden="1">
      <c r="K1291" s="5">
        <f t="shared" si="1417"/>
        <v>0</v>
      </c>
      <c r="L1291" s="5">
        <f t="shared" ca="1" si="1417"/>
        <v>0</v>
      </c>
      <c r="M1291" s="5">
        <f t="shared" ca="1" si="1417"/>
        <v>0</v>
      </c>
      <c r="N1291" s="5">
        <f t="shared" ca="1" si="1417"/>
        <v>0</v>
      </c>
      <c r="O1291" s="5">
        <f t="shared" ca="1" si="1417"/>
        <v>0</v>
      </c>
      <c r="P1291" s="5">
        <f t="shared" ca="1" si="1417"/>
        <v>0</v>
      </c>
      <c r="Q1291" s="5">
        <f t="shared" ca="1" si="1417"/>
        <v>0</v>
      </c>
      <c r="R1291" s="5">
        <f t="shared" ca="1" si="1417"/>
        <v>0</v>
      </c>
      <c r="S1291" s="5">
        <f t="shared" ca="1" si="1417"/>
        <v>0</v>
      </c>
      <c r="T1291" s="5">
        <f t="shared" ca="1" si="1417"/>
        <v>0</v>
      </c>
      <c r="U1291" s="5">
        <f t="shared" ca="1" si="1417"/>
        <v>0</v>
      </c>
      <c r="V1291" s="5">
        <f t="shared" ca="1" si="1417"/>
        <v>0</v>
      </c>
      <c r="W1291" s="5">
        <f t="shared" ca="1" si="1417"/>
        <v>0</v>
      </c>
      <c r="X1291" s="5">
        <f t="shared" ca="1" si="1414"/>
        <v>0</v>
      </c>
      <c r="Y1291" s="5">
        <f t="shared" ref="Y1291:AA1291" ca="1" si="1420">ROUND(Y1265-Y1278,0)</f>
        <v>0</v>
      </c>
      <c r="Z1291" s="5">
        <f t="shared" ca="1" si="1420"/>
        <v>0</v>
      </c>
      <c r="AA1291" s="5">
        <f t="shared" ca="1" si="1420"/>
        <v>0</v>
      </c>
      <c r="AB1291" s="5">
        <f t="shared" ref="AB1291:AE1291" ca="1" si="1421">ROUND(AB1265-AB1278,0)</f>
        <v>0</v>
      </c>
      <c r="AC1291" s="5">
        <f t="shared" ca="1" si="1421"/>
        <v>0</v>
      </c>
      <c r="AD1291" s="5">
        <f t="shared" ca="1" si="1421"/>
        <v>0</v>
      </c>
      <c r="AE1291" s="5">
        <f t="shared" ca="1" si="1421"/>
        <v>0</v>
      </c>
    </row>
    <row r="1292" spans="7:31" hidden="1">
      <c r="K1292" s="5">
        <f t="shared" si="1417"/>
        <v>0</v>
      </c>
      <c r="L1292" s="5">
        <f t="shared" ca="1" si="1417"/>
        <v>0</v>
      </c>
      <c r="M1292" s="5">
        <f t="shared" ca="1" si="1417"/>
        <v>0</v>
      </c>
      <c r="N1292" s="5">
        <f t="shared" ca="1" si="1417"/>
        <v>0</v>
      </c>
      <c r="O1292" s="5">
        <f t="shared" ca="1" si="1417"/>
        <v>0</v>
      </c>
      <c r="P1292" s="5">
        <f t="shared" ca="1" si="1417"/>
        <v>0</v>
      </c>
      <c r="Q1292" s="5">
        <f t="shared" ca="1" si="1417"/>
        <v>0</v>
      </c>
      <c r="R1292" s="5">
        <f t="shared" ca="1" si="1417"/>
        <v>0</v>
      </c>
      <c r="S1292" s="5">
        <f t="shared" ca="1" si="1417"/>
        <v>0</v>
      </c>
      <c r="T1292" s="5">
        <f t="shared" ca="1" si="1417"/>
        <v>0</v>
      </c>
      <c r="U1292" s="5">
        <f t="shared" ca="1" si="1417"/>
        <v>0</v>
      </c>
      <c r="V1292" s="5">
        <f t="shared" ca="1" si="1417"/>
        <v>0</v>
      </c>
      <c r="W1292" s="5">
        <f t="shared" ca="1" si="1417"/>
        <v>0</v>
      </c>
      <c r="X1292" s="5">
        <f t="shared" ca="1" si="1414"/>
        <v>0</v>
      </c>
      <c r="Y1292" s="5">
        <f t="shared" ref="Y1292:AA1292" ca="1" si="1422">ROUND(Y1266-Y1279,0)</f>
        <v>0</v>
      </c>
      <c r="Z1292" s="5">
        <f t="shared" ca="1" si="1422"/>
        <v>0</v>
      </c>
      <c r="AA1292" s="5">
        <f t="shared" ca="1" si="1422"/>
        <v>0</v>
      </c>
      <c r="AB1292" s="5">
        <f t="shared" ref="AB1292:AE1292" ca="1" si="1423">ROUND(AB1266-AB1279,0)</f>
        <v>0</v>
      </c>
      <c r="AC1292" s="5">
        <f t="shared" ca="1" si="1423"/>
        <v>0</v>
      </c>
      <c r="AD1292" s="5">
        <f t="shared" ca="1" si="1423"/>
        <v>0</v>
      </c>
      <c r="AE1292" s="5">
        <f t="shared" ca="1" si="1423"/>
        <v>0</v>
      </c>
    </row>
    <row r="1293" spans="7:31" hidden="1">
      <c r="K1293" s="5">
        <f t="shared" si="1417"/>
        <v>0</v>
      </c>
      <c r="L1293" s="5">
        <f t="shared" ca="1" si="1417"/>
        <v>0</v>
      </c>
      <c r="M1293" s="5">
        <f t="shared" ca="1" si="1417"/>
        <v>0</v>
      </c>
      <c r="N1293" s="5">
        <f t="shared" ca="1" si="1417"/>
        <v>0</v>
      </c>
      <c r="O1293" s="5">
        <f t="shared" ca="1" si="1417"/>
        <v>0</v>
      </c>
      <c r="P1293" s="5">
        <f t="shared" ca="1" si="1417"/>
        <v>0</v>
      </c>
      <c r="Q1293" s="5">
        <f t="shared" ca="1" si="1417"/>
        <v>0</v>
      </c>
      <c r="R1293" s="5">
        <f t="shared" ca="1" si="1417"/>
        <v>0</v>
      </c>
      <c r="S1293" s="5">
        <f t="shared" ca="1" si="1417"/>
        <v>0</v>
      </c>
      <c r="T1293" s="5">
        <f t="shared" ca="1" si="1417"/>
        <v>0</v>
      </c>
      <c r="U1293" s="5">
        <f t="shared" ca="1" si="1417"/>
        <v>0</v>
      </c>
      <c r="V1293" s="5">
        <f t="shared" ca="1" si="1417"/>
        <v>0</v>
      </c>
      <c r="W1293" s="5">
        <f t="shared" ca="1" si="1417"/>
        <v>0</v>
      </c>
      <c r="X1293" s="5">
        <f t="shared" ca="1" si="1414"/>
        <v>0</v>
      </c>
      <c r="Y1293" s="5">
        <f t="shared" ref="Y1293:AA1293" ca="1" si="1424">ROUND(Y1267-Y1280,0)</f>
        <v>0</v>
      </c>
      <c r="Z1293" s="5">
        <f t="shared" ca="1" si="1424"/>
        <v>0</v>
      </c>
      <c r="AA1293" s="5">
        <f t="shared" ca="1" si="1424"/>
        <v>0</v>
      </c>
      <c r="AB1293" s="5">
        <f t="shared" ref="AB1293:AE1293" ca="1" si="1425">ROUND(AB1267-AB1280,0)</f>
        <v>0</v>
      </c>
      <c r="AC1293" s="5">
        <f t="shared" ca="1" si="1425"/>
        <v>0</v>
      </c>
      <c r="AD1293" s="5">
        <f t="shared" ca="1" si="1425"/>
        <v>0</v>
      </c>
      <c r="AE1293" s="5">
        <f t="shared" ca="1" si="1425"/>
        <v>0</v>
      </c>
    </row>
    <row r="1294" spans="7:31" hidden="1">
      <c r="K1294" s="5">
        <f t="shared" si="1417"/>
        <v>0</v>
      </c>
      <c r="L1294" s="5">
        <f t="shared" ca="1" si="1417"/>
        <v>0</v>
      </c>
      <c r="M1294" s="5">
        <f t="shared" ca="1" si="1417"/>
        <v>0</v>
      </c>
      <c r="N1294" s="5">
        <f t="shared" ca="1" si="1417"/>
        <v>0</v>
      </c>
      <c r="O1294" s="5">
        <f t="shared" ca="1" si="1417"/>
        <v>0</v>
      </c>
      <c r="P1294" s="5">
        <f t="shared" ca="1" si="1417"/>
        <v>0</v>
      </c>
      <c r="Q1294" s="5">
        <f t="shared" ca="1" si="1417"/>
        <v>0</v>
      </c>
      <c r="R1294" s="5">
        <f t="shared" ca="1" si="1417"/>
        <v>0</v>
      </c>
      <c r="S1294" s="5">
        <f t="shared" ca="1" si="1417"/>
        <v>0</v>
      </c>
      <c r="T1294" s="5">
        <f t="shared" ca="1" si="1417"/>
        <v>0</v>
      </c>
      <c r="U1294" s="5">
        <f t="shared" ca="1" si="1417"/>
        <v>0</v>
      </c>
      <c r="V1294" s="5">
        <f t="shared" ca="1" si="1417"/>
        <v>0</v>
      </c>
      <c r="W1294" s="5">
        <f t="shared" ca="1" si="1417"/>
        <v>0</v>
      </c>
      <c r="X1294" s="5">
        <f t="shared" ca="1" si="1414"/>
        <v>0</v>
      </c>
      <c r="Y1294" s="5">
        <f t="shared" ref="Y1294:AA1294" ca="1" si="1426">ROUND(Y1268-Y1281,0)</f>
        <v>0</v>
      </c>
      <c r="Z1294" s="5">
        <f t="shared" ca="1" si="1426"/>
        <v>0</v>
      </c>
      <c r="AA1294" s="5">
        <f t="shared" ca="1" si="1426"/>
        <v>0</v>
      </c>
      <c r="AB1294" s="5">
        <f t="shared" ref="AB1294:AE1294" ca="1" si="1427">ROUND(AB1268-AB1281,0)</f>
        <v>0</v>
      </c>
      <c r="AC1294" s="5">
        <f t="shared" ca="1" si="1427"/>
        <v>0</v>
      </c>
      <c r="AD1294" s="5">
        <f t="shared" ca="1" si="1427"/>
        <v>0</v>
      </c>
      <c r="AE1294" s="5">
        <f t="shared" ca="1" si="1427"/>
        <v>0</v>
      </c>
    </row>
    <row r="1295" spans="7:31" hidden="1">
      <c r="K1295" s="5">
        <f t="shared" si="1417"/>
        <v>0</v>
      </c>
      <c r="L1295" s="5">
        <f t="shared" ca="1" si="1417"/>
        <v>0</v>
      </c>
      <c r="M1295" s="5">
        <f t="shared" ca="1" si="1417"/>
        <v>0</v>
      </c>
      <c r="N1295" s="5">
        <f t="shared" ca="1" si="1417"/>
        <v>0</v>
      </c>
      <c r="O1295" s="5">
        <f t="shared" ca="1" si="1417"/>
        <v>0</v>
      </c>
      <c r="P1295" s="5">
        <f t="shared" ca="1" si="1417"/>
        <v>0</v>
      </c>
      <c r="Q1295" s="5">
        <f t="shared" ca="1" si="1417"/>
        <v>0</v>
      </c>
      <c r="R1295" s="5">
        <f t="shared" ca="1" si="1417"/>
        <v>0</v>
      </c>
      <c r="S1295" s="5">
        <f t="shared" ca="1" si="1417"/>
        <v>0</v>
      </c>
      <c r="T1295" s="5">
        <f t="shared" ca="1" si="1417"/>
        <v>0</v>
      </c>
      <c r="U1295" s="5">
        <f t="shared" ca="1" si="1417"/>
        <v>0</v>
      </c>
      <c r="V1295" s="5">
        <f t="shared" ca="1" si="1417"/>
        <v>0</v>
      </c>
      <c r="W1295" s="5">
        <f t="shared" ca="1" si="1417"/>
        <v>0</v>
      </c>
      <c r="X1295" s="5">
        <f t="shared" ca="1" si="1414"/>
        <v>0</v>
      </c>
      <c r="Y1295" s="5">
        <f t="shared" ref="Y1295:AA1295" ca="1" si="1428">ROUND(Y1269-Y1282,0)</f>
        <v>0</v>
      </c>
      <c r="Z1295" s="5">
        <f t="shared" ca="1" si="1428"/>
        <v>0</v>
      </c>
      <c r="AA1295" s="5">
        <f t="shared" ca="1" si="1428"/>
        <v>0</v>
      </c>
      <c r="AB1295" s="5">
        <f t="shared" ref="AB1295:AE1295" ca="1" si="1429">ROUND(AB1269-AB1282,0)</f>
        <v>0</v>
      </c>
      <c r="AC1295" s="5">
        <f t="shared" ca="1" si="1429"/>
        <v>0</v>
      </c>
      <c r="AD1295" s="5">
        <f t="shared" ca="1" si="1429"/>
        <v>0</v>
      </c>
      <c r="AE1295" s="5">
        <f t="shared" ca="1" si="1429"/>
        <v>0</v>
      </c>
    </row>
    <row r="1296" spans="7:31" hidden="1">
      <c r="J1296" s="7" t="s">
        <v>317</v>
      </c>
      <c r="K1296" s="13">
        <f t="shared" ref="K1296:X1296" ca="1" si="1430">ROUND(SUM(K1289:K1295),0)</f>
        <v>0</v>
      </c>
      <c r="L1296" s="13">
        <f t="shared" ca="1" si="1430"/>
        <v>0</v>
      </c>
      <c r="M1296" s="13">
        <f t="shared" ca="1" si="1430"/>
        <v>0</v>
      </c>
      <c r="N1296" s="13">
        <f t="shared" ca="1" si="1430"/>
        <v>0</v>
      </c>
      <c r="O1296" s="13">
        <f t="shared" ca="1" si="1430"/>
        <v>0</v>
      </c>
      <c r="P1296" s="13">
        <f t="shared" ca="1" si="1430"/>
        <v>0</v>
      </c>
      <c r="Q1296" s="13">
        <f t="shared" ca="1" si="1430"/>
        <v>0</v>
      </c>
      <c r="R1296" s="13">
        <f t="shared" ca="1" si="1430"/>
        <v>0</v>
      </c>
      <c r="S1296" s="13">
        <f t="shared" ca="1" si="1430"/>
        <v>0</v>
      </c>
      <c r="T1296" s="13">
        <f t="shared" ca="1" si="1430"/>
        <v>0</v>
      </c>
      <c r="U1296" s="13">
        <f t="shared" ca="1" si="1430"/>
        <v>0</v>
      </c>
      <c r="V1296" s="13">
        <f t="shared" ca="1" si="1430"/>
        <v>0</v>
      </c>
      <c r="W1296" s="13">
        <f t="shared" ca="1" si="1430"/>
        <v>0</v>
      </c>
      <c r="X1296" s="13">
        <f t="shared" ca="1" si="1430"/>
        <v>0</v>
      </c>
      <c r="Y1296" s="13">
        <f t="shared" ref="Y1296:AA1296" ca="1" si="1431">ROUND(SUM(Y1289:Y1295),0)</f>
        <v>0</v>
      </c>
      <c r="Z1296" s="13">
        <f t="shared" ca="1" si="1431"/>
        <v>0</v>
      </c>
      <c r="AA1296" s="13">
        <f t="shared" ca="1" si="1431"/>
        <v>0</v>
      </c>
      <c r="AB1296" s="13">
        <f t="shared" ref="AB1296:AE1296" ca="1" si="1432">ROUND(SUM(AB1289:AB1295),0)</f>
        <v>0</v>
      </c>
      <c r="AC1296" s="13">
        <f t="shared" ca="1" si="1432"/>
        <v>0</v>
      </c>
      <c r="AD1296" s="13">
        <f t="shared" ca="1" si="1432"/>
        <v>0</v>
      </c>
      <c r="AE1296" s="13">
        <f t="shared" ca="1" si="1432"/>
        <v>0</v>
      </c>
    </row>
    <row r="1306" spans="13:13" hidden="1">
      <c r="M1306" s="459"/>
    </row>
  </sheetData>
  <sheetProtection algorithmName="SHA-512" hashValue="8CrgNlnby6+x8tgD8vWwu3cn9BsH95abP2+2z+EsKJuYFrCVnr7i3/Smvh2I8L/au0rHmWoXazdTAyuVnuFXVw==" saltValue="UCJm4jZF31MbqFvooF97yA==" spinCount="100000" sheet="1" objects="1" scenarios="1"/>
  <mergeCells count="2">
    <mergeCell ref="B2:AE3"/>
    <mergeCell ref="B299:AE300"/>
  </mergeCells>
  <conditionalFormatting sqref="B138:B142">
    <cfRule type="containsText" dxfId="72" priority="54" operator="containsText" text="zrealizowane">
      <formula>NOT(ISERROR(SEARCH("zrealizowane",B138)))</formula>
    </cfRule>
  </conditionalFormatting>
  <conditionalFormatting sqref="B191:B195">
    <cfRule type="containsText" dxfId="71" priority="46" operator="containsText" text="zrealizowane">
      <formula>NOT(ISERROR(SEARCH("zrealizowane",B191)))</formula>
    </cfRule>
  </conditionalFormatting>
  <conditionalFormatting sqref="C138:C142">
    <cfRule type="cellIs" dxfId="70" priority="55" operator="equal">
      <formula>0</formula>
    </cfRule>
  </conditionalFormatting>
  <conditionalFormatting sqref="C191:C195">
    <cfRule type="cellIs" dxfId="69" priority="47" operator="equal">
      <formula>0</formula>
    </cfRule>
  </conditionalFormatting>
  <conditionalFormatting sqref="C240:C279 G240:G279">
    <cfRule type="cellIs" dxfId="68" priority="19" operator="equal">
      <formula>0</formula>
    </cfRule>
  </conditionalFormatting>
  <conditionalFormatting sqref="E62:F83">
    <cfRule type="cellIs" dxfId="67" priority="14" operator="equal">
      <formula>0</formula>
    </cfRule>
  </conditionalFormatting>
  <conditionalFormatting sqref="E92:F106">
    <cfRule type="cellIs" dxfId="66" priority="80" operator="equal">
      <formula>0</formula>
    </cfRule>
  </conditionalFormatting>
  <conditionalFormatting sqref="E115:F119">
    <cfRule type="cellIs" dxfId="65" priority="45" operator="equal">
      <formula>0</formula>
    </cfRule>
  </conditionalFormatting>
  <conditionalFormatting sqref="E128:F142">
    <cfRule type="cellIs" dxfId="64" priority="44" operator="equal">
      <formula>0</formula>
    </cfRule>
  </conditionalFormatting>
  <conditionalFormatting sqref="E151:F195">
    <cfRule type="cellIs" dxfId="63" priority="43" operator="equal">
      <formula>0</formula>
    </cfRule>
  </conditionalFormatting>
  <conditionalFormatting sqref="E204:F213">
    <cfRule type="cellIs" dxfId="62" priority="42" operator="equal">
      <formula>0</formula>
    </cfRule>
  </conditionalFormatting>
  <conditionalFormatting sqref="E222:F231">
    <cfRule type="cellIs" dxfId="61" priority="41" operator="equal">
      <formula>0</formula>
    </cfRule>
  </conditionalFormatting>
  <conditionalFormatting sqref="G62:G83">
    <cfRule type="expression" dxfId="60" priority="13">
      <formula>G62=0</formula>
    </cfRule>
  </conditionalFormatting>
  <conditionalFormatting sqref="G92:G106">
    <cfRule type="expression" dxfId="59" priority="40">
      <formula>G92=0</formula>
    </cfRule>
  </conditionalFormatting>
  <conditionalFormatting sqref="G115:G119">
    <cfRule type="expression" dxfId="58" priority="39">
      <formula>G115=0</formula>
    </cfRule>
  </conditionalFormatting>
  <conditionalFormatting sqref="G128:G142">
    <cfRule type="expression" dxfId="57" priority="38">
      <formula>G128=0</formula>
    </cfRule>
  </conditionalFormatting>
  <conditionalFormatting sqref="G151:G195">
    <cfRule type="expression" dxfId="56" priority="37">
      <formula>G151=0</formula>
    </cfRule>
  </conditionalFormatting>
  <conditionalFormatting sqref="G204:G213">
    <cfRule type="expression" dxfId="55" priority="36">
      <formula>G204=0</formula>
    </cfRule>
  </conditionalFormatting>
  <conditionalFormatting sqref="G222:G231">
    <cfRule type="expression" dxfId="54" priority="35">
      <formula>G222=0</formula>
    </cfRule>
  </conditionalFormatting>
  <conditionalFormatting sqref="K18:AE22">
    <cfRule type="expression" dxfId="53" priority="17">
      <formula>AND(K$12&gt;Koniec_Projekt,K$12&lt;=Koniec)</formula>
    </cfRule>
    <cfRule type="expression" dxfId="52" priority="18">
      <formula>K$12&lt;=Koniec</formula>
    </cfRule>
  </conditionalFormatting>
  <conditionalFormatting sqref="K25:AE25">
    <cfRule type="cellIs" dxfId="51" priority="10" operator="lessThan">
      <formula>0</formula>
    </cfRule>
  </conditionalFormatting>
  <conditionalFormatting sqref="K28:AE32">
    <cfRule type="expression" dxfId="50" priority="8">
      <formula>AND(K$12&gt;Koniec_Projekt,K$12&lt;=Koniec)</formula>
    </cfRule>
    <cfRule type="expression" dxfId="49" priority="9">
      <formula>K$12&lt;=Koniec</formula>
    </cfRule>
  </conditionalFormatting>
  <conditionalFormatting sqref="K35:AE35">
    <cfRule type="cellIs" dxfId="48" priority="3" operator="lessThan">
      <formula>0</formula>
    </cfRule>
  </conditionalFormatting>
  <conditionalFormatting sqref="K38:AE42">
    <cfRule type="expression" dxfId="47" priority="6">
      <formula>AND(K$12&gt;Koniec_Projekt,K$12&lt;=Koniec)</formula>
    </cfRule>
    <cfRule type="expression" dxfId="46" priority="7">
      <formula>K$12&lt;=Koniec</formula>
    </cfRule>
  </conditionalFormatting>
  <conditionalFormatting sqref="K45:AE45">
    <cfRule type="cellIs" dxfId="45" priority="5" operator="lessThan">
      <formula>0</formula>
    </cfRule>
  </conditionalFormatting>
  <conditionalFormatting sqref="K54:AE56">
    <cfRule type="cellIs" dxfId="44" priority="4" operator="lessThan">
      <formula>0</formula>
    </cfRule>
  </conditionalFormatting>
  <conditionalFormatting sqref="K62:AE83 K92:AE106 K115:AE119 K128:AE142 K151:AE195 K204:AE213 K222:AE231 K240:AE279">
    <cfRule type="cellIs" dxfId="43" priority="16" operator="equal">
      <formula>0</formula>
    </cfRule>
  </conditionalFormatting>
  <conditionalFormatting sqref="B297:AE297">
    <cfRule type="expression" dxfId="42" priority="1">
      <formula>Okres_Prognozy&gt;10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29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11</xdr:col>
                    <xdr:colOff>717550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topLeftCell="A44" workbookViewId="0"/>
  </sheetViews>
  <sheetFormatPr defaultColWidth="0" defaultRowHeight="12" zeroHeight="1"/>
  <cols>
    <col min="1" max="1" width="2.88671875" style="1" customWidth="1"/>
    <col min="2" max="2" width="45.5546875" style="1" bestFit="1" customWidth="1"/>
    <col min="3" max="6" width="9.44140625" style="1" hidden="1" customWidth="1"/>
    <col min="7" max="31" width="12.88671875" style="1" customWidth="1"/>
    <col min="32" max="32" width="2.88671875" style="1" customWidth="1"/>
    <col min="33" max="44" width="0" style="1" hidden="1" customWidth="1"/>
    <col min="45" max="16384" width="9.44140625" style="1" hidden="1"/>
  </cols>
  <sheetData>
    <row r="1" spans="2:31"/>
    <row r="2" spans="2:31" ht="12" customHeight="1">
      <c r="B2" s="660" t="str">
        <f>Założenia!B2</f>
        <v>Wstaw nazwę podmiotu oraz tytuł projektu w zakładce Dane Wnioskodawcy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</row>
    <row r="3" spans="2:31" ht="12" customHeight="1"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661"/>
      <c r="W3" s="661"/>
      <c r="X3" s="661"/>
      <c r="Y3" s="661"/>
      <c r="Z3" s="661"/>
      <c r="AA3" s="661"/>
      <c r="AB3" s="661"/>
      <c r="AC3" s="661"/>
      <c r="AD3" s="661"/>
      <c r="AE3" s="661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446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447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448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449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450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642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451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449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</row>
    <row r="23" spans="2:31">
      <c r="B23" s="37" t="s">
        <v>450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642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452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453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448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454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450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455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451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454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</row>
    <row r="38" spans="2:31">
      <c r="B38" s="37" t="s">
        <v>450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455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456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457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448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458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450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642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451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458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6"/>
      <c r="AE52" s="296"/>
    </row>
    <row r="53" spans="2:31">
      <c r="B53" s="37" t="s">
        <v>450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642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459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460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461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4.5">
      <c r="B63" s="32" t="s">
        <v>278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447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448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449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450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642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452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453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448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454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450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455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456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457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448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458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450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642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459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460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461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4.5">
      <c r="B96" s="34" t="s">
        <v>462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447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448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449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450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642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452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453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448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454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450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463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456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457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448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458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450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642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459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460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461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4.5">
      <c r="B129" s="627" t="s">
        <v>40</v>
      </c>
      <c r="C129" s="628"/>
      <c r="D129" s="628"/>
      <c r="E129" s="629"/>
      <c r="F129" s="628"/>
      <c r="G129" s="628"/>
      <c r="H129" s="628"/>
      <c r="I129" s="628"/>
      <c r="J129" s="628"/>
      <c r="K129" s="628"/>
      <c r="L129" s="628"/>
      <c r="M129" s="628"/>
      <c r="N129" s="628"/>
      <c r="O129" s="628"/>
      <c r="P129" s="628"/>
      <c r="Q129" s="628"/>
      <c r="R129" s="628"/>
      <c r="S129" s="628"/>
      <c r="T129" s="628"/>
      <c r="U129" s="628"/>
      <c r="V129" s="628"/>
      <c r="W129" s="628"/>
      <c r="X129" s="628"/>
      <c r="Y129" s="628"/>
      <c r="Z129" s="628"/>
      <c r="AA129" s="628"/>
      <c r="AB129" s="628"/>
      <c r="AC129" s="628"/>
      <c r="AD129" s="628"/>
      <c r="AE129" s="628"/>
      <c r="AF129"/>
      <c r="AG129"/>
      <c r="AH129"/>
      <c r="AI129"/>
      <c r="AJ129"/>
      <c r="AK129"/>
    </row>
    <row r="130" spans="2:37" ht="4" customHeight="1">
      <c r="E130" s="254"/>
      <c r="AF130"/>
      <c r="AG130"/>
      <c r="AH130"/>
      <c r="AI130"/>
      <c r="AJ130"/>
      <c r="AK130"/>
    </row>
    <row r="131" spans="2:37" ht="15" customHeight="1">
      <c r="B131" s="622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4" customHeight="1">
      <c r="E132" s="254"/>
      <c r="AF132"/>
      <c r="AG132"/>
      <c r="AH132"/>
      <c r="AI132"/>
      <c r="AJ132"/>
      <c r="AK132"/>
    </row>
    <row r="133" spans="2:37" ht="409.5" customHeight="1">
      <c r="B133" s="646"/>
      <c r="C133" s="646"/>
      <c r="D133" s="646"/>
      <c r="E133" s="646"/>
      <c r="F133" s="646"/>
      <c r="G133" s="646"/>
      <c r="H133" s="646"/>
      <c r="I133" s="646"/>
      <c r="J133" s="646"/>
      <c r="K133" s="646"/>
      <c r="L133" s="646"/>
      <c r="M133" s="646"/>
      <c r="N133" s="646"/>
      <c r="O133" s="646"/>
      <c r="P133" s="646"/>
      <c r="Q133" s="646"/>
      <c r="R133" s="646"/>
      <c r="S133" s="646"/>
      <c r="T133" s="646"/>
      <c r="U133" s="646"/>
      <c r="V133" s="646"/>
      <c r="W133" s="646"/>
      <c r="X133" s="646"/>
      <c r="Y133" s="646"/>
      <c r="Z133" s="646"/>
      <c r="AA133" s="646"/>
      <c r="AB133" s="646"/>
      <c r="AC133" s="646"/>
      <c r="AD133" s="646"/>
      <c r="AE133" s="646"/>
      <c r="AF133"/>
      <c r="AG133"/>
      <c r="AH133"/>
      <c r="AI133"/>
      <c r="AJ133"/>
      <c r="AK133"/>
    </row>
    <row r="134" spans="2:37" ht="409.5" customHeight="1">
      <c r="B134" s="647"/>
      <c r="C134" s="647"/>
      <c r="D134" s="647"/>
      <c r="E134" s="647"/>
      <c r="F134" s="647"/>
      <c r="G134" s="647"/>
      <c r="H134" s="647"/>
      <c r="I134" s="647"/>
      <c r="J134" s="647"/>
      <c r="K134" s="647"/>
      <c r="L134" s="647"/>
      <c r="M134" s="647"/>
      <c r="N134" s="647"/>
      <c r="O134" s="647"/>
      <c r="P134" s="647"/>
      <c r="Q134" s="647"/>
      <c r="R134" s="647"/>
      <c r="S134" s="647"/>
      <c r="T134" s="647"/>
      <c r="U134" s="647"/>
      <c r="V134" s="647"/>
      <c r="W134" s="647"/>
      <c r="X134" s="647"/>
      <c r="Y134" s="647"/>
      <c r="Z134" s="647"/>
      <c r="AA134" s="647"/>
      <c r="AB134" s="647"/>
      <c r="AC134" s="647"/>
      <c r="AD134" s="647"/>
      <c r="AE134" s="647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447</v>
      </c>
      <c r="C159" s="21"/>
      <c r="D159" s="21"/>
      <c r="E159" s="21"/>
      <c r="F159" s="21"/>
      <c r="G159" s="301">
        <v>1</v>
      </c>
    </row>
    <row r="160" spans="2:7" hidden="1">
      <c r="B160" s="21" t="s">
        <v>453</v>
      </c>
      <c r="C160" s="21"/>
      <c r="D160" s="21"/>
      <c r="E160" s="21"/>
      <c r="F160" s="21"/>
      <c r="G160" s="301">
        <v>1</v>
      </c>
    </row>
    <row r="161" spans="2:31" hidden="1">
      <c r="B161" s="21" t="s">
        <v>457</v>
      </c>
      <c r="C161" s="21"/>
      <c r="D161" s="21"/>
      <c r="E161" s="21"/>
      <c r="F161" s="21"/>
      <c r="G161" s="301">
        <v>1</v>
      </c>
    </row>
    <row r="164" spans="2:31" hidden="1">
      <c r="B164" s="1" t="s">
        <v>464</v>
      </c>
    </row>
    <row r="165" spans="2:31" hidden="1">
      <c r="B165" s="1" t="s">
        <v>465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466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467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kgQKt6Q+fvhbn4OrJGGQo//rQYQ/DJ7J6SnnvZfZp98dx9MLTx6G/zlDuRF3sxw1oxPmelO/yB35nt2cqVW5dg==" saltValue="0SvByx1GOEAxm1IJj8dK6Q==" spinCount="100000" sheet="1" objects="1" scenarios="1"/>
  <mergeCells count="2">
    <mergeCell ref="B2:AE3"/>
    <mergeCell ref="B133:AE134"/>
  </mergeCells>
  <conditionalFormatting sqref="K22:U22 K37:U37 K52:U52">
    <cfRule type="expression" dxfId="41" priority="3">
      <formula>AND(K$12&gt;Koniec_Projekt,K$12&lt;=Koniec)</formula>
    </cfRule>
  </conditionalFormatting>
  <conditionalFormatting sqref="K52:AE52 K37:AE37 K22:AE22">
    <cfRule type="expression" dxfId="40" priority="4">
      <formula>K$12&lt;=Koniec</formula>
    </cfRule>
  </conditionalFormatting>
  <conditionalFormatting sqref="B131:AE131">
    <cfRule type="expression" dxfId="39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158750</xdr:rowOff>
                  </from>
                  <to>
                    <xdr:col>1</xdr:col>
                    <xdr:colOff>1136650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1403350</xdr:colOff>
                    <xdr:row>14</xdr:row>
                    <xdr:rowOff>158750</xdr:rowOff>
                  </from>
                  <to>
                    <xdr:col>1</xdr:col>
                    <xdr:colOff>2241550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1136650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2241550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107950</xdr:colOff>
                    <xdr:row>14</xdr:row>
                    <xdr:rowOff>38100</xdr:rowOff>
                  </from>
                  <to>
                    <xdr:col>1</xdr:col>
                    <xdr:colOff>2508250</xdr:colOff>
                    <xdr:row>14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107950</xdr:colOff>
                    <xdr:row>29</xdr:row>
                    <xdr:rowOff>38100</xdr:rowOff>
                  </from>
                  <to>
                    <xdr:col>1</xdr:col>
                    <xdr:colOff>2508250</xdr:colOff>
                    <xdr:row>29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177800</xdr:rowOff>
                  </from>
                  <to>
                    <xdr:col>1</xdr:col>
                    <xdr:colOff>1136650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177800</xdr:rowOff>
                  </from>
                  <to>
                    <xdr:col>1</xdr:col>
                    <xdr:colOff>2241550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107950</xdr:colOff>
                    <xdr:row>44</xdr:row>
                    <xdr:rowOff>50800</xdr:rowOff>
                  </from>
                  <to>
                    <xdr:col>1</xdr:col>
                    <xdr:colOff>2508250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565150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0"/>
  <sheetViews>
    <sheetView showGridLines="0" zoomScaleNormal="100" workbookViewId="0"/>
  </sheetViews>
  <sheetFormatPr defaultColWidth="0" defaultRowHeight="12" zeroHeight="1"/>
  <cols>
    <col min="1" max="1" width="2.88671875" style="1" customWidth="1"/>
    <col min="2" max="2" width="73.88671875" style="1" bestFit="1" customWidth="1"/>
    <col min="3" max="8" width="9.109375" style="1" hidden="1" customWidth="1"/>
    <col min="9" max="9" width="9.109375" style="254" hidden="1" customWidth="1"/>
    <col min="10" max="10" width="15.5546875" style="1" bestFit="1" customWidth="1"/>
    <col min="11" max="31" width="12.88671875" style="1" customWidth="1"/>
    <col min="32" max="32" width="2.88671875" style="1" customWidth="1"/>
    <col min="33" max="44" width="0" style="1" hidden="1" customWidth="1"/>
    <col min="45" max="16384" width="9.109375" style="1" hidden="1"/>
  </cols>
  <sheetData>
    <row r="1" spans="2:31"/>
    <row r="2" spans="2:31" ht="12" customHeight="1">
      <c r="B2" s="660" t="str">
        <f>Założenia!B2</f>
        <v>Wstaw nazwę podmiotu oraz tytuł projektu w zakładce Dane Wnioskodawcy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</row>
    <row r="3" spans="2:31" ht="12" customHeight="1"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661"/>
      <c r="W3" s="661"/>
      <c r="X3" s="661"/>
      <c r="Y3" s="661"/>
      <c r="Z3" s="661"/>
      <c r="AA3" s="661"/>
      <c r="AB3" s="661"/>
      <c r="AC3" s="661"/>
      <c r="AD3" s="661"/>
      <c r="AE3" s="661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249</v>
      </c>
      <c r="C12" s="24"/>
      <c r="D12" s="24"/>
      <c r="E12" s="24"/>
      <c r="F12" s="23"/>
      <c r="G12" s="23"/>
      <c r="H12" s="23"/>
      <c r="I12" s="310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468</v>
      </c>
      <c r="C14" s="233"/>
      <c r="D14" s="233"/>
      <c r="E14" s="233"/>
      <c r="F14" s="233"/>
      <c r="G14" s="233"/>
      <c r="H14" s="233"/>
      <c r="I14" s="311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469</v>
      </c>
      <c r="C15" s="19"/>
      <c r="D15" s="19"/>
      <c r="E15" s="19"/>
      <c r="F15" s="19"/>
      <c r="G15" s="19"/>
      <c r="H15" s="19"/>
      <c r="I15" s="312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5" thickBot="1">
      <c r="B16" s="52" t="s">
        <v>470</v>
      </c>
      <c r="C16" s="52"/>
      <c r="D16" s="52"/>
      <c r="E16" s="52"/>
      <c r="F16" s="52"/>
      <c r="G16" s="52"/>
      <c r="H16" s="52"/>
      <c r="I16" s="313"/>
      <c r="J16" s="89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2:31" ht="12.5" thickBot="1">
      <c r="B17" s="52" t="s">
        <v>471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472</v>
      </c>
      <c r="C20" s="233"/>
      <c r="D20" s="233"/>
      <c r="E20" s="233"/>
      <c r="F20" s="233"/>
      <c r="G20" s="233"/>
      <c r="H20" s="233"/>
      <c r="I20" s="311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473</v>
      </c>
      <c r="C21" s="19"/>
      <c r="D21" s="19"/>
      <c r="E21" s="19"/>
      <c r="F21" s="19"/>
      <c r="G21" s="19"/>
      <c r="H21" s="19"/>
      <c r="I21" s="312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474</v>
      </c>
      <c r="C22" s="52"/>
      <c r="D22" s="52"/>
      <c r="E22" s="52"/>
      <c r="F22" s="52"/>
      <c r="G22" s="52"/>
      <c r="H22" s="52"/>
      <c r="I22" s="314"/>
      <c r="J22" s="52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3"/>
      <c r="AC22" s="343"/>
      <c r="AD22" s="343"/>
      <c r="AE22" s="343"/>
    </row>
    <row r="23" spans="2:31">
      <c r="B23" s="52" t="s">
        <v>475</v>
      </c>
      <c r="C23" s="52"/>
      <c r="D23" s="52"/>
      <c r="E23" s="52"/>
      <c r="F23" s="52"/>
      <c r="G23" s="52"/>
      <c r="H23" s="52"/>
      <c r="I23" s="314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476</v>
      </c>
      <c r="C26" s="233"/>
      <c r="D26" s="233"/>
      <c r="E26" s="233"/>
      <c r="F26" s="233"/>
      <c r="G26" s="233"/>
      <c r="H26" s="233"/>
      <c r="I26" s="311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477</v>
      </c>
      <c r="C27" s="101"/>
      <c r="D27" s="101"/>
      <c r="E27" s="101"/>
      <c r="F27" s="101"/>
      <c r="G27" s="101"/>
      <c r="H27" s="101"/>
      <c r="I27" s="315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478</v>
      </c>
      <c r="C28" s="52"/>
      <c r="D28" s="52"/>
      <c r="E28" s="52"/>
      <c r="F28" s="52"/>
      <c r="G28" s="52"/>
      <c r="H28" s="52"/>
      <c r="I28" s="314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268</v>
      </c>
      <c r="C29" s="87"/>
      <c r="D29" s="87"/>
      <c r="E29" s="87"/>
      <c r="F29" s="87"/>
      <c r="G29" s="87"/>
      <c r="H29" s="87"/>
      <c r="I29" s="316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479</v>
      </c>
      <c r="C32" s="233"/>
      <c r="D32" s="233"/>
      <c r="E32" s="233"/>
      <c r="F32" s="233"/>
      <c r="G32" s="233"/>
      <c r="H32" s="233"/>
      <c r="I32" s="311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480</v>
      </c>
      <c r="C33" s="101"/>
      <c r="D33" s="101"/>
      <c r="E33" s="101"/>
      <c r="F33" s="101"/>
      <c r="G33" s="101"/>
      <c r="H33" s="101"/>
      <c r="I33" s="315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481</v>
      </c>
      <c r="C34" s="52"/>
      <c r="D34" s="52"/>
      <c r="E34" s="52"/>
      <c r="F34" s="52"/>
      <c r="G34" s="52"/>
      <c r="H34" s="52"/>
      <c r="I34" s="314"/>
      <c r="J34" s="52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52" t="s">
        <v>482</v>
      </c>
      <c r="C35" s="52"/>
      <c r="D35" s="52"/>
      <c r="E35" s="52"/>
      <c r="F35" s="52"/>
      <c r="G35" s="52"/>
      <c r="H35" s="52"/>
      <c r="I35" s="314"/>
      <c r="J35" s="52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2:31">
      <c r="B36" s="52" t="s">
        <v>483</v>
      </c>
      <c r="C36" s="52"/>
      <c r="D36" s="52"/>
      <c r="E36" s="52"/>
      <c r="F36" s="52"/>
      <c r="G36" s="52"/>
      <c r="H36" s="52"/>
      <c r="I36" s="314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484</v>
      </c>
      <c r="C37" s="52"/>
      <c r="D37" s="52"/>
      <c r="E37" s="52"/>
      <c r="F37" s="52"/>
      <c r="G37" s="52"/>
      <c r="H37" s="52"/>
      <c r="I37" s="314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268</v>
      </c>
      <c r="C38" s="87"/>
      <c r="D38" s="87"/>
      <c r="E38" s="87"/>
      <c r="F38" s="87"/>
      <c r="G38" s="87"/>
      <c r="H38" s="87"/>
      <c r="I38" s="316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485</v>
      </c>
      <c r="C41" s="233"/>
      <c r="D41" s="233"/>
      <c r="E41" s="233"/>
      <c r="F41" s="233"/>
      <c r="G41" s="233"/>
      <c r="H41" s="233"/>
      <c r="I41" s="311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480</v>
      </c>
      <c r="C42" s="101"/>
      <c r="D42" s="101"/>
      <c r="E42" s="101"/>
      <c r="F42" s="101"/>
      <c r="G42" s="101"/>
      <c r="H42" s="101"/>
      <c r="I42" s="315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481</v>
      </c>
      <c r="C43" s="52"/>
      <c r="D43" s="52"/>
      <c r="E43" s="52"/>
      <c r="F43" s="52"/>
      <c r="G43" s="52"/>
      <c r="H43" s="52"/>
      <c r="I43" s="312"/>
      <c r="J43" s="19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2:31">
      <c r="B44" s="52" t="s">
        <v>486</v>
      </c>
      <c r="C44" s="52"/>
      <c r="D44" s="52"/>
      <c r="E44" s="52"/>
      <c r="F44" s="52"/>
      <c r="G44" s="52"/>
      <c r="H44" s="52"/>
      <c r="I44" s="314"/>
      <c r="J44" s="52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2:31">
      <c r="B45" s="52" t="s">
        <v>483</v>
      </c>
      <c r="C45" s="52"/>
      <c r="D45" s="52"/>
      <c r="E45" s="52"/>
      <c r="F45" s="52"/>
      <c r="G45" s="52"/>
      <c r="H45" s="52"/>
      <c r="I45" s="314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740</v>
      </c>
      <c r="C46" s="52"/>
      <c r="D46" s="52"/>
      <c r="E46" s="52"/>
      <c r="F46" s="52"/>
      <c r="G46" s="52"/>
      <c r="H46" s="52"/>
      <c r="I46" s="314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741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744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5" thickBot="1">
      <c r="B51" s="232" t="s">
        <v>487</v>
      </c>
      <c r="C51" s="233"/>
      <c r="D51" s="233"/>
      <c r="E51" s="233"/>
      <c r="F51" s="233"/>
      <c r="G51" s="233"/>
      <c r="H51" s="233"/>
      <c r="I51" s="311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5" thickBot="1">
      <c r="B52" s="101" t="s">
        <v>480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481</v>
      </c>
      <c r="C53" s="52"/>
      <c r="D53" s="52"/>
      <c r="E53" s="52"/>
      <c r="F53" s="52"/>
      <c r="G53" s="52"/>
      <c r="H53" s="52"/>
      <c r="I53" s="312"/>
      <c r="J53" s="19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2:31">
      <c r="B54" s="52" t="s">
        <v>486</v>
      </c>
      <c r="C54" s="52"/>
      <c r="D54" s="52"/>
      <c r="E54" s="52"/>
      <c r="F54" s="52"/>
      <c r="G54" s="52"/>
      <c r="H54" s="52"/>
      <c r="I54" s="314"/>
      <c r="J54" s="52"/>
      <c r="K54" s="343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2:31">
      <c r="B55" s="52" t="s">
        <v>483</v>
      </c>
      <c r="C55" s="52"/>
      <c r="D55" s="52"/>
      <c r="E55" s="52"/>
      <c r="F55" s="52"/>
      <c r="G55" s="52"/>
      <c r="H55" s="52"/>
      <c r="I55" s="314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740</v>
      </c>
      <c r="C56" s="52"/>
      <c r="D56" s="52"/>
      <c r="E56" s="52"/>
      <c r="F56" s="52"/>
      <c r="G56" s="52"/>
      <c r="H56" s="52"/>
      <c r="I56" s="314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741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744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5" thickBot="1">
      <c r="B61" s="232" t="s">
        <v>488</v>
      </c>
      <c r="C61" s="233"/>
      <c r="D61" s="233"/>
      <c r="E61" s="233"/>
      <c r="F61" s="233"/>
      <c r="G61" s="233"/>
      <c r="H61" s="233"/>
      <c r="I61" s="311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5" thickBot="1">
      <c r="B62" s="101" t="s">
        <v>480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481</v>
      </c>
      <c r="C63" s="52"/>
      <c r="D63" s="52"/>
      <c r="E63" s="52"/>
      <c r="F63" s="52"/>
      <c r="G63" s="52"/>
      <c r="H63" s="52"/>
      <c r="I63" s="314"/>
      <c r="J63" s="52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3"/>
      <c r="AE63" s="343"/>
    </row>
    <row r="64" spans="2:31">
      <c r="B64" s="52" t="s">
        <v>486</v>
      </c>
      <c r="C64" s="52"/>
      <c r="D64" s="52"/>
      <c r="E64" s="52"/>
      <c r="F64" s="52"/>
      <c r="G64" s="52"/>
      <c r="H64" s="52"/>
      <c r="I64" s="314"/>
      <c r="J64" s="52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3"/>
      <c r="AE64" s="343"/>
    </row>
    <row r="65" spans="2:31">
      <c r="B65" s="52" t="s">
        <v>483</v>
      </c>
      <c r="C65" s="52"/>
      <c r="D65" s="52"/>
      <c r="E65" s="52"/>
      <c r="F65" s="52"/>
      <c r="G65" s="52"/>
      <c r="H65" s="52"/>
      <c r="I65" s="314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484</v>
      </c>
      <c r="C66" s="52"/>
      <c r="D66" s="52"/>
      <c r="E66" s="52"/>
      <c r="F66" s="52"/>
      <c r="G66" s="52"/>
      <c r="H66" s="52"/>
      <c r="I66" s="314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309</v>
      </c>
      <c r="C67" s="87"/>
      <c r="D67" s="87"/>
      <c r="E67" s="87"/>
      <c r="F67" s="87"/>
      <c r="G67" s="87"/>
      <c r="H67" s="87"/>
      <c r="I67" s="316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4.5">
      <c r="B70" s="32" t="s">
        <v>278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10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468</v>
      </c>
      <c r="C72" s="230"/>
      <c r="D72" s="230"/>
      <c r="E72" s="230"/>
      <c r="F72" s="230"/>
      <c r="G72" s="230"/>
      <c r="H72" s="230"/>
      <c r="I72" s="311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469</v>
      </c>
      <c r="C73" s="19"/>
      <c r="D73" s="19"/>
      <c r="E73" s="19"/>
      <c r="F73" s="19"/>
      <c r="G73" s="19"/>
      <c r="H73" s="19"/>
      <c r="I73" s="312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470</v>
      </c>
      <c r="C74" s="52"/>
      <c r="D74" s="52"/>
      <c r="E74" s="52"/>
      <c r="F74" s="52"/>
      <c r="G74" s="52"/>
      <c r="H74" s="52"/>
      <c r="I74" s="314"/>
      <c r="J74" s="52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52" t="s">
        <v>471</v>
      </c>
      <c r="C75" s="52"/>
      <c r="D75" s="52"/>
      <c r="E75" s="52"/>
      <c r="F75" s="52"/>
      <c r="G75" s="52"/>
      <c r="H75" s="52"/>
      <c r="I75" s="314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489</v>
      </c>
      <c r="C78" s="230"/>
      <c r="D78" s="230"/>
      <c r="E78" s="230"/>
      <c r="F78" s="230"/>
      <c r="G78" s="230"/>
      <c r="H78" s="230"/>
      <c r="I78" s="311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490</v>
      </c>
      <c r="C79" s="19"/>
      <c r="D79" s="19"/>
      <c r="E79" s="19"/>
      <c r="F79" s="19"/>
      <c r="G79" s="19"/>
      <c r="H79" s="19"/>
      <c r="I79" s="312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641</v>
      </c>
      <c r="C80" s="52"/>
      <c r="D80" s="52"/>
      <c r="E80" s="52"/>
      <c r="F80" s="52"/>
      <c r="G80" s="52"/>
      <c r="H80" s="52"/>
      <c r="I80" s="314"/>
      <c r="J80" s="52"/>
      <c r="K80" s="343"/>
      <c r="L80" s="343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  <c r="Z80" s="343"/>
      <c r="AA80" s="343"/>
      <c r="AB80" s="343"/>
      <c r="AC80" s="343"/>
      <c r="AD80" s="343"/>
      <c r="AE80" s="343"/>
    </row>
    <row r="81" spans="2:31">
      <c r="B81" s="52" t="s">
        <v>491</v>
      </c>
      <c r="C81" s="52"/>
      <c r="D81" s="52"/>
      <c r="E81" s="52"/>
      <c r="F81" s="52"/>
      <c r="G81" s="52"/>
      <c r="H81" s="52"/>
      <c r="I81" s="314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472</v>
      </c>
      <c r="C84" s="230"/>
      <c r="D84" s="230"/>
      <c r="E84" s="230"/>
      <c r="F84" s="230"/>
      <c r="G84" s="230"/>
      <c r="H84" s="230"/>
      <c r="I84" s="311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473</v>
      </c>
      <c r="C85" s="19"/>
      <c r="D85" s="19"/>
      <c r="E85" s="19"/>
      <c r="F85" s="19"/>
      <c r="G85" s="19"/>
      <c r="H85" s="19"/>
      <c r="I85" s="312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474</v>
      </c>
      <c r="C86" s="52"/>
      <c r="D86" s="52"/>
      <c r="E86" s="52"/>
      <c r="F86" s="52"/>
      <c r="G86" s="52"/>
      <c r="H86" s="52"/>
      <c r="I86" s="314"/>
      <c r="J86" s="52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2:31">
      <c r="B87" s="52" t="s">
        <v>475</v>
      </c>
      <c r="C87" s="52"/>
      <c r="D87" s="52"/>
      <c r="E87" s="52"/>
      <c r="F87" s="52"/>
      <c r="G87" s="52"/>
      <c r="H87" s="52"/>
      <c r="I87" s="314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476</v>
      </c>
      <c r="C90" s="230"/>
      <c r="D90" s="230"/>
      <c r="E90" s="230"/>
      <c r="F90" s="230"/>
      <c r="G90" s="230"/>
      <c r="H90" s="230"/>
      <c r="I90" s="311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477</v>
      </c>
      <c r="C91" s="101"/>
      <c r="D91" s="101"/>
      <c r="E91" s="101"/>
      <c r="F91" s="101"/>
      <c r="G91" s="101"/>
      <c r="H91" s="101"/>
      <c r="I91" s="315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478</v>
      </c>
      <c r="C92" s="52"/>
      <c r="D92" s="52"/>
      <c r="E92" s="52"/>
      <c r="F92" s="52"/>
      <c r="G92" s="52"/>
      <c r="H92" s="52"/>
      <c r="I92" s="314"/>
      <c r="J92" s="52"/>
      <c r="K92" s="298">
        <f>Założenia!K$71</f>
        <v>0</v>
      </c>
      <c r="L92" s="298">
        <f>Założenia!L$71</f>
        <v>0</v>
      </c>
      <c r="M92" s="298">
        <f>Założenia!M$71</f>
        <v>0</v>
      </c>
      <c r="N92" s="298">
        <f>Założenia!N$71</f>
        <v>0</v>
      </c>
      <c r="O92" s="298">
        <f>Założenia!O$71</f>
        <v>0</v>
      </c>
      <c r="P92" s="298">
        <f>Założenia!P$71</f>
        <v>0</v>
      </c>
      <c r="Q92" s="298">
        <f>Założenia!Q$71</f>
        <v>0</v>
      </c>
      <c r="R92" s="298">
        <f>Założenia!R$71</f>
        <v>0</v>
      </c>
      <c r="S92" s="298">
        <f>Założenia!S$71</f>
        <v>0</v>
      </c>
      <c r="T92" s="298">
        <f>Założenia!T$71</f>
        <v>0</v>
      </c>
      <c r="U92" s="298">
        <f>Założenia!U$71</f>
        <v>0</v>
      </c>
      <c r="V92" s="298">
        <f>Założenia!V$71</f>
        <v>0</v>
      </c>
      <c r="W92" s="298">
        <f>Założenia!W$71</f>
        <v>0</v>
      </c>
      <c r="X92" s="298">
        <f>Założenia!X$71</f>
        <v>0</v>
      </c>
      <c r="Y92" s="298">
        <f>Założenia!Y$71</f>
        <v>0</v>
      </c>
      <c r="Z92" s="298">
        <f>Założenia!Z$71</f>
        <v>0</v>
      </c>
      <c r="AA92" s="298">
        <f>Założenia!AA$71</f>
        <v>0</v>
      </c>
      <c r="AB92" s="298">
        <f>Założenia!AB$71</f>
        <v>0</v>
      </c>
      <c r="AC92" s="298">
        <f>Założenia!AC$71</f>
        <v>0</v>
      </c>
      <c r="AD92" s="298">
        <f>Założenia!AD$71</f>
        <v>0</v>
      </c>
      <c r="AE92" s="298">
        <f>Założenia!AE$71</f>
        <v>0</v>
      </c>
    </row>
    <row r="93" spans="2:31">
      <c r="B93" s="87" t="s">
        <v>268</v>
      </c>
      <c r="C93" s="87"/>
      <c r="D93" s="87"/>
      <c r="E93" s="87"/>
      <c r="F93" s="87"/>
      <c r="G93" s="87"/>
      <c r="H93" s="87"/>
      <c r="I93" s="316"/>
      <c r="J93" s="87"/>
      <c r="K93" s="299">
        <f>ROUND(K92*K91,0)</f>
        <v>0</v>
      </c>
      <c r="L93" s="299">
        <f>ROUND(L92*((L91+K91)/2),0)</f>
        <v>0</v>
      </c>
      <c r="M93" s="299">
        <f t="shared" ref="M93:Q93" ca="1" si="264">ROUND(M92*((M91+L91)/2),0)</f>
        <v>0</v>
      </c>
      <c r="N93" s="299">
        <f t="shared" ca="1" si="264"/>
        <v>0</v>
      </c>
      <c r="O93" s="299">
        <f t="shared" ca="1" si="264"/>
        <v>0</v>
      </c>
      <c r="P93" s="299">
        <f t="shared" ca="1" si="264"/>
        <v>0</v>
      </c>
      <c r="Q93" s="299">
        <f t="shared" ca="1" si="264"/>
        <v>0</v>
      </c>
      <c r="R93" s="299">
        <f t="shared" ref="R93" ca="1" si="265">ROUND(R92*((R91+Q91)/2),0)</f>
        <v>0</v>
      </c>
      <c r="S93" s="299">
        <f t="shared" ref="S93" ca="1" si="266">ROUND(S92*((S91+R91)/2),0)</f>
        <v>0</v>
      </c>
      <c r="T93" s="299">
        <f t="shared" ref="T93" ca="1" si="267">ROUND(T92*((T91+S91)/2),0)</f>
        <v>0</v>
      </c>
      <c r="U93" s="299">
        <f t="shared" ref="U93" ca="1" si="268">ROUND(U92*((U91+T91)/2),0)</f>
        <v>0</v>
      </c>
      <c r="V93" s="299">
        <f t="shared" ref="V93" ca="1" si="269">ROUND(V92*((V91+U91)/2),0)</f>
        <v>0</v>
      </c>
      <c r="W93" s="299">
        <f t="shared" ref="W93" ca="1" si="270">ROUND(W92*((W91+V91)/2),0)</f>
        <v>0</v>
      </c>
      <c r="X93" s="299">
        <f t="shared" ref="X93" ca="1" si="271">ROUND(X92*((X91+W91)/2),0)</f>
        <v>0</v>
      </c>
      <c r="Y93" s="299">
        <f t="shared" ref="Y93" ca="1" si="272">ROUND(Y92*((Y91+X91)/2),0)</f>
        <v>0</v>
      </c>
      <c r="Z93" s="299">
        <f t="shared" ref="Z93" ca="1" si="273">ROUND(Z92*((Z91+Y91)/2),0)</f>
        <v>0</v>
      </c>
      <c r="AA93" s="299">
        <f t="shared" ref="AA93" ca="1" si="274">ROUND(AA92*((AA91+Z91)/2),0)</f>
        <v>0</v>
      </c>
      <c r="AB93" s="299">
        <f t="shared" ref="AB93" ca="1" si="275">ROUND(AB92*((AB91+AA91)/2),0)</f>
        <v>0</v>
      </c>
      <c r="AC93" s="299">
        <f t="shared" ref="AC93" ca="1" si="276">ROUND(AC92*((AC91+AB91)/2),0)</f>
        <v>0</v>
      </c>
      <c r="AD93" s="299">
        <f t="shared" ref="AD93" ca="1" si="277">ROUND(AD92*((AD91+AC91)/2),0)</f>
        <v>0</v>
      </c>
      <c r="AE93" s="299">
        <f t="shared" ref="AE93" ca="1" si="278">ROUND(AE92*((AE91+AD91)/2),0)</f>
        <v>0</v>
      </c>
    </row>
    <row r="94" spans="2:31"/>
    <row r="95" spans="2:31"/>
    <row r="96" spans="2:31">
      <c r="B96" s="235" t="s">
        <v>479</v>
      </c>
      <c r="C96" s="230"/>
      <c r="D96" s="230"/>
      <c r="E96" s="230"/>
      <c r="F96" s="230"/>
      <c r="G96" s="230"/>
      <c r="H96" s="230"/>
      <c r="I96" s="311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480</v>
      </c>
      <c r="C97" s="101"/>
      <c r="D97" s="101"/>
      <c r="E97" s="101"/>
      <c r="F97" s="101"/>
      <c r="G97" s="101"/>
      <c r="H97" s="101"/>
      <c r="I97" s="315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481</v>
      </c>
      <c r="C98" s="52"/>
      <c r="D98" s="52"/>
      <c r="E98" s="52"/>
      <c r="F98" s="52"/>
      <c r="G98" s="52"/>
      <c r="H98" s="52"/>
      <c r="I98" s="314"/>
      <c r="J98" s="52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2:31">
      <c r="B99" s="52" t="s">
        <v>482</v>
      </c>
      <c r="C99" s="52"/>
      <c r="D99" s="52"/>
      <c r="E99" s="52"/>
      <c r="F99" s="52"/>
      <c r="G99" s="52"/>
      <c r="H99" s="52"/>
      <c r="I99" s="314"/>
      <c r="J99" s="52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2:31">
      <c r="B100" s="52" t="s">
        <v>483</v>
      </c>
      <c r="C100" s="52"/>
      <c r="D100" s="52"/>
      <c r="E100" s="52"/>
      <c r="F100" s="52"/>
      <c r="G100" s="52"/>
      <c r="H100" s="52"/>
      <c r="I100" s="314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484</v>
      </c>
      <c r="C101" s="52"/>
      <c r="D101" s="52"/>
      <c r="E101" s="52"/>
      <c r="F101" s="52"/>
      <c r="G101" s="52"/>
      <c r="H101" s="52"/>
      <c r="I101" s="314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268</v>
      </c>
      <c r="C102" s="87"/>
      <c r="D102" s="87"/>
      <c r="E102" s="87"/>
      <c r="F102" s="87"/>
      <c r="G102" s="87"/>
      <c r="H102" s="87"/>
      <c r="I102" s="316"/>
      <c r="J102" s="87"/>
      <c r="K102" s="299">
        <f>ROUND(((K101+K98)/2)*K100,0)</f>
        <v>0</v>
      </c>
      <c r="L102" s="299">
        <f>ROUND(((L101+K101)/2)*L100,0)</f>
        <v>0</v>
      </c>
      <c r="M102" s="299">
        <f t="shared" ref="M102:Q102" si="297">ROUND(((M101+L101)/2)*M100,0)</f>
        <v>0</v>
      </c>
      <c r="N102" s="299">
        <f t="shared" si="297"/>
        <v>0</v>
      </c>
      <c r="O102" s="299">
        <f t="shared" si="297"/>
        <v>0</v>
      </c>
      <c r="P102" s="299">
        <f t="shared" si="297"/>
        <v>0</v>
      </c>
      <c r="Q102" s="299">
        <f t="shared" si="297"/>
        <v>0</v>
      </c>
      <c r="R102" s="299">
        <f t="shared" ref="R102" si="298">ROUND(((R101+Q101)/2)*R100,0)</f>
        <v>0</v>
      </c>
      <c r="S102" s="299">
        <f t="shared" ref="S102" si="299">ROUND(((S101+R101)/2)*S100,0)</f>
        <v>0</v>
      </c>
      <c r="T102" s="299">
        <f t="shared" ref="T102" si="300">ROUND(((T101+S101)/2)*T100,0)</f>
        <v>0</v>
      </c>
      <c r="U102" s="299">
        <f t="shared" ref="U102" si="301">ROUND(((U101+T101)/2)*U100,0)</f>
        <v>0</v>
      </c>
      <c r="V102" s="299">
        <f t="shared" ref="V102" si="302">ROUND(((V101+U101)/2)*V100,0)</f>
        <v>0</v>
      </c>
      <c r="W102" s="299">
        <f t="shared" ref="W102" si="303">ROUND(((W101+V101)/2)*W100,0)</f>
        <v>0</v>
      </c>
      <c r="X102" s="299">
        <f t="shared" ref="X102" si="304">ROUND(((X101+W101)/2)*X100,0)</f>
        <v>0</v>
      </c>
      <c r="Y102" s="299">
        <f t="shared" ref="Y102" si="305">ROUND(((Y101+X101)/2)*Y100,0)</f>
        <v>0</v>
      </c>
      <c r="Z102" s="299">
        <f t="shared" ref="Z102" si="306">ROUND(((Z101+Y101)/2)*Z100,0)</f>
        <v>0</v>
      </c>
      <c r="AA102" s="299">
        <f t="shared" ref="AA102" si="307">ROUND(((AA101+Z101)/2)*AA100,0)</f>
        <v>0</v>
      </c>
      <c r="AB102" s="299">
        <f t="shared" ref="AB102" si="308">ROUND(((AB101+AA101)/2)*AB100,0)</f>
        <v>0</v>
      </c>
      <c r="AC102" s="299">
        <f t="shared" ref="AC102" si="309">ROUND(((AC101+AB101)/2)*AC100,0)</f>
        <v>0</v>
      </c>
      <c r="AD102" s="299">
        <f t="shared" ref="AD102" si="310">ROUND(((AD101+AC101)/2)*AD100,0)</f>
        <v>0</v>
      </c>
      <c r="AE102" s="299">
        <f t="shared" ref="AE102" si="311">ROUND(((AE101+AD101)/2)*AE100,0)</f>
        <v>0</v>
      </c>
    </row>
    <row r="103" spans="2:31"/>
    <row r="104" spans="2:31"/>
    <row r="105" spans="2:31">
      <c r="B105" s="235" t="s">
        <v>485</v>
      </c>
      <c r="C105" s="230"/>
      <c r="D105" s="230"/>
      <c r="E105" s="230"/>
      <c r="F105" s="230"/>
      <c r="G105" s="230"/>
      <c r="H105" s="230"/>
      <c r="I105" s="311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480</v>
      </c>
      <c r="C106" s="101"/>
      <c r="D106" s="101"/>
      <c r="E106" s="101"/>
      <c r="F106" s="101"/>
      <c r="G106" s="101"/>
      <c r="H106" s="101"/>
      <c r="I106" s="315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481</v>
      </c>
      <c r="C107" s="52"/>
      <c r="D107" s="52"/>
      <c r="E107" s="52"/>
      <c r="F107" s="52"/>
      <c r="G107" s="52"/>
      <c r="H107" s="52"/>
      <c r="I107" s="314"/>
      <c r="J107" s="52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2:31">
      <c r="B108" s="52" t="s">
        <v>486</v>
      </c>
      <c r="C108" s="52"/>
      <c r="D108" s="52"/>
      <c r="E108" s="52"/>
      <c r="F108" s="52"/>
      <c r="G108" s="52"/>
      <c r="H108" s="52"/>
      <c r="I108" s="314"/>
      <c r="J108" s="52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2:31">
      <c r="B109" s="52" t="s">
        <v>483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484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741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744</v>
      </c>
      <c r="C112" s="87"/>
      <c r="D112" s="87"/>
      <c r="E112" s="87"/>
      <c r="F112" s="87"/>
      <c r="G112" s="87"/>
      <c r="H112" s="87"/>
      <c r="I112" s="87"/>
      <c r="J112" s="87"/>
      <c r="K112" s="299">
        <f>ROUND(((K111+K107)/2)*K109,0)</f>
        <v>0</v>
      </c>
      <c r="L112" s="299">
        <f>ROUND(((L111+K111)/2)*L109,0)</f>
        <v>0</v>
      </c>
      <c r="M112" s="299">
        <f t="shared" ref="M112:Q112" si="345">ROUND(((M111+L111)/2)*M109,0)</f>
        <v>0</v>
      </c>
      <c r="N112" s="299">
        <f t="shared" si="345"/>
        <v>0</v>
      </c>
      <c r="O112" s="299">
        <f t="shared" si="345"/>
        <v>0</v>
      </c>
      <c r="P112" s="299">
        <f t="shared" si="345"/>
        <v>0</v>
      </c>
      <c r="Q112" s="299">
        <f t="shared" si="345"/>
        <v>0</v>
      </c>
      <c r="R112" s="299">
        <f t="shared" ref="R112" si="346">ROUND(((R111+Q111)/2)*R109,0)</f>
        <v>0</v>
      </c>
      <c r="S112" s="299">
        <f t="shared" ref="S112" si="347">ROUND(((S111+R111)/2)*S109,0)</f>
        <v>0</v>
      </c>
      <c r="T112" s="299">
        <f t="shared" ref="T112" si="348">ROUND(((T111+S111)/2)*T109,0)</f>
        <v>0</v>
      </c>
      <c r="U112" s="299">
        <f t="shared" ref="U112" si="349">ROUND(((U111+T111)/2)*U109,0)</f>
        <v>0</v>
      </c>
      <c r="V112" s="299">
        <f t="shared" ref="V112" si="350">ROUND(((V111+U111)/2)*V109,0)</f>
        <v>0</v>
      </c>
      <c r="W112" s="299">
        <f t="shared" ref="W112" si="351">ROUND(((W111+V111)/2)*W109,0)</f>
        <v>0</v>
      </c>
      <c r="X112" s="299">
        <f t="shared" ref="X112" si="352">ROUND(((X111+W111)/2)*X109,0)</f>
        <v>0</v>
      </c>
      <c r="Y112" s="299">
        <f t="shared" ref="Y112" si="353">ROUND(((Y111+X111)/2)*Y109,0)</f>
        <v>0</v>
      </c>
      <c r="Z112" s="299">
        <f t="shared" ref="Z112" si="354">ROUND(((Z111+Y111)/2)*Z109,0)</f>
        <v>0</v>
      </c>
      <c r="AA112" s="299">
        <f t="shared" ref="AA112" si="355">ROUND(((AA111+Z111)/2)*AA109,0)</f>
        <v>0</v>
      </c>
      <c r="AB112" s="299">
        <f t="shared" ref="AB112" si="356">ROUND(((AB111+AA111)/2)*AB109,0)</f>
        <v>0</v>
      </c>
      <c r="AC112" s="299">
        <f t="shared" ref="AC112" si="357">ROUND(((AC111+AB111)/2)*AC109,0)</f>
        <v>0</v>
      </c>
      <c r="AD112" s="299">
        <f t="shared" ref="AD112" si="358">ROUND(((AD111+AC111)/2)*AD109,0)</f>
        <v>0</v>
      </c>
      <c r="AE112" s="299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767</v>
      </c>
      <c r="C115" s="230"/>
      <c r="D115" s="230"/>
      <c r="E115" s="230"/>
      <c r="F115" s="230"/>
      <c r="G115" s="230"/>
      <c r="H115" s="230"/>
      <c r="I115" s="311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480</v>
      </c>
      <c r="C116" s="101"/>
      <c r="D116" s="101"/>
      <c r="E116" s="101"/>
      <c r="F116" s="101"/>
      <c r="G116" s="101"/>
      <c r="H116" s="101"/>
      <c r="I116" s="315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481</v>
      </c>
      <c r="C117" s="52"/>
      <c r="D117" s="52"/>
      <c r="E117" s="52"/>
      <c r="F117" s="52"/>
      <c r="G117" s="52"/>
      <c r="H117" s="52"/>
      <c r="I117" s="314"/>
      <c r="J117" s="52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343"/>
      <c r="AE117" s="343"/>
    </row>
    <row r="118" spans="2:31">
      <c r="B118" s="52" t="s">
        <v>486</v>
      </c>
      <c r="C118" s="52"/>
      <c r="D118" s="52"/>
      <c r="E118" s="52"/>
      <c r="F118" s="52"/>
      <c r="G118" s="52"/>
      <c r="H118" s="52"/>
      <c r="I118" s="314"/>
      <c r="J118" s="52"/>
      <c r="K118" s="343"/>
      <c r="L118" s="343"/>
      <c r="M118" s="343"/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2:31">
      <c r="B119" s="52" t="s">
        <v>483</v>
      </c>
      <c r="C119" s="52"/>
      <c r="D119" s="52"/>
      <c r="E119" s="52"/>
      <c r="F119" s="52"/>
      <c r="G119" s="52"/>
      <c r="H119" s="52"/>
      <c r="I119" s="314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740</v>
      </c>
      <c r="C120" s="52"/>
      <c r="D120" s="52"/>
      <c r="E120" s="52"/>
      <c r="F120" s="52"/>
      <c r="G120" s="52"/>
      <c r="H120" s="52"/>
      <c r="I120" s="314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741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744</v>
      </c>
      <c r="C122" s="87"/>
      <c r="D122" s="87"/>
      <c r="E122" s="87"/>
      <c r="F122" s="87"/>
      <c r="G122" s="87"/>
      <c r="H122" s="87"/>
      <c r="I122" s="87"/>
      <c r="J122" s="87"/>
      <c r="K122" s="299">
        <f>ROUND(((K121+K117)/2)*K119,0)</f>
        <v>0</v>
      </c>
      <c r="L122" s="299">
        <f>ROUND(((L121+K121)/2)*L119,0)</f>
        <v>0</v>
      </c>
      <c r="M122" s="299">
        <f t="shared" ref="M122:Q122" si="393">ROUND(((M121+L121)/2)*M119,0)</f>
        <v>0</v>
      </c>
      <c r="N122" s="299">
        <f t="shared" si="393"/>
        <v>0</v>
      </c>
      <c r="O122" s="299">
        <f t="shared" si="393"/>
        <v>0</v>
      </c>
      <c r="P122" s="299">
        <f t="shared" si="393"/>
        <v>0</v>
      </c>
      <c r="Q122" s="299">
        <f t="shared" si="393"/>
        <v>0</v>
      </c>
      <c r="R122" s="299">
        <f t="shared" ref="R122" si="394">ROUND(((R121+Q121)/2)*R119,0)</f>
        <v>0</v>
      </c>
      <c r="S122" s="299">
        <f t="shared" ref="S122" si="395">ROUND(((S121+R121)/2)*S119,0)</f>
        <v>0</v>
      </c>
      <c r="T122" s="299">
        <f t="shared" ref="T122" si="396">ROUND(((T121+S121)/2)*T119,0)</f>
        <v>0</v>
      </c>
      <c r="U122" s="299">
        <f t="shared" ref="U122" si="397">ROUND(((U121+T121)/2)*U119,0)</f>
        <v>0</v>
      </c>
      <c r="V122" s="299">
        <f t="shared" ref="V122" si="398">ROUND(((V121+U121)/2)*V119,0)</f>
        <v>0</v>
      </c>
      <c r="W122" s="299">
        <f t="shared" ref="W122" si="399">ROUND(((W121+V121)/2)*W119,0)</f>
        <v>0</v>
      </c>
      <c r="X122" s="299">
        <f t="shared" ref="X122" si="400">ROUND(((X121+W121)/2)*X119,0)</f>
        <v>0</v>
      </c>
      <c r="Y122" s="299">
        <f t="shared" ref="Y122" si="401">ROUND(((Y121+X121)/2)*Y119,0)</f>
        <v>0</v>
      </c>
      <c r="Z122" s="299">
        <f t="shared" ref="Z122" si="402">ROUND(((Z121+Y121)/2)*Z119,0)</f>
        <v>0</v>
      </c>
      <c r="AA122" s="299">
        <f t="shared" ref="AA122" si="403">ROUND(((AA121+Z121)/2)*AA119,0)</f>
        <v>0</v>
      </c>
      <c r="AB122" s="299">
        <f t="shared" ref="AB122" si="404">ROUND(((AB121+AA121)/2)*AB119,0)</f>
        <v>0</v>
      </c>
      <c r="AC122" s="299">
        <f t="shared" ref="AC122" si="405">ROUND(((AC121+AB121)/2)*AC119,0)</f>
        <v>0</v>
      </c>
      <c r="AD122" s="299">
        <f t="shared" ref="AD122" si="406">ROUND(((AD121+AC121)/2)*AD119,0)</f>
        <v>0</v>
      </c>
      <c r="AE122" s="299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766</v>
      </c>
      <c r="C125" s="230"/>
      <c r="D125" s="230"/>
      <c r="E125" s="230"/>
      <c r="F125" s="230"/>
      <c r="G125" s="230"/>
      <c r="H125" s="230"/>
      <c r="I125" s="311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480</v>
      </c>
      <c r="C126" s="101"/>
      <c r="D126" s="101"/>
      <c r="E126" s="101"/>
      <c r="F126" s="101"/>
      <c r="G126" s="101"/>
      <c r="H126" s="101"/>
      <c r="I126" s="315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481</v>
      </c>
      <c r="C127" s="52"/>
      <c r="D127" s="52"/>
      <c r="E127" s="52"/>
      <c r="F127" s="52"/>
      <c r="G127" s="52"/>
      <c r="H127" s="52"/>
      <c r="I127" s="314"/>
      <c r="J127" s="52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2:31">
      <c r="B128" s="52" t="s">
        <v>486</v>
      </c>
      <c r="C128" s="52"/>
      <c r="D128" s="52"/>
      <c r="E128" s="52"/>
      <c r="F128" s="52"/>
      <c r="G128" s="52"/>
      <c r="H128" s="52"/>
      <c r="I128" s="314"/>
      <c r="J128" s="52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2:31">
      <c r="B129" s="52" t="s">
        <v>483</v>
      </c>
      <c r="C129" s="52"/>
      <c r="D129" s="52"/>
      <c r="E129" s="52"/>
      <c r="F129" s="52"/>
      <c r="G129" s="52"/>
      <c r="H129" s="52"/>
      <c r="I129" s="314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484</v>
      </c>
      <c r="C130" s="52"/>
      <c r="D130" s="52"/>
      <c r="E130" s="52"/>
      <c r="F130" s="52"/>
      <c r="G130" s="52"/>
      <c r="H130" s="52"/>
      <c r="I130" s="314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309</v>
      </c>
      <c r="C131" s="87"/>
      <c r="D131" s="87"/>
      <c r="E131" s="87"/>
      <c r="F131" s="87"/>
      <c r="G131" s="87"/>
      <c r="H131" s="87"/>
      <c r="I131" s="316"/>
      <c r="J131" s="87"/>
      <c r="K131" s="299">
        <f>ROUND(((K130+K127)/2)*K129,0)</f>
        <v>0</v>
      </c>
      <c r="L131" s="299">
        <f>ROUND(((L130+K130)/2)*L129,0)</f>
        <v>0</v>
      </c>
      <c r="M131" s="299">
        <f t="shared" ref="M131:Q131" si="439">ROUND(((M130+L130)/2)*M129,0)</f>
        <v>0</v>
      </c>
      <c r="N131" s="299">
        <f t="shared" si="439"/>
        <v>0</v>
      </c>
      <c r="O131" s="299">
        <f t="shared" si="439"/>
        <v>0</v>
      </c>
      <c r="P131" s="299">
        <f t="shared" si="439"/>
        <v>0</v>
      </c>
      <c r="Q131" s="299">
        <f t="shared" si="439"/>
        <v>0</v>
      </c>
      <c r="R131" s="299">
        <f t="shared" ref="R131" si="440">ROUND(((R130+Q130)/2)*R129,0)</f>
        <v>0</v>
      </c>
      <c r="S131" s="299">
        <f t="shared" ref="S131" si="441">ROUND(((S130+R130)/2)*S129,0)</f>
        <v>0</v>
      </c>
      <c r="T131" s="299">
        <f t="shared" ref="T131" si="442">ROUND(((T130+S130)/2)*T129,0)</f>
        <v>0</v>
      </c>
      <c r="U131" s="299">
        <f t="shared" ref="U131" si="443">ROUND(((U130+T130)/2)*U129,0)</f>
        <v>0</v>
      </c>
      <c r="V131" s="299">
        <f t="shared" ref="V131" si="444">ROUND(((V130+U130)/2)*V129,0)</f>
        <v>0</v>
      </c>
      <c r="W131" s="299">
        <f t="shared" ref="W131" si="445">ROUND(((W130+V130)/2)*W129,0)</f>
        <v>0</v>
      </c>
      <c r="X131" s="299">
        <f t="shared" ref="X131" si="446">ROUND(((X130+W130)/2)*X129,0)</f>
        <v>0</v>
      </c>
      <c r="Y131" s="299">
        <f t="shared" ref="Y131" si="447">ROUND(((Y130+X130)/2)*Y129,0)</f>
        <v>0</v>
      </c>
      <c r="Z131" s="299">
        <f t="shared" ref="Z131" si="448">ROUND(((Z130+Y130)/2)*Z129,0)</f>
        <v>0</v>
      </c>
      <c r="AA131" s="299">
        <f t="shared" ref="AA131" si="449">ROUND(((AA130+Z130)/2)*AA129,0)</f>
        <v>0</v>
      </c>
      <c r="AB131" s="299">
        <f t="shared" ref="AB131" si="450">ROUND(((AB130+AA130)/2)*AB129,0)</f>
        <v>0</v>
      </c>
      <c r="AC131" s="299">
        <f t="shared" ref="AC131" si="451">ROUND(((AC130+AB130)/2)*AC129,0)</f>
        <v>0</v>
      </c>
      <c r="AD131" s="299">
        <f t="shared" ref="AD131" si="452">ROUND(((AD130+AC130)/2)*AD129,0)</f>
        <v>0</v>
      </c>
      <c r="AE131" s="299">
        <f t="shared" ref="AE131" si="453">ROUND(((AE130+AD130)/2)*AE129,0)</f>
        <v>0</v>
      </c>
    </row>
    <row r="132" spans="2:31"/>
    <row r="133" spans="2:31">
      <c r="K133" s="300"/>
      <c r="L133" s="300"/>
      <c r="M133" s="300"/>
      <c r="N133" s="300"/>
      <c r="O133" s="300"/>
      <c r="P133" s="300"/>
      <c r="Q133" s="300"/>
      <c r="R133" s="300"/>
      <c r="S133" s="300"/>
      <c r="T133" s="300"/>
      <c r="U133" s="300"/>
      <c r="V133" s="300"/>
      <c r="W133" s="300"/>
      <c r="X133" s="300"/>
      <c r="Y133" s="300"/>
      <c r="Z133" s="300"/>
      <c r="AA133" s="300"/>
      <c r="AB133" s="300"/>
      <c r="AC133" s="300"/>
      <c r="AD133" s="300"/>
      <c r="AE133" s="300"/>
    </row>
    <row r="134" spans="2:31">
      <c r="B134" s="235" t="s">
        <v>801</v>
      </c>
      <c r="C134" s="230"/>
      <c r="D134" s="230"/>
      <c r="E134" s="230"/>
      <c r="F134" s="230"/>
      <c r="G134" s="230"/>
      <c r="H134" s="230"/>
      <c r="I134" s="311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480</v>
      </c>
      <c r="C135" s="101"/>
      <c r="D135" s="101"/>
      <c r="E135" s="101"/>
      <c r="F135" s="101"/>
      <c r="G135" s="101"/>
      <c r="H135" s="101"/>
      <c r="I135" s="315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481</v>
      </c>
      <c r="C136" s="52"/>
      <c r="D136" s="52"/>
      <c r="E136" s="52"/>
      <c r="F136" s="52"/>
      <c r="G136" s="52"/>
      <c r="H136" s="52"/>
      <c r="I136" s="314"/>
      <c r="J136" s="52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2:31">
      <c r="B137" s="52" t="s">
        <v>486</v>
      </c>
      <c r="C137" s="52"/>
      <c r="D137" s="52"/>
      <c r="E137" s="52"/>
      <c r="F137" s="52"/>
      <c r="G137" s="52"/>
      <c r="H137" s="52"/>
      <c r="I137" s="314"/>
      <c r="J137" s="52"/>
      <c r="K137" s="343"/>
      <c r="L137" s="343"/>
      <c r="M137" s="343"/>
      <c r="N137" s="343"/>
      <c r="O137" s="343"/>
      <c r="P137" s="343"/>
      <c r="Q137" s="343"/>
      <c r="R137" s="343"/>
      <c r="S137" s="343"/>
      <c r="T137" s="343"/>
      <c r="U137" s="343"/>
      <c r="V137" s="343"/>
      <c r="W137" s="343"/>
      <c r="X137" s="343"/>
      <c r="Y137" s="343"/>
      <c r="Z137" s="343"/>
      <c r="AA137" s="343"/>
      <c r="AB137" s="343"/>
      <c r="AC137" s="343"/>
      <c r="AD137" s="343"/>
      <c r="AE137" s="343"/>
    </row>
    <row r="138" spans="2:31">
      <c r="B138" s="52" t="s">
        <v>484</v>
      </c>
      <c r="C138" s="52"/>
      <c r="D138" s="52"/>
      <c r="E138" s="52"/>
      <c r="F138" s="52"/>
      <c r="G138" s="52"/>
      <c r="H138" s="52"/>
      <c r="I138" s="314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309</v>
      </c>
      <c r="C139" s="87"/>
      <c r="D139" s="87"/>
      <c r="E139" s="87"/>
      <c r="F139" s="87"/>
      <c r="G139" s="87"/>
      <c r="H139" s="87"/>
      <c r="I139" s="316"/>
      <c r="J139" s="87"/>
      <c r="K139" s="406"/>
      <c r="L139" s="406"/>
      <c r="M139" s="406"/>
      <c r="N139" s="406"/>
      <c r="O139" s="406"/>
      <c r="P139" s="406"/>
      <c r="Q139" s="406"/>
      <c r="R139" s="406"/>
      <c r="S139" s="406"/>
      <c r="T139" s="406"/>
      <c r="U139" s="406"/>
      <c r="V139" s="406"/>
      <c r="W139" s="406"/>
      <c r="X139" s="406"/>
      <c r="Y139" s="406"/>
      <c r="Z139" s="406"/>
      <c r="AA139" s="406"/>
      <c r="AB139" s="406"/>
      <c r="AC139" s="406"/>
      <c r="AD139" s="406"/>
      <c r="AE139" s="406"/>
    </row>
    <row r="140" spans="2:31">
      <c r="L140" s="5"/>
    </row>
    <row r="141" spans="2:31"/>
    <row r="142" spans="2:31" hidden="1">
      <c r="B142" s="577" t="s">
        <v>786</v>
      </c>
      <c r="C142" s="578"/>
      <c r="D142" s="578"/>
      <c r="E142" s="578"/>
      <c r="F142" s="578"/>
      <c r="G142" s="578"/>
      <c r="H142" s="578"/>
      <c r="I142" s="578"/>
      <c r="J142" s="579"/>
      <c r="K142" s="579" t="str">
        <f>K134</f>
        <v>Uzupełnij dane</v>
      </c>
      <c r="L142" s="579" t="str">
        <f t="shared" ref="L142:Q142" si="472">L134</f>
        <v/>
      </c>
      <c r="M142" s="579" t="str">
        <f t="shared" si="472"/>
        <v/>
      </c>
      <c r="N142" s="579" t="str">
        <f t="shared" si="472"/>
        <v/>
      </c>
      <c r="O142" s="579" t="str">
        <f t="shared" si="472"/>
        <v/>
      </c>
      <c r="P142" s="579" t="str">
        <f t="shared" si="472"/>
        <v/>
      </c>
      <c r="Q142" s="579" t="str">
        <f t="shared" si="472"/>
        <v/>
      </c>
      <c r="R142" s="579" t="str">
        <f t="shared" ref="R142:AE142" si="473">R134</f>
        <v/>
      </c>
      <c r="S142" s="579" t="str">
        <f t="shared" si="473"/>
        <v/>
      </c>
      <c r="T142" s="579" t="str">
        <f t="shared" si="473"/>
        <v/>
      </c>
      <c r="U142" s="579" t="str">
        <f t="shared" si="473"/>
        <v/>
      </c>
      <c r="V142" s="579" t="str">
        <f t="shared" si="473"/>
        <v/>
      </c>
      <c r="W142" s="579" t="str">
        <f t="shared" si="473"/>
        <v/>
      </c>
      <c r="X142" s="579" t="str">
        <f t="shared" si="473"/>
        <v/>
      </c>
      <c r="Y142" s="579" t="str">
        <f t="shared" si="473"/>
        <v/>
      </c>
      <c r="Z142" s="579" t="str">
        <f t="shared" si="473"/>
        <v/>
      </c>
      <c r="AA142" s="579" t="str">
        <f t="shared" si="473"/>
        <v/>
      </c>
      <c r="AB142" s="579" t="str">
        <f t="shared" si="473"/>
        <v/>
      </c>
      <c r="AC142" s="579" t="str">
        <f t="shared" si="473"/>
        <v/>
      </c>
      <c r="AD142" s="579" t="str">
        <f t="shared" si="473"/>
        <v/>
      </c>
      <c r="AE142" s="579" t="str">
        <f t="shared" si="473"/>
        <v/>
      </c>
    </row>
    <row r="143" spans="2:31" hidden="1">
      <c r="B143" s="572" t="s">
        <v>770</v>
      </c>
      <c r="C143" s="573"/>
      <c r="D143" s="573"/>
      <c r="E143" s="573"/>
      <c r="F143" s="573"/>
      <c r="G143" s="573"/>
      <c r="H143" s="573"/>
      <c r="I143" s="574"/>
      <c r="J143" s="575"/>
      <c r="K143" s="576">
        <f>ROUND(K137,0)</f>
        <v>0</v>
      </c>
      <c r="L143" s="576">
        <f t="shared" ref="L143:Q143" si="474">ROUND(L137,0)</f>
        <v>0</v>
      </c>
      <c r="M143" s="576">
        <f t="shared" si="474"/>
        <v>0</v>
      </c>
      <c r="N143" s="576">
        <f t="shared" si="474"/>
        <v>0</v>
      </c>
      <c r="O143" s="576">
        <f t="shared" si="474"/>
        <v>0</v>
      </c>
      <c r="P143" s="576">
        <f t="shared" si="474"/>
        <v>0</v>
      </c>
      <c r="Q143" s="576">
        <f t="shared" si="474"/>
        <v>0</v>
      </c>
      <c r="R143" s="576">
        <f t="shared" ref="R143:AE143" si="475">ROUND(R137,0)</f>
        <v>0</v>
      </c>
      <c r="S143" s="576">
        <f t="shared" si="475"/>
        <v>0</v>
      </c>
      <c r="T143" s="576">
        <f t="shared" si="475"/>
        <v>0</v>
      </c>
      <c r="U143" s="576">
        <f t="shared" si="475"/>
        <v>0</v>
      </c>
      <c r="V143" s="576">
        <f t="shared" si="475"/>
        <v>0</v>
      </c>
      <c r="W143" s="576">
        <f t="shared" si="475"/>
        <v>0</v>
      </c>
      <c r="X143" s="576">
        <f t="shared" si="475"/>
        <v>0</v>
      </c>
      <c r="Y143" s="576">
        <f t="shared" si="475"/>
        <v>0</v>
      </c>
      <c r="Z143" s="576">
        <f t="shared" si="475"/>
        <v>0</v>
      </c>
      <c r="AA143" s="576">
        <f t="shared" si="475"/>
        <v>0</v>
      </c>
      <c r="AB143" s="576">
        <f t="shared" si="475"/>
        <v>0</v>
      </c>
      <c r="AC143" s="576">
        <f t="shared" si="475"/>
        <v>0</v>
      </c>
      <c r="AD143" s="576">
        <f t="shared" si="475"/>
        <v>0</v>
      </c>
      <c r="AE143" s="576">
        <f t="shared" si="475"/>
        <v>0</v>
      </c>
    </row>
    <row r="144" spans="2:31" hidden="1">
      <c r="B144" s="303"/>
      <c r="J144" s="563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2:31" hidden="1">
      <c r="B145" s="303"/>
      <c r="J145" s="563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2:31" hidden="1">
      <c r="B146" s="303"/>
      <c r="J146" s="563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2:31" hidden="1">
      <c r="B147" s="303"/>
      <c r="J147" s="563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2:31" hidden="1">
      <c r="B148" s="303"/>
      <c r="J148" s="563"/>
      <c r="K148" s="343"/>
      <c r="L148" s="343"/>
      <c r="M148" s="343"/>
      <c r="N148" s="343"/>
      <c r="O148" s="343"/>
      <c r="P148" s="343"/>
      <c r="Q148" s="343"/>
      <c r="R148" s="343"/>
      <c r="S148" s="343"/>
      <c r="T148" s="343"/>
      <c r="U148" s="343"/>
      <c r="V148" s="343"/>
      <c r="W148" s="343"/>
      <c r="X148" s="343"/>
      <c r="Y148" s="343"/>
      <c r="Z148" s="343"/>
      <c r="AA148" s="343"/>
      <c r="AB148" s="343"/>
      <c r="AC148" s="343"/>
      <c r="AD148" s="343"/>
      <c r="AE148" s="343"/>
    </row>
    <row r="149" spans="2:31" hidden="1">
      <c r="B149" s="303"/>
      <c r="J149" s="563"/>
      <c r="K149" s="343"/>
      <c r="L149" s="343"/>
      <c r="M149" s="343"/>
      <c r="N149" s="343"/>
      <c r="O149" s="343"/>
      <c r="P149" s="343"/>
      <c r="Q149" s="343"/>
      <c r="R149" s="343"/>
      <c r="S149" s="343"/>
      <c r="T149" s="343"/>
      <c r="U149" s="343"/>
      <c r="V149" s="343"/>
      <c r="W149" s="343"/>
      <c r="X149" s="343"/>
      <c r="Y149" s="343"/>
      <c r="Z149" s="343"/>
      <c r="AA149" s="343"/>
      <c r="AB149" s="343"/>
      <c r="AC149" s="343"/>
      <c r="AD149" s="343"/>
      <c r="AE149" s="343"/>
    </row>
    <row r="150" spans="2:31" hidden="1">
      <c r="B150" s="303"/>
      <c r="J150" s="563"/>
      <c r="K150" s="343"/>
      <c r="L150" s="343"/>
      <c r="M150" s="343"/>
      <c r="N150" s="343"/>
      <c r="O150" s="343"/>
      <c r="P150" s="343"/>
      <c r="Q150" s="343"/>
      <c r="R150" s="343"/>
      <c r="S150" s="343"/>
      <c r="T150" s="343"/>
      <c r="U150" s="343"/>
      <c r="V150" s="343"/>
      <c r="W150" s="343"/>
      <c r="X150" s="343"/>
      <c r="Y150" s="343"/>
      <c r="Z150" s="343"/>
      <c r="AA150" s="343"/>
      <c r="AB150" s="343"/>
      <c r="AC150" s="343"/>
      <c r="AD150" s="343"/>
      <c r="AE150" s="343"/>
    </row>
    <row r="151" spans="2:31" hidden="1">
      <c r="B151" s="1" t="s">
        <v>771</v>
      </c>
      <c r="K151" s="5">
        <f>ROUND(SUM(K144:K150),0)</f>
        <v>0</v>
      </c>
      <c r="L151" s="5">
        <f t="shared" ref="L151:Q151" si="476">ROUND(SUM(L144:L150),0)</f>
        <v>0</v>
      </c>
      <c r="M151" s="5">
        <f t="shared" si="476"/>
        <v>0</v>
      </c>
      <c r="N151" s="5">
        <f t="shared" si="476"/>
        <v>0</v>
      </c>
      <c r="O151" s="5">
        <f t="shared" si="476"/>
        <v>0</v>
      </c>
      <c r="P151" s="5">
        <f t="shared" si="476"/>
        <v>0</v>
      </c>
      <c r="Q151" s="5">
        <f t="shared" si="476"/>
        <v>0</v>
      </c>
      <c r="R151" s="5">
        <f t="shared" ref="R151:AE151" si="477">ROUND(SUM(R144:R150),0)</f>
        <v>0</v>
      </c>
      <c r="S151" s="5">
        <f t="shared" si="477"/>
        <v>0</v>
      </c>
      <c r="T151" s="5">
        <f t="shared" si="477"/>
        <v>0</v>
      </c>
      <c r="U151" s="5">
        <f t="shared" si="477"/>
        <v>0</v>
      </c>
      <c r="V151" s="5">
        <f t="shared" si="477"/>
        <v>0</v>
      </c>
      <c r="W151" s="5">
        <f t="shared" si="477"/>
        <v>0</v>
      </c>
      <c r="X151" s="5">
        <f t="shared" si="477"/>
        <v>0</v>
      </c>
      <c r="Y151" s="5">
        <f t="shared" si="477"/>
        <v>0</v>
      </c>
      <c r="Z151" s="5">
        <f t="shared" si="477"/>
        <v>0</v>
      </c>
      <c r="AA151" s="5">
        <f t="shared" si="477"/>
        <v>0</v>
      </c>
      <c r="AB151" s="5">
        <f t="shared" si="477"/>
        <v>0</v>
      </c>
      <c r="AC151" s="5">
        <f t="shared" si="477"/>
        <v>0</v>
      </c>
      <c r="AD151" s="5">
        <f t="shared" si="477"/>
        <v>0</v>
      </c>
      <c r="AE151" s="5">
        <f t="shared" si="477"/>
        <v>0</v>
      </c>
    </row>
    <row r="152" spans="2:31" hidden="1">
      <c r="B152" s="560" t="s">
        <v>772</v>
      </c>
      <c r="C152" s="560"/>
      <c r="D152" s="560"/>
      <c r="E152" s="560"/>
      <c r="F152" s="560"/>
      <c r="G152" s="560"/>
      <c r="H152" s="560"/>
      <c r="I152" s="561"/>
      <c r="J152" s="560"/>
      <c r="K152" s="562">
        <f>ROUND(K143-K151,0)</f>
        <v>0</v>
      </c>
      <c r="L152" s="562">
        <f t="shared" ref="L152:Q152" si="478">ROUND(L143-L151,0)</f>
        <v>0</v>
      </c>
      <c r="M152" s="562">
        <f t="shared" si="478"/>
        <v>0</v>
      </c>
      <c r="N152" s="562">
        <f t="shared" si="478"/>
        <v>0</v>
      </c>
      <c r="O152" s="562">
        <f t="shared" si="478"/>
        <v>0</v>
      </c>
      <c r="P152" s="562">
        <f t="shared" si="478"/>
        <v>0</v>
      </c>
      <c r="Q152" s="562">
        <f t="shared" si="478"/>
        <v>0</v>
      </c>
      <c r="R152" s="562">
        <f t="shared" ref="R152:AE152" si="479">ROUND(R143-R151,0)</f>
        <v>0</v>
      </c>
      <c r="S152" s="562">
        <f t="shared" si="479"/>
        <v>0</v>
      </c>
      <c r="T152" s="562">
        <f t="shared" si="479"/>
        <v>0</v>
      </c>
      <c r="U152" s="562">
        <f t="shared" si="479"/>
        <v>0</v>
      </c>
      <c r="V152" s="562">
        <f t="shared" si="479"/>
        <v>0</v>
      </c>
      <c r="W152" s="562">
        <f t="shared" si="479"/>
        <v>0</v>
      </c>
      <c r="X152" s="562">
        <f t="shared" si="479"/>
        <v>0</v>
      </c>
      <c r="Y152" s="562">
        <f t="shared" si="479"/>
        <v>0</v>
      </c>
      <c r="Z152" s="562">
        <f t="shared" si="479"/>
        <v>0</v>
      </c>
      <c r="AA152" s="562">
        <f t="shared" si="479"/>
        <v>0</v>
      </c>
      <c r="AB152" s="562">
        <f t="shared" si="479"/>
        <v>0</v>
      </c>
      <c r="AC152" s="562">
        <f t="shared" si="479"/>
        <v>0</v>
      </c>
      <c r="AD152" s="562">
        <f t="shared" si="479"/>
        <v>0</v>
      </c>
      <c r="AE152" s="562">
        <f t="shared" si="479"/>
        <v>0</v>
      </c>
    </row>
    <row r="154" spans="2:31" ht="12" hidden="1" customHeight="1">
      <c r="B154" s="188" t="s">
        <v>322</v>
      </c>
      <c r="J154" s="188"/>
      <c r="K154" s="662" t="s">
        <v>832</v>
      </c>
      <c r="L154" s="662"/>
      <c r="M154" s="662"/>
      <c r="N154" s="662"/>
      <c r="O154" s="662"/>
      <c r="P154" s="662"/>
      <c r="Q154" s="639"/>
      <c r="R154" s="639"/>
      <c r="S154" s="639"/>
      <c r="T154" s="639"/>
      <c r="U154" s="639"/>
      <c r="V154" s="639"/>
      <c r="W154" s="639"/>
      <c r="X154" s="639"/>
      <c r="Y154" s="639"/>
      <c r="Z154" s="639"/>
      <c r="AA154" s="639"/>
      <c r="AB154" s="639"/>
      <c r="AC154" s="639"/>
      <c r="AD154" s="639"/>
      <c r="AE154" s="639"/>
    </row>
    <row r="155" spans="2:31" hidden="1">
      <c r="B155" s="37" t="str">
        <f t="shared" ref="B155:B161" si="480">IF(ISBLANK(B144),"",B144)</f>
        <v/>
      </c>
      <c r="I155" s="1"/>
      <c r="J155" s="563"/>
      <c r="K155" s="558"/>
      <c r="L155" s="558"/>
      <c r="M155" s="558"/>
      <c r="N155" s="558"/>
      <c r="O155" s="558"/>
      <c r="P155" s="558"/>
      <c r="Q155" s="558"/>
      <c r="R155" s="558"/>
      <c r="S155" s="558"/>
      <c r="T155" s="558"/>
      <c r="U155" s="558"/>
      <c r="V155" s="558"/>
      <c r="W155" s="558"/>
      <c r="X155" s="558"/>
      <c r="Y155" s="558"/>
      <c r="Z155" s="558"/>
      <c r="AA155" s="558"/>
      <c r="AB155" s="558"/>
      <c r="AC155" s="558"/>
      <c r="AD155" s="558"/>
      <c r="AE155" s="558"/>
    </row>
    <row r="156" spans="2:31" hidden="1">
      <c r="B156" s="37" t="str">
        <f t="shared" si="480"/>
        <v/>
      </c>
      <c r="I156" s="1"/>
      <c r="J156" s="563"/>
      <c r="K156" s="558"/>
      <c r="L156" s="558"/>
      <c r="M156" s="558"/>
      <c r="N156" s="558"/>
      <c r="O156" s="558"/>
      <c r="P156" s="558"/>
      <c r="Q156" s="558"/>
      <c r="R156" s="558"/>
      <c r="S156" s="558"/>
      <c r="T156" s="558"/>
      <c r="U156" s="558"/>
      <c r="V156" s="558"/>
      <c r="W156" s="558"/>
      <c r="X156" s="558"/>
      <c r="Y156" s="558"/>
      <c r="Z156" s="558"/>
      <c r="AA156" s="558"/>
      <c r="AB156" s="558"/>
      <c r="AC156" s="558"/>
      <c r="AD156" s="558"/>
      <c r="AE156" s="558"/>
    </row>
    <row r="157" spans="2:31" hidden="1">
      <c r="B157" s="37" t="str">
        <f t="shared" si="480"/>
        <v/>
      </c>
      <c r="I157" s="1"/>
      <c r="J157" s="563"/>
      <c r="K157" s="558"/>
      <c r="L157" s="558"/>
      <c r="M157" s="558"/>
      <c r="N157" s="558"/>
      <c r="O157" s="558"/>
      <c r="P157" s="558"/>
      <c r="Q157" s="558"/>
      <c r="R157" s="558"/>
      <c r="S157" s="558"/>
      <c r="T157" s="558"/>
      <c r="U157" s="558"/>
      <c r="V157" s="558"/>
      <c r="W157" s="558"/>
      <c r="X157" s="558"/>
      <c r="Y157" s="558"/>
      <c r="Z157" s="558"/>
      <c r="AA157" s="558"/>
      <c r="AB157" s="558"/>
      <c r="AC157" s="558"/>
      <c r="AD157" s="558"/>
      <c r="AE157" s="558"/>
    </row>
    <row r="158" spans="2:31" hidden="1">
      <c r="B158" s="37" t="str">
        <f t="shared" si="480"/>
        <v/>
      </c>
      <c r="I158" s="1"/>
      <c r="J158" s="563"/>
      <c r="K158" s="558"/>
      <c r="L158" s="558"/>
      <c r="M158" s="558"/>
      <c r="N158" s="558"/>
      <c r="O158" s="558"/>
      <c r="P158" s="558"/>
      <c r="Q158" s="558"/>
      <c r="R158" s="558"/>
      <c r="S158" s="558"/>
      <c r="T158" s="558"/>
      <c r="U158" s="558"/>
      <c r="V158" s="558"/>
      <c r="W158" s="558"/>
      <c r="X158" s="558"/>
      <c r="Y158" s="558"/>
      <c r="Z158" s="558"/>
      <c r="AA158" s="558"/>
      <c r="AB158" s="558"/>
      <c r="AC158" s="558"/>
      <c r="AD158" s="558"/>
      <c r="AE158" s="558"/>
    </row>
    <row r="159" spans="2:31" hidden="1">
      <c r="B159" s="37" t="str">
        <f t="shared" si="480"/>
        <v/>
      </c>
      <c r="I159" s="1"/>
      <c r="J159" s="563"/>
      <c r="K159" s="558"/>
      <c r="L159" s="558"/>
      <c r="M159" s="558"/>
      <c r="N159" s="558"/>
      <c r="O159" s="558"/>
      <c r="P159" s="558"/>
      <c r="Q159" s="558"/>
      <c r="R159" s="558"/>
      <c r="S159" s="558"/>
      <c r="T159" s="558"/>
      <c r="U159" s="558"/>
      <c r="V159" s="558"/>
      <c r="W159" s="558"/>
      <c r="X159" s="558"/>
      <c r="Y159" s="558"/>
      <c r="Z159" s="558"/>
      <c r="AA159" s="558"/>
      <c r="AB159" s="558"/>
      <c r="AC159" s="558"/>
      <c r="AD159" s="558"/>
      <c r="AE159" s="558"/>
    </row>
    <row r="160" spans="2:31" hidden="1">
      <c r="B160" s="37" t="str">
        <f t="shared" si="480"/>
        <v/>
      </c>
      <c r="I160" s="1"/>
      <c r="J160" s="563"/>
      <c r="K160" s="558"/>
      <c r="L160" s="558"/>
      <c r="M160" s="558"/>
      <c r="N160" s="558"/>
      <c r="O160" s="558"/>
      <c r="P160" s="558"/>
      <c r="Q160" s="558"/>
      <c r="R160" s="558"/>
      <c r="S160" s="558"/>
      <c r="T160" s="558"/>
      <c r="U160" s="558"/>
      <c r="V160" s="558"/>
      <c r="W160" s="558"/>
      <c r="X160" s="558"/>
      <c r="Y160" s="558"/>
      <c r="Z160" s="558"/>
      <c r="AA160" s="558"/>
      <c r="AB160" s="558"/>
      <c r="AC160" s="558"/>
      <c r="AD160" s="558"/>
      <c r="AE160" s="558"/>
    </row>
    <row r="161" spans="2:37" hidden="1">
      <c r="B161" s="37" t="str">
        <f t="shared" si="480"/>
        <v/>
      </c>
      <c r="I161" s="1"/>
      <c r="J161" s="563"/>
      <c r="K161" s="558"/>
      <c r="L161" s="558"/>
      <c r="M161" s="558"/>
      <c r="N161" s="558"/>
      <c r="O161" s="558"/>
      <c r="P161" s="558"/>
      <c r="Q161" s="558"/>
      <c r="R161" s="558"/>
      <c r="S161" s="558"/>
      <c r="T161" s="558"/>
      <c r="U161" s="558"/>
      <c r="V161" s="558"/>
      <c r="W161" s="558"/>
      <c r="X161" s="558"/>
      <c r="Y161" s="558"/>
      <c r="Z161" s="558"/>
      <c r="AA161" s="558"/>
      <c r="AB161" s="558"/>
      <c r="AC161" s="558"/>
      <c r="AD161" s="558"/>
      <c r="AE161" s="558"/>
    </row>
    <row r="162" spans="2:37" hidden="1"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B162" s="89"/>
      <c r="AC162" s="89"/>
      <c r="AD162" s="89"/>
      <c r="AE162" s="89"/>
    </row>
    <row r="163" spans="2:37" hidden="1">
      <c r="B163" s="188" t="s">
        <v>768</v>
      </c>
      <c r="J163" s="188"/>
      <c r="K163" s="637"/>
      <c r="L163" s="638"/>
      <c r="M163" s="638"/>
      <c r="N163" s="638"/>
      <c r="O163" s="638"/>
      <c r="P163" s="638"/>
      <c r="Q163" s="638"/>
      <c r="R163" s="638"/>
      <c r="S163" s="638"/>
      <c r="T163" s="638"/>
      <c r="U163" s="638"/>
      <c r="V163" s="638"/>
      <c r="W163" s="638"/>
      <c r="X163" s="638"/>
      <c r="Y163" s="638"/>
      <c r="Z163" s="638"/>
      <c r="AA163" s="638"/>
      <c r="AB163" s="638"/>
      <c r="AC163" s="638"/>
      <c r="AD163" s="638"/>
      <c r="AE163" s="638"/>
    </row>
    <row r="164" spans="2:37" hidden="1">
      <c r="B164" s="37" t="str">
        <f>IF(ISBLANK(B144),"",B144)</f>
        <v/>
      </c>
      <c r="I164" s="1"/>
      <c r="J164" s="563"/>
      <c r="K164" s="564">
        <f>ROUND(K155*K144,0)</f>
        <v>0</v>
      </c>
      <c r="L164" s="564">
        <f t="shared" ref="L164:Q164" si="481">ROUND(L155*L144,0)</f>
        <v>0</v>
      </c>
      <c r="M164" s="564">
        <f t="shared" si="481"/>
        <v>0</v>
      </c>
      <c r="N164" s="564">
        <f t="shared" si="481"/>
        <v>0</v>
      </c>
      <c r="O164" s="564">
        <f t="shared" si="481"/>
        <v>0</v>
      </c>
      <c r="P164" s="564">
        <f t="shared" si="481"/>
        <v>0</v>
      </c>
      <c r="Q164" s="564">
        <f t="shared" si="481"/>
        <v>0</v>
      </c>
      <c r="R164" s="564">
        <f t="shared" ref="R164:AE164" si="482">ROUND(R155*R144,0)</f>
        <v>0</v>
      </c>
      <c r="S164" s="564">
        <f t="shared" si="482"/>
        <v>0</v>
      </c>
      <c r="T164" s="564">
        <f t="shared" si="482"/>
        <v>0</v>
      </c>
      <c r="U164" s="564">
        <f t="shared" si="482"/>
        <v>0</v>
      </c>
      <c r="V164" s="564">
        <f t="shared" si="482"/>
        <v>0</v>
      </c>
      <c r="W164" s="564">
        <f t="shared" si="482"/>
        <v>0</v>
      </c>
      <c r="X164" s="564">
        <f t="shared" si="482"/>
        <v>0</v>
      </c>
      <c r="Y164" s="564">
        <f t="shared" si="482"/>
        <v>0</v>
      </c>
      <c r="Z164" s="564">
        <f t="shared" si="482"/>
        <v>0</v>
      </c>
      <c r="AA164" s="564">
        <f t="shared" si="482"/>
        <v>0</v>
      </c>
      <c r="AB164" s="564">
        <f t="shared" si="482"/>
        <v>0</v>
      </c>
      <c r="AC164" s="564">
        <f t="shared" si="482"/>
        <v>0</v>
      </c>
      <c r="AD164" s="564">
        <f t="shared" si="482"/>
        <v>0</v>
      </c>
      <c r="AE164" s="564">
        <f t="shared" si="482"/>
        <v>0</v>
      </c>
    </row>
    <row r="165" spans="2:37" hidden="1">
      <c r="B165" s="37" t="str">
        <f t="shared" ref="B165:B170" si="483">IF(ISBLANK(B145),"",B145)</f>
        <v/>
      </c>
      <c r="I165" s="1"/>
      <c r="J165" s="563"/>
      <c r="K165" s="564">
        <f t="shared" ref="K165:Q170" si="484">ROUND(K156*K145,0)</f>
        <v>0</v>
      </c>
      <c r="L165" s="564">
        <f t="shared" si="484"/>
        <v>0</v>
      </c>
      <c r="M165" s="564">
        <f t="shared" si="484"/>
        <v>0</v>
      </c>
      <c r="N165" s="564">
        <f t="shared" si="484"/>
        <v>0</v>
      </c>
      <c r="O165" s="564">
        <f t="shared" si="484"/>
        <v>0</v>
      </c>
      <c r="P165" s="564">
        <f t="shared" si="484"/>
        <v>0</v>
      </c>
      <c r="Q165" s="564">
        <f t="shared" si="484"/>
        <v>0</v>
      </c>
      <c r="R165" s="564">
        <f t="shared" ref="R165:AE165" si="485">ROUND(R156*R145,0)</f>
        <v>0</v>
      </c>
      <c r="S165" s="564">
        <f t="shared" si="485"/>
        <v>0</v>
      </c>
      <c r="T165" s="564">
        <f t="shared" si="485"/>
        <v>0</v>
      </c>
      <c r="U165" s="564">
        <f t="shared" si="485"/>
        <v>0</v>
      </c>
      <c r="V165" s="564">
        <f t="shared" si="485"/>
        <v>0</v>
      </c>
      <c r="W165" s="564">
        <f t="shared" si="485"/>
        <v>0</v>
      </c>
      <c r="X165" s="564">
        <f t="shared" si="485"/>
        <v>0</v>
      </c>
      <c r="Y165" s="564">
        <f t="shared" si="485"/>
        <v>0</v>
      </c>
      <c r="Z165" s="564">
        <f t="shared" si="485"/>
        <v>0</v>
      </c>
      <c r="AA165" s="564">
        <f t="shared" si="485"/>
        <v>0</v>
      </c>
      <c r="AB165" s="564">
        <f t="shared" si="485"/>
        <v>0</v>
      </c>
      <c r="AC165" s="564">
        <f t="shared" si="485"/>
        <v>0</v>
      </c>
      <c r="AD165" s="564">
        <f t="shared" si="485"/>
        <v>0</v>
      </c>
      <c r="AE165" s="564">
        <f t="shared" si="485"/>
        <v>0</v>
      </c>
    </row>
    <row r="166" spans="2:37" hidden="1">
      <c r="B166" s="37" t="str">
        <f t="shared" si="483"/>
        <v/>
      </c>
      <c r="I166" s="1"/>
      <c r="J166" s="563"/>
      <c r="K166" s="564">
        <f t="shared" si="484"/>
        <v>0</v>
      </c>
      <c r="L166" s="564">
        <f t="shared" si="484"/>
        <v>0</v>
      </c>
      <c r="M166" s="564">
        <f t="shared" si="484"/>
        <v>0</v>
      </c>
      <c r="N166" s="564">
        <f t="shared" si="484"/>
        <v>0</v>
      </c>
      <c r="O166" s="564">
        <f t="shared" si="484"/>
        <v>0</v>
      </c>
      <c r="P166" s="564">
        <f t="shared" si="484"/>
        <v>0</v>
      </c>
      <c r="Q166" s="564">
        <f t="shared" si="484"/>
        <v>0</v>
      </c>
      <c r="R166" s="564">
        <f t="shared" ref="R166:AE166" si="486">ROUND(R157*R146,0)</f>
        <v>0</v>
      </c>
      <c r="S166" s="564">
        <f t="shared" si="486"/>
        <v>0</v>
      </c>
      <c r="T166" s="564">
        <f t="shared" si="486"/>
        <v>0</v>
      </c>
      <c r="U166" s="564">
        <f t="shared" si="486"/>
        <v>0</v>
      </c>
      <c r="V166" s="564">
        <f t="shared" si="486"/>
        <v>0</v>
      </c>
      <c r="W166" s="564">
        <f t="shared" si="486"/>
        <v>0</v>
      </c>
      <c r="X166" s="564">
        <f t="shared" si="486"/>
        <v>0</v>
      </c>
      <c r="Y166" s="564">
        <f t="shared" si="486"/>
        <v>0</v>
      </c>
      <c r="Z166" s="564">
        <f t="shared" si="486"/>
        <v>0</v>
      </c>
      <c r="AA166" s="564">
        <f t="shared" si="486"/>
        <v>0</v>
      </c>
      <c r="AB166" s="564">
        <f t="shared" si="486"/>
        <v>0</v>
      </c>
      <c r="AC166" s="564">
        <f t="shared" si="486"/>
        <v>0</v>
      </c>
      <c r="AD166" s="564">
        <f t="shared" si="486"/>
        <v>0</v>
      </c>
      <c r="AE166" s="564">
        <f t="shared" si="486"/>
        <v>0</v>
      </c>
    </row>
    <row r="167" spans="2:37" hidden="1">
      <c r="B167" s="37" t="str">
        <f t="shared" si="483"/>
        <v/>
      </c>
      <c r="I167" s="1"/>
      <c r="J167" s="563"/>
      <c r="K167" s="564">
        <f t="shared" si="484"/>
        <v>0</v>
      </c>
      <c r="L167" s="564">
        <f t="shared" si="484"/>
        <v>0</v>
      </c>
      <c r="M167" s="564">
        <f t="shared" si="484"/>
        <v>0</v>
      </c>
      <c r="N167" s="564">
        <f t="shared" si="484"/>
        <v>0</v>
      </c>
      <c r="O167" s="564">
        <f t="shared" si="484"/>
        <v>0</v>
      </c>
      <c r="P167" s="564">
        <f t="shared" si="484"/>
        <v>0</v>
      </c>
      <c r="Q167" s="564">
        <f t="shared" si="484"/>
        <v>0</v>
      </c>
      <c r="R167" s="564">
        <f t="shared" ref="R167:AE167" si="487">ROUND(R158*R147,0)</f>
        <v>0</v>
      </c>
      <c r="S167" s="564">
        <f t="shared" si="487"/>
        <v>0</v>
      </c>
      <c r="T167" s="564">
        <f t="shared" si="487"/>
        <v>0</v>
      </c>
      <c r="U167" s="564">
        <f t="shared" si="487"/>
        <v>0</v>
      </c>
      <c r="V167" s="564">
        <f t="shared" si="487"/>
        <v>0</v>
      </c>
      <c r="W167" s="564">
        <f t="shared" si="487"/>
        <v>0</v>
      </c>
      <c r="X167" s="564">
        <f t="shared" si="487"/>
        <v>0</v>
      </c>
      <c r="Y167" s="564">
        <f t="shared" si="487"/>
        <v>0</v>
      </c>
      <c r="Z167" s="564">
        <f t="shared" si="487"/>
        <v>0</v>
      </c>
      <c r="AA167" s="564">
        <f t="shared" si="487"/>
        <v>0</v>
      </c>
      <c r="AB167" s="564">
        <f t="shared" si="487"/>
        <v>0</v>
      </c>
      <c r="AC167" s="564">
        <f t="shared" si="487"/>
        <v>0</v>
      </c>
      <c r="AD167" s="564">
        <f t="shared" si="487"/>
        <v>0</v>
      </c>
      <c r="AE167" s="564">
        <f t="shared" si="487"/>
        <v>0</v>
      </c>
    </row>
    <row r="168" spans="2:37" hidden="1">
      <c r="B168" s="37" t="str">
        <f t="shared" si="483"/>
        <v/>
      </c>
      <c r="I168" s="1"/>
      <c r="J168" s="563"/>
      <c r="K168" s="564">
        <f t="shared" si="484"/>
        <v>0</v>
      </c>
      <c r="L168" s="564">
        <f t="shared" si="484"/>
        <v>0</v>
      </c>
      <c r="M168" s="564">
        <f t="shared" si="484"/>
        <v>0</v>
      </c>
      <c r="N168" s="564">
        <f t="shared" si="484"/>
        <v>0</v>
      </c>
      <c r="O168" s="564">
        <f t="shared" si="484"/>
        <v>0</v>
      </c>
      <c r="P168" s="564">
        <f t="shared" si="484"/>
        <v>0</v>
      </c>
      <c r="Q168" s="564">
        <f t="shared" si="484"/>
        <v>0</v>
      </c>
      <c r="R168" s="564">
        <f t="shared" ref="R168:AE168" si="488">ROUND(R159*R148,0)</f>
        <v>0</v>
      </c>
      <c r="S168" s="564">
        <f t="shared" si="488"/>
        <v>0</v>
      </c>
      <c r="T168" s="564">
        <f t="shared" si="488"/>
        <v>0</v>
      </c>
      <c r="U168" s="564">
        <f t="shared" si="488"/>
        <v>0</v>
      </c>
      <c r="V168" s="564">
        <f t="shared" si="488"/>
        <v>0</v>
      </c>
      <c r="W168" s="564">
        <f t="shared" si="488"/>
        <v>0</v>
      </c>
      <c r="X168" s="564">
        <f t="shared" si="488"/>
        <v>0</v>
      </c>
      <c r="Y168" s="564">
        <f t="shared" si="488"/>
        <v>0</v>
      </c>
      <c r="Z168" s="564">
        <f t="shared" si="488"/>
        <v>0</v>
      </c>
      <c r="AA168" s="564">
        <f t="shared" si="488"/>
        <v>0</v>
      </c>
      <c r="AB168" s="564">
        <f t="shared" si="488"/>
        <v>0</v>
      </c>
      <c r="AC168" s="564">
        <f t="shared" si="488"/>
        <v>0</v>
      </c>
      <c r="AD168" s="564">
        <f t="shared" si="488"/>
        <v>0</v>
      </c>
      <c r="AE168" s="564">
        <f t="shared" si="488"/>
        <v>0</v>
      </c>
    </row>
    <row r="169" spans="2:37" hidden="1">
      <c r="B169" s="37" t="str">
        <f t="shared" si="483"/>
        <v/>
      </c>
      <c r="I169" s="1"/>
      <c r="J169" s="563"/>
      <c r="K169" s="564">
        <f t="shared" si="484"/>
        <v>0</v>
      </c>
      <c r="L169" s="564">
        <f t="shared" si="484"/>
        <v>0</v>
      </c>
      <c r="M169" s="564">
        <f t="shared" si="484"/>
        <v>0</v>
      </c>
      <c r="N169" s="564">
        <f t="shared" si="484"/>
        <v>0</v>
      </c>
      <c r="O169" s="564">
        <f t="shared" si="484"/>
        <v>0</v>
      </c>
      <c r="P169" s="564">
        <f t="shared" si="484"/>
        <v>0</v>
      </c>
      <c r="Q169" s="564">
        <f t="shared" si="484"/>
        <v>0</v>
      </c>
      <c r="R169" s="564">
        <f t="shared" ref="R169:AE169" si="489">ROUND(R160*R149,0)</f>
        <v>0</v>
      </c>
      <c r="S169" s="564">
        <f t="shared" si="489"/>
        <v>0</v>
      </c>
      <c r="T169" s="564">
        <f t="shared" si="489"/>
        <v>0</v>
      </c>
      <c r="U169" s="564">
        <f t="shared" si="489"/>
        <v>0</v>
      </c>
      <c r="V169" s="564">
        <f t="shared" si="489"/>
        <v>0</v>
      </c>
      <c r="W169" s="564">
        <f t="shared" si="489"/>
        <v>0</v>
      </c>
      <c r="X169" s="564">
        <f t="shared" si="489"/>
        <v>0</v>
      </c>
      <c r="Y169" s="564">
        <f t="shared" si="489"/>
        <v>0</v>
      </c>
      <c r="Z169" s="564">
        <f t="shared" si="489"/>
        <v>0</v>
      </c>
      <c r="AA169" s="564">
        <f t="shared" si="489"/>
        <v>0</v>
      </c>
      <c r="AB169" s="564">
        <f t="shared" si="489"/>
        <v>0</v>
      </c>
      <c r="AC169" s="564">
        <f t="shared" si="489"/>
        <v>0</v>
      </c>
      <c r="AD169" s="564">
        <f t="shared" si="489"/>
        <v>0</v>
      </c>
      <c r="AE169" s="564">
        <f t="shared" si="489"/>
        <v>0</v>
      </c>
    </row>
    <row r="170" spans="2:37" hidden="1">
      <c r="B170" s="37" t="str">
        <f t="shared" si="483"/>
        <v/>
      </c>
      <c r="I170" s="1"/>
      <c r="J170" s="563"/>
      <c r="K170" s="564">
        <f t="shared" si="484"/>
        <v>0</v>
      </c>
      <c r="L170" s="564">
        <f t="shared" si="484"/>
        <v>0</v>
      </c>
      <c r="M170" s="564">
        <f t="shared" si="484"/>
        <v>0</v>
      </c>
      <c r="N170" s="564">
        <f t="shared" si="484"/>
        <v>0</v>
      </c>
      <c r="O170" s="564">
        <f t="shared" si="484"/>
        <v>0</v>
      </c>
      <c r="P170" s="564">
        <f t="shared" si="484"/>
        <v>0</v>
      </c>
      <c r="Q170" s="564">
        <f t="shared" si="484"/>
        <v>0</v>
      </c>
      <c r="R170" s="564">
        <f t="shared" ref="R170:AE170" si="490">ROUND(R161*R150,0)</f>
        <v>0</v>
      </c>
      <c r="S170" s="564">
        <f t="shared" si="490"/>
        <v>0</v>
      </c>
      <c r="T170" s="564">
        <f t="shared" si="490"/>
        <v>0</v>
      </c>
      <c r="U170" s="564">
        <f t="shared" si="490"/>
        <v>0</v>
      </c>
      <c r="V170" s="564">
        <f t="shared" si="490"/>
        <v>0</v>
      </c>
      <c r="W170" s="564">
        <f t="shared" si="490"/>
        <v>0</v>
      </c>
      <c r="X170" s="564">
        <f t="shared" si="490"/>
        <v>0</v>
      </c>
      <c r="Y170" s="564">
        <f t="shared" si="490"/>
        <v>0</v>
      </c>
      <c r="Z170" s="564">
        <f t="shared" si="490"/>
        <v>0</v>
      </c>
      <c r="AA170" s="564">
        <f t="shared" si="490"/>
        <v>0</v>
      </c>
      <c r="AB170" s="564">
        <f t="shared" si="490"/>
        <v>0</v>
      </c>
      <c r="AC170" s="564">
        <f t="shared" si="490"/>
        <v>0</v>
      </c>
      <c r="AD170" s="564">
        <f t="shared" si="490"/>
        <v>0</v>
      </c>
      <c r="AE170" s="564">
        <f t="shared" si="490"/>
        <v>0</v>
      </c>
    </row>
    <row r="171" spans="2:37" hidden="1">
      <c r="B171" s="7" t="s">
        <v>317</v>
      </c>
      <c r="K171" s="559">
        <f t="shared" ref="K171:Q171" si="491">SUM(K164:K170)</f>
        <v>0</v>
      </c>
      <c r="L171" s="559">
        <f t="shared" si="491"/>
        <v>0</v>
      </c>
      <c r="M171" s="559">
        <f t="shared" si="491"/>
        <v>0</v>
      </c>
      <c r="N171" s="559">
        <f t="shared" si="491"/>
        <v>0</v>
      </c>
      <c r="O171" s="559">
        <f t="shared" si="491"/>
        <v>0</v>
      </c>
      <c r="P171" s="559">
        <f t="shared" si="491"/>
        <v>0</v>
      </c>
      <c r="Q171" s="559">
        <f t="shared" si="491"/>
        <v>0</v>
      </c>
      <c r="R171" s="559">
        <f t="shared" ref="R171:AE171" si="492">SUM(R164:R170)</f>
        <v>0</v>
      </c>
      <c r="S171" s="559">
        <f t="shared" si="492"/>
        <v>0</v>
      </c>
      <c r="T171" s="559">
        <f t="shared" si="492"/>
        <v>0</v>
      </c>
      <c r="U171" s="559">
        <f t="shared" si="492"/>
        <v>0</v>
      </c>
      <c r="V171" s="559">
        <f t="shared" si="492"/>
        <v>0</v>
      </c>
      <c r="W171" s="559">
        <f t="shared" si="492"/>
        <v>0</v>
      </c>
      <c r="X171" s="559">
        <f t="shared" si="492"/>
        <v>0</v>
      </c>
      <c r="Y171" s="559">
        <f t="shared" si="492"/>
        <v>0</v>
      </c>
      <c r="Z171" s="559">
        <f t="shared" si="492"/>
        <v>0</v>
      </c>
      <c r="AA171" s="559">
        <f t="shared" si="492"/>
        <v>0</v>
      </c>
      <c r="AB171" s="559">
        <f t="shared" si="492"/>
        <v>0</v>
      </c>
      <c r="AC171" s="559">
        <f t="shared" si="492"/>
        <v>0</v>
      </c>
      <c r="AD171" s="559">
        <f t="shared" si="492"/>
        <v>0</v>
      </c>
      <c r="AE171" s="559">
        <f t="shared" si="492"/>
        <v>0</v>
      </c>
    </row>
    <row r="174" spans="2:37" ht="14.5">
      <c r="B174" s="627" t="s">
        <v>40</v>
      </c>
      <c r="C174" s="628"/>
      <c r="D174" s="628"/>
      <c r="E174" s="629"/>
      <c r="F174" s="628"/>
      <c r="G174" s="628"/>
      <c r="H174" s="628"/>
      <c r="I174" s="628"/>
      <c r="J174" s="628"/>
      <c r="K174" s="628"/>
      <c r="L174" s="628"/>
      <c r="M174" s="628"/>
      <c r="N174" s="628"/>
      <c r="O174" s="628"/>
      <c r="P174" s="628"/>
      <c r="Q174" s="628"/>
      <c r="R174" s="628"/>
      <c r="S174" s="628"/>
      <c r="T174" s="628"/>
      <c r="U174" s="628"/>
      <c r="V174" s="628"/>
      <c r="W174" s="628"/>
      <c r="X174" s="628"/>
      <c r="Y174" s="628"/>
      <c r="Z174" s="628"/>
      <c r="AA174" s="628"/>
      <c r="AB174" s="628"/>
      <c r="AC174" s="628"/>
      <c r="AD174" s="628"/>
      <c r="AE174" s="628"/>
      <c r="AF174"/>
      <c r="AG174"/>
      <c r="AH174"/>
      <c r="AI174"/>
      <c r="AJ174"/>
      <c r="AK174"/>
    </row>
    <row r="175" spans="2:37" ht="4" customHeight="1">
      <c r="E175" s="254"/>
      <c r="I175" s="1"/>
      <c r="AF175"/>
      <c r="AG175"/>
      <c r="AH175"/>
      <c r="AI175"/>
      <c r="AJ175"/>
      <c r="AK175"/>
    </row>
    <row r="176" spans="2:37" ht="15" customHeight="1">
      <c r="B176" s="622" t="str">
        <f>IF(Okres_Prognozy&gt;10,"Uwaga! Okres prognozy przekracza 10 lat. Należy uzasadnić przyjęty okres prognozy","")</f>
        <v/>
      </c>
      <c r="E176" s="254"/>
      <c r="I176" s="1"/>
      <c r="AF176"/>
      <c r="AG176"/>
      <c r="AH176"/>
      <c r="AI176"/>
      <c r="AJ176"/>
      <c r="AK176"/>
    </row>
    <row r="177" spans="2:37" ht="4" customHeight="1">
      <c r="E177" s="254"/>
      <c r="I177" s="1"/>
      <c r="AF177"/>
      <c r="AG177"/>
      <c r="AH177"/>
      <c r="AI177"/>
      <c r="AJ177"/>
      <c r="AK177"/>
    </row>
    <row r="178" spans="2:37" ht="409.5" customHeight="1">
      <c r="B178" s="646"/>
      <c r="C178" s="646"/>
      <c r="D178" s="646"/>
      <c r="E178" s="646"/>
      <c r="F178" s="646"/>
      <c r="G178" s="646"/>
      <c r="H178" s="646"/>
      <c r="I178" s="646"/>
      <c r="J178" s="646"/>
      <c r="K178" s="646"/>
      <c r="L178" s="646"/>
      <c r="M178" s="646"/>
      <c r="N178" s="646"/>
      <c r="O178" s="646"/>
      <c r="P178" s="646"/>
      <c r="Q178" s="646"/>
      <c r="R178" s="646"/>
      <c r="S178" s="646"/>
      <c r="T178" s="646"/>
      <c r="U178" s="646"/>
      <c r="V178" s="646"/>
      <c r="W178" s="646"/>
      <c r="X178" s="646"/>
      <c r="Y178" s="646"/>
      <c r="Z178" s="646"/>
      <c r="AA178" s="646"/>
      <c r="AB178" s="646"/>
      <c r="AC178" s="646"/>
      <c r="AD178" s="646"/>
      <c r="AE178" s="646"/>
      <c r="AF178"/>
      <c r="AG178"/>
      <c r="AH178"/>
      <c r="AI178"/>
      <c r="AJ178"/>
      <c r="AK178"/>
    </row>
    <row r="179" spans="2:37" ht="409.5" customHeight="1">
      <c r="B179" s="647"/>
      <c r="C179" s="647"/>
      <c r="D179" s="647"/>
      <c r="E179" s="647"/>
      <c r="F179" s="647"/>
      <c r="G179" s="647"/>
      <c r="H179" s="647"/>
      <c r="I179" s="647"/>
      <c r="J179" s="647"/>
      <c r="K179" s="647"/>
      <c r="L179" s="647"/>
      <c r="M179" s="647"/>
      <c r="N179" s="647"/>
      <c r="O179" s="647"/>
      <c r="P179" s="647"/>
      <c r="Q179" s="647"/>
      <c r="R179" s="647"/>
      <c r="S179" s="647"/>
      <c r="T179" s="647"/>
      <c r="U179" s="647"/>
      <c r="V179" s="647"/>
      <c r="W179" s="647"/>
      <c r="X179" s="647"/>
      <c r="Y179" s="647"/>
      <c r="Z179" s="647"/>
      <c r="AA179" s="647"/>
      <c r="AB179" s="647"/>
      <c r="AC179" s="647"/>
      <c r="AD179" s="647"/>
      <c r="AE179" s="647"/>
      <c r="AF179"/>
      <c r="AG179"/>
      <c r="AH179"/>
      <c r="AI179"/>
      <c r="AJ179"/>
      <c r="AK179"/>
    </row>
    <row r="180" spans="2:37" ht="14.5">
      <c r="B180" s="11"/>
    </row>
  </sheetData>
  <sheetProtection algorithmName="SHA-512" hashValue="yBwfNA6wPdSlq/qD8MChrZEq15eTgAVZ8ue4NILDOfUxC3ZG/yfxCSRkkkhC+6Xc23cmdWdiLqHo8L15JULz6Q==" saltValue="0Rxxj4XeaTi7SDQrBbb11Q==" spinCount="100000" sheet="1" objects="1" scenarios="1"/>
  <mergeCells count="3">
    <mergeCell ref="B2:AE3"/>
    <mergeCell ref="B178:AE179"/>
    <mergeCell ref="K154:P154"/>
  </mergeCells>
  <conditionalFormatting sqref="K16:AE16 K22:AE22 K34:AE35 K43:AE44 K53:AE54 K63:AE64">
    <cfRule type="expression" dxfId="38" priority="19">
      <formula>AND(K$12&gt;Koniec_Projekt,K$12&lt;=Koniec)</formula>
    </cfRule>
  </conditionalFormatting>
  <conditionalFormatting sqref="K16:AE16 K22:AE22 K34:AE35 K43:AE44 K53:AE54 K63:AE64">
    <cfRule type="expression" dxfId="37" priority="21">
      <formula>K$12&lt;=Koniec_Projekt</formula>
    </cfRule>
  </conditionalFormatting>
  <conditionalFormatting sqref="K37:AE37 K46:AE47 K56:AE57 K66:AE66 K101:AE101 K130:AE130">
    <cfRule type="cellIs" dxfId="36" priority="25" operator="lessThan">
      <formula>0</formula>
    </cfRule>
  </conditionalFormatting>
  <conditionalFormatting sqref="K74:AE74 K80:AE80 K86:AE86 K98:AE99 K107:AE108 K117:AE118 K127:AE128 K136:AE137 K139:AE139">
    <cfRule type="expression" dxfId="35" priority="16">
      <formula>AND(K$12&gt;Koniec_Projekt,K$12&lt;=Koniec)</formula>
    </cfRule>
    <cfRule type="expression" dxfId="34" priority="17">
      <formula>AND(K$12&gt;=Poczatek,K$12&lt;=Koniec_Projekt)</formula>
    </cfRule>
  </conditionalFormatting>
  <conditionalFormatting sqref="K80:AE80">
    <cfRule type="expression" dxfId="33" priority="22">
      <formula>K80&gt;K79</formula>
    </cfRule>
  </conditionalFormatting>
  <conditionalFormatting sqref="K110:AE111">
    <cfRule type="cellIs" dxfId="32" priority="3" operator="lessThan">
      <formula>0</formula>
    </cfRule>
  </conditionalFormatting>
  <conditionalFormatting sqref="K120:AE121">
    <cfRule type="cellIs" dxfId="31" priority="2" operator="lessThan">
      <formula>0</formula>
    </cfRule>
  </conditionalFormatting>
  <conditionalFormatting sqref="K138:AE138">
    <cfRule type="cellIs" dxfId="30" priority="24" operator="lessThan">
      <formula>0</formula>
    </cfRule>
  </conditionalFormatting>
  <conditionalFormatting sqref="K144:AE150">
    <cfRule type="expression" dxfId="29" priority="12">
      <formula>AND(K$12&gt;Koniec_Projekt,K$12&lt;=Koniec)</formula>
    </cfRule>
    <cfRule type="expression" dxfId="28" priority="13">
      <formula>AND(K$12&gt;=Poczatek,K$12&lt;=Koniec_Projekt)</formula>
    </cfRule>
  </conditionalFormatting>
  <conditionalFormatting sqref="K152:AE152">
    <cfRule type="cellIs" dxfId="27" priority="14" operator="lessThan">
      <formula>0</formula>
    </cfRule>
  </conditionalFormatting>
  <conditionalFormatting sqref="K155:AE161">
    <cfRule type="expression" dxfId="26" priority="10">
      <formula>AND(OR(K$12&lt;Poczatek,K$12&gt;Koniec_Projekt),K155&gt;0)</formula>
    </cfRule>
    <cfRule type="expression" dxfId="25" priority="11">
      <formula>AND(K$12&gt;=Poczatek,K$12&lt;=Koniec_Projekt)</formula>
    </cfRule>
  </conditionalFormatting>
  <conditionalFormatting sqref="K164:AE170">
    <cfRule type="cellIs" dxfId="24" priority="5" operator="equal">
      <formula>0</formula>
    </cfRule>
  </conditionalFormatting>
  <conditionalFormatting sqref="B176:AE176">
    <cfRule type="expression" dxfId="23" priority="1">
      <formula>Okres_Prognozy&gt;10</formula>
    </cfRule>
  </conditionalFormatting>
  <dataValidations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5:AE161" xr:uid="{C055D591-4384-4DF4-AD4A-C7A5163419D9}">
      <formula1>AND(_xlfn.SINGLE(LataProjekcji)&gt;=Poczatek,_xlfn.SINGLE(LataProjekcji)&lt;=Koniec_Projekt,K155&gt;0,K155&lt;=1,ISNUMBER(K155))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79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16</xdr:col>
                    <xdr:colOff>260350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topLeftCell="A32" zoomScaleNormal="100" workbookViewId="0">
      <selection activeCell="M24" sqref="M24"/>
    </sheetView>
  </sheetViews>
  <sheetFormatPr defaultColWidth="0" defaultRowHeight="12" zeroHeight="1"/>
  <cols>
    <col min="1" max="1" width="2.88671875" customWidth="1"/>
    <col min="2" max="2" width="64.88671875" style="1" bestFit="1" customWidth="1"/>
    <col min="3" max="10" width="4.88671875" style="1" customWidth="1"/>
    <col min="11" max="31" width="12.88671875" style="1" customWidth="1"/>
    <col min="32" max="32" width="2.88671875" style="1" customWidth="1"/>
    <col min="33" max="33" width="9.44140625" style="1" hidden="1" customWidth="1"/>
    <col min="34" max="34" width="11.44140625" style="1" hidden="1" customWidth="1"/>
    <col min="35" max="35" width="9.44140625" style="1" hidden="1" customWidth="1"/>
    <col min="36" max="16384" width="9.44140625" style="1" hidden="1"/>
  </cols>
  <sheetData>
    <row r="1" spans="2:33"/>
    <row r="2" spans="2:33" ht="12" customHeight="1">
      <c r="B2" s="660" t="str">
        <f>Założenia!B2</f>
        <v>Wstaw nazwę podmiotu oraz tytuł projektu w zakładce Dane Wnioskodawcy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</row>
    <row r="3" spans="2:33" ht="12" customHeight="1"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661"/>
      <c r="W3" s="661"/>
      <c r="X3" s="661"/>
      <c r="Y3" s="661"/>
      <c r="Z3" s="661"/>
      <c r="AA3" s="661"/>
      <c r="AB3" s="661"/>
      <c r="AC3" s="661"/>
      <c r="AD3" s="661"/>
      <c r="AE3" s="661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5">
      <c r="B13" s="32" t="s">
        <v>663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2"/>
      <c r="AG13" s="362"/>
    </row>
    <row r="14" spans="2:33" ht="4" customHeight="1"/>
    <row r="15" spans="2:33" ht="12" customHeight="1">
      <c r="B15" s="98" t="s">
        <v>77</v>
      </c>
      <c r="C15" s="98"/>
      <c r="D15" s="98"/>
      <c r="E15" s="98"/>
      <c r="F15" s="98"/>
      <c r="G15" s="98"/>
      <c r="H15" s="98"/>
      <c r="I15" s="98"/>
      <c r="J15" s="98"/>
      <c r="K15" s="97">
        <f>K16+K17</f>
        <v>0</v>
      </c>
      <c r="L15" s="97">
        <f t="shared" ref="L15:T15" si="1">L16+L17</f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ref="U15" si="2">U16+U17</f>
        <v>0</v>
      </c>
      <c r="V15" s="97">
        <f t="shared" ref="V15" si="3">V16+V17</f>
        <v>0</v>
      </c>
      <c r="W15" s="97">
        <f t="shared" ref="W15" si="4">W16+W17</f>
        <v>0</v>
      </c>
      <c r="X15" s="97">
        <f t="shared" ref="X15:AE15" si="5">X16+X17</f>
        <v>0</v>
      </c>
      <c r="Y15" s="97">
        <f t="shared" si="5"/>
        <v>0</v>
      </c>
      <c r="Z15" s="97">
        <f t="shared" si="5"/>
        <v>0</v>
      </c>
      <c r="AA15" s="97">
        <f t="shared" si="5"/>
        <v>0</v>
      </c>
      <c r="AB15" s="97">
        <f t="shared" si="5"/>
        <v>0</v>
      </c>
      <c r="AC15" s="97">
        <f t="shared" si="5"/>
        <v>0</v>
      </c>
      <c r="AD15" s="97">
        <f t="shared" si="5"/>
        <v>0</v>
      </c>
      <c r="AE15" s="97">
        <f t="shared" si="5"/>
        <v>0</v>
      </c>
    </row>
    <row r="16" spans="2:33">
      <c r="B16" s="447" t="s">
        <v>79</v>
      </c>
      <c r="C16" s="447"/>
      <c r="D16" s="447"/>
      <c r="E16" s="447"/>
      <c r="F16" s="447"/>
      <c r="G16" s="447"/>
      <c r="H16" s="447"/>
      <c r="I16" s="447"/>
      <c r="J16" s="447"/>
      <c r="K16" s="448">
        <f>K20+K24+K28+K32+K36+K40+K44+K48</f>
        <v>0</v>
      </c>
      <c r="L16" s="448">
        <f t="shared" ref="L16:T16" si="6">L20+L24+L28+L32+L36+L40+L44+L48</f>
        <v>0</v>
      </c>
      <c r="M16" s="448">
        <f t="shared" si="6"/>
        <v>0</v>
      </c>
      <c r="N16" s="448">
        <f t="shared" si="6"/>
        <v>0</v>
      </c>
      <c r="O16" s="448">
        <f t="shared" si="6"/>
        <v>0</v>
      </c>
      <c r="P16" s="448">
        <f t="shared" si="6"/>
        <v>0</v>
      </c>
      <c r="Q16" s="448">
        <f t="shared" si="6"/>
        <v>0</v>
      </c>
      <c r="R16" s="448">
        <f t="shared" si="6"/>
        <v>0</v>
      </c>
      <c r="S16" s="448">
        <f t="shared" si="6"/>
        <v>0</v>
      </c>
      <c r="T16" s="448">
        <f t="shared" si="6"/>
        <v>0</v>
      </c>
      <c r="U16" s="448">
        <f t="shared" ref="U16:X16" si="7">U20+U24+U28+U32+U36+U40+U44+U48</f>
        <v>0</v>
      </c>
      <c r="V16" s="448">
        <f t="shared" si="7"/>
        <v>0</v>
      </c>
      <c r="W16" s="448">
        <f t="shared" si="7"/>
        <v>0</v>
      </c>
      <c r="X16" s="448">
        <f t="shared" si="7"/>
        <v>0</v>
      </c>
      <c r="Y16" s="448">
        <f t="shared" ref="Y16:AE16" si="8">Y20+Y24+Y28+Y32+Y36+Y40+Y44+Y48</f>
        <v>0</v>
      </c>
      <c r="Z16" s="448">
        <f t="shared" si="8"/>
        <v>0</v>
      </c>
      <c r="AA16" s="448">
        <f t="shared" si="8"/>
        <v>0</v>
      </c>
      <c r="AB16" s="448">
        <f t="shared" si="8"/>
        <v>0</v>
      </c>
      <c r="AC16" s="448">
        <f t="shared" si="8"/>
        <v>0</v>
      </c>
      <c r="AD16" s="448">
        <f t="shared" si="8"/>
        <v>0</v>
      </c>
      <c r="AE16" s="448">
        <f t="shared" si="8"/>
        <v>0</v>
      </c>
    </row>
    <row r="17" spans="2:40">
      <c r="B17" s="449" t="s">
        <v>80</v>
      </c>
      <c r="C17" s="449"/>
      <c r="D17" s="449"/>
      <c r="E17" s="449"/>
      <c r="F17" s="449"/>
      <c r="G17" s="449"/>
      <c r="H17" s="449"/>
      <c r="I17" s="449"/>
      <c r="J17" s="449"/>
      <c r="K17" s="450">
        <f>K21+K25+K29+K33+K37+K41+K45+K49</f>
        <v>0</v>
      </c>
      <c r="L17" s="450">
        <f t="shared" ref="L17:T17" si="9">L21+L25+L29+L33+L37+L41+L45+L49</f>
        <v>0</v>
      </c>
      <c r="M17" s="450">
        <f t="shared" si="9"/>
        <v>0</v>
      </c>
      <c r="N17" s="450">
        <f t="shared" si="9"/>
        <v>0</v>
      </c>
      <c r="O17" s="450">
        <f t="shared" si="9"/>
        <v>0</v>
      </c>
      <c r="P17" s="450">
        <f t="shared" si="9"/>
        <v>0</v>
      </c>
      <c r="Q17" s="450">
        <f t="shared" si="9"/>
        <v>0</v>
      </c>
      <c r="R17" s="450">
        <f t="shared" si="9"/>
        <v>0</v>
      </c>
      <c r="S17" s="450">
        <f t="shared" si="9"/>
        <v>0</v>
      </c>
      <c r="T17" s="450">
        <f t="shared" si="9"/>
        <v>0</v>
      </c>
      <c r="U17" s="450">
        <f t="shared" ref="U17:X17" si="10">U21+U25+U29+U33+U37+U41+U45+U49</f>
        <v>0</v>
      </c>
      <c r="V17" s="450">
        <f t="shared" si="10"/>
        <v>0</v>
      </c>
      <c r="W17" s="450">
        <f t="shared" si="10"/>
        <v>0</v>
      </c>
      <c r="X17" s="450">
        <f t="shared" si="10"/>
        <v>0</v>
      </c>
      <c r="Y17" s="450">
        <f t="shared" ref="Y17:AE17" si="11">Y21+Y25+Y29+Y33+Y37+Y41+Y45+Y49</f>
        <v>0</v>
      </c>
      <c r="Z17" s="450">
        <f t="shared" si="11"/>
        <v>0</v>
      </c>
      <c r="AA17" s="450">
        <f t="shared" si="11"/>
        <v>0</v>
      </c>
      <c r="AB17" s="450">
        <f t="shared" si="11"/>
        <v>0</v>
      </c>
      <c r="AC17" s="450">
        <f t="shared" si="11"/>
        <v>0</v>
      </c>
      <c r="AD17" s="450">
        <f t="shared" si="11"/>
        <v>0</v>
      </c>
      <c r="AE17" s="450">
        <f t="shared" si="11"/>
        <v>0</v>
      </c>
    </row>
    <row r="18" spans="2:40" ht="4" customHeight="1"/>
    <row r="19" spans="2:40" ht="12" customHeight="1">
      <c r="B19" s="349" t="s">
        <v>78</v>
      </c>
      <c r="C19" s="349"/>
      <c r="D19" s="349"/>
      <c r="E19" s="349"/>
      <c r="F19" s="349"/>
      <c r="G19" s="349"/>
      <c r="H19" s="349"/>
      <c r="I19" s="349"/>
      <c r="J19" s="349"/>
      <c r="K19" s="350">
        <f t="shared" ref="K19:T19" si="12">SUM(K20:K21)</f>
        <v>0</v>
      </c>
      <c r="L19" s="350">
        <f t="shared" si="12"/>
        <v>0</v>
      </c>
      <c r="M19" s="350">
        <f t="shared" si="12"/>
        <v>0</v>
      </c>
      <c r="N19" s="350">
        <f t="shared" si="12"/>
        <v>0</v>
      </c>
      <c r="O19" s="350">
        <f t="shared" si="12"/>
        <v>0</v>
      </c>
      <c r="P19" s="350">
        <f t="shared" si="12"/>
        <v>0</v>
      </c>
      <c r="Q19" s="350">
        <f t="shared" si="12"/>
        <v>0</v>
      </c>
      <c r="R19" s="350">
        <f t="shared" si="12"/>
        <v>0</v>
      </c>
      <c r="S19" s="350">
        <f t="shared" si="12"/>
        <v>0</v>
      </c>
      <c r="T19" s="350">
        <f t="shared" si="12"/>
        <v>0</v>
      </c>
      <c r="U19" s="350">
        <f t="shared" ref="U19:X19" si="13">SUM(U20:U21)</f>
        <v>0</v>
      </c>
      <c r="V19" s="350">
        <f t="shared" si="13"/>
        <v>0</v>
      </c>
      <c r="W19" s="350">
        <f t="shared" si="13"/>
        <v>0</v>
      </c>
      <c r="X19" s="350">
        <f t="shared" si="13"/>
        <v>0</v>
      </c>
      <c r="Y19" s="350">
        <f t="shared" ref="Y19:AE19" si="14">SUM(Y20:Y21)</f>
        <v>0</v>
      </c>
      <c r="Z19" s="350">
        <f t="shared" si="14"/>
        <v>0</v>
      </c>
      <c r="AA19" s="350">
        <f t="shared" si="14"/>
        <v>0</v>
      </c>
      <c r="AB19" s="350">
        <f t="shared" si="14"/>
        <v>0</v>
      </c>
      <c r="AC19" s="350">
        <f t="shared" si="14"/>
        <v>0</v>
      </c>
      <c r="AD19" s="350">
        <f t="shared" si="14"/>
        <v>0</v>
      </c>
      <c r="AE19" s="350">
        <f t="shared" si="14"/>
        <v>0</v>
      </c>
    </row>
    <row r="20" spans="2:40" ht="12" customHeight="1">
      <c r="B20" s="351" t="s">
        <v>79</v>
      </c>
      <c r="C20" s="351"/>
      <c r="D20" s="351"/>
      <c r="E20" s="351"/>
      <c r="F20" s="351"/>
      <c r="G20" s="351"/>
      <c r="H20" s="351"/>
      <c r="I20" s="351"/>
      <c r="J20" s="351"/>
      <c r="K20" s="352" cm="1">
        <f t="array" ref="K20">SUMPRODUCT(('Koszty operacyjne'!$K$114:$AE$114=Opłacalność!K$13)*ISNUMBER(MATCH(st_zpr_kw,tak,0)),st_zpr)</f>
        <v>0</v>
      </c>
      <c r="L20" s="352" cm="1">
        <f t="array" ref="L20">SUMPRODUCT(('Koszty operacyjne'!$K$114:$AE$114=Opłacalność!L$13)*ISNUMBER(MATCH(st_zpr_kw,tak,0)),st_zpr)</f>
        <v>0</v>
      </c>
      <c r="M20" s="352" cm="1">
        <f t="array" ref="M20">SUMPRODUCT(('Koszty operacyjne'!$K$114:$AE$114=Opłacalność!M$13)*ISNUMBER(MATCH(st_zpr_kw,tak,0)),st_zpr)</f>
        <v>0</v>
      </c>
      <c r="N20" s="352" cm="1">
        <f t="array" ref="N20">SUMPRODUCT(('Koszty operacyjne'!$K$114:$AE$114=Opłacalność!N$13)*ISNUMBER(MATCH(st_zpr_kw,tak,0)),st_zpr)</f>
        <v>0</v>
      </c>
      <c r="O20" s="352" cm="1">
        <f t="array" ref="O20">SUMPRODUCT(('Koszty operacyjne'!$K$114:$AE$114=Opłacalność!O$13)*ISNUMBER(MATCH(st_zpr_kw,tak,0)),st_zpr)</f>
        <v>0</v>
      </c>
      <c r="P20" s="352" cm="1">
        <f t="array" ref="P20">SUMPRODUCT(('Koszty operacyjne'!$K$114:$AE$114=Opłacalność!P$13)*ISNUMBER(MATCH(st_zpr_kw,tak,0)),st_zpr)</f>
        <v>0</v>
      </c>
      <c r="Q20" s="352" cm="1">
        <f t="array" ref="Q20">SUMPRODUCT(('Koszty operacyjne'!$K$114:$AE$114=Opłacalność!Q$13)*ISNUMBER(MATCH(st_zpr_kw,tak,0)),st_zpr)</f>
        <v>0</v>
      </c>
      <c r="R20" s="352" cm="1">
        <f t="array" ref="R20">SUMPRODUCT(('Koszty operacyjne'!$K$114:$AE$114=Opłacalność!R$13)*ISNUMBER(MATCH(st_zpr_kw,tak,0)),st_zpr)</f>
        <v>0</v>
      </c>
      <c r="S20" s="352" cm="1">
        <f t="array" ref="S20">SUMPRODUCT(('Koszty operacyjne'!$K$114:$AE$114=Opłacalność!S$13)*ISNUMBER(MATCH(st_zpr_kw,tak,0)),st_zpr)</f>
        <v>0</v>
      </c>
      <c r="T20" s="352" cm="1">
        <f t="array" ref="T20">SUMPRODUCT(('Koszty operacyjne'!$K$114:$AE$114=Opłacalność!T$13)*ISNUMBER(MATCH(st_zpr_kw,tak,0)),st_zpr)</f>
        <v>0</v>
      </c>
      <c r="U20" s="352" cm="1">
        <f t="array" ref="U20">SUMPRODUCT(('Koszty operacyjne'!$K$114:$AE$114=Opłacalność!U$13)*ISNUMBER(MATCH(st_zpr_kw,tak,0)),st_zpr)</f>
        <v>0</v>
      </c>
      <c r="V20" s="352" cm="1">
        <f t="array" ref="V20">SUMPRODUCT(('Koszty operacyjne'!$K$114:$AE$114=Opłacalność!V$13)*ISNUMBER(MATCH(st_zpr_kw,tak,0)),st_zpr)</f>
        <v>0</v>
      </c>
      <c r="W20" s="352" cm="1">
        <f t="array" ref="W20">SUMPRODUCT(('Koszty operacyjne'!$K$114:$AE$114=Opłacalność!W$13)*ISNUMBER(MATCH(st_zpr_kw,tak,0)),st_zpr)</f>
        <v>0</v>
      </c>
      <c r="X20" s="352" cm="1">
        <f t="array" ref="X20">SUMPRODUCT(('Koszty operacyjne'!$K$114:$AE$114=Opłacalność!X$13)*ISNUMBER(MATCH(st_zpr_kw,tak,0)),st_zpr)</f>
        <v>0</v>
      </c>
      <c r="Y20" s="352" cm="1">
        <f t="array" ref="Y20">SUMPRODUCT(('Koszty operacyjne'!$K$114:$AE$114=Opłacalność!Y$13)*ISNUMBER(MATCH(st_zpr_kw,tak,0)),st_zpr)</f>
        <v>0</v>
      </c>
      <c r="Z20" s="352" cm="1">
        <f t="array" ref="Z20">SUMPRODUCT(('Koszty operacyjne'!$K$114:$AE$114=Opłacalność!Z$13)*ISNUMBER(MATCH(st_zpr_kw,tak,0)),st_zpr)</f>
        <v>0</v>
      </c>
      <c r="AA20" s="352" cm="1">
        <f t="array" ref="AA20">SUMPRODUCT(('Koszty operacyjne'!$K$114:$AE$114=Opłacalność!AA$13)*ISNUMBER(MATCH(st_zpr_kw,tak,0)),st_zpr)</f>
        <v>0</v>
      </c>
      <c r="AB20" s="352" cm="1">
        <f t="array" ref="AB20">SUMPRODUCT(('Koszty operacyjne'!$K$114:$AE$114=Opłacalność!AB$13)*ISNUMBER(MATCH(st_zpr_kw,tak,0)),st_zpr)</f>
        <v>0</v>
      </c>
      <c r="AC20" s="352" cm="1">
        <f t="array" ref="AC20">SUMPRODUCT(('Koszty operacyjne'!$K$114:$AE$114=Opłacalność!AC$13)*ISNUMBER(MATCH(st_zpr_kw,tak,0)),st_zpr)</f>
        <v>0</v>
      </c>
      <c r="AD20" s="352" cm="1">
        <f t="array" ref="AD20">SUMPRODUCT(('Koszty operacyjne'!$K$114:$AE$114=Opłacalność!AD$13)*ISNUMBER(MATCH(st_zpr_kw,tak,0)),st_zpr)</f>
        <v>0</v>
      </c>
      <c r="AE20" s="352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3" t="s">
        <v>80</v>
      </c>
      <c r="C21" s="353"/>
      <c r="D21" s="353"/>
      <c r="E21" s="353"/>
      <c r="F21" s="353"/>
      <c r="G21" s="353"/>
      <c r="H21" s="353"/>
      <c r="I21" s="353"/>
      <c r="J21" s="353"/>
      <c r="K21" s="354" cm="1">
        <f t="array" ref="K21">SUMPRODUCT(('Koszty operacyjne'!$K$114:$AE$114=Opłacalność!K$13)*ISNUMBER(MATCH(st_zpr_kw,nie,0)),st_zpr)</f>
        <v>0</v>
      </c>
      <c r="L21" s="354" cm="1">
        <f t="array" ref="L21">SUMPRODUCT(('Koszty operacyjne'!$K$114:$AE$114=Opłacalność!L$13)*ISNUMBER(MATCH(st_zpr_kw,nie,0)),st_zpr)</f>
        <v>0</v>
      </c>
      <c r="M21" s="354" cm="1">
        <f t="array" ref="M21">SUMPRODUCT(('Koszty operacyjne'!$K$114:$AE$114=Opłacalność!M$13)*ISNUMBER(MATCH(st_zpr_kw,nie,0)),st_zpr)</f>
        <v>0</v>
      </c>
      <c r="N21" s="354" cm="1">
        <f t="array" ref="N21">SUMPRODUCT(('Koszty operacyjne'!$K$114:$AE$114=Opłacalność!N$13)*ISNUMBER(MATCH(st_zpr_kw,nie,0)),st_zpr)</f>
        <v>0</v>
      </c>
      <c r="O21" s="354" cm="1">
        <f t="array" ref="O21">SUMPRODUCT(('Koszty operacyjne'!$K$114:$AE$114=Opłacalność!O$13)*ISNUMBER(MATCH(st_zpr_kw,nie,0)),st_zpr)</f>
        <v>0</v>
      </c>
      <c r="P21" s="354" cm="1">
        <f t="array" ref="P21">SUMPRODUCT(('Koszty operacyjne'!$K$114:$AE$114=Opłacalność!P$13)*ISNUMBER(MATCH(st_zpr_kw,nie,0)),st_zpr)</f>
        <v>0</v>
      </c>
      <c r="Q21" s="354" cm="1">
        <f t="array" ref="Q21">SUMPRODUCT(('Koszty operacyjne'!$K$114:$AE$114=Opłacalność!Q$13)*ISNUMBER(MATCH(st_zpr_kw,nie,0)),st_zpr)</f>
        <v>0</v>
      </c>
      <c r="R21" s="354" cm="1">
        <f t="array" ref="R21">SUMPRODUCT(('Koszty operacyjne'!$K$114:$AE$114=Opłacalność!R$13)*ISNUMBER(MATCH(st_zpr_kw,nie,0)),st_zpr)</f>
        <v>0</v>
      </c>
      <c r="S21" s="354" cm="1">
        <f t="array" ref="S21">SUMPRODUCT(('Koszty operacyjne'!$K$114:$AE$114=Opłacalność!S$13)*ISNUMBER(MATCH(st_zpr_kw,nie,0)),st_zpr)</f>
        <v>0</v>
      </c>
      <c r="T21" s="354" cm="1">
        <f t="array" ref="T21">SUMPRODUCT(('Koszty operacyjne'!$K$114:$AE$114=Opłacalność!T$13)*ISNUMBER(MATCH(st_zpr_kw,nie,0)),st_zpr)</f>
        <v>0</v>
      </c>
      <c r="U21" s="354" cm="1">
        <f t="array" ref="U21">SUMPRODUCT(('Koszty operacyjne'!$K$114:$AE$114=Opłacalność!U$13)*ISNUMBER(MATCH(st_zpr_kw,nie,0)),st_zpr)</f>
        <v>0</v>
      </c>
      <c r="V21" s="354" cm="1">
        <f t="array" ref="V21">SUMPRODUCT(('Koszty operacyjne'!$K$114:$AE$114=Opłacalność!V$13)*ISNUMBER(MATCH(st_zpr_kw,nie,0)),st_zpr)</f>
        <v>0</v>
      </c>
      <c r="W21" s="354" cm="1">
        <f t="array" ref="W21">SUMPRODUCT(('Koszty operacyjne'!$K$114:$AE$114=Opłacalność!W$13)*ISNUMBER(MATCH(st_zpr_kw,nie,0)),st_zpr)</f>
        <v>0</v>
      </c>
      <c r="X21" s="354" cm="1">
        <f t="array" ref="X21">SUMPRODUCT(('Koszty operacyjne'!$K$114:$AE$114=Opłacalność!X$13)*ISNUMBER(MATCH(st_zpr_kw,nie,0)),st_zpr)</f>
        <v>0</v>
      </c>
      <c r="Y21" s="354" cm="1">
        <f t="array" ref="Y21">SUMPRODUCT(('Koszty operacyjne'!$K$114:$AE$114=Opłacalność!Y$13)*ISNUMBER(MATCH(st_zpr_kw,nie,0)),st_zpr)</f>
        <v>0</v>
      </c>
      <c r="Z21" s="354" cm="1">
        <f t="array" ref="Z21">SUMPRODUCT(('Koszty operacyjne'!$K$114:$AE$114=Opłacalność!Z$13)*ISNUMBER(MATCH(st_zpr_kw,nie,0)),st_zpr)</f>
        <v>0</v>
      </c>
      <c r="AA21" s="354" cm="1">
        <f t="array" ref="AA21">SUMPRODUCT(('Koszty operacyjne'!$K$114:$AE$114=Opłacalność!AA$13)*ISNUMBER(MATCH(st_zpr_kw,nie,0)),st_zpr)</f>
        <v>0</v>
      </c>
      <c r="AB21" s="354" cm="1">
        <f t="array" ref="AB21">SUMPRODUCT(('Koszty operacyjne'!$K$114:$AE$114=Opłacalność!AB$13)*ISNUMBER(MATCH(st_zpr_kw,nie,0)),st_zpr)</f>
        <v>0</v>
      </c>
      <c r="AC21" s="354" cm="1">
        <f t="array" ref="AC21">SUMPRODUCT(('Koszty operacyjne'!$K$114:$AE$114=Opłacalność!AC$13)*ISNUMBER(MATCH(st_zpr_kw,nie,0)),st_zpr)</f>
        <v>0</v>
      </c>
      <c r="AD21" s="354" cm="1">
        <f t="array" ref="AD21">SUMPRODUCT(('Koszty operacyjne'!$K$114:$AE$114=Opłacalność!AD$13)*ISNUMBER(MATCH(st_zpr_kw,nie,0)),st_zpr)</f>
        <v>0</v>
      </c>
      <c r="AE21" s="354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4" customHeight="1">
      <c r="B22" s="355"/>
      <c r="C22" s="355"/>
      <c r="D22" s="355"/>
      <c r="E22" s="355"/>
      <c r="F22" s="355"/>
      <c r="G22" s="355"/>
      <c r="H22" s="355"/>
      <c r="I22" s="355"/>
      <c r="J22" s="355"/>
      <c r="K22" s="356"/>
      <c r="L22" s="356"/>
      <c r="M22" s="356"/>
      <c r="N22" s="356"/>
      <c r="O22" s="356"/>
      <c r="P22" s="356"/>
      <c r="Q22" s="356"/>
      <c r="R22" s="356"/>
      <c r="S22" s="356"/>
      <c r="T22" s="356"/>
      <c r="U22" s="356"/>
      <c r="V22" s="356"/>
      <c r="W22" s="356"/>
      <c r="X22" s="356"/>
      <c r="Y22" s="356"/>
      <c r="Z22" s="356"/>
      <c r="AA22" s="356"/>
      <c r="AB22" s="356"/>
      <c r="AC22" s="356"/>
      <c r="AD22" s="356"/>
      <c r="AE22" s="356"/>
      <c r="AF22" s="5"/>
      <c r="AG22" s="5"/>
      <c r="AH22" s="5"/>
      <c r="AI22" s="5"/>
    </row>
    <row r="23" spans="2:40" ht="12" customHeight="1">
      <c r="B23" s="349" t="s">
        <v>81</v>
      </c>
      <c r="C23" s="349"/>
      <c r="D23" s="349"/>
      <c r="E23" s="349"/>
      <c r="F23" s="349"/>
      <c r="G23" s="349"/>
      <c r="H23" s="349"/>
      <c r="I23" s="349"/>
      <c r="J23" s="349"/>
      <c r="K23" s="350">
        <f t="shared" ref="K23:T23" si="15">SUM(K24:K25)</f>
        <v>0</v>
      </c>
      <c r="L23" s="350">
        <f t="shared" si="15"/>
        <v>0</v>
      </c>
      <c r="M23" s="350">
        <f t="shared" si="15"/>
        <v>0</v>
      </c>
      <c r="N23" s="350">
        <f t="shared" si="15"/>
        <v>0</v>
      </c>
      <c r="O23" s="350">
        <f t="shared" si="15"/>
        <v>0</v>
      </c>
      <c r="P23" s="350">
        <f t="shared" si="15"/>
        <v>0</v>
      </c>
      <c r="Q23" s="350">
        <f t="shared" si="15"/>
        <v>0</v>
      </c>
      <c r="R23" s="350">
        <f t="shared" si="15"/>
        <v>0</v>
      </c>
      <c r="S23" s="350">
        <f t="shared" si="15"/>
        <v>0</v>
      </c>
      <c r="T23" s="350">
        <f t="shared" si="15"/>
        <v>0</v>
      </c>
      <c r="U23" s="350">
        <f t="shared" ref="U23:X23" si="16">SUM(U24:U25)</f>
        <v>0</v>
      </c>
      <c r="V23" s="350">
        <f t="shared" si="16"/>
        <v>0</v>
      </c>
      <c r="W23" s="350">
        <f t="shared" si="16"/>
        <v>0</v>
      </c>
      <c r="X23" s="350">
        <f t="shared" si="16"/>
        <v>0</v>
      </c>
      <c r="Y23" s="350">
        <f t="shared" ref="Y23:AE23" si="17">SUM(Y24:Y25)</f>
        <v>0</v>
      </c>
      <c r="Z23" s="350">
        <f t="shared" si="17"/>
        <v>0</v>
      </c>
      <c r="AA23" s="350">
        <f t="shared" si="17"/>
        <v>0</v>
      </c>
      <c r="AB23" s="350">
        <f t="shared" si="17"/>
        <v>0</v>
      </c>
      <c r="AC23" s="350">
        <f t="shared" si="17"/>
        <v>0</v>
      </c>
      <c r="AD23" s="350">
        <f t="shared" si="17"/>
        <v>0</v>
      </c>
      <c r="AE23" s="350">
        <f t="shared" si="17"/>
        <v>0</v>
      </c>
      <c r="AF23" s="5"/>
      <c r="AG23" s="5"/>
      <c r="AH23" s="5"/>
      <c r="AI23" s="5"/>
    </row>
    <row r="24" spans="2:40" ht="12" customHeight="1">
      <c r="B24" s="351" t="s">
        <v>79</v>
      </c>
      <c r="C24" s="351"/>
      <c r="D24" s="351"/>
      <c r="E24" s="351"/>
      <c r="F24" s="351"/>
      <c r="G24" s="351"/>
      <c r="H24" s="351"/>
      <c r="I24" s="351"/>
      <c r="J24" s="351"/>
      <c r="K24" s="352" cm="1">
        <f t="array" ref="K24">SUMPRODUCT(('Koszty operacyjne'!$K$114:$AE$114=Opłacalność!K$13)*ISNUMBER(MATCH(st_wnp_kw,tak,0)),st_wnp)</f>
        <v>0</v>
      </c>
      <c r="L24" s="352" cm="1">
        <f t="array" ref="L24">SUMPRODUCT(('Koszty operacyjne'!$K$114:$AE$114=Opłacalność!L$13)*ISNUMBER(MATCH(st_wnp_kw,tak,0)),st_wnp)</f>
        <v>0</v>
      </c>
      <c r="M24" s="352" cm="1">
        <f t="array" ref="M24">SUMPRODUCT(('Koszty operacyjne'!$K$114:$AE$114=Opłacalność!M$13)*ISNUMBER(MATCH(st_wnp_kw,tak,0)),st_wnp)</f>
        <v>0</v>
      </c>
      <c r="N24" s="352" cm="1">
        <f t="array" ref="N24">SUMPRODUCT(('Koszty operacyjne'!$K$114:$AE$114=Opłacalność!N$13)*ISNUMBER(MATCH(st_wnp_kw,tak,0)),st_wnp)</f>
        <v>0</v>
      </c>
      <c r="O24" s="352" cm="1">
        <f t="array" ref="O24">SUMPRODUCT(('Koszty operacyjne'!$K$114:$AE$114=Opłacalność!O$13)*ISNUMBER(MATCH(st_wnp_kw,tak,0)),st_wnp)</f>
        <v>0</v>
      </c>
      <c r="P24" s="352" cm="1">
        <f t="array" ref="P24">SUMPRODUCT(('Koszty operacyjne'!$K$114:$AE$114=Opłacalność!P$13)*ISNUMBER(MATCH(st_wnp_kw,tak,0)),st_wnp)</f>
        <v>0</v>
      </c>
      <c r="Q24" s="352" cm="1">
        <f t="array" ref="Q24">SUMPRODUCT(('Koszty operacyjne'!$K$114:$AE$114=Opłacalność!Q$13)*ISNUMBER(MATCH(st_wnp_kw,tak,0)),st_wnp)</f>
        <v>0</v>
      </c>
      <c r="R24" s="352" cm="1">
        <f t="array" ref="R24">SUMPRODUCT(('Koszty operacyjne'!$K$114:$AE$114=Opłacalność!R$13)*ISNUMBER(MATCH(st_wnp_kw,tak,0)),st_wnp)</f>
        <v>0</v>
      </c>
      <c r="S24" s="352" cm="1">
        <f t="array" ref="S24">SUMPRODUCT(('Koszty operacyjne'!$K$114:$AE$114=Opłacalność!S$13)*ISNUMBER(MATCH(st_wnp_kw,tak,0)),st_wnp)</f>
        <v>0</v>
      </c>
      <c r="T24" s="352" cm="1">
        <f t="array" ref="T24">SUMPRODUCT(('Koszty operacyjne'!$K$114:$AE$114=Opłacalność!T$13)*ISNUMBER(MATCH(st_wnp_kw,tak,0)),st_wnp)</f>
        <v>0</v>
      </c>
      <c r="U24" s="352" cm="1">
        <f t="array" ref="U24">SUMPRODUCT(('Koszty operacyjne'!$K$114:$AE$114=Opłacalność!U$13)*ISNUMBER(MATCH(st_wnp_kw,tak,0)),st_wnp)</f>
        <v>0</v>
      </c>
      <c r="V24" s="352" cm="1">
        <f t="array" ref="V24">SUMPRODUCT(('Koszty operacyjne'!$K$114:$AE$114=Opłacalność!V$13)*ISNUMBER(MATCH(st_wnp_kw,tak,0)),st_wnp)</f>
        <v>0</v>
      </c>
      <c r="W24" s="352" cm="1">
        <f t="array" ref="W24">SUMPRODUCT(('Koszty operacyjne'!$K$114:$AE$114=Opłacalność!W$13)*ISNUMBER(MATCH(st_wnp_kw,tak,0)),st_wnp)</f>
        <v>0</v>
      </c>
      <c r="X24" s="352" cm="1">
        <f t="array" ref="X24">SUMPRODUCT(('Koszty operacyjne'!$K$114:$AE$114=Opłacalność!X$13)*ISNUMBER(MATCH(st_wnp_kw,tak,0)),st_wnp)</f>
        <v>0</v>
      </c>
      <c r="Y24" s="352" cm="1">
        <f t="array" ref="Y24">SUMPRODUCT(('Koszty operacyjne'!$K$114:$AE$114=Opłacalność!Y$13)*ISNUMBER(MATCH(st_wnp_kw,tak,0)),st_wnp)</f>
        <v>0</v>
      </c>
      <c r="Z24" s="352" cm="1">
        <f t="array" ref="Z24">SUMPRODUCT(('Koszty operacyjne'!$K$114:$AE$114=Opłacalność!Z$13)*ISNUMBER(MATCH(st_wnp_kw,tak,0)),st_wnp)</f>
        <v>0</v>
      </c>
      <c r="AA24" s="352" cm="1">
        <f t="array" ref="AA24">SUMPRODUCT(('Koszty operacyjne'!$K$114:$AE$114=Opłacalność!AA$13)*ISNUMBER(MATCH(st_wnp_kw,tak,0)),st_wnp)</f>
        <v>0</v>
      </c>
      <c r="AB24" s="352" cm="1">
        <f t="array" ref="AB24">SUMPRODUCT(('Koszty operacyjne'!$K$114:$AE$114=Opłacalność!AB$13)*ISNUMBER(MATCH(st_wnp_kw,tak,0)),st_wnp)</f>
        <v>0</v>
      </c>
      <c r="AC24" s="352" cm="1">
        <f t="array" ref="AC24">SUMPRODUCT(('Koszty operacyjne'!$K$114:$AE$114=Opłacalność!AC$13)*ISNUMBER(MATCH(st_wnp_kw,tak,0)),st_wnp)</f>
        <v>0</v>
      </c>
      <c r="AD24" s="352" cm="1">
        <f t="array" ref="AD24">SUMPRODUCT(('Koszty operacyjne'!$K$114:$AE$114=Opłacalność!AD$13)*ISNUMBER(MATCH(st_wnp_kw,tak,0)),st_wnp)</f>
        <v>0</v>
      </c>
      <c r="AE24" s="352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3" t="s">
        <v>80</v>
      </c>
      <c r="C25" s="353"/>
      <c r="D25" s="353"/>
      <c r="E25" s="353"/>
      <c r="F25" s="353"/>
      <c r="G25" s="353"/>
      <c r="H25" s="353"/>
      <c r="I25" s="353"/>
      <c r="J25" s="353"/>
      <c r="K25" s="354" cm="1">
        <f t="array" ref="K25">SUMPRODUCT(('Koszty operacyjne'!$K$114:$AE$114=Opłacalność!K$13)*ISNUMBER(MATCH(st_wnp_kw,nie,0)),st_wnp)</f>
        <v>0</v>
      </c>
      <c r="L25" s="354" cm="1">
        <f t="array" ref="L25">SUMPRODUCT(('Koszty operacyjne'!$K$114:$AE$114=Opłacalność!L$13)*ISNUMBER(MATCH(st_wnp_kw,nie,0)),st_wnp)</f>
        <v>0</v>
      </c>
      <c r="M25" s="354" cm="1">
        <f t="array" ref="M25">SUMPRODUCT(('Koszty operacyjne'!$K$114:$AE$114=Opłacalność!M$13)*ISNUMBER(MATCH(st_wnp_kw,nie,0)),st_wnp)</f>
        <v>0</v>
      </c>
      <c r="N25" s="354" cm="1">
        <f t="array" ref="N25">SUMPRODUCT(('Koszty operacyjne'!$K$114:$AE$114=Opłacalność!N$13)*ISNUMBER(MATCH(st_wnp_kw,nie,0)),st_wnp)</f>
        <v>0</v>
      </c>
      <c r="O25" s="354" cm="1">
        <f t="array" ref="O25">SUMPRODUCT(('Koszty operacyjne'!$K$114:$AE$114=Opłacalność!O$13)*ISNUMBER(MATCH(st_wnp_kw,nie,0)),st_wnp)</f>
        <v>0</v>
      </c>
      <c r="P25" s="354" cm="1">
        <f t="array" ref="P25">SUMPRODUCT(('Koszty operacyjne'!$K$114:$AE$114=Opłacalność!P$13)*ISNUMBER(MATCH(st_wnp_kw,nie,0)),st_wnp)</f>
        <v>0</v>
      </c>
      <c r="Q25" s="354" cm="1">
        <f t="array" ref="Q25">SUMPRODUCT(('Koszty operacyjne'!$K$114:$AE$114=Opłacalność!Q$13)*ISNUMBER(MATCH(st_wnp_kw,nie,0)),st_wnp)</f>
        <v>0</v>
      </c>
      <c r="R25" s="354" cm="1">
        <f t="array" ref="R25">SUMPRODUCT(('Koszty operacyjne'!$K$114:$AE$114=Opłacalność!R$13)*ISNUMBER(MATCH(st_wnp_kw,nie,0)),st_wnp)</f>
        <v>0</v>
      </c>
      <c r="S25" s="354" cm="1">
        <f t="array" ref="S25">SUMPRODUCT(('Koszty operacyjne'!$K$114:$AE$114=Opłacalność!S$13)*ISNUMBER(MATCH(st_wnp_kw,nie,0)),st_wnp)</f>
        <v>0</v>
      </c>
      <c r="T25" s="354" cm="1">
        <f t="array" ref="T25">SUMPRODUCT(('Koszty operacyjne'!$K$114:$AE$114=Opłacalność!T$13)*ISNUMBER(MATCH(st_wnp_kw,nie,0)),st_wnp)</f>
        <v>0</v>
      </c>
      <c r="U25" s="354" cm="1">
        <f t="array" ref="U25">SUMPRODUCT(('Koszty operacyjne'!$K$114:$AE$114=Opłacalność!U$13)*ISNUMBER(MATCH(st_wnp_kw,nie,0)),st_wnp)</f>
        <v>0</v>
      </c>
      <c r="V25" s="354" cm="1">
        <f t="array" ref="V25">SUMPRODUCT(('Koszty operacyjne'!$K$114:$AE$114=Opłacalność!V$13)*ISNUMBER(MATCH(st_wnp_kw,nie,0)),st_wnp)</f>
        <v>0</v>
      </c>
      <c r="W25" s="354" cm="1">
        <f t="array" ref="W25">SUMPRODUCT(('Koszty operacyjne'!$K$114:$AE$114=Opłacalność!W$13)*ISNUMBER(MATCH(st_wnp_kw,nie,0)),st_wnp)</f>
        <v>0</v>
      </c>
      <c r="X25" s="354" cm="1">
        <f t="array" ref="X25">SUMPRODUCT(('Koszty operacyjne'!$K$114:$AE$114=Opłacalność!X$13)*ISNUMBER(MATCH(st_wnp_kw,nie,0)),st_wnp)</f>
        <v>0</v>
      </c>
      <c r="Y25" s="354" cm="1">
        <f t="array" ref="Y25">SUMPRODUCT(('Koszty operacyjne'!$K$114:$AE$114=Opłacalność!Y$13)*ISNUMBER(MATCH(st_wnp_kw,nie,0)),st_wnp)</f>
        <v>0</v>
      </c>
      <c r="Z25" s="354" cm="1">
        <f t="array" ref="Z25">SUMPRODUCT(('Koszty operacyjne'!$K$114:$AE$114=Opłacalność!Z$13)*ISNUMBER(MATCH(st_wnp_kw,nie,0)),st_wnp)</f>
        <v>0</v>
      </c>
      <c r="AA25" s="354" cm="1">
        <f t="array" ref="AA25">SUMPRODUCT(('Koszty operacyjne'!$K$114:$AE$114=Opłacalność!AA$13)*ISNUMBER(MATCH(st_wnp_kw,nie,0)),st_wnp)</f>
        <v>0</v>
      </c>
      <c r="AB25" s="354" cm="1">
        <f t="array" ref="AB25">SUMPRODUCT(('Koszty operacyjne'!$K$114:$AE$114=Opłacalność!AB$13)*ISNUMBER(MATCH(st_wnp_kw,nie,0)),st_wnp)</f>
        <v>0</v>
      </c>
      <c r="AC25" s="354" cm="1">
        <f t="array" ref="AC25">SUMPRODUCT(('Koszty operacyjne'!$K$114:$AE$114=Opłacalność!AC$13)*ISNUMBER(MATCH(st_wnp_kw,nie,0)),st_wnp)</f>
        <v>0</v>
      </c>
      <c r="AD25" s="354" cm="1">
        <f t="array" ref="AD25">SUMPRODUCT(('Koszty operacyjne'!$K$114:$AE$114=Opłacalność!AD$13)*ISNUMBER(MATCH(st_wnp_kw,nie,0)),st_wnp)</f>
        <v>0</v>
      </c>
      <c r="AE25" s="354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4" customHeight="1">
      <c r="B26" s="8"/>
      <c r="C26" s="8"/>
      <c r="D26" s="8"/>
      <c r="E26" s="8"/>
      <c r="F26" s="8"/>
      <c r="G26" s="8"/>
      <c r="H26" s="8"/>
      <c r="I26" s="8"/>
      <c r="J26" s="8"/>
      <c r="K26" s="356"/>
      <c r="L26" s="356"/>
      <c r="M26" s="356"/>
      <c r="N26" s="356"/>
      <c r="O26" s="356"/>
      <c r="P26" s="356"/>
      <c r="Q26" s="356"/>
      <c r="R26" s="356"/>
      <c r="S26" s="356"/>
      <c r="T26" s="356"/>
      <c r="U26" s="356"/>
      <c r="V26" s="356"/>
      <c r="W26" s="356"/>
      <c r="X26" s="356"/>
      <c r="Y26" s="356"/>
      <c r="Z26" s="356"/>
      <c r="AA26" s="356"/>
      <c r="AB26" s="356"/>
      <c r="AC26" s="356"/>
      <c r="AD26" s="356"/>
      <c r="AE26" s="356"/>
      <c r="AF26" s="5"/>
      <c r="AG26" s="5"/>
      <c r="AH26" s="5"/>
      <c r="AI26" s="5"/>
    </row>
    <row r="27" spans="2:40" ht="12" customHeight="1">
      <c r="B27" s="349" t="s">
        <v>82</v>
      </c>
      <c r="C27" s="349"/>
      <c r="D27" s="349"/>
      <c r="E27" s="349"/>
      <c r="F27" s="349"/>
      <c r="G27" s="349"/>
      <c r="H27" s="349"/>
      <c r="I27" s="349"/>
      <c r="J27" s="349"/>
      <c r="K27" s="350">
        <f t="shared" ref="K27:T27" si="18">SUM(K28:K29)</f>
        <v>0</v>
      </c>
      <c r="L27" s="350">
        <f t="shared" si="18"/>
        <v>0</v>
      </c>
      <c r="M27" s="350">
        <f t="shared" si="18"/>
        <v>0</v>
      </c>
      <c r="N27" s="350">
        <f t="shared" si="18"/>
        <v>0</v>
      </c>
      <c r="O27" s="350">
        <f t="shared" si="18"/>
        <v>0</v>
      </c>
      <c r="P27" s="350">
        <f t="shared" si="18"/>
        <v>0</v>
      </c>
      <c r="Q27" s="350">
        <f t="shared" si="18"/>
        <v>0</v>
      </c>
      <c r="R27" s="350">
        <f t="shared" si="18"/>
        <v>0</v>
      </c>
      <c r="S27" s="350">
        <f t="shared" si="18"/>
        <v>0</v>
      </c>
      <c r="T27" s="350">
        <f t="shared" si="18"/>
        <v>0</v>
      </c>
      <c r="U27" s="350">
        <f t="shared" ref="U27:X27" si="19">SUM(U28:U29)</f>
        <v>0</v>
      </c>
      <c r="V27" s="350">
        <f t="shared" si="19"/>
        <v>0</v>
      </c>
      <c r="W27" s="350">
        <f t="shared" si="19"/>
        <v>0</v>
      </c>
      <c r="X27" s="350">
        <f t="shared" si="19"/>
        <v>0</v>
      </c>
      <c r="Y27" s="350">
        <f t="shared" ref="Y27:AE27" si="20">SUM(Y28:Y29)</f>
        <v>0</v>
      </c>
      <c r="Z27" s="350">
        <f t="shared" si="20"/>
        <v>0</v>
      </c>
      <c r="AA27" s="350">
        <f t="shared" si="20"/>
        <v>0</v>
      </c>
      <c r="AB27" s="350">
        <f t="shared" si="20"/>
        <v>0</v>
      </c>
      <c r="AC27" s="350">
        <f t="shared" si="20"/>
        <v>0</v>
      </c>
      <c r="AD27" s="350">
        <f t="shared" si="20"/>
        <v>0</v>
      </c>
      <c r="AE27" s="350">
        <f t="shared" si="20"/>
        <v>0</v>
      </c>
      <c r="AF27" s="5"/>
      <c r="AG27" s="5"/>
      <c r="AH27" s="5"/>
      <c r="AI27" s="5"/>
    </row>
    <row r="28" spans="2:40" ht="12" customHeight="1">
      <c r="B28" s="351" t="s">
        <v>79</v>
      </c>
      <c r="C28" s="351"/>
      <c r="D28" s="351"/>
      <c r="E28" s="351"/>
      <c r="F28" s="351"/>
      <c r="G28" s="351"/>
      <c r="H28" s="351"/>
      <c r="I28" s="351"/>
      <c r="J28" s="351"/>
      <c r="K28" s="352" cm="1">
        <f t="array" ref="K28">SUMPRODUCT(('Koszty operacyjne'!$K$114:$AE$114=Opłacalność!K$13)*ISNUMBER(MATCH(st_gry_kw,tak,0)),st_gry)</f>
        <v>0</v>
      </c>
      <c r="L28" s="352" cm="1">
        <f t="array" ref="L28">SUMPRODUCT(('Koszty operacyjne'!$K$114:$AE$114=Opłacalność!L$13)*ISNUMBER(MATCH(st_gry_kw,tak,0)),st_gry)</f>
        <v>0</v>
      </c>
      <c r="M28" s="352" cm="1">
        <f t="array" ref="M28">SUMPRODUCT(('Koszty operacyjne'!$K$114:$AE$114=Opłacalność!M$13)*ISNUMBER(MATCH(st_gry_kw,tak,0)),st_gry)</f>
        <v>0</v>
      </c>
      <c r="N28" s="352" cm="1">
        <f t="array" ref="N28">SUMPRODUCT(('Koszty operacyjne'!$K$114:$AE$114=Opłacalność!N$13)*ISNUMBER(MATCH(st_gry_kw,tak,0)),st_gry)</f>
        <v>0</v>
      </c>
      <c r="O28" s="352" cm="1">
        <f t="array" ref="O28">SUMPRODUCT(('Koszty operacyjne'!$K$114:$AE$114=Opłacalność!O$13)*ISNUMBER(MATCH(st_gry_kw,tak,0)),st_gry)</f>
        <v>0</v>
      </c>
      <c r="P28" s="352" cm="1">
        <f t="array" ref="P28">SUMPRODUCT(('Koszty operacyjne'!$K$114:$AE$114=Opłacalność!P$13)*ISNUMBER(MATCH(st_gry_kw,tak,0)),st_gry)</f>
        <v>0</v>
      </c>
      <c r="Q28" s="352" cm="1">
        <f t="array" ref="Q28">SUMPRODUCT(('Koszty operacyjne'!$K$114:$AE$114=Opłacalność!Q$13)*ISNUMBER(MATCH(st_gry_kw,tak,0)),st_gry)</f>
        <v>0</v>
      </c>
      <c r="R28" s="352" cm="1">
        <f t="array" ref="R28">SUMPRODUCT(('Koszty operacyjne'!$K$114:$AE$114=Opłacalność!R$13)*ISNUMBER(MATCH(st_gry_kw,tak,0)),st_gry)</f>
        <v>0</v>
      </c>
      <c r="S28" s="352" cm="1">
        <f t="array" ref="S28">SUMPRODUCT(('Koszty operacyjne'!$K$114:$AE$114=Opłacalność!S$13)*ISNUMBER(MATCH(st_gry_kw,tak,0)),st_gry)</f>
        <v>0</v>
      </c>
      <c r="T28" s="352" cm="1">
        <f t="array" ref="T28">SUMPRODUCT(('Koszty operacyjne'!$K$114:$AE$114=Opłacalność!T$13)*ISNUMBER(MATCH(st_gry_kw,tak,0)),st_gry)</f>
        <v>0</v>
      </c>
      <c r="U28" s="352" cm="1">
        <f t="array" ref="U28">SUMPRODUCT(('Koszty operacyjne'!$K$114:$AE$114=Opłacalność!U$13)*ISNUMBER(MATCH(st_gry_kw,tak,0)),st_gry)</f>
        <v>0</v>
      </c>
      <c r="V28" s="352" cm="1">
        <f t="array" ref="V28">SUMPRODUCT(('Koszty operacyjne'!$K$114:$AE$114=Opłacalność!V$13)*ISNUMBER(MATCH(st_gry_kw,tak,0)),st_gry)</f>
        <v>0</v>
      </c>
      <c r="W28" s="352" cm="1">
        <f t="array" ref="W28">SUMPRODUCT(('Koszty operacyjne'!$K$114:$AE$114=Opłacalność!W$13)*ISNUMBER(MATCH(st_gry_kw,tak,0)),st_gry)</f>
        <v>0</v>
      </c>
      <c r="X28" s="352" cm="1">
        <f t="array" ref="X28">SUMPRODUCT(('Koszty operacyjne'!$K$114:$AE$114=Opłacalność!X$13)*ISNUMBER(MATCH(st_gry_kw,tak,0)),st_gry)</f>
        <v>0</v>
      </c>
      <c r="Y28" s="352" cm="1">
        <f t="array" ref="Y28">SUMPRODUCT(('Koszty operacyjne'!$K$114:$AE$114=Opłacalność!Y$13)*ISNUMBER(MATCH(st_gry_kw,tak,0)),st_gry)</f>
        <v>0</v>
      </c>
      <c r="Z28" s="352" cm="1">
        <f t="array" ref="Z28">SUMPRODUCT(('Koszty operacyjne'!$K$114:$AE$114=Opłacalność!Z$13)*ISNUMBER(MATCH(st_gry_kw,tak,0)),st_gry)</f>
        <v>0</v>
      </c>
      <c r="AA28" s="352" cm="1">
        <f t="array" ref="AA28">SUMPRODUCT(('Koszty operacyjne'!$K$114:$AE$114=Opłacalność!AA$13)*ISNUMBER(MATCH(st_gry_kw,tak,0)),st_gry)</f>
        <v>0</v>
      </c>
      <c r="AB28" s="352" cm="1">
        <f t="array" ref="AB28">SUMPRODUCT(('Koszty operacyjne'!$K$114:$AE$114=Opłacalność!AB$13)*ISNUMBER(MATCH(st_gry_kw,tak,0)),st_gry)</f>
        <v>0</v>
      </c>
      <c r="AC28" s="352" cm="1">
        <f t="array" ref="AC28">SUMPRODUCT(('Koszty operacyjne'!$K$114:$AE$114=Opłacalność!AC$13)*ISNUMBER(MATCH(st_gry_kw,tak,0)),st_gry)</f>
        <v>0</v>
      </c>
      <c r="AD28" s="352" cm="1">
        <f t="array" ref="AD28">SUMPRODUCT(('Koszty operacyjne'!$K$114:$AE$114=Opłacalność!AD$13)*ISNUMBER(MATCH(st_gry_kw,tak,0)),st_gry)</f>
        <v>0</v>
      </c>
      <c r="AE28" s="352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3" t="s">
        <v>80</v>
      </c>
      <c r="C29" s="353"/>
      <c r="D29" s="353"/>
      <c r="E29" s="353"/>
      <c r="F29" s="353"/>
      <c r="G29" s="353"/>
      <c r="H29" s="353"/>
      <c r="I29" s="353"/>
      <c r="J29" s="353"/>
      <c r="K29" s="354" cm="1">
        <f t="array" ref="K29">SUMPRODUCT(('Koszty operacyjne'!$K$114:$AE$114=Opłacalność!K$13)*ISNUMBER(MATCH(st_gry_kw,nie,0)),st_gry)</f>
        <v>0</v>
      </c>
      <c r="L29" s="354" cm="1">
        <f t="array" ref="L29">SUMPRODUCT(('Koszty operacyjne'!$K$114:$AE$114=Opłacalność!L$13)*ISNUMBER(MATCH(st_gry_kw,nie,0)),st_gry)</f>
        <v>0</v>
      </c>
      <c r="M29" s="354" cm="1">
        <f t="array" ref="M29">SUMPRODUCT(('Koszty operacyjne'!$K$114:$AE$114=Opłacalność!M$13)*ISNUMBER(MATCH(st_gry_kw,nie,0)),st_gry)</f>
        <v>0</v>
      </c>
      <c r="N29" s="354" cm="1">
        <f t="array" ref="N29">SUMPRODUCT(('Koszty operacyjne'!$K$114:$AE$114=Opłacalność!N$13)*ISNUMBER(MATCH(st_gry_kw,nie,0)),st_gry)</f>
        <v>0</v>
      </c>
      <c r="O29" s="354" cm="1">
        <f t="array" ref="O29">SUMPRODUCT(('Koszty operacyjne'!$K$114:$AE$114=Opłacalność!O$13)*ISNUMBER(MATCH(st_gry_kw,nie,0)),st_gry)</f>
        <v>0</v>
      </c>
      <c r="P29" s="354" cm="1">
        <f t="array" ref="P29">SUMPRODUCT(('Koszty operacyjne'!$K$114:$AE$114=Opłacalność!P$13)*ISNUMBER(MATCH(st_gry_kw,nie,0)),st_gry)</f>
        <v>0</v>
      </c>
      <c r="Q29" s="354" cm="1">
        <f t="array" ref="Q29">SUMPRODUCT(('Koszty operacyjne'!$K$114:$AE$114=Opłacalność!Q$13)*ISNUMBER(MATCH(st_gry_kw,nie,0)),st_gry)</f>
        <v>0</v>
      </c>
      <c r="R29" s="354" cm="1">
        <f t="array" ref="R29">SUMPRODUCT(('Koszty operacyjne'!$K$114:$AE$114=Opłacalność!R$13)*ISNUMBER(MATCH(st_gry_kw,nie,0)),st_gry)</f>
        <v>0</v>
      </c>
      <c r="S29" s="354" cm="1">
        <f t="array" ref="S29">SUMPRODUCT(('Koszty operacyjne'!$K$114:$AE$114=Opłacalność!S$13)*ISNUMBER(MATCH(st_gry_kw,nie,0)),st_gry)</f>
        <v>0</v>
      </c>
      <c r="T29" s="354" cm="1">
        <f t="array" ref="T29">SUMPRODUCT(('Koszty operacyjne'!$K$114:$AE$114=Opłacalność!T$13)*ISNUMBER(MATCH(st_gry_kw,nie,0)),st_gry)</f>
        <v>0</v>
      </c>
      <c r="U29" s="354" cm="1">
        <f t="array" ref="U29">SUMPRODUCT(('Koszty operacyjne'!$K$114:$AE$114=Opłacalność!U$13)*ISNUMBER(MATCH(st_gry_kw,nie,0)),st_gry)</f>
        <v>0</v>
      </c>
      <c r="V29" s="354" cm="1">
        <f t="array" ref="V29">SUMPRODUCT(('Koszty operacyjne'!$K$114:$AE$114=Opłacalność!V$13)*ISNUMBER(MATCH(st_gry_kw,nie,0)),st_gry)</f>
        <v>0</v>
      </c>
      <c r="W29" s="354" cm="1">
        <f t="array" ref="W29">SUMPRODUCT(('Koszty operacyjne'!$K$114:$AE$114=Opłacalność!W$13)*ISNUMBER(MATCH(st_gry_kw,nie,0)),st_gry)</f>
        <v>0</v>
      </c>
      <c r="X29" s="354" cm="1">
        <f t="array" ref="X29">SUMPRODUCT(('Koszty operacyjne'!$K$114:$AE$114=Opłacalność!X$13)*ISNUMBER(MATCH(st_gry_kw,nie,0)),st_gry)</f>
        <v>0</v>
      </c>
      <c r="Y29" s="354" cm="1">
        <f t="array" ref="Y29">SUMPRODUCT(('Koszty operacyjne'!$K$114:$AE$114=Opłacalność!Y$13)*ISNUMBER(MATCH(st_gry_kw,nie,0)),st_gry)</f>
        <v>0</v>
      </c>
      <c r="Z29" s="354" cm="1">
        <f t="array" ref="Z29">SUMPRODUCT(('Koszty operacyjne'!$K$114:$AE$114=Opłacalność!Z$13)*ISNUMBER(MATCH(st_gry_kw,nie,0)),st_gry)</f>
        <v>0</v>
      </c>
      <c r="AA29" s="354" cm="1">
        <f t="array" ref="AA29">SUMPRODUCT(('Koszty operacyjne'!$K$114:$AE$114=Opłacalność!AA$13)*ISNUMBER(MATCH(st_gry_kw,nie,0)),st_gry)</f>
        <v>0</v>
      </c>
      <c r="AB29" s="354" cm="1">
        <f t="array" ref="AB29">SUMPRODUCT(('Koszty operacyjne'!$K$114:$AE$114=Opłacalność!AB$13)*ISNUMBER(MATCH(st_gry_kw,nie,0)),st_gry)</f>
        <v>0</v>
      </c>
      <c r="AC29" s="354" cm="1">
        <f t="array" ref="AC29">SUMPRODUCT(('Koszty operacyjne'!$K$114:$AE$114=Opłacalność!AC$13)*ISNUMBER(MATCH(st_gry_kw,nie,0)),st_gry)</f>
        <v>0</v>
      </c>
      <c r="AD29" s="354" cm="1">
        <f t="array" ref="AD29">SUMPRODUCT(('Koszty operacyjne'!$K$114:$AE$114=Opłacalność!AD$13)*ISNUMBER(MATCH(st_gry_kw,nie,0)),st_gry)</f>
        <v>0</v>
      </c>
      <c r="AE29" s="354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4" customHeight="1">
      <c r="B30" s="8"/>
      <c r="C30" s="8"/>
      <c r="D30" s="8"/>
      <c r="E30" s="8"/>
      <c r="F30" s="8"/>
      <c r="G30" s="8"/>
      <c r="H30" s="8"/>
      <c r="I30" s="8"/>
      <c r="J30" s="8"/>
      <c r="K30" s="356"/>
      <c r="L30" s="356"/>
      <c r="M30" s="356"/>
      <c r="N30" s="356"/>
      <c r="O30" s="356"/>
      <c r="P30" s="356"/>
      <c r="Q30" s="356"/>
      <c r="R30" s="356"/>
      <c r="S30" s="356"/>
      <c r="T30" s="356"/>
      <c r="U30" s="356"/>
      <c r="V30" s="356"/>
      <c r="W30" s="356"/>
      <c r="X30" s="356"/>
      <c r="Y30" s="356"/>
      <c r="Z30" s="356"/>
      <c r="AA30" s="356"/>
      <c r="AB30" s="356"/>
      <c r="AC30" s="356"/>
      <c r="AD30" s="356"/>
      <c r="AE30" s="356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9" t="s">
        <v>83</v>
      </c>
      <c r="C31" s="349"/>
      <c r="D31" s="349"/>
      <c r="E31" s="349"/>
      <c r="F31" s="349"/>
      <c r="G31" s="349"/>
      <c r="H31" s="349"/>
      <c r="I31" s="349"/>
      <c r="J31" s="349"/>
      <c r="K31" s="350">
        <f t="shared" ref="K31:T31" si="21">SUM(K32:K33)</f>
        <v>0</v>
      </c>
      <c r="L31" s="350">
        <f t="shared" si="21"/>
        <v>0</v>
      </c>
      <c r="M31" s="350">
        <f t="shared" si="21"/>
        <v>0</v>
      </c>
      <c r="N31" s="350">
        <f t="shared" si="21"/>
        <v>0</v>
      </c>
      <c r="O31" s="350">
        <f t="shared" si="21"/>
        <v>0</v>
      </c>
      <c r="P31" s="350">
        <f t="shared" si="21"/>
        <v>0</v>
      </c>
      <c r="Q31" s="350">
        <f t="shared" si="21"/>
        <v>0</v>
      </c>
      <c r="R31" s="350">
        <f t="shared" si="21"/>
        <v>0</v>
      </c>
      <c r="S31" s="350">
        <f t="shared" si="21"/>
        <v>0</v>
      </c>
      <c r="T31" s="350">
        <f t="shared" si="21"/>
        <v>0</v>
      </c>
      <c r="U31" s="350">
        <f t="shared" ref="U31:X31" si="22">SUM(U32:U33)</f>
        <v>0</v>
      </c>
      <c r="V31" s="350">
        <f t="shared" si="22"/>
        <v>0</v>
      </c>
      <c r="W31" s="350">
        <f t="shared" si="22"/>
        <v>0</v>
      </c>
      <c r="X31" s="350">
        <f t="shared" si="22"/>
        <v>0</v>
      </c>
      <c r="Y31" s="350">
        <f t="shared" ref="Y31:AE31" si="23">SUM(Y32:Y33)</f>
        <v>0</v>
      </c>
      <c r="Z31" s="350">
        <f t="shared" si="23"/>
        <v>0</v>
      </c>
      <c r="AA31" s="350">
        <f t="shared" si="23"/>
        <v>0</v>
      </c>
      <c r="AB31" s="350">
        <f t="shared" si="23"/>
        <v>0</v>
      </c>
      <c r="AC31" s="350">
        <f t="shared" si="23"/>
        <v>0</v>
      </c>
      <c r="AD31" s="350">
        <f t="shared" si="23"/>
        <v>0</v>
      </c>
      <c r="AE31" s="350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1" t="s">
        <v>79</v>
      </c>
      <c r="C32" s="351"/>
      <c r="D32" s="351"/>
      <c r="E32" s="351"/>
      <c r="F32" s="351"/>
      <c r="G32" s="351"/>
      <c r="H32" s="351"/>
      <c r="I32" s="351"/>
      <c r="J32" s="351"/>
      <c r="K32" s="352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2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2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2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2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2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2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2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2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2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2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2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2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2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2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2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2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2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2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2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2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3" t="s">
        <v>80</v>
      </c>
      <c r="C33" s="353"/>
      <c r="D33" s="353"/>
      <c r="E33" s="353"/>
      <c r="F33" s="353"/>
      <c r="G33" s="353"/>
      <c r="H33" s="353"/>
      <c r="I33" s="353"/>
      <c r="J33" s="353"/>
      <c r="K33" s="354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4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4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4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4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4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4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4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4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4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4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4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4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4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4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4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4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4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4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4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4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4" customHeight="1">
      <c r="B34" s="8"/>
      <c r="C34" s="8"/>
      <c r="D34" s="8"/>
      <c r="E34" s="8"/>
      <c r="F34" s="8"/>
      <c r="G34" s="8"/>
      <c r="H34" s="8"/>
      <c r="I34" s="8"/>
      <c r="J34" s="8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6"/>
      <c r="Z34" s="356"/>
      <c r="AA34" s="356"/>
      <c r="AB34" s="356"/>
      <c r="AC34" s="356"/>
      <c r="AD34" s="356"/>
      <c r="AE34" s="356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9" t="s">
        <v>84</v>
      </c>
      <c r="C35" s="349"/>
      <c r="D35" s="349"/>
      <c r="E35" s="349"/>
      <c r="F35" s="349"/>
      <c r="G35" s="349"/>
      <c r="H35" s="349"/>
      <c r="I35" s="349"/>
      <c r="J35" s="349"/>
      <c r="K35" s="350">
        <f t="shared" ref="K35:T35" si="24">SUM(K36:K37)</f>
        <v>0</v>
      </c>
      <c r="L35" s="350">
        <f t="shared" si="24"/>
        <v>0</v>
      </c>
      <c r="M35" s="350">
        <f t="shared" si="24"/>
        <v>0</v>
      </c>
      <c r="N35" s="350">
        <f t="shared" si="24"/>
        <v>0</v>
      </c>
      <c r="O35" s="350">
        <f t="shared" si="24"/>
        <v>0</v>
      </c>
      <c r="P35" s="350">
        <f t="shared" si="24"/>
        <v>0</v>
      </c>
      <c r="Q35" s="350">
        <f t="shared" si="24"/>
        <v>0</v>
      </c>
      <c r="R35" s="350">
        <f t="shared" si="24"/>
        <v>0</v>
      </c>
      <c r="S35" s="350">
        <f t="shared" si="24"/>
        <v>0</v>
      </c>
      <c r="T35" s="350">
        <f t="shared" si="24"/>
        <v>0</v>
      </c>
      <c r="U35" s="350">
        <f t="shared" ref="U35:X35" si="25">SUM(U36:U37)</f>
        <v>0</v>
      </c>
      <c r="V35" s="350">
        <f t="shared" si="25"/>
        <v>0</v>
      </c>
      <c r="W35" s="350">
        <f t="shared" si="25"/>
        <v>0</v>
      </c>
      <c r="X35" s="350">
        <f t="shared" si="25"/>
        <v>0</v>
      </c>
      <c r="Y35" s="350">
        <f t="shared" ref="Y35:AE35" si="26">SUM(Y36:Y37)</f>
        <v>0</v>
      </c>
      <c r="Z35" s="350">
        <f t="shared" si="26"/>
        <v>0</v>
      </c>
      <c r="AA35" s="350">
        <f t="shared" si="26"/>
        <v>0</v>
      </c>
      <c r="AB35" s="350">
        <f t="shared" si="26"/>
        <v>0</v>
      </c>
      <c r="AC35" s="350">
        <f t="shared" si="26"/>
        <v>0</v>
      </c>
      <c r="AD35" s="350">
        <f t="shared" si="26"/>
        <v>0</v>
      </c>
      <c r="AE35" s="350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1" t="s">
        <v>79</v>
      </c>
      <c r="C36" s="351"/>
      <c r="D36" s="351"/>
      <c r="E36" s="351"/>
      <c r="F36" s="351"/>
      <c r="G36" s="351"/>
      <c r="H36" s="351"/>
      <c r="I36" s="351"/>
      <c r="J36" s="351"/>
      <c r="K36" s="352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2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2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2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2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2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2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2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2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2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2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2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2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2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2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2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2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2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2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2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2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3" t="s">
        <v>80</v>
      </c>
      <c r="C37" s="353"/>
      <c r="D37" s="353"/>
      <c r="E37" s="353"/>
      <c r="F37" s="353"/>
      <c r="G37" s="353"/>
      <c r="H37" s="353"/>
      <c r="I37" s="353"/>
      <c r="J37" s="353"/>
      <c r="K37" s="354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4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4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4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4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4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4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4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4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4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4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4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4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4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4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4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4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4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4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4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4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4" customHeight="1">
      <c r="B38" s="8"/>
      <c r="C38" s="8"/>
      <c r="D38" s="8"/>
      <c r="E38" s="8"/>
      <c r="F38" s="8"/>
      <c r="G38" s="8"/>
      <c r="H38" s="8"/>
      <c r="I38" s="8"/>
      <c r="J38" s="8"/>
      <c r="K38" s="356"/>
      <c r="L38" s="356"/>
      <c r="M38" s="356"/>
      <c r="N38" s="356"/>
      <c r="O38" s="356"/>
      <c r="P38" s="356"/>
      <c r="Q38" s="356"/>
      <c r="R38" s="356"/>
      <c r="S38" s="356"/>
      <c r="T38" s="356"/>
      <c r="U38" s="356"/>
      <c r="V38" s="356"/>
      <c r="W38" s="356"/>
      <c r="X38" s="356"/>
      <c r="Y38" s="356"/>
      <c r="Z38" s="356"/>
      <c r="AA38" s="356"/>
      <c r="AB38" s="356"/>
      <c r="AC38" s="356"/>
      <c r="AD38" s="356"/>
      <c r="AE38" s="356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9" t="s">
        <v>85</v>
      </c>
      <c r="C39" s="349"/>
      <c r="D39" s="349"/>
      <c r="E39" s="349"/>
      <c r="F39" s="349"/>
      <c r="G39" s="349"/>
      <c r="H39" s="349"/>
      <c r="I39" s="349"/>
      <c r="J39" s="349"/>
      <c r="K39" s="350">
        <f t="shared" ref="K39:T39" si="27">SUM(K40:K41)</f>
        <v>0</v>
      </c>
      <c r="L39" s="350">
        <f t="shared" si="27"/>
        <v>0</v>
      </c>
      <c r="M39" s="350">
        <f t="shared" si="27"/>
        <v>0</v>
      </c>
      <c r="N39" s="350">
        <f t="shared" si="27"/>
        <v>0</v>
      </c>
      <c r="O39" s="350">
        <f t="shared" si="27"/>
        <v>0</v>
      </c>
      <c r="P39" s="350">
        <f t="shared" si="27"/>
        <v>0</v>
      </c>
      <c r="Q39" s="350">
        <f t="shared" si="27"/>
        <v>0</v>
      </c>
      <c r="R39" s="350">
        <f t="shared" si="27"/>
        <v>0</v>
      </c>
      <c r="S39" s="350">
        <f t="shared" si="27"/>
        <v>0</v>
      </c>
      <c r="T39" s="350">
        <f t="shared" si="27"/>
        <v>0</v>
      </c>
      <c r="U39" s="350">
        <f t="shared" ref="U39:X39" si="28">SUM(U40:U41)</f>
        <v>0</v>
      </c>
      <c r="V39" s="350">
        <f t="shared" si="28"/>
        <v>0</v>
      </c>
      <c r="W39" s="350">
        <f t="shared" si="28"/>
        <v>0</v>
      </c>
      <c r="X39" s="350">
        <f t="shared" si="28"/>
        <v>0</v>
      </c>
      <c r="Y39" s="350">
        <f t="shared" ref="Y39:AE39" si="29">SUM(Y40:Y41)</f>
        <v>0</v>
      </c>
      <c r="Z39" s="350">
        <f t="shared" si="29"/>
        <v>0</v>
      </c>
      <c r="AA39" s="350">
        <f t="shared" si="29"/>
        <v>0</v>
      </c>
      <c r="AB39" s="350">
        <f t="shared" si="29"/>
        <v>0</v>
      </c>
      <c r="AC39" s="350">
        <f t="shared" si="29"/>
        <v>0</v>
      </c>
      <c r="AD39" s="350">
        <f t="shared" si="29"/>
        <v>0</v>
      </c>
      <c r="AE39" s="350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1" t="s">
        <v>79</v>
      </c>
      <c r="C40" s="351"/>
      <c r="D40" s="351"/>
      <c r="E40" s="351"/>
      <c r="F40" s="351"/>
      <c r="G40" s="351"/>
      <c r="H40" s="351"/>
      <c r="I40" s="351"/>
      <c r="J40" s="351"/>
      <c r="K40" s="352" cm="1">
        <f t="array" ref="K40">SUMPRODUCT(('Koszty operacyjne'!$K$114:$AE$114=Opłacalność!K$13)*ISNUMBER(MATCH(st_stu_kw,tak,0)),st_stu)</f>
        <v>0</v>
      </c>
      <c r="L40" s="352" cm="1">
        <f t="array" ref="L40">SUMPRODUCT(('Koszty operacyjne'!$K$114:$AE$114=Opłacalność!L$13)*ISNUMBER(MATCH(st_stu_kw,tak,0)),st_stu)</f>
        <v>0</v>
      </c>
      <c r="M40" s="352" cm="1">
        <f t="array" ref="M40">SUMPRODUCT(('Koszty operacyjne'!$K$114:$AE$114=Opłacalność!M$13)*ISNUMBER(MATCH(st_stu_kw,tak,0)),st_stu)</f>
        <v>0</v>
      </c>
      <c r="N40" s="352" cm="1">
        <f t="array" ref="N40">SUMPRODUCT(('Koszty operacyjne'!$K$114:$AE$114=Opłacalność!N$13)*ISNUMBER(MATCH(st_stu_kw,tak,0)),st_stu)</f>
        <v>0</v>
      </c>
      <c r="O40" s="352" cm="1">
        <f t="array" ref="O40">SUMPRODUCT(('Koszty operacyjne'!$K$114:$AE$114=Opłacalność!O$13)*ISNUMBER(MATCH(st_stu_kw,tak,0)),st_stu)</f>
        <v>0</v>
      </c>
      <c r="P40" s="352" cm="1">
        <f t="array" ref="P40">SUMPRODUCT(('Koszty operacyjne'!$K$114:$AE$114=Opłacalność!P$13)*ISNUMBER(MATCH(st_stu_kw,tak,0)),st_stu)</f>
        <v>0</v>
      </c>
      <c r="Q40" s="352" cm="1">
        <f t="array" ref="Q40">SUMPRODUCT(('Koszty operacyjne'!$K$114:$AE$114=Opłacalność!Q$13)*ISNUMBER(MATCH(st_stu_kw,tak,0)),st_stu)</f>
        <v>0</v>
      </c>
      <c r="R40" s="352" cm="1">
        <f t="array" ref="R40">SUMPRODUCT(('Koszty operacyjne'!$K$114:$AE$114=Opłacalność!R$13)*ISNUMBER(MATCH(st_stu_kw,tak,0)),st_stu)</f>
        <v>0</v>
      </c>
      <c r="S40" s="352" cm="1">
        <f t="array" ref="S40">SUMPRODUCT(('Koszty operacyjne'!$K$114:$AE$114=Opłacalność!S$13)*ISNUMBER(MATCH(st_stu_kw,tak,0)),st_stu)</f>
        <v>0</v>
      </c>
      <c r="T40" s="352" cm="1">
        <f t="array" ref="T40">SUMPRODUCT(('Koszty operacyjne'!$K$114:$AE$114=Opłacalność!T$13)*ISNUMBER(MATCH(st_stu_kw,tak,0)),st_stu)</f>
        <v>0</v>
      </c>
      <c r="U40" s="352" cm="1">
        <f t="array" ref="U40">SUMPRODUCT(('Koszty operacyjne'!$K$114:$AE$114=Opłacalność!U$13)*ISNUMBER(MATCH(st_stu_kw,tak,0)),st_stu)</f>
        <v>0</v>
      </c>
      <c r="V40" s="352" cm="1">
        <f t="array" ref="V40">SUMPRODUCT(('Koszty operacyjne'!$K$114:$AE$114=Opłacalność!V$13)*ISNUMBER(MATCH(st_stu_kw,tak,0)),st_stu)</f>
        <v>0</v>
      </c>
      <c r="W40" s="352" cm="1">
        <f t="array" ref="W40">SUMPRODUCT(('Koszty operacyjne'!$K$114:$AE$114=Opłacalność!W$13)*ISNUMBER(MATCH(st_stu_kw,tak,0)),st_stu)</f>
        <v>0</v>
      </c>
      <c r="X40" s="352" cm="1">
        <f t="array" ref="X40">SUMPRODUCT(('Koszty operacyjne'!$K$114:$AE$114=Opłacalność!X$13)*ISNUMBER(MATCH(st_stu_kw,tak,0)),st_stu)</f>
        <v>0</v>
      </c>
      <c r="Y40" s="352" cm="1">
        <f t="array" ref="Y40">SUMPRODUCT(('Koszty operacyjne'!$K$114:$AE$114=Opłacalność!Y$13)*ISNUMBER(MATCH(st_stu_kw,tak,0)),st_stu)</f>
        <v>0</v>
      </c>
      <c r="Z40" s="352" cm="1">
        <f t="array" ref="Z40">SUMPRODUCT(('Koszty operacyjne'!$K$114:$AE$114=Opłacalność!Z$13)*ISNUMBER(MATCH(st_stu_kw,tak,0)),st_stu)</f>
        <v>0</v>
      </c>
      <c r="AA40" s="352" cm="1">
        <f t="array" ref="AA40">SUMPRODUCT(('Koszty operacyjne'!$K$114:$AE$114=Opłacalność!AA$13)*ISNUMBER(MATCH(st_stu_kw,tak,0)),st_stu)</f>
        <v>0</v>
      </c>
      <c r="AB40" s="352" cm="1">
        <f t="array" ref="AB40">SUMPRODUCT(('Koszty operacyjne'!$K$114:$AE$114=Opłacalność!AB$13)*ISNUMBER(MATCH(st_stu_kw,tak,0)),st_stu)</f>
        <v>0</v>
      </c>
      <c r="AC40" s="352" cm="1">
        <f t="array" ref="AC40">SUMPRODUCT(('Koszty operacyjne'!$K$114:$AE$114=Opłacalność!AC$13)*ISNUMBER(MATCH(st_stu_kw,tak,0)),st_stu)</f>
        <v>0</v>
      </c>
      <c r="AD40" s="352" cm="1">
        <f t="array" ref="AD40">SUMPRODUCT(('Koszty operacyjne'!$K$114:$AE$114=Opłacalność!AD$13)*ISNUMBER(MATCH(st_stu_kw,tak,0)),st_stu)</f>
        <v>0</v>
      </c>
      <c r="AE40" s="352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3" t="s">
        <v>80</v>
      </c>
      <c r="C41" s="353"/>
      <c r="D41" s="353"/>
      <c r="E41" s="353"/>
      <c r="F41" s="353"/>
      <c r="G41" s="353"/>
      <c r="H41" s="353"/>
      <c r="I41" s="353"/>
      <c r="J41" s="353"/>
      <c r="K41" s="354" cm="1">
        <f t="array" ref="K41">SUMPRODUCT(('Koszty operacyjne'!$K$114:$AE$114=Opłacalność!K$13)*ISNUMBER(MATCH(st_stu_kw,nie,0)),st_stu)</f>
        <v>0</v>
      </c>
      <c r="L41" s="354" cm="1">
        <f t="array" ref="L41">SUMPRODUCT(('Koszty operacyjne'!$K$114:$AE$114=Opłacalność!L$13)*ISNUMBER(MATCH(st_stu_kw,nie,0)),st_stu)</f>
        <v>0</v>
      </c>
      <c r="M41" s="354" cm="1">
        <f t="array" ref="M41">SUMPRODUCT(('Koszty operacyjne'!$K$114:$AE$114=Opłacalność!M$13)*ISNUMBER(MATCH(st_stu_kw,nie,0)),st_stu)</f>
        <v>0</v>
      </c>
      <c r="N41" s="354" cm="1">
        <f t="array" ref="N41">SUMPRODUCT(('Koszty operacyjne'!$K$114:$AE$114=Opłacalność!N$13)*ISNUMBER(MATCH(st_stu_kw,nie,0)),st_stu)</f>
        <v>0</v>
      </c>
      <c r="O41" s="354" cm="1">
        <f t="array" ref="O41">SUMPRODUCT(('Koszty operacyjne'!$K$114:$AE$114=Opłacalność!O$13)*ISNUMBER(MATCH(st_stu_kw,nie,0)),st_stu)</f>
        <v>0</v>
      </c>
      <c r="P41" s="354" cm="1">
        <f t="array" ref="P41">SUMPRODUCT(('Koszty operacyjne'!$K$114:$AE$114=Opłacalność!P$13)*ISNUMBER(MATCH(st_stu_kw,nie,0)),st_stu)</f>
        <v>0</v>
      </c>
      <c r="Q41" s="354" cm="1">
        <f t="array" ref="Q41">SUMPRODUCT(('Koszty operacyjne'!$K$114:$AE$114=Opłacalność!Q$13)*ISNUMBER(MATCH(st_stu_kw,nie,0)),st_stu)</f>
        <v>0</v>
      </c>
      <c r="R41" s="354" cm="1">
        <f t="array" ref="R41">SUMPRODUCT(('Koszty operacyjne'!$K$114:$AE$114=Opłacalność!R$13)*ISNUMBER(MATCH(st_stu_kw,nie,0)),st_stu)</f>
        <v>0</v>
      </c>
      <c r="S41" s="354" cm="1">
        <f t="array" ref="S41">SUMPRODUCT(('Koszty operacyjne'!$K$114:$AE$114=Opłacalność!S$13)*ISNUMBER(MATCH(st_stu_kw,nie,0)),st_stu)</f>
        <v>0</v>
      </c>
      <c r="T41" s="354" cm="1">
        <f t="array" ref="T41">SUMPRODUCT(('Koszty operacyjne'!$K$114:$AE$114=Opłacalność!T$13)*ISNUMBER(MATCH(st_stu_kw,nie,0)),st_stu)</f>
        <v>0</v>
      </c>
      <c r="U41" s="354" cm="1">
        <f t="array" ref="U41">SUMPRODUCT(('Koszty operacyjne'!$K$114:$AE$114=Opłacalność!U$13)*ISNUMBER(MATCH(st_stu_kw,nie,0)),st_stu)</f>
        <v>0</v>
      </c>
      <c r="V41" s="354" cm="1">
        <f t="array" ref="V41">SUMPRODUCT(('Koszty operacyjne'!$K$114:$AE$114=Opłacalność!V$13)*ISNUMBER(MATCH(st_stu_kw,nie,0)),st_stu)</f>
        <v>0</v>
      </c>
      <c r="W41" s="354" cm="1">
        <f t="array" ref="W41">SUMPRODUCT(('Koszty operacyjne'!$K$114:$AE$114=Opłacalność!W$13)*ISNUMBER(MATCH(st_stu_kw,nie,0)),st_stu)</f>
        <v>0</v>
      </c>
      <c r="X41" s="354" cm="1">
        <f t="array" ref="X41">SUMPRODUCT(('Koszty operacyjne'!$K$114:$AE$114=Opłacalność!X$13)*ISNUMBER(MATCH(st_stu_kw,nie,0)),st_stu)</f>
        <v>0</v>
      </c>
      <c r="Y41" s="354" cm="1">
        <f t="array" ref="Y41">SUMPRODUCT(('Koszty operacyjne'!$K$114:$AE$114=Opłacalność!Y$13)*ISNUMBER(MATCH(st_stu_kw,nie,0)),st_stu)</f>
        <v>0</v>
      </c>
      <c r="Z41" s="354" cm="1">
        <f t="array" ref="Z41">SUMPRODUCT(('Koszty operacyjne'!$K$114:$AE$114=Opłacalność!Z$13)*ISNUMBER(MATCH(st_stu_kw,nie,0)),st_stu)</f>
        <v>0</v>
      </c>
      <c r="AA41" s="354" cm="1">
        <f t="array" ref="AA41">SUMPRODUCT(('Koszty operacyjne'!$K$114:$AE$114=Opłacalność!AA$13)*ISNUMBER(MATCH(st_stu_kw,nie,0)),st_stu)</f>
        <v>0</v>
      </c>
      <c r="AB41" s="354" cm="1">
        <f t="array" ref="AB41">SUMPRODUCT(('Koszty operacyjne'!$K$114:$AE$114=Opłacalność!AB$13)*ISNUMBER(MATCH(st_stu_kw,nie,0)),st_stu)</f>
        <v>0</v>
      </c>
      <c r="AC41" s="354" cm="1">
        <f t="array" ref="AC41">SUMPRODUCT(('Koszty operacyjne'!$K$114:$AE$114=Opłacalność!AC$13)*ISNUMBER(MATCH(st_stu_kw,nie,0)),st_stu)</f>
        <v>0</v>
      </c>
      <c r="AD41" s="354" cm="1">
        <f t="array" ref="AD41">SUMPRODUCT(('Koszty operacyjne'!$K$114:$AE$114=Opłacalność!AD$13)*ISNUMBER(MATCH(st_stu_kw,nie,0)),st_stu)</f>
        <v>0</v>
      </c>
      <c r="AE41" s="354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4" customHeight="1">
      <c r="B42" s="8"/>
      <c r="C42" s="8"/>
      <c r="D42" s="8"/>
      <c r="E42" s="8"/>
      <c r="F42" s="8"/>
      <c r="G42" s="8"/>
      <c r="H42" s="8"/>
      <c r="I42" s="8"/>
      <c r="J42" s="8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9" t="s">
        <v>86</v>
      </c>
      <c r="C43" s="349"/>
      <c r="D43" s="349"/>
      <c r="E43" s="349"/>
      <c r="F43" s="349"/>
      <c r="G43" s="349"/>
      <c r="H43" s="349"/>
      <c r="I43" s="349"/>
      <c r="J43" s="349"/>
      <c r="K43" s="350">
        <f t="shared" ref="K43:T43" si="30">SUM(K44:K45)</f>
        <v>0</v>
      </c>
      <c r="L43" s="350">
        <f t="shared" si="30"/>
        <v>0</v>
      </c>
      <c r="M43" s="350">
        <f t="shared" si="30"/>
        <v>0</v>
      </c>
      <c r="N43" s="350">
        <f t="shared" si="30"/>
        <v>0</v>
      </c>
      <c r="O43" s="350">
        <f t="shared" si="30"/>
        <v>0</v>
      </c>
      <c r="P43" s="350">
        <f t="shared" si="30"/>
        <v>0</v>
      </c>
      <c r="Q43" s="350">
        <f t="shared" si="30"/>
        <v>0</v>
      </c>
      <c r="R43" s="350">
        <f t="shared" si="30"/>
        <v>0</v>
      </c>
      <c r="S43" s="350">
        <f t="shared" si="30"/>
        <v>0</v>
      </c>
      <c r="T43" s="350">
        <f t="shared" si="30"/>
        <v>0</v>
      </c>
      <c r="U43" s="350">
        <f t="shared" ref="U43:X43" si="31">SUM(U44:U45)</f>
        <v>0</v>
      </c>
      <c r="V43" s="350">
        <f t="shared" si="31"/>
        <v>0</v>
      </c>
      <c r="W43" s="350">
        <f t="shared" si="31"/>
        <v>0</v>
      </c>
      <c r="X43" s="350">
        <f t="shared" si="31"/>
        <v>0</v>
      </c>
      <c r="Y43" s="350">
        <f t="shared" ref="Y43:AE43" si="32">SUM(Y44:Y45)</f>
        <v>0</v>
      </c>
      <c r="Z43" s="350">
        <f t="shared" si="32"/>
        <v>0</v>
      </c>
      <c r="AA43" s="350">
        <f t="shared" si="32"/>
        <v>0</v>
      </c>
      <c r="AB43" s="350">
        <f t="shared" si="32"/>
        <v>0</v>
      </c>
      <c r="AC43" s="350">
        <f t="shared" si="32"/>
        <v>0</v>
      </c>
      <c r="AD43" s="350">
        <f t="shared" si="32"/>
        <v>0</v>
      </c>
      <c r="AE43" s="350">
        <f t="shared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1" t="s">
        <v>79</v>
      </c>
      <c r="C44" s="351"/>
      <c r="D44" s="351"/>
      <c r="E44" s="351"/>
      <c r="F44" s="351"/>
      <c r="G44" s="351"/>
      <c r="H44" s="351"/>
      <c r="I44" s="351"/>
      <c r="J44" s="351"/>
      <c r="K44" s="352" cm="1">
        <f t="array" ref="K44">SUMPRODUCT(('Koszty operacyjne'!$K$114:$AE$114=Opłacalność!K$13)*ISNUMBER(MATCH(st_ist_kw,tak,0)),st_ist)</f>
        <v>0</v>
      </c>
      <c r="L44" s="352" cm="1">
        <f t="array" ref="L44">SUMPRODUCT(('Koszty operacyjne'!$K$114:$AE$114=Opłacalność!L$13)*ISNUMBER(MATCH(st_ist_kw,tak,0)),st_ist)</f>
        <v>0</v>
      </c>
      <c r="M44" s="352" cm="1">
        <f t="array" ref="M44">SUMPRODUCT(('Koszty operacyjne'!$K$114:$AE$114=Opłacalność!M$13)*ISNUMBER(MATCH(st_ist_kw,tak,0)),st_ist)</f>
        <v>0</v>
      </c>
      <c r="N44" s="352" cm="1">
        <f t="array" ref="N44">SUMPRODUCT(('Koszty operacyjne'!$K$114:$AE$114=Opłacalność!N$13)*ISNUMBER(MATCH(st_ist_kw,tak,0)),st_ist)</f>
        <v>0</v>
      </c>
      <c r="O44" s="352" cm="1">
        <f t="array" ref="O44">SUMPRODUCT(('Koszty operacyjne'!$K$114:$AE$114=Opłacalność!O$13)*ISNUMBER(MATCH(st_ist_kw,tak,0)),st_ist)</f>
        <v>0</v>
      </c>
      <c r="P44" s="352" cm="1">
        <f t="array" ref="P44">SUMPRODUCT(('Koszty operacyjne'!$K$114:$AE$114=Opłacalność!P$13)*ISNUMBER(MATCH(st_ist_kw,tak,0)),st_ist)</f>
        <v>0</v>
      </c>
      <c r="Q44" s="352" cm="1">
        <f t="array" ref="Q44">SUMPRODUCT(('Koszty operacyjne'!$K$114:$AE$114=Opłacalność!Q$13)*ISNUMBER(MATCH(st_ist_kw,tak,0)),st_ist)</f>
        <v>0</v>
      </c>
      <c r="R44" s="352" cm="1">
        <f t="array" ref="R44">SUMPRODUCT(('Koszty operacyjne'!$K$114:$AE$114=Opłacalność!R$13)*ISNUMBER(MATCH(st_ist_kw,tak,0)),st_ist)</f>
        <v>0</v>
      </c>
      <c r="S44" s="352" cm="1">
        <f t="array" ref="S44">SUMPRODUCT(('Koszty operacyjne'!$K$114:$AE$114=Opłacalność!S$13)*ISNUMBER(MATCH(st_ist_kw,tak,0)),st_ist)</f>
        <v>0</v>
      </c>
      <c r="T44" s="352" cm="1">
        <f t="array" ref="T44">SUMPRODUCT(('Koszty operacyjne'!$K$114:$AE$114=Opłacalność!T$13)*ISNUMBER(MATCH(st_ist_kw,tak,0)),st_ist)</f>
        <v>0</v>
      </c>
      <c r="U44" s="352" cm="1">
        <f t="array" ref="U44">SUMPRODUCT(('Koszty operacyjne'!$K$114:$AE$114=Opłacalność!U$13)*ISNUMBER(MATCH(st_ist_kw,tak,0)),st_ist)</f>
        <v>0</v>
      </c>
      <c r="V44" s="352" cm="1">
        <f t="array" ref="V44">SUMPRODUCT(('Koszty operacyjne'!$K$114:$AE$114=Opłacalność!V$13)*ISNUMBER(MATCH(st_ist_kw,tak,0)),st_ist)</f>
        <v>0</v>
      </c>
      <c r="W44" s="352" cm="1">
        <f t="array" ref="W44">SUMPRODUCT(('Koszty operacyjne'!$K$114:$AE$114=Opłacalność!W$13)*ISNUMBER(MATCH(st_ist_kw,tak,0)),st_ist)</f>
        <v>0</v>
      </c>
      <c r="X44" s="352" cm="1">
        <f t="array" ref="X44">SUMPRODUCT(('Koszty operacyjne'!$K$114:$AE$114=Opłacalność!X$13)*ISNUMBER(MATCH(st_ist_kw,tak,0)),st_ist)</f>
        <v>0</v>
      </c>
      <c r="Y44" s="352" cm="1">
        <f t="array" ref="Y44">SUMPRODUCT(('Koszty operacyjne'!$K$114:$AE$114=Opłacalność!Y$13)*ISNUMBER(MATCH(st_ist_kw,tak,0)),st_ist)</f>
        <v>0</v>
      </c>
      <c r="Z44" s="352" cm="1">
        <f t="array" ref="Z44">SUMPRODUCT(('Koszty operacyjne'!$K$114:$AE$114=Opłacalność!Z$13)*ISNUMBER(MATCH(st_ist_kw,tak,0)),st_ist)</f>
        <v>0</v>
      </c>
      <c r="AA44" s="352" cm="1">
        <f t="array" ref="AA44">SUMPRODUCT(('Koszty operacyjne'!$K$114:$AE$114=Opłacalność!AA$13)*ISNUMBER(MATCH(st_ist_kw,tak,0)),st_ist)</f>
        <v>0</v>
      </c>
      <c r="AB44" s="352" cm="1">
        <f t="array" ref="AB44">SUMPRODUCT(('Koszty operacyjne'!$K$114:$AE$114=Opłacalność!AB$13)*ISNUMBER(MATCH(st_ist_kw,tak,0)),st_ist)</f>
        <v>0</v>
      </c>
      <c r="AC44" s="352" cm="1">
        <f t="array" ref="AC44">SUMPRODUCT(('Koszty operacyjne'!$K$114:$AE$114=Opłacalność!AC$13)*ISNUMBER(MATCH(st_ist_kw,tak,0)),st_ist)</f>
        <v>0</v>
      </c>
      <c r="AD44" s="352" cm="1">
        <f t="array" ref="AD44">SUMPRODUCT(('Koszty operacyjne'!$K$114:$AE$114=Opłacalność!AD$13)*ISNUMBER(MATCH(st_ist_kw,tak,0)),st_ist)</f>
        <v>0</v>
      </c>
      <c r="AE44" s="352" cm="1">
        <f t="array" ref="AE44">SUMPRODUCT(('Koszty operacyjne'!$K$114:$AE$114=Opłacalność!AE$13)*ISNUMBER(MATCH(st_ist_kw,tak,0)),st_ist)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3" t="s">
        <v>80</v>
      </c>
      <c r="C45" s="353"/>
      <c r="D45" s="353"/>
      <c r="E45" s="353"/>
      <c r="F45" s="353"/>
      <c r="G45" s="353"/>
      <c r="H45" s="353"/>
      <c r="I45" s="353"/>
      <c r="J45" s="353"/>
      <c r="K45" s="354" cm="1">
        <f t="array" ref="K45">SUMPRODUCT(('Koszty operacyjne'!$K$114:$AE$114=Opłacalność!K$13)*ISNUMBER(MATCH(st_ist_kw,nie,0)),st_ist)</f>
        <v>0</v>
      </c>
      <c r="L45" s="354" cm="1">
        <f t="array" ref="L45">SUMPRODUCT(('Koszty operacyjne'!$K$114:$AE$114=Opłacalność!L$13)*ISNUMBER(MATCH(st_ist_kw,nie,0)),st_ist)</f>
        <v>0</v>
      </c>
      <c r="M45" s="354" cm="1">
        <f t="array" ref="M45">SUMPRODUCT(('Koszty operacyjne'!$K$114:$AE$114=Opłacalność!M$13)*ISNUMBER(MATCH(st_ist_kw,nie,0)),st_ist)</f>
        <v>0</v>
      </c>
      <c r="N45" s="354" cm="1">
        <f t="array" ref="N45">SUMPRODUCT(('Koszty operacyjne'!$K$114:$AE$114=Opłacalność!N$13)*ISNUMBER(MATCH(st_ist_kw,nie,0)),st_ist)</f>
        <v>0</v>
      </c>
      <c r="O45" s="354" cm="1">
        <f t="array" ref="O45">SUMPRODUCT(('Koszty operacyjne'!$K$114:$AE$114=Opłacalność!O$13)*ISNUMBER(MATCH(st_ist_kw,nie,0)),st_ist)</f>
        <v>0</v>
      </c>
      <c r="P45" s="354" cm="1">
        <f t="array" ref="P45">SUMPRODUCT(('Koszty operacyjne'!$K$114:$AE$114=Opłacalność!P$13)*ISNUMBER(MATCH(st_ist_kw,nie,0)),st_ist)</f>
        <v>0</v>
      </c>
      <c r="Q45" s="354" cm="1">
        <f t="array" ref="Q45">SUMPRODUCT(('Koszty operacyjne'!$K$114:$AE$114=Opłacalność!Q$13)*ISNUMBER(MATCH(st_ist_kw,nie,0)),st_ist)</f>
        <v>0</v>
      </c>
      <c r="R45" s="354" cm="1">
        <f t="array" ref="R45">SUMPRODUCT(('Koszty operacyjne'!$K$114:$AE$114=Opłacalność!R$13)*ISNUMBER(MATCH(st_ist_kw,nie,0)),st_ist)</f>
        <v>0</v>
      </c>
      <c r="S45" s="354" cm="1">
        <f t="array" ref="S45">SUMPRODUCT(('Koszty operacyjne'!$K$114:$AE$114=Opłacalność!S$13)*ISNUMBER(MATCH(st_ist_kw,nie,0)),st_ist)</f>
        <v>0</v>
      </c>
      <c r="T45" s="354" cm="1">
        <f t="array" ref="T45">SUMPRODUCT(('Koszty operacyjne'!$K$114:$AE$114=Opłacalność!T$13)*ISNUMBER(MATCH(st_ist_kw,nie,0)),st_ist)</f>
        <v>0</v>
      </c>
      <c r="U45" s="354" cm="1">
        <f t="array" ref="U45">SUMPRODUCT(('Koszty operacyjne'!$K$114:$AE$114=Opłacalność!U$13)*ISNUMBER(MATCH(st_ist_kw,nie,0)),st_ist)</f>
        <v>0</v>
      </c>
      <c r="V45" s="354" cm="1">
        <f t="array" ref="V45">SUMPRODUCT(('Koszty operacyjne'!$K$114:$AE$114=Opłacalność!V$13)*ISNUMBER(MATCH(st_ist_kw,nie,0)),st_ist)</f>
        <v>0</v>
      </c>
      <c r="W45" s="354" cm="1">
        <f t="array" ref="W45">SUMPRODUCT(('Koszty operacyjne'!$K$114:$AE$114=Opłacalność!W$13)*ISNUMBER(MATCH(st_ist_kw,nie,0)),st_ist)</f>
        <v>0</v>
      </c>
      <c r="X45" s="354" cm="1">
        <f t="array" ref="X45">SUMPRODUCT(('Koszty operacyjne'!$K$114:$AE$114=Opłacalność!X$13)*ISNUMBER(MATCH(st_ist_kw,nie,0)),st_ist)</f>
        <v>0</v>
      </c>
      <c r="Y45" s="354" cm="1">
        <f t="array" ref="Y45">SUMPRODUCT(('Koszty operacyjne'!$K$114:$AE$114=Opłacalność!Y$13)*ISNUMBER(MATCH(st_ist_kw,nie,0)),st_ist)</f>
        <v>0</v>
      </c>
      <c r="Z45" s="354" cm="1">
        <f t="array" ref="Z45">SUMPRODUCT(('Koszty operacyjne'!$K$114:$AE$114=Opłacalność!Z$13)*ISNUMBER(MATCH(st_ist_kw,nie,0)),st_ist)</f>
        <v>0</v>
      </c>
      <c r="AA45" s="354" cm="1">
        <f t="array" ref="AA45">SUMPRODUCT(('Koszty operacyjne'!$K$114:$AE$114=Opłacalność!AA$13)*ISNUMBER(MATCH(st_ist_kw,nie,0)),st_ist)</f>
        <v>0</v>
      </c>
      <c r="AB45" s="354" cm="1">
        <f t="array" ref="AB45">SUMPRODUCT(('Koszty operacyjne'!$K$114:$AE$114=Opłacalność!AB$13)*ISNUMBER(MATCH(st_ist_kw,nie,0)),st_ist)</f>
        <v>0</v>
      </c>
      <c r="AC45" s="354" cm="1">
        <f t="array" ref="AC45">SUMPRODUCT(('Koszty operacyjne'!$K$114:$AE$114=Opłacalność!AC$13)*ISNUMBER(MATCH(st_ist_kw,nie,0)),st_ist)</f>
        <v>0</v>
      </c>
      <c r="AD45" s="354" cm="1">
        <f t="array" ref="AD45">SUMPRODUCT(('Koszty operacyjne'!$K$114:$AE$114=Opłacalność!AD$13)*ISNUMBER(MATCH(st_ist_kw,nie,0)),st_ist)</f>
        <v>0</v>
      </c>
      <c r="AE45" s="354" cm="1">
        <f t="array" ref="AE45">SUMPRODUCT(('Koszty operacyjne'!$K$114:$AE$114=Opłacalność!AE$13)*ISNUMBER(MATCH(st_ist_kw,nie,0)),st_ist)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4" customHeight="1">
      <c r="B46" s="8"/>
      <c r="C46" s="8"/>
      <c r="D46" s="8"/>
      <c r="E46" s="8"/>
      <c r="F46" s="8"/>
      <c r="G46" s="8"/>
      <c r="H46" s="8"/>
      <c r="I46" s="8"/>
      <c r="J46" s="8"/>
      <c r="K46" s="356"/>
      <c r="L46" s="356"/>
      <c r="M46" s="356"/>
      <c r="N46" s="356"/>
      <c r="O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D46" s="356"/>
      <c r="AE46" s="356"/>
    </row>
    <row r="47" spans="2:40">
      <c r="B47" s="349" t="s">
        <v>826</v>
      </c>
      <c r="C47" s="349"/>
      <c r="D47" s="349"/>
      <c r="E47" s="349"/>
      <c r="F47" s="349"/>
      <c r="G47" s="349"/>
      <c r="H47" s="349"/>
      <c r="I47" s="349"/>
      <c r="J47" s="349"/>
      <c r="K47" s="350">
        <f t="shared" ref="K47" si="33">K48+K49</f>
        <v>0</v>
      </c>
      <c r="L47" s="350">
        <f t="shared" ref="L47:T47" si="34">L48+L49</f>
        <v>0</v>
      </c>
      <c r="M47" s="350">
        <f t="shared" si="34"/>
        <v>0</v>
      </c>
      <c r="N47" s="350">
        <f t="shared" si="34"/>
        <v>0</v>
      </c>
      <c r="O47" s="350">
        <f t="shared" si="34"/>
        <v>0</v>
      </c>
      <c r="P47" s="350">
        <f t="shared" si="34"/>
        <v>0</v>
      </c>
      <c r="Q47" s="350">
        <f t="shared" si="34"/>
        <v>0</v>
      </c>
      <c r="R47" s="350">
        <f t="shared" si="34"/>
        <v>0</v>
      </c>
      <c r="S47" s="350">
        <f t="shared" si="34"/>
        <v>0</v>
      </c>
      <c r="T47" s="350">
        <f t="shared" si="34"/>
        <v>0</v>
      </c>
      <c r="U47" s="350">
        <f t="shared" ref="U47:X47" si="35">U48+U49</f>
        <v>0</v>
      </c>
      <c r="V47" s="350">
        <f t="shared" si="35"/>
        <v>0</v>
      </c>
      <c r="W47" s="350">
        <f t="shared" si="35"/>
        <v>0</v>
      </c>
      <c r="X47" s="350">
        <f t="shared" si="35"/>
        <v>0</v>
      </c>
      <c r="Y47" s="350">
        <f t="shared" ref="Y47:AE47" si="36">Y48+Y49</f>
        <v>0</v>
      </c>
      <c r="Z47" s="350">
        <f t="shared" si="36"/>
        <v>0</v>
      </c>
      <c r="AA47" s="350">
        <f t="shared" si="36"/>
        <v>0</v>
      </c>
      <c r="AB47" s="350">
        <f t="shared" si="36"/>
        <v>0</v>
      </c>
      <c r="AC47" s="350">
        <f t="shared" si="36"/>
        <v>0</v>
      </c>
      <c r="AD47" s="350">
        <f t="shared" si="36"/>
        <v>0</v>
      </c>
      <c r="AE47" s="350">
        <f t="shared" si="36"/>
        <v>0</v>
      </c>
    </row>
    <row r="48" spans="2:40">
      <c r="B48" s="351" t="s">
        <v>79</v>
      </c>
      <c r="C48" s="351"/>
      <c r="D48" s="351"/>
      <c r="E48" s="351"/>
      <c r="F48" s="351"/>
      <c r="G48" s="351"/>
      <c r="H48" s="351"/>
      <c r="I48" s="351"/>
      <c r="J48" s="351"/>
      <c r="K48" s="352">
        <f t="shared" ref="K48:T48" si="37">ROUND(K128,0)</f>
        <v>0</v>
      </c>
      <c r="L48" s="352">
        <f t="shared" si="37"/>
        <v>0</v>
      </c>
      <c r="M48" s="352">
        <f t="shared" si="37"/>
        <v>0</v>
      </c>
      <c r="N48" s="352">
        <f t="shared" si="37"/>
        <v>0</v>
      </c>
      <c r="O48" s="352">
        <f t="shared" si="37"/>
        <v>0</v>
      </c>
      <c r="P48" s="352">
        <f t="shared" si="37"/>
        <v>0</v>
      </c>
      <c r="Q48" s="352">
        <f t="shared" si="37"/>
        <v>0</v>
      </c>
      <c r="R48" s="352">
        <f t="shared" si="37"/>
        <v>0</v>
      </c>
      <c r="S48" s="352">
        <f t="shared" si="37"/>
        <v>0</v>
      </c>
      <c r="T48" s="352">
        <f t="shared" si="37"/>
        <v>0</v>
      </c>
      <c r="U48" s="352">
        <f t="shared" ref="U48:X48" si="38">ROUND(U128,0)</f>
        <v>0</v>
      </c>
      <c r="V48" s="352">
        <f t="shared" si="38"/>
        <v>0</v>
      </c>
      <c r="W48" s="352">
        <f t="shared" si="38"/>
        <v>0</v>
      </c>
      <c r="X48" s="352">
        <f t="shared" si="38"/>
        <v>0</v>
      </c>
      <c r="Y48" s="352">
        <f t="shared" ref="Y48:AE48" si="39">ROUND(Y128,0)</f>
        <v>0</v>
      </c>
      <c r="Z48" s="352">
        <f t="shared" si="39"/>
        <v>0</v>
      </c>
      <c r="AA48" s="352">
        <f t="shared" si="39"/>
        <v>0</v>
      </c>
      <c r="AB48" s="352">
        <f t="shared" si="39"/>
        <v>0</v>
      </c>
      <c r="AC48" s="352">
        <f t="shared" si="39"/>
        <v>0</v>
      </c>
      <c r="AD48" s="352">
        <f t="shared" si="39"/>
        <v>0</v>
      </c>
      <c r="AE48" s="352">
        <f t="shared" si="39"/>
        <v>0</v>
      </c>
    </row>
    <row r="49" spans="2:40">
      <c r="B49" s="353" t="s">
        <v>80</v>
      </c>
      <c r="C49" s="353"/>
      <c r="D49" s="353"/>
      <c r="E49" s="353"/>
      <c r="F49" s="353"/>
      <c r="G49" s="353"/>
      <c r="H49" s="353"/>
      <c r="I49" s="353"/>
      <c r="J49" s="353"/>
      <c r="K49" s="354">
        <f t="shared" ref="K49:T49" si="40">ROUND(K140,0)</f>
        <v>0</v>
      </c>
      <c r="L49" s="354">
        <f t="shared" si="40"/>
        <v>0</v>
      </c>
      <c r="M49" s="354">
        <f t="shared" si="40"/>
        <v>0</v>
      </c>
      <c r="N49" s="354">
        <f t="shared" si="40"/>
        <v>0</v>
      </c>
      <c r="O49" s="354">
        <f t="shared" si="40"/>
        <v>0</v>
      </c>
      <c r="P49" s="354">
        <f t="shared" si="40"/>
        <v>0</v>
      </c>
      <c r="Q49" s="354">
        <f t="shared" si="40"/>
        <v>0</v>
      </c>
      <c r="R49" s="354">
        <f t="shared" si="40"/>
        <v>0</v>
      </c>
      <c r="S49" s="354">
        <f t="shared" si="40"/>
        <v>0</v>
      </c>
      <c r="T49" s="354">
        <f t="shared" si="40"/>
        <v>0</v>
      </c>
      <c r="U49" s="354">
        <f t="shared" ref="U49:X49" si="41">ROUND(U140,0)</f>
        <v>0</v>
      </c>
      <c r="V49" s="354">
        <f t="shared" si="41"/>
        <v>0</v>
      </c>
      <c r="W49" s="354">
        <f t="shared" si="41"/>
        <v>0</v>
      </c>
      <c r="X49" s="354">
        <f t="shared" si="41"/>
        <v>0</v>
      </c>
      <c r="Y49" s="354">
        <f t="shared" ref="Y49:AE49" si="42">ROUND(Y140,0)</f>
        <v>0</v>
      </c>
      <c r="Z49" s="354">
        <f t="shared" si="42"/>
        <v>0</v>
      </c>
      <c r="AA49" s="354">
        <f t="shared" si="42"/>
        <v>0</v>
      </c>
      <c r="AB49" s="354">
        <f t="shared" si="42"/>
        <v>0</v>
      </c>
      <c r="AC49" s="354">
        <f t="shared" si="42"/>
        <v>0</v>
      </c>
      <c r="AD49" s="354">
        <f t="shared" si="42"/>
        <v>0</v>
      </c>
      <c r="AE49" s="354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88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4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89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90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91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92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734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93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94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95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96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782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IF(K$13&lt;=Koniec,Finansowanie!JO51,0)</f>
        <v>0</v>
      </c>
      <c r="L62" s="86">
        <f>IF(L$13&lt;=Koniec,Finansowanie!JP51,0)</f>
        <v>0</v>
      </c>
      <c r="M62" s="86">
        <f>IF(M$13&lt;=Koniec,Finansowanie!JQ51,0)</f>
        <v>0</v>
      </c>
      <c r="N62" s="86">
        <f>IF(N$13&lt;=Koniec,Finansowanie!JR51,0)</f>
        <v>0</v>
      </c>
      <c r="O62" s="86">
        <f>IF(O$13&lt;=Koniec,Finansowanie!JS51,0)</f>
        <v>0</v>
      </c>
      <c r="P62" s="86">
        <f>IF(P$13&lt;=Koniec,Finansowanie!JT51,0)</f>
        <v>0</v>
      </c>
      <c r="Q62" s="86">
        <f>IF(Q$13&lt;=Koniec,Finansowanie!JU51,0)</f>
        <v>0</v>
      </c>
      <c r="R62" s="86">
        <f>IF(R$13&lt;=Koniec,Finansowanie!JV51,0)</f>
        <v>0</v>
      </c>
      <c r="S62" s="86">
        <f>IF(S$13&lt;=Koniec,Finansowanie!JW51,0)</f>
        <v>0</v>
      </c>
      <c r="T62" s="86">
        <f>IF(T$13&lt;=Koniec,Finansowanie!JX51,0)</f>
        <v>0</v>
      </c>
      <c r="U62" s="86">
        <f>IF(U$13&lt;=Koniec,Finansowanie!JY51,0)</f>
        <v>0</v>
      </c>
      <c r="V62" s="86">
        <f>IF(V$13&lt;=Koniec,Finansowanie!JZ51,0)</f>
        <v>0</v>
      </c>
      <c r="W62" s="86">
        <f>IF(W$13&lt;=Koniec,Finansowanie!KA51,0)</f>
        <v>0</v>
      </c>
      <c r="X62" s="86">
        <f>IF(X$13&lt;=Koniec,Finansowanie!KB51,0)</f>
        <v>0</v>
      </c>
      <c r="Y62" s="86">
        <f>IF(Y$13&lt;=Koniec,Finansowanie!KC51,0)</f>
        <v>0</v>
      </c>
      <c r="Z62" s="86">
        <f>IF(Z$13&lt;=Koniec,Finansowanie!KD51,0)</f>
        <v>0</v>
      </c>
      <c r="AA62" s="86">
        <f>IF(AA$13&lt;=Koniec,Finansowanie!KE51,0)</f>
        <v>0</v>
      </c>
      <c r="AB62" s="86">
        <f>IF(AB$13&lt;=Koniec,Finansowanie!KF51,0)</f>
        <v>0</v>
      </c>
      <c r="AC62" s="86">
        <f>IF(AC$13&lt;=Koniec,Finansowanie!KG51,0)</f>
        <v>0</v>
      </c>
      <c r="AD62" s="86">
        <f>IF(AD$13&lt;=Koniec,Finansowanie!KH51,0)</f>
        <v>0</v>
      </c>
      <c r="AE62" s="86">
        <f>IF(AE$13&lt;=Koniec,Finansowanie!KI51,0)</f>
        <v>0</v>
      </c>
    </row>
    <row r="63" spans="2:40"/>
    <row r="64" spans="2:40">
      <c r="B64" s="359" t="s">
        <v>662</v>
      </c>
      <c r="C64" s="359"/>
      <c r="D64" s="359"/>
      <c r="E64" s="359"/>
      <c r="F64" s="359"/>
      <c r="G64" s="359"/>
      <c r="H64" s="359"/>
      <c r="I64" s="359"/>
      <c r="J64" s="359"/>
      <c r="K64" s="360"/>
      <c r="L64" s="360"/>
      <c r="M64" s="360"/>
      <c r="N64" s="360"/>
      <c r="O64" s="360"/>
      <c r="P64" s="360"/>
      <c r="Q64" s="360"/>
      <c r="R64" s="360"/>
      <c r="S64" s="360"/>
      <c r="T64" s="360"/>
      <c r="U64" s="360"/>
      <c r="V64" s="360"/>
      <c r="W64" s="360"/>
      <c r="X64" s="360"/>
      <c r="Y64" s="360"/>
      <c r="Z64" s="360"/>
      <c r="AA64" s="360"/>
      <c r="AB64" s="360"/>
      <c r="AC64" s="360"/>
      <c r="AD64" s="360"/>
      <c r="AE64" s="360"/>
    </row>
    <row r="65" spans="2:31" ht="4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664</v>
      </c>
      <c r="C66" s="103"/>
      <c r="D66" s="103"/>
      <c r="E66" s="103"/>
      <c r="F66" s="103"/>
      <c r="G66" s="103"/>
      <c r="H66" s="103"/>
      <c r="I66" s="103"/>
      <c r="J66" s="103"/>
      <c r="K66" s="102">
        <f ca="1">'Środki trwałe'!K2102+'Rozliczenie dotacji'!K1296</f>
        <v>0</v>
      </c>
      <c r="L66" s="102">
        <f ca="1">'Środki trwałe'!L2102+'Rozliczenie dotacji'!L1296</f>
        <v>0</v>
      </c>
      <c r="M66" s="102">
        <f ca="1">'Środki trwałe'!M2102+'Rozliczenie dotacji'!M1296</f>
        <v>0</v>
      </c>
      <c r="N66" s="102">
        <f ca="1">'Środki trwałe'!N2102+'Rozliczenie dotacji'!N1296</f>
        <v>0</v>
      </c>
      <c r="O66" s="102">
        <f ca="1">'Środki trwałe'!O2102+'Rozliczenie dotacji'!O1296</f>
        <v>0</v>
      </c>
      <c r="P66" s="102">
        <f ca="1">'Środki trwałe'!P2102+'Rozliczenie dotacji'!P1296</f>
        <v>0</v>
      </c>
      <c r="Q66" s="102">
        <f ca="1">'Środki trwałe'!Q2102+'Rozliczenie dotacji'!Q1296</f>
        <v>0</v>
      </c>
      <c r="R66" s="102">
        <f ca="1">'Środki trwałe'!R2102+'Rozliczenie dotacji'!R1296</f>
        <v>0</v>
      </c>
      <c r="S66" s="102">
        <f ca="1">'Środki trwałe'!S2102+'Rozliczenie dotacji'!S1296</f>
        <v>0</v>
      </c>
      <c r="T66" s="102">
        <f ca="1">'Środki trwałe'!T2102+'Rozliczenie dotacji'!T1296</f>
        <v>0</v>
      </c>
      <c r="U66" s="102">
        <f ca="1">'Środki trwałe'!U2102+'Rozliczenie dotacji'!U1296</f>
        <v>0</v>
      </c>
      <c r="V66" s="102">
        <f ca="1">'Środki trwałe'!V2102+'Rozliczenie dotacji'!V1296</f>
        <v>0</v>
      </c>
      <c r="W66" s="102">
        <f ca="1">'Środki trwałe'!W2102+'Rozliczenie dotacji'!W1296</f>
        <v>0</v>
      </c>
      <c r="X66" s="102">
        <f ca="1">'Środki trwałe'!X2102+'Rozliczenie dotacji'!X1296</f>
        <v>0</v>
      </c>
      <c r="Y66" s="102">
        <f ca="1">'Środki trwałe'!Y2102+'Rozliczenie dotacji'!Y1296</f>
        <v>0</v>
      </c>
      <c r="Z66" s="102">
        <f ca="1">'Środki trwałe'!Z2102+'Rozliczenie dotacji'!Z1296</f>
        <v>0</v>
      </c>
      <c r="AA66" s="102">
        <f ca="1">'Środki trwałe'!AA2102+'Rozliczenie dotacji'!AA1296</f>
        <v>0</v>
      </c>
      <c r="AB66" s="102">
        <f ca="1">'Środki trwałe'!AB2102+'Rozliczenie dotacji'!AB1296</f>
        <v>0</v>
      </c>
      <c r="AC66" s="102">
        <f ca="1">'Środki trwałe'!AC2102+'Rozliczenie dotacji'!AC1296</f>
        <v>0</v>
      </c>
      <c r="AD66" s="102">
        <f ca="1">'Środki trwałe'!AD2102+'Rozliczenie dotacji'!AD1296</f>
        <v>0</v>
      </c>
      <c r="AE66" s="102">
        <f ca="1">'Środki trwałe'!AE2102+'Rozliczenie dotacji'!AE1296</f>
        <v>0</v>
      </c>
    </row>
    <row r="67" spans="2:31">
      <c r="B67" s="37" t="s">
        <v>665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dotacji'!K284),0)</f>
        <v>0</v>
      </c>
      <c r="L67" s="33">
        <f>IF(L$13&lt;=Koniec,('Rozliczenie dotacji'!L284),0)</f>
        <v>0</v>
      </c>
      <c r="M67" s="33">
        <f>IF(M$13&lt;=Koniec,('Rozliczenie dotacji'!M284),0)</f>
        <v>0</v>
      </c>
      <c r="N67" s="33">
        <f>IF(N$13&lt;=Koniec,('Rozliczenie dotacji'!N284),0)</f>
        <v>0</v>
      </c>
      <c r="O67" s="33">
        <f>IF(O$13&lt;=Koniec,('Rozliczenie dotacji'!O284),0)</f>
        <v>0</v>
      </c>
      <c r="P67" s="33">
        <f>IF(P$13&lt;=Koniec,('Rozliczenie dotacji'!P284),0)</f>
        <v>0</v>
      </c>
      <c r="Q67" s="33">
        <f>IF(Q$13&lt;=Koniec,('Rozliczenie dotacji'!Q284),0)</f>
        <v>0</v>
      </c>
      <c r="R67" s="33">
        <f>IF(R$13&lt;=Koniec,('Rozliczenie dotacji'!R284),0)</f>
        <v>0</v>
      </c>
      <c r="S67" s="33">
        <f>IF(S$13&lt;=Koniec,('Rozliczenie dotacji'!S284),0)</f>
        <v>0</v>
      </c>
      <c r="T67" s="33">
        <f>IF(T$13&lt;=Koniec,('Rozliczenie dotacji'!T284),0)</f>
        <v>0</v>
      </c>
      <c r="U67" s="33">
        <f>IF(U$13&lt;=Koniec,('Rozliczenie dotacji'!U284),0)</f>
        <v>0</v>
      </c>
      <c r="V67" s="33">
        <f>IF(V$13&lt;=Koniec,('Rozliczenie dotacji'!V284),0)</f>
        <v>0</v>
      </c>
      <c r="W67" s="33">
        <f>IF(W$13&lt;=Koniec,('Rozliczenie dotacji'!W284),0)</f>
        <v>0</v>
      </c>
      <c r="X67" s="33">
        <f>IF(X$13&lt;=Koniec,('Rozliczenie dotacji'!X284),0)</f>
        <v>0</v>
      </c>
      <c r="Y67" s="33">
        <f>IF(Y$13&lt;=Koniec,('Rozliczenie dotacji'!Y284),0)</f>
        <v>0</v>
      </c>
      <c r="Z67" s="33">
        <f>IF(Z$13&lt;=Koniec,('Rozliczenie dotacji'!Z284),0)</f>
        <v>0</v>
      </c>
      <c r="AA67" s="33">
        <f>IF(AA$13&lt;=Koniec,('Rozliczenie dotacji'!AA284),0)</f>
        <v>0</v>
      </c>
      <c r="AB67" s="33">
        <f>IF(AB$13&lt;=Koniec,('Rozliczenie dotacji'!AB284),0)</f>
        <v>0</v>
      </c>
      <c r="AC67" s="33">
        <f>IF(AC$13&lt;=Koniec,('Rozliczenie dotacji'!AC284),0)</f>
        <v>0</v>
      </c>
      <c r="AD67" s="33">
        <f>IF(AD$13&lt;=Koniec,('Rozliczenie dotacji'!AD284),0)</f>
        <v>0</v>
      </c>
      <c r="AE67" s="33">
        <f>IF(AE$13&lt;=Koniec,('Rozliczenie dotacji'!AE284),0)</f>
        <v>0</v>
      </c>
    </row>
    <row r="68" spans="2:31">
      <c r="B68" s="37" t="s">
        <v>667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666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dotacji'!K285),0)</f>
        <v>0</v>
      </c>
      <c r="L69" s="33">
        <f>IF(L$13&lt;=Koniec,('Rozliczenie dotacji'!L285),0)</f>
        <v>0</v>
      </c>
      <c r="M69" s="33">
        <f>IF(M$13&lt;=Koniec,('Rozliczenie dotacji'!M285),0)</f>
        <v>0</v>
      </c>
      <c r="N69" s="33">
        <f>IF(N$13&lt;=Koniec,('Rozliczenie dotacji'!N285),0)</f>
        <v>0</v>
      </c>
      <c r="O69" s="33">
        <f>IF(O$13&lt;=Koniec,('Rozliczenie dotacji'!O285),0)</f>
        <v>0</v>
      </c>
      <c r="P69" s="33">
        <f>IF(P$13&lt;=Koniec,('Rozliczenie dotacji'!P285),0)</f>
        <v>0</v>
      </c>
      <c r="Q69" s="33">
        <f>IF(Q$13&lt;=Koniec,('Rozliczenie dotacji'!Q285),0)</f>
        <v>0</v>
      </c>
      <c r="R69" s="33">
        <f>IF(R$13&lt;=Koniec,('Rozliczenie dotacji'!R285),0)</f>
        <v>0</v>
      </c>
      <c r="S69" s="33">
        <f>IF(S$13&lt;=Koniec,('Rozliczenie dotacji'!S285),0)</f>
        <v>0</v>
      </c>
      <c r="T69" s="33">
        <f>IF(T$13&lt;=Koniec,('Rozliczenie dotacji'!T285),0)</f>
        <v>0</v>
      </c>
      <c r="U69" s="33">
        <f>IF(U$13&lt;=Koniec,('Rozliczenie dotacji'!U285),0)</f>
        <v>0</v>
      </c>
      <c r="V69" s="33">
        <f>IF(V$13&lt;=Koniec,('Rozliczenie dotacji'!V285),0)</f>
        <v>0</v>
      </c>
      <c r="W69" s="33">
        <f>IF(W$13&lt;=Koniec,('Rozliczenie dotacji'!W285),0)</f>
        <v>0</v>
      </c>
      <c r="X69" s="33">
        <f>IF(X$13&lt;=Koniec,('Rozliczenie dotacji'!X285),0)</f>
        <v>0</v>
      </c>
      <c r="Y69" s="33">
        <f>IF(Y$13&lt;=Koniec,('Rozliczenie dotacji'!Y285),0)</f>
        <v>0</v>
      </c>
      <c r="Z69" s="33">
        <f>IF(Z$13&lt;=Koniec,('Rozliczenie dotacji'!Z285),0)</f>
        <v>0</v>
      </c>
      <c r="AA69" s="33">
        <f>IF(AA$13&lt;=Koniec,('Rozliczenie dotacji'!AA285),0)</f>
        <v>0</v>
      </c>
      <c r="AB69" s="33">
        <f>IF(AB$13&lt;=Koniec,('Rozliczenie dotacji'!AB285),0)</f>
        <v>0</v>
      </c>
      <c r="AC69" s="33">
        <f>IF(AC$13&lt;=Koniec,('Rozliczenie dotacji'!AC285),0)</f>
        <v>0</v>
      </c>
      <c r="AD69" s="33">
        <f>IF(AD$13&lt;=Koniec,('Rozliczenie dotacji'!AD285),0)</f>
        <v>0</v>
      </c>
      <c r="AE69" s="33">
        <f>IF(AE$13&lt;=Koniec,('Rozliczenie dotacji'!AE285),0)</f>
        <v>0</v>
      </c>
    </row>
    <row r="70" spans="2:31">
      <c r="B70" s="98" t="s">
        <v>317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ca="1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70" t="s">
        <v>783</v>
      </c>
      <c r="C71" s="570"/>
      <c r="D71" s="570"/>
      <c r="E71" s="570"/>
      <c r="F71" s="570"/>
      <c r="G71" s="570"/>
      <c r="H71" s="570"/>
      <c r="I71" s="570"/>
      <c r="J71" s="570"/>
      <c r="K71" s="571">
        <f ca="1">K70</f>
        <v>0</v>
      </c>
      <c r="L71" s="571">
        <f t="shared" ref="L71:T71" ca="1" si="48">K71+L70</f>
        <v>0</v>
      </c>
      <c r="M71" s="571">
        <f t="shared" ca="1" si="48"/>
        <v>0</v>
      </c>
      <c r="N71" s="571">
        <f t="shared" ca="1" si="48"/>
        <v>0</v>
      </c>
      <c r="O71" s="571">
        <f t="shared" ca="1" si="48"/>
        <v>0</v>
      </c>
      <c r="P71" s="571">
        <f t="shared" ca="1" si="48"/>
        <v>0</v>
      </c>
      <c r="Q71" s="571">
        <f t="shared" ca="1" si="48"/>
        <v>0</v>
      </c>
      <c r="R71" s="571">
        <f t="shared" ca="1" si="48"/>
        <v>0</v>
      </c>
      <c r="S71" s="571">
        <f t="shared" ca="1" si="48"/>
        <v>0</v>
      </c>
      <c r="T71" s="571">
        <f t="shared" ca="1" si="48"/>
        <v>0</v>
      </c>
      <c r="U71" s="571">
        <f t="shared" ref="U71:X71" ca="1" si="49">T71+U70</f>
        <v>0</v>
      </c>
      <c r="V71" s="571">
        <f t="shared" ca="1" si="49"/>
        <v>0</v>
      </c>
      <c r="W71" s="571">
        <f t="shared" ca="1" si="49"/>
        <v>0</v>
      </c>
      <c r="X71" s="571">
        <f t="shared" ca="1" si="49"/>
        <v>0</v>
      </c>
      <c r="Y71" s="571">
        <f t="shared" ref="Y71" ca="1" si="50">X71+Y70</f>
        <v>0</v>
      </c>
      <c r="Z71" s="571">
        <f t="shared" ref="Z71" ca="1" si="51">Y71+Z70</f>
        <v>0</v>
      </c>
      <c r="AA71" s="571">
        <f t="shared" ref="AA71" ca="1" si="52">Z71+AA70</f>
        <v>0</v>
      </c>
      <c r="AB71" s="571">
        <f t="shared" ref="AB71" ca="1" si="53">AA71+AB70</f>
        <v>0</v>
      </c>
      <c r="AC71" s="571">
        <f t="shared" ref="AC71" ca="1" si="54">AB71+AC70</f>
        <v>0</v>
      </c>
      <c r="AD71" s="571">
        <f t="shared" ref="AD71" ca="1" si="55">AC71+AD70</f>
        <v>0</v>
      </c>
      <c r="AE71" s="571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1" t="s">
        <v>823</v>
      </c>
      <c r="C74" s="361"/>
      <c r="D74" s="361"/>
      <c r="E74" s="361"/>
      <c r="F74" s="361"/>
      <c r="G74" s="361"/>
      <c r="H74" s="361"/>
      <c r="I74" s="361"/>
      <c r="J74" s="361"/>
      <c r="K74" s="460" t="str">
        <f t="shared" ref="K74:AE74" si="57">LataProjekcji</f>
        <v>Uzupełnij dane</v>
      </c>
      <c r="L74" s="460" t="str">
        <f t="shared" si="57"/>
        <v/>
      </c>
      <c r="M74" s="460" t="str">
        <f t="shared" si="57"/>
        <v/>
      </c>
      <c r="N74" s="460" t="str">
        <f t="shared" si="57"/>
        <v/>
      </c>
      <c r="O74" s="460" t="str">
        <f t="shared" si="57"/>
        <v/>
      </c>
      <c r="P74" s="460" t="str">
        <f t="shared" si="57"/>
        <v/>
      </c>
      <c r="Q74" s="460" t="str">
        <f t="shared" si="57"/>
        <v/>
      </c>
      <c r="R74" s="460" t="str">
        <f t="shared" si="57"/>
        <v/>
      </c>
      <c r="S74" s="460" t="str">
        <f t="shared" si="57"/>
        <v/>
      </c>
      <c r="T74" s="460" t="str">
        <f t="shared" si="57"/>
        <v/>
      </c>
      <c r="U74" s="460" t="str">
        <f t="shared" si="57"/>
        <v/>
      </c>
      <c r="V74" s="460" t="str">
        <f t="shared" si="57"/>
        <v/>
      </c>
      <c r="W74" s="460" t="str">
        <f t="shared" si="57"/>
        <v/>
      </c>
      <c r="X74" s="460" t="str">
        <f t="shared" si="57"/>
        <v/>
      </c>
      <c r="Y74" s="460" t="str">
        <f t="shared" si="57"/>
        <v/>
      </c>
      <c r="Z74" s="460" t="str">
        <f t="shared" si="57"/>
        <v/>
      </c>
      <c r="AA74" s="460" t="str">
        <f t="shared" si="57"/>
        <v/>
      </c>
      <c r="AB74" s="460" t="str">
        <f t="shared" si="57"/>
        <v/>
      </c>
      <c r="AC74" s="460" t="str">
        <f t="shared" si="57"/>
        <v/>
      </c>
      <c r="AD74" s="460" t="str">
        <f t="shared" si="57"/>
        <v/>
      </c>
      <c r="AE74" s="460" t="str">
        <f t="shared" si="57"/>
        <v/>
      </c>
    </row>
    <row r="75" spans="2:31">
      <c r="B75" s="101" t="s">
        <v>88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668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313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7" t="s">
        <v>635</v>
      </c>
      <c r="C78" s="357"/>
      <c r="D78" s="357"/>
      <c r="E78" s="357"/>
      <c r="F78" s="357"/>
      <c r="G78" s="357"/>
      <c r="H78" s="357"/>
      <c r="I78" s="357"/>
      <c r="J78" s="357"/>
      <c r="K78" s="513">
        <f t="shared" ref="K78:X78" si="67">IF(K$74&lt;=Koniec,K15,0)</f>
        <v>0</v>
      </c>
      <c r="L78" s="513">
        <f t="shared" si="67"/>
        <v>0</v>
      </c>
      <c r="M78" s="513">
        <f t="shared" si="67"/>
        <v>0</v>
      </c>
      <c r="N78" s="513">
        <f t="shared" si="67"/>
        <v>0</v>
      </c>
      <c r="O78" s="513">
        <f t="shared" si="67"/>
        <v>0</v>
      </c>
      <c r="P78" s="513">
        <f t="shared" si="67"/>
        <v>0</v>
      </c>
      <c r="Q78" s="513">
        <f t="shared" si="67"/>
        <v>0</v>
      </c>
      <c r="R78" s="513">
        <f t="shared" si="67"/>
        <v>0</v>
      </c>
      <c r="S78" s="513">
        <f t="shared" si="67"/>
        <v>0</v>
      </c>
      <c r="T78" s="513">
        <f t="shared" si="67"/>
        <v>0</v>
      </c>
      <c r="U78" s="513">
        <f t="shared" si="67"/>
        <v>0</v>
      </c>
      <c r="V78" s="513">
        <f t="shared" si="67"/>
        <v>0</v>
      </c>
      <c r="W78" s="513">
        <f t="shared" si="67"/>
        <v>0</v>
      </c>
      <c r="X78" s="513">
        <f t="shared" si="67"/>
        <v>0</v>
      </c>
      <c r="Y78" s="513">
        <f t="shared" ref="Y78:AE78" si="68">IF(Y$74&lt;=Koniec,Y15,0)</f>
        <v>0</v>
      </c>
      <c r="Z78" s="513">
        <f t="shared" si="68"/>
        <v>0</v>
      </c>
      <c r="AA78" s="513">
        <f t="shared" si="68"/>
        <v>0</v>
      </c>
      <c r="AB78" s="513">
        <f t="shared" si="68"/>
        <v>0</v>
      </c>
      <c r="AC78" s="513">
        <f t="shared" si="68"/>
        <v>0</v>
      </c>
      <c r="AD78" s="513">
        <f t="shared" si="68"/>
        <v>0</v>
      </c>
      <c r="AE78" s="513">
        <f t="shared" si="68"/>
        <v>0</v>
      </c>
    </row>
    <row r="79" spans="2:31">
      <c r="B79" s="358" t="s">
        <v>636</v>
      </c>
      <c r="C79" s="358"/>
      <c r="D79" s="358"/>
      <c r="E79" s="358"/>
      <c r="F79" s="358"/>
      <c r="G79" s="358"/>
      <c r="H79" s="358"/>
      <c r="I79" s="358"/>
      <c r="J79" s="358"/>
      <c r="K79" s="514">
        <f t="shared" ref="K79:T79" ca="1" si="69">K70</f>
        <v>0</v>
      </c>
      <c r="L79" s="514">
        <f t="shared" ca="1" si="69"/>
        <v>0</v>
      </c>
      <c r="M79" s="514">
        <f t="shared" ca="1" si="69"/>
        <v>0</v>
      </c>
      <c r="N79" s="514">
        <f t="shared" ca="1" si="69"/>
        <v>0</v>
      </c>
      <c r="O79" s="514">
        <f t="shared" ca="1" si="69"/>
        <v>0</v>
      </c>
      <c r="P79" s="514">
        <f t="shared" ca="1" si="69"/>
        <v>0</v>
      </c>
      <c r="Q79" s="514">
        <f t="shared" ca="1" si="69"/>
        <v>0</v>
      </c>
      <c r="R79" s="514">
        <f t="shared" ca="1" si="69"/>
        <v>0</v>
      </c>
      <c r="S79" s="514">
        <f t="shared" ca="1" si="69"/>
        <v>0</v>
      </c>
      <c r="T79" s="514">
        <f t="shared" ca="1" si="69"/>
        <v>0</v>
      </c>
      <c r="U79" s="514">
        <f t="shared" ref="U79:X79" ca="1" si="70">U70</f>
        <v>0</v>
      </c>
      <c r="V79" s="514">
        <f t="shared" ca="1" si="70"/>
        <v>0</v>
      </c>
      <c r="W79" s="514">
        <f t="shared" ca="1" si="70"/>
        <v>0</v>
      </c>
      <c r="X79" s="514">
        <f t="shared" ca="1" si="70"/>
        <v>0</v>
      </c>
      <c r="Y79" s="514">
        <f t="shared" ref="Y79:AE79" ca="1" si="71">Y70</f>
        <v>0</v>
      </c>
      <c r="Z79" s="514">
        <f t="shared" ca="1" si="71"/>
        <v>0</v>
      </c>
      <c r="AA79" s="514">
        <f t="shared" ca="1" si="71"/>
        <v>0</v>
      </c>
      <c r="AB79" s="514">
        <f t="shared" ca="1" si="71"/>
        <v>0</v>
      </c>
      <c r="AC79" s="514">
        <f t="shared" ca="1" si="71"/>
        <v>0</v>
      </c>
      <c r="AD79" s="514">
        <f t="shared" ca="1" si="71"/>
        <v>0</v>
      </c>
      <c r="AE79" s="514">
        <f t="shared" ca="1" si="71"/>
        <v>0</v>
      </c>
    </row>
    <row r="80" spans="2:31">
      <c r="B80" s="52" t="s">
        <v>637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4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8">
        <f t="shared" ref="K82:AE82" si="72">IF(AND(K$13&gt;=Poczatek,K$13&lt;=Koniec),IFERROR(WACC,0),0)</f>
        <v>0</v>
      </c>
      <c r="L82" s="408">
        <f t="shared" si="72"/>
        <v>0</v>
      </c>
      <c r="M82" s="408">
        <f t="shared" si="72"/>
        <v>0</v>
      </c>
      <c r="N82" s="408">
        <f t="shared" si="72"/>
        <v>0</v>
      </c>
      <c r="O82" s="408">
        <f t="shared" si="72"/>
        <v>0</v>
      </c>
      <c r="P82" s="408">
        <f t="shared" si="72"/>
        <v>0</v>
      </c>
      <c r="Q82" s="408">
        <f t="shared" si="72"/>
        <v>0</v>
      </c>
      <c r="R82" s="408">
        <f t="shared" si="72"/>
        <v>0</v>
      </c>
      <c r="S82" s="408">
        <f t="shared" si="72"/>
        <v>0</v>
      </c>
      <c r="T82" s="408">
        <f t="shared" si="72"/>
        <v>0</v>
      </c>
      <c r="U82" s="408">
        <f t="shared" si="72"/>
        <v>0</v>
      </c>
      <c r="V82" s="408">
        <f t="shared" si="72"/>
        <v>0</v>
      </c>
      <c r="W82" s="408">
        <f t="shared" si="72"/>
        <v>0</v>
      </c>
      <c r="X82" s="408">
        <f t="shared" si="72"/>
        <v>0</v>
      </c>
      <c r="Y82" s="408">
        <f t="shared" si="72"/>
        <v>0</v>
      </c>
      <c r="Z82" s="408">
        <f t="shared" si="72"/>
        <v>0</v>
      </c>
      <c r="AA82" s="408">
        <f t="shared" si="72"/>
        <v>0</v>
      </c>
      <c r="AB82" s="408">
        <f t="shared" si="72"/>
        <v>0</v>
      </c>
      <c r="AC82" s="408">
        <f t="shared" si="72"/>
        <v>0</v>
      </c>
      <c r="AD82" s="408">
        <f t="shared" si="72"/>
        <v>0</v>
      </c>
      <c r="AE82" s="408">
        <f t="shared" si="72"/>
        <v>0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9">
        <f>IF(AND(K$13&gt;=Poczatek,K$13&lt;=Koniec),IFERROR(Założenia!K$35,0),0)</f>
        <v>0</v>
      </c>
      <c r="L83" s="409" t="str">
        <f>IF(AND(L$13&gt;=Poczatek,L$13&lt;=Koniec),IFERROR(Założenia!L$35,0),0)</f>
        <v>n/d</v>
      </c>
      <c r="M83" s="409" t="str">
        <f>IF(AND(M$13&gt;=Poczatek,M$13&lt;=Koniec),IFERROR(Założenia!M$35,0),0)</f>
        <v>n/d</v>
      </c>
      <c r="N83" s="409" t="str">
        <f>IF(AND(N$13&gt;=Poczatek,N$13&lt;=Koniec),IFERROR(Założenia!N$35,0),0)</f>
        <v>n/d</v>
      </c>
      <c r="O83" s="409" t="str">
        <f>IF(AND(O$13&gt;=Poczatek,O$13&lt;=Koniec),IFERROR(Założenia!O$35,0),0)</f>
        <v>n/d</v>
      </c>
      <c r="P83" s="409" t="str">
        <f>IF(AND(P$13&gt;=Poczatek,P$13&lt;=Koniec),IFERROR(Założenia!P$35,0),0)</f>
        <v>n/d</v>
      </c>
      <c r="Q83" s="409" t="str">
        <f>IF(AND(Q$13&gt;=Poczatek,Q$13&lt;=Koniec),IFERROR(Założenia!Q$35,0),0)</f>
        <v>n/d</v>
      </c>
      <c r="R83" s="409" t="str">
        <f>IF(AND(R$13&gt;=Poczatek,R$13&lt;=Koniec),IFERROR(Założenia!R$35,0),0)</f>
        <v>n/d</v>
      </c>
      <c r="S83" s="409" t="str">
        <f>IF(AND(S$13&gt;=Poczatek,S$13&lt;=Koniec),IFERROR(Założenia!S$35,0),0)</f>
        <v>n/d</v>
      </c>
      <c r="T83" s="409" t="str">
        <f>IF(AND(T$13&gt;=Poczatek,T$13&lt;=Koniec),IFERROR(Założenia!T$35,0),0)</f>
        <v>n/d</v>
      </c>
      <c r="U83" s="409" t="str">
        <f>IF(AND(U$13&gt;=Poczatek,U$13&lt;=Koniec),IFERROR(Założenia!U$35,0),0)</f>
        <v>n/d</v>
      </c>
      <c r="V83" s="409" t="str">
        <f>IF(AND(V$13&gt;=Poczatek,V$13&lt;=Koniec),IFERROR(Założenia!V$35,0),0)</f>
        <v>n/d</v>
      </c>
      <c r="W83" s="409" t="str">
        <f>IF(AND(W$13&gt;=Poczatek,W$13&lt;=Koniec),IFERROR(Założenia!W$35,0),0)</f>
        <v>n/d</v>
      </c>
      <c r="X83" s="409" t="str">
        <f>IF(AND(X$13&gt;=Poczatek,X$13&lt;=Koniec),IFERROR(Założenia!X$35,0),0)</f>
        <v>n/d</v>
      </c>
      <c r="Y83" s="409" t="str">
        <f>IF(AND(Y$13&gt;=Poczatek,Y$13&lt;=Koniec),IFERROR(Założenia!Y$35,0),0)</f>
        <v>n/d</v>
      </c>
      <c r="Z83" s="409" t="str">
        <f>IF(AND(Z$13&gt;=Poczatek,Z$13&lt;=Koniec),IFERROR(Założenia!Z$35,0),0)</f>
        <v>n/d</v>
      </c>
      <c r="AA83" s="409" t="str">
        <f>IF(AND(AA$13&gt;=Poczatek,AA$13&lt;=Koniec),IFERROR(Założenia!AA$35,0),0)</f>
        <v>n/d</v>
      </c>
      <c r="AB83" s="409" t="str">
        <f>IF(AND(AB$13&gt;=Poczatek,AB$13&lt;=Koniec),IFERROR(Założenia!AB$35,0),0)</f>
        <v>n/d</v>
      </c>
      <c r="AC83" s="409" t="str">
        <f>IF(AND(AC$13&gt;=Poczatek,AC$13&lt;=Koniec),IFERROR(Założenia!AC$35,0),0)</f>
        <v>n/d</v>
      </c>
      <c r="AD83" s="409" t="str">
        <f>IF(AND(AD$13&gt;=Poczatek,AD$13&lt;=Koniec),IFERROR(Założenia!AD$35,0),0)</f>
        <v>n/d</v>
      </c>
      <c r="AE83" s="409" t="str">
        <f>IF(AND(AE$13&gt;=Poczatek,AE$13&lt;=Koniec),IFERROR(Założenia!AE$35,0),0)</f>
        <v>n/d</v>
      </c>
    </row>
    <row r="84" spans="2:31" ht="4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11" t="s">
        <v>824</v>
      </c>
      <c r="C85" s="411"/>
      <c r="D85" s="411"/>
      <c r="E85" s="411"/>
      <c r="F85" s="411"/>
      <c r="G85" s="411"/>
      <c r="H85" s="411"/>
      <c r="I85" s="411"/>
      <c r="J85" s="411"/>
      <c r="K85" s="505" t="str">
        <f>K74</f>
        <v>Uzupełnij dane</v>
      </c>
      <c r="L85" s="505" t="str">
        <f t="shared" ref="L85:T85" si="73">L74</f>
        <v/>
      </c>
      <c r="M85" s="505" t="str">
        <f t="shared" si="73"/>
        <v/>
      </c>
      <c r="N85" s="505" t="str">
        <f t="shared" si="73"/>
        <v/>
      </c>
      <c r="O85" s="505" t="str">
        <f t="shared" si="73"/>
        <v/>
      </c>
      <c r="P85" s="505" t="str">
        <f t="shared" si="73"/>
        <v/>
      </c>
      <c r="Q85" s="505" t="str">
        <f t="shared" si="73"/>
        <v/>
      </c>
      <c r="R85" s="505" t="str">
        <f t="shared" si="73"/>
        <v/>
      </c>
      <c r="S85" s="505" t="str">
        <f t="shared" si="73"/>
        <v/>
      </c>
      <c r="T85" s="505" t="str">
        <f t="shared" si="73"/>
        <v/>
      </c>
      <c r="U85" s="505" t="str">
        <f t="shared" ref="U85:X85" si="74">U74</f>
        <v/>
      </c>
      <c r="V85" s="505" t="str">
        <f t="shared" si="74"/>
        <v/>
      </c>
      <c r="W85" s="505" t="str">
        <f t="shared" si="74"/>
        <v/>
      </c>
      <c r="X85" s="505" t="str">
        <f t="shared" si="74"/>
        <v/>
      </c>
      <c r="Y85" s="505" t="str">
        <f t="shared" ref="Y85:AE85" si="75">Y74</f>
        <v/>
      </c>
      <c r="Z85" s="505" t="str">
        <f t="shared" si="75"/>
        <v/>
      </c>
      <c r="AA85" s="505" t="str">
        <f t="shared" si="75"/>
        <v/>
      </c>
      <c r="AB85" s="505" t="str">
        <f t="shared" si="75"/>
        <v/>
      </c>
      <c r="AC85" s="505" t="str">
        <f t="shared" si="75"/>
        <v/>
      </c>
      <c r="AD85" s="505" t="str">
        <f t="shared" si="75"/>
        <v/>
      </c>
      <c r="AE85" s="505" t="str">
        <f t="shared" si="75"/>
        <v/>
      </c>
    </row>
    <row r="86" spans="2:31" ht="4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670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si="77"/>
        <v>0</v>
      </c>
      <c r="AD87" s="86">
        <f t="shared" si="77"/>
        <v>0</v>
      </c>
      <c r="AE87" s="86">
        <f t="shared" si="77"/>
        <v>0</v>
      </c>
    </row>
    <row r="88" spans="2:31">
      <c r="B88" s="87" t="s">
        <v>671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673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si="88"/>
        <v>0</v>
      </c>
      <c r="AD89" s="86">
        <f t="shared" si="88"/>
        <v>0</v>
      </c>
      <c r="AE89" s="86">
        <f t="shared" si="88"/>
        <v>0</v>
      </c>
    </row>
    <row r="90" spans="2:31">
      <c r="B90" s="87" t="s">
        <v>827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672</v>
      </c>
      <c r="C91" s="87"/>
      <c r="D91" s="87"/>
      <c r="E91" s="87"/>
      <c r="F91" s="87"/>
      <c r="G91" s="87"/>
      <c r="H91" s="87"/>
      <c r="I91" s="87"/>
      <c r="J91" s="87"/>
      <c r="K91" s="410" t="str">
        <f>IF(AND(K$13&gt;=Poczatek,K$13&lt;=Koniec),IFERROR(IRR($K$87:K$87),"n/d"),IF(OR(K$13&lt;Poczatek,K$13&gt;Koniec),"",0))</f>
        <v/>
      </c>
      <c r="L91" s="410" t="str">
        <f ca="1">IF(AND(L$13&gt;=Poczatek,L$13&lt;=Koniec),IFERROR(IRR($K$87:L$87),"n/d"),IF(OR(L$13&lt;Poczatek,L$13&gt;Koniec),"",0))</f>
        <v>n/d</v>
      </c>
      <c r="M91" s="410" t="str">
        <f ca="1">IF(AND(M$13&gt;=Poczatek,M$13&lt;=Koniec),IFERROR(IRR($K$87:M$87),"n/d"),IF(OR(M$13&lt;Poczatek,M$13&gt;Koniec),"",0))</f>
        <v>n/d</v>
      </c>
      <c r="N91" s="410" t="str">
        <f ca="1">IF(AND(N$13&gt;=Poczatek,N$13&lt;=Koniec),IFERROR(IRR($K$87:N$87),"n/d"),IF(OR(N$13&lt;Poczatek,N$13&gt;Koniec),"",0))</f>
        <v>n/d</v>
      </c>
      <c r="O91" s="410" t="str">
        <f ca="1">IF(AND(O$13&gt;=Poczatek,O$13&lt;=Koniec),IFERROR(IRR($K$87:O$87),"n/d"),IF(OR(O$13&lt;Poczatek,O$13&gt;Koniec),"",0))</f>
        <v>n/d</v>
      </c>
      <c r="P91" s="410" t="str">
        <f ca="1">IF(AND(P$13&gt;=Poczatek,P$13&lt;=Koniec),IFERROR(IRR($K$87:P$87),"n/d"),IF(OR(P$13&lt;Poczatek,P$13&gt;Koniec),"",0))</f>
        <v>n/d</v>
      </c>
      <c r="Q91" s="410" t="str">
        <f ca="1">IF(AND(Q$13&gt;=Poczatek,Q$13&lt;=Koniec),IFERROR(IRR($K$87:Q$87),"n/d"),IF(OR(Q$13&lt;Poczatek,Q$13&gt;Koniec),"",0))</f>
        <v>n/d</v>
      </c>
      <c r="R91" s="410" t="str">
        <f ca="1">IF(AND(R$13&gt;=Poczatek,R$13&lt;=Koniec),IFERROR(IRR($K$87:R$87),"n/d"),IF(OR(R$13&lt;Poczatek,R$13&gt;Koniec),"",0))</f>
        <v>n/d</v>
      </c>
      <c r="S91" s="410" t="str">
        <f ca="1">IF(AND(S$13&gt;=Poczatek,S$13&lt;=Koniec),IFERROR(IRR($K$87:S$87),"n/d"),IF(OR(S$13&lt;Poczatek,S$13&gt;Koniec),"",0))</f>
        <v>n/d</v>
      </c>
      <c r="T91" s="410" t="str">
        <f ca="1">IF(AND(T$13&gt;=Poczatek,T$13&lt;=Koniec),IFERROR(IRR($K$87:T$87),"n/d"),IF(OR(T$13&lt;Poczatek,T$13&gt;Koniec),"",0))</f>
        <v>n/d</v>
      </c>
      <c r="U91" s="410" t="str">
        <f ca="1">IF(AND(U$13&gt;=Poczatek,U$13&lt;=Koniec),IFERROR(IRR($K$87:U$87),"n/d"),IF(OR(U$13&lt;Poczatek,U$13&gt;Koniec),"",0))</f>
        <v>n/d</v>
      </c>
      <c r="V91" s="410" t="str">
        <f ca="1">IF(AND(V$13&gt;=Poczatek,V$13&lt;=Koniec),IFERROR(IRR($K$87:V$87),"n/d"),IF(OR(V$13&lt;Poczatek,V$13&gt;Koniec),"",0))</f>
        <v>n/d</v>
      </c>
      <c r="W91" s="410" t="str">
        <f ca="1">IF(AND(W$13&gt;=Poczatek,W$13&lt;=Koniec),IFERROR(IRR($K$87:W$87),"n/d"),IF(OR(W$13&lt;Poczatek,W$13&gt;Koniec),"",0))</f>
        <v>n/d</v>
      </c>
      <c r="X91" s="410" t="str">
        <f ca="1">IF(AND(X$13&gt;=Poczatek,X$13&lt;=Koniec),IFERROR(IRR($K$87:X$87),"n/d"),IF(OR(X$13&lt;Poczatek,X$13&gt;Koniec),"",0))</f>
        <v>n/d</v>
      </c>
      <c r="Y91" s="410" t="str">
        <f ca="1">IF(AND(Y$13&gt;=Poczatek,Y$13&lt;=Koniec),IFERROR(IRR($K$87:Y$87),"n/d"),IF(OR(Y$13&lt;Poczatek,Y$13&gt;Koniec),"",0))</f>
        <v>n/d</v>
      </c>
      <c r="Z91" s="410" t="str">
        <f ca="1">IF(AND(Z$13&gt;=Poczatek,Z$13&lt;=Koniec),IFERROR(IRR($K$87:Z$87),"n/d"),IF(OR(Z$13&lt;Poczatek,Z$13&gt;Koniec),"",0))</f>
        <v>n/d</v>
      </c>
      <c r="AA91" s="410" t="str">
        <f ca="1">IF(AND(AA$13&gt;=Poczatek,AA$13&lt;=Koniec),IFERROR(IRR($K$87:AA$87),"n/d"),IF(OR(AA$13&lt;Poczatek,AA$13&gt;Koniec),"",0))</f>
        <v>n/d</v>
      </c>
      <c r="AB91" s="410" t="str">
        <f ca="1">IF(AND(AB$13&gt;=Poczatek,AB$13&lt;=Koniec),IFERROR(IRR($K$87:AB$87),"n/d"),IF(OR(AB$13&lt;Poczatek,AB$13&gt;Koniec),"",0))</f>
        <v>n/d</v>
      </c>
      <c r="AC91" s="410" t="str">
        <f ca="1">IF(AND(AC$13&gt;=Poczatek,AC$13&lt;=Koniec),IFERROR(IRR($K$87:AC$87),"n/d"),IF(OR(AC$13&lt;Poczatek,AC$13&gt;Koniec),"",0))</f>
        <v>n/d</v>
      </c>
      <c r="AD91" s="410" t="str">
        <f ca="1">IF(AND(AD$13&gt;=Poczatek,AD$13&lt;=Koniec),IFERROR(IRR($K$87:AD$87),"n/d"),IF(OR(AD$13&lt;Poczatek,AD$13&gt;Koniec),"",0))</f>
        <v>n/d</v>
      </c>
      <c r="AE91" s="410" t="str">
        <f ca="1">IF(AND(AE$13&gt;=Poczatek,AE$13&lt;=Koniec),IFERROR(IRR($K$87:AE$87),"n/d"),IF(OR(AE$13&lt;Poczatek,AE$13&gt;Koniec),"",0))</f>
        <v>n/d</v>
      </c>
    </row>
    <row r="92" spans="2:31" ht="4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11" t="s">
        <v>825</v>
      </c>
      <c r="C93" s="411"/>
      <c r="D93" s="411"/>
      <c r="E93" s="411"/>
      <c r="F93" s="411"/>
      <c r="G93" s="411"/>
      <c r="H93" s="411"/>
      <c r="I93" s="411"/>
      <c r="J93" s="411"/>
      <c r="K93" s="505" t="str">
        <f>K85</f>
        <v>Uzupełnij dane</v>
      </c>
      <c r="L93" s="505" t="str">
        <f t="shared" ref="L93" si="89">L85</f>
        <v/>
      </c>
      <c r="M93" s="505" t="str">
        <f t="shared" ref="M93:T93" si="90">M85</f>
        <v/>
      </c>
      <c r="N93" s="505" t="str">
        <f t="shared" si="90"/>
        <v/>
      </c>
      <c r="O93" s="505" t="str">
        <f t="shared" si="90"/>
        <v/>
      </c>
      <c r="P93" s="505" t="str">
        <f t="shared" si="90"/>
        <v/>
      </c>
      <c r="Q93" s="505" t="str">
        <f t="shared" si="90"/>
        <v/>
      </c>
      <c r="R93" s="505" t="str">
        <f t="shared" si="90"/>
        <v/>
      </c>
      <c r="S93" s="505" t="str">
        <f t="shared" si="90"/>
        <v/>
      </c>
      <c r="T93" s="505" t="str">
        <f t="shared" si="90"/>
        <v/>
      </c>
      <c r="U93" s="505" t="str">
        <f t="shared" ref="U93:X93" si="91">U85</f>
        <v/>
      </c>
      <c r="V93" s="505" t="str">
        <f t="shared" si="91"/>
        <v/>
      </c>
      <c r="W93" s="505" t="str">
        <f t="shared" si="91"/>
        <v/>
      </c>
      <c r="X93" s="505" t="str">
        <f t="shared" si="91"/>
        <v/>
      </c>
      <c r="Y93" s="505" t="str">
        <f t="shared" ref="Y93:AE93" si="92">Y85</f>
        <v/>
      </c>
      <c r="Z93" s="505" t="str">
        <f t="shared" si="92"/>
        <v/>
      </c>
      <c r="AA93" s="505" t="str">
        <f t="shared" si="92"/>
        <v/>
      </c>
      <c r="AB93" s="505" t="str">
        <f t="shared" si="92"/>
        <v/>
      </c>
      <c r="AC93" s="505" t="str">
        <f t="shared" si="92"/>
        <v/>
      </c>
      <c r="AD93" s="505" t="str">
        <f t="shared" si="92"/>
        <v/>
      </c>
      <c r="AE93" s="505" t="str">
        <f t="shared" si="92"/>
        <v/>
      </c>
    </row>
    <row r="94" spans="2:31" ht="4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638</v>
      </c>
      <c r="C95" s="87"/>
      <c r="D95" s="87"/>
      <c r="E95" s="87"/>
      <c r="F95" s="87"/>
      <c r="G95" s="87"/>
      <c r="H95" s="87"/>
      <c r="I95" s="87"/>
      <c r="J95" s="87"/>
      <c r="K95" s="86">
        <f ca="1"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669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639</v>
      </c>
      <c r="C97" s="87"/>
      <c r="D97" s="87"/>
      <c r="E97" s="87"/>
      <c r="F97" s="87"/>
      <c r="G97" s="87"/>
      <c r="H97" s="87"/>
      <c r="I97" s="87"/>
      <c r="J97" s="87"/>
      <c r="K97" s="86">
        <f ca="1"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828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640</v>
      </c>
      <c r="C99" s="87"/>
      <c r="D99" s="87"/>
      <c r="E99" s="87"/>
      <c r="F99" s="87"/>
      <c r="G99" s="87"/>
      <c r="H99" s="87"/>
      <c r="I99" s="87"/>
      <c r="J99" s="87"/>
      <c r="K99" s="410" t="str">
        <f>IF(AND(K$13&gt;=Poczatek,K$13&lt;=Koniec),IFERROR(IRR($K$95:K95),"n/d"),IF(OR(K$13&lt;Poczatek,K$13&gt;Koniec),"",0))</f>
        <v/>
      </c>
      <c r="L99" s="410" t="str">
        <f ca="1">IF(AND(L$13&gt;=Poczatek,L$13&lt;=Koniec),IFERROR(IRR($K$95:L95),"n/d"),IF(OR(L$13&lt;Poczatek,L$13&gt;Koniec),"",0))</f>
        <v>n/d</v>
      </c>
      <c r="M99" s="410" t="str">
        <f ca="1">IF(AND(M$13&gt;=Poczatek,M$13&lt;=Koniec),IFERROR(IRR($K$95:M95),"n/d"),IF(OR(M$13&lt;Poczatek,M$13&gt;Koniec),"",0))</f>
        <v>n/d</v>
      </c>
      <c r="N99" s="410" t="str">
        <f ca="1">IF(AND(N$13&gt;=Poczatek,N$13&lt;=Koniec),IFERROR(IRR($K$95:N95),"n/d"),IF(OR(N$13&lt;Poczatek,N$13&gt;Koniec),"",0))</f>
        <v>n/d</v>
      </c>
      <c r="O99" s="410" t="str">
        <f ca="1">IF(AND(O$13&gt;=Poczatek,O$13&lt;=Koniec),IFERROR(IRR($K$95:O95),"n/d"),IF(OR(O$13&lt;Poczatek,O$13&gt;Koniec),"",0))</f>
        <v>n/d</v>
      </c>
      <c r="P99" s="410" t="str">
        <f ca="1">IF(AND(P$13&gt;=Poczatek,P$13&lt;=Koniec),IFERROR(IRR($K$95:P95),"n/d"),IF(OR(P$13&lt;Poczatek,P$13&gt;Koniec),"",0))</f>
        <v>n/d</v>
      </c>
      <c r="Q99" s="410" t="str">
        <f ca="1">IF(AND(Q$13&gt;=Poczatek,Q$13&lt;=Koniec),IFERROR(IRR($K$95:Q95),"n/d"),IF(OR(Q$13&lt;Poczatek,Q$13&gt;Koniec),"",0))</f>
        <v>n/d</v>
      </c>
      <c r="R99" s="410" t="str">
        <f ca="1">IF(AND(R$13&gt;=Poczatek,R$13&lt;=Koniec),IFERROR(IRR($K$95:R95),"n/d"),IF(OR(R$13&lt;Poczatek,R$13&gt;Koniec),"",0))</f>
        <v>n/d</v>
      </c>
      <c r="S99" s="410" t="str">
        <f ca="1">IF(AND(S$13&gt;=Poczatek,S$13&lt;=Koniec),IFERROR(IRR($K$95:S95),"n/d"),IF(OR(S$13&lt;Poczatek,S$13&gt;Koniec),"",0))</f>
        <v>n/d</v>
      </c>
      <c r="T99" s="410" t="str">
        <f ca="1">IF(AND(T$13&gt;=Poczatek,T$13&lt;=Koniec),IFERROR(IRR($K$95:T95),"n/d"),IF(OR(T$13&lt;Poczatek,T$13&gt;Koniec),"",0))</f>
        <v>n/d</v>
      </c>
      <c r="U99" s="410" t="str">
        <f ca="1">IF(AND(U$13&gt;=Poczatek,U$13&lt;=Koniec),IFERROR(IRR($K$95:U95),"n/d"),IF(OR(U$13&lt;Poczatek,U$13&gt;Koniec),"",0))</f>
        <v>n/d</v>
      </c>
      <c r="V99" s="410" t="str">
        <f ca="1">IF(AND(V$13&gt;=Poczatek,V$13&lt;=Koniec),IFERROR(IRR($K$95:V95),"n/d"),IF(OR(V$13&lt;Poczatek,V$13&gt;Koniec),"",0))</f>
        <v>n/d</v>
      </c>
      <c r="W99" s="410" t="str">
        <f ca="1">IF(AND(W$13&gt;=Poczatek,W$13&lt;=Koniec),IFERROR(IRR($K$95:W95),"n/d"),IF(OR(W$13&lt;Poczatek,W$13&gt;Koniec),"",0))</f>
        <v>n/d</v>
      </c>
      <c r="X99" s="410" t="str">
        <f ca="1">IF(AND(X$13&gt;=Poczatek,X$13&lt;=Koniec),IFERROR(IRR($K$95:X95),"n/d"),IF(OR(X$13&lt;Poczatek,X$13&gt;Koniec),"",0))</f>
        <v>n/d</v>
      </c>
      <c r="Y99" s="410" t="str">
        <f ca="1">IF(AND(Y$13&gt;=Poczatek,Y$13&lt;=Koniec),IFERROR(IRR($K$95:Y95),"n/d"),IF(OR(Y$13&lt;Poczatek,Y$13&gt;Koniec),"",0))</f>
        <v>n/d</v>
      </c>
      <c r="Z99" s="410" t="str">
        <f ca="1">IF(AND(Z$13&gt;=Poczatek,Z$13&lt;=Koniec),IFERROR(IRR($K$95:Z95),"n/d"),IF(OR(Z$13&lt;Poczatek,Z$13&gt;Koniec),"",0))</f>
        <v>n/d</v>
      </c>
      <c r="AA99" s="410" t="str">
        <f ca="1">IF(AND(AA$13&gt;=Poczatek,AA$13&lt;=Koniec),IFERROR(IRR($K$95:AA95),"n/d"),IF(OR(AA$13&lt;Poczatek,AA$13&gt;Koniec),"",0))</f>
        <v>n/d</v>
      </c>
      <c r="AB99" s="410" t="str">
        <f ca="1">IF(AND(AB$13&gt;=Poczatek,AB$13&lt;=Koniec),IFERROR(IRR($K$95:AB95),"n/d"),IF(OR(AB$13&lt;Poczatek,AB$13&gt;Koniec),"",0))</f>
        <v>n/d</v>
      </c>
      <c r="AC99" s="410" t="str">
        <f ca="1">IF(AND(AC$13&gt;=Poczatek,AC$13&lt;=Koniec),IFERROR(IRR($K$95:AC95),"n/d"),IF(OR(AC$13&lt;Poczatek,AC$13&gt;Koniec),"",0))</f>
        <v>n/d</v>
      </c>
      <c r="AD99" s="410" t="str">
        <f ca="1">IF(AND(AD$13&gt;=Poczatek,AD$13&lt;=Koniec),IFERROR(IRR($K$95:AD95),"n/d"),IF(OR(AD$13&lt;Poczatek,AD$13&gt;Koniec),"",0))</f>
        <v>n/d</v>
      </c>
      <c r="AE99" s="410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4.5">
      <c r="A102" s="1"/>
      <c r="B102" s="627" t="s">
        <v>40</v>
      </c>
      <c r="C102" s="628"/>
      <c r="D102" s="628"/>
      <c r="E102" s="628"/>
      <c r="F102" s="628"/>
      <c r="G102" s="628"/>
      <c r="H102" s="628"/>
      <c r="I102" s="628"/>
      <c r="J102" s="628"/>
      <c r="K102" s="628"/>
      <c r="L102" s="628"/>
      <c r="M102" s="628"/>
      <c r="N102" s="628"/>
      <c r="O102" s="628"/>
      <c r="P102" s="628"/>
      <c r="Q102" s="628"/>
      <c r="R102" s="628"/>
      <c r="S102" s="628"/>
      <c r="T102" s="628"/>
      <c r="U102" s="628"/>
      <c r="V102" s="628"/>
      <c r="W102" s="628"/>
      <c r="X102" s="628"/>
      <c r="Y102" s="628"/>
      <c r="Z102" s="628"/>
      <c r="AA102" s="628"/>
      <c r="AB102" s="628"/>
      <c r="AC102" s="628"/>
      <c r="AD102" s="628"/>
      <c r="AE102" s="628"/>
      <c r="AF102"/>
      <c r="AG102"/>
      <c r="AH102"/>
      <c r="AI102"/>
      <c r="AJ102"/>
      <c r="AK102"/>
    </row>
    <row r="103" spans="1:37" ht="4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22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4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646"/>
      <c r="C106" s="646"/>
      <c r="D106" s="646"/>
      <c r="E106" s="646"/>
      <c r="F106" s="646"/>
      <c r="G106" s="646"/>
      <c r="H106" s="646"/>
      <c r="I106" s="646"/>
      <c r="J106" s="646"/>
      <c r="K106" s="646"/>
      <c r="L106" s="646"/>
      <c r="M106" s="646"/>
      <c r="N106" s="646"/>
      <c r="O106" s="646"/>
      <c r="P106" s="646"/>
      <c r="Q106" s="646"/>
      <c r="R106" s="646"/>
      <c r="S106" s="646"/>
      <c r="T106" s="646"/>
      <c r="U106" s="646"/>
      <c r="V106" s="646"/>
      <c r="W106" s="646"/>
      <c r="X106" s="646"/>
      <c r="Y106" s="646"/>
      <c r="Z106" s="646"/>
      <c r="AA106" s="646"/>
      <c r="AB106" s="646"/>
      <c r="AC106" s="646"/>
      <c r="AD106" s="646"/>
      <c r="AE106" s="646"/>
      <c r="AF106"/>
      <c r="AG106"/>
      <c r="AH106"/>
      <c r="AI106"/>
      <c r="AJ106"/>
      <c r="AK106"/>
    </row>
    <row r="107" spans="1:37" ht="409.5" customHeight="1">
      <c r="A107" s="1"/>
      <c r="B107" s="647"/>
      <c r="C107" s="647"/>
      <c r="D107" s="647"/>
      <c r="E107" s="647"/>
      <c r="F107" s="647"/>
      <c r="G107" s="647"/>
      <c r="H107" s="647"/>
      <c r="I107" s="647"/>
      <c r="J107" s="647"/>
      <c r="K107" s="647"/>
      <c r="L107" s="647"/>
      <c r="M107" s="647"/>
      <c r="N107" s="647"/>
      <c r="O107" s="647"/>
      <c r="P107" s="647"/>
      <c r="Q107" s="647"/>
      <c r="R107" s="647"/>
      <c r="S107" s="647"/>
      <c r="T107" s="647"/>
      <c r="U107" s="647"/>
      <c r="V107" s="647"/>
      <c r="W107" s="647"/>
      <c r="X107" s="647"/>
      <c r="Y107" s="647"/>
      <c r="Z107" s="647"/>
      <c r="AA107" s="647"/>
      <c r="AB107" s="647"/>
      <c r="AC107" s="647"/>
      <c r="AD107" s="647"/>
      <c r="AE107" s="647"/>
      <c r="AF107"/>
      <c r="AG107"/>
      <c r="AH107"/>
      <c r="AI107"/>
      <c r="AJ107"/>
      <c r="AK107"/>
    </row>
    <row r="108" spans="1:37"/>
    <row r="120" spans="2:31" hidden="1">
      <c r="B120" s="1" t="s">
        <v>742</v>
      </c>
      <c r="K120" s="511" cm="1">
        <f t="array" ref="K120">IF(K$13&lt;=Koniec,SUMPRODUCT(('Koszty operacyjne'!$K$114:$AE$114=K$13)*ISNUMBER(MATCH(ko_zme_pr,moduly_pr,0))*ISNUMBER(MATCH(ko_zme_kw,tak,0)),ko_zme),0)</f>
        <v>0</v>
      </c>
      <c r="L120" s="511" cm="1">
        <f t="array" ref="L120">IF(L$13&lt;=Koniec,SUMPRODUCT(('Koszty operacyjne'!$K$114:$AE$114=L$13)*ISNUMBER(MATCH(ko_zme_pr,moduly_pr,0))*ISNUMBER(MATCH(ko_zme_kw,tak,0)),ko_zme),0)</f>
        <v>0</v>
      </c>
      <c r="M120" s="511" cm="1">
        <f t="array" ref="M120">IF(M$13&lt;=Koniec,SUMPRODUCT(('Koszty operacyjne'!$K$114:$AE$114=M$13)*ISNUMBER(MATCH(ko_zme_pr,moduly_pr,0))*ISNUMBER(MATCH(ko_zme_kw,tak,0)),ko_zme),0)</f>
        <v>0</v>
      </c>
      <c r="N120" s="511" cm="1">
        <f t="array" ref="N120">IF(N$13&lt;=Koniec,SUMPRODUCT(('Koszty operacyjne'!$K$114:$AE$114=N$13)*ISNUMBER(MATCH(ko_zme_pr,moduly_pr,0))*ISNUMBER(MATCH(ko_zme_kw,tak,0)),ko_zme),0)</f>
        <v>0</v>
      </c>
      <c r="O120" s="511" cm="1">
        <f t="array" ref="O120">IF(O$13&lt;=Koniec,SUMPRODUCT(('Koszty operacyjne'!$K$114:$AE$114=O$13)*ISNUMBER(MATCH(ko_zme_pr,moduly_pr,0))*ISNUMBER(MATCH(ko_zme_kw,tak,0)),ko_zme),0)</f>
        <v>0</v>
      </c>
      <c r="P120" s="511" cm="1">
        <f t="array" ref="P120">IF(P$13&lt;=Koniec,SUMPRODUCT(('Koszty operacyjne'!$K$114:$AE$114=P$13)*ISNUMBER(MATCH(ko_zme_pr,moduly_pr,0))*ISNUMBER(MATCH(ko_zme_kw,tak,0)),ko_zme),0)</f>
        <v>0</v>
      </c>
      <c r="Q120" s="511" cm="1">
        <f t="array" ref="Q120">IF(Q$13&lt;=Koniec,SUMPRODUCT(('Koszty operacyjne'!$K$114:$AE$114=Q$13)*ISNUMBER(MATCH(ko_zme_pr,moduly_pr,0))*ISNUMBER(MATCH(ko_zme_kw,tak,0)),ko_zme),0)</f>
        <v>0</v>
      </c>
      <c r="R120" s="511" cm="1">
        <f t="array" ref="R120">IF(R$13&lt;=Koniec,SUMPRODUCT(('Koszty operacyjne'!$K$114:$AE$114=R$13)*ISNUMBER(MATCH(ko_zme_pr,moduly_pr,0))*ISNUMBER(MATCH(ko_zme_kw,tak,0)),ko_zme),0)</f>
        <v>0</v>
      </c>
      <c r="S120" s="511" cm="1">
        <f t="array" ref="S120">IF(S$13&lt;=Koniec,SUMPRODUCT(('Koszty operacyjne'!$K$114:$AE$114=S$13)*ISNUMBER(MATCH(ko_zme_pr,moduly_pr,0))*ISNUMBER(MATCH(ko_zme_kw,tak,0)),ko_zme),0)</f>
        <v>0</v>
      </c>
      <c r="T120" s="511" cm="1">
        <f t="array" ref="T120">IF(T$13&lt;=Koniec,SUMPRODUCT(('Koszty operacyjne'!$K$114:$AE$114=T$13)*ISNUMBER(MATCH(ko_zme_pr,moduly_pr,0))*ISNUMBER(MATCH(ko_zme_kw,tak,0)),ko_zme),0)</f>
        <v>0</v>
      </c>
      <c r="U120" s="511" cm="1">
        <f t="array" ref="U120">IF(U$13&lt;=Koniec,SUMPRODUCT(('Koszty operacyjne'!$K$114:$AE$114=U$13)*ISNUMBER(MATCH(ko_zme_pr,moduly_pr,0))*ISNUMBER(MATCH(ko_zme_kw,tak,0)),ko_zme),0)</f>
        <v>0</v>
      </c>
      <c r="V120" s="511" cm="1">
        <f t="array" ref="V120">IF(V$13&lt;=Koniec,SUMPRODUCT(('Koszty operacyjne'!$K$114:$AE$114=V$13)*ISNUMBER(MATCH(ko_zme_pr,moduly_pr,0))*ISNUMBER(MATCH(ko_zme_kw,tak,0)),ko_zme),0)</f>
        <v>0</v>
      </c>
      <c r="W120" s="511" cm="1">
        <f t="array" ref="W120">IF(W$13&lt;=Koniec,SUMPRODUCT(('Koszty operacyjne'!$K$114:$AE$114=W$13)*ISNUMBER(MATCH(ko_zme_pr,moduly_pr,0))*ISNUMBER(MATCH(ko_zme_kw,tak,0)),ko_zme),0)</f>
        <v>0</v>
      </c>
      <c r="X120" s="511" cm="1">
        <f t="array" ref="X120">IF(X$13&lt;=Koniec,SUMPRODUCT(('Koszty operacyjne'!$K$114:$AE$114=X$13)*ISNUMBER(MATCH(ko_zme_pr,moduly_pr,0))*ISNUMBER(MATCH(ko_zme_kw,tak,0)),ko_zme),0)</f>
        <v>0</v>
      </c>
      <c r="Y120" s="511" cm="1">
        <f t="array" ref="Y120">IF(Y$13&lt;=Koniec,SUMPRODUCT(('Koszty operacyjne'!$K$114:$AE$114=Y$13)*ISNUMBER(MATCH(ko_zme_pr,moduly_pr,0))*ISNUMBER(MATCH(ko_zme_kw,tak,0)),ko_zme),0)</f>
        <v>0</v>
      </c>
      <c r="Z120" s="511" cm="1">
        <f t="array" ref="Z120">IF(Z$13&lt;=Koniec,SUMPRODUCT(('Koszty operacyjne'!$K$114:$AE$114=Z$13)*ISNUMBER(MATCH(ko_zme_pr,moduly_pr,0))*ISNUMBER(MATCH(ko_zme_kw,tak,0)),ko_zme),0)</f>
        <v>0</v>
      </c>
      <c r="AA120" s="511" cm="1">
        <f t="array" ref="AA120">IF(AA$13&lt;=Koniec,SUMPRODUCT(('Koszty operacyjne'!$K$114:$AE$114=AA$13)*ISNUMBER(MATCH(ko_zme_pr,moduly_pr,0))*ISNUMBER(MATCH(ko_zme_kw,tak,0)),ko_zme),0)</f>
        <v>0</v>
      </c>
      <c r="AB120" s="511" cm="1">
        <f t="array" ref="AB120">IF(AB$13&lt;=Koniec,SUMPRODUCT(('Koszty operacyjne'!$K$114:$AE$114=AB$13)*ISNUMBER(MATCH(ko_zme_pr,moduly_pr,0))*ISNUMBER(MATCH(ko_zme_kw,tak,0)),ko_zme),0)</f>
        <v>0</v>
      </c>
      <c r="AC120" s="511" cm="1">
        <f t="array" ref="AC120">IF(AC$13&lt;=Koniec,SUMPRODUCT(('Koszty operacyjne'!$K$114:$AE$114=AC$13)*ISNUMBER(MATCH(ko_zme_pr,moduly_pr,0))*ISNUMBER(MATCH(ko_zme_kw,tak,0)),ko_zme),0)</f>
        <v>0</v>
      </c>
      <c r="AD120" s="511" cm="1">
        <f t="array" ref="AD120">IF(AD$13&lt;=Koniec,SUMPRODUCT(('Koszty operacyjne'!$K$114:$AE$114=AD$13)*ISNUMBER(MATCH(ko_zme_pr,moduly_pr,0))*ISNUMBER(MATCH(ko_zme_kw,tak,0)),ko_zme),0)</f>
        <v>0</v>
      </c>
      <c r="AE120" s="511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12">
        <f t="shared" ref="K128:Z128" si="107">IF(K$13&lt;=Koniec_PR,SUM(K120:K126),0)</f>
        <v>0</v>
      </c>
      <c r="L128" s="512">
        <f t="shared" si="107"/>
        <v>0</v>
      </c>
      <c r="M128" s="512">
        <f t="shared" si="107"/>
        <v>0</v>
      </c>
      <c r="N128" s="512">
        <f t="shared" si="107"/>
        <v>0</v>
      </c>
      <c r="O128" s="512">
        <f t="shared" si="107"/>
        <v>0</v>
      </c>
      <c r="P128" s="512">
        <f t="shared" si="107"/>
        <v>0</v>
      </c>
      <c r="Q128" s="512">
        <f t="shared" si="107"/>
        <v>0</v>
      </c>
      <c r="R128" s="512">
        <f t="shared" si="107"/>
        <v>0</v>
      </c>
      <c r="S128" s="512">
        <f t="shared" si="107"/>
        <v>0</v>
      </c>
      <c r="T128" s="512">
        <f t="shared" si="107"/>
        <v>0</v>
      </c>
      <c r="U128" s="512">
        <f t="shared" si="107"/>
        <v>0</v>
      </c>
      <c r="V128" s="512">
        <f t="shared" si="107"/>
        <v>0</v>
      </c>
      <c r="W128" s="512">
        <f t="shared" si="107"/>
        <v>0</v>
      </c>
      <c r="X128" s="512">
        <f t="shared" si="107"/>
        <v>0</v>
      </c>
      <c r="Y128" s="512">
        <f t="shared" si="107"/>
        <v>0</v>
      </c>
      <c r="Z128" s="512">
        <f t="shared" si="107"/>
        <v>0</v>
      </c>
      <c r="AA128" s="512">
        <f t="shared" ref="AA128:AE128" si="108">IF(AA$13&lt;=Koniec_PR,SUM(AA120:AA126),0)</f>
        <v>0</v>
      </c>
      <c r="AB128" s="512">
        <f t="shared" si="108"/>
        <v>0</v>
      </c>
      <c r="AC128" s="512">
        <f t="shared" si="108"/>
        <v>0</v>
      </c>
      <c r="AD128" s="512">
        <f t="shared" si="108"/>
        <v>0</v>
      </c>
      <c r="AE128" s="512">
        <f t="shared" si="108"/>
        <v>0</v>
      </c>
    </row>
    <row r="132" spans="2:31" hidden="1">
      <c r="B132" s="1" t="s">
        <v>743</v>
      </c>
      <c r="K132" s="511" cm="1">
        <f t="array" ref="K132">IF(K$13&lt;=Koniec,SUMPRODUCT(('Koszty operacyjne'!$K$114:$AE$114=K$13)*ISNUMBER(MATCH(ko_zme_pr,moduly_pr,0))*ISNUMBER(MATCH(ko_zme_kw,nie,0)),ko_zme),0)</f>
        <v>0</v>
      </c>
      <c r="L132" s="511" cm="1">
        <f t="array" ref="L132">IF(L$13&lt;=Koniec,SUMPRODUCT(('Koszty operacyjne'!$K$114:$AE$114=L$13)*ISNUMBER(MATCH(ko_zme_pr,moduly_pr,0))*ISNUMBER(MATCH(ko_zme_kw,nie,0)),ko_zme),0)</f>
        <v>0</v>
      </c>
      <c r="M132" s="511" cm="1">
        <f t="array" ref="M132">IF(M$13&lt;=Koniec,SUMPRODUCT(('Koszty operacyjne'!$K$114:$AE$114=M$13)*ISNUMBER(MATCH(ko_zme_pr,moduly_pr,0))*ISNUMBER(MATCH(ko_zme_kw,nie,0)),ko_zme),0)</f>
        <v>0</v>
      </c>
      <c r="N132" s="511" cm="1">
        <f t="array" ref="N132">IF(N$13&lt;=Koniec,SUMPRODUCT(('Koszty operacyjne'!$K$114:$AE$114=N$13)*ISNUMBER(MATCH(ko_zme_pr,moduly_pr,0))*ISNUMBER(MATCH(ko_zme_kw,nie,0)),ko_zme),0)</f>
        <v>0</v>
      </c>
      <c r="O132" s="511" cm="1">
        <f t="array" ref="O132">IF(O$13&lt;=Koniec,SUMPRODUCT(('Koszty operacyjne'!$K$114:$AE$114=O$13)*ISNUMBER(MATCH(ko_zme_pr,moduly_pr,0))*ISNUMBER(MATCH(ko_zme_kw,nie,0)),ko_zme),0)</f>
        <v>0</v>
      </c>
      <c r="P132" s="511" cm="1">
        <f t="array" ref="P132">IF(P$13&lt;=Koniec,SUMPRODUCT(('Koszty operacyjne'!$K$114:$AE$114=P$13)*ISNUMBER(MATCH(ko_zme_pr,moduly_pr,0))*ISNUMBER(MATCH(ko_zme_kw,nie,0)),ko_zme),0)</f>
        <v>0</v>
      </c>
      <c r="Q132" s="511" cm="1">
        <f t="array" ref="Q132">IF(Q$13&lt;=Koniec,SUMPRODUCT(('Koszty operacyjne'!$K$114:$AE$114=Q$13)*ISNUMBER(MATCH(ko_zme_pr,moduly_pr,0))*ISNUMBER(MATCH(ko_zme_kw,nie,0)),ko_zme),0)</f>
        <v>0</v>
      </c>
      <c r="R132" s="511" cm="1">
        <f t="array" ref="R132">IF(R$13&lt;=Koniec,SUMPRODUCT(('Koszty operacyjne'!$K$114:$AE$114=R$13)*ISNUMBER(MATCH(ko_zme_pr,moduly_pr,0))*ISNUMBER(MATCH(ko_zme_kw,nie,0)),ko_zme),0)</f>
        <v>0</v>
      </c>
      <c r="S132" s="511" cm="1">
        <f t="array" ref="S132">IF(S$13&lt;=Koniec,SUMPRODUCT(('Koszty operacyjne'!$K$114:$AE$114=S$13)*ISNUMBER(MATCH(ko_zme_pr,moduly_pr,0))*ISNUMBER(MATCH(ko_zme_kw,nie,0)),ko_zme),0)</f>
        <v>0</v>
      </c>
      <c r="T132" s="511" cm="1">
        <f t="array" ref="T132">IF(T$13&lt;=Koniec,SUMPRODUCT(('Koszty operacyjne'!$K$114:$AE$114=T$13)*ISNUMBER(MATCH(ko_zme_pr,moduly_pr,0))*ISNUMBER(MATCH(ko_zme_kw,nie,0)),ko_zme),0)</f>
        <v>0</v>
      </c>
      <c r="U132" s="511" cm="1">
        <f t="array" ref="U132">IF(U$13&lt;=Koniec,SUMPRODUCT(('Koszty operacyjne'!$K$114:$AE$114=U$13)*ISNUMBER(MATCH(ko_zme_pr,moduly_pr,0))*ISNUMBER(MATCH(ko_zme_kw,nie,0)),ko_zme),0)</f>
        <v>0</v>
      </c>
      <c r="V132" s="511" cm="1">
        <f t="array" ref="V132">IF(V$13&lt;=Koniec,SUMPRODUCT(('Koszty operacyjne'!$K$114:$AE$114=V$13)*ISNUMBER(MATCH(ko_zme_pr,moduly_pr,0))*ISNUMBER(MATCH(ko_zme_kw,nie,0)),ko_zme),0)</f>
        <v>0</v>
      </c>
      <c r="W132" s="511" cm="1">
        <f t="array" ref="W132">IF(W$13&lt;=Koniec,SUMPRODUCT(('Koszty operacyjne'!$K$114:$AE$114=W$13)*ISNUMBER(MATCH(ko_zme_pr,moduly_pr,0))*ISNUMBER(MATCH(ko_zme_kw,nie,0)),ko_zme),0)</f>
        <v>0</v>
      </c>
      <c r="X132" s="511" cm="1">
        <f t="array" ref="X132">IF(X$13&lt;=Koniec,SUMPRODUCT(('Koszty operacyjne'!$K$114:$AE$114=X$13)*ISNUMBER(MATCH(ko_zme_pr,moduly_pr,0))*ISNUMBER(MATCH(ko_zme_kw,nie,0)),ko_zme),0)</f>
        <v>0</v>
      </c>
      <c r="Y132" s="511" cm="1">
        <f t="array" ref="Y132">IF(Y$13&lt;=Koniec,SUMPRODUCT(('Koszty operacyjne'!$K$114:$AE$114=Y$13)*ISNUMBER(MATCH(ko_zme_pr,moduly_pr,0))*ISNUMBER(MATCH(ko_zme_kw,nie,0)),ko_zme),0)</f>
        <v>0</v>
      </c>
      <c r="Z132" s="511" cm="1">
        <f t="array" ref="Z132">IF(Z$13&lt;=Koniec,SUMPRODUCT(('Koszty operacyjne'!$K$114:$AE$114=Z$13)*ISNUMBER(MATCH(ko_zme_pr,moduly_pr,0))*ISNUMBER(MATCH(ko_zme_kw,nie,0)),ko_zme),0)</f>
        <v>0</v>
      </c>
      <c r="AA132" s="511" cm="1">
        <f t="array" ref="AA132">IF(AA$13&lt;=Koniec,SUMPRODUCT(('Koszty operacyjne'!$K$114:$AE$114=AA$13)*ISNUMBER(MATCH(ko_zme_pr,moduly_pr,0))*ISNUMBER(MATCH(ko_zme_kw,nie,0)),ko_zme),0)</f>
        <v>0</v>
      </c>
      <c r="AB132" s="511" cm="1">
        <f t="array" ref="AB132">IF(AB$13&lt;=Koniec,SUMPRODUCT(('Koszty operacyjne'!$K$114:$AE$114=AB$13)*ISNUMBER(MATCH(ko_zme_pr,moduly_pr,0))*ISNUMBER(MATCH(ko_zme_kw,nie,0)),ko_zme),0)</f>
        <v>0</v>
      </c>
      <c r="AC132" s="511" cm="1">
        <f t="array" ref="AC132">IF(AC$13&lt;=Koniec,SUMPRODUCT(('Koszty operacyjne'!$K$114:$AE$114=AC$13)*ISNUMBER(MATCH(ko_zme_pr,moduly_pr,0))*ISNUMBER(MATCH(ko_zme_kw,nie,0)),ko_zme),0)</f>
        <v>0</v>
      </c>
      <c r="AD132" s="511" cm="1">
        <f t="array" ref="AD132">IF(AD$13&lt;=Koniec,SUMPRODUCT(('Koszty operacyjne'!$K$114:$AE$114=AD$13)*ISNUMBER(MATCH(ko_zme_pr,moduly_pr,0))*ISNUMBER(MATCH(ko_zme_kw,nie,0)),ko_zme),0)</f>
        <v>0</v>
      </c>
      <c r="AE132" s="511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12">
        <f t="shared" ref="K140:Z140" si="109">IF(K$13&lt;=Koniec_PR,SUM(K132:K138),0)</f>
        <v>0</v>
      </c>
      <c r="L140" s="512">
        <f t="shared" si="109"/>
        <v>0</v>
      </c>
      <c r="M140" s="512">
        <f t="shared" si="109"/>
        <v>0</v>
      </c>
      <c r="N140" s="512">
        <f t="shared" si="109"/>
        <v>0</v>
      </c>
      <c r="O140" s="512">
        <f t="shared" si="109"/>
        <v>0</v>
      </c>
      <c r="P140" s="512">
        <f t="shared" si="109"/>
        <v>0</v>
      </c>
      <c r="Q140" s="512">
        <f t="shared" si="109"/>
        <v>0</v>
      </c>
      <c r="R140" s="512">
        <f t="shared" si="109"/>
        <v>0</v>
      </c>
      <c r="S140" s="512">
        <f t="shared" si="109"/>
        <v>0</v>
      </c>
      <c r="T140" s="512">
        <f t="shared" si="109"/>
        <v>0</v>
      </c>
      <c r="U140" s="512">
        <f t="shared" si="109"/>
        <v>0</v>
      </c>
      <c r="V140" s="512">
        <f t="shared" si="109"/>
        <v>0</v>
      </c>
      <c r="W140" s="512">
        <f t="shared" si="109"/>
        <v>0</v>
      </c>
      <c r="X140" s="512">
        <f t="shared" si="109"/>
        <v>0</v>
      </c>
      <c r="Y140" s="512">
        <f t="shared" si="109"/>
        <v>0</v>
      </c>
      <c r="Z140" s="512">
        <f t="shared" si="109"/>
        <v>0</v>
      </c>
      <c r="AA140" s="512">
        <f t="shared" ref="AA140:AE140" si="110">IF(AA$13&lt;=Koniec_PR,SUM(AA132:AA138),0)</f>
        <v>0</v>
      </c>
      <c r="AB140" s="512">
        <f t="shared" si="110"/>
        <v>0</v>
      </c>
      <c r="AC140" s="512">
        <f t="shared" si="110"/>
        <v>0</v>
      </c>
      <c r="AD140" s="512">
        <f t="shared" si="110"/>
        <v>0</v>
      </c>
      <c r="AE140" s="512">
        <f t="shared" si="110"/>
        <v>0</v>
      </c>
    </row>
  </sheetData>
  <sheetProtection algorithmName="SHA-512" hashValue="LbQ153/oBTf6UJ4+MDvqolS0xpTpCTdRGQwsNEhAWMInjwP0KIKonqS3kiGpdIlXkzhGDi4g9ozxITNZwh6CeA==" saltValue="XSGt4Doo5QUvTM7v/D+/vw==" spinCount="100000" sheet="1" objects="1" scenarios="1"/>
  <mergeCells count="2">
    <mergeCell ref="B2:AE3"/>
    <mergeCell ref="B106:AE107"/>
  </mergeCells>
  <conditionalFormatting sqref="K82:AE83">
    <cfRule type="expression" dxfId="22" priority="60">
      <formula>K82=0</formula>
    </cfRule>
  </conditionalFormatting>
  <conditionalFormatting sqref="K91:AE91 K83:AE83">
    <cfRule type="containsText" dxfId="21" priority="104" operator="containsText" text="n/d">
      <formula>NOT(ISERROR(SEARCH("n/d",K83)))</formula>
    </cfRule>
  </conditionalFormatting>
  <conditionalFormatting sqref="K88:AE88">
    <cfRule type="cellIs" dxfId="20" priority="102" operator="lessThan">
      <formula>0</formula>
    </cfRule>
    <cfRule type="cellIs" dxfId="19" priority="103" operator="greaterThan">
      <formula>0</formula>
    </cfRule>
  </conditionalFormatting>
  <conditionalFormatting sqref="K90:AE91 K98:AE99">
    <cfRule type="expression" dxfId="18" priority="7" stopIfTrue="1">
      <formula>OR(K$13&lt;=Koniec_Projekt,K$13&gt;Koniec)</formula>
    </cfRule>
  </conditionalFormatting>
  <conditionalFormatting sqref="K90:AE91">
    <cfRule type="cellIs" dxfId="17" priority="105" operator="lessThan">
      <formula>WACC</formula>
    </cfRule>
    <cfRule type="cellIs" dxfId="16" priority="106" operator="greaterThan">
      <formula>WACC</formula>
    </cfRule>
  </conditionalFormatting>
  <conditionalFormatting sqref="K96:AE96">
    <cfRule type="cellIs" dxfId="15" priority="109" operator="lessThan">
      <formula>0</formula>
    </cfRule>
    <cfRule type="cellIs" dxfId="14" priority="110" operator="greaterThan">
      <formula>0</formula>
    </cfRule>
  </conditionalFormatting>
  <conditionalFormatting sqref="K98:AE99">
    <cfRule type="cellIs" dxfId="13" priority="99" operator="lessThan">
      <formula>WACC</formula>
    </cfRule>
    <cfRule type="cellIs" dxfId="12" priority="100" operator="greaterThan">
      <formula>WACC</formula>
    </cfRule>
  </conditionalFormatting>
  <conditionalFormatting sqref="K99:AE99">
    <cfRule type="containsText" dxfId="11" priority="98" operator="containsText" text="n/d">
      <formula>NOT(ISERROR(SEARCH("n/d",K99)))</formula>
    </cfRule>
  </conditionalFormatting>
  <conditionalFormatting sqref="B104:AE104">
    <cfRule type="expression" dxfId="10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190500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topLeftCell="A188" zoomScaleNormal="100" workbookViewId="0">
      <selection activeCell="M253" activeCellId="2" sqref="L249 N249 M253"/>
    </sheetView>
  </sheetViews>
  <sheetFormatPr defaultColWidth="0" defaultRowHeight="12" zeroHeight="1"/>
  <cols>
    <col min="1" max="1" width="2.88671875" style="1" customWidth="1"/>
    <col min="2" max="2" width="77.109375" style="1" bestFit="1" customWidth="1"/>
    <col min="3" max="6" width="9.44140625" style="1" hidden="1" customWidth="1"/>
    <col min="7" max="31" width="12.88671875" style="1" customWidth="1"/>
    <col min="32" max="32" width="2.88671875" style="1" customWidth="1"/>
    <col min="33" max="41" width="0" style="1" hidden="1" customWidth="1"/>
    <col min="42" max="16384" width="9.44140625" style="1" hidden="1"/>
  </cols>
  <sheetData>
    <row r="1" spans="2:31"/>
    <row r="2" spans="2:31" ht="12" customHeight="1">
      <c r="B2" s="660" t="str">
        <f>Założenia!B2</f>
        <v>Wstaw nazwę podmiotu oraz tytuł projektu w zakładce Dane Wnioskodawcy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</row>
    <row r="3" spans="2:31" ht="12" customHeight="1"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661"/>
      <c r="W3" s="661"/>
      <c r="X3" s="661"/>
      <c r="Y3" s="661"/>
      <c r="Z3" s="661"/>
      <c r="AA3" s="661"/>
      <c r="AB3" s="661"/>
      <c r="AC3" s="661"/>
      <c r="AD3" s="661"/>
      <c r="AE3" s="661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249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4.5">
      <c r="B14" s="149" t="s">
        <v>492</v>
      </c>
    </row>
    <row r="15" spans="2:31">
      <c r="B15" s="95" t="s">
        <v>493</v>
      </c>
      <c r="C15" s="96" t="s">
        <v>494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495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496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497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498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210</v>
      </c>
      <c r="C20" s="96" t="s">
        <v>499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500</v>
      </c>
      <c r="C21" s="19" t="s">
        <v>501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502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503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504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505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506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507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508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509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221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510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225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511</v>
      </c>
      <c r="C33" s="96" t="s">
        <v>512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230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236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513</v>
      </c>
      <c r="C36" s="89" t="s">
        <v>514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515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516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517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246</v>
      </c>
      <c r="C40" s="19"/>
      <c r="D40" s="19" t="s">
        <v>518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519</v>
      </c>
      <c r="C41" s="89"/>
      <c r="D41" s="89" t="s">
        <v>518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520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4.5">
      <c r="B45" s="149" t="s">
        <v>521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3">
      <c r="B46" s="147" t="s">
        <v>522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105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523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524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525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526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527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528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529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530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383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384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385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386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531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532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533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9"/>
      <c r="L62" s="479"/>
      <c r="M62" s="479"/>
      <c r="N62" s="479"/>
      <c r="O62" s="479"/>
      <c r="P62" s="479"/>
      <c r="Q62" s="479"/>
      <c r="R62" s="479"/>
      <c r="S62" s="479"/>
      <c r="T62" s="479"/>
      <c r="U62" s="479"/>
      <c r="V62" s="479"/>
      <c r="W62" s="479"/>
      <c r="X62" s="479"/>
      <c r="Y62" s="479"/>
      <c r="Z62" s="479"/>
      <c r="AA62" s="479"/>
      <c r="AB62" s="479"/>
      <c r="AC62" s="479"/>
      <c r="AD62" s="479"/>
      <c r="AE62" s="479"/>
    </row>
    <row r="63" spans="2:31">
      <c r="B63" s="37" t="s">
        <v>534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9"/>
      <c r="L63" s="479"/>
      <c r="M63" s="479"/>
      <c r="N63" s="479"/>
      <c r="O63" s="479"/>
      <c r="P63" s="479"/>
      <c r="Q63" s="479"/>
      <c r="R63" s="479"/>
      <c r="S63" s="479"/>
      <c r="T63" s="479"/>
      <c r="U63" s="479"/>
      <c r="V63" s="479"/>
      <c r="W63" s="479"/>
      <c r="X63" s="479"/>
      <c r="Y63" s="479"/>
      <c r="Z63" s="479"/>
      <c r="AA63" s="479"/>
      <c r="AB63" s="479"/>
      <c r="AC63" s="479"/>
      <c r="AD63" s="479"/>
      <c r="AE63" s="479"/>
    </row>
    <row r="64" spans="2:31">
      <c r="B64" s="104" t="s">
        <v>535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9"/>
      <c r="L64" s="479"/>
      <c r="M64" s="479"/>
      <c r="N64" s="479"/>
      <c r="O64" s="479"/>
      <c r="P64" s="479"/>
      <c r="Q64" s="479"/>
      <c r="R64" s="479"/>
      <c r="S64" s="479"/>
      <c r="T64" s="479"/>
      <c r="U64" s="479"/>
      <c r="V64" s="479"/>
      <c r="W64" s="479"/>
      <c r="X64" s="479"/>
      <c r="Y64" s="479"/>
      <c r="Z64" s="479"/>
      <c r="AA64" s="479"/>
      <c r="AB64" s="479"/>
      <c r="AC64" s="479"/>
      <c r="AD64" s="479"/>
      <c r="AE64" s="479"/>
    </row>
    <row r="65" spans="2:31">
      <c r="B65" s="98" t="s">
        <v>137</v>
      </c>
      <c r="C65" s="96" t="s">
        <v>536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537</v>
      </c>
      <c r="C66" s="101" t="s">
        <v>538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539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540</v>
      </c>
      <c r="C68" s="1" t="s">
        <v>541</v>
      </c>
      <c r="G68" s="478">
        <f>'Sprawozdania finansowe'!C58+'Sprawozdania finansowe'!C63</f>
        <v>0</v>
      </c>
      <c r="H68" s="478">
        <f>'Sprawozdania finansowe'!D58+'Sprawozdania finansowe'!D63</f>
        <v>0</v>
      </c>
      <c r="I68" s="478">
        <f>'Sprawozdania finansowe'!E58+'Sprawozdania finansowe'!E63</f>
        <v>0</v>
      </c>
      <c r="J68" s="478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542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543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W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ref="X70:AE70" ca="1" si="60">IF(X$12&lt;=Koniec,X123-X71,0)</f>
        <v>0</v>
      </c>
      <c r="Y70" s="41">
        <f t="shared" ca="1" si="60"/>
        <v>0</v>
      </c>
      <c r="Z70" s="41">
        <f t="shared" ca="1" si="60"/>
        <v>0</v>
      </c>
      <c r="AA70" s="41">
        <f t="shared" ca="1" si="60"/>
        <v>0</v>
      </c>
      <c r="AB70" s="41">
        <f t="shared" ca="1" si="60"/>
        <v>0</v>
      </c>
      <c r="AC70" s="41">
        <f t="shared" ca="1" si="60"/>
        <v>0</v>
      </c>
      <c r="AD70" s="41">
        <f t="shared" ca="1" si="60"/>
        <v>0</v>
      </c>
      <c r="AE70" s="41">
        <f t="shared" ca="1" si="60"/>
        <v>0</v>
      </c>
    </row>
    <row r="71" spans="2:31">
      <c r="B71" s="39" t="s">
        <v>544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162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7"/>
      <c r="L72" s="407"/>
      <c r="M72" s="407"/>
      <c r="N72" s="407"/>
      <c r="O72" s="407"/>
      <c r="P72" s="407"/>
      <c r="Q72" s="407"/>
      <c r="R72" s="407"/>
      <c r="S72" s="407"/>
      <c r="T72" s="407"/>
      <c r="U72" s="407"/>
      <c r="V72" s="407"/>
      <c r="W72" s="407"/>
      <c r="X72" s="407"/>
      <c r="Y72" s="407"/>
      <c r="Z72" s="407"/>
      <c r="AA72" s="407"/>
      <c r="AB72" s="407"/>
      <c r="AC72" s="407"/>
      <c r="AD72" s="407"/>
      <c r="AE72" s="407"/>
    </row>
    <row r="73" spans="2:31">
      <c r="B73" s="98" t="s">
        <v>163</v>
      </c>
      <c r="C73" s="96"/>
      <c r="D73" s="96"/>
      <c r="E73" s="96"/>
      <c r="F73" s="96"/>
      <c r="G73" s="97">
        <f>ROUND(G65+G47,0)</f>
        <v>0</v>
      </c>
      <c r="H73" s="97">
        <f t="shared" ref="H73:W73" si="61">ROUND(H65+H47,0)</f>
        <v>0</v>
      </c>
      <c r="I73" s="97">
        <f t="shared" si="61"/>
        <v>0</v>
      </c>
      <c r="J73" s="97">
        <f t="shared" si="61"/>
        <v>0</v>
      </c>
      <c r="K73" s="97">
        <f t="shared" ca="1" si="61"/>
        <v>0</v>
      </c>
      <c r="L73" s="97">
        <f t="shared" ca="1" si="61"/>
        <v>0</v>
      </c>
      <c r="M73" s="97">
        <f t="shared" ca="1" si="61"/>
        <v>0</v>
      </c>
      <c r="N73" s="97">
        <f t="shared" ca="1" si="61"/>
        <v>0</v>
      </c>
      <c r="O73" s="97">
        <f t="shared" ca="1" si="61"/>
        <v>0</v>
      </c>
      <c r="P73" s="97">
        <f t="shared" ca="1" si="61"/>
        <v>0</v>
      </c>
      <c r="Q73" s="97">
        <f t="shared" ca="1" si="61"/>
        <v>0</v>
      </c>
      <c r="R73" s="97">
        <f t="shared" ca="1" si="61"/>
        <v>0</v>
      </c>
      <c r="S73" s="97">
        <f t="shared" ca="1" si="61"/>
        <v>0</v>
      </c>
      <c r="T73" s="97">
        <f t="shared" ca="1" si="61"/>
        <v>0</v>
      </c>
      <c r="U73" s="97">
        <f t="shared" ca="1" si="61"/>
        <v>0</v>
      </c>
      <c r="V73" s="97">
        <f t="shared" ca="1" si="61"/>
        <v>0</v>
      </c>
      <c r="W73" s="97">
        <f t="shared" ca="1" si="61"/>
        <v>0</v>
      </c>
      <c r="X73" s="97">
        <f t="shared" ref="X73" ca="1" si="62">ROUND(X65+X47,0)</f>
        <v>0</v>
      </c>
      <c r="Y73" s="97">
        <f t="shared" ref="Y73:AA73" ca="1" si="63">ROUND(Y65+Y47,0)</f>
        <v>0</v>
      </c>
      <c r="Z73" s="97">
        <f t="shared" ca="1" si="63"/>
        <v>0</v>
      </c>
      <c r="AA73" s="97">
        <f t="shared" ca="1" si="63"/>
        <v>0</v>
      </c>
      <c r="AB73" s="97">
        <f t="shared" ref="AB73:AE73" ca="1" si="64">ROUND(AB65+AB47,0)</f>
        <v>0</v>
      </c>
      <c r="AC73" s="97">
        <f t="shared" ca="1" si="64"/>
        <v>0</v>
      </c>
      <c r="AD73" s="97">
        <f t="shared" ca="1" si="64"/>
        <v>0</v>
      </c>
      <c r="AE73" s="97">
        <f t="shared" ca="1" si="64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3">
      <c r="B75" s="147" t="s">
        <v>545</v>
      </c>
      <c r="C75" s="148"/>
      <c r="D75" s="148"/>
      <c r="E75" s="148"/>
      <c r="F75" s="148"/>
      <c r="G75" s="212">
        <f t="shared" ref="G75:AE75" ca="1" si="65">LataProjekcji</f>
        <v>0</v>
      </c>
      <c r="H75" s="212">
        <f t="shared" ca="1" si="65"/>
        <v>0</v>
      </c>
      <c r="I75" s="212">
        <f t="shared" ca="1" si="65"/>
        <v>0</v>
      </c>
      <c r="J75" s="213" t="str">
        <f t="shared" si="65"/>
        <v/>
      </c>
      <c r="K75" s="212" t="str">
        <f t="shared" si="65"/>
        <v>Uzupełnij dane</v>
      </c>
      <c r="L75" s="212" t="str">
        <f t="shared" si="65"/>
        <v/>
      </c>
      <c r="M75" s="212" t="str">
        <f t="shared" si="65"/>
        <v/>
      </c>
      <c r="N75" s="212" t="str">
        <f t="shared" si="65"/>
        <v/>
      </c>
      <c r="O75" s="212" t="str">
        <f t="shared" si="65"/>
        <v/>
      </c>
      <c r="P75" s="212" t="str">
        <f t="shared" si="65"/>
        <v/>
      </c>
      <c r="Q75" s="212" t="str">
        <f t="shared" si="65"/>
        <v/>
      </c>
      <c r="R75" s="212" t="str">
        <f t="shared" si="65"/>
        <v/>
      </c>
      <c r="S75" s="212" t="str">
        <f t="shared" si="65"/>
        <v/>
      </c>
      <c r="T75" s="212" t="str">
        <f t="shared" si="65"/>
        <v/>
      </c>
      <c r="U75" s="212" t="str">
        <f t="shared" si="65"/>
        <v/>
      </c>
      <c r="V75" s="212" t="str">
        <f t="shared" si="65"/>
        <v/>
      </c>
      <c r="W75" s="212" t="str">
        <f t="shared" si="65"/>
        <v/>
      </c>
      <c r="X75" s="212" t="str">
        <f t="shared" si="65"/>
        <v/>
      </c>
      <c r="Y75" s="212" t="str">
        <f t="shared" si="65"/>
        <v/>
      </c>
      <c r="Z75" s="212" t="str">
        <f t="shared" si="65"/>
        <v/>
      </c>
      <c r="AA75" s="212" t="str">
        <f t="shared" si="65"/>
        <v/>
      </c>
      <c r="AB75" s="212" t="str">
        <f t="shared" si="65"/>
        <v/>
      </c>
      <c r="AC75" s="212" t="str">
        <f t="shared" si="65"/>
        <v/>
      </c>
      <c r="AD75" s="212" t="str">
        <f t="shared" si="65"/>
        <v/>
      </c>
      <c r="AE75" s="212" t="str">
        <f t="shared" si="65"/>
        <v/>
      </c>
    </row>
    <row r="76" spans="2:31">
      <c r="B76" s="98" t="s">
        <v>546</v>
      </c>
      <c r="C76" s="96" t="s">
        <v>547</v>
      </c>
      <c r="D76" s="96"/>
      <c r="E76" s="96"/>
      <c r="F76" s="96"/>
      <c r="G76" s="97">
        <f>ROUND(SUM(G77:G81),0)</f>
        <v>0</v>
      </c>
      <c r="H76" s="97">
        <f t="shared" ref="H76:W76" si="66">ROUND(SUM(H77:H81),0)</f>
        <v>0</v>
      </c>
      <c r="I76" s="97">
        <f t="shared" si="66"/>
        <v>0</v>
      </c>
      <c r="J76" s="97">
        <f t="shared" si="66"/>
        <v>0</v>
      </c>
      <c r="K76" s="97">
        <f t="shared" si="66"/>
        <v>0</v>
      </c>
      <c r="L76" s="97">
        <f t="shared" ca="1" si="66"/>
        <v>0</v>
      </c>
      <c r="M76" s="97">
        <f t="shared" ca="1" si="66"/>
        <v>0</v>
      </c>
      <c r="N76" s="97">
        <f t="shared" ca="1" si="66"/>
        <v>0</v>
      </c>
      <c r="O76" s="97">
        <f t="shared" ca="1" si="66"/>
        <v>0</v>
      </c>
      <c r="P76" s="97">
        <f t="shared" ca="1" si="66"/>
        <v>0</v>
      </c>
      <c r="Q76" s="97">
        <f t="shared" ca="1" si="66"/>
        <v>0</v>
      </c>
      <c r="R76" s="97">
        <f t="shared" ca="1" si="66"/>
        <v>0</v>
      </c>
      <c r="S76" s="97">
        <f t="shared" ca="1" si="66"/>
        <v>0</v>
      </c>
      <c r="T76" s="97">
        <f t="shared" ca="1" si="66"/>
        <v>0</v>
      </c>
      <c r="U76" s="97">
        <f t="shared" ca="1" si="66"/>
        <v>0</v>
      </c>
      <c r="V76" s="97">
        <f t="shared" ca="1" si="66"/>
        <v>0</v>
      </c>
      <c r="W76" s="97">
        <f t="shared" ca="1" si="66"/>
        <v>0</v>
      </c>
      <c r="X76" s="97">
        <f t="shared" ref="X76" ca="1" si="67">ROUND(SUM(X77:X81),0)</f>
        <v>0</v>
      </c>
      <c r="Y76" s="97">
        <f t="shared" ref="Y76:AA76" ca="1" si="68">ROUND(SUM(Y77:Y81),0)</f>
        <v>0</v>
      </c>
      <c r="Z76" s="97">
        <f t="shared" ca="1" si="68"/>
        <v>0</v>
      </c>
      <c r="AA76" s="97">
        <f t="shared" ca="1" si="68"/>
        <v>0</v>
      </c>
      <c r="AB76" s="97">
        <f t="shared" ref="AB76:AE76" ca="1" si="69">ROUND(SUM(AB77:AB81),0)</f>
        <v>0</v>
      </c>
      <c r="AC76" s="97">
        <f t="shared" ca="1" si="69"/>
        <v>0</v>
      </c>
      <c r="AD76" s="97">
        <f t="shared" ca="1" si="69"/>
        <v>0</v>
      </c>
      <c r="AE76" s="97">
        <f t="shared" ca="1" si="69"/>
        <v>0</v>
      </c>
    </row>
    <row r="77" spans="2:31">
      <c r="B77" s="103" t="s">
        <v>548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549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550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70">IF(L$12&lt;=Koniec,K79,0)</f>
        <v>0</v>
      </c>
      <c r="M79" s="33">
        <f t="shared" si="70"/>
        <v>0</v>
      </c>
      <c r="N79" s="33">
        <f t="shared" si="70"/>
        <v>0</v>
      </c>
      <c r="O79" s="33">
        <f t="shared" si="70"/>
        <v>0</v>
      </c>
      <c r="P79" s="33">
        <f t="shared" si="70"/>
        <v>0</v>
      </c>
      <c r="Q79" s="33">
        <f t="shared" si="70"/>
        <v>0</v>
      </c>
      <c r="R79" s="33">
        <f t="shared" si="70"/>
        <v>0</v>
      </c>
      <c r="S79" s="33">
        <f t="shared" si="70"/>
        <v>0</v>
      </c>
      <c r="T79" s="33">
        <f t="shared" si="70"/>
        <v>0</v>
      </c>
      <c r="U79" s="33">
        <f t="shared" si="70"/>
        <v>0</v>
      </c>
      <c r="V79" s="33">
        <f t="shared" si="70"/>
        <v>0</v>
      </c>
      <c r="W79" s="33">
        <f t="shared" si="70"/>
        <v>0</v>
      </c>
      <c r="X79" s="33">
        <f t="shared" si="70"/>
        <v>0</v>
      </c>
      <c r="Y79" s="33">
        <f t="shared" ref="Y79" si="71">IF(Y$12&lt;=Koniec,X79,0)</f>
        <v>0</v>
      </c>
      <c r="Z79" s="33">
        <f t="shared" ref="Z79" si="72">IF(Z$12&lt;=Koniec,Y79,0)</f>
        <v>0</v>
      </c>
      <c r="AA79" s="33">
        <f t="shared" ref="AA79" si="73">IF(AA$12&lt;=Koniec,Z79,0)</f>
        <v>0</v>
      </c>
      <c r="AB79" s="33">
        <f t="shared" ref="AB79" si="74">IF(AB$12&lt;=Koniec,AA79,0)</f>
        <v>0</v>
      </c>
      <c r="AC79" s="33">
        <f t="shared" ref="AC79" si="75">IF(AC$12&lt;=Koniec,AB79,0)</f>
        <v>0</v>
      </c>
      <c r="AD79" s="33">
        <f t="shared" ref="AD79" si="76">IF(AD$12&lt;=Koniec,AC79,0)</f>
        <v>0</v>
      </c>
      <c r="AE79" s="33">
        <f t="shared" ref="AE79" si="77">IF(AE$12&lt;=Koniec,AD79,0)</f>
        <v>0</v>
      </c>
    </row>
    <row r="80" spans="2:31">
      <c r="B80" s="37" t="s">
        <v>551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552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8">IF(L$12&lt;=Koniec,L42,0)</f>
        <v>0</v>
      </c>
      <c r="M81" s="106">
        <f t="shared" ca="1" si="78"/>
        <v>0</v>
      </c>
      <c r="N81" s="106">
        <f t="shared" ca="1" si="78"/>
        <v>0</v>
      </c>
      <c r="O81" s="106">
        <f t="shared" ca="1" si="78"/>
        <v>0</v>
      </c>
      <c r="P81" s="106">
        <f t="shared" ca="1" si="78"/>
        <v>0</v>
      </c>
      <c r="Q81" s="106">
        <f t="shared" ca="1" si="78"/>
        <v>0</v>
      </c>
      <c r="R81" s="106">
        <f t="shared" ca="1" si="78"/>
        <v>0</v>
      </c>
      <c r="S81" s="106">
        <f t="shared" ca="1" si="78"/>
        <v>0</v>
      </c>
      <c r="T81" s="106">
        <f t="shared" ca="1" si="78"/>
        <v>0</v>
      </c>
      <c r="U81" s="106">
        <f t="shared" ca="1" si="78"/>
        <v>0</v>
      </c>
      <c r="V81" s="106">
        <f t="shared" ca="1" si="78"/>
        <v>0</v>
      </c>
      <c r="W81" s="106">
        <f t="shared" ca="1" si="78"/>
        <v>0</v>
      </c>
      <c r="X81" s="106">
        <f t="shared" ref="X81" ca="1" si="79">IF(X$12&lt;=Koniec,X42,0)</f>
        <v>0</v>
      </c>
      <c r="Y81" s="106">
        <f t="shared" ref="Y81:AA81" ca="1" si="80">IF(Y$12&lt;=Koniec,Y42,0)</f>
        <v>0</v>
      </c>
      <c r="Z81" s="106">
        <f t="shared" ca="1" si="80"/>
        <v>0</v>
      </c>
      <c r="AA81" s="106">
        <f t="shared" ca="1" si="80"/>
        <v>0</v>
      </c>
      <c r="AB81" s="106">
        <f t="shared" ref="AB81:AE81" ca="1" si="81">IF(AB$12&lt;=Koniec,AB42,0)</f>
        <v>0</v>
      </c>
      <c r="AC81" s="106">
        <f t="shared" ca="1" si="81"/>
        <v>0</v>
      </c>
      <c r="AD81" s="106">
        <f t="shared" ca="1" si="81"/>
        <v>0</v>
      </c>
      <c r="AE81" s="106">
        <f t="shared" ca="1" si="81"/>
        <v>0</v>
      </c>
    </row>
    <row r="82" spans="2:32">
      <c r="B82" s="98" t="s">
        <v>553</v>
      </c>
      <c r="C82" s="96" t="s">
        <v>554</v>
      </c>
      <c r="D82" s="96"/>
      <c r="E82" s="96"/>
      <c r="F82" s="96"/>
      <c r="G82" s="97">
        <f>ROUND(G83+G84+G87+G91,0)</f>
        <v>0</v>
      </c>
      <c r="H82" s="97">
        <f t="shared" ref="H82:W82" si="82">ROUND(H83+H84+H87+H91,0)</f>
        <v>0</v>
      </c>
      <c r="I82" s="97">
        <f t="shared" si="82"/>
        <v>0</v>
      </c>
      <c r="J82" s="97">
        <f t="shared" si="82"/>
        <v>0</v>
      </c>
      <c r="K82" s="97">
        <f t="shared" ca="1" si="82"/>
        <v>0</v>
      </c>
      <c r="L82" s="97">
        <f t="shared" ca="1" si="82"/>
        <v>0</v>
      </c>
      <c r="M82" s="97">
        <f t="shared" ca="1" si="82"/>
        <v>0</v>
      </c>
      <c r="N82" s="97">
        <f t="shared" ca="1" si="82"/>
        <v>0</v>
      </c>
      <c r="O82" s="97">
        <f t="shared" ca="1" si="82"/>
        <v>0</v>
      </c>
      <c r="P82" s="97">
        <f t="shared" ca="1" si="82"/>
        <v>0</v>
      </c>
      <c r="Q82" s="97">
        <f t="shared" ca="1" si="82"/>
        <v>0</v>
      </c>
      <c r="R82" s="97">
        <f t="shared" ca="1" si="82"/>
        <v>0</v>
      </c>
      <c r="S82" s="97">
        <f t="shared" ca="1" si="82"/>
        <v>0</v>
      </c>
      <c r="T82" s="97">
        <f t="shared" ca="1" si="82"/>
        <v>0</v>
      </c>
      <c r="U82" s="97">
        <f t="shared" ca="1" si="82"/>
        <v>0</v>
      </c>
      <c r="V82" s="97">
        <f t="shared" ca="1" si="82"/>
        <v>0</v>
      </c>
      <c r="W82" s="97">
        <f t="shared" ca="1" si="82"/>
        <v>0</v>
      </c>
      <c r="X82" s="97">
        <f t="shared" ref="X82" ca="1" si="83">ROUND(X83+X84+X87+X91,0)</f>
        <v>0</v>
      </c>
      <c r="Y82" s="97">
        <f t="shared" ref="Y82:AA82" ca="1" si="84">ROUND(Y83+Y84+Y87+Y91,0)</f>
        <v>0</v>
      </c>
      <c r="Z82" s="97">
        <f t="shared" ca="1" si="84"/>
        <v>0</v>
      </c>
      <c r="AA82" s="97">
        <f t="shared" ca="1" si="84"/>
        <v>0</v>
      </c>
      <c r="AB82" s="97">
        <f t="shared" ref="AB82:AE82" ca="1" si="85">ROUND(AB83+AB84+AB87+AB91,0)</f>
        <v>0</v>
      </c>
      <c r="AC82" s="97">
        <f t="shared" ca="1" si="85"/>
        <v>0</v>
      </c>
      <c r="AD82" s="97">
        <f t="shared" ca="1" si="85"/>
        <v>0</v>
      </c>
      <c r="AE82" s="97">
        <f t="shared" ca="1" si="85"/>
        <v>0</v>
      </c>
    </row>
    <row r="83" spans="2:32">
      <c r="B83" s="8" t="s">
        <v>555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9"/>
      <c r="L83" s="479"/>
      <c r="M83" s="479"/>
      <c r="N83" s="479"/>
      <c r="O83" s="479"/>
      <c r="P83" s="479"/>
      <c r="Q83" s="479"/>
      <c r="R83" s="479"/>
      <c r="S83" s="479"/>
      <c r="T83" s="479"/>
      <c r="U83" s="479"/>
      <c r="V83" s="479"/>
      <c r="W83" s="479"/>
      <c r="X83" s="479"/>
      <c r="Y83" s="479"/>
      <c r="Z83" s="479"/>
      <c r="AA83" s="479"/>
      <c r="AB83" s="479"/>
      <c r="AC83" s="479"/>
      <c r="AD83" s="479"/>
      <c r="AE83" s="479"/>
    </row>
    <row r="84" spans="2:32">
      <c r="B84" s="37" t="s">
        <v>556</v>
      </c>
      <c r="C84" s="52"/>
      <c r="D84" s="52"/>
      <c r="E84" s="52"/>
      <c r="F84" s="52"/>
      <c r="G84" s="33">
        <f>SUM(G85:G86)</f>
        <v>0</v>
      </c>
      <c r="H84" s="33">
        <f>SUM(H85:H86)</f>
        <v>0</v>
      </c>
      <c r="I84" s="33">
        <f>SUM(I85:I86)</f>
        <v>0</v>
      </c>
      <c r="J84" s="33">
        <f>SUM(J85:J86)</f>
        <v>0</v>
      </c>
      <c r="K84" s="33">
        <f t="shared" ref="K84:W84" si="86">SUM(K85:K86)</f>
        <v>0</v>
      </c>
      <c r="L84" s="33">
        <f t="shared" si="86"/>
        <v>0</v>
      </c>
      <c r="M84" s="33">
        <f t="shared" si="86"/>
        <v>0</v>
      </c>
      <c r="N84" s="33">
        <f t="shared" si="86"/>
        <v>0</v>
      </c>
      <c r="O84" s="33">
        <f t="shared" si="86"/>
        <v>0</v>
      </c>
      <c r="P84" s="33">
        <f t="shared" si="86"/>
        <v>0</v>
      </c>
      <c r="Q84" s="33">
        <f t="shared" si="86"/>
        <v>0</v>
      </c>
      <c r="R84" s="33">
        <f t="shared" si="86"/>
        <v>0</v>
      </c>
      <c r="S84" s="33">
        <f t="shared" si="86"/>
        <v>0</v>
      </c>
      <c r="T84" s="33">
        <f t="shared" si="86"/>
        <v>0</v>
      </c>
      <c r="U84" s="33">
        <f t="shared" si="86"/>
        <v>0</v>
      </c>
      <c r="V84" s="33">
        <f t="shared" si="86"/>
        <v>0</v>
      </c>
      <c r="W84" s="33">
        <f t="shared" si="86"/>
        <v>0</v>
      </c>
      <c r="X84" s="33">
        <f t="shared" ref="X84" si="87">SUM(X85:X86)</f>
        <v>0</v>
      </c>
      <c r="Y84" s="33">
        <f t="shared" ref="Y84:AA84" si="88">SUM(Y85:Y86)</f>
        <v>0</v>
      </c>
      <c r="Z84" s="33">
        <f t="shared" si="88"/>
        <v>0</v>
      </c>
      <c r="AA84" s="33">
        <f t="shared" si="88"/>
        <v>0</v>
      </c>
      <c r="AB84" s="33">
        <f t="shared" ref="AB84:AE84" si="89">SUM(AB85:AB86)</f>
        <v>0</v>
      </c>
      <c r="AC84" s="33">
        <f t="shared" si="89"/>
        <v>0</v>
      </c>
      <c r="AD84" s="33">
        <f t="shared" si="89"/>
        <v>0</v>
      </c>
      <c r="AE84" s="33">
        <f t="shared" si="89"/>
        <v>0</v>
      </c>
    </row>
    <row r="85" spans="2:32">
      <c r="B85" s="39" t="s">
        <v>557</v>
      </c>
      <c r="C85" s="40"/>
      <c r="D85" s="40"/>
      <c r="E85" s="40"/>
      <c r="F85" s="40"/>
      <c r="G85" s="453">
        <f>'Sprawozdania finansowe'!C116</f>
        <v>0</v>
      </c>
      <c r="H85" s="453">
        <f>'Sprawozdania finansowe'!D116</f>
        <v>0</v>
      </c>
      <c r="I85" s="453">
        <f>'Sprawozdania finansowe'!E116</f>
        <v>0</v>
      </c>
      <c r="J85" s="453">
        <f>IF(Rok_n="",0,'Sprawozdania finansowe'!F116)</f>
        <v>0</v>
      </c>
      <c r="K85" s="453">
        <f>IF((Finansowanie!K46+Finansowanie!K56-Finansowanie!L44-Finansowanie!L54)&lt;0,0,Finansowanie!K46+Finansowanie!K56-Finansowanie!L44-Finansowanie!L54)</f>
        <v>0</v>
      </c>
      <c r="L85" s="453">
        <f>IF(L$12&lt;=Koniec,IF((Finansowanie!L46+Finansowanie!L56-Finansowanie!M44-Finansowanie!M54)&lt;0,0,Finansowanie!L46+Finansowanie!L56-Finansowanie!M44-Finansowanie!M54),0)</f>
        <v>0</v>
      </c>
      <c r="M85" s="453">
        <f>IF(M$12&lt;=Koniec,IF((Finansowanie!M46+Finansowanie!M56-Finansowanie!N44-Finansowanie!N54)&lt;0,0,Finansowanie!M46+Finansowanie!M56-Finansowanie!N44-Finansowanie!N54),0)</f>
        <v>0</v>
      </c>
      <c r="N85" s="453">
        <f>IF(N$12&lt;=Koniec,IF((Finansowanie!N46+Finansowanie!N56-Finansowanie!O44-Finansowanie!O54)&lt;0,0,Finansowanie!N46+Finansowanie!N56-Finansowanie!O44-Finansowanie!O54),0)</f>
        <v>0</v>
      </c>
      <c r="O85" s="453">
        <f>IF(O$12&lt;=Koniec,IF((Finansowanie!O46+Finansowanie!O56-Finansowanie!P44-Finansowanie!P54)&lt;0,0,Finansowanie!O46+Finansowanie!O56-Finansowanie!P44-Finansowanie!P54),0)</f>
        <v>0</v>
      </c>
      <c r="P85" s="453">
        <f>IF(P$12&lt;=Koniec,IF((Finansowanie!P46+Finansowanie!P56-Finansowanie!Q44-Finansowanie!Q54)&lt;0,0,Finansowanie!P46+Finansowanie!P56-Finansowanie!Q44-Finansowanie!Q54),0)</f>
        <v>0</v>
      </c>
      <c r="Q85" s="453">
        <f>IF(Q$12&lt;=Koniec,IF((Finansowanie!Q46+Finansowanie!Q56-Finansowanie!R44-Finansowanie!R54)&lt;0,0,Finansowanie!Q46+Finansowanie!Q56-Finansowanie!R44-Finansowanie!R54),0)</f>
        <v>0</v>
      </c>
      <c r="R85" s="453">
        <f>IF(R$12&lt;=Koniec,IF((Finansowanie!R46+Finansowanie!R56-Finansowanie!S44-Finansowanie!S54)&lt;0,0,Finansowanie!R46+Finansowanie!R56-Finansowanie!S44-Finansowanie!S54),0)</f>
        <v>0</v>
      </c>
      <c r="S85" s="453">
        <f>IF(S$12&lt;=Koniec,IF((Finansowanie!S46+Finansowanie!S56-Finansowanie!T44-Finansowanie!T54)&lt;0,0,Finansowanie!S46+Finansowanie!S56-Finansowanie!T44-Finansowanie!T54),0)</f>
        <v>0</v>
      </c>
      <c r="T85" s="453">
        <f>IF(T$12&lt;=Koniec,IF((Finansowanie!T46+Finansowanie!T56-Finansowanie!U44-Finansowanie!U54)&lt;0,0,Finansowanie!T46+Finansowanie!T56-Finansowanie!U44-Finansowanie!U54),0)</f>
        <v>0</v>
      </c>
      <c r="U85" s="453">
        <f>IF(U$12&lt;=Koniec,IF((Finansowanie!U46+Finansowanie!U56-Finansowanie!V44-Finansowanie!V54)&lt;0,0,Finansowanie!U46+Finansowanie!U56-Finansowanie!V44-Finansowanie!V54),0)</f>
        <v>0</v>
      </c>
      <c r="V85" s="453">
        <f>IF(V$12&lt;=Koniec,IF((Finansowanie!V46+Finansowanie!V56-Finansowanie!W44-Finansowanie!W54)&lt;0,0,Finansowanie!V46+Finansowanie!V56-Finansowanie!W44-Finansowanie!W54),0)</f>
        <v>0</v>
      </c>
      <c r="W85" s="453">
        <f>IF(W$12&lt;=Koniec,IF((Finansowanie!W46+Finansowanie!W56-Finansowanie!AE44-Finansowanie!AE54)&lt;0,0,Finansowanie!W46+Finansowanie!W56-Finansowanie!AE44-Finansowanie!AE54),0)</f>
        <v>0</v>
      </c>
      <c r="X85" s="453">
        <f>IF(X$12&lt;=Koniec,IF((Finansowanie!X46+Finansowanie!X56-Finansowanie!AF44-Finansowanie!AF54)&lt;0,0,Finansowanie!X46+Finansowanie!X56-Finansowanie!AF44-Finansowanie!AF54),0)</f>
        <v>0</v>
      </c>
      <c r="Y85" s="453">
        <f>IF(Y$12&lt;=Koniec,IF((Finansowanie!Y46+Finansowanie!Y56-Finansowanie!AG44-Finansowanie!AG54)&lt;0,0,Finansowanie!Y46+Finansowanie!Y56-Finansowanie!AG44-Finansowanie!AG54),0)</f>
        <v>0</v>
      </c>
      <c r="Z85" s="453">
        <f>IF(Z$12&lt;=Koniec,IF((Finansowanie!Z46+Finansowanie!Z56-Finansowanie!AH44-Finansowanie!AH54)&lt;0,0,Finansowanie!Z46+Finansowanie!Z56-Finansowanie!AH44-Finansowanie!AH54),0)</f>
        <v>0</v>
      </c>
      <c r="AA85" s="453">
        <f>IF(AA$12&lt;=Koniec,IF((Finansowanie!AA46+Finansowanie!AA56-Finansowanie!AI44-Finansowanie!AI54)&lt;0,0,Finansowanie!AA46+Finansowanie!AA56-Finansowanie!AI44-Finansowanie!AI54),0)</f>
        <v>0</v>
      </c>
      <c r="AB85" s="453">
        <f>IF(AB$12&lt;=Koniec,IF((Finansowanie!AB46+Finansowanie!AB56-Finansowanie!AJ44-Finansowanie!AJ54)&lt;0,0,Finansowanie!AB46+Finansowanie!AB56-Finansowanie!AJ44-Finansowanie!AJ54),0)</f>
        <v>0</v>
      </c>
      <c r="AC85" s="453">
        <f>IF(AC$12&lt;=Koniec,IF((Finansowanie!AC46+Finansowanie!AC56-Finansowanie!AK44-Finansowanie!AK54)&lt;0,0,Finansowanie!AC46+Finansowanie!AC56-Finansowanie!AK44-Finansowanie!AK54),0)</f>
        <v>0</v>
      </c>
      <c r="AD85" s="453">
        <f>IF(AD$12&lt;=Koniec,IF((Finansowanie!AD46+Finansowanie!AD56-Finansowanie!AL44-Finansowanie!AL54)&lt;0,0,Finansowanie!AD46+Finansowanie!AD56-Finansowanie!AL44-Finansowanie!AL54),0)</f>
        <v>0</v>
      </c>
      <c r="AE85" s="453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558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80"/>
      <c r="L86" s="480"/>
      <c r="M86" s="480"/>
      <c r="N86" s="480"/>
      <c r="O86" s="480"/>
      <c r="P86" s="480"/>
      <c r="Q86" s="480"/>
      <c r="R86" s="480"/>
      <c r="S86" s="480"/>
      <c r="T86" s="480"/>
      <c r="U86" s="480"/>
      <c r="V86" s="480"/>
      <c r="W86" s="480"/>
      <c r="X86" s="480"/>
      <c r="Y86" s="480"/>
      <c r="Z86" s="480"/>
      <c r="AA86" s="480"/>
      <c r="AB86" s="480"/>
      <c r="AC86" s="480"/>
      <c r="AD86" s="480"/>
      <c r="AE86" s="480"/>
    </row>
    <row r="87" spans="2:32">
      <c r="B87" s="37" t="s">
        <v>559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W87" ca="1" si="90">SUM(K88:K90)</f>
        <v>0</v>
      </c>
      <c r="L87" s="33">
        <f t="shared" ca="1" si="90"/>
        <v>0</v>
      </c>
      <c r="M87" s="33">
        <f t="shared" ca="1" si="90"/>
        <v>0</v>
      </c>
      <c r="N87" s="33">
        <f t="shared" ca="1" si="90"/>
        <v>0</v>
      </c>
      <c r="O87" s="33">
        <f t="shared" ca="1" si="90"/>
        <v>0</v>
      </c>
      <c r="P87" s="33">
        <f t="shared" ca="1" si="90"/>
        <v>0</v>
      </c>
      <c r="Q87" s="33">
        <f t="shared" ca="1" si="90"/>
        <v>0</v>
      </c>
      <c r="R87" s="33">
        <f t="shared" ca="1" si="90"/>
        <v>0</v>
      </c>
      <c r="S87" s="33">
        <f t="shared" ca="1" si="90"/>
        <v>0</v>
      </c>
      <c r="T87" s="33">
        <f t="shared" ca="1" si="90"/>
        <v>0</v>
      </c>
      <c r="U87" s="33">
        <f t="shared" ca="1" si="90"/>
        <v>0</v>
      </c>
      <c r="V87" s="33">
        <f t="shared" ca="1" si="90"/>
        <v>0</v>
      </c>
      <c r="W87" s="33">
        <f t="shared" ca="1" si="90"/>
        <v>0</v>
      </c>
      <c r="X87" s="33">
        <f t="shared" ref="X87" ca="1" si="91">SUM(X88:X90)</f>
        <v>0</v>
      </c>
      <c r="Y87" s="33">
        <f t="shared" ref="Y87:AA87" ca="1" si="92">SUM(Y88:Y90)</f>
        <v>0</v>
      </c>
      <c r="Z87" s="33">
        <f t="shared" ca="1" si="92"/>
        <v>0</v>
      </c>
      <c r="AA87" s="33">
        <f t="shared" ca="1" si="92"/>
        <v>0</v>
      </c>
      <c r="AB87" s="33">
        <f t="shared" ref="AB87:AE87" ca="1" si="93">SUM(AB88:AB90)</f>
        <v>0</v>
      </c>
      <c r="AC87" s="33">
        <f t="shared" ca="1" si="93"/>
        <v>0</v>
      </c>
      <c r="AD87" s="33">
        <f t="shared" ca="1" si="93"/>
        <v>0</v>
      </c>
      <c r="AE87" s="33">
        <f t="shared" ca="1" si="93"/>
        <v>0</v>
      </c>
    </row>
    <row r="88" spans="2:32">
      <c r="B88" s="451" t="s">
        <v>560</v>
      </c>
      <c r="C88" s="452" t="s">
        <v>561</v>
      </c>
      <c r="D88" s="452"/>
      <c r="E88" s="452"/>
      <c r="F88" s="452"/>
      <c r="G88" s="453">
        <f>'Sprawozdania finansowe'!C122+'Sprawozdania finansowe'!C130</f>
        <v>0</v>
      </c>
      <c r="H88" s="453">
        <f>'Sprawozdania finansowe'!D122+'Sprawozdania finansowe'!D130</f>
        <v>0</v>
      </c>
      <c r="I88" s="453">
        <f>'Sprawozdania finansowe'!E122+'Sprawozdania finansowe'!E130</f>
        <v>0</v>
      </c>
      <c r="J88" s="453">
        <f>IF(Rok_n="",0,'Sprawozdania finansowe'!F122+'Sprawozdania finansowe'!F130)</f>
        <v>0</v>
      </c>
      <c r="K88" s="453">
        <f ca="1">'Kapitał pracujący'!K56</f>
        <v>0</v>
      </c>
      <c r="L88" s="453">
        <f ca="1">IF(L$12&lt;=Koniec,'Kapitał pracujący'!L56,0)</f>
        <v>0</v>
      </c>
      <c r="M88" s="453">
        <f ca="1">IF(M$12&lt;=Koniec,'Kapitał pracujący'!M56,0)</f>
        <v>0</v>
      </c>
      <c r="N88" s="453">
        <f ca="1">IF(N$12&lt;=Koniec,'Kapitał pracujący'!N56,0)</f>
        <v>0</v>
      </c>
      <c r="O88" s="453">
        <f ca="1">IF(O$12&lt;=Koniec,'Kapitał pracujący'!O56,0)</f>
        <v>0</v>
      </c>
      <c r="P88" s="453">
        <f ca="1">IF(P$12&lt;=Koniec,'Kapitał pracujący'!P56,0)</f>
        <v>0</v>
      </c>
      <c r="Q88" s="453">
        <f ca="1">IF(Q$12&lt;=Koniec,'Kapitał pracujący'!Q56,0)</f>
        <v>0</v>
      </c>
      <c r="R88" s="453">
        <f ca="1">IF(R$12&lt;=Koniec,'Kapitał pracujący'!R56,0)</f>
        <v>0</v>
      </c>
      <c r="S88" s="453">
        <f ca="1">IF(S$12&lt;=Koniec,'Kapitał pracujący'!S56,0)</f>
        <v>0</v>
      </c>
      <c r="T88" s="453">
        <f ca="1">IF(T$12&lt;=Koniec,'Kapitał pracujący'!T56,0)</f>
        <v>0</v>
      </c>
      <c r="U88" s="453">
        <f ca="1">IF(U$12&lt;=Koniec,'Kapitał pracujący'!U56,0)</f>
        <v>0</v>
      </c>
      <c r="V88" s="453">
        <f ca="1">IF(V$12&lt;=Koniec,'Kapitał pracujący'!V56,0)</f>
        <v>0</v>
      </c>
      <c r="W88" s="453">
        <f ca="1">IF(W$12&lt;=Koniec,'Kapitał pracujący'!W56,0)</f>
        <v>0</v>
      </c>
      <c r="X88" s="453">
        <f ca="1">IF(X$12&lt;=Koniec,'Kapitał pracujący'!X56,0)</f>
        <v>0</v>
      </c>
      <c r="Y88" s="453">
        <f ca="1">IF(Y$12&lt;=Koniec,'Kapitał pracujący'!Y56,0)</f>
        <v>0</v>
      </c>
      <c r="Z88" s="453">
        <f ca="1">IF(Z$12&lt;=Koniec,'Kapitał pracujący'!Z56,0)</f>
        <v>0</v>
      </c>
      <c r="AA88" s="453">
        <f ca="1">IF(AA$12&lt;=Koniec,'Kapitał pracujący'!AA56,0)</f>
        <v>0</v>
      </c>
      <c r="AB88" s="453">
        <f ca="1">IF(AB$12&lt;=Koniec,'Kapitał pracujący'!AB56,0)</f>
        <v>0</v>
      </c>
      <c r="AC88" s="453">
        <f ca="1">IF(AC$12&lt;=Koniec,'Kapitał pracujący'!AC56,0)</f>
        <v>0</v>
      </c>
      <c r="AD88" s="453">
        <f ca="1">IF(AD$12&lt;=Koniec,'Kapitał pracujący'!AD56,0)</f>
        <v>0</v>
      </c>
      <c r="AE88" s="453">
        <f ca="1">IF(AE$12&lt;=Koniec,'Kapitał pracujący'!AE56,0)</f>
        <v>0</v>
      </c>
    </row>
    <row r="89" spans="2:32">
      <c r="B89" s="39" t="s">
        <v>562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563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80"/>
      <c r="L90" s="480"/>
      <c r="M90" s="480"/>
      <c r="N90" s="480"/>
      <c r="O90" s="480"/>
      <c r="P90" s="480"/>
      <c r="Q90" s="480"/>
      <c r="R90" s="480"/>
      <c r="S90" s="480"/>
      <c r="T90" s="480"/>
      <c r="U90" s="480"/>
      <c r="V90" s="480"/>
      <c r="W90" s="480"/>
      <c r="X90" s="480"/>
      <c r="Y90" s="480"/>
      <c r="Z90" s="480"/>
      <c r="AA90" s="480"/>
      <c r="AB90" s="480"/>
      <c r="AC90" s="480"/>
      <c r="AD90" s="480"/>
      <c r="AE90" s="480"/>
    </row>
    <row r="91" spans="2:32">
      <c r="B91" s="37" t="s">
        <v>564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94">K92+K93</f>
        <v>0</v>
      </c>
      <c r="L91" s="33">
        <f t="shared" si="94"/>
        <v>0</v>
      </c>
      <c r="M91" s="33">
        <f t="shared" si="94"/>
        <v>0</v>
      </c>
      <c r="N91" s="33">
        <f t="shared" si="94"/>
        <v>0</v>
      </c>
      <c r="O91" s="33">
        <f t="shared" si="94"/>
        <v>0</v>
      </c>
      <c r="P91" s="33">
        <f t="shared" si="94"/>
        <v>0</v>
      </c>
      <c r="Q91" s="33">
        <f t="shared" si="94"/>
        <v>0</v>
      </c>
      <c r="R91" s="33">
        <f t="shared" si="94"/>
        <v>0</v>
      </c>
      <c r="S91" s="33">
        <f t="shared" si="94"/>
        <v>0</v>
      </c>
      <c r="T91" s="33">
        <f t="shared" si="94"/>
        <v>0</v>
      </c>
      <c r="U91" s="33">
        <f t="shared" si="94"/>
        <v>0</v>
      </c>
      <c r="V91" s="33">
        <f t="shared" si="94"/>
        <v>0</v>
      </c>
      <c r="W91" s="33">
        <f t="shared" si="94"/>
        <v>0</v>
      </c>
      <c r="X91" s="33">
        <f t="shared" ref="X91" si="95">X92+X93</f>
        <v>0</v>
      </c>
      <c r="Y91" s="33">
        <f t="shared" ref="Y91:AA91" si="96">Y92+Y93</f>
        <v>0</v>
      </c>
      <c r="Z91" s="33">
        <f t="shared" si="96"/>
        <v>0</v>
      </c>
      <c r="AA91" s="33">
        <f t="shared" si="96"/>
        <v>0</v>
      </c>
      <c r="AB91" s="33">
        <f t="shared" ref="AB91:AE91" si="97">AB92+AB93</f>
        <v>0</v>
      </c>
      <c r="AC91" s="33">
        <f t="shared" si="97"/>
        <v>0</v>
      </c>
      <c r="AD91" s="33">
        <f t="shared" si="97"/>
        <v>0</v>
      </c>
      <c r="AE91" s="33">
        <f t="shared" si="97"/>
        <v>0</v>
      </c>
    </row>
    <row r="92" spans="2:32">
      <c r="B92" s="39" t="s">
        <v>565</v>
      </c>
      <c r="C92" s="40"/>
      <c r="D92" s="40"/>
      <c r="E92" s="40"/>
      <c r="F92" s="40"/>
      <c r="G92" s="453">
        <f>'Sprawozdania finansowe'!C141</f>
        <v>0</v>
      </c>
      <c r="H92" s="453">
        <f>'Sprawozdania finansowe'!D141</f>
        <v>0</v>
      </c>
      <c r="I92" s="453">
        <f>'Sprawozdania finansowe'!E141</f>
        <v>0</v>
      </c>
      <c r="J92" s="453">
        <f>IF(Rok_n="",0,'Sprawozdania finansowe'!F141)</f>
        <v>0</v>
      </c>
      <c r="K92" s="453">
        <f>'Rozliczenie dotacji'!K56</f>
        <v>0</v>
      </c>
      <c r="L92" s="453">
        <f>IF(L$12&lt;=Koniec,'Rozliczenie dotacji'!L56,0)</f>
        <v>0</v>
      </c>
      <c r="M92" s="453">
        <f>IF(M$12&lt;=Koniec,'Rozliczenie dotacji'!M56,0)</f>
        <v>0</v>
      </c>
      <c r="N92" s="453">
        <f>IF(N$12&lt;=Koniec,'Rozliczenie dotacji'!N56,0)</f>
        <v>0</v>
      </c>
      <c r="O92" s="453">
        <f>IF(O$12&lt;=Koniec,'Rozliczenie dotacji'!O56,0)</f>
        <v>0</v>
      </c>
      <c r="P92" s="453">
        <f>IF(P$12&lt;=Koniec,'Rozliczenie dotacji'!P56,0)</f>
        <v>0</v>
      </c>
      <c r="Q92" s="453">
        <f>IF(Q$12&lt;=Koniec,'Rozliczenie dotacji'!Q56,0)</f>
        <v>0</v>
      </c>
      <c r="R92" s="453">
        <f>IF(R$12&lt;=Koniec,'Rozliczenie dotacji'!R56,0)</f>
        <v>0</v>
      </c>
      <c r="S92" s="453">
        <f>IF(S$12&lt;=Koniec,'Rozliczenie dotacji'!S56,0)</f>
        <v>0</v>
      </c>
      <c r="T92" s="453">
        <f>IF(T$12&lt;=Koniec,'Rozliczenie dotacji'!T56,0)</f>
        <v>0</v>
      </c>
      <c r="U92" s="453">
        <f>IF(U$12&lt;=Koniec,'Rozliczenie dotacji'!U56,0)</f>
        <v>0</v>
      </c>
      <c r="V92" s="453">
        <f>IF(V$12&lt;=Koniec,'Rozliczenie dotacji'!V56,0)</f>
        <v>0</v>
      </c>
      <c r="W92" s="453">
        <f>IF(W$12&lt;=Koniec,'Rozliczenie dotacji'!W56,0)</f>
        <v>0</v>
      </c>
      <c r="X92" s="453">
        <f>IF(X$12&lt;=Koniec,'Rozliczenie dotacji'!X56,0)</f>
        <v>0</v>
      </c>
      <c r="Y92" s="453">
        <f>IF(Y$12&lt;=Koniec,'Rozliczenie dotacji'!Y56,0)</f>
        <v>0</v>
      </c>
      <c r="Z92" s="453">
        <f>IF(Z$12&lt;=Koniec,'Rozliczenie dotacji'!Z56,0)</f>
        <v>0</v>
      </c>
      <c r="AA92" s="453">
        <f>IF(AA$12&lt;=Koniec,'Rozliczenie dotacji'!AA56,0)</f>
        <v>0</v>
      </c>
      <c r="AB92" s="453">
        <f>IF(AB$12&lt;=Koniec,'Rozliczenie dotacji'!AB56,0)</f>
        <v>0</v>
      </c>
      <c r="AC92" s="453">
        <f>IF(AC$12&lt;=Koniec,'Rozliczenie dotacji'!AC56,0)</f>
        <v>0</v>
      </c>
      <c r="AD92" s="453">
        <f>IF(AD$12&lt;=Koniec,'Rozliczenie dotacji'!AD56,0)</f>
        <v>0</v>
      </c>
      <c r="AE92" s="453">
        <f>IF(AE$12&lt;=Koniec,'Rozliczenie dotacji'!AE56,0)</f>
        <v>0</v>
      </c>
    </row>
    <row r="93" spans="2:32">
      <c r="B93" s="39" t="s">
        <v>558</v>
      </c>
      <c r="C93" s="40"/>
      <c r="D93" s="40"/>
      <c r="E93" s="40"/>
      <c r="F93" s="40"/>
      <c r="G93" s="454">
        <f>'Sprawozdania finansowe'!C140</f>
        <v>0</v>
      </c>
      <c r="H93" s="454">
        <f>'Sprawozdania finansowe'!D140</f>
        <v>0</v>
      </c>
      <c r="I93" s="454">
        <f>'Sprawozdania finansowe'!E140</f>
        <v>0</v>
      </c>
      <c r="J93" s="454">
        <f>IF(Rok_n="",0,'Sprawozdania finansowe'!F140)</f>
        <v>0</v>
      </c>
      <c r="K93" s="481"/>
      <c r="L93" s="481"/>
      <c r="M93" s="481"/>
      <c r="N93" s="481"/>
      <c r="O93" s="481"/>
      <c r="P93" s="481"/>
      <c r="Q93" s="481"/>
      <c r="R93" s="481"/>
      <c r="S93" s="481"/>
      <c r="T93" s="481"/>
      <c r="U93" s="481"/>
      <c r="V93" s="481"/>
      <c r="W93" s="481"/>
      <c r="X93" s="481"/>
      <c r="Y93" s="481"/>
      <c r="Z93" s="481"/>
      <c r="AA93" s="481"/>
      <c r="AB93" s="481"/>
      <c r="AC93" s="481"/>
      <c r="AD93" s="481"/>
      <c r="AE93" s="481"/>
    </row>
    <row r="94" spans="2:32">
      <c r="B94" s="98" t="s">
        <v>202</v>
      </c>
      <c r="C94" s="96"/>
      <c r="D94" s="96"/>
      <c r="E94" s="96"/>
      <c r="F94" s="96"/>
      <c r="G94" s="97">
        <f>ROUND(G82+G76,0)</f>
        <v>0</v>
      </c>
      <c r="H94" s="97">
        <f t="shared" ref="H94:W94" si="98">ROUND(H82+H76,0)</f>
        <v>0</v>
      </c>
      <c r="I94" s="97">
        <f t="shared" si="98"/>
        <v>0</v>
      </c>
      <c r="J94" s="97">
        <f t="shared" si="98"/>
        <v>0</v>
      </c>
      <c r="K94" s="97">
        <f t="shared" ca="1" si="98"/>
        <v>0</v>
      </c>
      <c r="L94" s="97">
        <f t="shared" ca="1" si="98"/>
        <v>0</v>
      </c>
      <c r="M94" s="97">
        <f t="shared" ca="1" si="98"/>
        <v>0</v>
      </c>
      <c r="N94" s="97">
        <f t="shared" ca="1" si="98"/>
        <v>0</v>
      </c>
      <c r="O94" s="97">
        <f t="shared" ca="1" si="98"/>
        <v>0</v>
      </c>
      <c r="P94" s="97">
        <f t="shared" ca="1" si="98"/>
        <v>0</v>
      </c>
      <c r="Q94" s="97">
        <f t="shared" ca="1" si="98"/>
        <v>0</v>
      </c>
      <c r="R94" s="97">
        <f t="shared" ca="1" si="98"/>
        <v>0</v>
      </c>
      <c r="S94" s="97">
        <f t="shared" ca="1" si="98"/>
        <v>0</v>
      </c>
      <c r="T94" s="97">
        <f t="shared" ca="1" si="98"/>
        <v>0</v>
      </c>
      <c r="U94" s="97">
        <f t="shared" ca="1" si="98"/>
        <v>0</v>
      </c>
      <c r="V94" s="97">
        <f t="shared" ca="1" si="98"/>
        <v>0</v>
      </c>
      <c r="W94" s="97">
        <f t="shared" ca="1" si="98"/>
        <v>0</v>
      </c>
      <c r="X94" s="97">
        <f t="shared" ref="X94" ca="1" si="99">ROUND(X82+X76,0)</f>
        <v>0</v>
      </c>
      <c r="Y94" s="97">
        <f t="shared" ref="Y94:AA94" ca="1" si="100">ROUND(Y82+Y76,0)</f>
        <v>0</v>
      </c>
      <c r="Z94" s="97">
        <f t="shared" ca="1" si="100"/>
        <v>0</v>
      </c>
      <c r="AA94" s="97">
        <f t="shared" ca="1" si="100"/>
        <v>0</v>
      </c>
      <c r="AB94" s="97">
        <f t="shared" ref="AB94:AE94" ca="1" si="101">ROUND(AB82+AB76,0)</f>
        <v>0</v>
      </c>
      <c r="AC94" s="97">
        <f t="shared" ca="1" si="101"/>
        <v>0</v>
      </c>
      <c r="AD94" s="97">
        <f t="shared" ca="1" si="101"/>
        <v>0</v>
      </c>
      <c r="AE94" s="97">
        <f t="shared" ca="1" si="101"/>
        <v>0</v>
      </c>
    </row>
    <row r="95" spans="2:32" collapsed="1">
      <c r="B95" s="108" t="s">
        <v>566</v>
      </c>
      <c r="C95" s="108"/>
      <c r="D95" s="108"/>
      <c r="E95" s="108"/>
      <c r="F95" s="108"/>
      <c r="G95" s="108" t="b">
        <f t="shared" ref="G95:W95" si="102">G94=G73</f>
        <v>1</v>
      </c>
      <c r="H95" s="108" t="b">
        <f t="shared" si="102"/>
        <v>1</v>
      </c>
      <c r="I95" s="108" t="b">
        <f t="shared" si="102"/>
        <v>1</v>
      </c>
      <c r="J95" s="108" t="b">
        <f t="shared" si="102"/>
        <v>1</v>
      </c>
      <c r="K95" s="108" t="b">
        <f t="shared" ca="1" si="102"/>
        <v>1</v>
      </c>
      <c r="L95" s="108" t="b">
        <f t="shared" ca="1" si="102"/>
        <v>1</v>
      </c>
      <c r="M95" s="108" t="b">
        <f t="shared" ca="1" si="102"/>
        <v>1</v>
      </c>
      <c r="N95" s="108" t="b">
        <f t="shared" ca="1" si="102"/>
        <v>1</v>
      </c>
      <c r="O95" s="108" t="b">
        <f t="shared" ca="1" si="102"/>
        <v>1</v>
      </c>
      <c r="P95" s="108" t="b">
        <f t="shared" ca="1" si="102"/>
        <v>1</v>
      </c>
      <c r="Q95" s="108" t="b">
        <f t="shared" ca="1" si="102"/>
        <v>1</v>
      </c>
      <c r="R95" s="108" t="b">
        <f t="shared" ca="1" si="102"/>
        <v>1</v>
      </c>
      <c r="S95" s="108" t="b">
        <f t="shared" ca="1" si="102"/>
        <v>1</v>
      </c>
      <c r="T95" s="108" t="b">
        <f t="shared" ca="1" si="102"/>
        <v>1</v>
      </c>
      <c r="U95" s="108" t="b">
        <f t="shared" ca="1" si="102"/>
        <v>1</v>
      </c>
      <c r="V95" s="108" t="b">
        <f t="shared" ca="1" si="102"/>
        <v>1</v>
      </c>
      <c r="W95" s="108" t="b">
        <f t="shared" ca="1" si="102"/>
        <v>1</v>
      </c>
      <c r="X95" s="108" t="b">
        <f t="shared" ref="X95" ca="1" si="103">X94=X73</f>
        <v>1</v>
      </c>
      <c r="Y95" s="108" t="b">
        <f t="shared" ref="Y95:AA95" ca="1" si="104">Y94=Y73</f>
        <v>1</v>
      </c>
      <c r="Z95" s="108" t="b">
        <f t="shared" ca="1" si="104"/>
        <v>1</v>
      </c>
      <c r="AA95" s="108" t="b">
        <f t="shared" ca="1" si="104"/>
        <v>1</v>
      </c>
      <c r="AB95" s="108" t="b">
        <f t="shared" ref="AB95:AE95" ca="1" si="105">AB94=AB73</f>
        <v>1</v>
      </c>
      <c r="AC95" s="108" t="b">
        <f t="shared" ca="1" si="105"/>
        <v>1</v>
      </c>
      <c r="AD95" s="108" t="b">
        <f t="shared" ca="1" si="105"/>
        <v>1</v>
      </c>
      <c r="AE95" s="108" t="b">
        <f t="shared" ca="1" si="105"/>
        <v>1</v>
      </c>
      <c r="AF95" s="42"/>
    </row>
    <row r="96" spans="2:32">
      <c r="B96" s="53"/>
      <c r="C96" s="53"/>
      <c r="D96" s="53"/>
      <c r="E96" s="53"/>
      <c r="F96" s="53"/>
      <c r="G96" s="109">
        <f>G73-G94</f>
        <v>0</v>
      </c>
      <c r="H96" s="109">
        <f>H73-H94</f>
        <v>0</v>
      </c>
      <c r="I96" s="109">
        <f>I73-I94</f>
        <v>0</v>
      </c>
      <c r="J96" s="109">
        <f>J73-J94</f>
        <v>0</v>
      </c>
      <c r="K96" s="109">
        <f t="shared" ref="K96:W96" ca="1" si="106">K73-K94</f>
        <v>0</v>
      </c>
      <c r="L96" s="109">
        <f t="shared" ca="1" si="106"/>
        <v>0</v>
      </c>
      <c r="M96" s="109">
        <f t="shared" ca="1" si="106"/>
        <v>0</v>
      </c>
      <c r="N96" s="109">
        <f t="shared" ca="1" si="106"/>
        <v>0</v>
      </c>
      <c r="O96" s="109">
        <f t="shared" ca="1" si="106"/>
        <v>0</v>
      </c>
      <c r="P96" s="109">
        <f t="shared" ca="1" si="106"/>
        <v>0</v>
      </c>
      <c r="Q96" s="109">
        <f t="shared" ca="1" si="106"/>
        <v>0</v>
      </c>
      <c r="R96" s="109">
        <f t="shared" ca="1" si="106"/>
        <v>0</v>
      </c>
      <c r="S96" s="109">
        <f t="shared" ca="1" si="106"/>
        <v>0</v>
      </c>
      <c r="T96" s="109">
        <f t="shared" ca="1" si="106"/>
        <v>0</v>
      </c>
      <c r="U96" s="109">
        <f t="shared" ca="1" si="106"/>
        <v>0</v>
      </c>
      <c r="V96" s="109">
        <f t="shared" ca="1" si="106"/>
        <v>0</v>
      </c>
      <c r="W96" s="109">
        <f t="shared" ca="1" si="106"/>
        <v>0</v>
      </c>
      <c r="X96" s="109">
        <f t="shared" ref="X96" ca="1" si="107">X73-X94</f>
        <v>0</v>
      </c>
      <c r="Y96" s="109">
        <f t="shared" ref="Y96:AA96" ca="1" si="108">Y73-Y94</f>
        <v>0</v>
      </c>
      <c r="Z96" s="109">
        <f t="shared" ca="1" si="108"/>
        <v>0</v>
      </c>
      <c r="AA96" s="109">
        <f t="shared" ca="1" si="108"/>
        <v>0</v>
      </c>
      <c r="AB96" s="109">
        <f t="shared" ref="AB96:AE96" ca="1" si="109">AB73-AB94</f>
        <v>0</v>
      </c>
      <c r="AC96" s="109">
        <f t="shared" ca="1" si="109"/>
        <v>0</v>
      </c>
      <c r="AD96" s="109">
        <f t="shared" ca="1" si="109"/>
        <v>0</v>
      </c>
      <c r="AE96" s="109">
        <f t="shared" ca="1" si="109"/>
        <v>0</v>
      </c>
    </row>
    <row r="97" spans="2:31">
      <c r="L97" s="5"/>
    </row>
    <row r="98" spans="2:31" ht="14.5">
      <c r="B98" s="149" t="s">
        <v>567</v>
      </c>
      <c r="C98" s="555" t="s">
        <v>764</v>
      </c>
      <c r="D98" s="555" t="s">
        <v>765</v>
      </c>
      <c r="G98" s="214">
        <f t="shared" ref="G98:AE98" ca="1" si="110">LataProjekcji</f>
        <v>0</v>
      </c>
      <c r="H98" s="214">
        <f t="shared" ca="1" si="110"/>
        <v>0</v>
      </c>
      <c r="I98" s="214">
        <f t="shared" ca="1" si="110"/>
        <v>0</v>
      </c>
      <c r="J98" s="215" t="str">
        <f t="shared" si="110"/>
        <v/>
      </c>
      <c r="K98" s="214" t="str">
        <f t="shared" si="110"/>
        <v>Uzupełnij dane</v>
      </c>
      <c r="L98" s="214" t="str">
        <f t="shared" si="110"/>
        <v/>
      </c>
      <c r="M98" s="214" t="str">
        <f t="shared" si="110"/>
        <v/>
      </c>
      <c r="N98" s="214" t="str">
        <f t="shared" si="110"/>
        <v/>
      </c>
      <c r="O98" s="214" t="str">
        <f t="shared" si="110"/>
        <v/>
      </c>
      <c r="P98" s="214" t="str">
        <f t="shared" si="110"/>
        <v/>
      </c>
      <c r="Q98" s="214" t="str">
        <f t="shared" si="110"/>
        <v/>
      </c>
      <c r="R98" s="214" t="str">
        <f t="shared" si="110"/>
        <v/>
      </c>
      <c r="S98" s="214" t="str">
        <f t="shared" si="110"/>
        <v/>
      </c>
      <c r="T98" s="214" t="str">
        <f t="shared" si="110"/>
        <v/>
      </c>
      <c r="U98" s="214" t="str">
        <f t="shared" si="110"/>
        <v/>
      </c>
      <c r="V98" s="214" t="str">
        <f t="shared" si="110"/>
        <v/>
      </c>
      <c r="W98" s="214" t="str">
        <f t="shared" si="110"/>
        <v/>
      </c>
      <c r="X98" s="214" t="str">
        <f t="shared" si="110"/>
        <v/>
      </c>
      <c r="Y98" s="214" t="str">
        <f t="shared" si="110"/>
        <v/>
      </c>
      <c r="Z98" s="214" t="str">
        <f t="shared" si="110"/>
        <v/>
      </c>
      <c r="AA98" s="214" t="str">
        <f t="shared" si="110"/>
        <v/>
      </c>
      <c r="AB98" s="214" t="str">
        <f t="shared" si="110"/>
        <v/>
      </c>
      <c r="AC98" s="214" t="str">
        <f t="shared" si="110"/>
        <v/>
      </c>
      <c r="AD98" s="214" t="str">
        <f t="shared" si="110"/>
        <v/>
      </c>
      <c r="AE98" s="214" t="str">
        <f t="shared" si="110"/>
        <v/>
      </c>
    </row>
    <row r="99" spans="2:31">
      <c r="B99" s="95" t="s">
        <v>568</v>
      </c>
      <c r="C99" s="546">
        <f>ROUND(SUM(C100:C106),0)</f>
        <v>0</v>
      </c>
      <c r="D99" s="546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111">IF(L$12&lt;=Koniec,ROUND(SUM(L100:L106),0),0)</f>
        <v>0</v>
      </c>
      <c r="M99" s="97">
        <f t="shared" ca="1" si="111"/>
        <v>0</v>
      </c>
      <c r="N99" s="97">
        <f t="shared" ca="1" si="111"/>
        <v>0</v>
      </c>
      <c r="O99" s="97">
        <f t="shared" ca="1" si="111"/>
        <v>0</v>
      </c>
      <c r="P99" s="97">
        <f t="shared" ca="1" si="111"/>
        <v>0</v>
      </c>
      <c r="Q99" s="97">
        <f t="shared" ca="1" si="111"/>
        <v>0</v>
      </c>
      <c r="R99" s="97">
        <f t="shared" ca="1" si="111"/>
        <v>0</v>
      </c>
      <c r="S99" s="97">
        <f t="shared" ca="1" si="111"/>
        <v>0</v>
      </c>
      <c r="T99" s="97">
        <f t="shared" ca="1" si="111"/>
        <v>0</v>
      </c>
      <c r="U99" s="97">
        <f t="shared" ca="1" si="111"/>
        <v>0</v>
      </c>
      <c r="V99" s="97">
        <f t="shared" ca="1" si="111"/>
        <v>0</v>
      </c>
      <c r="W99" s="97">
        <f t="shared" ca="1" si="111"/>
        <v>0</v>
      </c>
      <c r="X99" s="97">
        <f t="shared" ca="1" si="111"/>
        <v>0</v>
      </c>
      <c r="Y99" s="97">
        <f t="shared" ref="Y99:AA99" ca="1" si="112">IF(Y$12&lt;=Koniec,ROUND(SUM(Y100:Y106),0),0)</f>
        <v>0</v>
      </c>
      <c r="Z99" s="97">
        <f t="shared" ca="1" si="112"/>
        <v>0</v>
      </c>
      <c r="AA99" s="97">
        <f t="shared" ca="1" si="112"/>
        <v>0</v>
      </c>
      <c r="AB99" s="97">
        <f t="shared" ref="AB99:AE99" ca="1" si="113">IF(AB$12&lt;=Koniec,ROUND(SUM(AB100:AB106),0),0)</f>
        <v>0</v>
      </c>
      <c r="AC99" s="97">
        <f t="shared" ca="1" si="113"/>
        <v>0</v>
      </c>
      <c r="AD99" s="97">
        <f t="shared" ca="1" si="113"/>
        <v>0</v>
      </c>
      <c r="AE99" s="97">
        <f t="shared" ca="1" si="113"/>
        <v>0</v>
      </c>
    </row>
    <row r="100" spans="2:31">
      <c r="B100" s="93" t="s">
        <v>569</v>
      </c>
      <c r="C100" s="549">
        <f>G42</f>
        <v>0</v>
      </c>
      <c r="D100" s="549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W100" ca="1" si="114">IF(L$12&lt;=Koniec,L42,0)</f>
        <v>0</v>
      </c>
      <c r="M100" s="94">
        <f t="shared" ca="1" si="114"/>
        <v>0</v>
      </c>
      <c r="N100" s="94">
        <f t="shared" ca="1" si="114"/>
        <v>0</v>
      </c>
      <c r="O100" s="94">
        <f t="shared" ca="1" si="114"/>
        <v>0</v>
      </c>
      <c r="P100" s="94">
        <f t="shared" ca="1" si="114"/>
        <v>0</v>
      </c>
      <c r="Q100" s="94">
        <f t="shared" ca="1" si="114"/>
        <v>0</v>
      </c>
      <c r="R100" s="94">
        <f t="shared" ca="1" si="114"/>
        <v>0</v>
      </c>
      <c r="S100" s="94">
        <f t="shared" ca="1" si="114"/>
        <v>0</v>
      </c>
      <c r="T100" s="94">
        <f t="shared" ca="1" si="114"/>
        <v>0</v>
      </c>
      <c r="U100" s="94">
        <f t="shared" ca="1" si="114"/>
        <v>0</v>
      </c>
      <c r="V100" s="94">
        <f t="shared" ca="1" si="114"/>
        <v>0</v>
      </c>
      <c r="W100" s="94">
        <f t="shared" ca="1" si="114"/>
        <v>0</v>
      </c>
      <c r="X100" s="94">
        <f t="shared" ref="X100" ca="1" si="115">IF(X$12&lt;=Koniec,X42,0)</f>
        <v>0</v>
      </c>
      <c r="Y100" s="94">
        <f t="shared" ref="Y100:AA100" ca="1" si="116">IF(Y$12&lt;=Koniec,Y42,0)</f>
        <v>0</v>
      </c>
      <c r="Z100" s="94">
        <f t="shared" ca="1" si="116"/>
        <v>0</v>
      </c>
      <c r="AA100" s="94">
        <f t="shared" ca="1" si="116"/>
        <v>0</v>
      </c>
      <c r="AB100" s="94">
        <f t="shared" ref="AB100:AE100" ca="1" si="117">IF(AB$12&lt;=Koniec,AB42,0)</f>
        <v>0</v>
      </c>
      <c r="AC100" s="94">
        <f t="shared" ca="1" si="117"/>
        <v>0</v>
      </c>
      <c r="AD100" s="94">
        <f t="shared" ca="1" si="117"/>
        <v>0</v>
      </c>
      <c r="AE100" s="94">
        <f t="shared" ca="1" si="117"/>
        <v>0</v>
      </c>
    </row>
    <row r="101" spans="2:31">
      <c r="B101" s="37" t="s">
        <v>570</v>
      </c>
      <c r="C101" s="550">
        <f>G21</f>
        <v>0</v>
      </c>
      <c r="D101" s="549">
        <f t="shared" ref="D101:D106" si="118">C101</f>
        <v>0</v>
      </c>
      <c r="E101" s="52"/>
      <c r="F101" s="52"/>
      <c r="G101" s="33">
        <f t="shared" ref="G101:G106" si="119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W101" ca="1" si="120">IF(L$12&lt;=Koniec,L21,0)</f>
        <v>0</v>
      </c>
      <c r="M101" s="33">
        <f t="shared" ca="1" si="120"/>
        <v>0</v>
      </c>
      <c r="N101" s="33">
        <f t="shared" ca="1" si="120"/>
        <v>0</v>
      </c>
      <c r="O101" s="33">
        <f t="shared" ca="1" si="120"/>
        <v>0</v>
      </c>
      <c r="P101" s="33">
        <f t="shared" ca="1" si="120"/>
        <v>0</v>
      </c>
      <c r="Q101" s="33">
        <f t="shared" ca="1" si="120"/>
        <v>0</v>
      </c>
      <c r="R101" s="33">
        <f t="shared" ca="1" si="120"/>
        <v>0</v>
      </c>
      <c r="S101" s="33">
        <f t="shared" ca="1" si="120"/>
        <v>0</v>
      </c>
      <c r="T101" s="33">
        <f t="shared" ca="1" si="120"/>
        <v>0</v>
      </c>
      <c r="U101" s="33">
        <f t="shared" ca="1" si="120"/>
        <v>0</v>
      </c>
      <c r="V101" s="33">
        <f t="shared" ca="1" si="120"/>
        <v>0</v>
      </c>
      <c r="W101" s="33">
        <f t="shared" ca="1" si="120"/>
        <v>0</v>
      </c>
      <c r="X101" s="33">
        <f t="shared" ref="X101" ca="1" si="121">IF(X$12&lt;=Koniec,X21,0)</f>
        <v>0</v>
      </c>
      <c r="Y101" s="33">
        <f t="shared" ref="Y101:AA101" ca="1" si="122">IF(Y$12&lt;=Koniec,Y21,0)</f>
        <v>0</v>
      </c>
      <c r="Z101" s="33">
        <f t="shared" ca="1" si="122"/>
        <v>0</v>
      </c>
      <c r="AA101" s="33">
        <f t="shared" ca="1" si="122"/>
        <v>0</v>
      </c>
      <c r="AB101" s="33">
        <f t="shared" ref="AB101:AE101" ca="1" si="123">IF(AB$12&lt;=Koniec,AB21,0)</f>
        <v>0</v>
      </c>
      <c r="AC101" s="33">
        <f t="shared" ca="1" si="123"/>
        <v>0</v>
      </c>
      <c r="AD101" s="33">
        <f t="shared" ca="1" si="123"/>
        <v>0</v>
      </c>
      <c r="AE101" s="33">
        <f t="shared" ca="1" si="123"/>
        <v>0</v>
      </c>
    </row>
    <row r="102" spans="2:31">
      <c r="B102" s="37" t="s">
        <v>571</v>
      </c>
      <c r="C102" s="550">
        <f>E66-G66</f>
        <v>0</v>
      </c>
      <c r="D102" s="549">
        <f t="shared" si="118"/>
        <v>0</v>
      </c>
      <c r="E102" s="52"/>
      <c r="F102" s="52"/>
      <c r="G102" s="33">
        <f t="shared" si="119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X102" ca="1" si="124">IF(L$12&lt;=Koniec,K66-L66,0)</f>
        <v>0</v>
      </c>
      <c r="M102" s="33">
        <f t="shared" ca="1" si="124"/>
        <v>0</v>
      </c>
      <c r="N102" s="33">
        <f t="shared" ca="1" si="124"/>
        <v>0</v>
      </c>
      <c r="O102" s="33">
        <f t="shared" ca="1" si="124"/>
        <v>0</v>
      </c>
      <c r="P102" s="33">
        <f t="shared" ca="1" si="124"/>
        <v>0</v>
      </c>
      <c r="Q102" s="33">
        <f t="shared" ca="1" si="124"/>
        <v>0</v>
      </c>
      <c r="R102" s="33">
        <f t="shared" ca="1" si="124"/>
        <v>0</v>
      </c>
      <c r="S102" s="33">
        <f t="shared" ca="1" si="124"/>
        <v>0</v>
      </c>
      <c r="T102" s="33">
        <f t="shared" ca="1" si="124"/>
        <v>0</v>
      </c>
      <c r="U102" s="33">
        <f t="shared" ca="1" si="124"/>
        <v>0</v>
      </c>
      <c r="V102" s="33">
        <f t="shared" ca="1" si="124"/>
        <v>0</v>
      </c>
      <c r="W102" s="33">
        <f t="shared" ca="1" si="124"/>
        <v>0</v>
      </c>
      <c r="X102" s="33">
        <f t="shared" ca="1" si="124"/>
        <v>0</v>
      </c>
      <c r="Y102" s="33">
        <f t="shared" ref="Y102:Y103" ca="1" si="125">IF(Y$12&lt;=Koniec,X66-Y66,0)</f>
        <v>0</v>
      </c>
      <c r="Z102" s="33">
        <f t="shared" ref="Z102:Z103" ca="1" si="126">IF(Z$12&lt;=Koniec,Y66-Z66,0)</f>
        <v>0</v>
      </c>
      <c r="AA102" s="33">
        <f t="shared" ref="AA102:AA103" ca="1" si="127">IF(AA$12&lt;=Koniec,Z66-AA66,0)</f>
        <v>0</v>
      </c>
      <c r="AB102" s="33">
        <f t="shared" ref="AB102:AB103" ca="1" si="128">IF(AB$12&lt;=Koniec,AA66-AB66,0)</f>
        <v>0</v>
      </c>
      <c r="AC102" s="33">
        <f t="shared" ref="AC102:AC103" ca="1" si="129">IF(AC$12&lt;=Koniec,AB66-AC66,0)</f>
        <v>0</v>
      </c>
      <c r="AD102" s="33">
        <f t="shared" ref="AD102:AD103" ca="1" si="130">IF(AD$12&lt;=Koniec,AC66-AD66,0)</f>
        <v>0</v>
      </c>
      <c r="AE102" s="33">
        <f t="shared" ref="AE102:AE103" ca="1" si="131">IF(AE$12&lt;=Koniec,AD66-AE66,0)</f>
        <v>0</v>
      </c>
    </row>
    <row r="103" spans="2:31">
      <c r="B103" s="37" t="s">
        <v>572</v>
      </c>
      <c r="C103" s="550">
        <f>E67-G67</f>
        <v>0</v>
      </c>
      <c r="D103" s="549">
        <f t="shared" si="118"/>
        <v>0</v>
      </c>
      <c r="E103" s="52"/>
      <c r="F103" s="52"/>
      <c r="G103" s="33">
        <f t="shared" si="119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X103" ca="1" si="132">IF(L$12&lt;=Koniec,K67-L67,0)</f>
        <v>0</v>
      </c>
      <c r="M103" s="33">
        <f t="shared" ca="1" si="132"/>
        <v>0</v>
      </c>
      <c r="N103" s="33">
        <f t="shared" ca="1" si="132"/>
        <v>0</v>
      </c>
      <c r="O103" s="33">
        <f t="shared" ca="1" si="132"/>
        <v>0</v>
      </c>
      <c r="P103" s="33">
        <f t="shared" ca="1" si="132"/>
        <v>0</v>
      </c>
      <c r="Q103" s="33">
        <f t="shared" ca="1" si="132"/>
        <v>0</v>
      </c>
      <c r="R103" s="33">
        <f t="shared" ca="1" si="132"/>
        <v>0</v>
      </c>
      <c r="S103" s="33">
        <f t="shared" ca="1" si="132"/>
        <v>0</v>
      </c>
      <c r="T103" s="33">
        <f t="shared" ca="1" si="132"/>
        <v>0</v>
      </c>
      <c r="U103" s="33">
        <f t="shared" ca="1" si="132"/>
        <v>0</v>
      </c>
      <c r="V103" s="33">
        <f t="shared" ca="1" si="132"/>
        <v>0</v>
      </c>
      <c r="W103" s="33">
        <f t="shared" ca="1" si="132"/>
        <v>0</v>
      </c>
      <c r="X103" s="33">
        <f t="shared" ca="1" si="132"/>
        <v>0</v>
      </c>
      <c r="Y103" s="33">
        <f t="shared" ca="1" si="125"/>
        <v>0</v>
      </c>
      <c r="Z103" s="33">
        <f t="shared" ca="1" si="126"/>
        <v>0</v>
      </c>
      <c r="AA103" s="33">
        <f t="shared" ca="1" si="127"/>
        <v>0</v>
      </c>
      <c r="AB103" s="33">
        <f t="shared" ca="1" si="128"/>
        <v>0</v>
      </c>
      <c r="AC103" s="33">
        <f t="shared" ca="1" si="129"/>
        <v>0</v>
      </c>
      <c r="AD103" s="33">
        <f t="shared" ca="1" si="130"/>
        <v>0</v>
      </c>
      <c r="AE103" s="33">
        <f t="shared" ca="1" si="131"/>
        <v>0</v>
      </c>
    </row>
    <row r="104" spans="2:31">
      <c r="B104" s="37" t="s">
        <v>573</v>
      </c>
      <c r="C104" s="550">
        <f>(G87-E87)-(G89-E89)</f>
        <v>0</v>
      </c>
      <c r="D104" s="549">
        <f t="shared" si="118"/>
        <v>0</v>
      </c>
      <c r="E104" s="52"/>
      <c r="F104" s="52"/>
      <c r="G104" s="33">
        <f t="shared" si="119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X104" ca="1" si="133">IF(L$12&lt;=Koniec,(L87-K87)-(L89-K89),0)</f>
        <v>0</v>
      </c>
      <c r="M104" s="33">
        <f t="shared" ca="1" si="133"/>
        <v>0</v>
      </c>
      <c r="N104" s="33">
        <f t="shared" ca="1" si="133"/>
        <v>0</v>
      </c>
      <c r="O104" s="33">
        <f t="shared" ca="1" si="133"/>
        <v>0</v>
      </c>
      <c r="P104" s="33">
        <f t="shared" ca="1" si="133"/>
        <v>0</v>
      </c>
      <c r="Q104" s="33">
        <f t="shared" ca="1" si="133"/>
        <v>0</v>
      </c>
      <c r="R104" s="33">
        <f t="shared" ca="1" si="133"/>
        <v>0</v>
      </c>
      <c r="S104" s="33">
        <f t="shared" ca="1" si="133"/>
        <v>0</v>
      </c>
      <c r="T104" s="33">
        <f t="shared" ca="1" si="133"/>
        <v>0</v>
      </c>
      <c r="U104" s="33">
        <f t="shared" ca="1" si="133"/>
        <v>0</v>
      </c>
      <c r="V104" s="33">
        <f t="shared" ca="1" si="133"/>
        <v>0</v>
      </c>
      <c r="W104" s="33">
        <f t="shared" ca="1" si="133"/>
        <v>0</v>
      </c>
      <c r="X104" s="33">
        <f t="shared" ca="1" si="133"/>
        <v>0</v>
      </c>
      <c r="Y104" s="33">
        <f t="shared" ref="Y104" ca="1" si="134">IF(Y$12&lt;=Koniec,(Y87-X87)-(Y89-X89),0)</f>
        <v>0</v>
      </c>
      <c r="Z104" s="33">
        <f t="shared" ref="Z104" ca="1" si="135">IF(Z$12&lt;=Koniec,(Z87-Y87)-(Z89-Y89),0)</f>
        <v>0</v>
      </c>
      <c r="AA104" s="33">
        <f t="shared" ref="AA104" ca="1" si="136">IF(AA$12&lt;=Koniec,(AA87-Z87)-(AA89-Z89),0)</f>
        <v>0</v>
      </c>
      <c r="AB104" s="33">
        <f t="shared" ref="AB104" ca="1" si="137">IF(AB$12&lt;=Koniec,(AB87-AA87)-(AB89-AA89),0)</f>
        <v>0</v>
      </c>
      <c r="AC104" s="33">
        <f t="shared" ref="AC104" ca="1" si="138">IF(AC$12&lt;=Koniec,(AC87-AB87)-(AC89-AB89),0)</f>
        <v>0</v>
      </c>
      <c r="AD104" s="33">
        <f t="shared" ref="AD104" ca="1" si="139">IF(AD$12&lt;=Koniec,(AD87-AC87)-(AD89-AC89),0)</f>
        <v>0</v>
      </c>
      <c r="AE104" s="33">
        <f t="shared" ref="AE104" ca="1" si="140">IF(AE$12&lt;=Koniec,(AE87-AD87)-(AE89-AD89),0)</f>
        <v>0</v>
      </c>
    </row>
    <row r="105" spans="2:31">
      <c r="B105" s="37" t="s">
        <v>574</v>
      </c>
      <c r="C105" s="550">
        <f>(E64-G64)+(E72-G72)+(G91-E91)-G117</f>
        <v>0</v>
      </c>
      <c r="D105" s="549">
        <f t="shared" si="118"/>
        <v>0</v>
      </c>
      <c r="E105" s="52"/>
      <c r="F105" s="52"/>
      <c r="G105" s="33">
        <f t="shared" si="119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X105" si="141">IF(L$12&lt;=Koniec,(K64-L64)+(K72-L72)+(L91-K91)-L117,0)</f>
        <v>0</v>
      </c>
      <c r="M105" s="33">
        <f t="shared" si="141"/>
        <v>0</v>
      </c>
      <c r="N105" s="33">
        <f t="shared" si="141"/>
        <v>0</v>
      </c>
      <c r="O105" s="33">
        <f t="shared" si="141"/>
        <v>0</v>
      </c>
      <c r="P105" s="33">
        <f t="shared" si="141"/>
        <v>0</v>
      </c>
      <c r="Q105" s="33">
        <f t="shared" si="141"/>
        <v>0</v>
      </c>
      <c r="R105" s="33">
        <f t="shared" si="141"/>
        <v>0</v>
      </c>
      <c r="S105" s="33">
        <f t="shared" si="141"/>
        <v>0</v>
      </c>
      <c r="T105" s="33">
        <f t="shared" si="141"/>
        <v>0</v>
      </c>
      <c r="U105" s="33">
        <f t="shared" si="141"/>
        <v>0</v>
      </c>
      <c r="V105" s="33">
        <f t="shared" si="141"/>
        <v>0</v>
      </c>
      <c r="W105" s="33">
        <f t="shared" si="141"/>
        <v>0</v>
      </c>
      <c r="X105" s="33">
        <f t="shared" si="141"/>
        <v>0</v>
      </c>
      <c r="Y105" s="33">
        <f t="shared" ref="Y105" si="142">IF(Y$12&lt;=Koniec,(X64-Y64)+(X72-Y72)+(Y91-X91)-Y117,0)</f>
        <v>0</v>
      </c>
      <c r="Z105" s="33">
        <f t="shared" ref="Z105" si="143">IF(Z$12&lt;=Koniec,(Y64-Z64)+(Y72-Z72)+(Z91-Y91)-Z117,0)</f>
        <v>0</v>
      </c>
      <c r="AA105" s="33">
        <f t="shared" ref="AA105" si="144">IF(AA$12&lt;=Koniec,(Z64-AA64)+(Z72-AA72)+(AA91-Z91)-AA117,0)</f>
        <v>0</v>
      </c>
      <c r="AB105" s="33">
        <f t="shared" ref="AB105" si="145">IF(AB$12&lt;=Koniec,(AA64-AB64)+(AA72-AB72)+(AB91-AA91)-AB117,0)</f>
        <v>0</v>
      </c>
      <c r="AC105" s="33">
        <f t="shared" ref="AC105" si="146">IF(AC$12&lt;=Koniec,(AB64-AC64)+(AB72-AC72)+(AC91-AB91)-AC117,0)</f>
        <v>0</v>
      </c>
      <c r="AD105" s="33">
        <f t="shared" ref="AD105" si="147">IF(AD$12&lt;=Koniec,(AC64-AD64)+(AC72-AD72)+(AD91-AC91)-AD117,0)</f>
        <v>0</v>
      </c>
      <c r="AE105" s="33">
        <f t="shared" ref="AE105" si="148">IF(AE$12&lt;=Koniec,(AD64-AE64)+(AD72-AE72)+(AE91-AD91)-AE117,0)</f>
        <v>0</v>
      </c>
    </row>
    <row r="106" spans="2:31">
      <c r="B106" s="37" t="s">
        <v>575</v>
      </c>
      <c r="C106" s="551">
        <v>0</v>
      </c>
      <c r="D106" s="549">
        <f t="shared" si="118"/>
        <v>0</v>
      </c>
      <c r="E106" s="52"/>
      <c r="F106" s="52"/>
      <c r="G106" s="33">
        <f t="shared" si="119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52"/>
      <c r="D107" s="552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576</v>
      </c>
      <c r="C108" s="546">
        <f>ROUND(SUM(C109:C110),0)</f>
        <v>0</v>
      </c>
      <c r="D108" s="546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49">IF(L$12&lt;=Koniec,ROUND(SUM(L109:L110),0),0)</f>
        <v>0</v>
      </c>
      <c r="M108" s="97">
        <f t="shared" ca="1" si="149"/>
        <v>0</v>
      </c>
      <c r="N108" s="97">
        <f t="shared" ca="1" si="149"/>
        <v>0</v>
      </c>
      <c r="O108" s="97">
        <f t="shared" ca="1" si="149"/>
        <v>0</v>
      </c>
      <c r="P108" s="97">
        <f t="shared" ca="1" si="149"/>
        <v>0</v>
      </c>
      <c r="Q108" s="97">
        <f t="shared" ca="1" si="149"/>
        <v>0</v>
      </c>
      <c r="R108" s="97">
        <f t="shared" ca="1" si="149"/>
        <v>0</v>
      </c>
      <c r="S108" s="97">
        <f t="shared" ca="1" si="149"/>
        <v>0</v>
      </c>
      <c r="T108" s="97">
        <f t="shared" ca="1" si="149"/>
        <v>0</v>
      </c>
      <c r="U108" s="97">
        <f t="shared" ca="1" si="149"/>
        <v>0</v>
      </c>
      <c r="V108" s="97">
        <f t="shared" ca="1" si="149"/>
        <v>0</v>
      </c>
      <c r="W108" s="97">
        <f t="shared" ca="1" si="149"/>
        <v>0</v>
      </c>
      <c r="X108" s="97">
        <f t="shared" ca="1" si="149"/>
        <v>0</v>
      </c>
      <c r="Y108" s="97">
        <f t="shared" ref="Y108:AA108" ca="1" si="150">IF(Y$12&lt;=Koniec,ROUND(SUM(Y109:Y110),0),0)</f>
        <v>0</v>
      </c>
      <c r="Z108" s="97">
        <f t="shared" ca="1" si="150"/>
        <v>0</v>
      </c>
      <c r="AA108" s="97">
        <f t="shared" ca="1" si="150"/>
        <v>0</v>
      </c>
      <c r="AB108" s="97">
        <f t="shared" ref="AB108:AE108" ca="1" si="151">IF(AB$12&lt;=Koniec,ROUND(SUM(AB109:AB110),0),0)</f>
        <v>0</v>
      </c>
      <c r="AC108" s="97">
        <f t="shared" ca="1" si="151"/>
        <v>0</v>
      </c>
      <c r="AD108" s="97">
        <f t="shared" ca="1" si="151"/>
        <v>0</v>
      </c>
      <c r="AE108" s="97">
        <f t="shared" ca="1" si="151"/>
        <v>0</v>
      </c>
    </row>
    <row r="109" spans="2:31">
      <c r="B109" s="93" t="s">
        <v>577</v>
      </c>
      <c r="C109" s="549">
        <f>(E48+E53)-(G48+G53)-G21</f>
        <v>0</v>
      </c>
      <c r="D109" s="549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X109" ca="1" si="152">IF(M$12&lt;=Koniec,(L48+L53)-(M48+M53)-M21,0)</f>
        <v>0</v>
      </c>
      <c r="N109" s="94">
        <f t="shared" ca="1" si="152"/>
        <v>0</v>
      </c>
      <c r="O109" s="94">
        <f t="shared" ca="1" si="152"/>
        <v>0</v>
      </c>
      <c r="P109" s="94">
        <f t="shared" ca="1" si="152"/>
        <v>0</v>
      </c>
      <c r="Q109" s="94">
        <f t="shared" ca="1" si="152"/>
        <v>0</v>
      </c>
      <c r="R109" s="94">
        <f t="shared" ca="1" si="152"/>
        <v>0</v>
      </c>
      <c r="S109" s="94">
        <f t="shared" ca="1" si="152"/>
        <v>0</v>
      </c>
      <c r="T109" s="94">
        <f t="shared" ca="1" si="152"/>
        <v>0</v>
      </c>
      <c r="U109" s="94">
        <f t="shared" ca="1" si="152"/>
        <v>0</v>
      </c>
      <c r="V109" s="94">
        <f t="shared" ca="1" si="152"/>
        <v>0</v>
      </c>
      <c r="W109" s="94">
        <f t="shared" ca="1" si="152"/>
        <v>0</v>
      </c>
      <c r="X109" s="94">
        <f t="shared" ca="1" si="152"/>
        <v>0</v>
      </c>
      <c r="Y109" s="94">
        <f t="shared" ref="Y109" ca="1" si="153">IF(Y$12&lt;=Koniec,(X48+X53)-(Y48+Y53)-Y21,0)</f>
        <v>0</v>
      </c>
      <c r="Z109" s="94">
        <f t="shared" ref="Z109" ca="1" si="154">IF(Z$12&lt;=Koniec,(Y48+Y53)-(Z48+Z53)-Z21,0)</f>
        <v>0</v>
      </c>
      <c r="AA109" s="94">
        <f t="shared" ref="AA109" ca="1" si="155">IF(AA$12&lt;=Koniec,(Z48+Z53)-(AA48+AA53)-AA21,0)</f>
        <v>0</v>
      </c>
      <c r="AB109" s="94">
        <f t="shared" ref="AB109" ca="1" si="156">IF(AB$12&lt;=Koniec,(AA48+AA53)-(AB48+AB53)-AB21,0)</f>
        <v>0</v>
      </c>
      <c r="AC109" s="94">
        <f t="shared" ref="AC109" ca="1" si="157">IF(AC$12&lt;=Koniec,(AB48+AB53)-(AC48+AC53)-AC21,0)</f>
        <v>0</v>
      </c>
      <c r="AD109" s="94">
        <f t="shared" ref="AD109" ca="1" si="158">IF(AD$12&lt;=Koniec,(AC48+AC53)-(AD48+AD53)-AD21,0)</f>
        <v>0</v>
      </c>
      <c r="AE109" s="94">
        <f t="shared" ref="AE109" ca="1" si="159">IF(AE$12&lt;=Koniec,(AD48+AD53)-(AE48+AE53)-AE21,0)</f>
        <v>0</v>
      </c>
    </row>
    <row r="110" spans="2:31">
      <c r="B110" s="37" t="s">
        <v>578</v>
      </c>
      <c r="C110" s="550">
        <f>(E62+E63)-(G62+G63)</f>
        <v>0</v>
      </c>
      <c r="D110" s="549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X110" si="160">IF(M$12&lt;=Koniec,(L62+L63)-(M62+M63),0)</f>
        <v>0</v>
      </c>
      <c r="N110" s="33">
        <f t="shared" si="160"/>
        <v>0</v>
      </c>
      <c r="O110" s="33">
        <f t="shared" si="160"/>
        <v>0</v>
      </c>
      <c r="P110" s="33">
        <f t="shared" si="160"/>
        <v>0</v>
      </c>
      <c r="Q110" s="33">
        <f t="shared" si="160"/>
        <v>0</v>
      </c>
      <c r="R110" s="33">
        <f t="shared" si="160"/>
        <v>0</v>
      </c>
      <c r="S110" s="33">
        <f t="shared" si="160"/>
        <v>0</v>
      </c>
      <c r="T110" s="33">
        <f t="shared" si="160"/>
        <v>0</v>
      </c>
      <c r="U110" s="33">
        <f t="shared" si="160"/>
        <v>0</v>
      </c>
      <c r="V110" s="33">
        <f t="shared" si="160"/>
        <v>0</v>
      </c>
      <c r="W110" s="33">
        <f t="shared" si="160"/>
        <v>0</v>
      </c>
      <c r="X110" s="33">
        <f t="shared" si="160"/>
        <v>0</v>
      </c>
      <c r="Y110" s="33">
        <f t="shared" ref="Y110" si="161">IF(Y$12&lt;=Koniec,(X62+X63)-(Y62+Y63),0)</f>
        <v>0</v>
      </c>
      <c r="Z110" s="33">
        <f t="shared" ref="Z110" si="162">IF(Z$12&lt;=Koniec,(Y62+Y63)-(Z62+Z63),0)</f>
        <v>0</v>
      </c>
      <c r="AA110" s="33">
        <f t="shared" ref="AA110" si="163">IF(AA$12&lt;=Koniec,(Z62+Z63)-(AA62+AA63),0)</f>
        <v>0</v>
      </c>
      <c r="AB110" s="33">
        <f t="shared" ref="AB110" si="164">IF(AB$12&lt;=Koniec,(AA62+AA63)-(AB62+AB63),0)</f>
        <v>0</v>
      </c>
      <c r="AC110" s="33">
        <f t="shared" ref="AC110" si="165">IF(AC$12&lt;=Koniec,(AB62+AB63)-(AC62+AC63),0)</f>
        <v>0</v>
      </c>
      <c r="AD110" s="33">
        <f t="shared" ref="AD110" si="166">IF(AD$12&lt;=Koniec,(AC62+AC63)-(AD62+AD63),0)</f>
        <v>0</v>
      </c>
      <c r="AE110" s="33">
        <f t="shared" ref="AE110" si="167">IF(AE$12&lt;=Koniec,(AD62+AD63)-(AE62+AE63),0)</f>
        <v>0</v>
      </c>
    </row>
    <row r="111" spans="2:31">
      <c r="C111" s="552"/>
      <c r="D111" s="552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579</v>
      </c>
      <c r="C112" s="546">
        <f>ROUND(C118+C117+C116+C115+C114+C113,0)</f>
        <v>0</v>
      </c>
      <c r="D112" s="546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68">IF(L$12&lt;=Koniec,ROUND(L118+L117+L116+L115+L114+L113+L119,0),0)</f>
        <v>0</v>
      </c>
      <c r="M112" s="97">
        <f t="shared" si="168"/>
        <v>0</v>
      </c>
      <c r="N112" s="97">
        <f t="shared" si="168"/>
        <v>0</v>
      </c>
      <c r="O112" s="97">
        <f t="shared" si="168"/>
        <v>0</v>
      </c>
      <c r="P112" s="97">
        <f t="shared" si="168"/>
        <v>0</v>
      </c>
      <c r="Q112" s="97">
        <f t="shared" si="168"/>
        <v>0</v>
      </c>
      <c r="R112" s="97">
        <f t="shared" si="168"/>
        <v>0</v>
      </c>
      <c r="S112" s="97">
        <f t="shared" si="168"/>
        <v>0</v>
      </c>
      <c r="T112" s="97">
        <f t="shared" si="168"/>
        <v>0</v>
      </c>
      <c r="U112" s="97">
        <f t="shared" si="168"/>
        <v>0</v>
      </c>
      <c r="V112" s="97">
        <f t="shared" si="168"/>
        <v>0</v>
      </c>
      <c r="W112" s="97">
        <f t="shared" si="168"/>
        <v>0</v>
      </c>
      <c r="X112" s="97">
        <f t="shared" si="168"/>
        <v>0</v>
      </c>
      <c r="Y112" s="97">
        <f t="shared" ref="Y112:AA112" si="169">IF(Y$12&lt;=Koniec,ROUND(Y118+Y117+Y116+Y115+Y114+Y113+Y119,0),0)</f>
        <v>0</v>
      </c>
      <c r="Z112" s="97">
        <f t="shared" si="169"/>
        <v>0</v>
      </c>
      <c r="AA112" s="97">
        <f t="shared" si="169"/>
        <v>0</v>
      </c>
      <c r="AB112" s="97">
        <f t="shared" ref="AB112:AE112" si="170">IF(AB$12&lt;=Koniec,ROUND(AB118+AB117+AB116+AB115+AB114+AB113+AB119,0),0)</f>
        <v>0</v>
      </c>
      <c r="AC112" s="97">
        <f t="shared" si="170"/>
        <v>0</v>
      </c>
      <c r="AD112" s="97">
        <f t="shared" si="170"/>
        <v>0</v>
      </c>
      <c r="AE112" s="97">
        <f t="shared" si="170"/>
        <v>0</v>
      </c>
    </row>
    <row r="113" spans="2:31">
      <c r="B113" s="93" t="s">
        <v>580</v>
      </c>
      <c r="C113" s="549">
        <f>(G89-E89)</f>
        <v>0</v>
      </c>
      <c r="D113" s="549">
        <f>C113</f>
        <v>0</v>
      </c>
      <c r="E113" s="19"/>
      <c r="F113" s="19"/>
      <c r="G113" s="94">
        <f t="shared" ref="G113:G118" si="17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X113" si="172">IF(M$12&lt;=Koniec,(M89-L89),0)</f>
        <v>0</v>
      </c>
      <c r="N113" s="94">
        <f t="shared" si="172"/>
        <v>0</v>
      </c>
      <c r="O113" s="94">
        <f t="shared" si="172"/>
        <v>0</v>
      </c>
      <c r="P113" s="94">
        <f t="shared" si="172"/>
        <v>0</v>
      </c>
      <c r="Q113" s="94">
        <f t="shared" si="172"/>
        <v>0</v>
      </c>
      <c r="R113" s="94">
        <f t="shared" si="172"/>
        <v>0</v>
      </c>
      <c r="S113" s="94">
        <f t="shared" si="172"/>
        <v>0</v>
      </c>
      <c r="T113" s="94">
        <f t="shared" si="172"/>
        <v>0</v>
      </c>
      <c r="U113" s="94">
        <f t="shared" si="172"/>
        <v>0</v>
      </c>
      <c r="V113" s="94">
        <f t="shared" si="172"/>
        <v>0</v>
      </c>
      <c r="W113" s="94">
        <f t="shared" si="172"/>
        <v>0</v>
      </c>
      <c r="X113" s="94">
        <f t="shared" si="172"/>
        <v>0</v>
      </c>
      <c r="Y113" s="94">
        <f t="shared" ref="Y113" si="173">IF(Y$12&lt;=Koniec,(Y89-X89),0)</f>
        <v>0</v>
      </c>
      <c r="Z113" s="94">
        <f t="shared" ref="Z113" si="174">IF(Z$12&lt;=Koniec,(Z89-Y89),0)</f>
        <v>0</v>
      </c>
      <c r="AA113" s="94">
        <f t="shared" ref="AA113" si="175">IF(AA$12&lt;=Koniec,(AA89-Z89),0)</f>
        <v>0</v>
      </c>
      <c r="AB113" s="94">
        <f t="shared" ref="AB113" si="176">IF(AB$12&lt;=Koniec,(AB89-AA89),0)</f>
        <v>0</v>
      </c>
      <c r="AC113" s="94">
        <f t="shared" ref="AC113" si="177">IF(AC$12&lt;=Koniec,(AC89-AB89),0)</f>
        <v>0</v>
      </c>
      <c r="AD113" s="94">
        <f t="shared" ref="AD113" si="178">IF(AD$12&lt;=Koniec,(AD89-AC89),0)</f>
        <v>0</v>
      </c>
      <c r="AE113" s="94">
        <f t="shared" ref="AE113" si="179">IF(AE$12&lt;=Koniec,(AE89-AD89),0)</f>
        <v>0</v>
      </c>
    </row>
    <row r="114" spans="2:31">
      <c r="B114" s="37" t="s">
        <v>581</v>
      </c>
      <c r="C114" s="550">
        <f>G85</f>
        <v>0</v>
      </c>
      <c r="D114" s="550">
        <f>C114</f>
        <v>0</v>
      </c>
      <c r="E114" s="52"/>
      <c r="F114" s="52"/>
      <c r="G114" s="33">
        <f t="shared" si="17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X114" si="180">IF(M$12&lt;=Koniec,M85-L85,0)</f>
        <v>0</v>
      </c>
      <c r="N114" s="33">
        <f t="shared" si="180"/>
        <v>0</v>
      </c>
      <c r="O114" s="33">
        <f t="shared" si="180"/>
        <v>0</v>
      </c>
      <c r="P114" s="33">
        <f t="shared" si="180"/>
        <v>0</v>
      </c>
      <c r="Q114" s="33">
        <f t="shared" si="180"/>
        <v>0</v>
      </c>
      <c r="R114" s="33">
        <f t="shared" si="180"/>
        <v>0</v>
      </c>
      <c r="S114" s="33">
        <f t="shared" si="180"/>
        <v>0</v>
      </c>
      <c r="T114" s="33">
        <f t="shared" si="180"/>
        <v>0</v>
      </c>
      <c r="U114" s="33">
        <f t="shared" si="180"/>
        <v>0</v>
      </c>
      <c r="V114" s="33">
        <f t="shared" si="180"/>
        <v>0</v>
      </c>
      <c r="W114" s="33">
        <f t="shared" si="180"/>
        <v>0</v>
      </c>
      <c r="X114" s="33">
        <f t="shared" si="180"/>
        <v>0</v>
      </c>
      <c r="Y114" s="33">
        <f t="shared" ref="Y114" si="181">IF(Y$12&lt;=Koniec,Y85-X85,0)</f>
        <v>0</v>
      </c>
      <c r="Z114" s="33">
        <f t="shared" ref="Z114" si="182">IF(Z$12&lt;=Koniec,Z85-Y85,0)</f>
        <v>0</v>
      </c>
      <c r="AA114" s="33">
        <f t="shared" ref="AA114" si="183">IF(AA$12&lt;=Koniec,AA85-Z85,0)</f>
        <v>0</v>
      </c>
      <c r="AB114" s="33">
        <f t="shared" ref="AB114" si="184">IF(AB$12&lt;=Koniec,AB85-AA85,0)</f>
        <v>0</v>
      </c>
      <c r="AC114" s="33">
        <f t="shared" ref="AC114" si="185">IF(AC$12&lt;=Koniec,AC85-AB85,0)</f>
        <v>0</v>
      </c>
      <c r="AD114" s="33">
        <f t="shared" ref="AD114" si="186">IF(AD$12&lt;=Koniec,AD85-AC85,0)</f>
        <v>0</v>
      </c>
      <c r="AE114" s="33">
        <f t="shared" ref="AE114" si="187">IF(AE$12&lt;=Koniec,AE85-AD85,0)</f>
        <v>0</v>
      </c>
    </row>
    <row r="115" spans="2:31">
      <c r="B115" s="37" t="s">
        <v>582</v>
      </c>
      <c r="C115" s="551"/>
      <c r="D115" s="551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583</v>
      </c>
      <c r="C116" s="551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50">
        <f>C116</f>
        <v>0</v>
      </c>
      <c r="E116" s="52"/>
      <c r="F116" s="52"/>
      <c r="G116" s="33">
        <f t="shared" si="17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584</v>
      </c>
      <c r="C117" s="551"/>
      <c r="D117" s="551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585</v>
      </c>
      <c r="C118" s="550">
        <f>(G83-E83)+(G84-E84)-(G85-E85)</f>
        <v>0</v>
      </c>
      <c r="D118" s="553">
        <f>C118-C124</f>
        <v>0</v>
      </c>
      <c r="E118" s="52"/>
      <c r="F118" s="52"/>
      <c r="G118" s="33">
        <f t="shared" si="17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X118" si="188">IF(M$12&lt;=Koniec,(M83-L83)+(M84-L84)-(M85-L85),0)</f>
        <v>0</v>
      </c>
      <c r="N118" s="33">
        <f t="shared" si="188"/>
        <v>0</v>
      </c>
      <c r="O118" s="33">
        <f t="shared" si="188"/>
        <v>0</v>
      </c>
      <c r="P118" s="33">
        <f t="shared" si="188"/>
        <v>0</v>
      </c>
      <c r="Q118" s="33">
        <f t="shared" si="188"/>
        <v>0</v>
      </c>
      <c r="R118" s="33">
        <f t="shared" si="188"/>
        <v>0</v>
      </c>
      <c r="S118" s="33">
        <f t="shared" si="188"/>
        <v>0</v>
      </c>
      <c r="T118" s="33">
        <f t="shared" si="188"/>
        <v>0</v>
      </c>
      <c r="U118" s="33">
        <f t="shared" si="188"/>
        <v>0</v>
      </c>
      <c r="V118" s="33">
        <f t="shared" si="188"/>
        <v>0</v>
      </c>
      <c r="W118" s="33">
        <f t="shared" si="188"/>
        <v>0</v>
      </c>
      <c r="X118" s="33">
        <f t="shared" si="188"/>
        <v>0</v>
      </c>
      <c r="Y118" s="33">
        <f t="shared" ref="Y118" si="189">IF(Y$12&lt;=Koniec,(Y83-X83)+(Y84-X84)-(Y85-X85),0)</f>
        <v>0</v>
      </c>
      <c r="Z118" s="33">
        <f t="shared" ref="Z118" si="190">IF(Z$12&lt;=Koniec,(Z83-Y83)+(Z84-Y84)-(Z85-Y85),0)</f>
        <v>0</v>
      </c>
      <c r="AA118" s="33">
        <f t="shared" ref="AA118" si="191">IF(AA$12&lt;=Koniec,(AA83-Z83)+(AA84-Z84)-(AA85-Z85),0)</f>
        <v>0</v>
      </c>
      <c r="AB118" s="33">
        <f t="shared" ref="AB118" si="192">IF(AB$12&lt;=Koniec,(AB83-AA83)+(AB84-AA84)-(AB85-AA85),0)</f>
        <v>0</v>
      </c>
      <c r="AC118" s="33">
        <f t="shared" ref="AC118" si="193">IF(AC$12&lt;=Koniec,(AC83-AB83)+(AC84-AB84)-(AC85-AB85),0)</f>
        <v>0</v>
      </c>
      <c r="AD118" s="33">
        <f t="shared" ref="AD118" si="194">IF(AD$12&lt;=Koniec,(AD83-AC83)+(AD84-AC84)-(AD85-AC85),0)</f>
        <v>0</v>
      </c>
      <c r="AE118" s="33">
        <f t="shared" ref="AE118" si="195">IF(AE$12&lt;=Koniec,(AE83-AD83)+(AE84-AD84)-(AE85-AD85),0)</f>
        <v>0</v>
      </c>
    </row>
    <row r="119" spans="2:31">
      <c r="B119" s="37" t="s">
        <v>586</v>
      </c>
      <c r="C119" s="554"/>
      <c r="D119" s="554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5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587</v>
      </c>
      <c r="C121" s="546">
        <f>ROUND(C99+C108+C112,0)</f>
        <v>0</v>
      </c>
      <c r="D121" s="546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96">ROUND(H99+H108+H112,0)</f>
        <v>0</v>
      </c>
      <c r="I121" s="97">
        <f t="shared" si="196"/>
        <v>0</v>
      </c>
      <c r="J121" s="97">
        <f t="shared" si="196"/>
        <v>0</v>
      </c>
      <c r="K121" s="97">
        <f t="shared" ca="1" si="196"/>
        <v>0</v>
      </c>
      <c r="L121" s="97">
        <f t="shared" ref="L121:X121" ca="1" si="197">IF(L$12&lt;=Koniec,ROUND(L99+L108+L112,0),0)</f>
        <v>0</v>
      </c>
      <c r="M121" s="97">
        <f t="shared" ca="1" si="197"/>
        <v>0</v>
      </c>
      <c r="N121" s="97">
        <f t="shared" ca="1" si="197"/>
        <v>0</v>
      </c>
      <c r="O121" s="97">
        <f t="shared" ca="1" si="197"/>
        <v>0</v>
      </c>
      <c r="P121" s="97">
        <f t="shared" ca="1" si="197"/>
        <v>0</v>
      </c>
      <c r="Q121" s="97">
        <f t="shared" ca="1" si="197"/>
        <v>0</v>
      </c>
      <c r="R121" s="97">
        <f t="shared" ca="1" si="197"/>
        <v>0</v>
      </c>
      <c r="S121" s="97">
        <f t="shared" ca="1" si="197"/>
        <v>0</v>
      </c>
      <c r="T121" s="97">
        <f t="shared" ca="1" si="197"/>
        <v>0</v>
      </c>
      <c r="U121" s="97">
        <f t="shared" ca="1" si="197"/>
        <v>0</v>
      </c>
      <c r="V121" s="97">
        <f t="shared" ca="1" si="197"/>
        <v>0</v>
      </c>
      <c r="W121" s="97">
        <f t="shared" ca="1" si="197"/>
        <v>0</v>
      </c>
      <c r="X121" s="97">
        <f t="shared" ca="1" si="197"/>
        <v>0</v>
      </c>
      <c r="Y121" s="97">
        <f t="shared" ref="Y121:AA121" ca="1" si="198">IF(Y$12&lt;=Koniec,ROUND(Y99+Y108+Y112,0),0)</f>
        <v>0</v>
      </c>
      <c r="Z121" s="97">
        <f t="shared" ca="1" si="198"/>
        <v>0</v>
      </c>
      <c r="AA121" s="97">
        <f t="shared" ca="1" si="198"/>
        <v>0</v>
      </c>
      <c r="AB121" s="97">
        <f t="shared" ref="AB121:AE121" ca="1" si="199">IF(AB$12&lt;=Koniec,ROUND(AB99+AB108+AB112,0),0)</f>
        <v>0</v>
      </c>
      <c r="AC121" s="97">
        <f t="shared" ca="1" si="199"/>
        <v>0</v>
      </c>
      <c r="AD121" s="97">
        <f t="shared" ca="1" si="199"/>
        <v>0</v>
      </c>
      <c r="AE121" s="97">
        <f t="shared" ca="1" si="199"/>
        <v>0</v>
      </c>
    </row>
    <row r="122" spans="2:31">
      <c r="B122" s="7" t="s">
        <v>588</v>
      </c>
      <c r="C122" s="547"/>
      <c r="D122" s="547"/>
      <c r="E122" s="7"/>
      <c r="F122" s="7"/>
      <c r="G122" s="13"/>
      <c r="H122" s="13">
        <f>G123</f>
        <v>0</v>
      </c>
      <c r="I122" s="13">
        <f t="shared" ref="I122" si="200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201">IF(L$12&lt;=Koniec,K123,0)</f>
        <v>0</v>
      </c>
      <c r="M122" s="13">
        <f t="shared" ca="1" si="201"/>
        <v>0</v>
      </c>
      <c r="N122" s="13">
        <f t="shared" ca="1" si="201"/>
        <v>0</v>
      </c>
      <c r="O122" s="13">
        <f t="shared" ca="1" si="201"/>
        <v>0</v>
      </c>
      <c r="P122" s="13">
        <f t="shared" ca="1" si="201"/>
        <v>0</v>
      </c>
      <c r="Q122" s="13">
        <f t="shared" ca="1" si="201"/>
        <v>0</v>
      </c>
      <c r="R122" s="13">
        <f t="shared" ca="1" si="201"/>
        <v>0</v>
      </c>
      <c r="S122" s="13">
        <f t="shared" ca="1" si="201"/>
        <v>0</v>
      </c>
      <c r="T122" s="13">
        <f t="shared" ca="1" si="201"/>
        <v>0</v>
      </c>
      <c r="U122" s="13">
        <f t="shared" ca="1" si="201"/>
        <v>0</v>
      </c>
      <c r="V122" s="13">
        <f t="shared" ca="1" si="201"/>
        <v>0</v>
      </c>
      <c r="W122" s="13">
        <f t="shared" ca="1" si="201"/>
        <v>0</v>
      </c>
      <c r="X122" s="13">
        <f t="shared" ca="1" si="201"/>
        <v>0</v>
      </c>
      <c r="Y122" s="13">
        <f t="shared" ref="Y122" ca="1" si="202">IF(Y$12&lt;=Koniec,X123,0)</f>
        <v>0</v>
      </c>
      <c r="Z122" s="13">
        <f t="shared" ref="Z122" ca="1" si="203">IF(Z$12&lt;=Koniec,Y123,0)</f>
        <v>0</v>
      </c>
      <c r="AA122" s="13">
        <f t="shared" ref="AA122" ca="1" si="204">IF(AA$12&lt;=Koniec,Z123,0)</f>
        <v>0</v>
      </c>
      <c r="AB122" s="13">
        <f t="shared" ref="AB122" ca="1" si="205">IF(AB$12&lt;=Koniec,AA123,0)</f>
        <v>0</v>
      </c>
      <c r="AC122" s="13">
        <f t="shared" ref="AC122" ca="1" si="206">IF(AC$12&lt;=Koniec,AB123,0)</f>
        <v>0</v>
      </c>
      <c r="AD122" s="13">
        <f t="shared" ref="AD122" ca="1" si="207">IF(AD$12&lt;=Koniec,AC123,0)</f>
        <v>0</v>
      </c>
      <c r="AE122" s="13">
        <f t="shared" ref="AE122" ca="1" si="208">IF(AE$12&lt;=Koniec,AD123,0)</f>
        <v>0</v>
      </c>
    </row>
    <row r="123" spans="2:31">
      <c r="B123" s="98" t="s">
        <v>589</v>
      </c>
      <c r="C123" s="546">
        <f>ROUND(C121+C122,0)</f>
        <v>0</v>
      </c>
      <c r="D123" s="546">
        <f>ROUND(D121+D122,0)</f>
        <v>0</v>
      </c>
      <c r="E123" s="98"/>
      <c r="F123" s="98"/>
      <c r="G123" s="97">
        <f>ROUND(G121+G122,0)</f>
        <v>0</v>
      </c>
      <c r="H123" s="97">
        <f t="shared" ref="H123:K123" si="209">ROUND(H121+H122,0)</f>
        <v>0</v>
      </c>
      <c r="I123" s="97">
        <f t="shared" si="209"/>
        <v>0</v>
      </c>
      <c r="J123" s="97">
        <f t="shared" si="209"/>
        <v>0</v>
      </c>
      <c r="K123" s="97">
        <f t="shared" ca="1" si="209"/>
        <v>0</v>
      </c>
      <c r="L123" s="97">
        <f t="shared" ref="L123:X123" ca="1" si="210">IF(L$12&lt;=Koniec,ROUND(L121+L122,0),0)</f>
        <v>0</v>
      </c>
      <c r="M123" s="97">
        <f t="shared" ca="1" si="210"/>
        <v>0</v>
      </c>
      <c r="N123" s="97">
        <f t="shared" ca="1" si="210"/>
        <v>0</v>
      </c>
      <c r="O123" s="97">
        <f t="shared" ca="1" si="210"/>
        <v>0</v>
      </c>
      <c r="P123" s="97">
        <f t="shared" ca="1" si="210"/>
        <v>0</v>
      </c>
      <c r="Q123" s="97">
        <f t="shared" ca="1" si="210"/>
        <v>0</v>
      </c>
      <c r="R123" s="97">
        <f t="shared" ca="1" si="210"/>
        <v>0</v>
      </c>
      <c r="S123" s="97">
        <f t="shared" ca="1" si="210"/>
        <v>0</v>
      </c>
      <c r="T123" s="97">
        <f t="shared" ca="1" si="210"/>
        <v>0</v>
      </c>
      <c r="U123" s="97">
        <f t="shared" ca="1" si="210"/>
        <v>0</v>
      </c>
      <c r="V123" s="97">
        <f t="shared" ca="1" si="210"/>
        <v>0</v>
      </c>
      <c r="W123" s="97">
        <f t="shared" ca="1" si="210"/>
        <v>0</v>
      </c>
      <c r="X123" s="97">
        <f t="shared" ca="1" si="210"/>
        <v>0</v>
      </c>
      <c r="Y123" s="97">
        <f t="shared" ref="Y123:AA123" ca="1" si="211">IF(Y$12&lt;=Koniec,ROUND(Y121+Y122,0),0)</f>
        <v>0</v>
      </c>
      <c r="Z123" s="97">
        <f t="shared" ca="1" si="211"/>
        <v>0</v>
      </c>
      <c r="AA123" s="97">
        <f t="shared" ca="1" si="211"/>
        <v>0</v>
      </c>
      <c r="AB123" s="97">
        <f t="shared" ref="AB123:AE123" ca="1" si="212">IF(AB$12&lt;=Koniec,ROUND(AB121+AB122,0),0)</f>
        <v>0</v>
      </c>
      <c r="AC123" s="97">
        <f t="shared" ca="1" si="212"/>
        <v>0</v>
      </c>
      <c r="AD123" s="97">
        <f t="shared" ca="1" si="212"/>
        <v>0</v>
      </c>
      <c r="AE123" s="97">
        <f t="shared" ca="1" si="212"/>
        <v>0</v>
      </c>
    </row>
    <row r="124" spans="2:31">
      <c r="C124" s="548">
        <f>C123-G69</f>
        <v>0</v>
      </c>
      <c r="D124" s="548">
        <f>D123-G69</f>
        <v>0</v>
      </c>
      <c r="G124" s="108" t="b">
        <f t="shared" ref="G124:W124" si="213">G123=G69</f>
        <v>1</v>
      </c>
      <c r="H124" s="108" t="b">
        <f t="shared" si="213"/>
        <v>1</v>
      </c>
      <c r="I124" s="108" t="b">
        <f t="shared" si="213"/>
        <v>1</v>
      </c>
      <c r="J124" s="108" t="b">
        <f t="shared" si="213"/>
        <v>1</v>
      </c>
      <c r="K124" s="108" t="b">
        <f t="shared" ca="1" si="213"/>
        <v>1</v>
      </c>
      <c r="L124" s="108" t="b">
        <f t="shared" ca="1" si="213"/>
        <v>1</v>
      </c>
      <c r="M124" s="108" t="b">
        <f t="shared" ca="1" si="213"/>
        <v>1</v>
      </c>
      <c r="N124" s="108" t="b">
        <f t="shared" ca="1" si="213"/>
        <v>1</v>
      </c>
      <c r="O124" s="108" t="b">
        <f t="shared" ca="1" si="213"/>
        <v>1</v>
      </c>
      <c r="P124" s="108" t="b">
        <f t="shared" ca="1" si="213"/>
        <v>1</v>
      </c>
      <c r="Q124" s="108" t="b">
        <f t="shared" ca="1" si="213"/>
        <v>1</v>
      </c>
      <c r="R124" s="108" t="b">
        <f t="shared" ca="1" si="213"/>
        <v>1</v>
      </c>
      <c r="S124" s="108" t="b">
        <f t="shared" ca="1" si="213"/>
        <v>1</v>
      </c>
      <c r="T124" s="108" t="b">
        <f t="shared" ca="1" si="213"/>
        <v>1</v>
      </c>
      <c r="U124" s="108" t="b">
        <f t="shared" ca="1" si="213"/>
        <v>1</v>
      </c>
      <c r="V124" s="108" t="b">
        <f t="shared" ca="1" si="213"/>
        <v>1</v>
      </c>
      <c r="W124" s="108" t="b">
        <f t="shared" ca="1" si="213"/>
        <v>1</v>
      </c>
      <c r="X124" s="108" t="b">
        <f t="shared" ref="X124" ca="1" si="214">X123=X69</f>
        <v>1</v>
      </c>
      <c r="Y124" s="108" t="b">
        <f t="shared" ref="Y124:AA124" ca="1" si="215">Y123=Y69</f>
        <v>1</v>
      </c>
      <c r="Z124" s="108" t="b">
        <f t="shared" ca="1" si="215"/>
        <v>1</v>
      </c>
      <c r="AA124" s="108" t="b">
        <f t="shared" ca="1" si="215"/>
        <v>1</v>
      </c>
      <c r="AB124" s="108" t="b">
        <f t="shared" ref="AB124:AE124" ca="1" si="216">AB123=AB69</f>
        <v>1</v>
      </c>
      <c r="AC124" s="108" t="b">
        <f t="shared" ca="1" si="216"/>
        <v>1</v>
      </c>
      <c r="AD124" s="108" t="b">
        <f t="shared" ca="1" si="216"/>
        <v>1</v>
      </c>
      <c r="AE124" s="108" t="b">
        <f t="shared" ca="1" si="216"/>
        <v>1</v>
      </c>
    </row>
    <row r="125" spans="2:31">
      <c r="G125" s="109">
        <f>G123-G69</f>
        <v>0</v>
      </c>
      <c r="H125" s="109">
        <f t="shared" ref="H125:W125" si="217">H123-H69</f>
        <v>0</v>
      </c>
      <c r="I125" s="109">
        <f t="shared" si="217"/>
        <v>0</v>
      </c>
      <c r="J125" s="109">
        <f t="shared" si="217"/>
        <v>0</v>
      </c>
      <c r="K125" s="109">
        <f t="shared" ca="1" si="217"/>
        <v>0</v>
      </c>
      <c r="L125" s="109">
        <f t="shared" ca="1" si="217"/>
        <v>0</v>
      </c>
      <c r="M125" s="109">
        <f t="shared" ca="1" si="217"/>
        <v>0</v>
      </c>
      <c r="N125" s="109">
        <f t="shared" ca="1" si="217"/>
        <v>0</v>
      </c>
      <c r="O125" s="109">
        <f t="shared" ca="1" si="217"/>
        <v>0</v>
      </c>
      <c r="P125" s="109">
        <f t="shared" ca="1" si="217"/>
        <v>0</v>
      </c>
      <c r="Q125" s="109">
        <f t="shared" ca="1" si="217"/>
        <v>0</v>
      </c>
      <c r="R125" s="109">
        <f t="shared" ca="1" si="217"/>
        <v>0</v>
      </c>
      <c r="S125" s="109">
        <f t="shared" ca="1" si="217"/>
        <v>0</v>
      </c>
      <c r="T125" s="109">
        <f t="shared" ca="1" si="217"/>
        <v>0</v>
      </c>
      <c r="U125" s="109">
        <f t="shared" ca="1" si="217"/>
        <v>0</v>
      </c>
      <c r="V125" s="109">
        <f t="shared" ca="1" si="217"/>
        <v>0</v>
      </c>
      <c r="W125" s="109">
        <f t="shared" ca="1" si="217"/>
        <v>0</v>
      </c>
      <c r="X125" s="109">
        <f t="shared" ref="X125" ca="1" si="218">X123-X69</f>
        <v>0</v>
      </c>
      <c r="Y125" s="109">
        <f t="shared" ref="Y125:AA125" ca="1" si="219">Y123-Y69</f>
        <v>0</v>
      </c>
      <c r="Z125" s="109">
        <f t="shared" ca="1" si="219"/>
        <v>0</v>
      </c>
      <c r="AA125" s="109">
        <f t="shared" ca="1" si="219"/>
        <v>0</v>
      </c>
      <c r="AB125" s="109">
        <f t="shared" ref="AB125:AE125" ca="1" si="220">AB123-AB69</f>
        <v>0</v>
      </c>
      <c r="AC125" s="109">
        <f t="shared" ca="1" si="220"/>
        <v>0</v>
      </c>
      <c r="AD125" s="109">
        <f t="shared" ca="1" si="220"/>
        <v>0</v>
      </c>
      <c r="AE125" s="109">
        <f t="shared" ca="1" si="220"/>
        <v>0</v>
      </c>
    </row>
    <row r="126" spans="2:31">
      <c r="G126" s="5"/>
      <c r="H126" s="5"/>
      <c r="I126" s="5"/>
      <c r="J126" s="5"/>
      <c r="K126" s="109"/>
    </row>
    <row r="127" spans="2:31" ht="14.5">
      <c r="B127" s="149" t="s">
        <v>590</v>
      </c>
      <c r="C127" s="216"/>
      <c r="D127" s="216"/>
      <c r="E127" s="216"/>
      <c r="F127" s="216"/>
      <c r="G127" s="214">
        <f t="shared" ref="G127:AE127" ca="1" si="221">LataProjekcji</f>
        <v>0</v>
      </c>
      <c r="H127" s="214">
        <f t="shared" ca="1" si="221"/>
        <v>0</v>
      </c>
      <c r="I127" s="214">
        <f t="shared" ca="1" si="221"/>
        <v>0</v>
      </c>
      <c r="J127" s="215" t="str">
        <f t="shared" si="221"/>
        <v/>
      </c>
      <c r="K127" s="214" t="str">
        <f t="shared" si="221"/>
        <v>Uzupełnij dane</v>
      </c>
      <c r="L127" s="214" t="str">
        <f t="shared" si="221"/>
        <v/>
      </c>
      <c r="M127" s="214" t="str">
        <f t="shared" si="221"/>
        <v/>
      </c>
      <c r="N127" s="214" t="str">
        <f t="shared" si="221"/>
        <v/>
      </c>
      <c r="O127" s="214" t="str">
        <f t="shared" si="221"/>
        <v/>
      </c>
      <c r="P127" s="214" t="str">
        <f t="shared" si="221"/>
        <v/>
      </c>
      <c r="Q127" s="214" t="str">
        <f t="shared" si="221"/>
        <v/>
      </c>
      <c r="R127" s="214" t="str">
        <f t="shared" si="221"/>
        <v/>
      </c>
      <c r="S127" s="214" t="str">
        <f t="shared" si="221"/>
        <v/>
      </c>
      <c r="T127" s="214" t="str">
        <f t="shared" si="221"/>
        <v/>
      </c>
      <c r="U127" s="214" t="str">
        <f t="shared" si="221"/>
        <v/>
      </c>
      <c r="V127" s="214" t="str">
        <f t="shared" si="221"/>
        <v/>
      </c>
      <c r="W127" s="214" t="str">
        <f t="shared" si="221"/>
        <v/>
      </c>
      <c r="X127" s="214" t="str">
        <f t="shared" si="221"/>
        <v/>
      </c>
      <c r="Y127" s="214" t="str">
        <f t="shared" si="221"/>
        <v/>
      </c>
      <c r="Z127" s="214" t="str">
        <f t="shared" si="221"/>
        <v/>
      </c>
      <c r="AA127" s="214" t="str">
        <f t="shared" si="221"/>
        <v/>
      </c>
      <c r="AB127" s="214" t="str">
        <f t="shared" si="221"/>
        <v/>
      </c>
      <c r="AC127" s="214" t="str">
        <f t="shared" si="221"/>
        <v/>
      </c>
      <c r="AD127" s="214" t="str">
        <f t="shared" si="221"/>
        <v/>
      </c>
      <c r="AE127" s="214" t="str">
        <f t="shared" si="221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591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592</v>
      </c>
      <c r="C130" s="19" t="s">
        <v>593</v>
      </c>
      <c r="D130" s="19" t="s">
        <v>594</v>
      </c>
      <c r="E130" s="19"/>
      <c r="F130" s="19"/>
      <c r="G130" s="168" t="str">
        <f t="shared" ref="G130:W130" si="222">IFERROR(ROUND((G29/G15),4),"bd.")</f>
        <v>bd.</v>
      </c>
      <c r="H130" s="168" t="str">
        <f t="shared" si="222"/>
        <v>bd.</v>
      </c>
      <c r="I130" s="168" t="str">
        <f t="shared" si="222"/>
        <v>bd.</v>
      </c>
      <c r="J130" s="168" t="str">
        <f t="shared" si="222"/>
        <v>bd.</v>
      </c>
      <c r="K130" s="168" t="str">
        <f t="shared" si="222"/>
        <v>bd.</v>
      </c>
      <c r="L130" s="168" t="str">
        <f t="shared" ca="1" si="222"/>
        <v>bd.</v>
      </c>
      <c r="M130" s="168" t="str">
        <f t="shared" ca="1" si="222"/>
        <v>bd.</v>
      </c>
      <c r="N130" s="168" t="str">
        <f t="shared" ca="1" si="222"/>
        <v>bd.</v>
      </c>
      <c r="O130" s="168" t="str">
        <f t="shared" ca="1" si="222"/>
        <v>bd.</v>
      </c>
      <c r="P130" s="168" t="str">
        <f t="shared" ca="1" si="222"/>
        <v>bd.</v>
      </c>
      <c r="Q130" s="168" t="str">
        <f t="shared" ca="1" si="222"/>
        <v>bd.</v>
      </c>
      <c r="R130" s="168" t="str">
        <f t="shared" ca="1" si="222"/>
        <v>bd.</v>
      </c>
      <c r="S130" s="168" t="str">
        <f t="shared" ca="1" si="222"/>
        <v>bd.</v>
      </c>
      <c r="T130" s="168" t="str">
        <f t="shared" ca="1" si="222"/>
        <v>bd.</v>
      </c>
      <c r="U130" s="168" t="str">
        <f t="shared" ca="1" si="222"/>
        <v>bd.</v>
      </c>
      <c r="V130" s="168" t="str">
        <f t="shared" ca="1" si="222"/>
        <v>bd.</v>
      </c>
      <c r="W130" s="168" t="str">
        <f t="shared" ca="1" si="222"/>
        <v>bd.</v>
      </c>
      <c r="X130" s="168" t="str">
        <f t="shared" ref="X130" ca="1" si="223">IFERROR(ROUND((X29/X15),4),"bd.")</f>
        <v>bd.</v>
      </c>
      <c r="Y130" s="168" t="str">
        <f t="shared" ref="Y130:AA130" ca="1" si="224">IFERROR(ROUND((Y29/Y15),4),"bd.")</f>
        <v>bd.</v>
      </c>
      <c r="Z130" s="168" t="str">
        <f t="shared" ca="1" si="224"/>
        <v>bd.</v>
      </c>
      <c r="AA130" s="168" t="str">
        <f t="shared" ca="1" si="224"/>
        <v>bd.</v>
      </c>
      <c r="AB130" s="168" t="str">
        <f t="shared" ref="AB130:AE130" ca="1" si="225">IFERROR(ROUND((AB29/AB15),4),"bd.")</f>
        <v>bd.</v>
      </c>
      <c r="AC130" s="168" t="str">
        <f t="shared" ca="1" si="225"/>
        <v>bd.</v>
      </c>
      <c r="AD130" s="168" t="str">
        <f t="shared" ca="1" si="225"/>
        <v>bd.</v>
      </c>
      <c r="AE130" s="168" t="str">
        <f t="shared" ca="1" si="225"/>
        <v>bd.</v>
      </c>
    </row>
    <row r="131" spans="2:31">
      <c r="B131" s="37" t="s">
        <v>595</v>
      </c>
      <c r="C131" s="52" t="s">
        <v>596</v>
      </c>
      <c r="D131" s="52" t="s">
        <v>594</v>
      </c>
      <c r="E131" s="52"/>
      <c r="F131" s="52"/>
      <c r="G131" s="167" t="str">
        <f t="shared" ref="G131:W131" si="226">IFERROR(ROUND((G42/G15),4),"bd.")</f>
        <v>bd.</v>
      </c>
      <c r="H131" s="167" t="str">
        <f t="shared" si="226"/>
        <v>bd.</v>
      </c>
      <c r="I131" s="167" t="str">
        <f t="shared" si="226"/>
        <v>bd.</v>
      </c>
      <c r="J131" s="167" t="str">
        <f t="shared" si="226"/>
        <v>bd.</v>
      </c>
      <c r="K131" s="167" t="str">
        <f t="shared" si="226"/>
        <v>bd.</v>
      </c>
      <c r="L131" s="167" t="str">
        <f t="shared" ca="1" si="226"/>
        <v>bd.</v>
      </c>
      <c r="M131" s="167" t="str">
        <f t="shared" ca="1" si="226"/>
        <v>bd.</v>
      </c>
      <c r="N131" s="167" t="str">
        <f t="shared" ca="1" si="226"/>
        <v>bd.</v>
      </c>
      <c r="O131" s="167" t="str">
        <f t="shared" ca="1" si="226"/>
        <v>bd.</v>
      </c>
      <c r="P131" s="167" t="str">
        <f t="shared" ca="1" si="226"/>
        <v>bd.</v>
      </c>
      <c r="Q131" s="167" t="str">
        <f t="shared" ca="1" si="226"/>
        <v>bd.</v>
      </c>
      <c r="R131" s="167" t="str">
        <f t="shared" ca="1" si="226"/>
        <v>bd.</v>
      </c>
      <c r="S131" s="167" t="str">
        <f t="shared" ca="1" si="226"/>
        <v>bd.</v>
      </c>
      <c r="T131" s="167" t="str">
        <f t="shared" ca="1" si="226"/>
        <v>bd.</v>
      </c>
      <c r="U131" s="167" t="str">
        <f t="shared" ca="1" si="226"/>
        <v>bd.</v>
      </c>
      <c r="V131" s="167" t="str">
        <f t="shared" ca="1" si="226"/>
        <v>bd.</v>
      </c>
      <c r="W131" s="167" t="str">
        <f t="shared" ca="1" si="226"/>
        <v>bd.</v>
      </c>
      <c r="X131" s="167" t="str">
        <f t="shared" ref="X131" ca="1" si="227">IFERROR(ROUND((X42/X15),4),"bd.")</f>
        <v>bd.</v>
      </c>
      <c r="Y131" s="167" t="str">
        <f t="shared" ref="Y131:AA131" ca="1" si="228">IFERROR(ROUND((Y42/Y15),4),"bd.")</f>
        <v>bd.</v>
      </c>
      <c r="Z131" s="167" t="str">
        <f t="shared" ca="1" si="228"/>
        <v>bd.</v>
      </c>
      <c r="AA131" s="167" t="str">
        <f t="shared" ca="1" si="228"/>
        <v>bd.</v>
      </c>
      <c r="AB131" s="167" t="str">
        <f t="shared" ref="AB131:AE131" ca="1" si="229">IFERROR(ROUND((AB42/AB15),4),"bd.")</f>
        <v>bd.</v>
      </c>
      <c r="AC131" s="167" t="str">
        <f t="shared" ca="1" si="229"/>
        <v>bd.</v>
      </c>
      <c r="AD131" s="167" t="str">
        <f t="shared" ca="1" si="229"/>
        <v>bd.</v>
      </c>
      <c r="AE131" s="167" t="str">
        <f t="shared" ca="1" si="229"/>
        <v>bd.</v>
      </c>
    </row>
    <row r="132" spans="2:31">
      <c r="B132" s="37" t="s">
        <v>597</v>
      </c>
      <c r="C132" s="52" t="s">
        <v>598</v>
      </c>
      <c r="D132" s="52" t="s">
        <v>599</v>
      </c>
      <c r="E132" s="52"/>
      <c r="F132" s="52"/>
      <c r="G132" s="167" t="str">
        <f t="shared" ref="G132:W132" si="230">IFERROR(ROUND((G42/G73),4),"bd.")</f>
        <v>bd.</v>
      </c>
      <c r="H132" s="167" t="str">
        <f t="shared" si="230"/>
        <v>bd.</v>
      </c>
      <c r="I132" s="167" t="str">
        <f t="shared" si="230"/>
        <v>bd.</v>
      </c>
      <c r="J132" s="167" t="str">
        <f t="shared" si="230"/>
        <v>bd.</v>
      </c>
      <c r="K132" s="167" t="str">
        <f t="shared" ca="1" si="230"/>
        <v>bd.</v>
      </c>
      <c r="L132" s="167" t="str">
        <f t="shared" ca="1" si="230"/>
        <v>bd.</v>
      </c>
      <c r="M132" s="167" t="str">
        <f t="shared" ca="1" si="230"/>
        <v>bd.</v>
      </c>
      <c r="N132" s="167" t="str">
        <f t="shared" ca="1" si="230"/>
        <v>bd.</v>
      </c>
      <c r="O132" s="167" t="str">
        <f t="shared" ca="1" si="230"/>
        <v>bd.</v>
      </c>
      <c r="P132" s="167" t="str">
        <f t="shared" ca="1" si="230"/>
        <v>bd.</v>
      </c>
      <c r="Q132" s="167" t="str">
        <f t="shared" ca="1" si="230"/>
        <v>bd.</v>
      </c>
      <c r="R132" s="167" t="str">
        <f t="shared" ca="1" si="230"/>
        <v>bd.</v>
      </c>
      <c r="S132" s="167" t="str">
        <f t="shared" ca="1" si="230"/>
        <v>bd.</v>
      </c>
      <c r="T132" s="167" t="str">
        <f t="shared" ca="1" si="230"/>
        <v>bd.</v>
      </c>
      <c r="U132" s="167" t="str">
        <f t="shared" ca="1" si="230"/>
        <v>bd.</v>
      </c>
      <c r="V132" s="167" t="str">
        <f t="shared" ca="1" si="230"/>
        <v>bd.</v>
      </c>
      <c r="W132" s="167" t="str">
        <f t="shared" ca="1" si="230"/>
        <v>bd.</v>
      </c>
      <c r="X132" s="167" t="str">
        <f ca="1">IFERROR(ROUND((X42/X73),4),"bd.")</f>
        <v>bd.</v>
      </c>
      <c r="Y132" s="167" t="str">
        <f t="shared" ref="Y132:AA132" ca="1" si="231">IFERROR(ROUND((Y42/Y73),4),"bd.")</f>
        <v>bd.</v>
      </c>
      <c r="Z132" s="167" t="str">
        <f t="shared" ca="1" si="231"/>
        <v>bd.</v>
      </c>
      <c r="AA132" s="167" t="str">
        <f t="shared" ca="1" si="231"/>
        <v>bd.</v>
      </c>
      <c r="AB132" s="167" t="str">
        <f t="shared" ref="AB132:AE132" ca="1" si="232">IFERROR(ROUND((AB42/AB73),4),"bd.")</f>
        <v>bd.</v>
      </c>
      <c r="AC132" s="167" t="str">
        <f t="shared" ca="1" si="232"/>
        <v>bd.</v>
      </c>
      <c r="AD132" s="167" t="str">
        <f t="shared" ca="1" si="232"/>
        <v>bd.</v>
      </c>
      <c r="AE132" s="167" t="str">
        <f t="shared" ca="1" si="232"/>
        <v>bd.</v>
      </c>
    </row>
    <row r="133" spans="2:31"/>
    <row r="134" spans="2:31">
      <c r="B134" s="29" t="s">
        <v>600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601</v>
      </c>
      <c r="C135" s="19" t="s">
        <v>602</v>
      </c>
      <c r="D135" s="19" t="s">
        <v>603</v>
      </c>
      <c r="E135" s="19"/>
      <c r="F135" s="19"/>
      <c r="G135" s="169" t="str">
        <f t="shared" ref="G135:W135" si="233">IFERROR(ROUND(G76/G94,4),"bd.")</f>
        <v>bd.</v>
      </c>
      <c r="H135" s="169" t="str">
        <f t="shared" si="233"/>
        <v>bd.</v>
      </c>
      <c r="I135" s="169" t="str">
        <f t="shared" si="233"/>
        <v>bd.</v>
      </c>
      <c r="J135" s="169" t="str">
        <f t="shared" si="233"/>
        <v>bd.</v>
      </c>
      <c r="K135" s="169" t="str">
        <f t="shared" ca="1" si="233"/>
        <v>bd.</v>
      </c>
      <c r="L135" s="169" t="str">
        <f t="shared" ca="1" si="233"/>
        <v>bd.</v>
      </c>
      <c r="M135" s="169" t="str">
        <f t="shared" ca="1" si="233"/>
        <v>bd.</v>
      </c>
      <c r="N135" s="169" t="str">
        <f t="shared" ca="1" si="233"/>
        <v>bd.</v>
      </c>
      <c r="O135" s="169" t="str">
        <f t="shared" ca="1" si="233"/>
        <v>bd.</v>
      </c>
      <c r="P135" s="169" t="str">
        <f t="shared" ca="1" si="233"/>
        <v>bd.</v>
      </c>
      <c r="Q135" s="169" t="str">
        <f t="shared" ca="1" si="233"/>
        <v>bd.</v>
      </c>
      <c r="R135" s="169" t="str">
        <f t="shared" ca="1" si="233"/>
        <v>bd.</v>
      </c>
      <c r="S135" s="169" t="str">
        <f t="shared" ca="1" si="233"/>
        <v>bd.</v>
      </c>
      <c r="T135" s="169" t="str">
        <f t="shared" ca="1" si="233"/>
        <v>bd.</v>
      </c>
      <c r="U135" s="169" t="str">
        <f t="shared" ca="1" si="233"/>
        <v>bd.</v>
      </c>
      <c r="V135" s="169" t="str">
        <f t="shared" ca="1" si="233"/>
        <v>bd.</v>
      </c>
      <c r="W135" s="169" t="str">
        <f t="shared" ca="1" si="233"/>
        <v>bd.</v>
      </c>
      <c r="X135" s="169" t="str">
        <f t="shared" ref="X135" ca="1" si="234">IFERROR(ROUND(X76/X94,4),"bd.")</f>
        <v>bd.</v>
      </c>
      <c r="Y135" s="169" t="str">
        <f t="shared" ref="Y135:AA135" ca="1" si="235">IFERROR(ROUND(Y76/Y94,4),"bd.")</f>
        <v>bd.</v>
      </c>
      <c r="Z135" s="169" t="str">
        <f t="shared" ca="1" si="235"/>
        <v>bd.</v>
      </c>
      <c r="AA135" s="169" t="str">
        <f t="shared" ca="1" si="235"/>
        <v>bd.</v>
      </c>
      <c r="AB135" s="169" t="str">
        <f t="shared" ref="AB135:AE135" ca="1" si="236">IFERROR(ROUND(AB76/AB94,4),"bd.")</f>
        <v>bd.</v>
      </c>
      <c r="AC135" s="169" t="str">
        <f t="shared" ca="1" si="236"/>
        <v>bd.</v>
      </c>
      <c r="AD135" s="169" t="str">
        <f t="shared" ca="1" si="236"/>
        <v>bd.</v>
      </c>
      <c r="AE135" s="169" t="str">
        <f t="shared" ca="1" si="236"/>
        <v>bd.</v>
      </c>
    </row>
    <row r="136" spans="2:31">
      <c r="B136" s="37" t="s">
        <v>604</v>
      </c>
      <c r="C136" s="52" t="s">
        <v>605</v>
      </c>
      <c r="D136" s="52" t="s">
        <v>737</v>
      </c>
      <c r="E136" s="52"/>
      <c r="F136" s="52"/>
      <c r="G136" s="170" t="str">
        <f t="shared" ref="G136:W136" si="237">IFERROR(ROUND((G76+G84+G83+G91)/G47,4),"bd.")</f>
        <v>bd.</v>
      </c>
      <c r="H136" s="170" t="str">
        <f t="shared" si="237"/>
        <v>bd.</v>
      </c>
      <c r="I136" s="170" t="str">
        <f t="shared" si="237"/>
        <v>bd.</v>
      </c>
      <c r="J136" s="170" t="str">
        <f t="shared" si="237"/>
        <v>bd.</v>
      </c>
      <c r="K136" s="170" t="str">
        <f t="shared" ca="1" si="237"/>
        <v>bd.</v>
      </c>
      <c r="L136" s="170" t="str">
        <f t="shared" ca="1" si="237"/>
        <v>bd.</v>
      </c>
      <c r="M136" s="170" t="str">
        <f t="shared" ca="1" si="237"/>
        <v>bd.</v>
      </c>
      <c r="N136" s="170" t="str">
        <f t="shared" ca="1" si="237"/>
        <v>bd.</v>
      </c>
      <c r="O136" s="170" t="str">
        <f t="shared" ca="1" si="237"/>
        <v>bd.</v>
      </c>
      <c r="P136" s="170" t="str">
        <f t="shared" ca="1" si="237"/>
        <v>bd.</v>
      </c>
      <c r="Q136" s="170" t="str">
        <f t="shared" ca="1" si="237"/>
        <v>bd.</v>
      </c>
      <c r="R136" s="170" t="str">
        <f t="shared" ca="1" si="237"/>
        <v>bd.</v>
      </c>
      <c r="S136" s="170" t="str">
        <f t="shared" ca="1" si="237"/>
        <v>bd.</v>
      </c>
      <c r="T136" s="170" t="str">
        <f t="shared" ca="1" si="237"/>
        <v>bd.</v>
      </c>
      <c r="U136" s="170" t="str">
        <f t="shared" ca="1" si="237"/>
        <v>bd.</v>
      </c>
      <c r="V136" s="170" t="str">
        <f t="shared" ca="1" si="237"/>
        <v>bd.</v>
      </c>
      <c r="W136" s="170" t="str">
        <f t="shared" ca="1" si="237"/>
        <v>bd.</v>
      </c>
      <c r="X136" s="170" t="str">
        <f t="shared" ref="X136" ca="1" si="238">IFERROR(ROUND((X76+X84+X83+X91)/X47,4),"bd.")</f>
        <v>bd.</v>
      </c>
      <c r="Y136" s="170" t="str">
        <f t="shared" ref="Y136:AA136" ca="1" si="239">IFERROR(ROUND((Y76+Y84+Y83+Y91)/Y47,4),"bd.")</f>
        <v>bd.</v>
      </c>
      <c r="Z136" s="170" t="str">
        <f t="shared" ca="1" si="239"/>
        <v>bd.</v>
      </c>
      <c r="AA136" s="170" t="str">
        <f t="shared" ca="1" si="239"/>
        <v>bd.</v>
      </c>
      <c r="AB136" s="170" t="str">
        <f t="shared" ref="AB136:AE136" ca="1" si="240">IFERROR(ROUND((AB76+AB84+AB83+AB91)/AB47,4),"bd.")</f>
        <v>bd.</v>
      </c>
      <c r="AC136" s="170" t="str">
        <f t="shared" ca="1" si="240"/>
        <v>bd.</v>
      </c>
      <c r="AD136" s="170" t="str">
        <f t="shared" ca="1" si="240"/>
        <v>bd.</v>
      </c>
      <c r="AE136" s="170" t="str">
        <f t="shared" ca="1" si="240"/>
        <v>bd.</v>
      </c>
    </row>
    <row r="137" spans="2:31">
      <c r="B137" s="37" t="s">
        <v>607</v>
      </c>
      <c r="C137" s="52" t="s">
        <v>608</v>
      </c>
      <c r="D137" s="52" t="s">
        <v>606</v>
      </c>
      <c r="E137" s="52"/>
      <c r="F137" s="52"/>
      <c r="G137" s="170" t="str">
        <f t="shared" ref="G137:W137" si="241">IFERROR(ROUND(G82/G94,4),"bd.")</f>
        <v>bd.</v>
      </c>
      <c r="H137" s="170" t="str">
        <f t="shared" si="241"/>
        <v>bd.</v>
      </c>
      <c r="I137" s="170" t="str">
        <f t="shared" si="241"/>
        <v>bd.</v>
      </c>
      <c r="J137" s="170" t="str">
        <f t="shared" si="241"/>
        <v>bd.</v>
      </c>
      <c r="K137" s="170" t="str">
        <f t="shared" ca="1" si="241"/>
        <v>bd.</v>
      </c>
      <c r="L137" s="170" t="str">
        <f t="shared" ca="1" si="241"/>
        <v>bd.</v>
      </c>
      <c r="M137" s="170" t="str">
        <f t="shared" ca="1" si="241"/>
        <v>bd.</v>
      </c>
      <c r="N137" s="170" t="str">
        <f t="shared" ca="1" si="241"/>
        <v>bd.</v>
      </c>
      <c r="O137" s="170" t="str">
        <f t="shared" ca="1" si="241"/>
        <v>bd.</v>
      </c>
      <c r="P137" s="170" t="str">
        <f t="shared" ca="1" si="241"/>
        <v>bd.</v>
      </c>
      <c r="Q137" s="170" t="str">
        <f t="shared" ca="1" si="241"/>
        <v>bd.</v>
      </c>
      <c r="R137" s="170" t="str">
        <f t="shared" ca="1" si="241"/>
        <v>bd.</v>
      </c>
      <c r="S137" s="170" t="str">
        <f t="shared" ca="1" si="241"/>
        <v>bd.</v>
      </c>
      <c r="T137" s="170" t="str">
        <f t="shared" ca="1" si="241"/>
        <v>bd.</v>
      </c>
      <c r="U137" s="170" t="str">
        <f t="shared" ca="1" si="241"/>
        <v>bd.</v>
      </c>
      <c r="V137" s="170" t="str">
        <f t="shared" ca="1" si="241"/>
        <v>bd.</v>
      </c>
      <c r="W137" s="170" t="str">
        <f t="shared" ca="1" si="241"/>
        <v>bd.</v>
      </c>
      <c r="X137" s="170" t="str">
        <f t="shared" ref="X137" ca="1" si="242">IFERROR(ROUND(X82/X94,4),"bd.")</f>
        <v>bd.</v>
      </c>
      <c r="Y137" s="170" t="str">
        <f t="shared" ref="Y137:AA137" ca="1" si="243">IFERROR(ROUND(Y82/Y94,4),"bd.")</f>
        <v>bd.</v>
      </c>
      <c r="Z137" s="170" t="str">
        <f t="shared" ca="1" si="243"/>
        <v>bd.</v>
      </c>
      <c r="AA137" s="170" t="str">
        <f t="shared" ca="1" si="243"/>
        <v>bd.</v>
      </c>
      <c r="AB137" s="170" t="str">
        <f t="shared" ref="AB137:AE137" ca="1" si="244">IFERROR(ROUND(AB82/AB94,4),"bd.")</f>
        <v>bd.</v>
      </c>
      <c r="AC137" s="170" t="str">
        <f t="shared" ca="1" si="244"/>
        <v>bd.</v>
      </c>
      <c r="AD137" s="170" t="str">
        <f t="shared" ca="1" si="244"/>
        <v>bd.</v>
      </c>
      <c r="AE137" s="170" t="str">
        <f t="shared" ca="1" si="244"/>
        <v>bd.</v>
      </c>
    </row>
    <row r="138" spans="2:31">
      <c r="B138" s="37" t="s">
        <v>609</v>
      </c>
      <c r="C138" s="52" t="s">
        <v>610</v>
      </c>
      <c r="D138" s="52" t="s">
        <v>611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612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613</v>
      </c>
      <c r="C141" s="19" t="s">
        <v>614</v>
      </c>
      <c r="D141" s="19" t="s">
        <v>611</v>
      </c>
      <c r="E141" s="19"/>
      <c r="F141" s="19"/>
      <c r="G141" s="172" t="str">
        <f t="shared" ref="G141:W141" si="245">IFERROR(ROUND(G65/G87,4),"bd.")</f>
        <v>bd.</v>
      </c>
      <c r="H141" s="172" t="str">
        <f t="shared" si="245"/>
        <v>bd.</v>
      </c>
      <c r="I141" s="172" t="str">
        <f t="shared" si="245"/>
        <v>bd.</v>
      </c>
      <c r="J141" s="172" t="str">
        <f t="shared" si="245"/>
        <v>bd.</v>
      </c>
      <c r="K141" s="172" t="str">
        <f t="shared" ca="1" si="245"/>
        <v>bd.</v>
      </c>
      <c r="L141" s="172" t="str">
        <f t="shared" ca="1" si="245"/>
        <v>bd.</v>
      </c>
      <c r="M141" s="172" t="str">
        <f t="shared" ca="1" si="245"/>
        <v>bd.</v>
      </c>
      <c r="N141" s="172" t="str">
        <f t="shared" ca="1" si="245"/>
        <v>bd.</v>
      </c>
      <c r="O141" s="172" t="str">
        <f t="shared" ca="1" si="245"/>
        <v>bd.</v>
      </c>
      <c r="P141" s="172" t="str">
        <f t="shared" ca="1" si="245"/>
        <v>bd.</v>
      </c>
      <c r="Q141" s="172" t="str">
        <f t="shared" ca="1" si="245"/>
        <v>bd.</v>
      </c>
      <c r="R141" s="172" t="str">
        <f t="shared" ca="1" si="245"/>
        <v>bd.</v>
      </c>
      <c r="S141" s="172" t="str">
        <f t="shared" ca="1" si="245"/>
        <v>bd.</v>
      </c>
      <c r="T141" s="172" t="str">
        <f t="shared" ca="1" si="245"/>
        <v>bd.</v>
      </c>
      <c r="U141" s="172" t="str">
        <f t="shared" ca="1" si="245"/>
        <v>bd.</v>
      </c>
      <c r="V141" s="172" t="str">
        <f t="shared" ca="1" si="245"/>
        <v>bd.</v>
      </c>
      <c r="W141" s="172" t="str">
        <f t="shared" ca="1" si="245"/>
        <v>bd.</v>
      </c>
      <c r="X141" s="172" t="str">
        <f t="shared" ref="X141" ca="1" si="246">IFERROR(ROUND(X65/X87,4),"bd.")</f>
        <v>bd.</v>
      </c>
      <c r="Y141" s="172" t="str">
        <f t="shared" ref="Y141:AA141" ca="1" si="247">IFERROR(ROUND(Y65/Y87,4),"bd.")</f>
        <v>bd.</v>
      </c>
      <c r="Z141" s="172" t="str">
        <f t="shared" ca="1" si="247"/>
        <v>bd.</v>
      </c>
      <c r="AA141" s="172" t="str">
        <f t="shared" ca="1" si="247"/>
        <v>bd.</v>
      </c>
      <c r="AB141" s="172" t="str">
        <f t="shared" ref="AB141:AE141" ca="1" si="248">IFERROR(ROUND(AB65/AB87,4),"bd.")</f>
        <v>bd.</v>
      </c>
      <c r="AC141" s="172" t="str">
        <f t="shared" ca="1" si="248"/>
        <v>bd.</v>
      </c>
      <c r="AD141" s="172" t="str">
        <f t="shared" ca="1" si="248"/>
        <v>bd.</v>
      </c>
      <c r="AE141" s="172" t="str">
        <f t="shared" ca="1" si="248"/>
        <v>bd.</v>
      </c>
    </row>
    <row r="142" spans="2:31">
      <c r="B142" s="37" t="s">
        <v>615</v>
      </c>
      <c r="C142" s="52" t="s">
        <v>616</v>
      </c>
      <c r="D142" s="52" t="s">
        <v>617</v>
      </c>
      <c r="E142" s="52"/>
      <c r="F142" s="52"/>
      <c r="G142" s="171" t="str">
        <f t="shared" ref="G142:W142" si="249">IFERROR(ROUND((G65-G66)/G87,4),"bd.")</f>
        <v>bd.</v>
      </c>
      <c r="H142" s="171" t="str">
        <f t="shared" si="249"/>
        <v>bd.</v>
      </c>
      <c r="I142" s="171" t="str">
        <f t="shared" si="249"/>
        <v>bd.</v>
      </c>
      <c r="J142" s="171" t="str">
        <f t="shared" si="249"/>
        <v>bd.</v>
      </c>
      <c r="K142" s="171" t="str">
        <f t="shared" ca="1" si="249"/>
        <v>bd.</v>
      </c>
      <c r="L142" s="171" t="str">
        <f t="shared" ca="1" si="249"/>
        <v>bd.</v>
      </c>
      <c r="M142" s="171" t="str">
        <f t="shared" ca="1" si="249"/>
        <v>bd.</v>
      </c>
      <c r="N142" s="171" t="str">
        <f t="shared" ca="1" si="249"/>
        <v>bd.</v>
      </c>
      <c r="O142" s="171" t="str">
        <f t="shared" ca="1" si="249"/>
        <v>bd.</v>
      </c>
      <c r="P142" s="171" t="str">
        <f t="shared" ca="1" si="249"/>
        <v>bd.</v>
      </c>
      <c r="Q142" s="171" t="str">
        <f t="shared" ca="1" si="249"/>
        <v>bd.</v>
      </c>
      <c r="R142" s="171" t="str">
        <f t="shared" ca="1" si="249"/>
        <v>bd.</v>
      </c>
      <c r="S142" s="171" t="str">
        <f t="shared" ca="1" si="249"/>
        <v>bd.</v>
      </c>
      <c r="T142" s="171" t="str">
        <f t="shared" ca="1" si="249"/>
        <v>bd.</v>
      </c>
      <c r="U142" s="171" t="str">
        <f t="shared" ca="1" si="249"/>
        <v>bd.</v>
      </c>
      <c r="V142" s="171" t="str">
        <f t="shared" ca="1" si="249"/>
        <v>bd.</v>
      </c>
      <c r="W142" s="171" t="str">
        <f t="shared" ca="1" si="249"/>
        <v>bd.</v>
      </c>
      <c r="X142" s="171" t="str">
        <f t="shared" ref="X142" ca="1" si="250">IFERROR(ROUND((X65-X66)/X87,4),"bd.")</f>
        <v>bd.</v>
      </c>
      <c r="Y142" s="171" t="str">
        <f t="shared" ref="Y142:AA142" ca="1" si="251">IFERROR(ROUND((Y65-Y66)/Y87,4),"bd.")</f>
        <v>bd.</v>
      </c>
      <c r="Z142" s="171" t="str">
        <f t="shared" ca="1" si="251"/>
        <v>bd.</v>
      </c>
      <c r="AA142" s="171" t="str">
        <f t="shared" ca="1" si="251"/>
        <v>bd.</v>
      </c>
      <c r="AB142" s="171" t="str">
        <f t="shared" ref="AB142:AE142" ca="1" si="252">IFERROR(ROUND((AB65-AB66)/AB87,4),"bd.")</f>
        <v>bd.</v>
      </c>
      <c r="AC142" s="171" t="str">
        <f t="shared" ca="1" si="252"/>
        <v>bd.</v>
      </c>
      <c r="AD142" s="171" t="str">
        <f t="shared" ca="1" si="252"/>
        <v>bd.</v>
      </c>
      <c r="AE142" s="171" t="str">
        <f t="shared" ca="1" si="252"/>
        <v>bd.</v>
      </c>
    </row>
    <row r="143" spans="2:31"/>
    <row r="144" spans="2:31">
      <c r="B144" s="29" t="s">
        <v>618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619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620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621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622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623</v>
      </c>
      <c r="C150" s="19" t="s">
        <v>624</v>
      </c>
      <c r="D150" s="19" t="s">
        <v>625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626</v>
      </c>
      <c r="C151" s="52" t="s">
        <v>627</v>
      </c>
      <c r="D151" s="52" t="s">
        <v>611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4.5">
      <c r="B156" s="32" t="s">
        <v>278</v>
      </c>
      <c r="C156" s="36"/>
      <c r="D156" s="36"/>
      <c r="E156" s="36"/>
      <c r="F156" s="36"/>
      <c r="G156" s="32">
        <f t="shared" ref="G156:AE156" ca="1" si="253">LataProjekcji</f>
        <v>0</v>
      </c>
      <c r="H156" s="32">
        <f t="shared" ca="1" si="253"/>
        <v>0</v>
      </c>
      <c r="I156" s="32">
        <f t="shared" ca="1" si="253"/>
        <v>0</v>
      </c>
      <c r="J156" s="47" t="str">
        <f t="shared" si="253"/>
        <v/>
      </c>
      <c r="K156" s="32" t="str">
        <f t="shared" si="253"/>
        <v>Uzupełnij dane</v>
      </c>
      <c r="L156" s="32" t="str">
        <f t="shared" si="253"/>
        <v/>
      </c>
      <c r="M156" s="32" t="str">
        <f t="shared" si="253"/>
        <v/>
      </c>
      <c r="N156" s="32" t="str">
        <f t="shared" si="253"/>
        <v/>
      </c>
      <c r="O156" s="32" t="str">
        <f t="shared" si="253"/>
        <v/>
      </c>
      <c r="P156" s="32" t="str">
        <f t="shared" si="253"/>
        <v/>
      </c>
      <c r="Q156" s="32" t="str">
        <f t="shared" si="253"/>
        <v/>
      </c>
      <c r="R156" s="32" t="str">
        <f t="shared" si="253"/>
        <v/>
      </c>
      <c r="S156" s="32" t="str">
        <f t="shared" si="253"/>
        <v/>
      </c>
      <c r="T156" s="32" t="str">
        <f t="shared" si="253"/>
        <v/>
      </c>
      <c r="U156" s="32" t="str">
        <f t="shared" si="253"/>
        <v/>
      </c>
      <c r="V156" s="32" t="str">
        <f t="shared" si="253"/>
        <v/>
      </c>
      <c r="W156" s="32" t="str">
        <f t="shared" si="253"/>
        <v/>
      </c>
      <c r="X156" s="32" t="str">
        <f t="shared" si="253"/>
        <v/>
      </c>
      <c r="Y156" s="32" t="str">
        <f t="shared" si="253"/>
        <v/>
      </c>
      <c r="Z156" s="32" t="str">
        <f t="shared" si="253"/>
        <v/>
      </c>
      <c r="AA156" s="32" t="str">
        <f t="shared" si="253"/>
        <v/>
      </c>
      <c r="AB156" s="32" t="str">
        <f t="shared" si="253"/>
        <v/>
      </c>
      <c r="AC156" s="32" t="str">
        <f t="shared" si="253"/>
        <v/>
      </c>
      <c r="AD156" s="32" t="str">
        <f t="shared" si="253"/>
        <v/>
      </c>
      <c r="AE156" s="32" t="str">
        <f t="shared" si="253"/>
        <v/>
      </c>
    </row>
    <row r="157" spans="2:31"/>
    <row r="158" spans="2:31" ht="14.5">
      <c r="B158" s="150" t="s">
        <v>492</v>
      </c>
    </row>
    <row r="159" spans="2:31">
      <c r="B159" s="95" t="s">
        <v>493</v>
      </c>
      <c r="C159" s="96" t="s">
        <v>494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254">SUM(L160:L163)</f>
        <v>0</v>
      </c>
      <c r="M159" s="97">
        <f t="shared" si="254"/>
        <v>0</v>
      </c>
      <c r="N159" s="97">
        <f t="shared" si="254"/>
        <v>0</v>
      </c>
      <c r="O159" s="97">
        <f t="shared" si="254"/>
        <v>0</v>
      </c>
      <c r="P159" s="97">
        <f t="shared" si="254"/>
        <v>0</v>
      </c>
      <c r="Q159" s="97">
        <f t="shared" si="254"/>
        <v>0</v>
      </c>
      <c r="R159" s="97">
        <f t="shared" si="254"/>
        <v>0</v>
      </c>
      <c r="S159" s="97">
        <f t="shared" si="254"/>
        <v>0</v>
      </c>
      <c r="T159" s="97">
        <f t="shared" si="254"/>
        <v>0</v>
      </c>
      <c r="U159" s="97">
        <f t="shared" si="254"/>
        <v>0</v>
      </c>
      <c r="V159" s="97">
        <f t="shared" si="254"/>
        <v>0</v>
      </c>
      <c r="W159" s="97">
        <f t="shared" si="254"/>
        <v>0</v>
      </c>
      <c r="X159" s="97">
        <f t="shared" ref="X159" si="255">SUM(X160:X163)</f>
        <v>0</v>
      </c>
      <c r="Y159" s="97">
        <f t="shared" ref="Y159:AA159" si="256">SUM(Y160:Y163)</f>
        <v>0</v>
      </c>
      <c r="Z159" s="97">
        <f t="shared" si="256"/>
        <v>0</v>
      </c>
      <c r="AA159" s="97">
        <f t="shared" si="256"/>
        <v>0</v>
      </c>
      <c r="AB159" s="97">
        <f t="shared" ref="AB159:AE159" si="257">SUM(AB160:AB163)</f>
        <v>0</v>
      </c>
      <c r="AC159" s="97">
        <f t="shared" si="257"/>
        <v>0</v>
      </c>
      <c r="AD159" s="97">
        <f t="shared" si="257"/>
        <v>0</v>
      </c>
      <c r="AE159" s="97">
        <f t="shared" si="257"/>
        <v>0</v>
      </c>
    </row>
    <row r="160" spans="2:31">
      <c r="B160" s="93" t="s">
        <v>495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496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497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498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210</v>
      </c>
      <c r="C164" s="96" t="s">
        <v>499</v>
      </c>
      <c r="D164" s="96"/>
      <c r="E164" s="96"/>
      <c r="F164" s="96"/>
      <c r="G164" s="97"/>
      <c r="H164" s="97"/>
      <c r="I164" s="97"/>
      <c r="J164" s="97"/>
      <c r="K164" s="97">
        <f t="shared" ref="K164:W164" si="258">SUM(K165:K172)</f>
        <v>0</v>
      </c>
      <c r="L164" s="97">
        <f t="shared" ca="1" si="258"/>
        <v>0</v>
      </c>
      <c r="M164" s="97">
        <f t="shared" ca="1" si="258"/>
        <v>0</v>
      </c>
      <c r="N164" s="97">
        <f t="shared" ca="1" si="258"/>
        <v>0</v>
      </c>
      <c r="O164" s="97">
        <f t="shared" ca="1" si="258"/>
        <v>0</v>
      </c>
      <c r="P164" s="97">
        <f t="shared" ca="1" si="258"/>
        <v>0</v>
      </c>
      <c r="Q164" s="97">
        <f t="shared" ca="1" si="258"/>
        <v>0</v>
      </c>
      <c r="R164" s="97">
        <f t="shared" ca="1" si="258"/>
        <v>0</v>
      </c>
      <c r="S164" s="97">
        <f t="shared" ca="1" si="258"/>
        <v>0</v>
      </c>
      <c r="T164" s="97">
        <f t="shared" ca="1" si="258"/>
        <v>0</v>
      </c>
      <c r="U164" s="97">
        <f t="shared" ca="1" si="258"/>
        <v>0</v>
      </c>
      <c r="V164" s="97">
        <f t="shared" ca="1" si="258"/>
        <v>0</v>
      </c>
      <c r="W164" s="97">
        <f t="shared" ca="1" si="258"/>
        <v>0</v>
      </c>
      <c r="X164" s="97">
        <f t="shared" ref="X164" ca="1" si="259">SUM(X165:X172)</f>
        <v>0</v>
      </c>
      <c r="Y164" s="97">
        <f t="shared" ref="Y164:AA164" ca="1" si="260">SUM(Y165:Y172)</f>
        <v>0</v>
      </c>
      <c r="Z164" s="97">
        <f t="shared" ca="1" si="260"/>
        <v>0</v>
      </c>
      <c r="AA164" s="97">
        <f t="shared" ca="1" si="260"/>
        <v>0</v>
      </c>
      <c r="AB164" s="97">
        <f t="shared" ref="AB164:AE164" ca="1" si="261">SUM(AB165:AB172)</f>
        <v>0</v>
      </c>
      <c r="AC164" s="97">
        <f t="shared" ca="1" si="261"/>
        <v>0</v>
      </c>
      <c r="AD164" s="97">
        <f t="shared" ca="1" si="261"/>
        <v>0</v>
      </c>
      <c r="AE164" s="97">
        <f t="shared" ca="1" si="261"/>
        <v>0</v>
      </c>
    </row>
    <row r="165" spans="2:31">
      <c r="B165" s="93" t="s">
        <v>500</v>
      </c>
      <c r="C165" s="19" t="s">
        <v>501</v>
      </c>
      <c r="D165" s="19"/>
      <c r="E165" s="19"/>
      <c r="F165" s="19"/>
      <c r="G165" s="94"/>
      <c r="H165" s="94"/>
      <c r="I165" s="94"/>
      <c r="J165" s="94"/>
      <c r="K165" s="94">
        <f>'Środki trwałe'!K798</f>
        <v>0</v>
      </c>
      <c r="L165" s="94">
        <f ca="1">'Środki trwałe'!L798</f>
        <v>0</v>
      </c>
      <c r="M165" s="94">
        <f ca="1">'Środki trwałe'!M798</f>
        <v>0</v>
      </c>
      <c r="N165" s="94">
        <f ca="1">'Środki trwałe'!N798</f>
        <v>0</v>
      </c>
      <c r="O165" s="94">
        <f ca="1">'Środki trwałe'!O798</f>
        <v>0</v>
      </c>
      <c r="P165" s="94">
        <f ca="1">'Środki trwałe'!P798</f>
        <v>0</v>
      </c>
      <c r="Q165" s="94">
        <f ca="1">'Środki trwałe'!Q798</f>
        <v>0</v>
      </c>
      <c r="R165" s="94">
        <f ca="1">'Środki trwałe'!R798</f>
        <v>0</v>
      </c>
      <c r="S165" s="94">
        <f ca="1">'Środki trwałe'!S798</f>
        <v>0</v>
      </c>
      <c r="T165" s="94">
        <f ca="1">'Środki trwałe'!T798</f>
        <v>0</v>
      </c>
      <c r="U165" s="94">
        <f ca="1">'Środki trwałe'!U798</f>
        <v>0</v>
      </c>
      <c r="V165" s="94">
        <f ca="1">'Środki trwałe'!V798</f>
        <v>0</v>
      </c>
      <c r="W165" s="94">
        <f ca="1">'Środki trwałe'!W798</f>
        <v>0</v>
      </c>
      <c r="X165" s="94">
        <f ca="1">'Środki trwałe'!X798</f>
        <v>0</v>
      </c>
      <c r="Y165" s="94">
        <f ca="1">'Środki trwałe'!Y798</f>
        <v>0</v>
      </c>
      <c r="Z165" s="94">
        <f ca="1">'Środki trwałe'!Z798</f>
        <v>0</v>
      </c>
      <c r="AA165" s="94">
        <f ca="1">'Środki trwałe'!AA798</f>
        <v>0</v>
      </c>
      <c r="AB165" s="94">
        <f ca="1">'Środki trwałe'!AB798</f>
        <v>0</v>
      </c>
      <c r="AC165" s="94">
        <f ca="1">'Środki trwałe'!AC798</f>
        <v>0</v>
      </c>
      <c r="AD165" s="94">
        <f ca="1">'Środki trwałe'!AD798</f>
        <v>0</v>
      </c>
      <c r="AE165" s="94">
        <f ca="1">'Środki trwałe'!AE798</f>
        <v>0</v>
      </c>
    </row>
    <row r="166" spans="2:31">
      <c r="B166" s="52" t="s">
        <v>502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503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504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505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506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507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508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509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262">K159-K164</f>
        <v>0</v>
      </c>
      <c r="L173" s="97">
        <f t="shared" ca="1" si="262"/>
        <v>0</v>
      </c>
      <c r="M173" s="97">
        <f t="shared" ca="1" si="262"/>
        <v>0</v>
      </c>
      <c r="N173" s="97">
        <f t="shared" ca="1" si="262"/>
        <v>0</v>
      </c>
      <c r="O173" s="97">
        <f t="shared" ca="1" si="262"/>
        <v>0</v>
      </c>
      <c r="P173" s="97">
        <f t="shared" ca="1" si="262"/>
        <v>0</v>
      </c>
      <c r="Q173" s="97">
        <f t="shared" ca="1" si="262"/>
        <v>0</v>
      </c>
      <c r="R173" s="97">
        <f t="shared" ca="1" si="262"/>
        <v>0</v>
      </c>
      <c r="S173" s="97">
        <f t="shared" ca="1" si="262"/>
        <v>0</v>
      </c>
      <c r="T173" s="97">
        <f t="shared" ca="1" si="262"/>
        <v>0</v>
      </c>
      <c r="U173" s="97">
        <f t="shared" ca="1" si="262"/>
        <v>0</v>
      </c>
      <c r="V173" s="97">
        <f t="shared" ca="1" si="262"/>
        <v>0</v>
      </c>
      <c r="W173" s="97">
        <f t="shared" ca="1" si="262"/>
        <v>0</v>
      </c>
      <c r="X173" s="97">
        <f t="shared" ref="X173" ca="1" si="263">X159-X164</f>
        <v>0</v>
      </c>
      <c r="Y173" s="97">
        <f t="shared" ref="Y173:AA173" ca="1" si="264">Y159-Y164</f>
        <v>0</v>
      </c>
      <c r="Z173" s="97">
        <f t="shared" ca="1" si="264"/>
        <v>0</v>
      </c>
      <c r="AA173" s="97">
        <f t="shared" ca="1" si="264"/>
        <v>0</v>
      </c>
      <c r="AB173" s="97">
        <f t="shared" ref="AB173:AE173" ca="1" si="265">AB159-AB164</f>
        <v>0</v>
      </c>
      <c r="AC173" s="97">
        <f t="shared" ca="1" si="265"/>
        <v>0</v>
      </c>
      <c r="AD173" s="97">
        <f t="shared" ca="1" si="265"/>
        <v>0</v>
      </c>
      <c r="AE173" s="97">
        <f t="shared" ca="1" si="265"/>
        <v>0</v>
      </c>
    </row>
    <row r="174" spans="2:31">
      <c r="B174" s="17" t="s">
        <v>221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>Przychody!AE247</f>
        <v>0</v>
      </c>
    </row>
    <row r="175" spans="2:31">
      <c r="B175" s="37" t="s">
        <v>510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dotacji'!K286,0)</f>
        <v>0</v>
      </c>
      <c r="L175" s="33">
        <f ca="1">ROUND('Rozliczenie dotacji'!L286,0)</f>
        <v>0</v>
      </c>
      <c r="M175" s="33">
        <f ca="1">ROUND('Rozliczenie dotacji'!M286,0)</f>
        <v>0</v>
      </c>
      <c r="N175" s="33">
        <f ca="1">ROUND('Rozliczenie dotacji'!N286,0)</f>
        <v>0</v>
      </c>
      <c r="O175" s="33">
        <f ca="1">ROUND('Rozliczenie dotacji'!O286,0)</f>
        <v>0</v>
      </c>
      <c r="P175" s="33">
        <f ca="1">ROUND('Rozliczenie dotacji'!P286,0)</f>
        <v>0</v>
      </c>
      <c r="Q175" s="33">
        <f ca="1">ROUND('Rozliczenie dotacji'!Q286,0)</f>
        <v>0</v>
      </c>
      <c r="R175" s="33">
        <f ca="1">ROUND('Rozliczenie dotacji'!R286,0)</f>
        <v>0</v>
      </c>
      <c r="S175" s="33">
        <f ca="1">ROUND('Rozliczenie dotacji'!S286,0)</f>
        <v>0</v>
      </c>
      <c r="T175" s="33">
        <f ca="1">ROUND('Rozliczenie dotacji'!T286,0)</f>
        <v>0</v>
      </c>
      <c r="U175" s="33">
        <f ca="1">ROUND('Rozliczenie dotacji'!U286,0)</f>
        <v>0</v>
      </c>
      <c r="V175" s="33">
        <f ca="1">ROUND('Rozliczenie dotacji'!V286,0)</f>
        <v>0</v>
      </c>
      <c r="W175" s="33">
        <f ca="1">ROUND('Rozliczenie dotacji'!W286,0)</f>
        <v>0</v>
      </c>
      <c r="X175" s="33">
        <f ca="1">ROUND('Rozliczenie dotacji'!X286,0)</f>
        <v>0</v>
      </c>
      <c r="Y175" s="33">
        <f ca="1">ROUND('Rozliczenie dotacji'!Y286,0)</f>
        <v>0</v>
      </c>
      <c r="Z175" s="33">
        <f ca="1">ROUND('Rozliczenie dotacji'!Z286,0)</f>
        <v>0</v>
      </c>
      <c r="AA175" s="33">
        <f ca="1">ROUND('Rozliczenie dotacji'!AA286,0)</f>
        <v>0</v>
      </c>
      <c r="AB175" s="33">
        <f ca="1">ROUND('Rozliczenie dotacji'!AB286,0)</f>
        <v>0</v>
      </c>
      <c r="AC175" s="33">
        <f ca="1">ROUND('Rozliczenie dotacji'!AC286,0)</f>
        <v>0</v>
      </c>
      <c r="AD175" s="33">
        <f ca="1">ROUND('Rozliczenie dotacji'!AD286,0)</f>
        <v>0</v>
      </c>
      <c r="AE175" s="33">
        <f ca="1">ROUND('Rozliczenie dotacji'!AE286,0)</f>
        <v>0</v>
      </c>
    </row>
    <row r="176" spans="2:31">
      <c r="B176" s="91" t="s">
        <v>225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511</v>
      </c>
      <c r="C177" s="96" t="s">
        <v>512</v>
      </c>
      <c r="D177" s="96"/>
      <c r="E177" s="96"/>
      <c r="F177" s="96"/>
      <c r="G177" s="97"/>
      <c r="H177" s="97"/>
      <c r="I177" s="97"/>
      <c r="J177" s="97"/>
      <c r="K177" s="97">
        <f t="shared" ref="K177:W177" si="266">K173+K174-K176</f>
        <v>0</v>
      </c>
      <c r="L177" s="97">
        <f t="shared" ca="1" si="266"/>
        <v>0</v>
      </c>
      <c r="M177" s="97">
        <f t="shared" ca="1" si="266"/>
        <v>0</v>
      </c>
      <c r="N177" s="97">
        <f t="shared" ca="1" si="266"/>
        <v>0</v>
      </c>
      <c r="O177" s="97">
        <f t="shared" ca="1" si="266"/>
        <v>0</v>
      </c>
      <c r="P177" s="97">
        <f t="shared" ca="1" si="266"/>
        <v>0</v>
      </c>
      <c r="Q177" s="97">
        <f t="shared" ca="1" si="266"/>
        <v>0</v>
      </c>
      <c r="R177" s="97">
        <f t="shared" ca="1" si="266"/>
        <v>0</v>
      </c>
      <c r="S177" s="97">
        <f t="shared" ca="1" si="266"/>
        <v>0</v>
      </c>
      <c r="T177" s="97">
        <f t="shared" ca="1" si="266"/>
        <v>0</v>
      </c>
      <c r="U177" s="97">
        <f t="shared" ca="1" si="266"/>
        <v>0</v>
      </c>
      <c r="V177" s="97">
        <f t="shared" ca="1" si="266"/>
        <v>0</v>
      </c>
      <c r="W177" s="97">
        <f t="shared" ca="1" si="266"/>
        <v>0</v>
      </c>
      <c r="X177" s="97">
        <f t="shared" ref="X177" ca="1" si="267">X173+X174-X176</f>
        <v>0</v>
      </c>
      <c r="Y177" s="97">
        <f t="shared" ref="Y177:AA177" ca="1" si="268">Y173+Y174-Y176</f>
        <v>0</v>
      </c>
      <c r="Z177" s="97">
        <f t="shared" ca="1" si="268"/>
        <v>0</v>
      </c>
      <c r="AA177" s="97">
        <f t="shared" ca="1" si="268"/>
        <v>0</v>
      </c>
      <c r="AB177" s="97">
        <f t="shared" ref="AB177:AE177" ca="1" si="269">AB173+AB174-AB176</f>
        <v>0</v>
      </c>
      <c r="AC177" s="97">
        <f t="shared" ca="1" si="269"/>
        <v>0</v>
      </c>
      <c r="AD177" s="97">
        <f t="shared" ca="1" si="269"/>
        <v>0</v>
      </c>
      <c r="AE177" s="97">
        <f t="shared" ca="1" si="269"/>
        <v>0</v>
      </c>
    </row>
    <row r="178" spans="2:31">
      <c r="B178" s="17" t="s">
        <v>230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236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513</v>
      </c>
      <c r="C180" s="89" t="s">
        <v>514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515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270">K177+K178-K179</f>
        <v>0</v>
      </c>
      <c r="L181" s="97">
        <f t="shared" ca="1" si="270"/>
        <v>0</v>
      </c>
      <c r="M181" s="97">
        <f t="shared" ca="1" si="270"/>
        <v>0</v>
      </c>
      <c r="N181" s="97">
        <f t="shared" ca="1" si="270"/>
        <v>0</v>
      </c>
      <c r="O181" s="97">
        <f t="shared" ca="1" si="270"/>
        <v>0</v>
      </c>
      <c r="P181" s="97">
        <f t="shared" ca="1" si="270"/>
        <v>0</v>
      </c>
      <c r="Q181" s="97">
        <f t="shared" ca="1" si="270"/>
        <v>0</v>
      </c>
      <c r="R181" s="97">
        <f t="shared" ca="1" si="270"/>
        <v>0</v>
      </c>
      <c r="S181" s="97">
        <f t="shared" ca="1" si="270"/>
        <v>0</v>
      </c>
      <c r="T181" s="97">
        <f t="shared" ca="1" si="270"/>
        <v>0</v>
      </c>
      <c r="U181" s="97">
        <f t="shared" ca="1" si="270"/>
        <v>0</v>
      </c>
      <c r="V181" s="97">
        <f t="shared" ca="1" si="270"/>
        <v>0</v>
      </c>
      <c r="W181" s="97">
        <f t="shared" ca="1" si="270"/>
        <v>0</v>
      </c>
      <c r="X181" s="97">
        <f t="shared" ref="X181" ca="1" si="271">X177+X178-X179</f>
        <v>0</v>
      </c>
      <c r="Y181" s="97">
        <f t="shared" ref="Y181:AA181" ca="1" si="272">Y177+Y178-Y179</f>
        <v>0</v>
      </c>
      <c r="Z181" s="97">
        <f t="shared" ca="1" si="272"/>
        <v>0</v>
      </c>
      <c r="AA181" s="97">
        <f t="shared" ca="1" si="272"/>
        <v>0</v>
      </c>
      <c r="AB181" s="97">
        <f t="shared" ref="AB181:AE181" ca="1" si="273">AB177+AB178-AB179</f>
        <v>0</v>
      </c>
      <c r="AC181" s="97">
        <f t="shared" ca="1" si="273"/>
        <v>0</v>
      </c>
      <c r="AD181" s="97">
        <f t="shared" ca="1" si="273"/>
        <v>0</v>
      </c>
      <c r="AE181" s="97">
        <f t="shared" ca="1" si="273"/>
        <v>0</v>
      </c>
    </row>
    <row r="182" spans="2:31">
      <c r="B182" s="7" t="s">
        <v>516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517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274">K181+K182</f>
        <v>0</v>
      </c>
      <c r="L183" s="97">
        <f t="shared" ca="1" si="274"/>
        <v>0</v>
      </c>
      <c r="M183" s="97">
        <f t="shared" ca="1" si="274"/>
        <v>0</v>
      </c>
      <c r="N183" s="97">
        <f t="shared" ca="1" si="274"/>
        <v>0</v>
      </c>
      <c r="O183" s="97">
        <f t="shared" ca="1" si="274"/>
        <v>0</v>
      </c>
      <c r="P183" s="97">
        <f t="shared" ca="1" si="274"/>
        <v>0</v>
      </c>
      <c r="Q183" s="97">
        <f t="shared" ca="1" si="274"/>
        <v>0</v>
      </c>
      <c r="R183" s="97">
        <f t="shared" ca="1" si="274"/>
        <v>0</v>
      </c>
      <c r="S183" s="97">
        <f t="shared" ca="1" si="274"/>
        <v>0</v>
      </c>
      <c r="T183" s="97">
        <f t="shared" ca="1" si="274"/>
        <v>0</v>
      </c>
      <c r="U183" s="97">
        <f t="shared" ca="1" si="274"/>
        <v>0</v>
      </c>
      <c r="V183" s="97">
        <f t="shared" ca="1" si="274"/>
        <v>0</v>
      </c>
      <c r="W183" s="97">
        <f t="shared" ca="1" si="274"/>
        <v>0</v>
      </c>
      <c r="X183" s="97">
        <f t="shared" ref="X183" ca="1" si="275">X181+X182</f>
        <v>0</v>
      </c>
      <c r="Y183" s="97">
        <f t="shared" ref="Y183:AA183" ca="1" si="276">Y181+Y182</f>
        <v>0</v>
      </c>
      <c r="Z183" s="97">
        <f t="shared" ca="1" si="276"/>
        <v>0</v>
      </c>
      <c r="AA183" s="97">
        <f t="shared" ca="1" si="276"/>
        <v>0</v>
      </c>
      <c r="AB183" s="97">
        <f t="shared" ref="AB183:AE183" ca="1" si="277">AB181+AB182</f>
        <v>0</v>
      </c>
      <c r="AC183" s="97">
        <f t="shared" ca="1" si="277"/>
        <v>0</v>
      </c>
      <c r="AD183" s="97">
        <f t="shared" ca="1" si="277"/>
        <v>0</v>
      </c>
      <c r="AE183" s="97">
        <f t="shared" ca="1" si="277"/>
        <v>0</v>
      </c>
    </row>
    <row r="184" spans="2:31">
      <c r="B184" s="17" t="s">
        <v>246</v>
      </c>
      <c r="C184" s="19"/>
      <c r="D184" s="19" t="s">
        <v>518</v>
      </c>
      <c r="E184" s="19"/>
      <c r="F184" s="19"/>
      <c r="G184" s="18"/>
      <c r="H184" s="18"/>
      <c r="I184" s="18"/>
      <c r="J184" s="18"/>
      <c r="K184" s="18">
        <f t="shared" ref="K184:W184" si="278">IF(K183&lt;=0,0,ROUND(K183*CIT,0))</f>
        <v>0</v>
      </c>
      <c r="L184" s="18">
        <f t="shared" ca="1" si="278"/>
        <v>0</v>
      </c>
      <c r="M184" s="18">
        <f t="shared" ca="1" si="278"/>
        <v>0</v>
      </c>
      <c r="N184" s="18">
        <f t="shared" ca="1" si="278"/>
        <v>0</v>
      </c>
      <c r="O184" s="18">
        <f t="shared" ca="1" si="278"/>
        <v>0</v>
      </c>
      <c r="P184" s="18">
        <f t="shared" ca="1" si="278"/>
        <v>0</v>
      </c>
      <c r="Q184" s="18">
        <f t="shared" ca="1" si="278"/>
        <v>0</v>
      </c>
      <c r="R184" s="18">
        <f t="shared" ca="1" si="278"/>
        <v>0</v>
      </c>
      <c r="S184" s="18">
        <f t="shared" ca="1" si="278"/>
        <v>0</v>
      </c>
      <c r="T184" s="18">
        <f t="shared" ca="1" si="278"/>
        <v>0</v>
      </c>
      <c r="U184" s="18">
        <f t="shared" ca="1" si="278"/>
        <v>0</v>
      </c>
      <c r="V184" s="18">
        <f t="shared" ca="1" si="278"/>
        <v>0</v>
      </c>
      <c r="W184" s="18">
        <f t="shared" ca="1" si="278"/>
        <v>0</v>
      </c>
      <c r="X184" s="18">
        <f t="shared" ref="X184" ca="1" si="279">IF(X183&lt;=0,0,ROUND(X183*CIT,0))</f>
        <v>0</v>
      </c>
      <c r="Y184" s="18">
        <f t="shared" ref="Y184:AA184" ca="1" si="280">IF(Y183&lt;=0,0,ROUND(Y183*CIT,0))</f>
        <v>0</v>
      </c>
      <c r="Z184" s="18">
        <f t="shared" ca="1" si="280"/>
        <v>0</v>
      </c>
      <c r="AA184" s="18">
        <f t="shared" ca="1" si="280"/>
        <v>0</v>
      </c>
      <c r="AB184" s="18">
        <f t="shared" ref="AB184:AE184" ca="1" si="281">IF(AB183&lt;=0,0,ROUND(AB183*CIT,0))</f>
        <v>0</v>
      </c>
      <c r="AC184" s="18">
        <f t="shared" ca="1" si="281"/>
        <v>0</v>
      </c>
      <c r="AD184" s="18">
        <f t="shared" ca="1" si="281"/>
        <v>0</v>
      </c>
      <c r="AE184" s="18">
        <f t="shared" ca="1" si="281"/>
        <v>0</v>
      </c>
    </row>
    <row r="185" spans="2:31">
      <c r="B185" s="91" t="s">
        <v>519</v>
      </c>
      <c r="C185" s="89"/>
      <c r="D185" s="89" t="s">
        <v>518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520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282">L183-L184-L185</f>
        <v>0</v>
      </c>
      <c r="M186" s="97">
        <f t="shared" ca="1" si="282"/>
        <v>0</v>
      </c>
      <c r="N186" s="97">
        <f t="shared" ca="1" si="282"/>
        <v>0</v>
      </c>
      <c r="O186" s="97">
        <f t="shared" ca="1" si="282"/>
        <v>0</v>
      </c>
      <c r="P186" s="97">
        <f t="shared" ca="1" si="282"/>
        <v>0</v>
      </c>
      <c r="Q186" s="97">
        <f t="shared" ca="1" si="282"/>
        <v>0</v>
      </c>
      <c r="R186" s="97">
        <f t="shared" ca="1" si="282"/>
        <v>0</v>
      </c>
      <c r="S186" s="97">
        <f t="shared" ca="1" si="282"/>
        <v>0</v>
      </c>
      <c r="T186" s="97">
        <f t="shared" ca="1" si="282"/>
        <v>0</v>
      </c>
      <c r="U186" s="97">
        <f t="shared" ca="1" si="282"/>
        <v>0</v>
      </c>
      <c r="V186" s="97">
        <f t="shared" ca="1" si="282"/>
        <v>0</v>
      </c>
      <c r="W186" s="97">
        <f t="shared" ca="1" si="282"/>
        <v>0</v>
      </c>
      <c r="X186" s="97">
        <f t="shared" ref="X186" ca="1" si="283">X183-X184-X185</f>
        <v>0</v>
      </c>
      <c r="Y186" s="97">
        <f t="shared" ref="Y186:AA186" ca="1" si="284">Y183-Y184-Y185</f>
        <v>0</v>
      </c>
      <c r="Z186" s="97">
        <f t="shared" ca="1" si="284"/>
        <v>0</v>
      </c>
      <c r="AA186" s="97">
        <f t="shared" ca="1" si="284"/>
        <v>0</v>
      </c>
      <c r="AB186" s="97">
        <f t="shared" ref="AB186:AE186" ca="1" si="285">AB183-AB184-AB185</f>
        <v>0</v>
      </c>
      <c r="AC186" s="97">
        <f t="shared" ca="1" si="285"/>
        <v>0</v>
      </c>
      <c r="AD186" s="97">
        <f t="shared" ca="1" si="285"/>
        <v>0</v>
      </c>
      <c r="AE186" s="97">
        <f t="shared" ca="1" si="28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4.5">
      <c r="B189" s="150" t="s">
        <v>521</v>
      </c>
    </row>
    <row r="190" spans="2:31" ht="13">
      <c r="B190" s="151" t="s">
        <v>522</v>
      </c>
      <c r="C190" s="217"/>
      <c r="D190" s="217"/>
      <c r="E190" s="217"/>
      <c r="F190" s="217"/>
      <c r="G190" s="220">
        <f t="shared" ref="G190:AE190" ca="1" si="286">LataProjekcji</f>
        <v>0</v>
      </c>
      <c r="H190" s="220">
        <f t="shared" ca="1" si="286"/>
        <v>0</v>
      </c>
      <c r="I190" s="220">
        <f t="shared" ca="1" si="286"/>
        <v>0</v>
      </c>
      <c r="J190" s="221" t="str">
        <f t="shared" si="286"/>
        <v/>
      </c>
      <c r="K190" s="220" t="str">
        <f t="shared" si="286"/>
        <v>Uzupełnij dane</v>
      </c>
      <c r="L190" s="220" t="str">
        <f t="shared" si="286"/>
        <v/>
      </c>
      <c r="M190" s="220" t="str">
        <f t="shared" si="286"/>
        <v/>
      </c>
      <c r="N190" s="220" t="str">
        <f t="shared" si="286"/>
        <v/>
      </c>
      <c r="O190" s="220" t="str">
        <f t="shared" si="286"/>
        <v/>
      </c>
      <c r="P190" s="220" t="str">
        <f t="shared" si="286"/>
        <v/>
      </c>
      <c r="Q190" s="220" t="str">
        <f t="shared" si="286"/>
        <v/>
      </c>
      <c r="R190" s="220" t="str">
        <f t="shared" si="286"/>
        <v/>
      </c>
      <c r="S190" s="220" t="str">
        <f t="shared" si="286"/>
        <v/>
      </c>
      <c r="T190" s="220" t="str">
        <f t="shared" si="286"/>
        <v/>
      </c>
      <c r="U190" s="220" t="str">
        <f t="shared" si="286"/>
        <v/>
      </c>
      <c r="V190" s="220" t="str">
        <f t="shared" si="286"/>
        <v/>
      </c>
      <c r="W190" s="220" t="str">
        <f t="shared" si="286"/>
        <v/>
      </c>
      <c r="X190" s="220" t="str">
        <f t="shared" si="286"/>
        <v/>
      </c>
      <c r="Y190" s="220" t="str">
        <f t="shared" si="286"/>
        <v/>
      </c>
      <c r="Z190" s="220" t="str">
        <f t="shared" si="286"/>
        <v/>
      </c>
      <c r="AA190" s="220" t="str">
        <f t="shared" si="286"/>
        <v/>
      </c>
      <c r="AB190" s="220" t="str">
        <f t="shared" si="286"/>
        <v/>
      </c>
      <c r="AC190" s="220" t="str">
        <f t="shared" si="286"/>
        <v/>
      </c>
      <c r="AD190" s="220" t="str">
        <f t="shared" si="286"/>
        <v/>
      </c>
      <c r="AE190" s="220" t="str">
        <f t="shared" si="286"/>
        <v/>
      </c>
    </row>
    <row r="191" spans="2:31">
      <c r="B191" s="98" t="s">
        <v>105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287">K192+K197+K206+K207+K208</f>
        <v>0</v>
      </c>
      <c r="L191" s="97">
        <f t="shared" ca="1" si="287"/>
        <v>0</v>
      </c>
      <c r="M191" s="97">
        <f t="shared" ca="1" si="287"/>
        <v>0</v>
      </c>
      <c r="N191" s="97">
        <f t="shared" ca="1" si="287"/>
        <v>0</v>
      </c>
      <c r="O191" s="97">
        <f t="shared" ca="1" si="287"/>
        <v>0</v>
      </c>
      <c r="P191" s="97">
        <f t="shared" ca="1" si="287"/>
        <v>0</v>
      </c>
      <c r="Q191" s="97">
        <f t="shared" ca="1" si="287"/>
        <v>0</v>
      </c>
      <c r="R191" s="97">
        <f t="shared" ca="1" si="287"/>
        <v>0</v>
      </c>
      <c r="S191" s="97">
        <f t="shared" ca="1" si="287"/>
        <v>0</v>
      </c>
      <c r="T191" s="97">
        <f t="shared" ca="1" si="287"/>
        <v>0</v>
      </c>
      <c r="U191" s="97">
        <f t="shared" ca="1" si="287"/>
        <v>0</v>
      </c>
      <c r="V191" s="97">
        <f t="shared" ca="1" si="287"/>
        <v>0</v>
      </c>
      <c r="W191" s="97">
        <f t="shared" ca="1" si="287"/>
        <v>0</v>
      </c>
      <c r="X191" s="97">
        <f t="shared" ref="X191" ca="1" si="288">X192+X197+X206+X207+X208</f>
        <v>0</v>
      </c>
      <c r="Y191" s="97">
        <f t="shared" ref="Y191:AA191" ca="1" si="289">Y192+Y197+Y206+Y207+Y208</f>
        <v>0</v>
      </c>
      <c r="Z191" s="97">
        <f t="shared" ca="1" si="289"/>
        <v>0</v>
      </c>
      <c r="AA191" s="97">
        <f t="shared" ca="1" si="289"/>
        <v>0</v>
      </c>
      <c r="AB191" s="97">
        <f t="shared" ref="AB191:AE191" ca="1" si="290">AB192+AB197+AB206+AB207+AB208</f>
        <v>0</v>
      </c>
      <c r="AC191" s="97">
        <f t="shared" ca="1" si="290"/>
        <v>0</v>
      </c>
      <c r="AD191" s="97">
        <f t="shared" ca="1" si="290"/>
        <v>0</v>
      </c>
      <c r="AE191" s="97">
        <f t="shared" ca="1" si="290"/>
        <v>0</v>
      </c>
    </row>
    <row r="192" spans="2:31">
      <c r="B192" s="103" t="s">
        <v>523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291">SUM(K193:K196)</f>
        <v>0</v>
      </c>
      <c r="L192" s="102">
        <f t="shared" ca="1" si="291"/>
        <v>0</v>
      </c>
      <c r="M192" s="102">
        <f t="shared" ca="1" si="291"/>
        <v>0</v>
      </c>
      <c r="N192" s="102">
        <f t="shared" ca="1" si="291"/>
        <v>0</v>
      </c>
      <c r="O192" s="102">
        <f t="shared" ca="1" si="291"/>
        <v>0</v>
      </c>
      <c r="P192" s="102">
        <f t="shared" ca="1" si="291"/>
        <v>0</v>
      </c>
      <c r="Q192" s="102">
        <f t="shared" ca="1" si="291"/>
        <v>0</v>
      </c>
      <c r="R192" s="102">
        <f t="shared" ca="1" si="291"/>
        <v>0</v>
      </c>
      <c r="S192" s="102">
        <f t="shared" ca="1" si="291"/>
        <v>0</v>
      </c>
      <c r="T192" s="102">
        <f t="shared" ca="1" si="291"/>
        <v>0</v>
      </c>
      <c r="U192" s="102">
        <f t="shared" ca="1" si="291"/>
        <v>0</v>
      </c>
      <c r="V192" s="102">
        <f t="shared" ca="1" si="291"/>
        <v>0</v>
      </c>
      <c r="W192" s="102">
        <f t="shared" ca="1" si="291"/>
        <v>0</v>
      </c>
      <c r="X192" s="102">
        <f t="shared" ref="X192" ca="1" si="292">SUM(X193:X196)</f>
        <v>0</v>
      </c>
      <c r="Y192" s="102">
        <f t="shared" ref="Y192:AA192" ca="1" si="293">SUM(Y193:Y196)</f>
        <v>0</v>
      </c>
      <c r="Z192" s="102">
        <f t="shared" ca="1" si="293"/>
        <v>0</v>
      </c>
      <c r="AA192" s="102">
        <f t="shared" ca="1" si="293"/>
        <v>0</v>
      </c>
      <c r="AB192" s="102">
        <f t="shared" ref="AB192:AE192" ca="1" si="294">SUM(AB193:AB196)</f>
        <v>0</v>
      </c>
      <c r="AC192" s="102">
        <f t="shared" ca="1" si="294"/>
        <v>0</v>
      </c>
      <c r="AD192" s="102">
        <f t="shared" ca="1" si="294"/>
        <v>0</v>
      </c>
      <c r="AE192" s="102">
        <f t="shared" ca="1" si="294"/>
        <v>0</v>
      </c>
    </row>
    <row r="193" spans="2:31">
      <c r="B193" s="39" t="s">
        <v>524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trwałe'!K788,0)</f>
        <v>0</v>
      </c>
      <c r="L193" s="41">
        <f ca="1">IF(LataProjekcji&lt;=Koniec,'Środki trwałe'!L788,0)</f>
        <v>0</v>
      </c>
      <c r="M193" s="41">
        <f ca="1">IF(LataProjekcji&lt;=Koniec,'Środki trwałe'!M788,0)</f>
        <v>0</v>
      </c>
      <c r="N193" s="41">
        <f ca="1">IF(LataProjekcji&lt;=Koniec,'Środki trwałe'!N788,0)</f>
        <v>0</v>
      </c>
      <c r="O193" s="41">
        <f ca="1">IF(LataProjekcji&lt;=Koniec,'Środki trwałe'!O788,0)</f>
        <v>0</v>
      </c>
      <c r="P193" s="41">
        <f ca="1">IF(LataProjekcji&lt;=Koniec,'Środki trwałe'!P788,0)</f>
        <v>0</v>
      </c>
      <c r="Q193" s="41">
        <f ca="1">IF(LataProjekcji&lt;=Koniec,'Środki trwałe'!Q788,0)</f>
        <v>0</v>
      </c>
      <c r="R193" s="41">
        <f ca="1">IF(LataProjekcji&lt;=Koniec,'Środki trwałe'!R788,0)</f>
        <v>0</v>
      </c>
      <c r="S193" s="41">
        <f ca="1">IF(LataProjekcji&lt;=Koniec,'Środki trwałe'!S788,0)</f>
        <v>0</v>
      </c>
      <c r="T193" s="41">
        <f ca="1">IF(LataProjekcji&lt;=Koniec,'Środki trwałe'!T788,0)</f>
        <v>0</v>
      </c>
      <c r="U193" s="41">
        <f ca="1">IF(LataProjekcji&lt;=Koniec,'Środki trwałe'!U788,0)</f>
        <v>0</v>
      </c>
      <c r="V193" s="41">
        <f ca="1">IF(LataProjekcji&lt;=Koniec,'Środki trwałe'!V788,0)</f>
        <v>0</v>
      </c>
      <c r="W193" s="41">
        <f ca="1">IF(LataProjekcji&lt;=Koniec,'Środki trwałe'!W788,0)</f>
        <v>0</v>
      </c>
      <c r="X193" s="41">
        <f ca="1">IF(LataProjekcji&lt;=Koniec,'Środki trwałe'!X788,0)</f>
        <v>0</v>
      </c>
      <c r="Y193" s="41">
        <f ca="1">IF(LataProjekcji&lt;=Koniec,'Środki trwałe'!Y788,0)</f>
        <v>0</v>
      </c>
      <c r="Z193" s="41">
        <f ca="1">IF(LataProjekcji&lt;=Koniec,'Środki trwałe'!Z788,0)</f>
        <v>0</v>
      </c>
      <c r="AA193" s="41">
        <f ca="1">IF(LataProjekcji&lt;=Koniec,'Środki trwałe'!AA788,0)</f>
        <v>0</v>
      </c>
      <c r="AB193" s="41">
        <f ca="1">IF(LataProjekcji&lt;=Koniec,'Środki trwałe'!AB788,0)</f>
        <v>0</v>
      </c>
      <c r="AC193" s="41">
        <f ca="1">IF(LataProjekcji&lt;=Koniec,'Środki trwałe'!AC788,0)</f>
        <v>0</v>
      </c>
      <c r="AD193" s="41">
        <f ca="1">IF(LataProjekcji&lt;=Koniec,'Środki trwałe'!AD788,0)</f>
        <v>0</v>
      </c>
      <c r="AE193" s="41">
        <f ca="1">IF(LataProjekcji&lt;=Koniec,'Środki trwałe'!AE788,0)</f>
        <v>0</v>
      </c>
    </row>
    <row r="194" spans="2:31">
      <c r="B194" s="39" t="s">
        <v>525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526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trwałe'!K789,0)</f>
        <v>0</v>
      </c>
      <c r="L195" s="41">
        <f ca="1">IF(LataProjekcji&lt;=Koniec,'Środki trwałe'!L789,0)</f>
        <v>0</v>
      </c>
      <c r="M195" s="41">
        <f ca="1">IF(LataProjekcji&lt;=Koniec,'Środki trwałe'!M789,0)</f>
        <v>0</v>
      </c>
      <c r="N195" s="41">
        <f ca="1">IF(LataProjekcji&lt;=Koniec,'Środki trwałe'!N789,0)</f>
        <v>0</v>
      </c>
      <c r="O195" s="41">
        <f ca="1">IF(LataProjekcji&lt;=Koniec,'Środki trwałe'!O789,0)</f>
        <v>0</v>
      </c>
      <c r="P195" s="41">
        <f ca="1">IF(LataProjekcji&lt;=Koniec,'Środki trwałe'!P789,0)</f>
        <v>0</v>
      </c>
      <c r="Q195" s="41">
        <f ca="1">IF(LataProjekcji&lt;=Koniec,'Środki trwałe'!Q789,0)</f>
        <v>0</v>
      </c>
      <c r="R195" s="41">
        <f ca="1">IF(LataProjekcji&lt;=Koniec,'Środki trwałe'!R789,0)</f>
        <v>0</v>
      </c>
      <c r="S195" s="41">
        <f ca="1">IF(LataProjekcji&lt;=Koniec,'Środki trwałe'!S789,0)</f>
        <v>0</v>
      </c>
      <c r="T195" s="41">
        <f ca="1">IF(LataProjekcji&lt;=Koniec,'Środki trwałe'!T789,0)</f>
        <v>0</v>
      </c>
      <c r="U195" s="41">
        <f ca="1">IF(LataProjekcji&lt;=Koniec,'Środki trwałe'!U789,0)</f>
        <v>0</v>
      </c>
      <c r="V195" s="41">
        <f ca="1">IF(LataProjekcji&lt;=Koniec,'Środki trwałe'!V789,0)</f>
        <v>0</v>
      </c>
      <c r="W195" s="41">
        <f ca="1">IF(LataProjekcji&lt;=Koniec,'Środki trwałe'!W789,0)</f>
        <v>0</v>
      </c>
      <c r="X195" s="41">
        <f ca="1">IF(LataProjekcji&lt;=Koniec,'Środki trwałe'!X789,0)</f>
        <v>0</v>
      </c>
      <c r="Y195" s="41">
        <f ca="1">IF(LataProjekcji&lt;=Koniec,'Środki trwałe'!Y789,0)</f>
        <v>0</v>
      </c>
      <c r="Z195" s="41">
        <f ca="1">IF(LataProjekcji&lt;=Koniec,'Środki trwałe'!Z789,0)</f>
        <v>0</v>
      </c>
      <c r="AA195" s="41">
        <f ca="1">IF(LataProjekcji&lt;=Koniec,'Środki trwałe'!AA789,0)</f>
        <v>0</v>
      </c>
      <c r="AB195" s="41">
        <f ca="1">IF(LataProjekcji&lt;=Koniec,'Środki trwałe'!AB789,0)</f>
        <v>0</v>
      </c>
      <c r="AC195" s="41">
        <f ca="1">IF(LataProjekcji&lt;=Koniec,'Środki trwałe'!AC789,0)</f>
        <v>0</v>
      </c>
      <c r="AD195" s="41">
        <f ca="1">IF(LataProjekcji&lt;=Koniec,'Środki trwałe'!AD789,0)</f>
        <v>0</v>
      </c>
      <c r="AE195" s="41">
        <f ca="1">IF(LataProjekcji&lt;=Koniec,'Środki trwałe'!AE789,0)</f>
        <v>0</v>
      </c>
    </row>
    <row r="196" spans="2:31">
      <c r="B196" s="39" t="s">
        <v>527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528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295">SUM(K198+K204+K205)</f>
        <v>0</v>
      </c>
      <c r="L197" s="33">
        <f t="shared" ca="1" si="295"/>
        <v>0</v>
      </c>
      <c r="M197" s="33">
        <f t="shared" ca="1" si="295"/>
        <v>0</v>
      </c>
      <c r="N197" s="33">
        <f t="shared" ca="1" si="295"/>
        <v>0</v>
      </c>
      <c r="O197" s="33">
        <f t="shared" ca="1" si="295"/>
        <v>0</v>
      </c>
      <c r="P197" s="33">
        <f t="shared" ca="1" si="295"/>
        <v>0</v>
      </c>
      <c r="Q197" s="33">
        <f t="shared" ca="1" si="295"/>
        <v>0</v>
      </c>
      <c r="R197" s="33">
        <f t="shared" ca="1" si="295"/>
        <v>0</v>
      </c>
      <c r="S197" s="33">
        <f t="shared" ca="1" si="295"/>
        <v>0</v>
      </c>
      <c r="T197" s="33">
        <f t="shared" ca="1" si="295"/>
        <v>0</v>
      </c>
      <c r="U197" s="33">
        <f t="shared" ca="1" si="295"/>
        <v>0</v>
      </c>
      <c r="V197" s="33">
        <f t="shared" ca="1" si="295"/>
        <v>0</v>
      </c>
      <c r="W197" s="33">
        <f t="shared" ca="1" si="295"/>
        <v>0</v>
      </c>
      <c r="X197" s="33">
        <f t="shared" ref="X197" ca="1" si="296">SUM(X198+X204+X205)</f>
        <v>0</v>
      </c>
      <c r="Y197" s="33">
        <f t="shared" ref="Y197:AA197" ca="1" si="297">SUM(Y198+Y204+Y205)</f>
        <v>0</v>
      </c>
      <c r="Z197" s="33">
        <f t="shared" ca="1" si="297"/>
        <v>0</v>
      </c>
      <c r="AA197" s="33">
        <f t="shared" ca="1" si="297"/>
        <v>0</v>
      </c>
      <c r="AB197" s="33">
        <f t="shared" ref="AB197:AE197" ca="1" si="298">SUM(AB198+AB204+AB205)</f>
        <v>0</v>
      </c>
      <c r="AC197" s="33">
        <f t="shared" ca="1" si="298"/>
        <v>0</v>
      </c>
      <c r="AD197" s="33">
        <f t="shared" ca="1" si="298"/>
        <v>0</v>
      </c>
      <c r="AE197" s="33">
        <f t="shared" ca="1" si="298"/>
        <v>0</v>
      </c>
    </row>
    <row r="198" spans="2:31">
      <c r="B198" s="39" t="s">
        <v>529</v>
      </c>
      <c r="C198" s="40"/>
      <c r="D198" s="40"/>
      <c r="E198" s="40"/>
      <c r="F198" s="40"/>
      <c r="G198" s="41"/>
      <c r="H198" s="41"/>
      <c r="I198" s="41"/>
      <c r="K198" s="41">
        <f t="shared" ref="K198:W198" si="299">SUM(K199:K203)</f>
        <v>0</v>
      </c>
      <c r="L198" s="41">
        <f t="shared" ca="1" si="299"/>
        <v>0</v>
      </c>
      <c r="M198" s="41">
        <f t="shared" ca="1" si="299"/>
        <v>0</v>
      </c>
      <c r="N198" s="41">
        <f t="shared" ca="1" si="299"/>
        <v>0</v>
      </c>
      <c r="O198" s="41">
        <f t="shared" ca="1" si="299"/>
        <v>0</v>
      </c>
      <c r="P198" s="41">
        <f t="shared" ca="1" si="299"/>
        <v>0</v>
      </c>
      <c r="Q198" s="41">
        <f t="shared" ca="1" si="299"/>
        <v>0</v>
      </c>
      <c r="R198" s="41">
        <f t="shared" ca="1" si="299"/>
        <v>0</v>
      </c>
      <c r="S198" s="41">
        <f t="shared" ca="1" si="299"/>
        <v>0</v>
      </c>
      <c r="T198" s="41">
        <f t="shared" ca="1" si="299"/>
        <v>0</v>
      </c>
      <c r="U198" s="41">
        <f t="shared" ca="1" si="299"/>
        <v>0</v>
      </c>
      <c r="V198" s="41">
        <f t="shared" ca="1" si="299"/>
        <v>0</v>
      </c>
      <c r="W198" s="41">
        <f t="shared" ca="1" si="299"/>
        <v>0</v>
      </c>
      <c r="X198" s="41">
        <f t="shared" ref="X198" ca="1" si="300">SUM(X199:X203)</f>
        <v>0</v>
      </c>
      <c r="Y198" s="41">
        <f t="shared" ref="Y198:AA198" ca="1" si="301">SUM(Y199:Y203)</f>
        <v>0</v>
      </c>
      <c r="Z198" s="41">
        <f t="shared" ca="1" si="301"/>
        <v>0</v>
      </c>
      <c r="AA198" s="41">
        <f t="shared" ca="1" si="301"/>
        <v>0</v>
      </c>
      <c r="AB198" s="41">
        <f t="shared" ref="AB198:AE198" ca="1" si="302">SUM(AB199:AB203)</f>
        <v>0</v>
      </c>
      <c r="AC198" s="41">
        <f t="shared" ca="1" si="302"/>
        <v>0</v>
      </c>
      <c r="AD198" s="41">
        <f t="shared" ca="1" si="302"/>
        <v>0</v>
      </c>
      <c r="AE198" s="41">
        <f t="shared" ca="1" si="302"/>
        <v>0</v>
      </c>
    </row>
    <row r="199" spans="2:31">
      <c r="B199" s="8" t="s">
        <v>530</v>
      </c>
      <c r="G199" s="5"/>
      <c r="H199" s="5"/>
      <c r="I199" s="5"/>
      <c r="K199" s="5">
        <f>IF(LataProjekcji&lt;=Koniec,'Środki trwałe'!K791,0)</f>
        <v>0</v>
      </c>
      <c r="L199" s="5">
        <f ca="1">IF(LataProjekcji&lt;=Koniec,'Środki trwałe'!L791,0)</f>
        <v>0</v>
      </c>
      <c r="M199" s="5">
        <f ca="1">IF(LataProjekcji&lt;=Koniec,'Środki trwałe'!M791,0)</f>
        <v>0</v>
      </c>
      <c r="N199" s="5">
        <f ca="1">IF(LataProjekcji&lt;=Koniec,'Środki trwałe'!N791,0)</f>
        <v>0</v>
      </c>
      <c r="O199" s="5">
        <f ca="1">IF(LataProjekcji&lt;=Koniec,'Środki trwałe'!O791,0)</f>
        <v>0</v>
      </c>
      <c r="P199" s="5">
        <f ca="1">IF(LataProjekcji&lt;=Koniec,'Środki trwałe'!P791,0)</f>
        <v>0</v>
      </c>
      <c r="Q199" s="5">
        <f ca="1">IF(LataProjekcji&lt;=Koniec,'Środki trwałe'!Q791,0)</f>
        <v>0</v>
      </c>
      <c r="R199" s="5">
        <f ca="1">IF(LataProjekcji&lt;=Koniec,'Środki trwałe'!R791,0)</f>
        <v>0</v>
      </c>
      <c r="S199" s="5">
        <f ca="1">IF(LataProjekcji&lt;=Koniec,'Środki trwałe'!S791,0)</f>
        <v>0</v>
      </c>
      <c r="T199" s="5">
        <f ca="1">IF(LataProjekcji&lt;=Koniec,'Środki trwałe'!T791,0)</f>
        <v>0</v>
      </c>
      <c r="U199" s="5">
        <f ca="1">IF(LataProjekcji&lt;=Koniec,'Środki trwałe'!U791,0)</f>
        <v>0</v>
      </c>
      <c r="V199" s="5">
        <f ca="1">IF(LataProjekcji&lt;=Koniec,'Środki trwałe'!V791,0)</f>
        <v>0</v>
      </c>
      <c r="W199" s="5">
        <f ca="1">IF(LataProjekcji&lt;=Koniec,'Środki trwałe'!W791,0)</f>
        <v>0</v>
      </c>
      <c r="X199" s="5">
        <f ca="1">IF(LataProjekcji&lt;=Koniec,'Środki trwałe'!X791,0)</f>
        <v>0</v>
      </c>
      <c r="Y199" s="5">
        <f ca="1">IF(LataProjekcji&lt;=Koniec,'Środki trwałe'!Y791,0)</f>
        <v>0</v>
      </c>
      <c r="Z199" s="5">
        <f ca="1">IF(LataProjekcji&lt;=Koniec,'Środki trwałe'!Z791,0)</f>
        <v>0</v>
      </c>
      <c r="AA199" s="5">
        <f ca="1">IF(LataProjekcji&lt;=Koniec,'Środki trwałe'!AA791,0)</f>
        <v>0</v>
      </c>
      <c r="AB199" s="5">
        <f ca="1">IF(LataProjekcji&lt;=Koniec,'Środki trwałe'!AB791,0)</f>
        <v>0</v>
      </c>
      <c r="AC199" s="5">
        <f ca="1">IF(LataProjekcji&lt;=Koniec,'Środki trwałe'!AC791,0)</f>
        <v>0</v>
      </c>
      <c r="AD199" s="5">
        <f ca="1">IF(LataProjekcji&lt;=Koniec,'Środki trwałe'!AD791,0)</f>
        <v>0</v>
      </c>
      <c r="AE199" s="5">
        <f ca="1">IF(LataProjekcji&lt;=Koniec,'Środki trwałe'!AE791,0)</f>
        <v>0</v>
      </c>
    </row>
    <row r="200" spans="2:31">
      <c r="B200" s="8" t="s">
        <v>383</v>
      </c>
      <c r="G200" s="5"/>
      <c r="H200" s="5"/>
      <c r="I200" s="5"/>
      <c r="K200" s="5">
        <f>IF(LataProjekcji&lt;=Koniec,'Środki trwałe'!K792,0)</f>
        <v>0</v>
      </c>
      <c r="L200" s="5">
        <f ca="1">IF(LataProjekcji&lt;=Koniec,'Środki trwałe'!L792,0)</f>
        <v>0</v>
      </c>
      <c r="M200" s="5">
        <f ca="1">IF(LataProjekcji&lt;=Koniec,'Środki trwałe'!M792,0)</f>
        <v>0</v>
      </c>
      <c r="N200" s="5">
        <f ca="1">IF(LataProjekcji&lt;=Koniec,'Środki trwałe'!N792,0)</f>
        <v>0</v>
      </c>
      <c r="O200" s="5">
        <f ca="1">IF(LataProjekcji&lt;=Koniec,'Środki trwałe'!O792,0)</f>
        <v>0</v>
      </c>
      <c r="P200" s="5">
        <f ca="1">IF(LataProjekcji&lt;=Koniec,'Środki trwałe'!P792,0)</f>
        <v>0</v>
      </c>
      <c r="Q200" s="5">
        <f ca="1">IF(LataProjekcji&lt;=Koniec,'Środki trwałe'!Q792,0)</f>
        <v>0</v>
      </c>
      <c r="R200" s="5">
        <f ca="1">IF(LataProjekcji&lt;=Koniec,'Środki trwałe'!R792,0)</f>
        <v>0</v>
      </c>
      <c r="S200" s="5">
        <f ca="1">IF(LataProjekcji&lt;=Koniec,'Środki trwałe'!S792,0)</f>
        <v>0</v>
      </c>
      <c r="T200" s="5">
        <f ca="1">IF(LataProjekcji&lt;=Koniec,'Środki trwałe'!T792,0)</f>
        <v>0</v>
      </c>
      <c r="U200" s="5">
        <f ca="1">IF(LataProjekcji&lt;=Koniec,'Środki trwałe'!U792,0)</f>
        <v>0</v>
      </c>
      <c r="V200" s="5">
        <f ca="1">IF(LataProjekcji&lt;=Koniec,'Środki trwałe'!V792,0)</f>
        <v>0</v>
      </c>
      <c r="W200" s="5">
        <f ca="1">IF(LataProjekcji&lt;=Koniec,'Środki trwałe'!W792,0)</f>
        <v>0</v>
      </c>
      <c r="X200" s="5">
        <f ca="1">IF(LataProjekcji&lt;=Koniec,'Środki trwałe'!X792,0)</f>
        <v>0</v>
      </c>
      <c r="Y200" s="5">
        <f ca="1">IF(LataProjekcji&lt;=Koniec,'Środki trwałe'!Y792,0)</f>
        <v>0</v>
      </c>
      <c r="Z200" s="5">
        <f ca="1">IF(LataProjekcji&lt;=Koniec,'Środki trwałe'!Z792,0)</f>
        <v>0</v>
      </c>
      <c r="AA200" s="5">
        <f ca="1">IF(LataProjekcji&lt;=Koniec,'Środki trwałe'!AA792,0)</f>
        <v>0</v>
      </c>
      <c r="AB200" s="5">
        <f ca="1">IF(LataProjekcji&lt;=Koniec,'Środki trwałe'!AB792,0)</f>
        <v>0</v>
      </c>
      <c r="AC200" s="5">
        <f ca="1">IF(LataProjekcji&lt;=Koniec,'Środki trwałe'!AC792,0)</f>
        <v>0</v>
      </c>
      <c r="AD200" s="5">
        <f ca="1">IF(LataProjekcji&lt;=Koniec,'Środki trwałe'!AD792,0)</f>
        <v>0</v>
      </c>
      <c r="AE200" s="5">
        <f ca="1">IF(LataProjekcji&lt;=Koniec,'Środki trwałe'!AE792,0)</f>
        <v>0</v>
      </c>
    </row>
    <row r="201" spans="2:31">
      <c r="B201" s="8" t="s">
        <v>384</v>
      </c>
      <c r="G201" s="5"/>
      <c r="H201" s="5"/>
      <c r="I201" s="5"/>
      <c r="K201" s="5">
        <f>IF(LataProjekcji&lt;=Koniec,'Środki trwałe'!K793,0)</f>
        <v>0</v>
      </c>
      <c r="L201" s="5">
        <f ca="1">IF(LataProjekcji&lt;=Koniec,'Środki trwałe'!L793,0)</f>
        <v>0</v>
      </c>
      <c r="M201" s="5">
        <f ca="1">IF(LataProjekcji&lt;=Koniec,'Środki trwałe'!M793,0)</f>
        <v>0</v>
      </c>
      <c r="N201" s="5">
        <f ca="1">IF(LataProjekcji&lt;=Koniec,'Środki trwałe'!N793,0)</f>
        <v>0</v>
      </c>
      <c r="O201" s="5">
        <f ca="1">IF(LataProjekcji&lt;=Koniec,'Środki trwałe'!O793,0)</f>
        <v>0</v>
      </c>
      <c r="P201" s="5">
        <f ca="1">IF(LataProjekcji&lt;=Koniec,'Środki trwałe'!P793,0)</f>
        <v>0</v>
      </c>
      <c r="Q201" s="5">
        <f ca="1">IF(LataProjekcji&lt;=Koniec,'Środki trwałe'!Q793,0)</f>
        <v>0</v>
      </c>
      <c r="R201" s="5">
        <f ca="1">IF(LataProjekcji&lt;=Koniec,'Środki trwałe'!R793,0)</f>
        <v>0</v>
      </c>
      <c r="S201" s="5">
        <f ca="1">IF(LataProjekcji&lt;=Koniec,'Środki trwałe'!S793,0)</f>
        <v>0</v>
      </c>
      <c r="T201" s="5">
        <f ca="1">IF(LataProjekcji&lt;=Koniec,'Środki trwałe'!T793,0)</f>
        <v>0</v>
      </c>
      <c r="U201" s="5">
        <f ca="1">IF(LataProjekcji&lt;=Koniec,'Środki trwałe'!U793,0)</f>
        <v>0</v>
      </c>
      <c r="V201" s="5">
        <f ca="1">IF(LataProjekcji&lt;=Koniec,'Środki trwałe'!V793,0)</f>
        <v>0</v>
      </c>
      <c r="W201" s="5">
        <f ca="1">IF(LataProjekcji&lt;=Koniec,'Środki trwałe'!W793,0)</f>
        <v>0</v>
      </c>
      <c r="X201" s="5">
        <f ca="1">IF(LataProjekcji&lt;=Koniec,'Środki trwałe'!X793,0)</f>
        <v>0</v>
      </c>
      <c r="Y201" s="5">
        <f ca="1">IF(LataProjekcji&lt;=Koniec,'Środki trwałe'!Y793,0)</f>
        <v>0</v>
      </c>
      <c r="Z201" s="5">
        <f ca="1">IF(LataProjekcji&lt;=Koniec,'Środki trwałe'!Z793,0)</f>
        <v>0</v>
      </c>
      <c r="AA201" s="5">
        <f ca="1">IF(LataProjekcji&lt;=Koniec,'Środki trwałe'!AA793,0)</f>
        <v>0</v>
      </c>
      <c r="AB201" s="5">
        <f ca="1">IF(LataProjekcji&lt;=Koniec,'Środki trwałe'!AB793,0)</f>
        <v>0</v>
      </c>
      <c r="AC201" s="5">
        <f ca="1">IF(LataProjekcji&lt;=Koniec,'Środki trwałe'!AC793,0)</f>
        <v>0</v>
      </c>
      <c r="AD201" s="5">
        <f ca="1">IF(LataProjekcji&lt;=Koniec,'Środki trwałe'!AD793,0)</f>
        <v>0</v>
      </c>
      <c r="AE201" s="5">
        <f ca="1">IF(LataProjekcji&lt;=Koniec,'Środki trwałe'!AE793,0)</f>
        <v>0</v>
      </c>
    </row>
    <row r="202" spans="2:31">
      <c r="B202" s="8" t="s">
        <v>385</v>
      </c>
      <c r="G202" s="5"/>
      <c r="H202" s="5"/>
      <c r="I202" s="5"/>
      <c r="K202" s="5">
        <f>IF(LataProjekcji&lt;=Koniec,'Środki trwałe'!K794,0)</f>
        <v>0</v>
      </c>
      <c r="L202" s="5">
        <f ca="1">IF(LataProjekcji&lt;=Koniec,'Środki trwałe'!L794,0)</f>
        <v>0</v>
      </c>
      <c r="M202" s="5">
        <f ca="1">IF(LataProjekcji&lt;=Koniec,'Środki trwałe'!M794,0)</f>
        <v>0</v>
      </c>
      <c r="N202" s="5">
        <f ca="1">IF(LataProjekcji&lt;=Koniec,'Środki trwałe'!N794,0)</f>
        <v>0</v>
      </c>
      <c r="O202" s="5">
        <f ca="1">IF(LataProjekcji&lt;=Koniec,'Środki trwałe'!O794,0)</f>
        <v>0</v>
      </c>
      <c r="P202" s="5">
        <f ca="1">IF(LataProjekcji&lt;=Koniec,'Środki trwałe'!P794,0)</f>
        <v>0</v>
      </c>
      <c r="Q202" s="5">
        <f ca="1">IF(LataProjekcji&lt;=Koniec,'Środki trwałe'!Q794,0)</f>
        <v>0</v>
      </c>
      <c r="R202" s="5">
        <f ca="1">IF(LataProjekcji&lt;=Koniec,'Środki trwałe'!R794,0)</f>
        <v>0</v>
      </c>
      <c r="S202" s="5">
        <f ca="1">IF(LataProjekcji&lt;=Koniec,'Środki trwałe'!S794,0)</f>
        <v>0</v>
      </c>
      <c r="T202" s="5">
        <f ca="1">IF(LataProjekcji&lt;=Koniec,'Środki trwałe'!T794,0)</f>
        <v>0</v>
      </c>
      <c r="U202" s="5">
        <f ca="1">IF(LataProjekcji&lt;=Koniec,'Środki trwałe'!U794,0)</f>
        <v>0</v>
      </c>
      <c r="V202" s="5">
        <f ca="1">IF(LataProjekcji&lt;=Koniec,'Środki trwałe'!V794,0)</f>
        <v>0</v>
      </c>
      <c r="W202" s="5">
        <f ca="1">IF(LataProjekcji&lt;=Koniec,'Środki trwałe'!W794,0)</f>
        <v>0</v>
      </c>
      <c r="X202" s="5">
        <f ca="1">IF(LataProjekcji&lt;=Koniec,'Środki trwałe'!X794,0)</f>
        <v>0</v>
      </c>
      <c r="Y202" s="5">
        <f ca="1">IF(LataProjekcji&lt;=Koniec,'Środki trwałe'!Y794,0)</f>
        <v>0</v>
      </c>
      <c r="Z202" s="5">
        <f ca="1">IF(LataProjekcji&lt;=Koniec,'Środki trwałe'!Z794,0)</f>
        <v>0</v>
      </c>
      <c r="AA202" s="5">
        <f ca="1">IF(LataProjekcji&lt;=Koniec,'Środki trwałe'!AA794,0)</f>
        <v>0</v>
      </c>
      <c r="AB202" s="5">
        <f ca="1">IF(LataProjekcji&lt;=Koniec,'Środki trwałe'!AB794,0)</f>
        <v>0</v>
      </c>
      <c r="AC202" s="5">
        <f ca="1">IF(LataProjekcji&lt;=Koniec,'Środki trwałe'!AC794,0)</f>
        <v>0</v>
      </c>
      <c r="AD202" s="5">
        <f ca="1">IF(LataProjekcji&lt;=Koniec,'Środki trwałe'!AD794,0)</f>
        <v>0</v>
      </c>
      <c r="AE202" s="5">
        <f ca="1">IF(LataProjekcji&lt;=Koniec,'Środki trwałe'!AE794,0)</f>
        <v>0</v>
      </c>
    </row>
    <row r="203" spans="2:31">
      <c r="B203" s="8" t="s">
        <v>386</v>
      </c>
      <c r="G203" s="5"/>
      <c r="H203" s="5"/>
      <c r="I203" s="5"/>
      <c r="K203" s="5">
        <f>IF(LataProjekcji&lt;=Koniec,'Środki trwałe'!K795,0)</f>
        <v>0</v>
      </c>
      <c r="L203" s="5">
        <f ca="1">IF(LataProjekcji&lt;=Koniec,'Środki trwałe'!L795,0)</f>
        <v>0</v>
      </c>
      <c r="M203" s="5">
        <f ca="1">IF(LataProjekcji&lt;=Koniec,'Środki trwałe'!M795,0)</f>
        <v>0</v>
      </c>
      <c r="N203" s="5">
        <f ca="1">IF(LataProjekcji&lt;=Koniec,'Środki trwałe'!N795,0)</f>
        <v>0</v>
      </c>
      <c r="O203" s="5">
        <f ca="1">IF(LataProjekcji&lt;=Koniec,'Środki trwałe'!O795,0)</f>
        <v>0</v>
      </c>
      <c r="P203" s="5">
        <f ca="1">IF(LataProjekcji&lt;=Koniec,'Środki trwałe'!P795,0)</f>
        <v>0</v>
      </c>
      <c r="Q203" s="5">
        <f ca="1">IF(LataProjekcji&lt;=Koniec,'Środki trwałe'!Q795,0)</f>
        <v>0</v>
      </c>
      <c r="R203" s="5">
        <f ca="1">IF(LataProjekcji&lt;=Koniec,'Środki trwałe'!R795,0)</f>
        <v>0</v>
      </c>
      <c r="S203" s="5">
        <f ca="1">IF(LataProjekcji&lt;=Koniec,'Środki trwałe'!S795,0)</f>
        <v>0</v>
      </c>
      <c r="T203" s="5">
        <f ca="1">IF(LataProjekcji&lt;=Koniec,'Środki trwałe'!T795,0)</f>
        <v>0</v>
      </c>
      <c r="U203" s="5">
        <f ca="1">IF(LataProjekcji&lt;=Koniec,'Środki trwałe'!U795,0)</f>
        <v>0</v>
      </c>
      <c r="V203" s="5">
        <f ca="1">IF(LataProjekcji&lt;=Koniec,'Środki trwałe'!V795,0)</f>
        <v>0</v>
      </c>
      <c r="W203" s="5">
        <f ca="1">IF(LataProjekcji&lt;=Koniec,'Środki trwałe'!W795,0)</f>
        <v>0</v>
      </c>
      <c r="X203" s="5">
        <f ca="1">IF(LataProjekcji&lt;=Koniec,'Środki trwałe'!X795,0)</f>
        <v>0</v>
      </c>
      <c r="Y203" s="5">
        <f ca="1">IF(LataProjekcji&lt;=Koniec,'Środki trwałe'!Y795,0)</f>
        <v>0</v>
      </c>
      <c r="Z203" s="5">
        <f ca="1">IF(LataProjekcji&lt;=Koniec,'Środki trwałe'!Z795,0)</f>
        <v>0</v>
      </c>
      <c r="AA203" s="5">
        <f ca="1">IF(LataProjekcji&lt;=Koniec,'Środki trwałe'!AA795,0)</f>
        <v>0</v>
      </c>
      <c r="AB203" s="5">
        <f ca="1">IF(LataProjekcji&lt;=Koniec,'Środki trwałe'!AB795,0)</f>
        <v>0</v>
      </c>
      <c r="AC203" s="5">
        <f ca="1">IF(LataProjekcji&lt;=Koniec,'Środki trwałe'!AC795,0)</f>
        <v>0</v>
      </c>
      <c r="AD203" s="5">
        <f ca="1">IF(LataProjekcji&lt;=Koniec,'Środki trwałe'!AD795,0)</f>
        <v>0</v>
      </c>
      <c r="AE203" s="5">
        <f ca="1">IF(LataProjekcji&lt;=Koniec,'Środki trwałe'!AE795,0)</f>
        <v>0</v>
      </c>
    </row>
    <row r="204" spans="2:31">
      <c r="B204" s="39" t="s">
        <v>531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trwałe'!K796,0)</f>
        <v>0</v>
      </c>
      <c r="L204" s="41">
        <f>IF(LataProjekcji&lt;=Koniec,'Środki trwałe'!L796,0)</f>
        <v>0</v>
      </c>
      <c r="M204" s="41">
        <f>IF(LataProjekcji&lt;=Koniec,'Środki trwałe'!M796,0)</f>
        <v>0</v>
      </c>
      <c r="N204" s="41">
        <f>IF(LataProjekcji&lt;=Koniec,'Środki trwałe'!N796,0)</f>
        <v>0</v>
      </c>
      <c r="O204" s="41">
        <f>IF(LataProjekcji&lt;=Koniec,'Środki trwałe'!O796,0)</f>
        <v>0</v>
      </c>
      <c r="P204" s="41">
        <f>IF(LataProjekcji&lt;=Koniec,'Środki trwałe'!P796,0)</f>
        <v>0</v>
      </c>
      <c r="Q204" s="41">
        <f>IF(LataProjekcji&lt;=Koniec,'Środki trwałe'!Q796,0)</f>
        <v>0</v>
      </c>
      <c r="R204" s="41">
        <f>IF(LataProjekcji&lt;=Koniec,'Środki trwałe'!R796,0)</f>
        <v>0</v>
      </c>
      <c r="S204" s="41">
        <f>IF(LataProjekcji&lt;=Koniec,'Środki trwałe'!S796,0)</f>
        <v>0</v>
      </c>
      <c r="T204" s="41">
        <f>IF(LataProjekcji&lt;=Koniec,'Środki trwałe'!T796,0)</f>
        <v>0</v>
      </c>
      <c r="U204" s="41">
        <f>IF(LataProjekcji&lt;=Koniec,'Środki trwałe'!U796,0)</f>
        <v>0</v>
      </c>
      <c r="V204" s="41">
        <f>IF(LataProjekcji&lt;=Koniec,'Środki trwałe'!V796,0)</f>
        <v>0</v>
      </c>
      <c r="W204" s="41">
        <f>IF(LataProjekcji&lt;=Koniec,'Środki trwałe'!W796,0)</f>
        <v>0</v>
      </c>
      <c r="X204" s="41">
        <f>IF(LataProjekcji&lt;=Koniec,'Środki trwałe'!X796,0)</f>
        <v>0</v>
      </c>
      <c r="Y204" s="41">
        <f>IF(LataProjekcji&lt;=Koniec,'Środki trwałe'!Y796,0)</f>
        <v>0</v>
      </c>
      <c r="Z204" s="41">
        <f>IF(LataProjekcji&lt;=Koniec,'Środki trwałe'!Z796,0)</f>
        <v>0</v>
      </c>
      <c r="AA204" s="41">
        <f>IF(LataProjekcji&lt;=Koniec,'Środki trwałe'!AA796,0)</f>
        <v>0</v>
      </c>
      <c r="AB204" s="41">
        <f>IF(LataProjekcji&lt;=Koniec,'Środki trwałe'!AB796,0)</f>
        <v>0</v>
      </c>
      <c r="AC204" s="41">
        <f>IF(LataProjekcji&lt;=Koniec,'Środki trwałe'!AC796,0)</f>
        <v>0</v>
      </c>
      <c r="AD204" s="41">
        <f>IF(LataProjekcji&lt;=Koniec,'Środki trwałe'!AD796,0)</f>
        <v>0</v>
      </c>
      <c r="AE204" s="41">
        <f>IF(LataProjekcji&lt;=Koniec,'Środki trwałe'!AE796,0)</f>
        <v>0</v>
      </c>
    </row>
    <row r="205" spans="2:31">
      <c r="B205" s="39" t="s">
        <v>532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533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534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535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137</v>
      </c>
      <c r="C209" s="96" t="s">
        <v>536</v>
      </c>
      <c r="D209" s="96"/>
      <c r="E209" s="96"/>
      <c r="F209" s="96"/>
      <c r="G209" s="97"/>
      <c r="H209" s="97"/>
      <c r="I209" s="97"/>
      <c r="J209" s="96"/>
      <c r="K209" s="97">
        <f t="shared" ref="K209:W209" si="303">K210+K211+K213+K216</f>
        <v>0</v>
      </c>
      <c r="L209" s="97">
        <f t="shared" ca="1" si="303"/>
        <v>0</v>
      </c>
      <c r="M209" s="97">
        <f t="shared" ca="1" si="303"/>
        <v>0</v>
      </c>
      <c r="N209" s="97">
        <f t="shared" ca="1" si="303"/>
        <v>0</v>
      </c>
      <c r="O209" s="97">
        <f t="shared" ca="1" si="303"/>
        <v>0</v>
      </c>
      <c r="P209" s="97">
        <f t="shared" ca="1" si="303"/>
        <v>0</v>
      </c>
      <c r="Q209" s="97">
        <f t="shared" ca="1" si="303"/>
        <v>0</v>
      </c>
      <c r="R209" s="97">
        <f t="shared" ca="1" si="303"/>
        <v>0</v>
      </c>
      <c r="S209" s="97">
        <f t="shared" ca="1" si="303"/>
        <v>0</v>
      </c>
      <c r="T209" s="97">
        <f t="shared" ca="1" si="303"/>
        <v>0</v>
      </c>
      <c r="U209" s="97">
        <f t="shared" ca="1" si="303"/>
        <v>0</v>
      </c>
      <c r="V209" s="97">
        <f t="shared" ca="1" si="303"/>
        <v>0</v>
      </c>
      <c r="W209" s="97">
        <f t="shared" ca="1" si="303"/>
        <v>0</v>
      </c>
      <c r="X209" s="97">
        <f t="shared" ref="X209" ca="1" si="304">X210+X211+X213+X216</f>
        <v>0</v>
      </c>
      <c r="Y209" s="97">
        <f t="shared" ref="Y209:AA209" ca="1" si="305">Y210+Y211+Y213+Y216</f>
        <v>0</v>
      </c>
      <c r="Z209" s="97">
        <f t="shared" ca="1" si="305"/>
        <v>0</v>
      </c>
      <c r="AA209" s="97">
        <f t="shared" ca="1" si="305"/>
        <v>0</v>
      </c>
      <c r="AB209" s="97">
        <f t="shared" ref="AB209:AE209" ca="1" si="306">AB210+AB211+AB213+AB216</f>
        <v>0</v>
      </c>
      <c r="AC209" s="97">
        <f t="shared" ca="1" si="306"/>
        <v>0</v>
      </c>
      <c r="AD209" s="97">
        <f t="shared" ca="1" si="306"/>
        <v>0</v>
      </c>
      <c r="AE209" s="97">
        <f t="shared" ca="1" si="306"/>
        <v>0</v>
      </c>
    </row>
    <row r="210" spans="2:31">
      <c r="B210" s="103" t="s">
        <v>537</v>
      </c>
      <c r="C210" s="101" t="s">
        <v>538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539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307">L212</f>
        <v>0</v>
      </c>
      <c r="M211" s="33">
        <f t="shared" si="307"/>
        <v>0</v>
      </c>
      <c r="N211" s="33">
        <f t="shared" si="307"/>
        <v>0</v>
      </c>
      <c r="O211" s="33">
        <f t="shared" si="307"/>
        <v>0</v>
      </c>
      <c r="P211" s="33">
        <f t="shared" si="307"/>
        <v>0</v>
      </c>
      <c r="Q211" s="33">
        <f t="shared" si="307"/>
        <v>0</v>
      </c>
      <c r="R211" s="33">
        <f t="shared" si="307"/>
        <v>0</v>
      </c>
      <c r="S211" s="33">
        <f t="shared" si="307"/>
        <v>0</v>
      </c>
      <c r="T211" s="33">
        <f t="shared" si="307"/>
        <v>0</v>
      </c>
      <c r="U211" s="33">
        <f t="shared" si="307"/>
        <v>0</v>
      </c>
      <c r="V211" s="33">
        <f t="shared" si="307"/>
        <v>0</v>
      </c>
      <c r="W211" s="33">
        <f t="shared" si="307"/>
        <v>0</v>
      </c>
      <c r="X211" s="33">
        <f t="shared" si="307"/>
        <v>0</v>
      </c>
      <c r="Y211" s="33">
        <f t="shared" si="307"/>
        <v>0</v>
      </c>
      <c r="Z211" s="33">
        <f t="shared" si="307"/>
        <v>0</v>
      </c>
      <c r="AA211" s="33">
        <f t="shared" si="307"/>
        <v>0</v>
      </c>
      <c r="AB211" s="33">
        <f t="shared" si="307"/>
        <v>0</v>
      </c>
      <c r="AC211" s="33">
        <f t="shared" si="307"/>
        <v>0</v>
      </c>
      <c r="AD211" s="33">
        <f t="shared" si="307"/>
        <v>0</v>
      </c>
      <c r="AE211" s="33">
        <f t="shared" si="307"/>
        <v>0</v>
      </c>
    </row>
    <row r="212" spans="2:31">
      <c r="B212" s="39" t="s">
        <v>540</v>
      </c>
      <c r="C212" s="1" t="s">
        <v>541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542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308">K214+K215</f>
        <v>0</v>
      </c>
      <c r="L213" s="33">
        <f t="shared" ca="1" si="308"/>
        <v>0</v>
      </c>
      <c r="M213" s="33">
        <f t="shared" ca="1" si="308"/>
        <v>0</v>
      </c>
      <c r="N213" s="33">
        <f t="shared" ca="1" si="308"/>
        <v>0</v>
      </c>
      <c r="O213" s="33">
        <f t="shared" ca="1" si="308"/>
        <v>0</v>
      </c>
      <c r="P213" s="33">
        <f t="shared" ca="1" si="308"/>
        <v>0</v>
      </c>
      <c r="Q213" s="33">
        <f t="shared" ca="1" si="308"/>
        <v>0</v>
      </c>
      <c r="R213" s="33">
        <f t="shared" ca="1" si="308"/>
        <v>0</v>
      </c>
      <c r="S213" s="33">
        <f t="shared" ca="1" si="308"/>
        <v>0</v>
      </c>
      <c r="T213" s="33">
        <f t="shared" ca="1" si="308"/>
        <v>0</v>
      </c>
      <c r="U213" s="33">
        <f t="shared" ca="1" si="308"/>
        <v>0</v>
      </c>
      <c r="V213" s="33">
        <f t="shared" ca="1" si="308"/>
        <v>0</v>
      </c>
      <c r="W213" s="33">
        <f t="shared" ca="1" si="308"/>
        <v>0</v>
      </c>
      <c r="X213" s="33">
        <f t="shared" ref="X213" ca="1" si="309">X214+X215</f>
        <v>0</v>
      </c>
      <c r="Y213" s="33">
        <f t="shared" ref="Y213:AA213" ca="1" si="310">Y214+Y215</f>
        <v>0</v>
      </c>
      <c r="Z213" s="33">
        <f t="shared" ca="1" si="310"/>
        <v>0</v>
      </c>
      <c r="AA213" s="33">
        <f t="shared" ca="1" si="310"/>
        <v>0</v>
      </c>
      <c r="AB213" s="33">
        <f t="shared" ref="AB213:AE213" ca="1" si="311">AB214+AB215</f>
        <v>0</v>
      </c>
      <c r="AC213" s="33">
        <f t="shared" ca="1" si="311"/>
        <v>0</v>
      </c>
      <c r="AD213" s="33">
        <f t="shared" ca="1" si="311"/>
        <v>0</v>
      </c>
      <c r="AE213" s="33">
        <f t="shared" ca="1" si="311"/>
        <v>0</v>
      </c>
    </row>
    <row r="214" spans="2:31">
      <c r="B214" s="39" t="s">
        <v>543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312">IF(LataProjekcji&lt;=Koniec,L267-L215,0)</f>
        <v>0</v>
      </c>
      <c r="M214" s="41">
        <f t="shared" ca="1" si="312"/>
        <v>0</v>
      </c>
      <c r="N214" s="41">
        <f t="shared" ca="1" si="312"/>
        <v>0</v>
      </c>
      <c r="O214" s="41">
        <f t="shared" ca="1" si="312"/>
        <v>0</v>
      </c>
      <c r="P214" s="41">
        <f t="shared" ca="1" si="312"/>
        <v>0</v>
      </c>
      <c r="Q214" s="41">
        <f t="shared" ca="1" si="312"/>
        <v>0</v>
      </c>
      <c r="R214" s="41">
        <f t="shared" ca="1" si="312"/>
        <v>0</v>
      </c>
      <c r="S214" s="41">
        <f t="shared" ca="1" si="312"/>
        <v>0</v>
      </c>
      <c r="T214" s="41">
        <f t="shared" ca="1" si="312"/>
        <v>0</v>
      </c>
      <c r="U214" s="41">
        <f t="shared" ca="1" si="312"/>
        <v>0</v>
      </c>
      <c r="V214" s="41">
        <f t="shared" ca="1" si="312"/>
        <v>0</v>
      </c>
      <c r="W214" s="41">
        <f t="shared" ca="1" si="312"/>
        <v>0</v>
      </c>
      <c r="X214" s="41">
        <f t="shared" ref="X214" ca="1" si="313">IF(LataProjekcji&lt;=Koniec,X267-X215,0)</f>
        <v>0</v>
      </c>
      <c r="Y214" s="41">
        <f t="shared" ref="Y214:AA214" ca="1" si="314">IF(LataProjekcji&lt;=Koniec,Y267-Y215,0)</f>
        <v>0</v>
      </c>
      <c r="Z214" s="41">
        <f t="shared" ca="1" si="314"/>
        <v>0</v>
      </c>
      <c r="AA214" s="41">
        <f t="shared" ca="1" si="314"/>
        <v>0</v>
      </c>
      <c r="AB214" s="41">
        <f t="shared" ref="AB214:AE214" ca="1" si="315">IF(LataProjekcji&lt;=Koniec,AB267-AB215,0)</f>
        <v>0</v>
      </c>
      <c r="AC214" s="41">
        <f t="shared" ca="1" si="315"/>
        <v>0</v>
      </c>
      <c r="AD214" s="41">
        <f t="shared" ca="1" si="315"/>
        <v>0</v>
      </c>
      <c r="AE214" s="41">
        <f t="shared" ca="1" si="315"/>
        <v>0</v>
      </c>
    </row>
    <row r="215" spans="2:31">
      <c r="B215" s="39" t="s">
        <v>544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162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163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316">K209+K191</f>
        <v>0</v>
      </c>
      <c r="L217" s="97">
        <f t="shared" ca="1" si="316"/>
        <v>0</v>
      </c>
      <c r="M217" s="97">
        <f t="shared" ca="1" si="316"/>
        <v>0</v>
      </c>
      <c r="N217" s="97">
        <f t="shared" ca="1" si="316"/>
        <v>0</v>
      </c>
      <c r="O217" s="97">
        <f t="shared" ca="1" si="316"/>
        <v>0</v>
      </c>
      <c r="P217" s="97">
        <f t="shared" ca="1" si="316"/>
        <v>0</v>
      </c>
      <c r="Q217" s="97">
        <f t="shared" ca="1" si="316"/>
        <v>0</v>
      </c>
      <c r="R217" s="97">
        <f t="shared" ca="1" si="316"/>
        <v>0</v>
      </c>
      <c r="S217" s="97">
        <f t="shared" ca="1" si="316"/>
        <v>0</v>
      </c>
      <c r="T217" s="97">
        <f t="shared" ca="1" si="316"/>
        <v>0</v>
      </c>
      <c r="U217" s="97">
        <f t="shared" ca="1" si="316"/>
        <v>0</v>
      </c>
      <c r="V217" s="97">
        <f t="shared" ca="1" si="316"/>
        <v>0</v>
      </c>
      <c r="W217" s="97">
        <f t="shared" ca="1" si="316"/>
        <v>0</v>
      </c>
      <c r="X217" s="97">
        <f t="shared" ref="X217" ca="1" si="317">X209+X191</f>
        <v>0</v>
      </c>
      <c r="Y217" s="97">
        <f t="shared" ref="Y217:AA217" ca="1" si="318">Y209+Y191</f>
        <v>0</v>
      </c>
      <c r="Z217" s="97">
        <f t="shared" ca="1" si="318"/>
        <v>0</v>
      </c>
      <c r="AA217" s="97">
        <f t="shared" ca="1" si="318"/>
        <v>0</v>
      </c>
      <c r="AB217" s="97">
        <f t="shared" ref="AB217:AE217" ca="1" si="319">AB209+AB191</f>
        <v>0</v>
      </c>
      <c r="AC217" s="97">
        <f t="shared" ca="1" si="319"/>
        <v>0</v>
      </c>
      <c r="AD217" s="97">
        <f t="shared" ca="1" si="319"/>
        <v>0</v>
      </c>
      <c r="AE217" s="97">
        <f t="shared" ca="1" si="31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3">
      <c r="B219" s="151" t="s">
        <v>545</v>
      </c>
      <c r="C219" s="217"/>
      <c r="D219" s="217"/>
      <c r="E219" s="217"/>
      <c r="F219" s="217"/>
      <c r="G219" s="220">
        <f t="shared" ref="G219:AE219" ca="1" si="320">LataProjekcji</f>
        <v>0</v>
      </c>
      <c r="H219" s="220">
        <f t="shared" ca="1" si="320"/>
        <v>0</v>
      </c>
      <c r="I219" s="220">
        <f t="shared" ca="1" si="320"/>
        <v>0</v>
      </c>
      <c r="J219" s="221" t="str">
        <f t="shared" si="320"/>
        <v/>
      </c>
      <c r="K219" s="220" t="str">
        <f t="shared" si="320"/>
        <v>Uzupełnij dane</v>
      </c>
      <c r="L219" s="220" t="str">
        <f t="shared" si="320"/>
        <v/>
      </c>
      <c r="M219" s="220" t="str">
        <f t="shared" si="320"/>
        <v/>
      </c>
      <c r="N219" s="220" t="str">
        <f t="shared" si="320"/>
        <v/>
      </c>
      <c r="O219" s="220" t="str">
        <f t="shared" si="320"/>
        <v/>
      </c>
      <c r="P219" s="220" t="str">
        <f t="shared" si="320"/>
        <v/>
      </c>
      <c r="Q219" s="220" t="str">
        <f t="shared" si="320"/>
        <v/>
      </c>
      <c r="R219" s="220" t="str">
        <f t="shared" si="320"/>
        <v/>
      </c>
      <c r="S219" s="220" t="str">
        <f t="shared" si="320"/>
        <v/>
      </c>
      <c r="T219" s="220" t="str">
        <f t="shared" si="320"/>
        <v/>
      </c>
      <c r="U219" s="220" t="str">
        <f t="shared" si="320"/>
        <v/>
      </c>
      <c r="V219" s="220" t="str">
        <f t="shared" si="320"/>
        <v/>
      </c>
      <c r="W219" s="220" t="str">
        <f t="shared" si="320"/>
        <v/>
      </c>
      <c r="X219" s="220" t="str">
        <f t="shared" si="320"/>
        <v/>
      </c>
      <c r="Y219" s="220" t="str">
        <f t="shared" si="320"/>
        <v/>
      </c>
      <c r="Z219" s="220" t="str">
        <f t="shared" si="320"/>
        <v/>
      </c>
      <c r="AA219" s="220" t="str">
        <f t="shared" si="320"/>
        <v/>
      </c>
      <c r="AB219" s="220" t="str">
        <f t="shared" si="320"/>
        <v/>
      </c>
      <c r="AC219" s="220" t="str">
        <f t="shared" si="320"/>
        <v/>
      </c>
      <c r="AD219" s="220" t="str">
        <f t="shared" si="320"/>
        <v/>
      </c>
      <c r="AE219" s="220" t="str">
        <f t="shared" si="320"/>
        <v/>
      </c>
    </row>
    <row r="220" spans="2:31">
      <c r="B220" s="98" t="s">
        <v>546</v>
      </c>
      <c r="C220" s="96" t="s">
        <v>547</v>
      </c>
      <c r="D220" s="96"/>
      <c r="E220" s="96"/>
      <c r="F220" s="96"/>
      <c r="G220" s="97"/>
      <c r="H220" s="97"/>
      <c r="I220" s="97"/>
      <c r="J220" s="96"/>
      <c r="K220" s="97">
        <f t="shared" ref="K220:W220" si="321">SUM(K221:K225)</f>
        <v>0</v>
      </c>
      <c r="L220" s="97">
        <f t="shared" ca="1" si="321"/>
        <v>0</v>
      </c>
      <c r="M220" s="97">
        <f t="shared" ca="1" si="321"/>
        <v>0</v>
      </c>
      <c r="N220" s="97">
        <f t="shared" ca="1" si="321"/>
        <v>0</v>
      </c>
      <c r="O220" s="97">
        <f t="shared" ca="1" si="321"/>
        <v>0</v>
      </c>
      <c r="P220" s="97">
        <f t="shared" ca="1" si="321"/>
        <v>0</v>
      </c>
      <c r="Q220" s="97">
        <f t="shared" ca="1" si="321"/>
        <v>0</v>
      </c>
      <c r="R220" s="97">
        <f t="shared" ca="1" si="321"/>
        <v>0</v>
      </c>
      <c r="S220" s="97">
        <f t="shared" ca="1" si="321"/>
        <v>0</v>
      </c>
      <c r="T220" s="97">
        <f t="shared" ca="1" si="321"/>
        <v>0</v>
      </c>
      <c r="U220" s="97">
        <f t="shared" ca="1" si="321"/>
        <v>0</v>
      </c>
      <c r="V220" s="97">
        <f t="shared" ca="1" si="321"/>
        <v>0</v>
      </c>
      <c r="W220" s="97">
        <f t="shared" ca="1" si="321"/>
        <v>0</v>
      </c>
      <c r="X220" s="97">
        <f t="shared" ref="X220" ca="1" si="322">SUM(X221:X225)</f>
        <v>0</v>
      </c>
      <c r="Y220" s="97">
        <f t="shared" ref="Y220:AA220" ca="1" si="323">SUM(Y221:Y225)</f>
        <v>0</v>
      </c>
      <c r="Z220" s="97">
        <f t="shared" ca="1" si="323"/>
        <v>0</v>
      </c>
      <c r="AA220" s="97">
        <f t="shared" ca="1" si="323"/>
        <v>0</v>
      </c>
      <c r="AB220" s="97">
        <f t="shared" ref="AB220:AE220" ca="1" si="324">SUM(AB221:AB225)</f>
        <v>0</v>
      </c>
      <c r="AC220" s="97">
        <f t="shared" ca="1" si="324"/>
        <v>0</v>
      </c>
      <c r="AD220" s="97">
        <f t="shared" ca="1" si="324"/>
        <v>0</v>
      </c>
      <c r="AE220" s="97">
        <f t="shared" ca="1" si="324"/>
        <v>0</v>
      </c>
    </row>
    <row r="221" spans="2:31">
      <c r="B221" s="103" t="s">
        <v>548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549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550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551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552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325">K186</f>
        <v>0</v>
      </c>
      <c r="L225" s="106">
        <f t="shared" ca="1" si="325"/>
        <v>0</v>
      </c>
      <c r="M225" s="106">
        <f t="shared" ca="1" si="325"/>
        <v>0</v>
      </c>
      <c r="N225" s="106">
        <f t="shared" ca="1" si="325"/>
        <v>0</v>
      </c>
      <c r="O225" s="106">
        <f t="shared" ca="1" si="325"/>
        <v>0</v>
      </c>
      <c r="P225" s="106">
        <f t="shared" ca="1" si="325"/>
        <v>0</v>
      </c>
      <c r="Q225" s="106">
        <f t="shared" ca="1" si="325"/>
        <v>0</v>
      </c>
      <c r="R225" s="106">
        <f t="shared" ca="1" si="325"/>
        <v>0</v>
      </c>
      <c r="S225" s="106">
        <f t="shared" ca="1" si="325"/>
        <v>0</v>
      </c>
      <c r="T225" s="106">
        <f t="shared" ca="1" si="325"/>
        <v>0</v>
      </c>
      <c r="U225" s="106">
        <f t="shared" ca="1" si="325"/>
        <v>0</v>
      </c>
      <c r="V225" s="106">
        <f t="shared" ca="1" si="325"/>
        <v>0</v>
      </c>
      <c r="W225" s="106">
        <f t="shared" ca="1" si="325"/>
        <v>0</v>
      </c>
      <c r="X225" s="106">
        <f t="shared" ref="X225" ca="1" si="326">X186</f>
        <v>0</v>
      </c>
      <c r="Y225" s="106">
        <f t="shared" ref="Y225:AA225" ca="1" si="327">Y186</f>
        <v>0</v>
      </c>
      <c r="Z225" s="106">
        <f t="shared" ca="1" si="327"/>
        <v>0</v>
      </c>
      <c r="AA225" s="106">
        <f t="shared" ca="1" si="327"/>
        <v>0</v>
      </c>
      <c r="AB225" s="106">
        <f t="shared" ref="AB225:AE225" ca="1" si="328">AB186</f>
        <v>0</v>
      </c>
      <c r="AC225" s="106">
        <f t="shared" ca="1" si="328"/>
        <v>0</v>
      </c>
      <c r="AD225" s="106">
        <f t="shared" ca="1" si="328"/>
        <v>0</v>
      </c>
      <c r="AE225" s="106">
        <f t="shared" ca="1" si="328"/>
        <v>0</v>
      </c>
    </row>
    <row r="226" spans="2:31">
      <c r="B226" s="98" t="s">
        <v>553</v>
      </c>
      <c r="C226" s="96" t="s">
        <v>554</v>
      </c>
      <c r="D226" s="96"/>
      <c r="E226" s="96"/>
      <c r="F226" s="96"/>
      <c r="G226" s="97"/>
      <c r="H226" s="97"/>
      <c r="I226" s="97"/>
      <c r="J226" s="96"/>
      <c r="K226" s="97">
        <f t="shared" ref="K226:W226" si="329">K227+K228+K231+K235</f>
        <v>0</v>
      </c>
      <c r="L226" s="97">
        <f t="shared" ca="1" si="329"/>
        <v>0</v>
      </c>
      <c r="M226" s="97">
        <f t="shared" ca="1" si="329"/>
        <v>0</v>
      </c>
      <c r="N226" s="97">
        <f t="shared" ca="1" si="329"/>
        <v>0</v>
      </c>
      <c r="O226" s="97">
        <f t="shared" ca="1" si="329"/>
        <v>0</v>
      </c>
      <c r="P226" s="97">
        <f t="shared" ca="1" si="329"/>
        <v>0</v>
      </c>
      <c r="Q226" s="97">
        <f t="shared" ca="1" si="329"/>
        <v>0</v>
      </c>
      <c r="R226" s="97">
        <f t="shared" ca="1" si="329"/>
        <v>0</v>
      </c>
      <c r="S226" s="97">
        <f t="shared" ca="1" si="329"/>
        <v>0</v>
      </c>
      <c r="T226" s="97">
        <f t="shared" ca="1" si="329"/>
        <v>0</v>
      </c>
      <c r="U226" s="97">
        <f t="shared" ca="1" si="329"/>
        <v>0</v>
      </c>
      <c r="V226" s="97">
        <f t="shared" ca="1" si="329"/>
        <v>0</v>
      </c>
      <c r="W226" s="97">
        <f t="shared" ca="1" si="329"/>
        <v>0</v>
      </c>
      <c r="X226" s="97">
        <f t="shared" ref="X226" ca="1" si="330">X227+X228+X231+X235</f>
        <v>0</v>
      </c>
      <c r="Y226" s="97">
        <f t="shared" ref="Y226:AA226" ca="1" si="331">Y227+Y228+Y231+Y235</f>
        <v>0</v>
      </c>
      <c r="Z226" s="97">
        <f t="shared" ca="1" si="331"/>
        <v>0</v>
      </c>
      <c r="AA226" s="97">
        <f t="shared" ca="1" si="331"/>
        <v>0</v>
      </c>
      <c r="AB226" s="97">
        <f t="shared" ref="AB226:AE226" ca="1" si="332">AB227+AB228+AB231+AB235</f>
        <v>0</v>
      </c>
      <c r="AC226" s="97">
        <f t="shared" ca="1" si="332"/>
        <v>0</v>
      </c>
      <c r="AD226" s="97">
        <f t="shared" ca="1" si="332"/>
        <v>0</v>
      </c>
      <c r="AE226" s="97">
        <f t="shared" ca="1" si="332"/>
        <v>0</v>
      </c>
    </row>
    <row r="227" spans="2:31">
      <c r="B227" s="8" t="s">
        <v>555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556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333">SUM(L229:L230)</f>
        <v>0</v>
      </c>
      <c r="M228" s="33">
        <f t="shared" si="333"/>
        <v>0</v>
      </c>
      <c r="N228" s="33">
        <f t="shared" si="333"/>
        <v>0</v>
      </c>
      <c r="O228" s="33">
        <f t="shared" si="333"/>
        <v>0</v>
      </c>
      <c r="P228" s="33">
        <f t="shared" si="333"/>
        <v>0</v>
      </c>
      <c r="Q228" s="33">
        <f t="shared" si="333"/>
        <v>0</v>
      </c>
      <c r="R228" s="33">
        <f t="shared" si="333"/>
        <v>0</v>
      </c>
      <c r="S228" s="33">
        <f t="shared" si="333"/>
        <v>0</v>
      </c>
      <c r="T228" s="33">
        <f t="shared" si="333"/>
        <v>0</v>
      </c>
      <c r="U228" s="33">
        <f t="shared" si="333"/>
        <v>0</v>
      </c>
      <c r="V228" s="33">
        <f t="shared" si="333"/>
        <v>0</v>
      </c>
      <c r="W228" s="33">
        <f t="shared" si="333"/>
        <v>0</v>
      </c>
      <c r="X228" s="33">
        <f t="shared" ref="X228" si="334">SUM(X229:X230)</f>
        <v>0</v>
      </c>
      <c r="Y228" s="33">
        <f t="shared" ref="Y228:AA228" si="335">SUM(Y229:Y230)</f>
        <v>0</v>
      </c>
      <c r="Z228" s="33">
        <f t="shared" si="335"/>
        <v>0</v>
      </c>
      <c r="AA228" s="33">
        <f t="shared" si="335"/>
        <v>0</v>
      </c>
      <c r="AB228" s="33">
        <f t="shared" ref="AB228:AE228" si="336">SUM(AB229:AB230)</f>
        <v>0</v>
      </c>
      <c r="AC228" s="33">
        <f t="shared" si="336"/>
        <v>0</v>
      </c>
      <c r="AD228" s="33">
        <f t="shared" si="336"/>
        <v>0</v>
      </c>
      <c r="AE228" s="33">
        <f t="shared" si="336"/>
        <v>0</v>
      </c>
    </row>
    <row r="229" spans="2:31">
      <c r="B229" s="39" t="s">
        <v>557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558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559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337">SUM(L232:L234)</f>
        <v>0</v>
      </c>
      <c r="M231" s="33">
        <f t="shared" ca="1" si="337"/>
        <v>0</v>
      </c>
      <c r="N231" s="33">
        <f t="shared" ca="1" si="337"/>
        <v>0</v>
      </c>
      <c r="O231" s="33">
        <f t="shared" ca="1" si="337"/>
        <v>0</v>
      </c>
      <c r="P231" s="33">
        <f t="shared" ca="1" si="337"/>
        <v>0</v>
      </c>
      <c r="Q231" s="33">
        <f t="shared" ca="1" si="337"/>
        <v>0</v>
      </c>
      <c r="R231" s="33">
        <f t="shared" ca="1" si="337"/>
        <v>0</v>
      </c>
      <c r="S231" s="33">
        <f t="shared" ca="1" si="337"/>
        <v>0</v>
      </c>
      <c r="T231" s="33">
        <f t="shared" ca="1" si="337"/>
        <v>0</v>
      </c>
      <c r="U231" s="33">
        <f t="shared" ca="1" si="337"/>
        <v>0</v>
      </c>
      <c r="V231" s="33">
        <f t="shared" ca="1" si="337"/>
        <v>0</v>
      </c>
      <c r="W231" s="33">
        <f t="shared" ca="1" si="337"/>
        <v>0</v>
      </c>
      <c r="X231" s="33">
        <f t="shared" ref="X231" ca="1" si="338">SUM(X232:X234)</f>
        <v>0</v>
      </c>
      <c r="Y231" s="33">
        <f t="shared" ref="Y231:AA231" ca="1" si="339">SUM(Y232:Y234)</f>
        <v>0</v>
      </c>
      <c r="Z231" s="33">
        <f t="shared" ca="1" si="339"/>
        <v>0</v>
      </c>
      <c r="AA231" s="33">
        <f t="shared" ca="1" si="339"/>
        <v>0</v>
      </c>
      <c r="AB231" s="33">
        <f t="shared" ref="AB231:AE231" si="340">SUM(AB232:AB234)</f>
        <v>0</v>
      </c>
      <c r="AC231" s="33">
        <f t="shared" si="340"/>
        <v>0</v>
      </c>
      <c r="AD231" s="33">
        <f t="shared" si="340"/>
        <v>0</v>
      </c>
      <c r="AE231" s="33">
        <f t="shared" si="340"/>
        <v>0</v>
      </c>
    </row>
    <row r="232" spans="2:31">
      <c r="B232" s="39" t="s">
        <v>560</v>
      </c>
      <c r="C232" s="40" t="s">
        <v>561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562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563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564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341">K236+K237</f>
        <v>0</v>
      </c>
      <c r="L235" s="33">
        <f t="shared" ca="1" si="341"/>
        <v>0</v>
      </c>
      <c r="M235" s="33">
        <f t="shared" ca="1" si="341"/>
        <v>0</v>
      </c>
      <c r="N235" s="33">
        <f t="shared" ca="1" si="341"/>
        <v>0</v>
      </c>
      <c r="O235" s="33">
        <f t="shared" ca="1" si="341"/>
        <v>0</v>
      </c>
      <c r="P235" s="33">
        <f t="shared" ca="1" si="341"/>
        <v>0</v>
      </c>
      <c r="Q235" s="33">
        <f t="shared" ca="1" si="341"/>
        <v>0</v>
      </c>
      <c r="R235" s="33">
        <f t="shared" ca="1" si="341"/>
        <v>0</v>
      </c>
      <c r="S235" s="33">
        <f t="shared" ca="1" si="341"/>
        <v>0</v>
      </c>
      <c r="T235" s="33">
        <f t="shared" ca="1" si="341"/>
        <v>0</v>
      </c>
      <c r="U235" s="33">
        <f t="shared" ca="1" si="341"/>
        <v>0</v>
      </c>
      <c r="V235" s="33">
        <f t="shared" ca="1" si="341"/>
        <v>0</v>
      </c>
      <c r="W235" s="33">
        <f t="shared" ca="1" si="341"/>
        <v>0</v>
      </c>
      <c r="X235" s="33">
        <f t="shared" ref="X235" ca="1" si="342">X236+X237</f>
        <v>0</v>
      </c>
      <c r="Y235" s="33">
        <f t="shared" ref="Y235:AA235" ca="1" si="343">Y236+Y237</f>
        <v>0</v>
      </c>
      <c r="Z235" s="33">
        <f t="shared" ca="1" si="343"/>
        <v>0</v>
      </c>
      <c r="AA235" s="33">
        <f t="shared" ca="1" si="343"/>
        <v>0</v>
      </c>
      <c r="AB235" s="33">
        <f t="shared" ref="AB235:AE235" ca="1" si="344">AB236+AB237</f>
        <v>0</v>
      </c>
      <c r="AC235" s="33">
        <f t="shared" ca="1" si="344"/>
        <v>0</v>
      </c>
      <c r="AD235" s="33">
        <f t="shared" ca="1" si="344"/>
        <v>0</v>
      </c>
      <c r="AE235" s="33">
        <f t="shared" ca="1" si="344"/>
        <v>0</v>
      </c>
    </row>
    <row r="236" spans="2:31">
      <c r="B236" s="39" t="s">
        <v>565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dotacji'!K292,0)</f>
        <v>0</v>
      </c>
      <c r="L236" s="41">
        <f ca="1">IF(LataProjekcji&lt;=Koniec,'Rozliczenie dotacji'!L292,0)</f>
        <v>0</v>
      </c>
      <c r="M236" s="41">
        <f ca="1">IF(LataProjekcji&lt;=Koniec,'Rozliczenie dotacji'!M292,0)</f>
        <v>0</v>
      </c>
      <c r="N236" s="41">
        <f ca="1">IF(LataProjekcji&lt;=Koniec,'Rozliczenie dotacji'!N292,0)</f>
        <v>0</v>
      </c>
      <c r="O236" s="41">
        <f ca="1">IF(LataProjekcji&lt;=Koniec,'Rozliczenie dotacji'!O292,0)</f>
        <v>0</v>
      </c>
      <c r="P236" s="41">
        <f ca="1">IF(LataProjekcji&lt;=Koniec,'Rozliczenie dotacji'!P292,0)</f>
        <v>0</v>
      </c>
      <c r="Q236" s="41">
        <f ca="1">IF(LataProjekcji&lt;=Koniec,'Rozliczenie dotacji'!Q292,0)</f>
        <v>0</v>
      </c>
      <c r="R236" s="41">
        <f ca="1">IF(LataProjekcji&lt;=Koniec,'Rozliczenie dotacji'!R292,0)</f>
        <v>0</v>
      </c>
      <c r="S236" s="41">
        <f ca="1">IF(LataProjekcji&lt;=Koniec,'Rozliczenie dotacji'!S292,0)</f>
        <v>0</v>
      </c>
      <c r="T236" s="41">
        <f ca="1">IF(LataProjekcji&lt;=Koniec,'Rozliczenie dotacji'!T292,0)</f>
        <v>0</v>
      </c>
      <c r="U236" s="41">
        <f ca="1">IF(LataProjekcji&lt;=Koniec,'Rozliczenie dotacji'!U292,0)</f>
        <v>0</v>
      </c>
      <c r="V236" s="41">
        <f ca="1">IF(LataProjekcji&lt;=Koniec,'Rozliczenie dotacji'!V292,0)</f>
        <v>0</v>
      </c>
      <c r="W236" s="41">
        <f ca="1">IF(LataProjekcji&lt;=Koniec,'Rozliczenie dotacji'!W292,0)</f>
        <v>0</v>
      </c>
      <c r="X236" s="41">
        <f ca="1">IF(LataProjekcji&lt;=Koniec,'Rozliczenie dotacji'!X292,0)</f>
        <v>0</v>
      </c>
      <c r="Y236" s="41">
        <f ca="1">IF(LataProjekcji&lt;=Koniec,'Rozliczenie dotacji'!Y292,0)</f>
        <v>0</v>
      </c>
      <c r="Z236" s="41">
        <f ca="1">IF(LataProjekcji&lt;=Koniec,'Rozliczenie dotacji'!Z292,0)</f>
        <v>0</v>
      </c>
      <c r="AA236" s="41">
        <f ca="1">IF(LataProjekcji&lt;=Koniec,'Rozliczenie dotacji'!AA292,0)</f>
        <v>0</v>
      </c>
      <c r="AB236" s="41">
        <f ca="1">IF(LataProjekcji&lt;=Koniec,'Rozliczenie dotacji'!AB292,0)</f>
        <v>0</v>
      </c>
      <c r="AC236" s="41">
        <f ca="1">IF(LataProjekcji&lt;=Koniec,'Rozliczenie dotacji'!AC292,0)</f>
        <v>0</v>
      </c>
      <c r="AD236" s="41">
        <f ca="1">IF(LataProjekcji&lt;=Koniec,'Rozliczenie dotacji'!AD292,0)</f>
        <v>0</v>
      </c>
      <c r="AE236" s="41">
        <f ca="1">IF(LataProjekcji&lt;=Koniec,'Rozliczenie dotacji'!AE292,0)</f>
        <v>0</v>
      </c>
    </row>
    <row r="237" spans="2:31">
      <c r="B237" s="39" t="s">
        <v>558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202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345">K226+K220</f>
        <v>0</v>
      </c>
      <c r="L238" s="97">
        <f t="shared" ca="1" si="345"/>
        <v>0</v>
      </c>
      <c r="M238" s="97">
        <f t="shared" ca="1" si="345"/>
        <v>0</v>
      </c>
      <c r="N238" s="97">
        <f t="shared" ca="1" si="345"/>
        <v>0</v>
      </c>
      <c r="O238" s="97">
        <f t="shared" ca="1" si="345"/>
        <v>0</v>
      </c>
      <c r="P238" s="97">
        <f t="shared" ca="1" si="345"/>
        <v>0</v>
      </c>
      <c r="Q238" s="97">
        <f t="shared" ca="1" si="345"/>
        <v>0</v>
      </c>
      <c r="R238" s="97">
        <f t="shared" ca="1" si="345"/>
        <v>0</v>
      </c>
      <c r="S238" s="97">
        <f t="shared" ca="1" si="345"/>
        <v>0</v>
      </c>
      <c r="T238" s="97">
        <f t="shared" ca="1" si="345"/>
        <v>0</v>
      </c>
      <c r="U238" s="97">
        <f t="shared" ca="1" si="345"/>
        <v>0</v>
      </c>
      <c r="V238" s="97">
        <f t="shared" ca="1" si="345"/>
        <v>0</v>
      </c>
      <c r="W238" s="97">
        <f t="shared" ca="1" si="345"/>
        <v>0</v>
      </c>
      <c r="X238" s="97">
        <f t="shared" ref="X238" ca="1" si="346">X226+X220</f>
        <v>0</v>
      </c>
      <c r="Y238" s="97">
        <f t="shared" ref="Y238:AA238" ca="1" si="347">Y226+Y220</f>
        <v>0</v>
      </c>
      <c r="Z238" s="97">
        <f t="shared" ca="1" si="347"/>
        <v>0</v>
      </c>
      <c r="AA238" s="97">
        <f t="shared" ca="1" si="347"/>
        <v>0</v>
      </c>
      <c r="AB238" s="97">
        <f t="shared" ref="AB238:AE238" ca="1" si="348">AB226+AB220</f>
        <v>0</v>
      </c>
      <c r="AC238" s="97">
        <f t="shared" ca="1" si="348"/>
        <v>0</v>
      </c>
      <c r="AD238" s="97">
        <f t="shared" ca="1" si="348"/>
        <v>0</v>
      </c>
      <c r="AE238" s="97">
        <f t="shared" ca="1" si="348"/>
        <v>0</v>
      </c>
    </row>
    <row r="239" spans="2:31">
      <c r="B239" s="108" t="s">
        <v>566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349">K238=K217</f>
        <v>1</v>
      </c>
      <c r="L239" s="108" t="b">
        <f t="shared" ca="1" si="349"/>
        <v>1</v>
      </c>
      <c r="M239" s="108" t="b">
        <f t="shared" ca="1" si="349"/>
        <v>1</v>
      </c>
      <c r="N239" s="108" t="b">
        <f t="shared" ca="1" si="349"/>
        <v>1</v>
      </c>
      <c r="O239" s="108" t="b">
        <f t="shared" ca="1" si="349"/>
        <v>1</v>
      </c>
      <c r="P239" s="108" t="b">
        <f t="shared" ca="1" si="349"/>
        <v>1</v>
      </c>
      <c r="Q239" s="108" t="b">
        <f t="shared" ca="1" si="349"/>
        <v>1</v>
      </c>
      <c r="R239" s="108" t="b">
        <f t="shared" ca="1" si="349"/>
        <v>1</v>
      </c>
      <c r="S239" s="108" t="b">
        <f t="shared" ca="1" si="349"/>
        <v>1</v>
      </c>
      <c r="T239" s="108" t="b">
        <f t="shared" ca="1" si="349"/>
        <v>1</v>
      </c>
      <c r="U239" s="108" t="b">
        <f t="shared" ca="1" si="349"/>
        <v>1</v>
      </c>
      <c r="V239" s="108" t="b">
        <f t="shared" ca="1" si="349"/>
        <v>1</v>
      </c>
      <c r="W239" s="108" t="b">
        <f t="shared" ca="1" si="349"/>
        <v>1</v>
      </c>
      <c r="X239" s="108" t="b">
        <f t="shared" ref="X239" ca="1" si="350">X238=X217</f>
        <v>1</v>
      </c>
      <c r="Y239" s="108" t="b">
        <f t="shared" ref="Y239:AA239" ca="1" si="351">Y238=Y217</f>
        <v>1</v>
      </c>
      <c r="Z239" s="108" t="b">
        <f t="shared" ca="1" si="351"/>
        <v>1</v>
      </c>
      <c r="AA239" s="108" t="b">
        <f t="shared" ca="1" si="351"/>
        <v>1</v>
      </c>
      <c r="AB239" s="108" t="b">
        <f t="shared" ref="AB239:AE239" ca="1" si="352">AB238=AB217</f>
        <v>1</v>
      </c>
      <c r="AC239" s="108" t="b">
        <f t="shared" ca="1" si="352"/>
        <v>1</v>
      </c>
      <c r="AD239" s="108" t="b">
        <f t="shared" ca="1" si="352"/>
        <v>1</v>
      </c>
      <c r="AE239" s="108" t="b">
        <f t="shared" ca="1" si="35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353">K217-K238</f>
        <v>0</v>
      </c>
      <c r="L240" s="109">
        <f t="shared" ca="1" si="353"/>
        <v>0</v>
      </c>
      <c r="M240" s="109">
        <f t="shared" ca="1" si="353"/>
        <v>0</v>
      </c>
      <c r="N240" s="109">
        <f t="shared" ca="1" si="353"/>
        <v>0</v>
      </c>
      <c r="O240" s="109">
        <f t="shared" ca="1" si="353"/>
        <v>0</v>
      </c>
      <c r="P240" s="109">
        <f t="shared" ca="1" si="353"/>
        <v>0</v>
      </c>
      <c r="Q240" s="109">
        <f t="shared" ca="1" si="353"/>
        <v>0</v>
      </c>
      <c r="R240" s="109">
        <f t="shared" ca="1" si="353"/>
        <v>0</v>
      </c>
      <c r="S240" s="109">
        <f t="shared" ca="1" si="353"/>
        <v>0</v>
      </c>
      <c r="T240" s="109">
        <f t="shared" ca="1" si="353"/>
        <v>0</v>
      </c>
      <c r="U240" s="109">
        <f t="shared" ca="1" si="353"/>
        <v>0</v>
      </c>
      <c r="V240" s="109">
        <f t="shared" ca="1" si="353"/>
        <v>0</v>
      </c>
      <c r="W240" s="109">
        <f t="shared" ca="1" si="353"/>
        <v>0</v>
      </c>
      <c r="X240" s="109">
        <f t="shared" ref="X240" ca="1" si="354">X217-X238</f>
        <v>0</v>
      </c>
      <c r="Y240" s="109">
        <f t="shared" ref="Y240:AA240" ca="1" si="355">Y217-Y238</f>
        <v>0</v>
      </c>
      <c r="Z240" s="109">
        <f t="shared" ca="1" si="355"/>
        <v>0</v>
      </c>
      <c r="AA240" s="109">
        <f t="shared" ca="1" si="355"/>
        <v>0</v>
      </c>
      <c r="AB240" s="109">
        <f t="shared" ref="AB240:AE240" ca="1" si="356">AB217-AB238</f>
        <v>0</v>
      </c>
      <c r="AC240" s="109">
        <f t="shared" ca="1" si="356"/>
        <v>0</v>
      </c>
      <c r="AD240" s="109">
        <f t="shared" ca="1" si="356"/>
        <v>0</v>
      </c>
      <c r="AE240" s="109">
        <f t="shared" ca="1" si="356"/>
        <v>0</v>
      </c>
    </row>
    <row r="241" spans="2:31"/>
    <row r="242" spans="2:31" ht="14.5">
      <c r="B242" s="150" t="s">
        <v>567</v>
      </c>
      <c r="C242" s="216"/>
      <c r="D242" s="216"/>
      <c r="E242" s="216"/>
      <c r="F242" s="216"/>
      <c r="G242" s="218">
        <f t="shared" ref="G242:AE242" ca="1" si="357">LataProjekcji</f>
        <v>0</v>
      </c>
      <c r="H242" s="218">
        <f t="shared" ca="1" si="357"/>
        <v>0</v>
      </c>
      <c r="I242" s="218">
        <f t="shared" ca="1" si="357"/>
        <v>0</v>
      </c>
      <c r="J242" s="219" t="str">
        <f t="shared" si="357"/>
        <v/>
      </c>
      <c r="K242" s="218" t="str">
        <f t="shared" si="357"/>
        <v>Uzupełnij dane</v>
      </c>
      <c r="L242" s="218" t="str">
        <f t="shared" si="357"/>
        <v/>
      </c>
      <c r="M242" s="218" t="str">
        <f t="shared" si="357"/>
        <v/>
      </c>
      <c r="N242" s="218" t="str">
        <f t="shared" si="357"/>
        <v/>
      </c>
      <c r="O242" s="218" t="str">
        <f t="shared" si="357"/>
        <v/>
      </c>
      <c r="P242" s="218" t="str">
        <f t="shared" si="357"/>
        <v/>
      </c>
      <c r="Q242" s="218" t="str">
        <f t="shared" si="357"/>
        <v/>
      </c>
      <c r="R242" s="218" t="str">
        <f t="shared" si="357"/>
        <v/>
      </c>
      <c r="S242" s="218" t="str">
        <f t="shared" si="357"/>
        <v/>
      </c>
      <c r="T242" s="218" t="str">
        <f t="shared" si="357"/>
        <v/>
      </c>
      <c r="U242" s="218" t="str">
        <f t="shared" si="357"/>
        <v/>
      </c>
      <c r="V242" s="218" t="str">
        <f t="shared" si="357"/>
        <v/>
      </c>
      <c r="W242" s="218" t="str">
        <f t="shared" si="357"/>
        <v/>
      </c>
      <c r="X242" s="218" t="str">
        <f t="shared" si="357"/>
        <v/>
      </c>
      <c r="Y242" s="218" t="str">
        <f t="shared" si="357"/>
        <v/>
      </c>
      <c r="Z242" s="218" t="str">
        <f t="shared" si="357"/>
        <v/>
      </c>
      <c r="AA242" s="218" t="str">
        <f t="shared" si="357"/>
        <v/>
      </c>
      <c r="AB242" s="218" t="str">
        <f t="shared" si="357"/>
        <v/>
      </c>
      <c r="AC242" s="218" t="str">
        <f t="shared" si="357"/>
        <v/>
      </c>
      <c r="AD242" s="218" t="str">
        <f t="shared" si="357"/>
        <v/>
      </c>
      <c r="AE242" s="218" t="str">
        <f t="shared" si="357"/>
        <v/>
      </c>
    </row>
    <row r="243" spans="2:31">
      <c r="B243" s="95" t="s">
        <v>568</v>
      </c>
      <c r="C243" s="96"/>
      <c r="D243" s="96"/>
      <c r="E243" s="96"/>
      <c r="F243" s="96"/>
      <c r="G243" s="99"/>
      <c r="H243" s="99"/>
      <c r="I243" s="99"/>
      <c r="J243" s="96"/>
      <c r="K243" s="97">
        <f>ROUND(SUM(K244:K250),0)</f>
        <v>0</v>
      </c>
      <c r="L243" s="97">
        <f t="shared" ref="L243:W243" ca="1" si="358">ROUND(SUM(L244:L250),0)</f>
        <v>0</v>
      </c>
      <c r="M243" s="97">
        <f t="shared" ca="1" si="358"/>
        <v>0</v>
      </c>
      <c r="N243" s="97">
        <f t="shared" ca="1" si="358"/>
        <v>0</v>
      </c>
      <c r="O243" s="97">
        <f t="shared" ca="1" si="358"/>
        <v>0</v>
      </c>
      <c r="P243" s="97">
        <f t="shared" ca="1" si="358"/>
        <v>0</v>
      </c>
      <c r="Q243" s="97">
        <f t="shared" ca="1" si="358"/>
        <v>0</v>
      </c>
      <c r="R243" s="97">
        <f t="shared" ca="1" si="358"/>
        <v>0</v>
      </c>
      <c r="S243" s="97">
        <f t="shared" ca="1" si="358"/>
        <v>0</v>
      </c>
      <c r="T243" s="97">
        <f t="shared" ca="1" si="358"/>
        <v>0</v>
      </c>
      <c r="U243" s="97">
        <f t="shared" ca="1" si="358"/>
        <v>0</v>
      </c>
      <c r="V243" s="97">
        <f t="shared" ca="1" si="358"/>
        <v>0</v>
      </c>
      <c r="W243" s="97">
        <f t="shared" ca="1" si="358"/>
        <v>0</v>
      </c>
      <c r="X243" s="97">
        <f t="shared" ref="X243" ca="1" si="359">ROUND(SUM(X244:X250),0)</f>
        <v>0</v>
      </c>
      <c r="Y243" s="97">
        <f t="shared" ref="Y243:AA243" ca="1" si="360">ROUND(SUM(Y244:Y250),0)</f>
        <v>0</v>
      </c>
      <c r="Z243" s="97">
        <f t="shared" ca="1" si="360"/>
        <v>0</v>
      </c>
      <c r="AA243" s="97">
        <f t="shared" ca="1" si="360"/>
        <v>0</v>
      </c>
      <c r="AB243" s="97">
        <f t="shared" ref="AB243:AE243" ca="1" si="361">ROUND(SUM(AB244:AB250),0)</f>
        <v>0</v>
      </c>
      <c r="AC243" s="97">
        <f t="shared" ca="1" si="361"/>
        <v>0</v>
      </c>
      <c r="AD243" s="97">
        <f t="shared" ca="1" si="361"/>
        <v>0</v>
      </c>
      <c r="AE243" s="97">
        <f t="shared" ca="1" si="361"/>
        <v>0</v>
      </c>
    </row>
    <row r="244" spans="2:31">
      <c r="B244" s="93" t="s">
        <v>569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362">IF(LataProjekcji&lt;=Koniec,K186,0)</f>
        <v>0</v>
      </c>
      <c r="L244" s="94">
        <f t="shared" ca="1" si="362"/>
        <v>0</v>
      </c>
      <c r="M244" s="94">
        <f t="shared" ca="1" si="362"/>
        <v>0</v>
      </c>
      <c r="N244" s="94">
        <f t="shared" ca="1" si="362"/>
        <v>0</v>
      </c>
      <c r="O244" s="94">
        <f t="shared" ca="1" si="362"/>
        <v>0</v>
      </c>
      <c r="P244" s="94">
        <f t="shared" ca="1" si="362"/>
        <v>0</v>
      </c>
      <c r="Q244" s="94">
        <f t="shared" ca="1" si="362"/>
        <v>0</v>
      </c>
      <c r="R244" s="94">
        <f t="shared" ca="1" si="362"/>
        <v>0</v>
      </c>
      <c r="S244" s="94">
        <f t="shared" ca="1" si="362"/>
        <v>0</v>
      </c>
      <c r="T244" s="94">
        <f t="shared" ca="1" si="362"/>
        <v>0</v>
      </c>
      <c r="U244" s="94">
        <f t="shared" ca="1" si="362"/>
        <v>0</v>
      </c>
      <c r="V244" s="94">
        <f t="shared" ca="1" si="362"/>
        <v>0</v>
      </c>
      <c r="W244" s="94">
        <f t="shared" ca="1" si="362"/>
        <v>0</v>
      </c>
      <c r="X244" s="94">
        <f t="shared" ref="X244" ca="1" si="363">IF(LataProjekcji&lt;=Koniec,X186,0)</f>
        <v>0</v>
      </c>
      <c r="Y244" s="94">
        <f t="shared" ref="Y244:AA244" ca="1" si="364">IF(LataProjekcji&lt;=Koniec,Y186,0)</f>
        <v>0</v>
      </c>
      <c r="Z244" s="94">
        <f t="shared" ca="1" si="364"/>
        <v>0</v>
      </c>
      <c r="AA244" s="94">
        <f t="shared" ca="1" si="364"/>
        <v>0</v>
      </c>
      <c r="AB244" s="94">
        <f t="shared" ref="AB244:AE244" ca="1" si="365">IF(LataProjekcji&lt;=Koniec,AB186,0)</f>
        <v>0</v>
      </c>
      <c r="AC244" s="94">
        <f t="shared" ca="1" si="365"/>
        <v>0</v>
      </c>
      <c r="AD244" s="94">
        <f t="shared" ca="1" si="365"/>
        <v>0</v>
      </c>
      <c r="AE244" s="94">
        <f t="shared" ca="1" si="365"/>
        <v>0</v>
      </c>
    </row>
    <row r="245" spans="2:31">
      <c r="B245" s="37" t="s">
        <v>570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366">IF(LataProjekcji&lt;=Koniec,K165,0)</f>
        <v>0</v>
      </c>
      <c r="L245" s="33">
        <f t="shared" ca="1" si="366"/>
        <v>0</v>
      </c>
      <c r="M245" s="33">
        <f t="shared" ca="1" si="366"/>
        <v>0</v>
      </c>
      <c r="N245" s="33">
        <f t="shared" ca="1" si="366"/>
        <v>0</v>
      </c>
      <c r="O245" s="33">
        <f t="shared" ca="1" si="366"/>
        <v>0</v>
      </c>
      <c r="P245" s="33">
        <f t="shared" ca="1" si="366"/>
        <v>0</v>
      </c>
      <c r="Q245" s="33">
        <f t="shared" ca="1" si="366"/>
        <v>0</v>
      </c>
      <c r="R245" s="33">
        <f t="shared" ca="1" si="366"/>
        <v>0</v>
      </c>
      <c r="S245" s="33">
        <f t="shared" ca="1" si="366"/>
        <v>0</v>
      </c>
      <c r="T245" s="33">
        <f t="shared" ca="1" si="366"/>
        <v>0</v>
      </c>
      <c r="U245" s="33">
        <f t="shared" ca="1" si="366"/>
        <v>0</v>
      </c>
      <c r="V245" s="33">
        <f t="shared" ca="1" si="366"/>
        <v>0</v>
      </c>
      <c r="W245" s="33">
        <f t="shared" ca="1" si="366"/>
        <v>0</v>
      </c>
      <c r="X245" s="33">
        <f t="shared" ref="X245" ca="1" si="367">IF(LataProjekcji&lt;=Koniec,X165,0)</f>
        <v>0</v>
      </c>
      <c r="Y245" s="33">
        <f t="shared" ref="Y245:AA245" ca="1" si="368">IF(LataProjekcji&lt;=Koniec,Y165,0)</f>
        <v>0</v>
      </c>
      <c r="Z245" s="33">
        <f t="shared" ca="1" si="368"/>
        <v>0</v>
      </c>
      <c r="AA245" s="33">
        <f t="shared" ca="1" si="368"/>
        <v>0</v>
      </c>
      <c r="AB245" s="33">
        <f t="shared" ref="AB245:AE245" ca="1" si="369">IF(LataProjekcji&lt;=Koniec,AB165,0)</f>
        <v>0</v>
      </c>
      <c r="AC245" s="33">
        <f t="shared" ca="1" si="369"/>
        <v>0</v>
      </c>
      <c r="AD245" s="33">
        <f t="shared" ca="1" si="369"/>
        <v>0</v>
      </c>
      <c r="AE245" s="33">
        <f t="shared" ca="1" si="369"/>
        <v>0</v>
      </c>
    </row>
    <row r="246" spans="2:31">
      <c r="B246" s="37" t="s">
        <v>571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370">IF(LataProjekcji&lt;=Koniec,J210-K210,0)</f>
        <v>0</v>
      </c>
      <c r="L246" s="33">
        <f t="shared" ca="1" si="370"/>
        <v>0</v>
      </c>
      <c r="M246" s="33">
        <f t="shared" ca="1" si="370"/>
        <v>0</v>
      </c>
      <c r="N246" s="33">
        <f t="shared" ca="1" si="370"/>
        <v>0</v>
      </c>
      <c r="O246" s="33">
        <f t="shared" ca="1" si="370"/>
        <v>0</v>
      </c>
      <c r="P246" s="33">
        <f t="shared" ca="1" si="370"/>
        <v>0</v>
      </c>
      <c r="Q246" s="33">
        <f t="shared" ca="1" si="370"/>
        <v>0</v>
      </c>
      <c r="R246" s="33">
        <f t="shared" ca="1" si="370"/>
        <v>0</v>
      </c>
      <c r="S246" s="33">
        <f t="shared" ca="1" si="370"/>
        <v>0</v>
      </c>
      <c r="T246" s="33">
        <f t="shared" ca="1" si="370"/>
        <v>0</v>
      </c>
      <c r="U246" s="33">
        <f t="shared" ca="1" si="370"/>
        <v>0</v>
      </c>
      <c r="V246" s="33">
        <f t="shared" ca="1" si="370"/>
        <v>0</v>
      </c>
      <c r="W246" s="33">
        <f t="shared" ca="1" si="370"/>
        <v>0</v>
      </c>
      <c r="X246" s="33">
        <f t="shared" ca="1" si="370"/>
        <v>0</v>
      </c>
      <c r="Y246" s="33">
        <f t="shared" ref="Y246:Y247" ca="1" si="371">IF(LataProjekcji&lt;=Koniec,X210-Y210,0)</f>
        <v>0</v>
      </c>
      <c r="Z246" s="33">
        <f t="shared" ref="Z246:Z247" ca="1" si="372">IF(LataProjekcji&lt;=Koniec,Y210-Z210,0)</f>
        <v>0</v>
      </c>
      <c r="AA246" s="33">
        <f t="shared" ref="AA246:AA247" ca="1" si="373">IF(LataProjekcji&lt;=Koniec,Z210-AA210,0)</f>
        <v>0</v>
      </c>
      <c r="AB246" s="33">
        <f t="shared" ref="AB246:AB247" ca="1" si="374">IF(LataProjekcji&lt;=Koniec,AA210-AB210,0)</f>
        <v>0</v>
      </c>
      <c r="AC246" s="33">
        <f t="shared" ref="AC246:AC247" si="375">IF(LataProjekcji&lt;=Koniec,AB210-AC210,0)</f>
        <v>0</v>
      </c>
      <c r="AD246" s="33">
        <f t="shared" ref="AD246:AD247" si="376">IF(LataProjekcji&lt;=Koniec,AC210-AD210,0)</f>
        <v>0</v>
      </c>
      <c r="AE246" s="33">
        <f t="shared" ref="AE246:AE247" si="377">IF(LataProjekcji&lt;=Koniec,AD210-AE210,0)</f>
        <v>0</v>
      </c>
    </row>
    <row r="247" spans="2:31">
      <c r="B247" s="37" t="s">
        <v>572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378">IF(LataProjekcji&lt;=Koniec,J211-K211,0)</f>
        <v>0</v>
      </c>
      <c r="L247" s="33">
        <f t="shared" si="378"/>
        <v>0</v>
      </c>
      <c r="M247" s="33">
        <f t="shared" si="378"/>
        <v>0</v>
      </c>
      <c r="N247" s="33">
        <f t="shared" si="378"/>
        <v>0</v>
      </c>
      <c r="O247" s="33">
        <f t="shared" si="378"/>
        <v>0</v>
      </c>
      <c r="P247" s="33">
        <f t="shared" si="378"/>
        <v>0</v>
      </c>
      <c r="Q247" s="33">
        <f t="shared" si="378"/>
        <v>0</v>
      </c>
      <c r="R247" s="33">
        <f t="shared" si="378"/>
        <v>0</v>
      </c>
      <c r="S247" s="33">
        <f t="shared" si="378"/>
        <v>0</v>
      </c>
      <c r="T247" s="33">
        <f t="shared" si="378"/>
        <v>0</v>
      </c>
      <c r="U247" s="33">
        <f t="shared" si="378"/>
        <v>0</v>
      </c>
      <c r="V247" s="33">
        <f t="shared" si="378"/>
        <v>0</v>
      </c>
      <c r="W247" s="33">
        <f t="shared" si="378"/>
        <v>0</v>
      </c>
      <c r="X247" s="33">
        <f t="shared" si="378"/>
        <v>0</v>
      </c>
      <c r="Y247" s="33">
        <f t="shared" si="371"/>
        <v>0</v>
      </c>
      <c r="Z247" s="33">
        <f t="shared" si="372"/>
        <v>0</v>
      </c>
      <c r="AA247" s="33">
        <f t="shared" si="373"/>
        <v>0</v>
      </c>
      <c r="AB247" s="33">
        <f t="shared" si="374"/>
        <v>0</v>
      </c>
      <c r="AC247" s="33">
        <f t="shared" si="375"/>
        <v>0</v>
      </c>
      <c r="AD247" s="33">
        <f t="shared" si="376"/>
        <v>0</v>
      </c>
      <c r="AE247" s="33">
        <f t="shared" si="377"/>
        <v>0</v>
      </c>
    </row>
    <row r="248" spans="2:31">
      <c r="B248" s="37" t="s">
        <v>573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379">IF(LataProjekcji&lt;=Koniec,(K231-J231)-(K233-J233)-(K234-J234),0)</f>
        <v>0</v>
      </c>
      <c r="L248" s="33">
        <f t="shared" ca="1" si="379"/>
        <v>0</v>
      </c>
      <c r="M248" s="33">
        <f t="shared" ca="1" si="379"/>
        <v>0</v>
      </c>
      <c r="N248" s="33">
        <f t="shared" ca="1" si="379"/>
        <v>0</v>
      </c>
      <c r="O248" s="33">
        <f t="shared" ca="1" si="379"/>
        <v>0</v>
      </c>
      <c r="P248" s="33">
        <f t="shared" ca="1" si="379"/>
        <v>0</v>
      </c>
      <c r="Q248" s="33">
        <f t="shared" ca="1" si="379"/>
        <v>0</v>
      </c>
      <c r="R248" s="33">
        <f t="shared" ca="1" si="379"/>
        <v>0</v>
      </c>
      <c r="S248" s="33">
        <f t="shared" ca="1" si="379"/>
        <v>0</v>
      </c>
      <c r="T248" s="33">
        <f t="shared" ca="1" si="379"/>
        <v>0</v>
      </c>
      <c r="U248" s="33">
        <f t="shared" ca="1" si="379"/>
        <v>0</v>
      </c>
      <c r="V248" s="33">
        <f t="shared" ca="1" si="379"/>
        <v>0</v>
      </c>
      <c r="W248" s="33">
        <f t="shared" ca="1" si="379"/>
        <v>0</v>
      </c>
      <c r="X248" s="33">
        <f t="shared" ca="1" si="379"/>
        <v>0</v>
      </c>
      <c r="Y248" s="33">
        <f t="shared" ref="Y248" ca="1" si="380">IF(LataProjekcji&lt;=Koniec,(Y231-X231)-(Y233-X233)-(Y234-X234),0)</f>
        <v>0</v>
      </c>
      <c r="Z248" s="33">
        <f t="shared" ref="Z248" ca="1" si="381">IF(LataProjekcji&lt;=Koniec,(Z231-Y231)-(Z233-Y233)-(Z234-Y234),0)</f>
        <v>0</v>
      </c>
      <c r="AA248" s="33">
        <f t="shared" ref="AA248" ca="1" si="382">IF(LataProjekcji&lt;=Koniec,(AA231-Z231)-(AA233-Z233)-(AA234-Z234),0)</f>
        <v>0</v>
      </c>
      <c r="AB248" s="33">
        <f t="shared" ref="AB248" ca="1" si="383">IF(LataProjekcji&lt;=Koniec,(AB231-AA231)-(AB233-AA233)-(AB234-AA234),0)</f>
        <v>0</v>
      </c>
      <c r="AC248" s="33">
        <f t="shared" ref="AC248" si="384">IF(LataProjekcji&lt;=Koniec,(AC231-AB231)-(AC233-AB233)-(AC234-AB234),0)</f>
        <v>0</v>
      </c>
      <c r="AD248" s="33">
        <f t="shared" ref="AD248" si="385">IF(LataProjekcji&lt;=Koniec,(AD231-AC231)-(AD233-AC233)-(AD234-AC234),0)</f>
        <v>0</v>
      </c>
      <c r="AE248" s="33">
        <f t="shared" ref="AE248" si="386">IF(LataProjekcji&lt;=Koniec,(AE231-AD231)-(AE233-AD233)-(AE234-AD234),0)</f>
        <v>0</v>
      </c>
    </row>
    <row r="249" spans="2:31">
      <c r="B249" s="37" t="s">
        <v>574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387">IF(LataProjekcji&lt;=Koniec,(L235-K235)-L261,0)</f>
        <v>0</v>
      </c>
      <c r="M249" s="33">
        <f t="shared" ca="1" si="387"/>
        <v>0</v>
      </c>
      <c r="N249" s="33">
        <f t="shared" ca="1" si="387"/>
        <v>0</v>
      </c>
      <c r="O249" s="33">
        <f t="shared" ca="1" si="387"/>
        <v>0</v>
      </c>
      <c r="P249" s="33">
        <f t="shared" ca="1" si="387"/>
        <v>0</v>
      </c>
      <c r="Q249" s="33">
        <f t="shared" ca="1" si="387"/>
        <v>0</v>
      </c>
      <c r="R249" s="33">
        <f t="shared" ca="1" si="387"/>
        <v>0</v>
      </c>
      <c r="S249" s="33">
        <f t="shared" ca="1" si="387"/>
        <v>0</v>
      </c>
      <c r="T249" s="33">
        <f t="shared" ca="1" si="387"/>
        <v>0</v>
      </c>
      <c r="U249" s="33">
        <f t="shared" ca="1" si="387"/>
        <v>0</v>
      </c>
      <c r="V249" s="33">
        <f t="shared" ca="1" si="387"/>
        <v>0</v>
      </c>
      <c r="W249" s="33">
        <f t="shared" ca="1" si="387"/>
        <v>0</v>
      </c>
      <c r="X249" s="33">
        <f t="shared" ca="1" si="387"/>
        <v>0</v>
      </c>
      <c r="Y249" s="33">
        <f t="shared" ref="Y249" ca="1" si="388">IF(LataProjekcji&lt;=Koniec,(Y235-X235)-Y261,0)</f>
        <v>0</v>
      </c>
      <c r="Z249" s="33">
        <f t="shared" ref="Z249" ca="1" si="389">IF(LataProjekcji&lt;=Koniec,(Z235-Y235)-Z261,0)</f>
        <v>0</v>
      </c>
      <c r="AA249" s="33">
        <f t="shared" ref="AA249" ca="1" si="390">IF(LataProjekcji&lt;=Koniec,(AA235-Z235)-AA261,0)</f>
        <v>0</v>
      </c>
      <c r="AB249" s="33">
        <f t="shared" ref="AB249" ca="1" si="391">IF(LataProjekcji&lt;=Koniec,(AB235-AA235)-AB261,0)</f>
        <v>0</v>
      </c>
      <c r="AC249" s="33">
        <f t="shared" ref="AC249" ca="1" si="392">IF(LataProjekcji&lt;=Koniec,(AC235-AB235)-AC261,0)</f>
        <v>0</v>
      </c>
      <c r="AD249" s="33">
        <f t="shared" ref="AD249" ca="1" si="393">IF(LataProjekcji&lt;=Koniec,(AD235-AC235)-AD261,0)</f>
        <v>0</v>
      </c>
      <c r="AE249" s="33">
        <f t="shared" ref="AE249" ca="1" si="394">IF(LataProjekcji&lt;=Koniec,(AE235-AD235)-AE261,0)</f>
        <v>0</v>
      </c>
    </row>
    <row r="250" spans="2:31">
      <c r="B250" s="37" t="s">
        <v>575</v>
      </c>
      <c r="C250" s="52"/>
      <c r="D250" s="52"/>
      <c r="E250" s="52"/>
      <c r="F250" s="52"/>
      <c r="G250" s="33"/>
      <c r="H250" s="33"/>
      <c r="I250" s="33"/>
      <c r="J250" s="52"/>
      <c r="K250" s="33">
        <f>0</f>
        <v>0</v>
      </c>
      <c r="L250" s="33">
        <f>0</f>
        <v>0</v>
      </c>
      <c r="M250" s="33">
        <f>0</f>
        <v>0</v>
      </c>
      <c r="N250" s="33">
        <f>0</f>
        <v>0</v>
      </c>
      <c r="O250" s="33">
        <f>0</f>
        <v>0</v>
      </c>
      <c r="P250" s="33">
        <f>0</f>
        <v>0</v>
      </c>
      <c r="Q250" s="33">
        <f>0</f>
        <v>0</v>
      </c>
      <c r="R250" s="33">
        <f>0</f>
        <v>0</v>
      </c>
      <c r="S250" s="33">
        <f>0</f>
        <v>0</v>
      </c>
      <c r="T250" s="33">
        <f>0</f>
        <v>0</v>
      </c>
      <c r="U250" s="33">
        <f>0</f>
        <v>0</v>
      </c>
      <c r="V250" s="33">
        <f>0</f>
        <v>0</v>
      </c>
      <c r="W250" s="33">
        <f>0</f>
        <v>0</v>
      </c>
      <c r="X250" s="33">
        <f>0</f>
        <v>0</v>
      </c>
      <c r="Y250" s="33">
        <f>0</f>
        <v>0</v>
      </c>
      <c r="Z250" s="33">
        <f>0</f>
        <v>0</v>
      </c>
      <c r="AA250" s="33">
        <f>0</f>
        <v>0</v>
      </c>
      <c r="AB250" s="33">
        <f>0</f>
        <v>0</v>
      </c>
      <c r="AC250" s="33">
        <f>0</f>
        <v>0</v>
      </c>
      <c r="AD250" s="33">
        <f>0</f>
        <v>0</v>
      </c>
      <c r="AE250" s="33">
        <f>0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576</v>
      </c>
      <c r="C252" s="96"/>
      <c r="D252" s="96"/>
      <c r="E252" s="96"/>
      <c r="F252" s="96"/>
      <c r="G252" s="99"/>
      <c r="H252" s="99"/>
      <c r="I252" s="99"/>
      <c r="J252" s="96"/>
      <c r="K252" s="97">
        <f>ROUND(SUM(K253:K254),0)</f>
        <v>0</v>
      </c>
      <c r="L252" s="97">
        <f t="shared" ref="L252:W252" si="395">ROUND(SUM(L253:L254),0)</f>
        <v>0</v>
      </c>
      <c r="M252" s="97">
        <f t="shared" si="395"/>
        <v>0</v>
      </c>
      <c r="N252" s="97">
        <f t="shared" si="395"/>
        <v>0</v>
      </c>
      <c r="O252" s="97">
        <f t="shared" si="395"/>
        <v>0</v>
      </c>
      <c r="P252" s="97">
        <f t="shared" si="395"/>
        <v>0</v>
      </c>
      <c r="Q252" s="97">
        <f t="shared" si="395"/>
        <v>0</v>
      </c>
      <c r="R252" s="97">
        <f t="shared" si="395"/>
        <v>0</v>
      </c>
      <c r="S252" s="97">
        <f t="shared" si="395"/>
        <v>0</v>
      </c>
      <c r="T252" s="97">
        <f t="shared" si="395"/>
        <v>0</v>
      </c>
      <c r="U252" s="97">
        <f t="shared" si="395"/>
        <v>0</v>
      </c>
      <c r="V252" s="97">
        <f t="shared" si="395"/>
        <v>0</v>
      </c>
      <c r="W252" s="97">
        <f t="shared" si="395"/>
        <v>0</v>
      </c>
      <c r="X252" s="97">
        <f t="shared" ref="X252" si="396">ROUND(SUM(X253:X254),0)</f>
        <v>0</v>
      </c>
      <c r="Y252" s="97">
        <f t="shared" ref="Y252:AA252" si="397">ROUND(SUM(Y253:Y254),0)</f>
        <v>0</v>
      </c>
      <c r="Z252" s="97">
        <f t="shared" si="397"/>
        <v>0</v>
      </c>
      <c r="AA252" s="97">
        <f t="shared" si="397"/>
        <v>0</v>
      </c>
      <c r="AB252" s="97">
        <f t="shared" ref="AB252:AE252" si="398">ROUND(SUM(AB253:AB254),0)</f>
        <v>0</v>
      </c>
      <c r="AC252" s="97">
        <f t="shared" si="398"/>
        <v>0</v>
      </c>
      <c r="AD252" s="97">
        <f t="shared" si="398"/>
        <v>0</v>
      </c>
      <c r="AE252" s="97">
        <f t="shared" si="398"/>
        <v>0</v>
      </c>
    </row>
    <row r="253" spans="2:31">
      <c r="B253" s="93" t="s">
        <v>577</v>
      </c>
      <c r="C253" s="19"/>
      <c r="D253" s="19"/>
      <c r="E253" s="19"/>
      <c r="F253" s="19"/>
      <c r="G253" s="94"/>
      <c r="H253" s="94"/>
      <c r="I253" s="94"/>
      <c r="J253" s="19"/>
      <c r="K253" s="175">
        <f>-'Środki trwałe'!K812</f>
        <v>0</v>
      </c>
      <c r="L253" s="175">
        <f>-'Środki trwałe'!L812</f>
        <v>0</v>
      </c>
      <c r="M253" s="175">
        <f>-'Środki trwałe'!M812</f>
        <v>0</v>
      </c>
      <c r="N253" s="175">
        <f>-'Środki trwałe'!N812</f>
        <v>0</v>
      </c>
      <c r="O253" s="175">
        <f>-'Środki trwałe'!O812</f>
        <v>0</v>
      </c>
      <c r="P253" s="175">
        <f>-'Środki trwałe'!P812</f>
        <v>0</v>
      </c>
      <c r="Q253" s="175">
        <f>-'Środki trwałe'!Q812</f>
        <v>0</v>
      </c>
      <c r="R253" s="175">
        <f>-'Środki trwałe'!R812</f>
        <v>0</v>
      </c>
      <c r="S253" s="175">
        <f>-'Środki trwałe'!S812</f>
        <v>0</v>
      </c>
      <c r="T253" s="175">
        <f>-'Środki trwałe'!T812</f>
        <v>0</v>
      </c>
      <c r="U253" s="175">
        <f>-'Środki trwałe'!U812</f>
        <v>0</v>
      </c>
      <c r="V253" s="175">
        <f>-'Środki trwałe'!V812</f>
        <v>0</v>
      </c>
      <c r="W253" s="175">
        <f>-'Środki trwałe'!W812</f>
        <v>0</v>
      </c>
      <c r="X253" s="175">
        <f>-'Środki trwałe'!X812</f>
        <v>0</v>
      </c>
      <c r="Y253" s="175">
        <f>-'Środki trwałe'!Y812</f>
        <v>0</v>
      </c>
      <c r="Z253" s="175">
        <f>-'Środki trwałe'!Z812</f>
        <v>0</v>
      </c>
      <c r="AA253" s="175">
        <f>-'Środki trwałe'!AA812</f>
        <v>0</v>
      </c>
      <c r="AB253" s="175">
        <f>-'Środki trwałe'!AB812</f>
        <v>0</v>
      </c>
      <c r="AC253" s="175">
        <f>-'Środki trwałe'!AC812</f>
        <v>0</v>
      </c>
      <c r="AD253" s="175">
        <f>-'Środki trwałe'!AD812</f>
        <v>0</v>
      </c>
      <c r="AE253" s="175">
        <f>-'Środki trwałe'!AE812</f>
        <v>0</v>
      </c>
    </row>
    <row r="254" spans="2:31">
      <c r="B254" s="37" t="s">
        <v>578</v>
      </c>
      <c r="C254" s="52"/>
      <c r="D254" s="52"/>
      <c r="E254" s="52"/>
      <c r="F254" s="52"/>
      <c r="G254" s="33"/>
      <c r="H254" s="33"/>
      <c r="I254" s="33"/>
      <c r="J254" s="52"/>
      <c r="K254" s="33">
        <f>0</f>
        <v>0</v>
      </c>
      <c r="L254" s="33">
        <f>0</f>
        <v>0</v>
      </c>
      <c r="M254" s="33">
        <f>0</f>
        <v>0</v>
      </c>
      <c r="N254" s="33">
        <f>0</f>
        <v>0</v>
      </c>
      <c r="O254" s="33">
        <f>0</f>
        <v>0</v>
      </c>
      <c r="P254" s="33">
        <f>0</f>
        <v>0</v>
      </c>
      <c r="Q254" s="33">
        <f>0</f>
        <v>0</v>
      </c>
      <c r="R254" s="33">
        <f>0</f>
        <v>0</v>
      </c>
      <c r="S254" s="33">
        <f>0</f>
        <v>0</v>
      </c>
      <c r="T254" s="33">
        <f>0</f>
        <v>0</v>
      </c>
      <c r="U254" s="33">
        <f>0</f>
        <v>0</v>
      </c>
      <c r="V254" s="33">
        <f>0</f>
        <v>0</v>
      </c>
      <c r="W254" s="33">
        <f>0</f>
        <v>0</v>
      </c>
      <c r="X254" s="33">
        <f>0</f>
        <v>0</v>
      </c>
      <c r="Y254" s="33">
        <f>0</f>
        <v>0</v>
      </c>
      <c r="Z254" s="33">
        <f>0</f>
        <v>0</v>
      </c>
      <c r="AA254" s="33">
        <f>0</f>
        <v>0</v>
      </c>
      <c r="AB254" s="33">
        <f>0</f>
        <v>0</v>
      </c>
      <c r="AC254" s="33">
        <f>0</f>
        <v>0</v>
      </c>
      <c r="AD254" s="33">
        <f>0</f>
        <v>0</v>
      </c>
      <c r="AE254" s="33">
        <f>0</f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579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399">SUM(L257:L263)</f>
        <v>0</v>
      </c>
      <c r="M256" s="97">
        <f t="shared" ca="1" si="399"/>
        <v>0</v>
      </c>
      <c r="N256" s="97">
        <f t="shared" ca="1" si="399"/>
        <v>0</v>
      </c>
      <c r="O256" s="97">
        <f t="shared" ca="1" si="399"/>
        <v>0</v>
      </c>
      <c r="P256" s="97">
        <f t="shared" ca="1" si="399"/>
        <v>0</v>
      </c>
      <c r="Q256" s="97">
        <f t="shared" ca="1" si="399"/>
        <v>0</v>
      </c>
      <c r="R256" s="97">
        <f t="shared" ca="1" si="399"/>
        <v>0</v>
      </c>
      <c r="S256" s="97">
        <f t="shared" ca="1" si="399"/>
        <v>0</v>
      </c>
      <c r="T256" s="97">
        <f t="shared" ca="1" si="399"/>
        <v>0</v>
      </c>
      <c r="U256" s="97">
        <f t="shared" ca="1" si="399"/>
        <v>0</v>
      </c>
      <c r="V256" s="97">
        <f t="shared" ca="1" si="399"/>
        <v>0</v>
      </c>
      <c r="W256" s="97">
        <f t="shared" ca="1" si="399"/>
        <v>0</v>
      </c>
      <c r="X256" s="97">
        <f t="shared" ref="X256" ca="1" si="400">SUM(X257:X263)</f>
        <v>0</v>
      </c>
      <c r="Y256" s="97">
        <f t="shared" ref="Y256:AA256" ca="1" si="401">SUM(Y257:Y263)</f>
        <v>0</v>
      </c>
      <c r="Z256" s="97">
        <f t="shared" ca="1" si="401"/>
        <v>0</v>
      </c>
      <c r="AA256" s="97">
        <f t="shared" ca="1" si="401"/>
        <v>0</v>
      </c>
      <c r="AB256" s="97">
        <f t="shared" ref="AB256:AE256" ca="1" si="402">SUM(AB257:AB263)</f>
        <v>0</v>
      </c>
      <c r="AC256" s="97">
        <f t="shared" ca="1" si="402"/>
        <v>0</v>
      </c>
      <c r="AD256" s="97">
        <f t="shared" ca="1" si="402"/>
        <v>0</v>
      </c>
      <c r="AE256" s="97">
        <f t="shared" ca="1" si="402"/>
        <v>0</v>
      </c>
    </row>
    <row r="257" spans="2:31">
      <c r="B257" s="93" t="s">
        <v>580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403">IF(LataProjekcji&lt;=Koniec,(L233-K233),0)</f>
        <v>0</v>
      </c>
      <c r="M257" s="94">
        <f t="shared" si="403"/>
        <v>0</v>
      </c>
      <c r="N257" s="94">
        <f t="shared" si="403"/>
        <v>0</v>
      </c>
      <c r="O257" s="94">
        <f t="shared" si="403"/>
        <v>0</v>
      </c>
      <c r="P257" s="94">
        <f t="shared" si="403"/>
        <v>0</v>
      </c>
      <c r="Q257" s="94">
        <f t="shared" si="403"/>
        <v>0</v>
      </c>
      <c r="R257" s="94">
        <f t="shared" si="403"/>
        <v>0</v>
      </c>
      <c r="S257" s="94">
        <f t="shared" si="403"/>
        <v>0</v>
      </c>
      <c r="T257" s="94">
        <f t="shared" si="403"/>
        <v>0</v>
      </c>
      <c r="U257" s="94">
        <f t="shared" si="403"/>
        <v>0</v>
      </c>
      <c r="V257" s="94">
        <f t="shared" si="403"/>
        <v>0</v>
      </c>
      <c r="W257" s="94">
        <f t="shared" si="403"/>
        <v>0</v>
      </c>
      <c r="X257" s="94">
        <f t="shared" si="403"/>
        <v>0</v>
      </c>
      <c r="Y257" s="94">
        <f t="shared" ref="Y257" si="404">IF(LataProjekcji&lt;=Koniec,(Y233-X233),0)</f>
        <v>0</v>
      </c>
      <c r="Z257" s="94">
        <f t="shared" ref="Z257" si="405">IF(LataProjekcji&lt;=Koniec,(Z233-Y233),0)</f>
        <v>0</v>
      </c>
      <c r="AA257" s="94">
        <f t="shared" ref="AA257" si="406">IF(LataProjekcji&lt;=Koniec,(AA233-Z233),0)</f>
        <v>0</v>
      </c>
      <c r="AB257" s="94">
        <f t="shared" ref="AB257" si="407">IF(LataProjekcji&lt;=Koniec,(AB233-AA233),0)</f>
        <v>0</v>
      </c>
      <c r="AC257" s="94">
        <f t="shared" ref="AC257" si="408">IF(LataProjekcji&lt;=Koniec,(AC233-AB233),0)</f>
        <v>0</v>
      </c>
      <c r="AD257" s="94">
        <f t="shared" ref="AD257" si="409">IF(LataProjekcji&lt;=Koniec,(AD233-AC233),0)</f>
        <v>0</v>
      </c>
      <c r="AE257" s="94">
        <f t="shared" ref="AE257" si="410">IF(LataProjekcji&lt;=Koniec,(AE233-AD233),0)</f>
        <v>0</v>
      </c>
    </row>
    <row r="258" spans="2:31">
      <c r="B258" s="37" t="s">
        <v>581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411">IF(LataProjekcji&lt;=Koniec,L229-K229,0)</f>
        <v>0</v>
      </c>
      <c r="M258" s="94">
        <f t="shared" si="411"/>
        <v>0</v>
      </c>
      <c r="N258" s="94">
        <f t="shared" si="411"/>
        <v>0</v>
      </c>
      <c r="O258" s="94">
        <f t="shared" si="411"/>
        <v>0</v>
      </c>
      <c r="P258" s="94">
        <f t="shared" si="411"/>
        <v>0</v>
      </c>
      <c r="Q258" s="94">
        <f t="shared" si="411"/>
        <v>0</v>
      </c>
      <c r="R258" s="94">
        <f t="shared" si="411"/>
        <v>0</v>
      </c>
      <c r="S258" s="94">
        <f t="shared" si="411"/>
        <v>0</v>
      </c>
      <c r="T258" s="94">
        <f t="shared" si="411"/>
        <v>0</v>
      </c>
      <c r="U258" s="94">
        <f t="shared" si="411"/>
        <v>0</v>
      </c>
      <c r="V258" s="94">
        <f t="shared" si="411"/>
        <v>0</v>
      </c>
      <c r="W258" s="94">
        <f t="shared" si="411"/>
        <v>0</v>
      </c>
      <c r="X258" s="94">
        <f t="shared" si="411"/>
        <v>0</v>
      </c>
      <c r="Y258" s="94">
        <f t="shared" ref="Y258" si="412">IF(LataProjekcji&lt;=Koniec,Y229-X229,0)</f>
        <v>0</v>
      </c>
      <c r="Z258" s="94">
        <f t="shared" ref="Z258" si="413">IF(LataProjekcji&lt;=Koniec,Z229-Y229,0)</f>
        <v>0</v>
      </c>
      <c r="AA258" s="94">
        <f t="shared" ref="AA258" si="414">IF(LataProjekcji&lt;=Koniec,AA229-Z229,0)</f>
        <v>0</v>
      </c>
      <c r="AB258" s="94">
        <f t="shared" ref="AB258" si="415">IF(LataProjekcji&lt;=Koniec,AB229-AA229,0)</f>
        <v>0</v>
      </c>
      <c r="AC258" s="94">
        <f t="shared" ref="AC258" si="416">IF(LataProjekcji&lt;=Koniec,AC229-AB229,0)</f>
        <v>0</v>
      </c>
      <c r="AD258" s="94">
        <f t="shared" ref="AD258" si="417">IF(LataProjekcji&lt;=Koniec,AD229-AC229,0)</f>
        <v>0</v>
      </c>
      <c r="AE258" s="94">
        <f t="shared" ref="AE258" si="418">IF(LataProjekcji&lt;=Koniec,AE229-AD229,0)</f>
        <v>0</v>
      </c>
    </row>
    <row r="259" spans="2:31">
      <c r="B259" s="37" t="s">
        <v>582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583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584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585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586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587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419">IF(LataProjekcji&lt;=Koniec,K243+K252+K256,0)</f>
        <v>0</v>
      </c>
      <c r="L265" s="97">
        <f t="shared" ca="1" si="419"/>
        <v>0</v>
      </c>
      <c r="M265" s="97">
        <f t="shared" ca="1" si="419"/>
        <v>0</v>
      </c>
      <c r="N265" s="97">
        <f t="shared" ca="1" si="419"/>
        <v>0</v>
      </c>
      <c r="O265" s="97">
        <f t="shared" ca="1" si="419"/>
        <v>0</v>
      </c>
      <c r="P265" s="97">
        <f t="shared" ca="1" si="419"/>
        <v>0</v>
      </c>
      <c r="Q265" s="97">
        <f t="shared" ca="1" si="419"/>
        <v>0</v>
      </c>
      <c r="R265" s="97">
        <f t="shared" ca="1" si="419"/>
        <v>0</v>
      </c>
      <c r="S265" s="97">
        <f t="shared" ca="1" si="419"/>
        <v>0</v>
      </c>
      <c r="T265" s="97">
        <f t="shared" ca="1" si="419"/>
        <v>0</v>
      </c>
      <c r="U265" s="97">
        <f t="shared" ca="1" si="419"/>
        <v>0</v>
      </c>
      <c r="V265" s="97">
        <f t="shared" ca="1" si="419"/>
        <v>0</v>
      </c>
      <c r="W265" s="97">
        <f t="shared" ca="1" si="419"/>
        <v>0</v>
      </c>
      <c r="X265" s="97">
        <f t="shared" ref="X265" ca="1" si="420">IF(LataProjekcji&lt;=Koniec,X243+X252+X256,0)</f>
        <v>0</v>
      </c>
      <c r="Y265" s="97">
        <f t="shared" ref="Y265:AA265" ca="1" si="421">IF(LataProjekcji&lt;=Koniec,Y243+Y252+Y256,0)</f>
        <v>0</v>
      </c>
      <c r="Z265" s="97">
        <f t="shared" ca="1" si="421"/>
        <v>0</v>
      </c>
      <c r="AA265" s="97">
        <f t="shared" ca="1" si="421"/>
        <v>0</v>
      </c>
      <c r="AB265" s="97">
        <f t="shared" ref="AB265:AE265" ca="1" si="422">IF(LataProjekcji&lt;=Koniec,AB243+AB252+AB256,0)</f>
        <v>0</v>
      </c>
      <c r="AC265" s="97">
        <f t="shared" ca="1" si="422"/>
        <v>0</v>
      </c>
      <c r="AD265" s="97">
        <f t="shared" ca="1" si="422"/>
        <v>0</v>
      </c>
      <c r="AE265" s="97">
        <f t="shared" ca="1" si="422"/>
        <v>0</v>
      </c>
    </row>
    <row r="266" spans="2:31">
      <c r="B266" s="7" t="s">
        <v>588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423">IF(LataProjekcji&lt;=Koniec,K267,0)</f>
        <v>0</v>
      </c>
      <c r="M266" s="13">
        <f t="shared" ca="1" si="423"/>
        <v>0</v>
      </c>
      <c r="N266" s="13">
        <f t="shared" ca="1" si="423"/>
        <v>0</v>
      </c>
      <c r="O266" s="13">
        <f t="shared" ca="1" si="423"/>
        <v>0</v>
      </c>
      <c r="P266" s="13">
        <f t="shared" ca="1" si="423"/>
        <v>0</v>
      </c>
      <c r="Q266" s="13">
        <f t="shared" ca="1" si="423"/>
        <v>0</v>
      </c>
      <c r="R266" s="13">
        <f t="shared" ca="1" si="423"/>
        <v>0</v>
      </c>
      <c r="S266" s="13">
        <f t="shared" ca="1" si="423"/>
        <v>0</v>
      </c>
      <c r="T266" s="13">
        <f t="shared" ca="1" si="423"/>
        <v>0</v>
      </c>
      <c r="U266" s="13">
        <f t="shared" ca="1" si="423"/>
        <v>0</v>
      </c>
      <c r="V266" s="13">
        <f t="shared" ca="1" si="423"/>
        <v>0</v>
      </c>
      <c r="W266" s="13">
        <f t="shared" ca="1" si="423"/>
        <v>0</v>
      </c>
      <c r="X266" s="13">
        <f t="shared" ca="1" si="423"/>
        <v>0</v>
      </c>
      <c r="Y266" s="13">
        <f t="shared" ref="Y266" ca="1" si="424">IF(LataProjekcji&lt;=Koniec,X267,0)</f>
        <v>0</v>
      </c>
      <c r="Z266" s="13">
        <f t="shared" ref="Z266" ca="1" si="425">IF(LataProjekcji&lt;=Koniec,Y267,0)</f>
        <v>0</v>
      </c>
      <c r="AA266" s="13">
        <f t="shared" ref="AA266" ca="1" si="426">IF(LataProjekcji&lt;=Koniec,Z267,0)</f>
        <v>0</v>
      </c>
      <c r="AB266" s="13">
        <f t="shared" ref="AB266" ca="1" si="427">IF(LataProjekcji&lt;=Koniec,AA267,0)</f>
        <v>0</v>
      </c>
      <c r="AC266" s="13">
        <f t="shared" ref="AC266" ca="1" si="428">IF(LataProjekcji&lt;=Koniec,AB267,0)</f>
        <v>0</v>
      </c>
      <c r="AD266" s="13">
        <f t="shared" ref="AD266" ca="1" si="429">IF(LataProjekcji&lt;=Koniec,AC267,0)</f>
        <v>0</v>
      </c>
      <c r="AE266" s="13">
        <f t="shared" ref="AE266" ca="1" si="430">IF(LataProjekcji&lt;=Koniec,AD267,0)</f>
        <v>0</v>
      </c>
    </row>
    <row r="267" spans="2:31">
      <c r="B267" s="98" t="s">
        <v>589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431">IF(LataProjekcji&lt;=Koniec,K265+K266,)</f>
        <v>0</v>
      </c>
      <c r="L267" s="97">
        <f t="shared" ca="1" si="431"/>
        <v>0</v>
      </c>
      <c r="M267" s="97">
        <f t="shared" ca="1" si="431"/>
        <v>0</v>
      </c>
      <c r="N267" s="97">
        <f t="shared" ca="1" si="431"/>
        <v>0</v>
      </c>
      <c r="O267" s="97">
        <f t="shared" ca="1" si="431"/>
        <v>0</v>
      </c>
      <c r="P267" s="97">
        <f t="shared" ca="1" si="431"/>
        <v>0</v>
      </c>
      <c r="Q267" s="97">
        <f t="shared" ca="1" si="431"/>
        <v>0</v>
      </c>
      <c r="R267" s="97">
        <f t="shared" ca="1" si="431"/>
        <v>0</v>
      </c>
      <c r="S267" s="97">
        <f t="shared" ca="1" si="431"/>
        <v>0</v>
      </c>
      <c r="T267" s="97">
        <f t="shared" ca="1" si="431"/>
        <v>0</v>
      </c>
      <c r="U267" s="97">
        <f t="shared" ca="1" si="431"/>
        <v>0</v>
      </c>
      <c r="V267" s="97">
        <f t="shared" ca="1" si="431"/>
        <v>0</v>
      </c>
      <c r="W267" s="97">
        <f t="shared" ca="1" si="431"/>
        <v>0</v>
      </c>
      <c r="X267" s="97">
        <f t="shared" ref="X267" ca="1" si="432">IF(LataProjekcji&lt;=Koniec,X265+X266,)</f>
        <v>0</v>
      </c>
      <c r="Y267" s="97">
        <f t="shared" ref="Y267:AA267" ca="1" si="433">IF(LataProjekcji&lt;=Koniec,Y265+Y266,)</f>
        <v>0</v>
      </c>
      <c r="Z267" s="97">
        <f t="shared" ca="1" si="433"/>
        <v>0</v>
      </c>
      <c r="AA267" s="97">
        <f t="shared" ca="1" si="433"/>
        <v>0</v>
      </c>
      <c r="AB267" s="97">
        <f t="shared" ref="AB267:AE267" ca="1" si="434">IF(LataProjekcji&lt;=Koniec,AB265+AB266,)</f>
        <v>0</v>
      </c>
      <c r="AC267" s="97">
        <f t="shared" ca="1" si="434"/>
        <v>0</v>
      </c>
      <c r="AD267" s="97">
        <f t="shared" ca="1" si="434"/>
        <v>0</v>
      </c>
      <c r="AE267" s="97">
        <f t="shared" ca="1" si="434"/>
        <v>0</v>
      </c>
    </row>
    <row r="268" spans="2:31">
      <c r="K268" s="108" t="b">
        <f>K267=K213</f>
        <v>1</v>
      </c>
      <c r="L268" s="108" t="b">
        <f t="shared" ref="L268:W268" ca="1" si="435">L267=L213</f>
        <v>1</v>
      </c>
      <c r="M268" s="108" t="b">
        <f t="shared" ca="1" si="435"/>
        <v>1</v>
      </c>
      <c r="N268" s="108" t="b">
        <f t="shared" ca="1" si="435"/>
        <v>1</v>
      </c>
      <c r="O268" s="108" t="b">
        <f t="shared" ca="1" si="435"/>
        <v>1</v>
      </c>
      <c r="P268" s="108" t="b">
        <f t="shared" ca="1" si="435"/>
        <v>1</v>
      </c>
      <c r="Q268" s="108" t="b">
        <f t="shared" ca="1" si="435"/>
        <v>1</v>
      </c>
      <c r="R268" s="108" t="b">
        <f t="shared" ca="1" si="435"/>
        <v>1</v>
      </c>
      <c r="S268" s="108" t="b">
        <f t="shared" ca="1" si="435"/>
        <v>1</v>
      </c>
      <c r="T268" s="108" t="b">
        <f t="shared" ca="1" si="435"/>
        <v>1</v>
      </c>
      <c r="U268" s="108" t="b">
        <f t="shared" ca="1" si="435"/>
        <v>1</v>
      </c>
      <c r="V268" s="108" t="b">
        <f t="shared" ca="1" si="435"/>
        <v>1</v>
      </c>
      <c r="W268" s="108" t="b">
        <f t="shared" ca="1" si="435"/>
        <v>1</v>
      </c>
      <c r="X268" s="108" t="b">
        <f t="shared" ref="X268" ca="1" si="436">X267=X213</f>
        <v>1</v>
      </c>
      <c r="Y268" s="108" t="b">
        <f t="shared" ref="Y268:AA268" ca="1" si="437">Y267=Y213</f>
        <v>1</v>
      </c>
      <c r="Z268" s="108" t="b">
        <f t="shared" ca="1" si="437"/>
        <v>1</v>
      </c>
      <c r="AA268" s="108" t="b">
        <f t="shared" ca="1" si="437"/>
        <v>1</v>
      </c>
      <c r="AB268" s="108" t="b">
        <f t="shared" ref="AB268:AE268" ca="1" si="438">AB267=AB213</f>
        <v>1</v>
      </c>
      <c r="AC268" s="108" t="b">
        <f t="shared" ca="1" si="438"/>
        <v>1</v>
      </c>
      <c r="AD268" s="108" t="b">
        <f t="shared" ca="1" si="438"/>
        <v>1</v>
      </c>
      <c r="AE268" s="108" t="b">
        <f t="shared" ca="1" si="438"/>
        <v>1</v>
      </c>
    </row>
    <row r="269" spans="2:31">
      <c r="K269" s="109">
        <f>K267-K213</f>
        <v>0</v>
      </c>
      <c r="L269" s="109">
        <f t="shared" ref="L269:W269" ca="1" si="439">L267-L213</f>
        <v>0</v>
      </c>
      <c r="M269" s="109">
        <f t="shared" ca="1" si="439"/>
        <v>0</v>
      </c>
      <c r="N269" s="109">
        <f t="shared" ca="1" si="439"/>
        <v>0</v>
      </c>
      <c r="O269" s="109">
        <f t="shared" ca="1" si="439"/>
        <v>0</v>
      </c>
      <c r="P269" s="109">
        <f t="shared" ca="1" si="439"/>
        <v>0</v>
      </c>
      <c r="Q269" s="109">
        <f t="shared" ca="1" si="439"/>
        <v>0</v>
      </c>
      <c r="R269" s="109">
        <f t="shared" ca="1" si="439"/>
        <v>0</v>
      </c>
      <c r="S269" s="109">
        <f t="shared" ca="1" si="439"/>
        <v>0</v>
      </c>
      <c r="T269" s="109">
        <f t="shared" ca="1" si="439"/>
        <v>0</v>
      </c>
      <c r="U269" s="109">
        <f t="shared" ca="1" si="439"/>
        <v>0</v>
      </c>
      <c r="V269" s="109">
        <f t="shared" ca="1" si="439"/>
        <v>0</v>
      </c>
      <c r="W269" s="109">
        <f t="shared" ca="1" si="439"/>
        <v>0</v>
      </c>
      <c r="X269" s="109">
        <f t="shared" ref="X269" ca="1" si="440">X267-X213</f>
        <v>0</v>
      </c>
      <c r="Y269" s="109">
        <f t="shared" ref="Y269:AA269" ca="1" si="441">Y267-Y213</f>
        <v>0</v>
      </c>
      <c r="Z269" s="109">
        <f t="shared" ca="1" si="441"/>
        <v>0</v>
      </c>
      <c r="AA269" s="109">
        <f t="shared" ca="1" si="441"/>
        <v>0</v>
      </c>
      <c r="AB269" s="109">
        <f t="shared" ref="AB269:AE269" ca="1" si="442">AB267-AB213</f>
        <v>0</v>
      </c>
      <c r="AC269" s="109">
        <f t="shared" ca="1" si="442"/>
        <v>0</v>
      </c>
      <c r="AD269" s="109">
        <f t="shared" ca="1" si="442"/>
        <v>0</v>
      </c>
      <c r="AE269" s="109">
        <f t="shared" ca="1" si="442"/>
        <v>0</v>
      </c>
    </row>
    <row r="270" spans="2:31">
      <c r="K270" s="109"/>
    </row>
    <row r="271" spans="2:31" ht="14.5">
      <c r="B271" s="150" t="s">
        <v>628</v>
      </c>
      <c r="C271" s="216"/>
      <c r="D271" s="216"/>
      <c r="E271" s="216"/>
      <c r="F271" s="216"/>
      <c r="G271" s="218">
        <f t="shared" ref="G271:AE271" ca="1" si="443">LataProjekcji</f>
        <v>0</v>
      </c>
      <c r="H271" s="218">
        <f t="shared" ca="1" si="443"/>
        <v>0</v>
      </c>
      <c r="I271" s="218">
        <f t="shared" ca="1" si="443"/>
        <v>0</v>
      </c>
      <c r="J271" s="219" t="str">
        <f t="shared" si="443"/>
        <v/>
      </c>
      <c r="K271" s="218" t="str">
        <f t="shared" si="443"/>
        <v>Uzupełnij dane</v>
      </c>
      <c r="L271" s="218" t="str">
        <f t="shared" si="443"/>
        <v/>
      </c>
      <c r="M271" s="218" t="str">
        <f t="shared" si="443"/>
        <v/>
      </c>
      <c r="N271" s="218" t="str">
        <f t="shared" si="443"/>
        <v/>
      </c>
      <c r="O271" s="218" t="str">
        <f t="shared" si="443"/>
        <v/>
      </c>
      <c r="P271" s="218" t="str">
        <f t="shared" si="443"/>
        <v/>
      </c>
      <c r="Q271" s="218" t="str">
        <f t="shared" si="443"/>
        <v/>
      </c>
      <c r="R271" s="218" t="str">
        <f t="shared" si="443"/>
        <v/>
      </c>
      <c r="S271" s="218" t="str">
        <f t="shared" si="443"/>
        <v/>
      </c>
      <c r="T271" s="218" t="str">
        <f t="shared" si="443"/>
        <v/>
      </c>
      <c r="U271" s="218" t="str">
        <f t="shared" si="443"/>
        <v/>
      </c>
      <c r="V271" s="218" t="str">
        <f t="shared" si="443"/>
        <v/>
      </c>
      <c r="W271" s="218" t="str">
        <f t="shared" si="443"/>
        <v/>
      </c>
      <c r="X271" s="218" t="str">
        <f t="shared" si="443"/>
        <v/>
      </c>
      <c r="Y271" s="218" t="str">
        <f t="shared" si="443"/>
        <v/>
      </c>
      <c r="Z271" s="218" t="str">
        <f t="shared" si="443"/>
        <v/>
      </c>
      <c r="AA271" s="218" t="str">
        <f t="shared" si="443"/>
        <v/>
      </c>
      <c r="AB271" s="218" t="str">
        <f t="shared" si="443"/>
        <v/>
      </c>
      <c r="AC271" s="218" t="str">
        <f t="shared" si="443"/>
        <v/>
      </c>
      <c r="AD271" s="218" t="str">
        <f t="shared" si="443"/>
        <v/>
      </c>
      <c r="AE271" s="218" t="str">
        <f t="shared" si="443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591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592</v>
      </c>
      <c r="C274" s="19" t="s">
        <v>593</v>
      </c>
      <c r="D274" s="19" t="s">
        <v>594</v>
      </c>
      <c r="E274" s="19"/>
      <c r="F274" s="19"/>
      <c r="G274" s="19"/>
      <c r="H274" s="19"/>
      <c r="I274" s="19"/>
      <c r="J274" s="19"/>
      <c r="K274" s="168" t="str">
        <f t="shared" ref="K274:W274" si="444">IFERROR(ROUND((K173/K159),4),"bd.")</f>
        <v>bd.</v>
      </c>
      <c r="L274" s="168" t="str">
        <f t="shared" ca="1" si="444"/>
        <v>bd.</v>
      </c>
      <c r="M274" s="168" t="str">
        <f t="shared" ca="1" si="444"/>
        <v>bd.</v>
      </c>
      <c r="N274" s="168" t="str">
        <f t="shared" ca="1" si="444"/>
        <v>bd.</v>
      </c>
      <c r="O274" s="168" t="str">
        <f t="shared" ca="1" si="444"/>
        <v>bd.</v>
      </c>
      <c r="P274" s="168" t="str">
        <f t="shared" ca="1" si="444"/>
        <v>bd.</v>
      </c>
      <c r="Q274" s="168" t="str">
        <f t="shared" ca="1" si="444"/>
        <v>bd.</v>
      </c>
      <c r="R274" s="168" t="str">
        <f t="shared" ca="1" si="444"/>
        <v>bd.</v>
      </c>
      <c r="S274" s="168" t="str">
        <f t="shared" ca="1" si="444"/>
        <v>bd.</v>
      </c>
      <c r="T274" s="168" t="str">
        <f t="shared" ca="1" si="444"/>
        <v>bd.</v>
      </c>
      <c r="U274" s="168" t="str">
        <f t="shared" ca="1" si="444"/>
        <v>bd.</v>
      </c>
      <c r="V274" s="168" t="str">
        <f t="shared" ca="1" si="444"/>
        <v>bd.</v>
      </c>
      <c r="W274" s="168" t="str">
        <f t="shared" ca="1" si="444"/>
        <v>bd.</v>
      </c>
      <c r="X274" s="168" t="str">
        <f t="shared" ref="X274" ca="1" si="445">IFERROR(ROUND((X173/X159),4),"bd.")</f>
        <v>bd.</v>
      </c>
      <c r="Y274" s="168" t="str">
        <f t="shared" ref="Y274:AA274" ca="1" si="446">IFERROR(ROUND((Y173/Y159),4),"bd.")</f>
        <v>bd.</v>
      </c>
      <c r="Z274" s="168" t="str">
        <f t="shared" ca="1" si="446"/>
        <v>bd.</v>
      </c>
      <c r="AA274" s="168" t="str">
        <f t="shared" ca="1" si="446"/>
        <v>bd.</v>
      </c>
      <c r="AB274" s="168" t="str">
        <f t="shared" ref="AB274:AE274" ca="1" si="447">IFERROR(ROUND((AB173/AB159),4),"bd.")</f>
        <v>bd.</v>
      </c>
      <c r="AC274" s="168" t="str">
        <f t="shared" ca="1" si="447"/>
        <v>bd.</v>
      </c>
      <c r="AD274" s="168" t="str">
        <f t="shared" ca="1" si="447"/>
        <v>bd.</v>
      </c>
      <c r="AE274" s="168" t="str">
        <f t="shared" ca="1" si="447"/>
        <v>bd.</v>
      </c>
    </row>
    <row r="275" spans="2:31">
      <c r="B275" s="37" t="s">
        <v>595</v>
      </c>
      <c r="C275" s="52" t="s">
        <v>596</v>
      </c>
      <c r="D275" s="52" t="s">
        <v>594</v>
      </c>
      <c r="E275" s="52"/>
      <c r="F275" s="52"/>
      <c r="G275" s="52"/>
      <c r="H275" s="52"/>
      <c r="I275" s="52"/>
      <c r="J275" s="52"/>
      <c r="K275" s="167" t="str">
        <f t="shared" ref="K275:W275" si="448">IFERROR(ROUND((K186/K159),4),"bd.")</f>
        <v>bd.</v>
      </c>
      <c r="L275" s="167" t="str">
        <f t="shared" ca="1" si="448"/>
        <v>bd.</v>
      </c>
      <c r="M275" s="167" t="str">
        <f t="shared" ca="1" si="448"/>
        <v>bd.</v>
      </c>
      <c r="N275" s="167" t="str">
        <f t="shared" ca="1" si="448"/>
        <v>bd.</v>
      </c>
      <c r="O275" s="167" t="str">
        <f t="shared" ca="1" si="448"/>
        <v>bd.</v>
      </c>
      <c r="P275" s="167" t="str">
        <f t="shared" ca="1" si="448"/>
        <v>bd.</v>
      </c>
      <c r="Q275" s="167" t="str">
        <f t="shared" ca="1" si="448"/>
        <v>bd.</v>
      </c>
      <c r="R275" s="167" t="str">
        <f t="shared" ca="1" si="448"/>
        <v>bd.</v>
      </c>
      <c r="S275" s="167" t="str">
        <f t="shared" ca="1" si="448"/>
        <v>bd.</v>
      </c>
      <c r="T275" s="167" t="str">
        <f t="shared" ca="1" si="448"/>
        <v>bd.</v>
      </c>
      <c r="U275" s="167" t="str">
        <f t="shared" ca="1" si="448"/>
        <v>bd.</v>
      </c>
      <c r="V275" s="167" t="str">
        <f t="shared" ca="1" si="448"/>
        <v>bd.</v>
      </c>
      <c r="W275" s="167" t="str">
        <f t="shared" ca="1" si="448"/>
        <v>bd.</v>
      </c>
      <c r="X275" s="167" t="str">
        <f t="shared" ref="X275" ca="1" si="449">IFERROR(ROUND((X186/X159),4),"bd.")</f>
        <v>bd.</v>
      </c>
      <c r="Y275" s="167" t="str">
        <f t="shared" ref="Y275:AA275" ca="1" si="450">IFERROR(ROUND((Y186/Y159),4),"bd.")</f>
        <v>bd.</v>
      </c>
      <c r="Z275" s="167" t="str">
        <f t="shared" ca="1" si="450"/>
        <v>bd.</v>
      </c>
      <c r="AA275" s="167" t="str">
        <f t="shared" ca="1" si="450"/>
        <v>bd.</v>
      </c>
      <c r="AB275" s="167" t="str">
        <f t="shared" ref="AB275:AE275" ca="1" si="451">IFERROR(ROUND((AB186/AB159),4),"bd.")</f>
        <v>bd.</v>
      </c>
      <c r="AC275" s="167" t="str">
        <f t="shared" ca="1" si="451"/>
        <v>bd.</v>
      </c>
      <c r="AD275" s="167" t="str">
        <f t="shared" ca="1" si="451"/>
        <v>bd.</v>
      </c>
      <c r="AE275" s="167" t="str">
        <f t="shared" ca="1" si="451"/>
        <v>bd.</v>
      </c>
    </row>
    <row r="276" spans="2:31">
      <c r="B276" s="37" t="s">
        <v>597</v>
      </c>
      <c r="C276" s="52" t="s">
        <v>598</v>
      </c>
      <c r="D276" s="52" t="s">
        <v>599</v>
      </c>
      <c r="E276" s="52"/>
      <c r="F276" s="52"/>
      <c r="G276" s="52"/>
      <c r="H276" s="52"/>
      <c r="I276" s="52"/>
      <c r="J276" s="52"/>
      <c r="K276" s="167" t="str">
        <f t="shared" ref="K276:W276" si="452">IFERROR(ROUND((K186/K217),4),"bd.")</f>
        <v>bd.</v>
      </c>
      <c r="L276" s="167" t="str">
        <f t="shared" ca="1" si="452"/>
        <v>bd.</v>
      </c>
      <c r="M276" s="167" t="str">
        <f t="shared" ca="1" si="452"/>
        <v>bd.</v>
      </c>
      <c r="N276" s="167" t="str">
        <f t="shared" ca="1" si="452"/>
        <v>bd.</v>
      </c>
      <c r="O276" s="167" t="str">
        <f t="shared" ca="1" si="452"/>
        <v>bd.</v>
      </c>
      <c r="P276" s="167" t="str">
        <f t="shared" ca="1" si="452"/>
        <v>bd.</v>
      </c>
      <c r="Q276" s="167" t="str">
        <f t="shared" ca="1" si="452"/>
        <v>bd.</v>
      </c>
      <c r="R276" s="167" t="str">
        <f t="shared" ca="1" si="452"/>
        <v>bd.</v>
      </c>
      <c r="S276" s="167" t="str">
        <f t="shared" ca="1" si="452"/>
        <v>bd.</v>
      </c>
      <c r="T276" s="167" t="str">
        <f t="shared" ca="1" si="452"/>
        <v>bd.</v>
      </c>
      <c r="U276" s="167" t="str">
        <f t="shared" ca="1" si="452"/>
        <v>bd.</v>
      </c>
      <c r="V276" s="167" t="str">
        <f t="shared" ca="1" si="452"/>
        <v>bd.</v>
      </c>
      <c r="W276" s="167" t="str">
        <f t="shared" ca="1" si="452"/>
        <v>bd.</v>
      </c>
      <c r="X276" s="167" t="str">
        <f t="shared" ref="X276" ca="1" si="453">IFERROR(ROUND((X186/X217),4),"bd.")</f>
        <v>bd.</v>
      </c>
      <c r="Y276" s="167" t="str">
        <f t="shared" ref="Y276:AA276" ca="1" si="454">IFERROR(ROUND((Y186/Y217),4),"bd.")</f>
        <v>bd.</v>
      </c>
      <c r="Z276" s="167" t="str">
        <f t="shared" ca="1" si="454"/>
        <v>bd.</v>
      </c>
      <c r="AA276" s="167" t="str">
        <f t="shared" ca="1" si="454"/>
        <v>bd.</v>
      </c>
      <c r="AB276" s="167" t="str">
        <f t="shared" ref="AB276:AE276" ca="1" si="455">IFERROR(ROUND((AB186/AB217),4),"bd.")</f>
        <v>bd.</v>
      </c>
      <c r="AC276" s="167" t="str">
        <f t="shared" ca="1" si="455"/>
        <v>bd.</v>
      </c>
      <c r="AD276" s="167" t="str">
        <f t="shared" ca="1" si="455"/>
        <v>bd.</v>
      </c>
      <c r="AE276" s="167" t="str">
        <f t="shared" ca="1" si="455"/>
        <v>bd.</v>
      </c>
    </row>
    <row r="277" spans="2:31"/>
    <row r="278" spans="2:31">
      <c r="B278" s="29" t="s">
        <v>600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601</v>
      </c>
      <c r="C279" s="101" t="s">
        <v>602</v>
      </c>
      <c r="D279" s="101" t="s">
        <v>603</v>
      </c>
      <c r="E279" s="101"/>
      <c r="F279" s="101"/>
      <c r="G279" s="101"/>
      <c r="H279" s="101"/>
      <c r="I279" s="101"/>
      <c r="J279" s="101"/>
      <c r="K279" s="169" t="str">
        <f t="shared" ref="K279:W279" si="456">IFERROR(ROUND(K220/K238,4),"bd.")</f>
        <v>bd.</v>
      </c>
      <c r="L279" s="169" t="str">
        <f t="shared" ca="1" si="456"/>
        <v>bd.</v>
      </c>
      <c r="M279" s="169" t="str">
        <f t="shared" ca="1" si="456"/>
        <v>bd.</v>
      </c>
      <c r="N279" s="169" t="str">
        <f t="shared" ca="1" si="456"/>
        <v>bd.</v>
      </c>
      <c r="O279" s="169" t="str">
        <f t="shared" ca="1" si="456"/>
        <v>bd.</v>
      </c>
      <c r="P279" s="169" t="str">
        <f t="shared" ca="1" si="456"/>
        <v>bd.</v>
      </c>
      <c r="Q279" s="169" t="str">
        <f t="shared" ca="1" si="456"/>
        <v>bd.</v>
      </c>
      <c r="R279" s="169" t="str">
        <f t="shared" ca="1" si="456"/>
        <v>bd.</v>
      </c>
      <c r="S279" s="169" t="str">
        <f t="shared" ca="1" si="456"/>
        <v>bd.</v>
      </c>
      <c r="T279" s="169" t="str">
        <f t="shared" ca="1" si="456"/>
        <v>bd.</v>
      </c>
      <c r="U279" s="169" t="str">
        <f t="shared" ca="1" si="456"/>
        <v>bd.</v>
      </c>
      <c r="V279" s="169" t="str">
        <f t="shared" ca="1" si="456"/>
        <v>bd.</v>
      </c>
      <c r="W279" s="169" t="str">
        <f t="shared" ca="1" si="456"/>
        <v>bd.</v>
      </c>
      <c r="X279" s="169" t="str">
        <f t="shared" ref="X279" ca="1" si="457">IFERROR(ROUND(X220/X238,4),"bd.")</f>
        <v>bd.</v>
      </c>
      <c r="Y279" s="169" t="str">
        <f t="shared" ref="Y279:AA279" ca="1" si="458">IFERROR(ROUND(Y220/Y238,4),"bd.")</f>
        <v>bd.</v>
      </c>
      <c r="Z279" s="169" t="str">
        <f t="shared" ca="1" si="458"/>
        <v>bd.</v>
      </c>
      <c r="AA279" s="169" t="str">
        <f t="shared" ca="1" si="458"/>
        <v>bd.</v>
      </c>
      <c r="AB279" s="169" t="str">
        <f t="shared" ref="AB279:AE279" ca="1" si="459">IFERROR(ROUND(AB220/AB238,4),"bd.")</f>
        <v>bd.</v>
      </c>
      <c r="AC279" s="169" t="str">
        <f t="shared" ca="1" si="459"/>
        <v>bd.</v>
      </c>
      <c r="AD279" s="169" t="str">
        <f t="shared" ca="1" si="459"/>
        <v>bd.</v>
      </c>
      <c r="AE279" s="169" t="str">
        <f t="shared" ca="1" si="459"/>
        <v>bd.</v>
      </c>
    </row>
    <row r="280" spans="2:31">
      <c r="B280" s="37" t="s">
        <v>604</v>
      </c>
      <c r="C280" s="52" t="s">
        <v>605</v>
      </c>
      <c r="D280" s="52" t="s">
        <v>737</v>
      </c>
      <c r="E280" s="52"/>
      <c r="F280" s="52"/>
      <c r="G280" s="52"/>
      <c r="H280" s="52"/>
      <c r="I280" s="52"/>
      <c r="J280" s="52"/>
      <c r="K280" s="170" t="str">
        <f t="shared" ref="K280:W280" si="460">IFERROR(ROUND((K220+K228+K227+K235)/K191,4),"bd.")</f>
        <v>bd.</v>
      </c>
      <c r="L280" s="170" t="str">
        <f t="shared" ca="1" si="460"/>
        <v>bd.</v>
      </c>
      <c r="M280" s="170" t="str">
        <f t="shared" ca="1" si="460"/>
        <v>bd.</v>
      </c>
      <c r="N280" s="170" t="str">
        <f t="shared" ca="1" si="460"/>
        <v>bd.</v>
      </c>
      <c r="O280" s="170" t="str">
        <f t="shared" ca="1" si="460"/>
        <v>bd.</v>
      </c>
      <c r="P280" s="170" t="str">
        <f t="shared" ca="1" si="460"/>
        <v>bd.</v>
      </c>
      <c r="Q280" s="170" t="str">
        <f t="shared" ca="1" si="460"/>
        <v>bd.</v>
      </c>
      <c r="R280" s="170" t="str">
        <f t="shared" ca="1" si="460"/>
        <v>bd.</v>
      </c>
      <c r="S280" s="170" t="str">
        <f t="shared" ca="1" si="460"/>
        <v>bd.</v>
      </c>
      <c r="T280" s="170" t="str">
        <f t="shared" ca="1" si="460"/>
        <v>bd.</v>
      </c>
      <c r="U280" s="170" t="str">
        <f t="shared" ca="1" si="460"/>
        <v>bd.</v>
      </c>
      <c r="V280" s="170" t="str">
        <f t="shared" ca="1" si="460"/>
        <v>bd.</v>
      </c>
      <c r="W280" s="170" t="str">
        <f t="shared" ca="1" si="460"/>
        <v>bd.</v>
      </c>
      <c r="X280" s="170" t="str">
        <f t="shared" ref="X280" ca="1" si="461">IFERROR(ROUND((X220+X228+X227+X235)/X191,4),"bd.")</f>
        <v>bd.</v>
      </c>
      <c r="Y280" s="170" t="str">
        <f t="shared" ref="Y280:AA280" ca="1" si="462">IFERROR(ROUND((Y220+Y228+Y227+Y235)/Y191,4),"bd.")</f>
        <v>bd.</v>
      </c>
      <c r="Z280" s="170" t="str">
        <f t="shared" ca="1" si="462"/>
        <v>bd.</v>
      </c>
      <c r="AA280" s="170" t="str">
        <f t="shared" ca="1" si="462"/>
        <v>bd.</v>
      </c>
      <c r="AB280" s="170" t="str">
        <f t="shared" ref="AB280:AE280" ca="1" si="463">IFERROR(ROUND((AB220+AB228+AB227+AB235)/AB191,4),"bd.")</f>
        <v>bd.</v>
      </c>
      <c r="AC280" s="170" t="str">
        <f t="shared" ca="1" si="463"/>
        <v>bd.</v>
      </c>
      <c r="AD280" s="170" t="str">
        <f t="shared" ca="1" si="463"/>
        <v>bd.</v>
      </c>
      <c r="AE280" s="170" t="str">
        <f t="shared" ca="1" si="463"/>
        <v>bd.</v>
      </c>
    </row>
    <row r="281" spans="2:31">
      <c r="B281" s="37" t="s">
        <v>607</v>
      </c>
      <c r="C281" s="52" t="s">
        <v>608</v>
      </c>
      <c r="D281" s="52" t="s">
        <v>606</v>
      </c>
      <c r="E281" s="52"/>
      <c r="F281" s="52"/>
      <c r="G281" s="52"/>
      <c r="H281" s="52"/>
      <c r="I281" s="52"/>
      <c r="J281" s="52"/>
      <c r="K281" s="170" t="str">
        <f t="shared" ref="K281:W281" si="464">IFERROR(ROUND(K226/K238,4),"bd.")</f>
        <v>bd.</v>
      </c>
      <c r="L281" s="170" t="str">
        <f t="shared" ca="1" si="464"/>
        <v>bd.</v>
      </c>
      <c r="M281" s="170" t="str">
        <f t="shared" ca="1" si="464"/>
        <v>bd.</v>
      </c>
      <c r="N281" s="170" t="str">
        <f t="shared" ca="1" si="464"/>
        <v>bd.</v>
      </c>
      <c r="O281" s="170" t="str">
        <f t="shared" ca="1" si="464"/>
        <v>bd.</v>
      </c>
      <c r="P281" s="170" t="str">
        <f t="shared" ca="1" si="464"/>
        <v>bd.</v>
      </c>
      <c r="Q281" s="170" t="str">
        <f t="shared" ca="1" si="464"/>
        <v>bd.</v>
      </c>
      <c r="R281" s="170" t="str">
        <f t="shared" ca="1" si="464"/>
        <v>bd.</v>
      </c>
      <c r="S281" s="170" t="str">
        <f t="shared" ca="1" si="464"/>
        <v>bd.</v>
      </c>
      <c r="T281" s="170" t="str">
        <f t="shared" ca="1" si="464"/>
        <v>bd.</v>
      </c>
      <c r="U281" s="170" t="str">
        <f t="shared" ca="1" si="464"/>
        <v>bd.</v>
      </c>
      <c r="V281" s="170" t="str">
        <f t="shared" ca="1" si="464"/>
        <v>bd.</v>
      </c>
      <c r="W281" s="170" t="str">
        <f t="shared" ca="1" si="464"/>
        <v>bd.</v>
      </c>
      <c r="X281" s="170" t="str">
        <f t="shared" ref="X281" ca="1" si="465">IFERROR(ROUND(X226/X238,4),"bd.")</f>
        <v>bd.</v>
      </c>
      <c r="Y281" s="170" t="str">
        <f t="shared" ref="Y281:AA281" ca="1" si="466">IFERROR(ROUND(Y226/Y238,4),"bd.")</f>
        <v>bd.</v>
      </c>
      <c r="Z281" s="170" t="str">
        <f t="shared" ca="1" si="466"/>
        <v>bd.</v>
      </c>
      <c r="AA281" s="170" t="str">
        <f t="shared" ca="1" si="466"/>
        <v>bd.</v>
      </c>
      <c r="AB281" s="170" t="str">
        <f t="shared" ref="AB281:AE281" ca="1" si="467">IFERROR(ROUND(AB226/AB238,4),"bd.")</f>
        <v>bd.</v>
      </c>
      <c r="AC281" s="170" t="str">
        <f t="shared" ca="1" si="467"/>
        <v>bd.</v>
      </c>
      <c r="AD281" s="170" t="str">
        <f t="shared" ca="1" si="467"/>
        <v>bd.</v>
      </c>
      <c r="AE281" s="170" t="str">
        <f t="shared" ca="1" si="467"/>
        <v>bd.</v>
      </c>
    </row>
    <row r="282" spans="2:31">
      <c r="B282" s="37" t="s">
        <v>609</v>
      </c>
      <c r="C282" s="52" t="s">
        <v>610</v>
      </c>
      <c r="D282" s="52" t="s">
        <v>611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612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613</v>
      </c>
      <c r="C285" s="101" t="s">
        <v>614</v>
      </c>
      <c r="D285" s="101" t="s">
        <v>611</v>
      </c>
      <c r="E285" s="101"/>
      <c r="F285" s="101"/>
      <c r="G285" s="101"/>
      <c r="H285" s="101"/>
      <c r="I285" s="101"/>
      <c r="J285" s="101"/>
      <c r="K285" s="172" t="str">
        <f t="shared" ref="K285:W285" si="468">IFERROR(ROUND(K209/K231,4),"bd.")</f>
        <v>bd.</v>
      </c>
      <c r="L285" s="172" t="str">
        <f t="shared" ca="1" si="468"/>
        <v>bd.</v>
      </c>
      <c r="M285" s="172" t="str">
        <f t="shared" ca="1" si="468"/>
        <v>bd.</v>
      </c>
      <c r="N285" s="172" t="str">
        <f t="shared" ca="1" si="468"/>
        <v>bd.</v>
      </c>
      <c r="O285" s="172" t="str">
        <f t="shared" ca="1" si="468"/>
        <v>bd.</v>
      </c>
      <c r="P285" s="172" t="str">
        <f t="shared" ca="1" si="468"/>
        <v>bd.</v>
      </c>
      <c r="Q285" s="172" t="str">
        <f t="shared" ca="1" si="468"/>
        <v>bd.</v>
      </c>
      <c r="R285" s="172" t="str">
        <f t="shared" ca="1" si="468"/>
        <v>bd.</v>
      </c>
      <c r="S285" s="172" t="str">
        <f t="shared" ca="1" si="468"/>
        <v>bd.</v>
      </c>
      <c r="T285" s="172" t="str">
        <f t="shared" ca="1" si="468"/>
        <v>bd.</v>
      </c>
      <c r="U285" s="172" t="str">
        <f t="shared" ca="1" si="468"/>
        <v>bd.</v>
      </c>
      <c r="V285" s="172" t="str">
        <f t="shared" ca="1" si="468"/>
        <v>bd.</v>
      </c>
      <c r="W285" s="172" t="str">
        <f t="shared" ca="1" si="468"/>
        <v>bd.</v>
      </c>
      <c r="X285" s="172" t="str">
        <f t="shared" ref="X285" ca="1" si="469">IFERROR(ROUND(X209/X231,4),"bd.")</f>
        <v>bd.</v>
      </c>
      <c r="Y285" s="172" t="str">
        <f t="shared" ref="Y285:AA285" ca="1" si="470">IFERROR(ROUND(Y209/Y231,4),"bd.")</f>
        <v>bd.</v>
      </c>
      <c r="Z285" s="172" t="str">
        <f t="shared" ca="1" si="470"/>
        <v>bd.</v>
      </c>
      <c r="AA285" s="172" t="str">
        <f t="shared" ca="1" si="470"/>
        <v>bd.</v>
      </c>
      <c r="AB285" s="172" t="str">
        <f t="shared" ref="AB285:AE285" ca="1" si="471">IFERROR(ROUND(AB209/AB231,4),"bd.")</f>
        <v>bd.</v>
      </c>
      <c r="AC285" s="172" t="str">
        <f t="shared" ca="1" si="471"/>
        <v>bd.</v>
      </c>
      <c r="AD285" s="172" t="str">
        <f t="shared" ca="1" si="471"/>
        <v>bd.</v>
      </c>
      <c r="AE285" s="172" t="str">
        <f t="shared" ca="1" si="471"/>
        <v>bd.</v>
      </c>
    </row>
    <row r="286" spans="2:31">
      <c r="B286" s="37" t="s">
        <v>615</v>
      </c>
      <c r="C286" s="52" t="s">
        <v>616</v>
      </c>
      <c r="D286" s="52" t="s">
        <v>617</v>
      </c>
      <c r="E286" s="52"/>
      <c r="F286" s="52"/>
      <c r="G286" s="52"/>
      <c r="H286" s="52"/>
      <c r="I286" s="52"/>
      <c r="J286" s="52"/>
      <c r="K286" s="171" t="str">
        <f t="shared" ref="K286:W286" si="472">IFERROR(ROUND((K209-K210)/K231,4),"bd.")</f>
        <v>bd.</v>
      </c>
      <c r="L286" s="171" t="str">
        <f t="shared" ca="1" si="472"/>
        <v>bd.</v>
      </c>
      <c r="M286" s="171" t="str">
        <f t="shared" ca="1" si="472"/>
        <v>bd.</v>
      </c>
      <c r="N286" s="171" t="str">
        <f t="shared" ca="1" si="472"/>
        <v>bd.</v>
      </c>
      <c r="O286" s="171" t="str">
        <f t="shared" ca="1" si="472"/>
        <v>bd.</v>
      </c>
      <c r="P286" s="171" t="str">
        <f t="shared" ca="1" si="472"/>
        <v>bd.</v>
      </c>
      <c r="Q286" s="171" t="str">
        <f t="shared" ca="1" si="472"/>
        <v>bd.</v>
      </c>
      <c r="R286" s="171" t="str">
        <f t="shared" ca="1" si="472"/>
        <v>bd.</v>
      </c>
      <c r="S286" s="171" t="str">
        <f t="shared" ca="1" si="472"/>
        <v>bd.</v>
      </c>
      <c r="T286" s="171" t="str">
        <f t="shared" ca="1" si="472"/>
        <v>bd.</v>
      </c>
      <c r="U286" s="171" t="str">
        <f t="shared" ca="1" si="472"/>
        <v>bd.</v>
      </c>
      <c r="V286" s="171" t="str">
        <f t="shared" ca="1" si="472"/>
        <v>bd.</v>
      </c>
      <c r="W286" s="171" t="str">
        <f t="shared" ca="1" si="472"/>
        <v>bd.</v>
      </c>
      <c r="X286" s="171" t="str">
        <f t="shared" ref="X286" ca="1" si="473">IFERROR(ROUND((X209-X210)/X231,4),"bd.")</f>
        <v>bd.</v>
      </c>
      <c r="Y286" s="171" t="str">
        <f t="shared" ref="Y286:AA286" ca="1" si="474">IFERROR(ROUND((Y209-Y210)/Y231,4),"bd.")</f>
        <v>bd.</v>
      </c>
      <c r="Z286" s="171" t="str">
        <f t="shared" ca="1" si="474"/>
        <v>bd.</v>
      </c>
      <c r="AA286" s="171" t="str">
        <f t="shared" ca="1" si="474"/>
        <v>bd.</v>
      </c>
      <c r="AB286" s="171" t="str">
        <f t="shared" ref="AB286:AE286" ca="1" si="475">IFERROR(ROUND((AB209-AB210)/AB231,4),"bd.")</f>
        <v>bd.</v>
      </c>
      <c r="AC286" s="171" t="str">
        <f t="shared" ca="1" si="475"/>
        <v>bd.</v>
      </c>
      <c r="AD286" s="171" t="str">
        <f t="shared" ca="1" si="475"/>
        <v>bd.</v>
      </c>
      <c r="AE286" s="171" t="str">
        <f t="shared" ca="1" si="475"/>
        <v>bd.</v>
      </c>
    </row>
    <row r="287" spans="2:31"/>
    <row r="288" spans="2:31">
      <c r="B288" s="29" t="s">
        <v>618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619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476">IFERROR(ROUND((K210/K164)*dni,0),"bd.")</f>
        <v>bd.</v>
      </c>
      <c r="L289" s="173" t="str">
        <f t="shared" ca="1" si="476"/>
        <v>bd.</v>
      </c>
      <c r="M289" s="173" t="str">
        <f t="shared" ca="1" si="476"/>
        <v>bd.</v>
      </c>
      <c r="N289" s="173" t="str">
        <f t="shared" ca="1" si="476"/>
        <v>bd.</v>
      </c>
      <c r="O289" s="173" t="str">
        <f t="shared" ca="1" si="476"/>
        <v>bd.</v>
      </c>
      <c r="P289" s="173" t="str">
        <f t="shared" ca="1" si="476"/>
        <v>bd.</v>
      </c>
      <c r="Q289" s="173" t="str">
        <f t="shared" ca="1" si="476"/>
        <v>bd.</v>
      </c>
      <c r="R289" s="173" t="str">
        <f t="shared" ca="1" si="476"/>
        <v>bd.</v>
      </c>
      <c r="S289" s="173" t="str">
        <f t="shared" ca="1" si="476"/>
        <v>bd.</v>
      </c>
      <c r="T289" s="173" t="str">
        <f t="shared" ca="1" si="476"/>
        <v>bd.</v>
      </c>
      <c r="U289" s="173" t="str">
        <f t="shared" ca="1" si="476"/>
        <v>bd.</v>
      </c>
      <c r="V289" s="173" t="str">
        <f t="shared" ca="1" si="476"/>
        <v>bd.</v>
      </c>
      <c r="W289" s="173" t="str">
        <f t="shared" ca="1" si="476"/>
        <v>bd.</v>
      </c>
      <c r="X289" s="173" t="str">
        <f t="shared" ref="X289" ca="1" si="477">IFERROR(ROUND((X210/X164)*dni,0),"bd.")</f>
        <v>bd.</v>
      </c>
      <c r="Y289" s="173" t="str">
        <f t="shared" ref="Y289:AA289" ca="1" si="478">IFERROR(ROUND((Y210/Y164)*dni,0),"bd.")</f>
        <v>bd.</v>
      </c>
      <c r="Z289" s="173" t="str">
        <f t="shared" ca="1" si="478"/>
        <v>bd.</v>
      </c>
      <c r="AA289" s="173" t="str">
        <f t="shared" ca="1" si="478"/>
        <v>bd.</v>
      </c>
      <c r="AB289" s="173" t="str">
        <f t="shared" ref="AB289:AE289" ca="1" si="479">IFERROR(ROUND((AB210/AB164)*dni,0),"bd.")</f>
        <v>bd.</v>
      </c>
      <c r="AC289" s="173" t="str">
        <f t="shared" ca="1" si="479"/>
        <v>bd.</v>
      </c>
      <c r="AD289" s="173" t="str">
        <f t="shared" ca="1" si="479"/>
        <v>bd.</v>
      </c>
      <c r="AE289" s="173" t="str">
        <f t="shared" ca="1" si="479"/>
        <v>bd.</v>
      </c>
    </row>
    <row r="290" spans="2:31">
      <c r="B290" s="37" t="s">
        <v>620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480">IFERROR(ROUND((K212/K159)*dni,0),"bd.")</f>
        <v>bd.</v>
      </c>
      <c r="L290" s="10" t="str">
        <f t="shared" si="480"/>
        <v>bd.</v>
      </c>
      <c r="M290" s="10" t="str">
        <f t="shared" si="480"/>
        <v>bd.</v>
      </c>
      <c r="N290" s="10" t="str">
        <f t="shared" si="480"/>
        <v>bd.</v>
      </c>
      <c r="O290" s="10" t="str">
        <f t="shared" si="480"/>
        <v>bd.</v>
      </c>
      <c r="P290" s="10" t="str">
        <f t="shared" si="480"/>
        <v>bd.</v>
      </c>
      <c r="Q290" s="10" t="str">
        <f t="shared" si="480"/>
        <v>bd.</v>
      </c>
      <c r="R290" s="10" t="str">
        <f t="shared" si="480"/>
        <v>bd.</v>
      </c>
      <c r="S290" s="10" t="str">
        <f t="shared" si="480"/>
        <v>bd.</v>
      </c>
      <c r="T290" s="10" t="str">
        <f t="shared" si="480"/>
        <v>bd.</v>
      </c>
      <c r="U290" s="10" t="str">
        <f t="shared" si="480"/>
        <v>bd.</v>
      </c>
      <c r="V290" s="10" t="str">
        <f t="shared" si="480"/>
        <v>bd.</v>
      </c>
      <c r="W290" s="10" t="str">
        <f t="shared" si="480"/>
        <v>bd.</v>
      </c>
      <c r="X290" s="10" t="str">
        <f t="shared" ref="X290" si="481">IFERROR(ROUND((X212/X159)*dni,0),"bd.")</f>
        <v>bd.</v>
      </c>
      <c r="Y290" s="10" t="str">
        <f t="shared" ref="Y290:AA290" si="482">IFERROR(ROUND((Y212/Y159)*dni,0),"bd.")</f>
        <v>bd.</v>
      </c>
      <c r="Z290" s="10" t="str">
        <f t="shared" si="482"/>
        <v>bd.</v>
      </c>
      <c r="AA290" s="10" t="str">
        <f t="shared" si="482"/>
        <v>bd.</v>
      </c>
      <c r="AB290" s="10" t="str">
        <f t="shared" ref="AB290:AE290" si="483">IFERROR(ROUND((AB212/AB159)*dni,0),"bd.")</f>
        <v>bd.</v>
      </c>
      <c r="AC290" s="10" t="str">
        <f t="shared" si="483"/>
        <v>bd.</v>
      </c>
      <c r="AD290" s="10" t="str">
        <f t="shared" si="483"/>
        <v>bd.</v>
      </c>
      <c r="AE290" s="10" t="str">
        <f t="shared" si="483"/>
        <v>bd.</v>
      </c>
    </row>
    <row r="291" spans="2:31">
      <c r="B291" s="37" t="s">
        <v>621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484">IFERROR(ROUND((K232/K164)*dni,0),"bd.")</f>
        <v>bd.</v>
      </c>
      <c r="L291" s="10" t="str">
        <f t="shared" ca="1" si="484"/>
        <v>bd.</v>
      </c>
      <c r="M291" s="10" t="str">
        <f t="shared" ca="1" si="484"/>
        <v>bd.</v>
      </c>
      <c r="N291" s="10" t="str">
        <f t="shared" ca="1" si="484"/>
        <v>bd.</v>
      </c>
      <c r="O291" s="10" t="str">
        <f t="shared" ca="1" si="484"/>
        <v>bd.</v>
      </c>
      <c r="P291" s="10" t="str">
        <f t="shared" ca="1" si="484"/>
        <v>bd.</v>
      </c>
      <c r="Q291" s="10" t="str">
        <f t="shared" ca="1" si="484"/>
        <v>bd.</v>
      </c>
      <c r="R291" s="10" t="str">
        <f t="shared" ca="1" si="484"/>
        <v>bd.</v>
      </c>
      <c r="S291" s="10" t="str">
        <f t="shared" ca="1" si="484"/>
        <v>bd.</v>
      </c>
      <c r="T291" s="10" t="str">
        <f t="shared" ca="1" si="484"/>
        <v>bd.</v>
      </c>
      <c r="U291" s="10" t="str">
        <f t="shared" ca="1" si="484"/>
        <v>bd.</v>
      </c>
      <c r="V291" s="10" t="str">
        <f t="shared" ca="1" si="484"/>
        <v>bd.</v>
      </c>
      <c r="W291" s="10" t="str">
        <f t="shared" ca="1" si="484"/>
        <v>bd.</v>
      </c>
      <c r="X291" s="10" t="str">
        <f t="shared" ref="X291" ca="1" si="485">IFERROR(ROUND((X232/X164)*dni,0),"bd.")</f>
        <v>bd.</v>
      </c>
      <c r="Y291" s="10" t="str">
        <f t="shared" ref="Y291:AA291" ca="1" si="486">IFERROR(ROUND((Y232/Y164)*dni,0),"bd.")</f>
        <v>bd.</v>
      </c>
      <c r="Z291" s="10" t="str">
        <f t="shared" ca="1" si="486"/>
        <v>bd.</v>
      </c>
      <c r="AA291" s="10" t="str">
        <f t="shared" ca="1" si="486"/>
        <v>bd.</v>
      </c>
      <c r="AB291" s="10" t="str">
        <f t="shared" ref="AB291:AE291" ca="1" si="487">IFERROR(ROUND((AB232/AB164)*dni,0),"bd.")</f>
        <v>bd.</v>
      </c>
      <c r="AC291" s="10" t="str">
        <f t="shared" ca="1" si="487"/>
        <v>bd.</v>
      </c>
      <c r="AD291" s="10" t="str">
        <f t="shared" ca="1" si="487"/>
        <v>bd.</v>
      </c>
      <c r="AE291" s="10" t="str">
        <f t="shared" ca="1" si="487"/>
        <v>bd.</v>
      </c>
    </row>
    <row r="292" spans="2:31"/>
    <row r="293" spans="2:31">
      <c r="B293" s="29" t="s">
        <v>622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623</v>
      </c>
      <c r="C294" s="19" t="s">
        <v>624</v>
      </c>
      <c r="D294" s="19" t="s">
        <v>625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626</v>
      </c>
      <c r="C295" s="52" t="s">
        <v>627</v>
      </c>
      <c r="D295" s="52" t="s">
        <v>611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4.5">
      <c r="B300" s="34" t="s">
        <v>462</v>
      </c>
      <c r="C300" s="43"/>
      <c r="D300" s="43"/>
      <c r="E300" s="43"/>
      <c r="F300" s="43"/>
      <c r="G300" s="34">
        <f t="shared" ref="G300:AE300" ca="1" si="488">LataProjekcji</f>
        <v>0</v>
      </c>
      <c r="H300" s="34">
        <f t="shared" ca="1" si="488"/>
        <v>0</v>
      </c>
      <c r="I300" s="34">
        <f t="shared" ca="1" si="488"/>
        <v>0</v>
      </c>
      <c r="J300" s="45" t="str">
        <f t="shared" si="488"/>
        <v/>
      </c>
      <c r="K300" s="34" t="str">
        <f t="shared" si="488"/>
        <v>Uzupełnij dane</v>
      </c>
      <c r="L300" s="34" t="str">
        <f t="shared" si="488"/>
        <v/>
      </c>
      <c r="M300" s="34" t="str">
        <f t="shared" si="488"/>
        <v/>
      </c>
      <c r="N300" s="34" t="str">
        <f t="shared" si="488"/>
        <v/>
      </c>
      <c r="O300" s="34" t="str">
        <f t="shared" si="488"/>
        <v/>
      </c>
      <c r="P300" s="34" t="str">
        <f t="shared" si="488"/>
        <v/>
      </c>
      <c r="Q300" s="34" t="str">
        <f t="shared" si="488"/>
        <v/>
      </c>
      <c r="R300" s="34" t="str">
        <f t="shared" si="488"/>
        <v/>
      </c>
      <c r="S300" s="34" t="str">
        <f t="shared" si="488"/>
        <v/>
      </c>
      <c r="T300" s="34" t="str">
        <f t="shared" si="488"/>
        <v/>
      </c>
      <c r="U300" s="34" t="str">
        <f t="shared" si="488"/>
        <v/>
      </c>
      <c r="V300" s="34" t="str">
        <f t="shared" si="488"/>
        <v/>
      </c>
      <c r="W300" s="34" t="str">
        <f t="shared" si="488"/>
        <v/>
      </c>
      <c r="X300" s="34" t="str">
        <f t="shared" si="488"/>
        <v/>
      </c>
      <c r="Y300" s="34" t="str">
        <f t="shared" si="488"/>
        <v/>
      </c>
      <c r="Z300" s="34" t="str">
        <f t="shared" si="488"/>
        <v/>
      </c>
      <c r="AA300" s="34" t="str">
        <f t="shared" si="488"/>
        <v/>
      </c>
      <c r="AB300" s="34" t="str">
        <f t="shared" si="488"/>
        <v/>
      </c>
      <c r="AC300" s="34" t="str">
        <f t="shared" si="488"/>
        <v/>
      </c>
      <c r="AD300" s="34" t="str">
        <f t="shared" si="488"/>
        <v/>
      </c>
      <c r="AE300" s="34" t="str">
        <f t="shared" si="488"/>
        <v/>
      </c>
    </row>
    <row r="301" spans="2:31"/>
    <row r="302" spans="2:31" ht="14.5">
      <c r="B302" s="152" t="s">
        <v>492</v>
      </c>
    </row>
    <row r="303" spans="2:31">
      <c r="B303" s="95" t="s">
        <v>493</v>
      </c>
      <c r="C303" s="96" t="s">
        <v>494</v>
      </c>
      <c r="D303" s="96"/>
      <c r="E303" s="96"/>
      <c r="F303" s="96"/>
      <c r="G303" s="97">
        <f>SUM(G304:G307)</f>
        <v>0</v>
      </c>
      <c r="H303" s="97">
        <f t="shared" ref="H303:W303" si="489">SUM(H304:H307)</f>
        <v>0</v>
      </c>
      <c r="I303" s="97">
        <f t="shared" si="489"/>
        <v>0</v>
      </c>
      <c r="J303" s="97">
        <f t="shared" si="489"/>
        <v>0</v>
      </c>
      <c r="K303" s="97">
        <f t="shared" si="489"/>
        <v>0</v>
      </c>
      <c r="L303" s="97">
        <f t="shared" si="489"/>
        <v>0</v>
      </c>
      <c r="M303" s="97">
        <f t="shared" si="489"/>
        <v>0</v>
      </c>
      <c r="N303" s="97">
        <f t="shared" si="489"/>
        <v>0</v>
      </c>
      <c r="O303" s="97">
        <f t="shared" si="489"/>
        <v>0</v>
      </c>
      <c r="P303" s="97">
        <f t="shared" si="489"/>
        <v>0</v>
      </c>
      <c r="Q303" s="97">
        <f t="shared" si="489"/>
        <v>0</v>
      </c>
      <c r="R303" s="97">
        <f t="shared" si="489"/>
        <v>0</v>
      </c>
      <c r="S303" s="97">
        <f t="shared" si="489"/>
        <v>0</v>
      </c>
      <c r="T303" s="97">
        <f t="shared" si="489"/>
        <v>0</v>
      </c>
      <c r="U303" s="97">
        <f t="shared" si="489"/>
        <v>0</v>
      </c>
      <c r="V303" s="97">
        <f t="shared" si="489"/>
        <v>0</v>
      </c>
      <c r="W303" s="97">
        <f t="shared" si="489"/>
        <v>0</v>
      </c>
      <c r="X303" s="97">
        <f t="shared" ref="X303" si="490">SUM(X304:X307)</f>
        <v>0</v>
      </c>
      <c r="Y303" s="97">
        <f t="shared" ref="Y303:AA303" si="491">SUM(Y304:Y307)</f>
        <v>0</v>
      </c>
      <c r="Z303" s="97">
        <f t="shared" si="491"/>
        <v>0</v>
      </c>
      <c r="AA303" s="97">
        <f t="shared" si="491"/>
        <v>0</v>
      </c>
      <c r="AB303" s="97">
        <f t="shared" ref="AB303:AE303" si="492">SUM(AB304:AB307)</f>
        <v>0</v>
      </c>
      <c r="AC303" s="97">
        <f t="shared" si="492"/>
        <v>0</v>
      </c>
      <c r="AD303" s="97">
        <f t="shared" si="492"/>
        <v>0</v>
      </c>
      <c r="AE303" s="97">
        <f t="shared" si="492"/>
        <v>0</v>
      </c>
    </row>
    <row r="304" spans="2:31">
      <c r="B304" s="93" t="s">
        <v>495</v>
      </c>
      <c r="C304" s="19"/>
      <c r="D304" s="19"/>
      <c r="E304" s="19"/>
      <c r="F304" s="19"/>
      <c r="G304" s="94">
        <f t="shared" ref="G304:W304" si="493">G16+G160</f>
        <v>0</v>
      </c>
      <c r="H304" s="94">
        <f t="shared" si="493"/>
        <v>0</v>
      </c>
      <c r="I304" s="94">
        <f t="shared" si="493"/>
        <v>0</v>
      </c>
      <c r="J304" s="94">
        <f t="shared" si="493"/>
        <v>0</v>
      </c>
      <c r="K304" s="94">
        <f t="shared" si="493"/>
        <v>0</v>
      </c>
      <c r="L304" s="94">
        <f t="shared" si="493"/>
        <v>0</v>
      </c>
      <c r="M304" s="94">
        <f t="shared" si="493"/>
        <v>0</v>
      </c>
      <c r="N304" s="94">
        <f t="shared" si="493"/>
        <v>0</v>
      </c>
      <c r="O304" s="94">
        <f t="shared" si="493"/>
        <v>0</v>
      </c>
      <c r="P304" s="94">
        <f t="shared" si="493"/>
        <v>0</v>
      </c>
      <c r="Q304" s="94">
        <f t="shared" si="493"/>
        <v>0</v>
      </c>
      <c r="R304" s="94">
        <f t="shared" si="493"/>
        <v>0</v>
      </c>
      <c r="S304" s="94">
        <f t="shared" si="493"/>
        <v>0</v>
      </c>
      <c r="T304" s="94">
        <f t="shared" si="493"/>
        <v>0</v>
      </c>
      <c r="U304" s="94">
        <f t="shared" si="493"/>
        <v>0</v>
      </c>
      <c r="V304" s="94">
        <f t="shared" si="493"/>
        <v>0</v>
      </c>
      <c r="W304" s="94">
        <f t="shared" si="493"/>
        <v>0</v>
      </c>
      <c r="X304" s="94">
        <f t="shared" ref="X304" si="494">X16+X160</f>
        <v>0</v>
      </c>
      <c r="Y304" s="94">
        <f t="shared" ref="Y304:AA304" si="495">Y16+Y160</f>
        <v>0</v>
      </c>
      <c r="Z304" s="94">
        <f t="shared" si="495"/>
        <v>0</v>
      </c>
      <c r="AA304" s="94">
        <f t="shared" si="495"/>
        <v>0</v>
      </c>
      <c r="AB304" s="94">
        <f t="shared" ref="AB304:AE304" si="496">AB16+AB160</f>
        <v>0</v>
      </c>
      <c r="AC304" s="94">
        <f t="shared" si="496"/>
        <v>0</v>
      </c>
      <c r="AD304" s="94">
        <f t="shared" si="496"/>
        <v>0</v>
      </c>
      <c r="AE304" s="94">
        <f t="shared" si="496"/>
        <v>0</v>
      </c>
    </row>
    <row r="305" spans="2:31">
      <c r="B305" s="37" t="s">
        <v>496</v>
      </c>
      <c r="C305" s="52"/>
      <c r="D305" s="52"/>
      <c r="E305" s="52"/>
      <c r="F305" s="52"/>
      <c r="G305" s="33">
        <f t="shared" ref="G305:W305" si="497">G17+G161</f>
        <v>0</v>
      </c>
      <c r="H305" s="33">
        <f t="shared" si="497"/>
        <v>0</v>
      </c>
      <c r="I305" s="33">
        <f t="shared" si="497"/>
        <v>0</v>
      </c>
      <c r="J305" s="33">
        <f t="shared" si="497"/>
        <v>0</v>
      </c>
      <c r="K305" s="33">
        <f t="shared" si="497"/>
        <v>0</v>
      </c>
      <c r="L305" s="33">
        <f t="shared" si="497"/>
        <v>0</v>
      </c>
      <c r="M305" s="33">
        <f t="shared" si="497"/>
        <v>0</v>
      </c>
      <c r="N305" s="33">
        <f t="shared" si="497"/>
        <v>0</v>
      </c>
      <c r="O305" s="33">
        <f t="shared" si="497"/>
        <v>0</v>
      </c>
      <c r="P305" s="33">
        <f t="shared" si="497"/>
        <v>0</v>
      </c>
      <c r="Q305" s="33">
        <f t="shared" si="497"/>
        <v>0</v>
      </c>
      <c r="R305" s="33">
        <f t="shared" si="497"/>
        <v>0</v>
      </c>
      <c r="S305" s="33">
        <f t="shared" si="497"/>
        <v>0</v>
      </c>
      <c r="T305" s="33">
        <f t="shared" si="497"/>
        <v>0</v>
      </c>
      <c r="U305" s="33">
        <f t="shared" si="497"/>
        <v>0</v>
      </c>
      <c r="V305" s="33">
        <f t="shared" si="497"/>
        <v>0</v>
      </c>
      <c r="W305" s="5">
        <f t="shared" si="497"/>
        <v>0</v>
      </c>
      <c r="X305" s="5">
        <f t="shared" ref="X305" si="498">X17+X161</f>
        <v>0</v>
      </c>
      <c r="Y305" s="5">
        <f t="shared" ref="Y305:AA305" si="499">Y17+Y161</f>
        <v>0</v>
      </c>
      <c r="Z305" s="5">
        <f t="shared" si="499"/>
        <v>0</v>
      </c>
      <c r="AA305" s="5">
        <f t="shared" si="499"/>
        <v>0</v>
      </c>
      <c r="AB305" s="5">
        <f t="shared" ref="AB305:AE305" si="500">AB17+AB161</f>
        <v>0</v>
      </c>
      <c r="AC305" s="5">
        <f t="shared" si="500"/>
        <v>0</v>
      </c>
      <c r="AD305" s="5">
        <f t="shared" si="500"/>
        <v>0</v>
      </c>
      <c r="AE305" s="5">
        <f t="shared" si="500"/>
        <v>0</v>
      </c>
    </row>
    <row r="306" spans="2:31">
      <c r="B306" s="8" t="s">
        <v>497</v>
      </c>
      <c r="G306" s="5">
        <f t="shared" ref="G306:W306" si="501">G18+G162</f>
        <v>0</v>
      </c>
      <c r="H306" s="5">
        <f t="shared" si="501"/>
        <v>0</v>
      </c>
      <c r="I306" s="5">
        <f t="shared" si="501"/>
        <v>0</v>
      </c>
      <c r="J306" s="5">
        <f t="shared" si="501"/>
        <v>0</v>
      </c>
      <c r="K306" s="5">
        <f t="shared" si="501"/>
        <v>0</v>
      </c>
      <c r="L306" s="5">
        <f t="shared" si="501"/>
        <v>0</v>
      </c>
      <c r="M306" s="5">
        <f t="shared" si="501"/>
        <v>0</v>
      </c>
      <c r="N306" s="5">
        <f t="shared" si="501"/>
        <v>0</v>
      </c>
      <c r="O306" s="5">
        <f t="shared" si="501"/>
        <v>0</v>
      </c>
      <c r="P306" s="5">
        <f t="shared" si="501"/>
        <v>0</v>
      </c>
      <c r="Q306" s="5">
        <f t="shared" si="501"/>
        <v>0</v>
      </c>
      <c r="R306" s="5">
        <f t="shared" si="501"/>
        <v>0</v>
      </c>
      <c r="S306" s="5">
        <f t="shared" si="501"/>
        <v>0</v>
      </c>
      <c r="T306" s="5">
        <f t="shared" si="501"/>
        <v>0</v>
      </c>
      <c r="U306" s="5">
        <f t="shared" si="501"/>
        <v>0</v>
      </c>
      <c r="V306" s="5">
        <f t="shared" si="501"/>
        <v>0</v>
      </c>
      <c r="W306" s="5">
        <f t="shared" si="501"/>
        <v>0</v>
      </c>
      <c r="X306" s="5">
        <f t="shared" ref="X306" si="502">X18+X162</f>
        <v>0</v>
      </c>
      <c r="Y306" s="5">
        <f t="shared" ref="Y306:AA306" si="503">Y18+Y162</f>
        <v>0</v>
      </c>
      <c r="Z306" s="5">
        <f t="shared" si="503"/>
        <v>0</v>
      </c>
      <c r="AA306" s="5">
        <f t="shared" si="503"/>
        <v>0</v>
      </c>
      <c r="AB306" s="5">
        <f t="shared" ref="AB306:AE306" si="504">AB18+AB162</f>
        <v>0</v>
      </c>
      <c r="AC306" s="5">
        <f t="shared" si="504"/>
        <v>0</v>
      </c>
      <c r="AD306" s="5">
        <f t="shared" si="504"/>
        <v>0</v>
      </c>
      <c r="AE306" s="5">
        <f t="shared" si="504"/>
        <v>0</v>
      </c>
    </row>
    <row r="307" spans="2:31">
      <c r="B307" s="88" t="s">
        <v>498</v>
      </c>
      <c r="C307" s="89"/>
      <c r="D307" s="89"/>
      <c r="E307" s="89"/>
      <c r="F307" s="89"/>
      <c r="G307" s="90">
        <f t="shared" ref="G307:W307" si="505">G19+G163</f>
        <v>0</v>
      </c>
      <c r="H307" s="90">
        <f t="shared" si="505"/>
        <v>0</v>
      </c>
      <c r="I307" s="90">
        <f t="shared" si="505"/>
        <v>0</v>
      </c>
      <c r="J307" s="90">
        <f t="shared" si="505"/>
        <v>0</v>
      </c>
      <c r="K307" s="90">
        <f t="shared" si="505"/>
        <v>0</v>
      </c>
      <c r="L307" s="90">
        <f t="shared" si="505"/>
        <v>0</v>
      </c>
      <c r="M307" s="90">
        <f t="shared" si="505"/>
        <v>0</v>
      </c>
      <c r="N307" s="90">
        <f t="shared" si="505"/>
        <v>0</v>
      </c>
      <c r="O307" s="90">
        <f t="shared" si="505"/>
        <v>0</v>
      </c>
      <c r="P307" s="90">
        <f t="shared" si="505"/>
        <v>0</v>
      </c>
      <c r="Q307" s="90">
        <f t="shared" si="505"/>
        <v>0</v>
      </c>
      <c r="R307" s="90">
        <f t="shared" si="505"/>
        <v>0</v>
      </c>
      <c r="S307" s="90">
        <f t="shared" si="505"/>
        <v>0</v>
      </c>
      <c r="T307" s="90">
        <f t="shared" si="505"/>
        <v>0</v>
      </c>
      <c r="U307" s="90">
        <f t="shared" si="505"/>
        <v>0</v>
      </c>
      <c r="V307" s="90">
        <f t="shared" si="505"/>
        <v>0</v>
      </c>
      <c r="W307" s="90">
        <f t="shared" si="505"/>
        <v>0</v>
      </c>
      <c r="X307" s="90">
        <f t="shared" ref="X307" si="506">X19+X163</f>
        <v>0</v>
      </c>
      <c r="Y307" s="90">
        <f t="shared" ref="Y307:AA307" si="507">Y19+Y163</f>
        <v>0</v>
      </c>
      <c r="Z307" s="90">
        <f t="shared" si="507"/>
        <v>0</v>
      </c>
      <c r="AA307" s="90">
        <f t="shared" si="507"/>
        <v>0</v>
      </c>
      <c r="AB307" s="90">
        <f t="shared" ref="AB307:AE307" si="508">AB19+AB163</f>
        <v>0</v>
      </c>
      <c r="AC307" s="90">
        <f t="shared" si="508"/>
        <v>0</v>
      </c>
      <c r="AD307" s="90">
        <f t="shared" si="508"/>
        <v>0</v>
      </c>
      <c r="AE307" s="90">
        <f t="shared" si="508"/>
        <v>0</v>
      </c>
    </row>
    <row r="308" spans="2:31">
      <c r="B308" s="98" t="s">
        <v>210</v>
      </c>
      <c r="C308" s="96" t="s">
        <v>499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509">SUM(L309:L316)</f>
        <v>0</v>
      </c>
      <c r="M308" s="97">
        <f t="shared" ca="1" si="509"/>
        <v>0</v>
      </c>
      <c r="N308" s="97">
        <f t="shared" ca="1" si="509"/>
        <v>0</v>
      </c>
      <c r="O308" s="97">
        <f t="shared" ca="1" si="509"/>
        <v>0</v>
      </c>
      <c r="P308" s="97">
        <f t="shared" ca="1" si="509"/>
        <v>0</v>
      </c>
      <c r="Q308" s="97">
        <f t="shared" ca="1" si="509"/>
        <v>0</v>
      </c>
      <c r="R308" s="97">
        <f t="shared" ca="1" si="509"/>
        <v>0</v>
      </c>
      <c r="S308" s="97">
        <f t="shared" ca="1" si="509"/>
        <v>0</v>
      </c>
      <c r="T308" s="97">
        <f t="shared" ca="1" si="509"/>
        <v>0</v>
      </c>
      <c r="U308" s="97">
        <f t="shared" ca="1" si="509"/>
        <v>0</v>
      </c>
      <c r="V308" s="97">
        <f t="shared" ca="1" si="509"/>
        <v>0</v>
      </c>
      <c r="W308" s="97">
        <f t="shared" ca="1" si="509"/>
        <v>0</v>
      </c>
      <c r="X308" s="97">
        <f t="shared" ref="X308" ca="1" si="510">SUM(X309:X316)</f>
        <v>0</v>
      </c>
      <c r="Y308" s="97">
        <f t="shared" ref="Y308:AA308" ca="1" si="511">SUM(Y309:Y316)</f>
        <v>0</v>
      </c>
      <c r="Z308" s="97">
        <f t="shared" ca="1" si="511"/>
        <v>0</v>
      </c>
      <c r="AA308" s="97">
        <f t="shared" ca="1" si="511"/>
        <v>0</v>
      </c>
      <c r="AB308" s="97">
        <f t="shared" ref="AB308:AE308" ca="1" si="512">SUM(AB309:AB316)</f>
        <v>0</v>
      </c>
      <c r="AC308" s="97">
        <f t="shared" ca="1" si="512"/>
        <v>0</v>
      </c>
      <c r="AD308" s="97">
        <f t="shared" ca="1" si="512"/>
        <v>0</v>
      </c>
      <c r="AE308" s="97">
        <f t="shared" ca="1" si="512"/>
        <v>0</v>
      </c>
    </row>
    <row r="309" spans="2:31">
      <c r="B309" s="93" t="s">
        <v>500</v>
      </c>
      <c r="C309" s="19" t="s">
        <v>501</v>
      </c>
      <c r="D309" s="19"/>
      <c r="E309" s="19"/>
      <c r="F309" s="19"/>
      <c r="G309" s="94">
        <f t="shared" ref="G309:W309" si="513">G21+G165</f>
        <v>0</v>
      </c>
      <c r="H309" s="94">
        <f t="shared" si="513"/>
        <v>0</v>
      </c>
      <c r="I309" s="94">
        <f t="shared" si="513"/>
        <v>0</v>
      </c>
      <c r="J309" s="94">
        <f t="shared" si="513"/>
        <v>0</v>
      </c>
      <c r="K309" s="94">
        <f t="shared" si="513"/>
        <v>0</v>
      </c>
      <c r="L309" s="94">
        <f t="shared" ca="1" si="513"/>
        <v>0</v>
      </c>
      <c r="M309" s="94">
        <f t="shared" ca="1" si="513"/>
        <v>0</v>
      </c>
      <c r="N309" s="94">
        <f t="shared" ca="1" si="513"/>
        <v>0</v>
      </c>
      <c r="O309" s="94">
        <f t="shared" ca="1" si="513"/>
        <v>0</v>
      </c>
      <c r="P309" s="94">
        <f t="shared" ca="1" si="513"/>
        <v>0</v>
      </c>
      <c r="Q309" s="94">
        <f t="shared" ca="1" si="513"/>
        <v>0</v>
      </c>
      <c r="R309" s="94">
        <f t="shared" ca="1" si="513"/>
        <v>0</v>
      </c>
      <c r="S309" s="94">
        <f t="shared" ca="1" si="513"/>
        <v>0</v>
      </c>
      <c r="T309" s="94">
        <f t="shared" ca="1" si="513"/>
        <v>0</v>
      </c>
      <c r="U309" s="94">
        <f t="shared" ca="1" si="513"/>
        <v>0</v>
      </c>
      <c r="V309" s="94">
        <f t="shared" ca="1" si="513"/>
        <v>0</v>
      </c>
      <c r="W309" s="94">
        <f t="shared" ca="1" si="513"/>
        <v>0</v>
      </c>
      <c r="X309" s="94">
        <f t="shared" ref="X309" ca="1" si="514">X21+X165</f>
        <v>0</v>
      </c>
      <c r="Y309" s="94">
        <f t="shared" ref="Y309:AA309" ca="1" si="515">Y21+Y165</f>
        <v>0</v>
      </c>
      <c r="Z309" s="94">
        <f t="shared" ca="1" si="515"/>
        <v>0</v>
      </c>
      <c r="AA309" s="94">
        <f t="shared" ca="1" si="515"/>
        <v>0</v>
      </c>
      <c r="AB309" s="94">
        <f t="shared" ref="AB309:AE309" ca="1" si="516">AB21+AB165</f>
        <v>0</v>
      </c>
      <c r="AC309" s="94">
        <f t="shared" ca="1" si="516"/>
        <v>0</v>
      </c>
      <c r="AD309" s="94">
        <f t="shared" ca="1" si="516"/>
        <v>0</v>
      </c>
      <c r="AE309" s="94">
        <f t="shared" ca="1" si="516"/>
        <v>0</v>
      </c>
    </row>
    <row r="310" spans="2:31">
      <c r="B310" s="52" t="s">
        <v>502</v>
      </c>
      <c r="C310" s="52"/>
      <c r="D310" s="52"/>
      <c r="E310" s="52"/>
      <c r="F310" s="52"/>
      <c r="G310" s="33">
        <f t="shared" ref="G310:W310" si="517">G22+G166</f>
        <v>0</v>
      </c>
      <c r="H310" s="33">
        <f t="shared" si="517"/>
        <v>0</v>
      </c>
      <c r="I310" s="33">
        <f t="shared" si="517"/>
        <v>0</v>
      </c>
      <c r="J310" s="33">
        <f t="shared" si="517"/>
        <v>0</v>
      </c>
      <c r="K310" s="33">
        <f t="shared" si="517"/>
        <v>0</v>
      </c>
      <c r="L310" s="33">
        <f t="shared" si="517"/>
        <v>0</v>
      </c>
      <c r="M310" s="33">
        <f t="shared" si="517"/>
        <v>0</v>
      </c>
      <c r="N310" s="33">
        <f t="shared" si="517"/>
        <v>0</v>
      </c>
      <c r="O310" s="33">
        <f t="shared" si="517"/>
        <v>0</v>
      </c>
      <c r="P310" s="33">
        <f t="shared" si="517"/>
        <v>0</v>
      </c>
      <c r="Q310" s="33">
        <f t="shared" si="517"/>
        <v>0</v>
      </c>
      <c r="R310" s="33">
        <f t="shared" si="517"/>
        <v>0</v>
      </c>
      <c r="S310" s="33">
        <f t="shared" si="517"/>
        <v>0</v>
      </c>
      <c r="T310" s="33">
        <f t="shared" si="517"/>
        <v>0</v>
      </c>
      <c r="U310" s="33">
        <f t="shared" si="517"/>
        <v>0</v>
      </c>
      <c r="V310" s="33">
        <f t="shared" si="517"/>
        <v>0</v>
      </c>
      <c r="W310" s="33">
        <f t="shared" si="517"/>
        <v>0</v>
      </c>
      <c r="X310" s="33">
        <f t="shared" ref="X310" si="518">X22+X166</f>
        <v>0</v>
      </c>
      <c r="Y310" s="33">
        <f t="shared" ref="Y310:AA310" si="519">Y22+Y166</f>
        <v>0</v>
      </c>
      <c r="Z310" s="33">
        <f t="shared" si="519"/>
        <v>0</v>
      </c>
      <c r="AA310" s="33">
        <f t="shared" si="519"/>
        <v>0</v>
      </c>
      <c r="AB310" s="33">
        <f t="shared" ref="AB310:AE310" si="520">AB22+AB166</f>
        <v>0</v>
      </c>
      <c r="AC310" s="33">
        <f t="shared" si="520"/>
        <v>0</v>
      </c>
      <c r="AD310" s="33">
        <f t="shared" si="520"/>
        <v>0</v>
      </c>
      <c r="AE310" s="33">
        <f t="shared" si="520"/>
        <v>0</v>
      </c>
    </row>
    <row r="311" spans="2:31">
      <c r="B311" s="37" t="s">
        <v>503</v>
      </c>
      <c r="C311" s="52"/>
      <c r="D311" s="52"/>
      <c r="E311" s="52"/>
      <c r="F311" s="52"/>
      <c r="G311" s="33">
        <f t="shared" ref="G311:W311" si="521">G23+G167</f>
        <v>0</v>
      </c>
      <c r="H311" s="33">
        <f t="shared" si="521"/>
        <v>0</v>
      </c>
      <c r="I311" s="33">
        <f t="shared" si="521"/>
        <v>0</v>
      </c>
      <c r="J311" s="33">
        <f t="shared" si="521"/>
        <v>0</v>
      </c>
      <c r="K311" s="33">
        <f t="shared" si="521"/>
        <v>0</v>
      </c>
      <c r="L311" s="33">
        <f t="shared" si="521"/>
        <v>0</v>
      </c>
      <c r="M311" s="33">
        <f t="shared" si="521"/>
        <v>0</v>
      </c>
      <c r="N311" s="33">
        <f t="shared" si="521"/>
        <v>0</v>
      </c>
      <c r="O311" s="33">
        <f t="shared" si="521"/>
        <v>0</v>
      </c>
      <c r="P311" s="33">
        <f t="shared" si="521"/>
        <v>0</v>
      </c>
      <c r="Q311" s="33">
        <f t="shared" si="521"/>
        <v>0</v>
      </c>
      <c r="R311" s="33">
        <f t="shared" si="521"/>
        <v>0</v>
      </c>
      <c r="S311" s="33">
        <f t="shared" si="521"/>
        <v>0</v>
      </c>
      <c r="T311" s="33">
        <f t="shared" si="521"/>
        <v>0</v>
      </c>
      <c r="U311" s="33">
        <f t="shared" si="521"/>
        <v>0</v>
      </c>
      <c r="V311" s="33">
        <f t="shared" si="521"/>
        <v>0</v>
      </c>
      <c r="W311" s="33">
        <f t="shared" si="521"/>
        <v>0</v>
      </c>
      <c r="X311" s="33">
        <f t="shared" ref="X311" si="522">X23+X167</f>
        <v>0</v>
      </c>
      <c r="Y311" s="33">
        <f t="shared" ref="Y311:AA311" si="523">Y23+Y167</f>
        <v>0</v>
      </c>
      <c r="Z311" s="33">
        <f t="shared" si="523"/>
        <v>0</v>
      </c>
      <c r="AA311" s="33">
        <f t="shared" si="523"/>
        <v>0</v>
      </c>
      <c r="AB311" s="33">
        <f t="shared" ref="AB311:AE311" si="524">AB23+AB167</f>
        <v>0</v>
      </c>
      <c r="AC311" s="33">
        <f t="shared" si="524"/>
        <v>0</v>
      </c>
      <c r="AD311" s="33">
        <f t="shared" si="524"/>
        <v>0</v>
      </c>
      <c r="AE311" s="33">
        <f t="shared" si="524"/>
        <v>0</v>
      </c>
    </row>
    <row r="312" spans="2:31">
      <c r="B312" s="37" t="s">
        <v>504</v>
      </c>
      <c r="C312" s="52"/>
      <c r="D312" s="52"/>
      <c r="E312" s="52"/>
      <c r="F312" s="52"/>
      <c r="G312" s="33">
        <f t="shared" ref="G312:W312" si="525">G24+G168</f>
        <v>0</v>
      </c>
      <c r="H312" s="33">
        <f t="shared" si="525"/>
        <v>0</v>
      </c>
      <c r="I312" s="33">
        <f t="shared" si="525"/>
        <v>0</v>
      </c>
      <c r="J312" s="33">
        <f t="shared" si="525"/>
        <v>0</v>
      </c>
      <c r="K312" s="33">
        <f t="shared" si="525"/>
        <v>0</v>
      </c>
      <c r="L312" s="33">
        <f t="shared" si="525"/>
        <v>0</v>
      </c>
      <c r="M312" s="33">
        <f t="shared" si="525"/>
        <v>0</v>
      </c>
      <c r="N312" s="33">
        <f t="shared" si="525"/>
        <v>0</v>
      </c>
      <c r="O312" s="33">
        <f t="shared" si="525"/>
        <v>0</v>
      </c>
      <c r="P312" s="33">
        <f t="shared" si="525"/>
        <v>0</v>
      </c>
      <c r="Q312" s="33">
        <f t="shared" si="525"/>
        <v>0</v>
      </c>
      <c r="R312" s="33">
        <f t="shared" si="525"/>
        <v>0</v>
      </c>
      <c r="S312" s="33">
        <f t="shared" si="525"/>
        <v>0</v>
      </c>
      <c r="T312" s="33">
        <f t="shared" si="525"/>
        <v>0</v>
      </c>
      <c r="U312" s="33">
        <f t="shared" si="525"/>
        <v>0</v>
      </c>
      <c r="V312" s="33">
        <f t="shared" si="525"/>
        <v>0</v>
      </c>
      <c r="W312" s="33">
        <f t="shared" si="525"/>
        <v>0</v>
      </c>
      <c r="X312" s="33">
        <f t="shared" ref="X312" si="526">X24+X168</f>
        <v>0</v>
      </c>
      <c r="Y312" s="33">
        <f t="shared" ref="Y312:AA312" si="527">Y24+Y168</f>
        <v>0</v>
      </c>
      <c r="Z312" s="33">
        <f t="shared" si="527"/>
        <v>0</v>
      </c>
      <c r="AA312" s="33">
        <f t="shared" si="527"/>
        <v>0</v>
      </c>
      <c r="AB312" s="33">
        <f t="shared" ref="AB312:AE312" si="528">AB24+AB168</f>
        <v>0</v>
      </c>
      <c r="AC312" s="33">
        <f t="shared" si="528"/>
        <v>0</v>
      </c>
      <c r="AD312" s="33">
        <f t="shared" si="528"/>
        <v>0</v>
      </c>
      <c r="AE312" s="33">
        <f t="shared" si="528"/>
        <v>0</v>
      </c>
    </row>
    <row r="313" spans="2:31">
      <c r="B313" s="37" t="s">
        <v>505</v>
      </c>
      <c r="C313" s="52"/>
      <c r="D313" s="52"/>
      <c r="E313" s="52"/>
      <c r="F313" s="52"/>
      <c r="G313" s="33">
        <f t="shared" ref="G313:W313" si="529">G25+G169</f>
        <v>0</v>
      </c>
      <c r="H313" s="33">
        <f t="shared" si="529"/>
        <v>0</v>
      </c>
      <c r="I313" s="33">
        <f t="shared" si="529"/>
        <v>0</v>
      </c>
      <c r="J313" s="33">
        <f t="shared" si="529"/>
        <v>0</v>
      </c>
      <c r="K313" s="33">
        <f t="shared" si="529"/>
        <v>0</v>
      </c>
      <c r="L313" s="33">
        <f t="shared" si="529"/>
        <v>0</v>
      </c>
      <c r="M313" s="33">
        <f t="shared" si="529"/>
        <v>0</v>
      </c>
      <c r="N313" s="33">
        <f t="shared" si="529"/>
        <v>0</v>
      </c>
      <c r="O313" s="33">
        <f t="shared" si="529"/>
        <v>0</v>
      </c>
      <c r="P313" s="33">
        <f t="shared" si="529"/>
        <v>0</v>
      </c>
      <c r="Q313" s="33">
        <f t="shared" si="529"/>
        <v>0</v>
      </c>
      <c r="R313" s="33">
        <f t="shared" si="529"/>
        <v>0</v>
      </c>
      <c r="S313" s="33">
        <f t="shared" si="529"/>
        <v>0</v>
      </c>
      <c r="T313" s="33">
        <f t="shared" si="529"/>
        <v>0</v>
      </c>
      <c r="U313" s="33">
        <f t="shared" si="529"/>
        <v>0</v>
      </c>
      <c r="V313" s="33">
        <f t="shared" si="529"/>
        <v>0</v>
      </c>
      <c r="W313" s="33">
        <f t="shared" si="529"/>
        <v>0</v>
      </c>
      <c r="X313" s="33">
        <f t="shared" ref="X313" si="530">X25+X169</f>
        <v>0</v>
      </c>
      <c r="Y313" s="33">
        <f t="shared" ref="Y313:AA313" si="531">Y25+Y169</f>
        <v>0</v>
      </c>
      <c r="Z313" s="33">
        <f t="shared" si="531"/>
        <v>0</v>
      </c>
      <c r="AA313" s="33">
        <f t="shared" si="531"/>
        <v>0</v>
      </c>
      <c r="AB313" s="33">
        <f t="shared" ref="AB313:AE313" si="532">AB25+AB169</f>
        <v>0</v>
      </c>
      <c r="AC313" s="33">
        <f t="shared" si="532"/>
        <v>0</v>
      </c>
      <c r="AD313" s="33">
        <f t="shared" si="532"/>
        <v>0</v>
      </c>
      <c r="AE313" s="33">
        <f t="shared" si="532"/>
        <v>0</v>
      </c>
    </row>
    <row r="314" spans="2:31">
      <c r="B314" s="37" t="s">
        <v>506</v>
      </c>
      <c r="C314" s="52"/>
      <c r="D314" s="52"/>
      <c r="E314" s="52"/>
      <c r="F314" s="52"/>
      <c r="G314" s="33">
        <f t="shared" ref="G314:W314" si="533">G26+G170</f>
        <v>0</v>
      </c>
      <c r="H314" s="33">
        <f t="shared" si="533"/>
        <v>0</v>
      </c>
      <c r="I314" s="33">
        <f t="shared" si="533"/>
        <v>0</v>
      </c>
      <c r="J314" s="33">
        <f t="shared" si="533"/>
        <v>0</v>
      </c>
      <c r="K314" s="33">
        <f t="shared" si="533"/>
        <v>0</v>
      </c>
      <c r="L314" s="33">
        <f t="shared" si="533"/>
        <v>0</v>
      </c>
      <c r="M314" s="33">
        <f t="shared" si="533"/>
        <v>0</v>
      </c>
      <c r="N314" s="33">
        <f t="shared" si="533"/>
        <v>0</v>
      </c>
      <c r="O314" s="33">
        <f t="shared" si="533"/>
        <v>0</v>
      </c>
      <c r="P314" s="33">
        <f t="shared" si="533"/>
        <v>0</v>
      </c>
      <c r="Q314" s="33">
        <f t="shared" si="533"/>
        <v>0</v>
      </c>
      <c r="R314" s="33">
        <f t="shared" si="533"/>
        <v>0</v>
      </c>
      <c r="S314" s="33">
        <f t="shared" si="533"/>
        <v>0</v>
      </c>
      <c r="T314" s="33">
        <f t="shared" si="533"/>
        <v>0</v>
      </c>
      <c r="U314" s="33">
        <f t="shared" si="533"/>
        <v>0</v>
      </c>
      <c r="V314" s="33">
        <f t="shared" si="533"/>
        <v>0</v>
      </c>
      <c r="W314" s="33">
        <f t="shared" si="533"/>
        <v>0</v>
      </c>
      <c r="X314" s="33">
        <f t="shared" ref="X314" si="534">X26+X170</f>
        <v>0</v>
      </c>
      <c r="Y314" s="33">
        <f t="shared" ref="Y314:AA314" si="535">Y26+Y170</f>
        <v>0</v>
      </c>
      <c r="Z314" s="33">
        <f t="shared" si="535"/>
        <v>0</v>
      </c>
      <c r="AA314" s="33">
        <f t="shared" si="535"/>
        <v>0</v>
      </c>
      <c r="AB314" s="33">
        <f t="shared" ref="AB314:AE314" si="536">AB26+AB170</f>
        <v>0</v>
      </c>
      <c r="AC314" s="33">
        <f t="shared" si="536"/>
        <v>0</v>
      </c>
      <c r="AD314" s="33">
        <f t="shared" si="536"/>
        <v>0</v>
      </c>
      <c r="AE314" s="33">
        <f t="shared" si="536"/>
        <v>0</v>
      </c>
    </row>
    <row r="315" spans="2:31">
      <c r="B315" s="37" t="s">
        <v>507</v>
      </c>
      <c r="C315" s="52"/>
      <c r="D315" s="52"/>
      <c r="E315" s="52"/>
      <c r="F315" s="52"/>
      <c r="G315" s="33">
        <f t="shared" ref="G315:W315" si="537">G27+G171</f>
        <v>0</v>
      </c>
      <c r="H315" s="33">
        <f t="shared" si="537"/>
        <v>0</v>
      </c>
      <c r="I315" s="33">
        <f t="shared" si="537"/>
        <v>0</v>
      </c>
      <c r="J315" s="33">
        <f t="shared" si="537"/>
        <v>0</v>
      </c>
      <c r="K315" s="33">
        <f t="shared" si="537"/>
        <v>0</v>
      </c>
      <c r="L315" s="33">
        <f t="shared" si="537"/>
        <v>0</v>
      </c>
      <c r="M315" s="33">
        <f t="shared" si="537"/>
        <v>0</v>
      </c>
      <c r="N315" s="33">
        <f t="shared" si="537"/>
        <v>0</v>
      </c>
      <c r="O315" s="33">
        <f t="shared" si="537"/>
        <v>0</v>
      </c>
      <c r="P315" s="33">
        <f t="shared" si="537"/>
        <v>0</v>
      </c>
      <c r="Q315" s="33">
        <f t="shared" si="537"/>
        <v>0</v>
      </c>
      <c r="R315" s="33">
        <f t="shared" si="537"/>
        <v>0</v>
      </c>
      <c r="S315" s="33">
        <f t="shared" si="537"/>
        <v>0</v>
      </c>
      <c r="T315" s="33">
        <f t="shared" si="537"/>
        <v>0</v>
      </c>
      <c r="U315" s="33">
        <f t="shared" si="537"/>
        <v>0</v>
      </c>
      <c r="V315" s="33">
        <f t="shared" si="537"/>
        <v>0</v>
      </c>
      <c r="W315" s="33">
        <f t="shared" si="537"/>
        <v>0</v>
      </c>
      <c r="X315" s="33">
        <f t="shared" ref="X315" si="538">X27+X171</f>
        <v>0</v>
      </c>
      <c r="Y315" s="33">
        <f t="shared" ref="Y315:AA315" si="539">Y27+Y171</f>
        <v>0</v>
      </c>
      <c r="Z315" s="33">
        <f t="shared" si="539"/>
        <v>0</v>
      </c>
      <c r="AA315" s="33">
        <f t="shared" si="539"/>
        <v>0</v>
      </c>
      <c r="AB315" s="33">
        <f t="shared" ref="AB315:AE315" si="540">AB27+AB171</f>
        <v>0</v>
      </c>
      <c r="AC315" s="33">
        <f t="shared" si="540"/>
        <v>0</v>
      </c>
      <c r="AD315" s="33">
        <f t="shared" si="540"/>
        <v>0</v>
      </c>
      <c r="AE315" s="33">
        <f t="shared" si="540"/>
        <v>0</v>
      </c>
    </row>
    <row r="316" spans="2:31">
      <c r="B316" s="88" t="s">
        <v>508</v>
      </c>
      <c r="C316" s="89"/>
      <c r="D316" s="89"/>
      <c r="E316" s="89"/>
      <c r="F316" s="89"/>
      <c r="G316" s="90">
        <f t="shared" ref="G316:W316" si="541">G28+G172</f>
        <v>0</v>
      </c>
      <c r="H316" s="90">
        <f t="shared" si="541"/>
        <v>0</v>
      </c>
      <c r="I316" s="90">
        <f t="shared" si="541"/>
        <v>0</v>
      </c>
      <c r="J316" s="90">
        <f t="shared" si="541"/>
        <v>0</v>
      </c>
      <c r="K316" s="90">
        <f t="shared" si="541"/>
        <v>0</v>
      </c>
      <c r="L316" s="90">
        <f t="shared" si="541"/>
        <v>0</v>
      </c>
      <c r="M316" s="90">
        <f t="shared" si="541"/>
        <v>0</v>
      </c>
      <c r="N316" s="90">
        <f t="shared" si="541"/>
        <v>0</v>
      </c>
      <c r="O316" s="90">
        <f t="shared" si="541"/>
        <v>0</v>
      </c>
      <c r="P316" s="90">
        <f t="shared" si="541"/>
        <v>0</v>
      </c>
      <c r="Q316" s="90">
        <f t="shared" si="541"/>
        <v>0</v>
      </c>
      <c r="R316" s="90">
        <f t="shared" si="541"/>
        <v>0</v>
      </c>
      <c r="S316" s="90">
        <f t="shared" si="541"/>
        <v>0</v>
      </c>
      <c r="T316" s="90">
        <f t="shared" si="541"/>
        <v>0</v>
      </c>
      <c r="U316" s="90">
        <f t="shared" si="541"/>
        <v>0</v>
      </c>
      <c r="V316" s="90">
        <f t="shared" si="541"/>
        <v>0</v>
      </c>
      <c r="W316" s="90">
        <f t="shared" si="541"/>
        <v>0</v>
      </c>
      <c r="X316" s="90">
        <f t="shared" ref="X316" si="542">X28+X172</f>
        <v>0</v>
      </c>
      <c r="Y316" s="90">
        <f t="shared" ref="Y316:AA316" si="543">Y28+Y172</f>
        <v>0</v>
      </c>
      <c r="Z316" s="90">
        <f t="shared" si="543"/>
        <v>0</v>
      </c>
      <c r="AA316" s="90">
        <f t="shared" si="543"/>
        <v>0</v>
      </c>
      <c r="AB316" s="90">
        <f t="shared" ref="AB316:AE316" si="544">AB28+AB172</f>
        <v>0</v>
      </c>
      <c r="AC316" s="90">
        <f t="shared" si="544"/>
        <v>0</v>
      </c>
      <c r="AD316" s="90">
        <f t="shared" si="544"/>
        <v>0</v>
      </c>
      <c r="AE316" s="90">
        <f t="shared" si="544"/>
        <v>0</v>
      </c>
    </row>
    <row r="317" spans="2:31">
      <c r="B317" s="98" t="s">
        <v>509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545">L303-L308</f>
        <v>0</v>
      </c>
      <c r="M317" s="97">
        <f t="shared" ca="1" si="545"/>
        <v>0</v>
      </c>
      <c r="N317" s="97">
        <f t="shared" ca="1" si="545"/>
        <v>0</v>
      </c>
      <c r="O317" s="97">
        <f t="shared" ca="1" si="545"/>
        <v>0</v>
      </c>
      <c r="P317" s="97">
        <f t="shared" ca="1" si="545"/>
        <v>0</v>
      </c>
      <c r="Q317" s="97">
        <f t="shared" ca="1" si="545"/>
        <v>0</v>
      </c>
      <c r="R317" s="97">
        <f t="shared" ca="1" si="545"/>
        <v>0</v>
      </c>
      <c r="S317" s="97">
        <f t="shared" ca="1" si="545"/>
        <v>0</v>
      </c>
      <c r="T317" s="97">
        <f t="shared" ca="1" si="545"/>
        <v>0</v>
      </c>
      <c r="U317" s="97">
        <f t="shared" ca="1" si="545"/>
        <v>0</v>
      </c>
      <c r="V317" s="97">
        <f t="shared" ca="1" si="545"/>
        <v>0</v>
      </c>
      <c r="W317" s="97">
        <f t="shared" ca="1" si="545"/>
        <v>0</v>
      </c>
      <c r="X317" s="97">
        <f t="shared" ref="X317" ca="1" si="546">X303-X308</f>
        <v>0</v>
      </c>
      <c r="Y317" s="97">
        <f t="shared" ref="Y317:AA317" ca="1" si="547">Y303-Y308</f>
        <v>0</v>
      </c>
      <c r="Z317" s="97">
        <f t="shared" ca="1" si="547"/>
        <v>0</v>
      </c>
      <c r="AA317" s="97">
        <f t="shared" ca="1" si="547"/>
        <v>0</v>
      </c>
      <c r="AB317" s="97">
        <f t="shared" ref="AB317:AE317" ca="1" si="548">AB303-AB308</f>
        <v>0</v>
      </c>
      <c r="AC317" s="97">
        <f t="shared" ca="1" si="548"/>
        <v>0</v>
      </c>
      <c r="AD317" s="97">
        <f t="shared" ca="1" si="548"/>
        <v>0</v>
      </c>
      <c r="AE317" s="97">
        <f t="shared" ca="1" si="548"/>
        <v>0</v>
      </c>
    </row>
    <row r="318" spans="2:31">
      <c r="B318" s="17" t="s">
        <v>221</v>
      </c>
      <c r="C318" s="19"/>
      <c r="D318" s="19"/>
      <c r="E318" s="19"/>
      <c r="F318" s="19"/>
      <c r="G318" s="18">
        <f t="shared" ref="G318:W318" si="549">G30+G174</f>
        <v>0</v>
      </c>
      <c r="H318" s="18">
        <f t="shared" si="549"/>
        <v>0</v>
      </c>
      <c r="I318" s="18">
        <f t="shared" si="549"/>
        <v>0</v>
      </c>
      <c r="J318" s="18">
        <f t="shared" si="549"/>
        <v>0</v>
      </c>
      <c r="K318" s="18">
        <f t="shared" si="549"/>
        <v>0</v>
      </c>
      <c r="L318" s="18">
        <f t="shared" ca="1" si="549"/>
        <v>0</v>
      </c>
      <c r="M318" s="18">
        <f t="shared" ca="1" si="549"/>
        <v>0</v>
      </c>
      <c r="N318" s="18">
        <f t="shared" ca="1" si="549"/>
        <v>0</v>
      </c>
      <c r="O318" s="18">
        <f t="shared" ca="1" si="549"/>
        <v>0</v>
      </c>
      <c r="P318" s="18">
        <f t="shared" ca="1" si="549"/>
        <v>0</v>
      </c>
      <c r="Q318" s="18">
        <f t="shared" ca="1" si="549"/>
        <v>0</v>
      </c>
      <c r="R318" s="18">
        <f t="shared" ca="1" si="549"/>
        <v>0</v>
      </c>
      <c r="S318" s="18">
        <f t="shared" ca="1" si="549"/>
        <v>0</v>
      </c>
      <c r="T318" s="18">
        <f t="shared" ca="1" si="549"/>
        <v>0</v>
      </c>
      <c r="U318" s="18">
        <f t="shared" ca="1" si="549"/>
        <v>0</v>
      </c>
      <c r="V318" s="18">
        <f t="shared" ca="1" si="549"/>
        <v>0</v>
      </c>
      <c r="W318" s="18">
        <f t="shared" ca="1" si="549"/>
        <v>0</v>
      </c>
      <c r="X318" s="18">
        <f t="shared" ref="X318" ca="1" si="550">X30+X174</f>
        <v>0</v>
      </c>
      <c r="Y318" s="18">
        <f t="shared" ref="Y318:AA318" ca="1" si="551">Y30+Y174</f>
        <v>0</v>
      </c>
      <c r="Z318" s="18">
        <f t="shared" ca="1" si="551"/>
        <v>0</v>
      </c>
      <c r="AA318" s="18">
        <f t="shared" ca="1" si="551"/>
        <v>0</v>
      </c>
      <c r="AB318" s="18">
        <f t="shared" ref="AB318:AE318" ca="1" si="552">AB30+AB174</f>
        <v>0</v>
      </c>
      <c r="AC318" s="18">
        <f t="shared" ca="1" si="552"/>
        <v>0</v>
      </c>
      <c r="AD318" s="18">
        <f t="shared" ca="1" si="552"/>
        <v>0</v>
      </c>
      <c r="AE318" s="18">
        <f t="shared" si="552"/>
        <v>0</v>
      </c>
    </row>
    <row r="319" spans="2:31">
      <c r="B319" s="37" t="s">
        <v>510</v>
      </c>
      <c r="C319" s="52"/>
      <c r="D319" s="52"/>
      <c r="E319" s="52"/>
      <c r="F319" s="52"/>
      <c r="G319" s="33">
        <f t="shared" ref="G319:W319" si="553">G31+G175</f>
        <v>0</v>
      </c>
      <c r="H319" s="33">
        <f t="shared" si="553"/>
        <v>0</v>
      </c>
      <c r="I319" s="33">
        <f t="shared" si="553"/>
        <v>0</v>
      </c>
      <c r="J319" s="33">
        <f t="shared" si="553"/>
        <v>0</v>
      </c>
      <c r="K319" s="33">
        <f t="shared" si="553"/>
        <v>0</v>
      </c>
      <c r="L319" s="33">
        <f t="shared" ca="1" si="553"/>
        <v>0</v>
      </c>
      <c r="M319" s="33">
        <f t="shared" ca="1" si="553"/>
        <v>0</v>
      </c>
      <c r="N319" s="33">
        <f t="shared" ca="1" si="553"/>
        <v>0</v>
      </c>
      <c r="O319" s="33">
        <f t="shared" ca="1" si="553"/>
        <v>0</v>
      </c>
      <c r="P319" s="33">
        <f t="shared" ca="1" si="553"/>
        <v>0</v>
      </c>
      <c r="Q319" s="33">
        <f t="shared" ca="1" si="553"/>
        <v>0</v>
      </c>
      <c r="R319" s="33">
        <f t="shared" ca="1" si="553"/>
        <v>0</v>
      </c>
      <c r="S319" s="33">
        <f t="shared" ca="1" si="553"/>
        <v>0</v>
      </c>
      <c r="T319" s="33">
        <f t="shared" ca="1" si="553"/>
        <v>0</v>
      </c>
      <c r="U319" s="33">
        <f t="shared" ca="1" si="553"/>
        <v>0</v>
      </c>
      <c r="V319" s="33">
        <f t="shared" ca="1" si="553"/>
        <v>0</v>
      </c>
      <c r="W319" s="33">
        <f t="shared" ca="1" si="553"/>
        <v>0</v>
      </c>
      <c r="X319" s="33">
        <f t="shared" ref="X319" ca="1" si="554">X31+X175</f>
        <v>0</v>
      </c>
      <c r="Y319" s="33">
        <f t="shared" ref="Y319:AA319" ca="1" si="555">Y31+Y175</f>
        <v>0</v>
      </c>
      <c r="Z319" s="33">
        <f t="shared" ca="1" si="555"/>
        <v>0</v>
      </c>
      <c r="AA319" s="33">
        <f t="shared" ca="1" si="555"/>
        <v>0</v>
      </c>
      <c r="AB319" s="33">
        <f t="shared" ref="AB319:AE319" ca="1" si="556">AB31+AB175</f>
        <v>0</v>
      </c>
      <c r="AC319" s="33">
        <f t="shared" ca="1" si="556"/>
        <v>0</v>
      </c>
      <c r="AD319" s="33">
        <f t="shared" ca="1" si="556"/>
        <v>0</v>
      </c>
      <c r="AE319" s="33">
        <f t="shared" ca="1" si="556"/>
        <v>0</v>
      </c>
    </row>
    <row r="320" spans="2:31">
      <c r="B320" s="91" t="s">
        <v>225</v>
      </c>
      <c r="C320" s="89"/>
      <c r="D320" s="89"/>
      <c r="E320" s="89"/>
      <c r="F320" s="89"/>
      <c r="G320" s="92">
        <f t="shared" ref="G320:W320" si="557">G32+G176</f>
        <v>0</v>
      </c>
      <c r="H320" s="92">
        <f t="shared" si="557"/>
        <v>0</v>
      </c>
      <c r="I320" s="92">
        <f t="shared" si="557"/>
        <v>0</v>
      </c>
      <c r="J320" s="92">
        <f t="shared" si="557"/>
        <v>0</v>
      </c>
      <c r="K320" s="92">
        <f t="shared" si="557"/>
        <v>0</v>
      </c>
      <c r="L320" s="92">
        <f t="shared" si="557"/>
        <v>0</v>
      </c>
      <c r="M320" s="92">
        <f t="shared" si="557"/>
        <v>0</v>
      </c>
      <c r="N320" s="92">
        <f t="shared" si="557"/>
        <v>0</v>
      </c>
      <c r="O320" s="92">
        <f t="shared" si="557"/>
        <v>0</v>
      </c>
      <c r="P320" s="92">
        <f t="shared" si="557"/>
        <v>0</v>
      </c>
      <c r="Q320" s="92">
        <f t="shared" si="557"/>
        <v>0</v>
      </c>
      <c r="R320" s="92">
        <f t="shared" si="557"/>
        <v>0</v>
      </c>
      <c r="S320" s="92">
        <f t="shared" si="557"/>
        <v>0</v>
      </c>
      <c r="T320" s="92">
        <f t="shared" si="557"/>
        <v>0</v>
      </c>
      <c r="U320" s="92">
        <f t="shared" si="557"/>
        <v>0</v>
      </c>
      <c r="V320" s="92">
        <f t="shared" si="557"/>
        <v>0</v>
      </c>
      <c r="W320" s="92">
        <f t="shared" si="557"/>
        <v>0</v>
      </c>
      <c r="X320" s="92">
        <f t="shared" ref="X320" si="558">X32+X176</f>
        <v>0</v>
      </c>
      <c r="Y320" s="92">
        <f t="shared" ref="Y320:AA320" si="559">Y32+Y176</f>
        <v>0</v>
      </c>
      <c r="Z320" s="92">
        <f t="shared" si="559"/>
        <v>0</v>
      </c>
      <c r="AA320" s="92">
        <f t="shared" si="559"/>
        <v>0</v>
      </c>
      <c r="AB320" s="92">
        <f t="shared" ref="AB320:AE320" si="560">AB32+AB176</f>
        <v>0</v>
      </c>
      <c r="AC320" s="92">
        <f t="shared" si="560"/>
        <v>0</v>
      </c>
      <c r="AD320" s="92">
        <f t="shared" si="560"/>
        <v>0</v>
      </c>
      <c r="AE320" s="92">
        <f t="shared" si="560"/>
        <v>0</v>
      </c>
    </row>
    <row r="321" spans="2:31">
      <c r="B321" s="98" t="s">
        <v>511</v>
      </c>
      <c r="C321" s="96" t="s">
        <v>512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561">L317+L318-L320</f>
        <v>0</v>
      </c>
      <c r="M321" s="97">
        <f t="shared" ca="1" si="561"/>
        <v>0</v>
      </c>
      <c r="N321" s="97">
        <f t="shared" ca="1" si="561"/>
        <v>0</v>
      </c>
      <c r="O321" s="97">
        <f t="shared" ca="1" si="561"/>
        <v>0</v>
      </c>
      <c r="P321" s="97">
        <f t="shared" ca="1" si="561"/>
        <v>0</v>
      </c>
      <c r="Q321" s="97">
        <f t="shared" ca="1" si="561"/>
        <v>0</v>
      </c>
      <c r="R321" s="97">
        <f t="shared" ca="1" si="561"/>
        <v>0</v>
      </c>
      <c r="S321" s="97">
        <f t="shared" ca="1" si="561"/>
        <v>0</v>
      </c>
      <c r="T321" s="97">
        <f t="shared" ca="1" si="561"/>
        <v>0</v>
      </c>
      <c r="U321" s="97">
        <f t="shared" ca="1" si="561"/>
        <v>0</v>
      </c>
      <c r="V321" s="97">
        <f t="shared" ca="1" si="561"/>
        <v>0</v>
      </c>
      <c r="W321" s="97">
        <f t="shared" ca="1" si="561"/>
        <v>0</v>
      </c>
      <c r="X321" s="97">
        <f t="shared" ref="X321" ca="1" si="562">X317+X318-X320</f>
        <v>0</v>
      </c>
      <c r="Y321" s="97">
        <f t="shared" ref="Y321:AA321" ca="1" si="563">Y317+Y318-Y320</f>
        <v>0</v>
      </c>
      <c r="Z321" s="97">
        <f t="shared" ca="1" si="563"/>
        <v>0</v>
      </c>
      <c r="AA321" s="97">
        <f t="shared" ca="1" si="563"/>
        <v>0</v>
      </c>
      <c r="AB321" s="97">
        <f t="shared" ref="AB321:AE321" ca="1" si="564">AB317+AB318-AB320</f>
        <v>0</v>
      </c>
      <c r="AC321" s="97">
        <f t="shared" ca="1" si="564"/>
        <v>0</v>
      </c>
      <c r="AD321" s="97">
        <f t="shared" ca="1" si="564"/>
        <v>0</v>
      </c>
      <c r="AE321" s="97">
        <f t="shared" ca="1" si="564"/>
        <v>0</v>
      </c>
    </row>
    <row r="322" spans="2:31">
      <c r="B322" s="17" t="s">
        <v>230</v>
      </c>
      <c r="C322" s="19"/>
      <c r="D322" s="19"/>
      <c r="E322" s="19"/>
      <c r="F322" s="19"/>
      <c r="G322" s="18">
        <f t="shared" ref="G322:W322" si="565">G34+G178</f>
        <v>0</v>
      </c>
      <c r="H322" s="18">
        <f t="shared" si="565"/>
        <v>0</v>
      </c>
      <c r="I322" s="18">
        <f t="shared" si="565"/>
        <v>0</v>
      </c>
      <c r="J322" s="18">
        <f t="shared" si="565"/>
        <v>0</v>
      </c>
      <c r="K322" s="18">
        <f t="shared" si="565"/>
        <v>0</v>
      </c>
      <c r="L322" s="18">
        <f t="shared" si="565"/>
        <v>0</v>
      </c>
      <c r="M322" s="18">
        <f t="shared" ca="1" si="565"/>
        <v>0</v>
      </c>
      <c r="N322" s="18">
        <f t="shared" ca="1" si="565"/>
        <v>0</v>
      </c>
      <c r="O322" s="18">
        <f t="shared" ca="1" si="565"/>
        <v>0</v>
      </c>
      <c r="P322" s="18">
        <f t="shared" ca="1" si="565"/>
        <v>0</v>
      </c>
      <c r="Q322" s="18">
        <f t="shared" ca="1" si="565"/>
        <v>0</v>
      </c>
      <c r="R322" s="18">
        <f t="shared" ca="1" si="565"/>
        <v>0</v>
      </c>
      <c r="S322" s="18">
        <f t="shared" ca="1" si="565"/>
        <v>0</v>
      </c>
      <c r="T322" s="18">
        <f t="shared" ca="1" si="565"/>
        <v>0</v>
      </c>
      <c r="U322" s="18">
        <f t="shared" ca="1" si="565"/>
        <v>0</v>
      </c>
      <c r="V322" s="18">
        <f t="shared" ca="1" si="565"/>
        <v>0</v>
      </c>
      <c r="W322" s="18">
        <f t="shared" ca="1" si="565"/>
        <v>0</v>
      </c>
      <c r="X322" s="18">
        <f t="shared" ref="X322" ca="1" si="566">X34+X178</f>
        <v>0</v>
      </c>
      <c r="Y322" s="18">
        <f t="shared" ref="Y322:AA322" ca="1" si="567">Y34+Y178</f>
        <v>0</v>
      </c>
      <c r="Z322" s="18">
        <f t="shared" ca="1" si="567"/>
        <v>0</v>
      </c>
      <c r="AA322" s="18">
        <f t="shared" ca="1" si="567"/>
        <v>0</v>
      </c>
      <c r="AB322" s="18">
        <f t="shared" ref="AB322:AE322" ca="1" si="568">AB34+AB178</f>
        <v>0</v>
      </c>
      <c r="AC322" s="18">
        <f t="shared" ca="1" si="568"/>
        <v>0</v>
      </c>
      <c r="AD322" s="18">
        <f t="shared" ca="1" si="568"/>
        <v>0</v>
      </c>
      <c r="AE322" s="18">
        <f t="shared" ca="1" si="568"/>
        <v>0</v>
      </c>
    </row>
    <row r="323" spans="2:31">
      <c r="B323" s="87" t="s">
        <v>236</v>
      </c>
      <c r="C323" s="52"/>
      <c r="D323" s="52"/>
      <c r="E323" s="52"/>
      <c r="F323" s="52"/>
      <c r="G323" s="86">
        <f t="shared" ref="G323:W323" si="569">G35+G179</f>
        <v>0</v>
      </c>
      <c r="H323" s="86">
        <f t="shared" si="569"/>
        <v>0</v>
      </c>
      <c r="I323" s="86">
        <f t="shared" si="569"/>
        <v>0</v>
      </c>
      <c r="J323" s="86">
        <f t="shared" si="569"/>
        <v>0</v>
      </c>
      <c r="K323" s="86">
        <f t="shared" si="569"/>
        <v>0</v>
      </c>
      <c r="L323" s="86">
        <f t="shared" si="569"/>
        <v>0</v>
      </c>
      <c r="M323" s="86">
        <f t="shared" si="569"/>
        <v>0</v>
      </c>
      <c r="N323" s="86">
        <f t="shared" si="569"/>
        <v>0</v>
      </c>
      <c r="O323" s="86">
        <f t="shared" si="569"/>
        <v>0</v>
      </c>
      <c r="P323" s="86">
        <f t="shared" si="569"/>
        <v>0</v>
      </c>
      <c r="Q323" s="86">
        <f t="shared" si="569"/>
        <v>0</v>
      </c>
      <c r="R323" s="86">
        <f t="shared" si="569"/>
        <v>0</v>
      </c>
      <c r="S323" s="86">
        <f t="shared" si="569"/>
        <v>0</v>
      </c>
      <c r="T323" s="86">
        <f t="shared" si="569"/>
        <v>0</v>
      </c>
      <c r="U323" s="86">
        <f t="shared" si="569"/>
        <v>0</v>
      </c>
      <c r="V323" s="86">
        <f t="shared" si="569"/>
        <v>0</v>
      </c>
      <c r="W323" s="86">
        <f t="shared" si="569"/>
        <v>0</v>
      </c>
      <c r="X323" s="86">
        <f t="shared" ref="X323" si="570">X35+X179</f>
        <v>0</v>
      </c>
      <c r="Y323" s="86">
        <f t="shared" ref="Y323:AA323" si="571">Y35+Y179</f>
        <v>0</v>
      </c>
      <c r="Z323" s="86">
        <f t="shared" si="571"/>
        <v>0</v>
      </c>
      <c r="AA323" s="86">
        <f t="shared" si="571"/>
        <v>0</v>
      </c>
      <c r="AB323" s="86">
        <f t="shared" ref="AB323:AE323" si="572">AB35+AB179</f>
        <v>0</v>
      </c>
      <c r="AC323" s="86">
        <f t="shared" si="572"/>
        <v>0</v>
      </c>
      <c r="AD323" s="86">
        <f t="shared" si="572"/>
        <v>0</v>
      </c>
      <c r="AE323" s="86">
        <f t="shared" si="572"/>
        <v>0</v>
      </c>
    </row>
    <row r="324" spans="2:31">
      <c r="B324" s="88" t="s">
        <v>513</v>
      </c>
      <c r="C324" s="89" t="s">
        <v>514</v>
      </c>
      <c r="D324" s="89"/>
      <c r="E324" s="89"/>
      <c r="F324" s="89"/>
      <c r="G324" s="90">
        <f t="shared" ref="G324:W324" si="573">G36+G180</f>
        <v>0</v>
      </c>
      <c r="H324" s="90">
        <f t="shared" si="573"/>
        <v>0</v>
      </c>
      <c r="I324" s="90">
        <f t="shared" si="573"/>
        <v>0</v>
      </c>
      <c r="J324" s="90">
        <f t="shared" si="573"/>
        <v>0</v>
      </c>
      <c r="K324" s="90">
        <f t="shared" si="573"/>
        <v>0</v>
      </c>
      <c r="L324" s="90">
        <f t="shared" si="573"/>
        <v>0</v>
      </c>
      <c r="M324" s="90">
        <f t="shared" si="573"/>
        <v>0</v>
      </c>
      <c r="N324" s="90">
        <f t="shared" si="573"/>
        <v>0</v>
      </c>
      <c r="O324" s="90">
        <f t="shared" si="573"/>
        <v>0</v>
      </c>
      <c r="P324" s="90">
        <f t="shared" si="573"/>
        <v>0</v>
      </c>
      <c r="Q324" s="90">
        <f t="shared" si="573"/>
        <v>0</v>
      </c>
      <c r="R324" s="90">
        <f t="shared" si="573"/>
        <v>0</v>
      </c>
      <c r="S324" s="90">
        <f t="shared" si="573"/>
        <v>0</v>
      </c>
      <c r="T324" s="90">
        <f t="shared" si="573"/>
        <v>0</v>
      </c>
      <c r="U324" s="90">
        <f t="shared" si="573"/>
        <v>0</v>
      </c>
      <c r="V324" s="90">
        <f t="shared" si="573"/>
        <v>0</v>
      </c>
      <c r="W324" s="90">
        <f t="shared" si="573"/>
        <v>0</v>
      </c>
      <c r="X324" s="90">
        <f t="shared" ref="X324" si="574">X36+X180</f>
        <v>0</v>
      </c>
      <c r="Y324" s="90">
        <f t="shared" ref="Y324:AA324" si="575">Y36+Y180</f>
        <v>0</v>
      </c>
      <c r="Z324" s="90">
        <f t="shared" si="575"/>
        <v>0</v>
      </c>
      <c r="AA324" s="90">
        <f t="shared" si="575"/>
        <v>0</v>
      </c>
      <c r="AB324" s="90">
        <f t="shared" ref="AB324:AE324" si="576">AB36+AB180</f>
        <v>0</v>
      </c>
      <c r="AC324" s="90">
        <f t="shared" si="576"/>
        <v>0</v>
      </c>
      <c r="AD324" s="90">
        <f t="shared" si="576"/>
        <v>0</v>
      </c>
      <c r="AE324" s="90">
        <f t="shared" si="576"/>
        <v>0</v>
      </c>
    </row>
    <row r="325" spans="2:31">
      <c r="B325" s="98" t="s">
        <v>515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577">L321+L322-L323</f>
        <v>0</v>
      </c>
      <c r="M325" s="97">
        <f t="shared" ca="1" si="577"/>
        <v>0</v>
      </c>
      <c r="N325" s="97">
        <f t="shared" ca="1" si="577"/>
        <v>0</v>
      </c>
      <c r="O325" s="97">
        <f t="shared" ca="1" si="577"/>
        <v>0</v>
      </c>
      <c r="P325" s="97">
        <f t="shared" ca="1" si="577"/>
        <v>0</v>
      </c>
      <c r="Q325" s="97">
        <f t="shared" ca="1" si="577"/>
        <v>0</v>
      </c>
      <c r="R325" s="97">
        <f t="shared" ca="1" si="577"/>
        <v>0</v>
      </c>
      <c r="S325" s="97">
        <f t="shared" ca="1" si="577"/>
        <v>0</v>
      </c>
      <c r="T325" s="97">
        <f t="shared" ca="1" si="577"/>
        <v>0</v>
      </c>
      <c r="U325" s="97">
        <f t="shared" ca="1" si="577"/>
        <v>0</v>
      </c>
      <c r="V325" s="97">
        <f t="shared" ca="1" si="577"/>
        <v>0</v>
      </c>
      <c r="W325" s="97">
        <f t="shared" ca="1" si="577"/>
        <v>0</v>
      </c>
      <c r="X325" s="97">
        <f t="shared" ref="X325" ca="1" si="578">X321+X322-X323</f>
        <v>0</v>
      </c>
      <c r="Y325" s="97">
        <f t="shared" ref="Y325:AA325" ca="1" si="579">Y321+Y322-Y323</f>
        <v>0</v>
      </c>
      <c r="Z325" s="97">
        <f t="shared" ca="1" si="579"/>
        <v>0</v>
      </c>
      <c r="AA325" s="97">
        <f t="shared" ca="1" si="579"/>
        <v>0</v>
      </c>
      <c r="AB325" s="97">
        <f t="shared" ref="AB325:AE325" ca="1" si="580">AB321+AB322-AB323</f>
        <v>0</v>
      </c>
      <c r="AC325" s="97">
        <f t="shared" ca="1" si="580"/>
        <v>0</v>
      </c>
      <c r="AD325" s="97">
        <f t="shared" ca="1" si="580"/>
        <v>0</v>
      </c>
      <c r="AE325" s="97">
        <f t="shared" ca="1" si="580"/>
        <v>0</v>
      </c>
    </row>
    <row r="326" spans="2:31">
      <c r="B326" s="7" t="s">
        <v>516</v>
      </c>
      <c r="G326" s="13">
        <f t="shared" ref="G326:W326" si="581">G38+G182</f>
        <v>0</v>
      </c>
      <c r="H326" s="13">
        <f t="shared" si="581"/>
        <v>0</v>
      </c>
      <c r="I326" s="13">
        <f t="shared" si="581"/>
        <v>0</v>
      </c>
      <c r="J326" s="13">
        <f t="shared" si="581"/>
        <v>0</v>
      </c>
      <c r="K326" s="13">
        <f t="shared" si="581"/>
        <v>0</v>
      </c>
      <c r="L326" s="13">
        <f t="shared" si="581"/>
        <v>0</v>
      </c>
      <c r="M326" s="13">
        <f t="shared" si="581"/>
        <v>0</v>
      </c>
      <c r="N326" s="13">
        <f t="shared" si="581"/>
        <v>0</v>
      </c>
      <c r="O326" s="13">
        <f t="shared" si="581"/>
        <v>0</v>
      </c>
      <c r="P326" s="13">
        <f t="shared" si="581"/>
        <v>0</v>
      </c>
      <c r="Q326" s="13">
        <f t="shared" si="581"/>
        <v>0</v>
      </c>
      <c r="R326" s="13">
        <f t="shared" si="581"/>
        <v>0</v>
      </c>
      <c r="S326" s="13">
        <f t="shared" si="581"/>
        <v>0</v>
      </c>
      <c r="T326" s="13">
        <f t="shared" si="581"/>
        <v>0</v>
      </c>
      <c r="U326" s="13">
        <f t="shared" si="581"/>
        <v>0</v>
      </c>
      <c r="V326" s="13">
        <f t="shared" si="581"/>
        <v>0</v>
      </c>
      <c r="W326" s="13">
        <f t="shared" si="581"/>
        <v>0</v>
      </c>
      <c r="X326" s="13">
        <f t="shared" ref="X326" si="582">X38+X182</f>
        <v>0</v>
      </c>
      <c r="Y326" s="13">
        <f t="shared" ref="Y326:AA326" si="583">Y38+Y182</f>
        <v>0</v>
      </c>
      <c r="Z326" s="13">
        <f t="shared" si="583"/>
        <v>0</v>
      </c>
      <c r="AA326" s="13">
        <f t="shared" si="583"/>
        <v>0</v>
      </c>
      <c r="AB326" s="13">
        <f t="shared" ref="AB326:AE326" si="584">AB38+AB182</f>
        <v>0</v>
      </c>
      <c r="AC326" s="13">
        <f t="shared" si="584"/>
        <v>0</v>
      </c>
      <c r="AD326" s="13">
        <f t="shared" si="584"/>
        <v>0</v>
      </c>
      <c r="AE326" s="13">
        <f t="shared" si="584"/>
        <v>0</v>
      </c>
    </row>
    <row r="327" spans="2:31">
      <c r="B327" s="98" t="s">
        <v>517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585">L325+L326</f>
        <v>0</v>
      </c>
      <c r="M327" s="97">
        <f t="shared" ca="1" si="585"/>
        <v>0</v>
      </c>
      <c r="N327" s="97">
        <f t="shared" ca="1" si="585"/>
        <v>0</v>
      </c>
      <c r="O327" s="97">
        <f t="shared" ca="1" si="585"/>
        <v>0</v>
      </c>
      <c r="P327" s="97">
        <f t="shared" ca="1" si="585"/>
        <v>0</v>
      </c>
      <c r="Q327" s="97">
        <f t="shared" ca="1" si="585"/>
        <v>0</v>
      </c>
      <c r="R327" s="97">
        <f t="shared" ca="1" si="585"/>
        <v>0</v>
      </c>
      <c r="S327" s="97">
        <f t="shared" ca="1" si="585"/>
        <v>0</v>
      </c>
      <c r="T327" s="97">
        <f t="shared" ca="1" si="585"/>
        <v>0</v>
      </c>
      <c r="U327" s="97">
        <f t="shared" ca="1" si="585"/>
        <v>0</v>
      </c>
      <c r="V327" s="97">
        <f t="shared" ca="1" si="585"/>
        <v>0</v>
      </c>
      <c r="W327" s="97">
        <f t="shared" ca="1" si="585"/>
        <v>0</v>
      </c>
      <c r="X327" s="97">
        <f t="shared" ref="X327" ca="1" si="586">X325+X326</f>
        <v>0</v>
      </c>
      <c r="Y327" s="97">
        <f t="shared" ref="Y327:AA327" ca="1" si="587">Y325+Y326</f>
        <v>0</v>
      </c>
      <c r="Z327" s="97">
        <f t="shared" ca="1" si="587"/>
        <v>0</v>
      </c>
      <c r="AA327" s="97">
        <f t="shared" ca="1" si="587"/>
        <v>0</v>
      </c>
      <c r="AB327" s="97">
        <f t="shared" ref="AB327:AE327" ca="1" si="588">AB325+AB326</f>
        <v>0</v>
      </c>
      <c r="AC327" s="97">
        <f t="shared" ca="1" si="588"/>
        <v>0</v>
      </c>
      <c r="AD327" s="97">
        <f t="shared" ca="1" si="588"/>
        <v>0</v>
      </c>
      <c r="AE327" s="97">
        <f t="shared" ca="1" si="588"/>
        <v>0</v>
      </c>
    </row>
    <row r="328" spans="2:31">
      <c r="B328" s="17" t="s">
        <v>246</v>
      </c>
      <c r="C328" s="19"/>
      <c r="D328" s="19" t="s">
        <v>518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589">IF(K327&lt;=0,0,ROUND(K327*CIT,0))</f>
        <v>0</v>
      </c>
      <c r="L328" s="18">
        <f t="shared" ca="1" si="589"/>
        <v>0</v>
      </c>
      <c r="M328" s="18">
        <f t="shared" ca="1" si="589"/>
        <v>0</v>
      </c>
      <c r="N328" s="18">
        <f t="shared" ca="1" si="589"/>
        <v>0</v>
      </c>
      <c r="O328" s="18">
        <f t="shared" ca="1" si="589"/>
        <v>0</v>
      </c>
      <c r="P328" s="18">
        <f t="shared" ca="1" si="589"/>
        <v>0</v>
      </c>
      <c r="Q328" s="18">
        <f t="shared" ca="1" si="589"/>
        <v>0</v>
      </c>
      <c r="R328" s="18">
        <f t="shared" ca="1" si="589"/>
        <v>0</v>
      </c>
      <c r="S328" s="18">
        <f t="shared" ca="1" si="589"/>
        <v>0</v>
      </c>
      <c r="T328" s="18">
        <f t="shared" ca="1" si="589"/>
        <v>0</v>
      </c>
      <c r="U328" s="18">
        <f t="shared" ca="1" si="589"/>
        <v>0</v>
      </c>
      <c r="V328" s="18">
        <f t="shared" ca="1" si="589"/>
        <v>0</v>
      </c>
      <c r="W328" s="18">
        <f t="shared" ca="1" si="589"/>
        <v>0</v>
      </c>
      <c r="X328" s="18">
        <f t="shared" ref="X328" ca="1" si="590">IF(X327&lt;=0,0,ROUND(X327*CIT,0))</f>
        <v>0</v>
      </c>
      <c r="Y328" s="18">
        <f t="shared" ref="Y328:AA328" ca="1" si="591">IF(Y327&lt;=0,0,ROUND(Y327*CIT,0))</f>
        <v>0</v>
      </c>
      <c r="Z328" s="18">
        <f t="shared" ca="1" si="591"/>
        <v>0</v>
      </c>
      <c r="AA328" s="18">
        <f t="shared" ca="1" si="591"/>
        <v>0</v>
      </c>
      <c r="AB328" s="18">
        <f t="shared" ref="AB328:AE328" ca="1" si="592">IF(AB327&lt;=0,0,ROUND(AB327*CIT,0))</f>
        <v>0</v>
      </c>
      <c r="AC328" s="18">
        <f t="shared" ca="1" si="592"/>
        <v>0</v>
      </c>
      <c r="AD328" s="18">
        <f t="shared" ca="1" si="592"/>
        <v>0</v>
      </c>
      <c r="AE328" s="18">
        <f t="shared" ca="1" si="592"/>
        <v>0</v>
      </c>
    </row>
    <row r="329" spans="2:31">
      <c r="B329" s="91" t="s">
        <v>519</v>
      </c>
      <c r="C329" s="89"/>
      <c r="D329" s="89" t="s">
        <v>518</v>
      </c>
      <c r="E329" s="89"/>
      <c r="F329" s="89"/>
      <c r="G329" s="92">
        <f t="shared" ref="G329:W329" si="593">G41+G185</f>
        <v>0</v>
      </c>
      <c r="H329" s="92">
        <f t="shared" si="593"/>
        <v>0</v>
      </c>
      <c r="I329" s="92">
        <f t="shared" si="593"/>
        <v>0</v>
      </c>
      <c r="J329" s="92">
        <f t="shared" si="593"/>
        <v>0</v>
      </c>
      <c r="K329" s="92">
        <f t="shared" si="593"/>
        <v>0</v>
      </c>
      <c r="L329" s="92">
        <f t="shared" si="593"/>
        <v>0</v>
      </c>
      <c r="M329" s="92">
        <f t="shared" si="593"/>
        <v>0</v>
      </c>
      <c r="N329" s="92">
        <f t="shared" si="593"/>
        <v>0</v>
      </c>
      <c r="O329" s="92">
        <f t="shared" si="593"/>
        <v>0</v>
      </c>
      <c r="P329" s="92">
        <f t="shared" si="593"/>
        <v>0</v>
      </c>
      <c r="Q329" s="92">
        <f t="shared" si="593"/>
        <v>0</v>
      </c>
      <c r="R329" s="92">
        <f t="shared" si="593"/>
        <v>0</v>
      </c>
      <c r="S329" s="92">
        <f t="shared" si="593"/>
        <v>0</v>
      </c>
      <c r="T329" s="92">
        <f t="shared" si="593"/>
        <v>0</v>
      </c>
      <c r="U329" s="92">
        <f t="shared" si="593"/>
        <v>0</v>
      </c>
      <c r="V329" s="92">
        <f t="shared" si="593"/>
        <v>0</v>
      </c>
      <c r="W329" s="92">
        <f t="shared" si="593"/>
        <v>0</v>
      </c>
      <c r="X329" s="92">
        <f t="shared" ref="X329" si="594">X41+X185</f>
        <v>0</v>
      </c>
      <c r="Y329" s="92">
        <f t="shared" ref="Y329:AA329" si="595">Y41+Y185</f>
        <v>0</v>
      </c>
      <c r="Z329" s="92">
        <f t="shared" si="595"/>
        <v>0</v>
      </c>
      <c r="AA329" s="92">
        <f t="shared" si="595"/>
        <v>0</v>
      </c>
      <c r="AB329" s="92">
        <f t="shared" ref="AB329:AE329" si="596">AB41+AB185</f>
        <v>0</v>
      </c>
      <c r="AC329" s="92">
        <f t="shared" si="596"/>
        <v>0</v>
      </c>
      <c r="AD329" s="92">
        <f t="shared" si="596"/>
        <v>0</v>
      </c>
      <c r="AE329" s="92">
        <f t="shared" si="596"/>
        <v>0</v>
      </c>
    </row>
    <row r="330" spans="2:31">
      <c r="B330" s="98" t="s">
        <v>520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597">L327-L328-L329</f>
        <v>0</v>
      </c>
      <c r="M330" s="97">
        <f t="shared" ca="1" si="597"/>
        <v>0</v>
      </c>
      <c r="N330" s="97">
        <f t="shared" ca="1" si="597"/>
        <v>0</v>
      </c>
      <c r="O330" s="97">
        <f t="shared" ca="1" si="597"/>
        <v>0</v>
      </c>
      <c r="P330" s="97">
        <f t="shared" ca="1" si="597"/>
        <v>0</v>
      </c>
      <c r="Q330" s="97">
        <f t="shared" ca="1" si="597"/>
        <v>0</v>
      </c>
      <c r="R330" s="97">
        <f t="shared" ca="1" si="597"/>
        <v>0</v>
      </c>
      <c r="S330" s="97">
        <f t="shared" ca="1" si="597"/>
        <v>0</v>
      </c>
      <c r="T330" s="97">
        <f t="shared" ca="1" si="597"/>
        <v>0</v>
      </c>
      <c r="U330" s="97">
        <f t="shared" ca="1" si="597"/>
        <v>0</v>
      </c>
      <c r="V330" s="97">
        <f t="shared" ca="1" si="597"/>
        <v>0</v>
      </c>
      <c r="W330" s="97">
        <f t="shared" ca="1" si="597"/>
        <v>0</v>
      </c>
      <c r="X330" s="97">
        <f t="shared" ref="X330" ca="1" si="598">X327-X328-X329</f>
        <v>0</v>
      </c>
      <c r="Y330" s="97">
        <f t="shared" ref="Y330:AA330" ca="1" si="599">Y327-Y328-Y329</f>
        <v>0</v>
      </c>
      <c r="Z330" s="97">
        <f t="shared" ca="1" si="599"/>
        <v>0</v>
      </c>
      <c r="AA330" s="97">
        <f t="shared" ca="1" si="599"/>
        <v>0</v>
      </c>
      <c r="AB330" s="97">
        <f t="shared" ref="AB330:AE330" ca="1" si="600">AB327-AB328-AB329</f>
        <v>0</v>
      </c>
      <c r="AC330" s="97">
        <f t="shared" ca="1" si="600"/>
        <v>0</v>
      </c>
      <c r="AD330" s="97">
        <f t="shared" ca="1" si="600"/>
        <v>0</v>
      </c>
      <c r="AE330" s="97">
        <f t="shared" ca="1" si="600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4.5">
      <c r="B333" s="152" t="s">
        <v>521</v>
      </c>
    </row>
    <row r="334" spans="2:31" ht="13">
      <c r="B334" s="153" t="s">
        <v>522</v>
      </c>
      <c r="G334" s="222">
        <f t="shared" ref="G334:AE334" ca="1" si="601">LataProjekcji</f>
        <v>0</v>
      </c>
      <c r="H334" s="222">
        <f t="shared" ca="1" si="601"/>
        <v>0</v>
      </c>
      <c r="I334" s="222">
        <f t="shared" ca="1" si="601"/>
        <v>0</v>
      </c>
      <c r="J334" s="223" t="str">
        <f t="shared" si="601"/>
        <v/>
      </c>
      <c r="K334" s="222" t="str">
        <f t="shared" si="601"/>
        <v>Uzupełnij dane</v>
      </c>
      <c r="L334" s="222" t="str">
        <f t="shared" si="601"/>
        <v/>
      </c>
      <c r="M334" s="222" t="str">
        <f t="shared" si="601"/>
        <v/>
      </c>
      <c r="N334" s="222" t="str">
        <f t="shared" si="601"/>
        <v/>
      </c>
      <c r="O334" s="222" t="str">
        <f t="shared" si="601"/>
        <v/>
      </c>
      <c r="P334" s="222" t="str">
        <f t="shared" si="601"/>
        <v/>
      </c>
      <c r="Q334" s="222" t="str">
        <f t="shared" si="601"/>
        <v/>
      </c>
      <c r="R334" s="222" t="str">
        <f t="shared" si="601"/>
        <v/>
      </c>
      <c r="S334" s="222" t="str">
        <f t="shared" si="601"/>
        <v/>
      </c>
      <c r="T334" s="222" t="str">
        <f t="shared" si="601"/>
        <v/>
      </c>
      <c r="U334" s="222" t="str">
        <f t="shared" si="601"/>
        <v/>
      </c>
      <c r="V334" s="222" t="str">
        <f t="shared" si="601"/>
        <v/>
      </c>
      <c r="W334" s="222" t="str">
        <f t="shared" si="601"/>
        <v/>
      </c>
      <c r="X334" s="222" t="str">
        <f t="shared" si="601"/>
        <v/>
      </c>
      <c r="Y334" s="222" t="str">
        <f t="shared" si="601"/>
        <v/>
      </c>
      <c r="Z334" s="222" t="str">
        <f t="shared" si="601"/>
        <v/>
      </c>
      <c r="AA334" s="222" t="str">
        <f t="shared" si="601"/>
        <v/>
      </c>
      <c r="AB334" s="222" t="str">
        <f t="shared" si="601"/>
        <v/>
      </c>
      <c r="AC334" s="222" t="str">
        <f t="shared" si="601"/>
        <v/>
      </c>
      <c r="AD334" s="222" t="str">
        <f t="shared" si="601"/>
        <v/>
      </c>
      <c r="AE334" s="222" t="str">
        <f t="shared" si="601"/>
        <v/>
      </c>
    </row>
    <row r="335" spans="2:31">
      <c r="B335" s="98" t="s">
        <v>105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602">K336+K341+K350+K351+K352</f>
        <v>0</v>
      </c>
      <c r="L335" s="97">
        <f t="shared" ca="1" si="602"/>
        <v>0</v>
      </c>
      <c r="M335" s="97">
        <f t="shared" ca="1" si="602"/>
        <v>0</v>
      </c>
      <c r="N335" s="97">
        <f t="shared" ca="1" si="602"/>
        <v>0</v>
      </c>
      <c r="O335" s="97">
        <f t="shared" ca="1" si="602"/>
        <v>0</v>
      </c>
      <c r="P335" s="97">
        <f t="shared" ca="1" si="602"/>
        <v>0</v>
      </c>
      <c r="Q335" s="97">
        <f t="shared" ca="1" si="602"/>
        <v>0</v>
      </c>
      <c r="R335" s="97">
        <f t="shared" ca="1" si="602"/>
        <v>0</v>
      </c>
      <c r="S335" s="97">
        <f t="shared" ca="1" si="602"/>
        <v>0</v>
      </c>
      <c r="T335" s="97">
        <f t="shared" ca="1" si="602"/>
        <v>0</v>
      </c>
      <c r="U335" s="97">
        <f t="shared" ca="1" si="602"/>
        <v>0</v>
      </c>
      <c r="V335" s="97">
        <f t="shared" ca="1" si="602"/>
        <v>0</v>
      </c>
      <c r="W335" s="97">
        <f t="shared" ca="1" si="602"/>
        <v>0</v>
      </c>
      <c r="X335" s="97">
        <f t="shared" ref="X335" ca="1" si="603">X336+X341+X350+X351+X352</f>
        <v>0</v>
      </c>
      <c r="Y335" s="97">
        <f t="shared" ref="Y335:AA335" ca="1" si="604">Y336+Y341+Y350+Y351+Y352</f>
        <v>0</v>
      </c>
      <c r="Z335" s="97">
        <f t="shared" ca="1" si="604"/>
        <v>0</v>
      </c>
      <c r="AA335" s="97">
        <f t="shared" ca="1" si="604"/>
        <v>0</v>
      </c>
      <c r="AB335" s="97">
        <f t="shared" ref="AB335:AE335" ca="1" si="605">AB336+AB341+AB350+AB351+AB352</f>
        <v>0</v>
      </c>
      <c r="AC335" s="97">
        <f t="shared" ca="1" si="605"/>
        <v>0</v>
      </c>
      <c r="AD335" s="97">
        <f t="shared" ca="1" si="605"/>
        <v>0</v>
      </c>
      <c r="AE335" s="97">
        <f t="shared" ca="1" si="605"/>
        <v>0</v>
      </c>
    </row>
    <row r="336" spans="2:31">
      <c r="B336" s="103" t="s">
        <v>523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606">SUM(K337:K340)</f>
        <v>0</v>
      </c>
      <c r="L336" s="102">
        <f t="shared" ca="1" si="606"/>
        <v>0</v>
      </c>
      <c r="M336" s="102">
        <f t="shared" ca="1" si="606"/>
        <v>0</v>
      </c>
      <c r="N336" s="102">
        <f t="shared" ca="1" si="606"/>
        <v>0</v>
      </c>
      <c r="O336" s="102">
        <f t="shared" ca="1" si="606"/>
        <v>0</v>
      </c>
      <c r="P336" s="102">
        <f t="shared" ca="1" si="606"/>
        <v>0</v>
      </c>
      <c r="Q336" s="102">
        <f t="shared" ca="1" si="606"/>
        <v>0</v>
      </c>
      <c r="R336" s="102">
        <f t="shared" ca="1" si="606"/>
        <v>0</v>
      </c>
      <c r="S336" s="102">
        <f t="shared" ca="1" si="606"/>
        <v>0</v>
      </c>
      <c r="T336" s="102">
        <f t="shared" ca="1" si="606"/>
        <v>0</v>
      </c>
      <c r="U336" s="102">
        <f t="shared" ca="1" si="606"/>
        <v>0</v>
      </c>
      <c r="V336" s="102">
        <f t="shared" ca="1" si="606"/>
        <v>0</v>
      </c>
      <c r="W336" s="102">
        <f t="shared" ca="1" si="606"/>
        <v>0</v>
      </c>
      <c r="X336" s="102">
        <f t="shared" ref="X336" ca="1" si="607">SUM(X337:X340)</f>
        <v>0</v>
      </c>
      <c r="Y336" s="102">
        <f t="shared" ref="Y336:AA336" ca="1" si="608">SUM(Y337:Y340)</f>
        <v>0</v>
      </c>
      <c r="Z336" s="102">
        <f t="shared" ca="1" si="608"/>
        <v>0</v>
      </c>
      <c r="AA336" s="102">
        <f t="shared" ca="1" si="608"/>
        <v>0</v>
      </c>
      <c r="AB336" s="102">
        <f t="shared" ref="AB336:AE336" ca="1" si="609">SUM(AB337:AB340)</f>
        <v>0</v>
      </c>
      <c r="AC336" s="102">
        <f t="shared" ca="1" si="609"/>
        <v>0</v>
      </c>
      <c r="AD336" s="102">
        <f t="shared" ca="1" si="609"/>
        <v>0</v>
      </c>
      <c r="AE336" s="102">
        <f t="shared" ca="1" si="609"/>
        <v>0</v>
      </c>
    </row>
    <row r="337" spans="2:31">
      <c r="B337" s="39" t="s">
        <v>524</v>
      </c>
      <c r="C337" s="40"/>
      <c r="D337" s="40"/>
      <c r="E337" s="40"/>
      <c r="F337" s="40"/>
      <c r="G337" s="41">
        <f t="shared" ref="G337:W337" si="610">G49+G193</f>
        <v>0</v>
      </c>
      <c r="H337" s="41">
        <f t="shared" si="610"/>
        <v>0</v>
      </c>
      <c r="I337" s="41">
        <f t="shared" si="610"/>
        <v>0</v>
      </c>
      <c r="J337" s="41">
        <f t="shared" si="610"/>
        <v>0</v>
      </c>
      <c r="K337" s="41">
        <f t="shared" ca="1" si="610"/>
        <v>0</v>
      </c>
      <c r="L337" s="41">
        <f t="shared" ca="1" si="610"/>
        <v>0</v>
      </c>
      <c r="M337" s="41">
        <f t="shared" ca="1" si="610"/>
        <v>0</v>
      </c>
      <c r="N337" s="41">
        <f t="shared" ca="1" si="610"/>
        <v>0</v>
      </c>
      <c r="O337" s="41">
        <f t="shared" ca="1" si="610"/>
        <v>0</v>
      </c>
      <c r="P337" s="41">
        <f t="shared" ca="1" si="610"/>
        <v>0</v>
      </c>
      <c r="Q337" s="41">
        <f t="shared" ca="1" si="610"/>
        <v>0</v>
      </c>
      <c r="R337" s="41">
        <f t="shared" ca="1" si="610"/>
        <v>0</v>
      </c>
      <c r="S337" s="41">
        <f t="shared" ca="1" si="610"/>
        <v>0</v>
      </c>
      <c r="T337" s="41">
        <f t="shared" ca="1" si="610"/>
        <v>0</v>
      </c>
      <c r="U337" s="41">
        <f t="shared" ca="1" si="610"/>
        <v>0</v>
      </c>
      <c r="V337" s="41">
        <f t="shared" ca="1" si="610"/>
        <v>0</v>
      </c>
      <c r="W337" s="41">
        <f t="shared" ca="1" si="610"/>
        <v>0</v>
      </c>
      <c r="X337" s="41">
        <f t="shared" ref="X337" ca="1" si="611">X49+X193</f>
        <v>0</v>
      </c>
      <c r="Y337" s="41">
        <f t="shared" ref="Y337:AA337" ca="1" si="612">Y49+Y193</f>
        <v>0</v>
      </c>
      <c r="Z337" s="41">
        <f t="shared" ca="1" si="612"/>
        <v>0</v>
      </c>
      <c r="AA337" s="41">
        <f t="shared" ca="1" si="612"/>
        <v>0</v>
      </c>
      <c r="AB337" s="41">
        <f t="shared" ref="AB337:AE337" ca="1" si="613">AB49+AB193</f>
        <v>0</v>
      </c>
      <c r="AC337" s="41">
        <f t="shared" ca="1" si="613"/>
        <v>0</v>
      </c>
      <c r="AD337" s="41">
        <f t="shared" ca="1" si="613"/>
        <v>0</v>
      </c>
      <c r="AE337" s="41">
        <f t="shared" ca="1" si="613"/>
        <v>0</v>
      </c>
    </row>
    <row r="338" spans="2:31">
      <c r="B338" s="39" t="s">
        <v>525</v>
      </c>
      <c r="C338" s="40"/>
      <c r="D338" s="40"/>
      <c r="E338" s="40"/>
      <c r="F338" s="40"/>
      <c r="G338" s="41">
        <f t="shared" ref="G338:W338" si="614">G50+G194</f>
        <v>0</v>
      </c>
      <c r="H338" s="41">
        <f t="shared" si="614"/>
        <v>0</v>
      </c>
      <c r="I338" s="41">
        <f t="shared" si="614"/>
        <v>0</v>
      </c>
      <c r="J338" s="41">
        <f t="shared" si="614"/>
        <v>0</v>
      </c>
      <c r="K338" s="41">
        <f t="shared" ca="1" si="614"/>
        <v>0</v>
      </c>
      <c r="L338" s="41">
        <f t="shared" ca="1" si="614"/>
        <v>0</v>
      </c>
      <c r="M338" s="41">
        <f t="shared" ca="1" si="614"/>
        <v>0</v>
      </c>
      <c r="N338" s="41">
        <f t="shared" ca="1" si="614"/>
        <v>0</v>
      </c>
      <c r="O338" s="41">
        <f t="shared" ca="1" si="614"/>
        <v>0</v>
      </c>
      <c r="P338" s="41">
        <f t="shared" ca="1" si="614"/>
        <v>0</v>
      </c>
      <c r="Q338" s="41">
        <f t="shared" ca="1" si="614"/>
        <v>0</v>
      </c>
      <c r="R338" s="41">
        <f t="shared" ca="1" si="614"/>
        <v>0</v>
      </c>
      <c r="S338" s="41">
        <f t="shared" ca="1" si="614"/>
        <v>0</v>
      </c>
      <c r="T338" s="41">
        <f t="shared" ca="1" si="614"/>
        <v>0</v>
      </c>
      <c r="U338" s="41">
        <f t="shared" ca="1" si="614"/>
        <v>0</v>
      </c>
      <c r="V338" s="41">
        <f t="shared" ca="1" si="614"/>
        <v>0</v>
      </c>
      <c r="W338" s="41">
        <f t="shared" ca="1" si="614"/>
        <v>0</v>
      </c>
      <c r="X338" s="41">
        <f t="shared" ref="X338" ca="1" si="615">X50+X194</f>
        <v>0</v>
      </c>
      <c r="Y338" s="41">
        <f t="shared" ref="Y338:AA338" ca="1" si="616">Y50+Y194</f>
        <v>0</v>
      </c>
      <c r="Z338" s="41">
        <f t="shared" ca="1" si="616"/>
        <v>0</v>
      </c>
      <c r="AA338" s="41">
        <f t="shared" ca="1" si="616"/>
        <v>0</v>
      </c>
      <c r="AB338" s="41">
        <f t="shared" ref="AB338:AE338" ca="1" si="617">AB50+AB194</f>
        <v>0</v>
      </c>
      <c r="AC338" s="41">
        <f t="shared" ca="1" si="617"/>
        <v>0</v>
      </c>
      <c r="AD338" s="41">
        <f t="shared" ca="1" si="617"/>
        <v>0</v>
      </c>
      <c r="AE338" s="41">
        <f t="shared" ca="1" si="617"/>
        <v>0</v>
      </c>
    </row>
    <row r="339" spans="2:31">
      <c r="B339" s="39" t="s">
        <v>526</v>
      </c>
      <c r="C339" s="40"/>
      <c r="D339" s="40"/>
      <c r="E339" s="40"/>
      <c r="F339" s="40"/>
      <c r="G339" s="41">
        <f t="shared" ref="G339:W339" si="618">G51+G195</f>
        <v>0</v>
      </c>
      <c r="H339" s="41">
        <f t="shared" si="618"/>
        <v>0</v>
      </c>
      <c r="I339" s="41">
        <f t="shared" si="618"/>
        <v>0</v>
      </c>
      <c r="J339" s="41">
        <f t="shared" si="618"/>
        <v>0</v>
      </c>
      <c r="K339" s="41">
        <f t="shared" ca="1" si="618"/>
        <v>0</v>
      </c>
      <c r="L339" s="41">
        <f t="shared" ca="1" si="618"/>
        <v>0</v>
      </c>
      <c r="M339" s="41">
        <f t="shared" ca="1" si="618"/>
        <v>0</v>
      </c>
      <c r="N339" s="41">
        <f t="shared" ca="1" si="618"/>
        <v>0</v>
      </c>
      <c r="O339" s="41">
        <f t="shared" ca="1" si="618"/>
        <v>0</v>
      </c>
      <c r="P339" s="41">
        <f t="shared" ca="1" si="618"/>
        <v>0</v>
      </c>
      <c r="Q339" s="41">
        <f t="shared" ca="1" si="618"/>
        <v>0</v>
      </c>
      <c r="R339" s="41">
        <f t="shared" ca="1" si="618"/>
        <v>0</v>
      </c>
      <c r="S339" s="41">
        <f t="shared" ca="1" si="618"/>
        <v>0</v>
      </c>
      <c r="T339" s="41">
        <f t="shared" ca="1" si="618"/>
        <v>0</v>
      </c>
      <c r="U339" s="41">
        <f t="shared" ca="1" si="618"/>
        <v>0</v>
      </c>
      <c r="V339" s="41">
        <f t="shared" ca="1" si="618"/>
        <v>0</v>
      </c>
      <c r="W339" s="41">
        <f t="shared" ca="1" si="618"/>
        <v>0</v>
      </c>
      <c r="X339" s="41">
        <f t="shared" ref="X339" ca="1" si="619">X51+X195</f>
        <v>0</v>
      </c>
      <c r="Y339" s="41">
        <f t="shared" ref="Y339:AA339" ca="1" si="620">Y51+Y195</f>
        <v>0</v>
      </c>
      <c r="Z339" s="41">
        <f t="shared" ca="1" si="620"/>
        <v>0</v>
      </c>
      <c r="AA339" s="41">
        <f t="shared" ca="1" si="620"/>
        <v>0</v>
      </c>
      <c r="AB339" s="41">
        <f t="shared" ref="AB339:AE339" ca="1" si="621">AB51+AB195</f>
        <v>0</v>
      </c>
      <c r="AC339" s="41">
        <f t="shared" ca="1" si="621"/>
        <v>0</v>
      </c>
      <c r="AD339" s="41">
        <f t="shared" ca="1" si="621"/>
        <v>0</v>
      </c>
      <c r="AE339" s="41">
        <f t="shared" ca="1" si="621"/>
        <v>0</v>
      </c>
    </row>
    <row r="340" spans="2:31">
      <c r="B340" s="39" t="s">
        <v>527</v>
      </c>
      <c r="C340" s="40"/>
      <c r="D340" s="40"/>
      <c r="E340" s="40"/>
      <c r="F340" s="40"/>
      <c r="G340" s="41">
        <f t="shared" ref="G340:W340" si="622">G52+G196</f>
        <v>0</v>
      </c>
      <c r="H340" s="41">
        <f t="shared" si="622"/>
        <v>0</v>
      </c>
      <c r="I340" s="41">
        <f t="shared" si="622"/>
        <v>0</v>
      </c>
      <c r="J340" s="41">
        <f t="shared" si="622"/>
        <v>0</v>
      </c>
      <c r="K340" s="41">
        <f t="shared" si="622"/>
        <v>0</v>
      </c>
      <c r="L340" s="41">
        <f t="shared" si="622"/>
        <v>0</v>
      </c>
      <c r="M340" s="41">
        <f t="shared" si="622"/>
        <v>0</v>
      </c>
      <c r="N340" s="41">
        <f t="shared" si="622"/>
        <v>0</v>
      </c>
      <c r="O340" s="41">
        <f t="shared" si="622"/>
        <v>0</v>
      </c>
      <c r="P340" s="41">
        <f t="shared" si="622"/>
        <v>0</v>
      </c>
      <c r="Q340" s="41">
        <f t="shared" si="622"/>
        <v>0</v>
      </c>
      <c r="R340" s="41">
        <f t="shared" si="622"/>
        <v>0</v>
      </c>
      <c r="S340" s="41">
        <f t="shared" si="622"/>
        <v>0</v>
      </c>
      <c r="T340" s="41">
        <f t="shared" si="622"/>
        <v>0</v>
      </c>
      <c r="U340" s="41">
        <f t="shared" si="622"/>
        <v>0</v>
      </c>
      <c r="V340" s="41">
        <f t="shared" si="622"/>
        <v>0</v>
      </c>
      <c r="W340" s="41">
        <f t="shared" si="622"/>
        <v>0</v>
      </c>
      <c r="X340" s="41">
        <f t="shared" ref="X340" si="623">X52+X196</f>
        <v>0</v>
      </c>
      <c r="Y340" s="41">
        <f t="shared" ref="Y340:AA340" si="624">Y52+Y196</f>
        <v>0</v>
      </c>
      <c r="Z340" s="41">
        <f t="shared" si="624"/>
        <v>0</v>
      </c>
      <c r="AA340" s="41">
        <f t="shared" si="624"/>
        <v>0</v>
      </c>
      <c r="AB340" s="41">
        <f t="shared" ref="AB340:AE340" si="625">AB52+AB196</f>
        <v>0</v>
      </c>
      <c r="AC340" s="41">
        <f t="shared" si="625"/>
        <v>0</v>
      </c>
      <c r="AD340" s="41">
        <f t="shared" si="625"/>
        <v>0</v>
      </c>
      <c r="AE340" s="41">
        <f t="shared" si="625"/>
        <v>0</v>
      </c>
    </row>
    <row r="341" spans="2:31">
      <c r="B341" s="37" t="s">
        <v>528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626">SUM(K342+K348+K349)</f>
        <v>0</v>
      </c>
      <c r="L341" s="33">
        <f t="shared" ca="1" si="626"/>
        <v>0</v>
      </c>
      <c r="M341" s="33">
        <f t="shared" ca="1" si="626"/>
        <v>0</v>
      </c>
      <c r="N341" s="33">
        <f t="shared" ca="1" si="626"/>
        <v>0</v>
      </c>
      <c r="O341" s="33">
        <f t="shared" ca="1" si="626"/>
        <v>0</v>
      </c>
      <c r="P341" s="33">
        <f t="shared" ca="1" si="626"/>
        <v>0</v>
      </c>
      <c r="Q341" s="33">
        <f t="shared" ca="1" si="626"/>
        <v>0</v>
      </c>
      <c r="R341" s="33">
        <f t="shared" ca="1" si="626"/>
        <v>0</v>
      </c>
      <c r="S341" s="33">
        <f t="shared" ca="1" si="626"/>
        <v>0</v>
      </c>
      <c r="T341" s="33">
        <f t="shared" ca="1" si="626"/>
        <v>0</v>
      </c>
      <c r="U341" s="33">
        <f t="shared" ca="1" si="626"/>
        <v>0</v>
      </c>
      <c r="V341" s="33">
        <f t="shared" ca="1" si="626"/>
        <v>0</v>
      </c>
      <c r="W341" s="33">
        <f t="shared" ca="1" si="626"/>
        <v>0</v>
      </c>
      <c r="X341" s="33">
        <f t="shared" ref="X341" ca="1" si="627">SUM(X342+X348+X349)</f>
        <v>0</v>
      </c>
      <c r="Y341" s="33">
        <f t="shared" ref="Y341:AA341" ca="1" si="628">SUM(Y342+Y348+Y349)</f>
        <v>0</v>
      </c>
      <c r="Z341" s="33">
        <f t="shared" ca="1" si="628"/>
        <v>0</v>
      </c>
      <c r="AA341" s="33">
        <f t="shared" ca="1" si="628"/>
        <v>0</v>
      </c>
      <c r="AB341" s="33">
        <f t="shared" ref="AB341:AE341" ca="1" si="629">SUM(AB342+AB348+AB349)</f>
        <v>0</v>
      </c>
      <c r="AC341" s="33">
        <f t="shared" ca="1" si="629"/>
        <v>0</v>
      </c>
      <c r="AD341" s="33">
        <f t="shared" ca="1" si="629"/>
        <v>0</v>
      </c>
      <c r="AE341" s="33">
        <f t="shared" ca="1" si="629"/>
        <v>0</v>
      </c>
    </row>
    <row r="342" spans="2:31">
      <c r="B342" s="39" t="s">
        <v>529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630">SUM(K343:K347)</f>
        <v>0</v>
      </c>
      <c r="L342" s="41">
        <f t="shared" ca="1" si="630"/>
        <v>0</v>
      </c>
      <c r="M342" s="41">
        <f t="shared" ca="1" si="630"/>
        <v>0</v>
      </c>
      <c r="N342" s="41">
        <f t="shared" ca="1" si="630"/>
        <v>0</v>
      </c>
      <c r="O342" s="41">
        <f t="shared" ca="1" si="630"/>
        <v>0</v>
      </c>
      <c r="P342" s="41">
        <f t="shared" ca="1" si="630"/>
        <v>0</v>
      </c>
      <c r="Q342" s="41">
        <f t="shared" ca="1" si="630"/>
        <v>0</v>
      </c>
      <c r="R342" s="41">
        <f t="shared" ca="1" si="630"/>
        <v>0</v>
      </c>
      <c r="S342" s="41">
        <f t="shared" ca="1" si="630"/>
        <v>0</v>
      </c>
      <c r="T342" s="41">
        <f t="shared" ca="1" si="630"/>
        <v>0</v>
      </c>
      <c r="U342" s="41">
        <f t="shared" ca="1" si="630"/>
        <v>0</v>
      </c>
      <c r="V342" s="41">
        <f t="shared" ca="1" si="630"/>
        <v>0</v>
      </c>
      <c r="W342" s="41">
        <f t="shared" ca="1" si="630"/>
        <v>0</v>
      </c>
      <c r="X342" s="41">
        <f t="shared" ref="X342" ca="1" si="631">SUM(X343:X347)</f>
        <v>0</v>
      </c>
      <c r="Y342" s="41">
        <f t="shared" ref="Y342:AA342" ca="1" si="632">SUM(Y343:Y347)</f>
        <v>0</v>
      </c>
      <c r="Z342" s="41">
        <f t="shared" ca="1" si="632"/>
        <v>0</v>
      </c>
      <c r="AA342" s="41">
        <f t="shared" ca="1" si="632"/>
        <v>0</v>
      </c>
      <c r="AB342" s="41">
        <f t="shared" ref="AB342:AE342" ca="1" si="633">SUM(AB343:AB347)</f>
        <v>0</v>
      </c>
      <c r="AC342" s="41">
        <f t="shared" ca="1" si="633"/>
        <v>0</v>
      </c>
      <c r="AD342" s="41">
        <f t="shared" ca="1" si="633"/>
        <v>0</v>
      </c>
      <c r="AE342" s="41">
        <f t="shared" ca="1" si="633"/>
        <v>0</v>
      </c>
    </row>
    <row r="343" spans="2:31">
      <c r="B343" s="8" t="s">
        <v>530</v>
      </c>
      <c r="G343" s="5">
        <f t="shared" ref="G343:W343" si="634">G55+G199</f>
        <v>0</v>
      </c>
      <c r="H343" s="5">
        <f t="shared" si="634"/>
        <v>0</v>
      </c>
      <c r="I343" s="5">
        <f t="shared" si="634"/>
        <v>0</v>
      </c>
      <c r="J343" s="5">
        <f t="shared" si="634"/>
        <v>0</v>
      </c>
      <c r="K343" s="5">
        <f t="shared" ca="1" si="634"/>
        <v>0</v>
      </c>
      <c r="L343" s="5">
        <f t="shared" ca="1" si="634"/>
        <v>0</v>
      </c>
      <c r="M343" s="5">
        <f t="shared" ca="1" si="634"/>
        <v>0</v>
      </c>
      <c r="N343" s="5">
        <f t="shared" ca="1" si="634"/>
        <v>0</v>
      </c>
      <c r="O343" s="5">
        <f t="shared" ca="1" si="634"/>
        <v>0</v>
      </c>
      <c r="P343" s="5">
        <f t="shared" ca="1" si="634"/>
        <v>0</v>
      </c>
      <c r="Q343" s="5">
        <f t="shared" ca="1" si="634"/>
        <v>0</v>
      </c>
      <c r="R343" s="5">
        <f t="shared" ca="1" si="634"/>
        <v>0</v>
      </c>
      <c r="S343" s="5">
        <f t="shared" ca="1" si="634"/>
        <v>0</v>
      </c>
      <c r="T343" s="5">
        <f t="shared" ca="1" si="634"/>
        <v>0</v>
      </c>
      <c r="U343" s="5">
        <f t="shared" ca="1" si="634"/>
        <v>0</v>
      </c>
      <c r="V343" s="5">
        <f t="shared" ca="1" si="634"/>
        <v>0</v>
      </c>
      <c r="W343" s="5">
        <f t="shared" ca="1" si="634"/>
        <v>0</v>
      </c>
      <c r="X343" s="5">
        <f t="shared" ref="X343" ca="1" si="635">X55+X199</f>
        <v>0</v>
      </c>
      <c r="Y343" s="5">
        <f t="shared" ref="Y343:AA343" ca="1" si="636">Y55+Y199</f>
        <v>0</v>
      </c>
      <c r="Z343" s="5">
        <f t="shared" ca="1" si="636"/>
        <v>0</v>
      </c>
      <c r="AA343" s="5">
        <f t="shared" ca="1" si="636"/>
        <v>0</v>
      </c>
      <c r="AB343" s="5">
        <f t="shared" ref="AB343:AE343" ca="1" si="637">AB55+AB199</f>
        <v>0</v>
      </c>
      <c r="AC343" s="5">
        <f t="shared" ca="1" si="637"/>
        <v>0</v>
      </c>
      <c r="AD343" s="5">
        <f t="shared" ca="1" si="637"/>
        <v>0</v>
      </c>
      <c r="AE343" s="5">
        <f t="shared" ca="1" si="637"/>
        <v>0</v>
      </c>
    </row>
    <row r="344" spans="2:31">
      <c r="B344" s="8" t="s">
        <v>383</v>
      </c>
      <c r="G344" s="5">
        <f t="shared" ref="G344:W344" si="638">G56+G200</f>
        <v>0</v>
      </c>
      <c r="H344" s="5">
        <f t="shared" si="638"/>
        <v>0</v>
      </c>
      <c r="I344" s="5">
        <f t="shared" si="638"/>
        <v>0</v>
      </c>
      <c r="J344" s="5">
        <f t="shared" si="638"/>
        <v>0</v>
      </c>
      <c r="K344" s="5">
        <f t="shared" ca="1" si="638"/>
        <v>0</v>
      </c>
      <c r="L344" s="5">
        <f t="shared" ca="1" si="638"/>
        <v>0</v>
      </c>
      <c r="M344" s="5">
        <f t="shared" ca="1" si="638"/>
        <v>0</v>
      </c>
      <c r="N344" s="5">
        <f t="shared" ca="1" si="638"/>
        <v>0</v>
      </c>
      <c r="O344" s="5">
        <f t="shared" ca="1" si="638"/>
        <v>0</v>
      </c>
      <c r="P344" s="5">
        <f t="shared" ca="1" si="638"/>
        <v>0</v>
      </c>
      <c r="Q344" s="5">
        <f t="shared" ca="1" si="638"/>
        <v>0</v>
      </c>
      <c r="R344" s="5">
        <f t="shared" ca="1" si="638"/>
        <v>0</v>
      </c>
      <c r="S344" s="5">
        <f t="shared" ca="1" si="638"/>
        <v>0</v>
      </c>
      <c r="T344" s="5">
        <f t="shared" ca="1" si="638"/>
        <v>0</v>
      </c>
      <c r="U344" s="5">
        <f t="shared" ca="1" si="638"/>
        <v>0</v>
      </c>
      <c r="V344" s="5">
        <f t="shared" ca="1" si="638"/>
        <v>0</v>
      </c>
      <c r="W344" s="5">
        <f t="shared" ca="1" si="638"/>
        <v>0</v>
      </c>
      <c r="X344" s="5">
        <f t="shared" ref="X344" ca="1" si="639">X56+X200</f>
        <v>0</v>
      </c>
      <c r="Y344" s="5">
        <f t="shared" ref="Y344:AA344" ca="1" si="640">Y56+Y200</f>
        <v>0</v>
      </c>
      <c r="Z344" s="5">
        <f t="shared" ca="1" si="640"/>
        <v>0</v>
      </c>
      <c r="AA344" s="5">
        <f t="shared" ca="1" si="640"/>
        <v>0</v>
      </c>
      <c r="AB344" s="5">
        <f t="shared" ref="AB344:AE344" ca="1" si="641">AB56+AB200</f>
        <v>0</v>
      </c>
      <c r="AC344" s="5">
        <f t="shared" ca="1" si="641"/>
        <v>0</v>
      </c>
      <c r="AD344" s="5">
        <f t="shared" ca="1" si="641"/>
        <v>0</v>
      </c>
      <c r="AE344" s="5">
        <f t="shared" ca="1" si="641"/>
        <v>0</v>
      </c>
    </row>
    <row r="345" spans="2:31">
      <c r="B345" s="8" t="s">
        <v>384</v>
      </c>
      <c r="G345" s="5">
        <f t="shared" ref="G345:W345" si="642">G57+G201</f>
        <v>0</v>
      </c>
      <c r="H345" s="5">
        <f t="shared" si="642"/>
        <v>0</v>
      </c>
      <c r="I345" s="5">
        <f t="shared" si="642"/>
        <v>0</v>
      </c>
      <c r="J345" s="5">
        <f t="shared" si="642"/>
        <v>0</v>
      </c>
      <c r="K345" s="5">
        <f t="shared" ca="1" si="642"/>
        <v>0</v>
      </c>
      <c r="L345" s="5">
        <f t="shared" ca="1" si="642"/>
        <v>0</v>
      </c>
      <c r="M345" s="5">
        <f t="shared" ca="1" si="642"/>
        <v>0</v>
      </c>
      <c r="N345" s="5">
        <f t="shared" ca="1" si="642"/>
        <v>0</v>
      </c>
      <c r="O345" s="5">
        <f t="shared" ca="1" si="642"/>
        <v>0</v>
      </c>
      <c r="P345" s="5">
        <f t="shared" ca="1" si="642"/>
        <v>0</v>
      </c>
      <c r="Q345" s="5">
        <f t="shared" ca="1" si="642"/>
        <v>0</v>
      </c>
      <c r="R345" s="5">
        <f t="shared" ca="1" si="642"/>
        <v>0</v>
      </c>
      <c r="S345" s="5">
        <f t="shared" ca="1" si="642"/>
        <v>0</v>
      </c>
      <c r="T345" s="5">
        <f t="shared" ca="1" si="642"/>
        <v>0</v>
      </c>
      <c r="U345" s="5">
        <f t="shared" ca="1" si="642"/>
        <v>0</v>
      </c>
      <c r="V345" s="5">
        <f t="shared" ca="1" si="642"/>
        <v>0</v>
      </c>
      <c r="W345" s="5">
        <f t="shared" ca="1" si="642"/>
        <v>0</v>
      </c>
      <c r="X345" s="5">
        <f t="shared" ref="X345" ca="1" si="643">X57+X201</f>
        <v>0</v>
      </c>
      <c r="Y345" s="5">
        <f t="shared" ref="Y345:AA345" ca="1" si="644">Y57+Y201</f>
        <v>0</v>
      </c>
      <c r="Z345" s="5">
        <f t="shared" ca="1" si="644"/>
        <v>0</v>
      </c>
      <c r="AA345" s="5">
        <f t="shared" ca="1" si="644"/>
        <v>0</v>
      </c>
      <c r="AB345" s="5">
        <f t="shared" ref="AB345:AE345" ca="1" si="645">AB57+AB201</f>
        <v>0</v>
      </c>
      <c r="AC345" s="5">
        <f t="shared" ca="1" si="645"/>
        <v>0</v>
      </c>
      <c r="AD345" s="5">
        <f t="shared" ca="1" si="645"/>
        <v>0</v>
      </c>
      <c r="AE345" s="5">
        <f t="shared" ca="1" si="645"/>
        <v>0</v>
      </c>
    </row>
    <row r="346" spans="2:31">
      <c r="B346" s="8" t="s">
        <v>385</v>
      </c>
      <c r="G346" s="5">
        <f t="shared" ref="G346:W346" si="646">G58+G202</f>
        <v>0</v>
      </c>
      <c r="H346" s="5">
        <f t="shared" si="646"/>
        <v>0</v>
      </c>
      <c r="I346" s="5">
        <f t="shared" si="646"/>
        <v>0</v>
      </c>
      <c r="J346" s="5">
        <f t="shared" si="646"/>
        <v>0</v>
      </c>
      <c r="K346" s="5">
        <f t="shared" ca="1" si="646"/>
        <v>0</v>
      </c>
      <c r="L346" s="5">
        <f t="shared" ca="1" si="646"/>
        <v>0</v>
      </c>
      <c r="M346" s="5">
        <f t="shared" ca="1" si="646"/>
        <v>0</v>
      </c>
      <c r="N346" s="5">
        <f t="shared" ca="1" si="646"/>
        <v>0</v>
      </c>
      <c r="O346" s="5">
        <f t="shared" ca="1" si="646"/>
        <v>0</v>
      </c>
      <c r="P346" s="5">
        <f t="shared" ca="1" si="646"/>
        <v>0</v>
      </c>
      <c r="Q346" s="5">
        <f t="shared" ca="1" si="646"/>
        <v>0</v>
      </c>
      <c r="R346" s="5">
        <f t="shared" ca="1" si="646"/>
        <v>0</v>
      </c>
      <c r="S346" s="5">
        <f t="shared" ca="1" si="646"/>
        <v>0</v>
      </c>
      <c r="T346" s="5">
        <f t="shared" ca="1" si="646"/>
        <v>0</v>
      </c>
      <c r="U346" s="5">
        <f t="shared" ca="1" si="646"/>
        <v>0</v>
      </c>
      <c r="V346" s="5">
        <f t="shared" ca="1" si="646"/>
        <v>0</v>
      </c>
      <c r="W346" s="5">
        <f t="shared" ca="1" si="646"/>
        <v>0</v>
      </c>
      <c r="X346" s="5">
        <f t="shared" ref="X346" ca="1" si="647">X58+X202</f>
        <v>0</v>
      </c>
      <c r="Y346" s="5">
        <f t="shared" ref="Y346:AA346" ca="1" si="648">Y58+Y202</f>
        <v>0</v>
      </c>
      <c r="Z346" s="5">
        <f t="shared" ca="1" si="648"/>
        <v>0</v>
      </c>
      <c r="AA346" s="5">
        <f t="shared" ca="1" si="648"/>
        <v>0</v>
      </c>
      <c r="AB346" s="5">
        <f t="shared" ref="AB346:AE346" ca="1" si="649">AB58+AB202</f>
        <v>0</v>
      </c>
      <c r="AC346" s="5">
        <f t="shared" ca="1" si="649"/>
        <v>0</v>
      </c>
      <c r="AD346" s="5">
        <f t="shared" ca="1" si="649"/>
        <v>0</v>
      </c>
      <c r="AE346" s="5">
        <f t="shared" ca="1" si="649"/>
        <v>0</v>
      </c>
    </row>
    <row r="347" spans="2:31">
      <c r="B347" s="8" t="s">
        <v>386</v>
      </c>
      <c r="G347" s="5">
        <f t="shared" ref="G347:W347" si="650">G59+G203</f>
        <v>0</v>
      </c>
      <c r="H347" s="5">
        <f t="shared" si="650"/>
        <v>0</v>
      </c>
      <c r="I347" s="5">
        <f t="shared" si="650"/>
        <v>0</v>
      </c>
      <c r="J347" s="5">
        <f t="shared" si="650"/>
        <v>0</v>
      </c>
      <c r="K347" s="5">
        <f t="shared" ca="1" si="650"/>
        <v>0</v>
      </c>
      <c r="L347" s="5">
        <f t="shared" ca="1" si="650"/>
        <v>0</v>
      </c>
      <c r="M347" s="5">
        <f t="shared" ca="1" si="650"/>
        <v>0</v>
      </c>
      <c r="N347" s="5">
        <f t="shared" ca="1" si="650"/>
        <v>0</v>
      </c>
      <c r="O347" s="5">
        <f t="shared" ca="1" si="650"/>
        <v>0</v>
      </c>
      <c r="P347" s="5">
        <f t="shared" ca="1" si="650"/>
        <v>0</v>
      </c>
      <c r="Q347" s="5">
        <f t="shared" ca="1" si="650"/>
        <v>0</v>
      </c>
      <c r="R347" s="5">
        <f t="shared" ca="1" si="650"/>
        <v>0</v>
      </c>
      <c r="S347" s="5">
        <f t="shared" ca="1" si="650"/>
        <v>0</v>
      </c>
      <c r="T347" s="5">
        <f t="shared" ca="1" si="650"/>
        <v>0</v>
      </c>
      <c r="U347" s="5">
        <f t="shared" ca="1" si="650"/>
        <v>0</v>
      </c>
      <c r="V347" s="5">
        <f t="shared" ca="1" si="650"/>
        <v>0</v>
      </c>
      <c r="W347" s="5">
        <f t="shared" ca="1" si="650"/>
        <v>0</v>
      </c>
      <c r="X347" s="5">
        <f t="shared" ref="X347" ca="1" si="651">X59+X203</f>
        <v>0</v>
      </c>
      <c r="Y347" s="5">
        <f t="shared" ref="Y347:AA347" ca="1" si="652">Y59+Y203</f>
        <v>0</v>
      </c>
      <c r="Z347" s="5">
        <f t="shared" ca="1" si="652"/>
        <v>0</v>
      </c>
      <c r="AA347" s="5">
        <f t="shared" ca="1" si="652"/>
        <v>0</v>
      </c>
      <c r="AB347" s="5">
        <f t="shared" ref="AB347:AE347" ca="1" si="653">AB59+AB203</f>
        <v>0</v>
      </c>
      <c r="AC347" s="5">
        <f t="shared" ca="1" si="653"/>
        <v>0</v>
      </c>
      <c r="AD347" s="5">
        <f t="shared" ca="1" si="653"/>
        <v>0</v>
      </c>
      <c r="AE347" s="5">
        <f t="shared" ca="1" si="653"/>
        <v>0</v>
      </c>
    </row>
    <row r="348" spans="2:31">
      <c r="B348" s="39" t="s">
        <v>531</v>
      </c>
      <c r="C348" s="40"/>
      <c r="D348" s="40"/>
      <c r="E348" s="40"/>
      <c r="F348" s="40"/>
      <c r="G348" s="41">
        <f t="shared" ref="G348:W348" si="654">G60+G204</f>
        <v>0</v>
      </c>
      <c r="H348" s="41">
        <f t="shared" si="654"/>
        <v>0</v>
      </c>
      <c r="I348" s="41">
        <f t="shared" si="654"/>
        <v>0</v>
      </c>
      <c r="J348" s="41">
        <f t="shared" si="654"/>
        <v>0</v>
      </c>
      <c r="K348" s="41">
        <f t="shared" si="654"/>
        <v>0</v>
      </c>
      <c r="L348" s="41">
        <f t="shared" si="654"/>
        <v>0</v>
      </c>
      <c r="M348" s="41">
        <f t="shared" si="654"/>
        <v>0</v>
      </c>
      <c r="N348" s="41">
        <f t="shared" si="654"/>
        <v>0</v>
      </c>
      <c r="O348" s="41">
        <f t="shared" si="654"/>
        <v>0</v>
      </c>
      <c r="P348" s="41">
        <f t="shared" si="654"/>
        <v>0</v>
      </c>
      <c r="Q348" s="41">
        <f t="shared" si="654"/>
        <v>0</v>
      </c>
      <c r="R348" s="41">
        <f t="shared" si="654"/>
        <v>0</v>
      </c>
      <c r="S348" s="41">
        <f t="shared" si="654"/>
        <v>0</v>
      </c>
      <c r="T348" s="41">
        <f t="shared" si="654"/>
        <v>0</v>
      </c>
      <c r="U348" s="41">
        <f t="shared" si="654"/>
        <v>0</v>
      </c>
      <c r="V348" s="41">
        <f t="shared" si="654"/>
        <v>0</v>
      </c>
      <c r="W348" s="41">
        <f t="shared" si="654"/>
        <v>0</v>
      </c>
      <c r="X348" s="41">
        <f t="shared" ref="X348" si="655">X60+X204</f>
        <v>0</v>
      </c>
      <c r="Y348" s="41">
        <f t="shared" ref="Y348:AA348" si="656">Y60+Y204</f>
        <v>0</v>
      </c>
      <c r="Z348" s="41">
        <f t="shared" si="656"/>
        <v>0</v>
      </c>
      <c r="AA348" s="41">
        <f t="shared" si="656"/>
        <v>0</v>
      </c>
      <c r="AB348" s="41">
        <f t="shared" ref="AB348:AE348" si="657">AB60+AB204</f>
        <v>0</v>
      </c>
      <c r="AC348" s="41">
        <f t="shared" si="657"/>
        <v>0</v>
      </c>
      <c r="AD348" s="41">
        <f t="shared" si="657"/>
        <v>0</v>
      </c>
      <c r="AE348" s="41">
        <f t="shared" si="657"/>
        <v>0</v>
      </c>
    </row>
    <row r="349" spans="2:31">
      <c r="B349" s="39" t="s">
        <v>532</v>
      </c>
      <c r="C349" s="40"/>
      <c r="D349" s="40"/>
      <c r="E349" s="40"/>
      <c r="F349" s="40"/>
      <c r="G349" s="41">
        <f t="shared" ref="G349:W349" si="658">G61+G205</f>
        <v>0</v>
      </c>
      <c r="H349" s="41">
        <f t="shared" si="658"/>
        <v>0</v>
      </c>
      <c r="I349" s="41">
        <f t="shared" si="658"/>
        <v>0</v>
      </c>
      <c r="J349" s="41">
        <f t="shared" si="658"/>
        <v>0</v>
      </c>
      <c r="K349" s="41">
        <f t="shared" si="658"/>
        <v>0</v>
      </c>
      <c r="L349" s="41">
        <f t="shared" si="658"/>
        <v>0</v>
      </c>
      <c r="M349" s="41">
        <f t="shared" si="658"/>
        <v>0</v>
      </c>
      <c r="N349" s="41">
        <f t="shared" si="658"/>
        <v>0</v>
      </c>
      <c r="O349" s="41">
        <f t="shared" si="658"/>
        <v>0</v>
      </c>
      <c r="P349" s="41">
        <f t="shared" si="658"/>
        <v>0</v>
      </c>
      <c r="Q349" s="41">
        <f t="shared" si="658"/>
        <v>0</v>
      </c>
      <c r="R349" s="41">
        <f t="shared" si="658"/>
        <v>0</v>
      </c>
      <c r="S349" s="41">
        <f t="shared" si="658"/>
        <v>0</v>
      </c>
      <c r="T349" s="41">
        <f t="shared" si="658"/>
        <v>0</v>
      </c>
      <c r="U349" s="41">
        <f t="shared" si="658"/>
        <v>0</v>
      </c>
      <c r="V349" s="41">
        <f t="shared" si="658"/>
        <v>0</v>
      </c>
      <c r="W349" s="41">
        <f t="shared" si="658"/>
        <v>0</v>
      </c>
      <c r="X349" s="41">
        <f t="shared" ref="X349" si="659">X61+X205</f>
        <v>0</v>
      </c>
      <c r="Y349" s="41">
        <f t="shared" ref="Y349:AA349" si="660">Y61+Y205</f>
        <v>0</v>
      </c>
      <c r="Z349" s="41">
        <f t="shared" si="660"/>
        <v>0</v>
      </c>
      <c r="AA349" s="41">
        <f t="shared" si="660"/>
        <v>0</v>
      </c>
      <c r="AB349" s="41">
        <f t="shared" ref="AB349:AE349" si="661">AB61+AB205</f>
        <v>0</v>
      </c>
      <c r="AC349" s="41">
        <f t="shared" si="661"/>
        <v>0</v>
      </c>
      <c r="AD349" s="41">
        <f t="shared" si="661"/>
        <v>0</v>
      </c>
      <c r="AE349" s="41">
        <f t="shared" si="661"/>
        <v>0</v>
      </c>
    </row>
    <row r="350" spans="2:31">
      <c r="B350" s="37" t="s">
        <v>533</v>
      </c>
      <c r="C350" s="52"/>
      <c r="D350" s="52"/>
      <c r="E350" s="52"/>
      <c r="F350" s="52"/>
      <c r="G350" s="33">
        <f t="shared" ref="G350:W350" si="662">G62+G206</f>
        <v>0</v>
      </c>
      <c r="H350" s="33">
        <f t="shared" si="662"/>
        <v>0</v>
      </c>
      <c r="I350" s="33">
        <f t="shared" si="662"/>
        <v>0</v>
      </c>
      <c r="J350" s="33">
        <f t="shared" si="662"/>
        <v>0</v>
      </c>
      <c r="K350" s="33">
        <f t="shared" si="662"/>
        <v>0</v>
      </c>
      <c r="L350" s="33">
        <f t="shared" si="662"/>
        <v>0</v>
      </c>
      <c r="M350" s="33">
        <f t="shared" si="662"/>
        <v>0</v>
      </c>
      <c r="N350" s="33">
        <f t="shared" si="662"/>
        <v>0</v>
      </c>
      <c r="O350" s="33">
        <f t="shared" si="662"/>
        <v>0</v>
      </c>
      <c r="P350" s="33">
        <f t="shared" si="662"/>
        <v>0</v>
      </c>
      <c r="Q350" s="33">
        <f t="shared" si="662"/>
        <v>0</v>
      </c>
      <c r="R350" s="33">
        <f t="shared" si="662"/>
        <v>0</v>
      </c>
      <c r="S350" s="33">
        <f t="shared" si="662"/>
        <v>0</v>
      </c>
      <c r="T350" s="33">
        <f t="shared" si="662"/>
        <v>0</v>
      </c>
      <c r="U350" s="33">
        <f t="shared" si="662"/>
        <v>0</v>
      </c>
      <c r="V350" s="33">
        <f t="shared" si="662"/>
        <v>0</v>
      </c>
      <c r="W350" s="33">
        <f t="shared" si="662"/>
        <v>0</v>
      </c>
      <c r="X350" s="33">
        <f t="shared" ref="X350" si="663">X62+X206</f>
        <v>0</v>
      </c>
      <c r="Y350" s="33">
        <f t="shared" ref="Y350:AA350" si="664">Y62+Y206</f>
        <v>0</v>
      </c>
      <c r="Z350" s="33">
        <f t="shared" si="664"/>
        <v>0</v>
      </c>
      <c r="AA350" s="33">
        <f t="shared" si="664"/>
        <v>0</v>
      </c>
      <c r="AB350" s="33">
        <f t="shared" ref="AB350:AE350" si="665">AB62+AB206</f>
        <v>0</v>
      </c>
      <c r="AC350" s="33">
        <f t="shared" si="665"/>
        <v>0</v>
      </c>
      <c r="AD350" s="33">
        <f t="shared" si="665"/>
        <v>0</v>
      </c>
      <c r="AE350" s="33">
        <f t="shared" si="665"/>
        <v>0</v>
      </c>
    </row>
    <row r="351" spans="2:31">
      <c r="B351" s="37" t="s">
        <v>534</v>
      </c>
      <c r="C351" s="52"/>
      <c r="D351" s="52"/>
      <c r="E351" s="52"/>
      <c r="F351" s="52"/>
      <c r="G351" s="33">
        <f t="shared" ref="G351:W351" si="666">G63+G207</f>
        <v>0</v>
      </c>
      <c r="H351" s="33">
        <f t="shared" si="666"/>
        <v>0</v>
      </c>
      <c r="I351" s="33">
        <f t="shared" si="666"/>
        <v>0</v>
      </c>
      <c r="J351" s="33">
        <f t="shared" si="666"/>
        <v>0</v>
      </c>
      <c r="K351" s="33">
        <f t="shared" si="666"/>
        <v>0</v>
      </c>
      <c r="L351" s="33">
        <f t="shared" si="666"/>
        <v>0</v>
      </c>
      <c r="M351" s="33">
        <f t="shared" si="666"/>
        <v>0</v>
      </c>
      <c r="N351" s="33">
        <f t="shared" si="666"/>
        <v>0</v>
      </c>
      <c r="O351" s="33">
        <f t="shared" si="666"/>
        <v>0</v>
      </c>
      <c r="P351" s="33">
        <f t="shared" si="666"/>
        <v>0</v>
      </c>
      <c r="Q351" s="33">
        <f t="shared" si="666"/>
        <v>0</v>
      </c>
      <c r="R351" s="33">
        <f t="shared" si="666"/>
        <v>0</v>
      </c>
      <c r="S351" s="33">
        <f t="shared" si="666"/>
        <v>0</v>
      </c>
      <c r="T351" s="33">
        <f t="shared" si="666"/>
        <v>0</v>
      </c>
      <c r="U351" s="33">
        <f t="shared" si="666"/>
        <v>0</v>
      </c>
      <c r="V351" s="33">
        <f t="shared" si="666"/>
        <v>0</v>
      </c>
      <c r="W351" s="33">
        <f t="shared" si="666"/>
        <v>0</v>
      </c>
      <c r="X351" s="33">
        <f t="shared" ref="X351" si="667">X63+X207</f>
        <v>0</v>
      </c>
      <c r="Y351" s="33">
        <f t="shared" ref="Y351:AA351" si="668">Y63+Y207</f>
        <v>0</v>
      </c>
      <c r="Z351" s="33">
        <f t="shared" si="668"/>
        <v>0</v>
      </c>
      <c r="AA351" s="33">
        <f t="shared" si="668"/>
        <v>0</v>
      </c>
      <c r="AB351" s="33">
        <f t="shared" ref="AB351:AE351" si="669">AB63+AB207</f>
        <v>0</v>
      </c>
      <c r="AC351" s="33">
        <f t="shared" si="669"/>
        <v>0</v>
      </c>
      <c r="AD351" s="33">
        <f t="shared" si="669"/>
        <v>0</v>
      </c>
      <c r="AE351" s="33">
        <f t="shared" si="669"/>
        <v>0</v>
      </c>
    </row>
    <row r="352" spans="2:31">
      <c r="B352" s="104" t="s">
        <v>535</v>
      </c>
      <c r="C352" s="105"/>
      <c r="D352" s="105"/>
      <c r="E352" s="105"/>
      <c r="F352" s="105"/>
      <c r="G352" s="106">
        <f t="shared" ref="G352:W352" si="670">G64+G208</f>
        <v>0</v>
      </c>
      <c r="H352" s="106">
        <f t="shared" si="670"/>
        <v>0</v>
      </c>
      <c r="I352" s="106">
        <f t="shared" si="670"/>
        <v>0</v>
      </c>
      <c r="J352" s="106">
        <f t="shared" si="670"/>
        <v>0</v>
      </c>
      <c r="K352" s="106">
        <f>K64+K208</f>
        <v>0</v>
      </c>
      <c r="L352" s="106">
        <f t="shared" si="670"/>
        <v>0</v>
      </c>
      <c r="M352" s="106">
        <f t="shared" si="670"/>
        <v>0</v>
      </c>
      <c r="N352" s="106">
        <f t="shared" si="670"/>
        <v>0</v>
      </c>
      <c r="O352" s="106">
        <f t="shared" si="670"/>
        <v>0</v>
      </c>
      <c r="P352" s="106">
        <f t="shared" si="670"/>
        <v>0</v>
      </c>
      <c r="Q352" s="106">
        <f t="shared" si="670"/>
        <v>0</v>
      </c>
      <c r="R352" s="106">
        <f t="shared" si="670"/>
        <v>0</v>
      </c>
      <c r="S352" s="106">
        <f t="shared" si="670"/>
        <v>0</v>
      </c>
      <c r="T352" s="106">
        <f t="shared" si="670"/>
        <v>0</v>
      </c>
      <c r="U352" s="106">
        <f t="shared" si="670"/>
        <v>0</v>
      </c>
      <c r="V352" s="106">
        <f t="shared" si="670"/>
        <v>0</v>
      </c>
      <c r="W352" s="106">
        <f t="shared" si="670"/>
        <v>0</v>
      </c>
      <c r="X352" s="106">
        <f t="shared" ref="X352" si="671">X64+X208</f>
        <v>0</v>
      </c>
      <c r="Y352" s="106">
        <f t="shared" ref="Y352:AA352" si="672">Y64+Y208</f>
        <v>0</v>
      </c>
      <c r="Z352" s="106">
        <f t="shared" si="672"/>
        <v>0</v>
      </c>
      <c r="AA352" s="106">
        <f t="shared" si="672"/>
        <v>0</v>
      </c>
      <c r="AB352" s="106">
        <f t="shared" ref="AB352:AE352" si="673">AB64+AB208</f>
        <v>0</v>
      </c>
      <c r="AC352" s="106">
        <f t="shared" si="673"/>
        <v>0</v>
      </c>
      <c r="AD352" s="106">
        <f t="shared" si="673"/>
        <v>0</v>
      </c>
      <c r="AE352" s="106">
        <f t="shared" si="673"/>
        <v>0</v>
      </c>
    </row>
    <row r="353" spans="2:31">
      <c r="B353" s="98" t="s">
        <v>137</v>
      </c>
      <c r="C353" s="96" t="s">
        <v>536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674">K354+K355+K357+K360</f>
        <v>0</v>
      </c>
      <c r="L353" s="97">
        <f t="shared" ca="1" si="674"/>
        <v>0</v>
      </c>
      <c r="M353" s="97">
        <f t="shared" ca="1" si="674"/>
        <v>0</v>
      </c>
      <c r="N353" s="97">
        <f t="shared" ca="1" si="674"/>
        <v>0</v>
      </c>
      <c r="O353" s="97">
        <f t="shared" ca="1" si="674"/>
        <v>0</v>
      </c>
      <c r="P353" s="97">
        <f t="shared" ca="1" si="674"/>
        <v>0</v>
      </c>
      <c r="Q353" s="97">
        <f t="shared" ca="1" si="674"/>
        <v>0</v>
      </c>
      <c r="R353" s="97">
        <f t="shared" ca="1" si="674"/>
        <v>0</v>
      </c>
      <c r="S353" s="97">
        <f t="shared" ca="1" si="674"/>
        <v>0</v>
      </c>
      <c r="T353" s="97">
        <f t="shared" ca="1" si="674"/>
        <v>0</v>
      </c>
      <c r="U353" s="97">
        <f t="shared" ca="1" si="674"/>
        <v>0</v>
      </c>
      <c r="V353" s="97">
        <f t="shared" ca="1" si="674"/>
        <v>0</v>
      </c>
      <c r="W353" s="97">
        <f t="shared" ca="1" si="674"/>
        <v>0</v>
      </c>
      <c r="X353" s="97">
        <f t="shared" ref="X353" ca="1" si="675">X354+X355+X357+X360</f>
        <v>0</v>
      </c>
      <c r="Y353" s="97">
        <f t="shared" ref="Y353:AA353" ca="1" si="676">Y354+Y355+Y357+Y360</f>
        <v>0</v>
      </c>
      <c r="Z353" s="97">
        <f t="shared" ca="1" si="676"/>
        <v>0</v>
      </c>
      <c r="AA353" s="97">
        <f t="shared" ca="1" si="676"/>
        <v>0</v>
      </c>
      <c r="AB353" s="97">
        <f t="shared" ref="AB353:AE353" ca="1" si="677">AB354+AB355+AB357+AB360</f>
        <v>0</v>
      </c>
      <c r="AC353" s="97">
        <f t="shared" ca="1" si="677"/>
        <v>0</v>
      </c>
      <c r="AD353" s="97">
        <f t="shared" ca="1" si="677"/>
        <v>0</v>
      </c>
      <c r="AE353" s="97">
        <f t="shared" ca="1" si="677"/>
        <v>0</v>
      </c>
    </row>
    <row r="354" spans="2:31">
      <c r="B354" s="103" t="s">
        <v>537</v>
      </c>
      <c r="C354" s="101" t="s">
        <v>538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539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678">L356</f>
        <v>0</v>
      </c>
      <c r="M355" s="33">
        <f t="shared" ca="1" si="678"/>
        <v>0</v>
      </c>
      <c r="N355" s="33">
        <f t="shared" ca="1" si="678"/>
        <v>0</v>
      </c>
      <c r="O355" s="33">
        <f t="shared" ca="1" si="678"/>
        <v>0</v>
      </c>
      <c r="P355" s="33">
        <f t="shared" ca="1" si="678"/>
        <v>0</v>
      </c>
      <c r="Q355" s="33">
        <f t="shared" ca="1" si="678"/>
        <v>0</v>
      </c>
      <c r="R355" s="33">
        <f t="shared" ca="1" si="678"/>
        <v>0</v>
      </c>
      <c r="S355" s="33">
        <f t="shared" ca="1" si="678"/>
        <v>0</v>
      </c>
      <c r="T355" s="33">
        <f t="shared" ca="1" si="678"/>
        <v>0</v>
      </c>
      <c r="U355" s="33">
        <f t="shared" ca="1" si="678"/>
        <v>0</v>
      </c>
      <c r="V355" s="33">
        <f t="shared" ca="1" si="678"/>
        <v>0</v>
      </c>
      <c r="W355" s="33">
        <f t="shared" ca="1" si="678"/>
        <v>0</v>
      </c>
      <c r="X355" s="33">
        <f t="shared" ca="1" si="678"/>
        <v>0</v>
      </c>
      <c r="Y355" s="33">
        <f t="shared" ca="1" si="678"/>
        <v>0</v>
      </c>
      <c r="Z355" s="33">
        <f t="shared" ca="1" si="678"/>
        <v>0</v>
      </c>
      <c r="AA355" s="33">
        <f t="shared" ca="1" si="678"/>
        <v>0</v>
      </c>
      <c r="AB355" s="33">
        <f t="shared" ca="1" si="678"/>
        <v>0</v>
      </c>
      <c r="AC355" s="33">
        <f t="shared" ca="1" si="678"/>
        <v>0</v>
      </c>
      <c r="AD355" s="33">
        <f t="shared" ca="1" si="678"/>
        <v>0</v>
      </c>
      <c r="AE355" s="33">
        <f t="shared" ca="1" si="678"/>
        <v>0</v>
      </c>
    </row>
    <row r="356" spans="2:31">
      <c r="B356" s="39" t="s">
        <v>540</v>
      </c>
      <c r="C356" s="1" t="s">
        <v>541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542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679">K358+K359</f>
        <v>0</v>
      </c>
      <c r="L357" s="33">
        <f t="shared" ca="1" si="679"/>
        <v>0</v>
      </c>
      <c r="M357" s="33">
        <f t="shared" ca="1" si="679"/>
        <v>0</v>
      </c>
      <c r="N357" s="33">
        <f t="shared" ca="1" si="679"/>
        <v>0</v>
      </c>
      <c r="O357" s="33">
        <f t="shared" ca="1" si="679"/>
        <v>0</v>
      </c>
      <c r="P357" s="33">
        <f t="shared" ca="1" si="679"/>
        <v>0</v>
      </c>
      <c r="Q357" s="33">
        <f t="shared" ca="1" si="679"/>
        <v>0</v>
      </c>
      <c r="R357" s="33">
        <f t="shared" ca="1" si="679"/>
        <v>0</v>
      </c>
      <c r="S357" s="33">
        <f t="shared" ca="1" si="679"/>
        <v>0</v>
      </c>
      <c r="T357" s="33">
        <f t="shared" ca="1" si="679"/>
        <v>0</v>
      </c>
      <c r="U357" s="33">
        <f t="shared" ca="1" si="679"/>
        <v>0</v>
      </c>
      <c r="V357" s="33">
        <f t="shared" ca="1" si="679"/>
        <v>0</v>
      </c>
      <c r="W357" s="33">
        <f t="shared" ca="1" si="679"/>
        <v>0</v>
      </c>
      <c r="X357" s="33">
        <f t="shared" ref="X357" ca="1" si="680">X358+X359</f>
        <v>0</v>
      </c>
      <c r="Y357" s="33">
        <f t="shared" ref="Y357:AA357" ca="1" si="681">Y358+Y359</f>
        <v>0</v>
      </c>
      <c r="Z357" s="33">
        <f t="shared" ca="1" si="681"/>
        <v>0</v>
      </c>
      <c r="AA357" s="33">
        <f t="shared" ca="1" si="681"/>
        <v>0</v>
      </c>
      <c r="AB357" s="33">
        <f t="shared" ref="AB357:AE357" ca="1" si="682">AB358+AB359</f>
        <v>0</v>
      </c>
      <c r="AC357" s="33">
        <f t="shared" ca="1" si="682"/>
        <v>0</v>
      </c>
      <c r="AD357" s="33">
        <f t="shared" ca="1" si="682"/>
        <v>0</v>
      </c>
      <c r="AE357" s="33">
        <f t="shared" ca="1" si="682"/>
        <v>0</v>
      </c>
    </row>
    <row r="358" spans="2:31">
      <c r="B358" s="39" t="s">
        <v>543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683">IF(LataProjekcji&lt;=Koniec,K409-K359,0)</f>
        <v>0</v>
      </c>
      <c r="L358" s="41">
        <f t="shared" ca="1" si="683"/>
        <v>0</v>
      </c>
      <c r="M358" s="41">
        <f t="shared" ca="1" si="683"/>
        <v>0</v>
      </c>
      <c r="N358" s="41">
        <f t="shared" ca="1" si="683"/>
        <v>0</v>
      </c>
      <c r="O358" s="41">
        <f t="shared" ca="1" si="683"/>
        <v>0</v>
      </c>
      <c r="P358" s="41">
        <f t="shared" ca="1" si="683"/>
        <v>0</v>
      </c>
      <c r="Q358" s="41">
        <f t="shared" ca="1" si="683"/>
        <v>0</v>
      </c>
      <c r="R358" s="41">
        <f t="shared" ca="1" si="683"/>
        <v>0</v>
      </c>
      <c r="S358" s="41">
        <f t="shared" ca="1" si="683"/>
        <v>0</v>
      </c>
      <c r="T358" s="41">
        <f t="shared" ca="1" si="683"/>
        <v>0</v>
      </c>
      <c r="U358" s="41">
        <f t="shared" ca="1" si="683"/>
        <v>0</v>
      </c>
      <c r="V358" s="41">
        <f t="shared" ca="1" si="683"/>
        <v>0</v>
      </c>
      <c r="W358" s="41">
        <f t="shared" ca="1" si="683"/>
        <v>0</v>
      </c>
      <c r="X358" s="41">
        <f t="shared" ref="X358" ca="1" si="684">IF(LataProjekcji&lt;=Koniec,X409-X359,0)</f>
        <v>0</v>
      </c>
      <c r="Y358" s="41">
        <f t="shared" ref="Y358:AA358" ca="1" si="685">IF(LataProjekcji&lt;=Koniec,Y409-Y359,0)</f>
        <v>0</v>
      </c>
      <c r="Z358" s="41">
        <f t="shared" ca="1" si="685"/>
        <v>0</v>
      </c>
      <c r="AA358" s="41">
        <f t="shared" ca="1" si="685"/>
        <v>0</v>
      </c>
      <c r="AB358" s="41">
        <f t="shared" ref="AB358:AE358" ca="1" si="686">IF(LataProjekcji&lt;=Koniec,AB409-AB359,0)</f>
        <v>0</v>
      </c>
      <c r="AC358" s="41">
        <f t="shared" ca="1" si="686"/>
        <v>0</v>
      </c>
      <c r="AD358" s="41">
        <f t="shared" ca="1" si="686"/>
        <v>0</v>
      </c>
      <c r="AE358" s="41">
        <f t="shared" ca="1" si="686"/>
        <v>0</v>
      </c>
    </row>
    <row r="359" spans="2:31">
      <c r="B359" s="39" t="s">
        <v>544</v>
      </c>
      <c r="C359" s="40"/>
      <c r="D359" s="40"/>
      <c r="E359" s="40"/>
      <c r="F359" s="40"/>
      <c r="G359" s="41">
        <f t="shared" ref="G359:W359" si="687">G71+G215</f>
        <v>0</v>
      </c>
      <c r="H359" s="41">
        <f t="shared" si="687"/>
        <v>0</v>
      </c>
      <c r="I359" s="41">
        <f t="shared" si="687"/>
        <v>0</v>
      </c>
      <c r="J359" s="41">
        <f t="shared" si="687"/>
        <v>0</v>
      </c>
      <c r="K359" s="41">
        <f t="shared" si="687"/>
        <v>0</v>
      </c>
      <c r="L359" s="41">
        <f t="shared" si="687"/>
        <v>0</v>
      </c>
      <c r="M359" s="41">
        <f t="shared" si="687"/>
        <v>0</v>
      </c>
      <c r="N359" s="41">
        <f t="shared" si="687"/>
        <v>0</v>
      </c>
      <c r="O359" s="41">
        <f t="shared" si="687"/>
        <v>0</v>
      </c>
      <c r="P359" s="41">
        <f t="shared" si="687"/>
        <v>0</v>
      </c>
      <c r="Q359" s="41">
        <f t="shared" si="687"/>
        <v>0</v>
      </c>
      <c r="R359" s="41">
        <f t="shared" si="687"/>
        <v>0</v>
      </c>
      <c r="S359" s="41">
        <f t="shared" si="687"/>
        <v>0</v>
      </c>
      <c r="T359" s="41">
        <f t="shared" si="687"/>
        <v>0</v>
      </c>
      <c r="U359" s="41">
        <f t="shared" si="687"/>
        <v>0</v>
      </c>
      <c r="V359" s="41">
        <f t="shared" si="687"/>
        <v>0</v>
      </c>
      <c r="W359" s="41">
        <f t="shared" si="687"/>
        <v>0</v>
      </c>
      <c r="X359" s="41">
        <f t="shared" ref="X359" si="688">X71+X215</f>
        <v>0</v>
      </c>
      <c r="Y359" s="41">
        <f t="shared" ref="Y359:AA359" si="689">Y71+Y215</f>
        <v>0</v>
      </c>
      <c r="Z359" s="41">
        <f t="shared" si="689"/>
        <v>0</v>
      </c>
      <c r="AA359" s="41">
        <f t="shared" si="689"/>
        <v>0</v>
      </c>
      <c r="AB359" s="41">
        <f t="shared" ref="AB359:AE359" si="690">AB71+AB215</f>
        <v>0</v>
      </c>
      <c r="AC359" s="41">
        <f t="shared" si="690"/>
        <v>0</v>
      </c>
      <c r="AD359" s="41">
        <f t="shared" si="690"/>
        <v>0</v>
      </c>
      <c r="AE359" s="41">
        <f t="shared" si="690"/>
        <v>0</v>
      </c>
    </row>
    <row r="360" spans="2:31">
      <c r="B360" s="105" t="s">
        <v>162</v>
      </c>
      <c r="C360" s="105"/>
      <c r="D360" s="105"/>
      <c r="E360" s="105"/>
      <c r="F360" s="105"/>
      <c r="G360" s="106">
        <f t="shared" ref="G360:W360" si="691">G72+G216</f>
        <v>0</v>
      </c>
      <c r="H360" s="106">
        <f t="shared" si="691"/>
        <v>0</v>
      </c>
      <c r="I360" s="106">
        <f t="shared" si="691"/>
        <v>0</v>
      </c>
      <c r="J360" s="106">
        <f t="shared" si="691"/>
        <v>0</v>
      </c>
      <c r="K360" s="106">
        <f t="shared" si="691"/>
        <v>0</v>
      </c>
      <c r="L360" s="106">
        <f t="shared" si="691"/>
        <v>0</v>
      </c>
      <c r="M360" s="106">
        <f t="shared" si="691"/>
        <v>0</v>
      </c>
      <c r="N360" s="106">
        <f t="shared" si="691"/>
        <v>0</v>
      </c>
      <c r="O360" s="106">
        <f t="shared" si="691"/>
        <v>0</v>
      </c>
      <c r="P360" s="106">
        <f t="shared" si="691"/>
        <v>0</v>
      </c>
      <c r="Q360" s="106">
        <f t="shared" si="691"/>
        <v>0</v>
      </c>
      <c r="R360" s="106">
        <f t="shared" si="691"/>
        <v>0</v>
      </c>
      <c r="S360" s="106">
        <f t="shared" si="691"/>
        <v>0</v>
      </c>
      <c r="T360" s="106">
        <f t="shared" si="691"/>
        <v>0</v>
      </c>
      <c r="U360" s="106">
        <f t="shared" si="691"/>
        <v>0</v>
      </c>
      <c r="V360" s="106">
        <f t="shared" si="691"/>
        <v>0</v>
      </c>
      <c r="W360" s="106">
        <f t="shared" si="691"/>
        <v>0</v>
      </c>
      <c r="X360" s="106">
        <f t="shared" ref="X360" si="692">X72+X216</f>
        <v>0</v>
      </c>
      <c r="Y360" s="106">
        <f t="shared" ref="Y360:AA360" si="693">Y72+Y216</f>
        <v>0</v>
      </c>
      <c r="Z360" s="106">
        <f t="shared" si="693"/>
        <v>0</v>
      </c>
      <c r="AA360" s="106">
        <f t="shared" si="693"/>
        <v>0</v>
      </c>
      <c r="AB360" s="106">
        <f t="shared" ref="AB360:AE360" si="694">AB72+AB216</f>
        <v>0</v>
      </c>
      <c r="AC360" s="106">
        <f t="shared" si="694"/>
        <v>0</v>
      </c>
      <c r="AD360" s="106">
        <f t="shared" si="694"/>
        <v>0</v>
      </c>
      <c r="AE360" s="106">
        <f t="shared" si="694"/>
        <v>0</v>
      </c>
    </row>
    <row r="361" spans="2:31">
      <c r="B361" s="98" t="s">
        <v>163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695">K353+K335</f>
        <v>0</v>
      </c>
      <c r="L361" s="97">
        <f t="shared" ca="1" si="695"/>
        <v>0</v>
      </c>
      <c r="M361" s="97">
        <f t="shared" ca="1" si="695"/>
        <v>0</v>
      </c>
      <c r="N361" s="97">
        <f t="shared" ca="1" si="695"/>
        <v>0</v>
      </c>
      <c r="O361" s="97">
        <f t="shared" ca="1" si="695"/>
        <v>0</v>
      </c>
      <c r="P361" s="97">
        <f t="shared" ca="1" si="695"/>
        <v>0</v>
      </c>
      <c r="Q361" s="97">
        <f t="shared" ca="1" si="695"/>
        <v>0</v>
      </c>
      <c r="R361" s="97">
        <f t="shared" ca="1" si="695"/>
        <v>0</v>
      </c>
      <c r="S361" s="97">
        <f t="shared" ca="1" si="695"/>
        <v>0</v>
      </c>
      <c r="T361" s="97">
        <f t="shared" ca="1" si="695"/>
        <v>0</v>
      </c>
      <c r="U361" s="97">
        <f t="shared" ca="1" si="695"/>
        <v>0</v>
      </c>
      <c r="V361" s="97">
        <f t="shared" ca="1" si="695"/>
        <v>0</v>
      </c>
      <c r="W361" s="97">
        <f t="shared" ca="1" si="695"/>
        <v>0</v>
      </c>
      <c r="X361" s="97">
        <f t="shared" ref="X361" ca="1" si="696">X353+X335</f>
        <v>0</v>
      </c>
      <c r="Y361" s="97">
        <f t="shared" ref="Y361:AA361" ca="1" si="697">Y353+Y335</f>
        <v>0</v>
      </c>
      <c r="Z361" s="97">
        <f t="shared" ca="1" si="697"/>
        <v>0</v>
      </c>
      <c r="AA361" s="97">
        <f t="shared" ca="1" si="697"/>
        <v>0</v>
      </c>
      <c r="AB361" s="97">
        <f t="shared" ref="AB361:AE361" ca="1" si="698">AB353+AB335</f>
        <v>0</v>
      </c>
      <c r="AC361" s="97">
        <f t="shared" ca="1" si="698"/>
        <v>0</v>
      </c>
      <c r="AD361" s="97">
        <f t="shared" ca="1" si="698"/>
        <v>0</v>
      </c>
      <c r="AE361" s="97">
        <f t="shared" ca="1" si="698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3">
      <c r="B363" s="153" t="s">
        <v>545</v>
      </c>
      <c r="C363" s="217"/>
      <c r="D363" s="217"/>
      <c r="E363" s="217"/>
      <c r="F363" s="217"/>
      <c r="G363" s="222">
        <f t="shared" ref="G363:AE363" ca="1" si="699">LataProjekcji</f>
        <v>0</v>
      </c>
      <c r="H363" s="222">
        <f t="shared" ca="1" si="699"/>
        <v>0</v>
      </c>
      <c r="I363" s="222">
        <f t="shared" ca="1" si="699"/>
        <v>0</v>
      </c>
      <c r="J363" s="223" t="str">
        <f t="shared" si="699"/>
        <v/>
      </c>
      <c r="K363" s="222" t="str">
        <f t="shared" si="699"/>
        <v>Uzupełnij dane</v>
      </c>
      <c r="L363" s="222" t="str">
        <f t="shared" si="699"/>
        <v/>
      </c>
      <c r="M363" s="222" t="str">
        <f t="shared" si="699"/>
        <v/>
      </c>
      <c r="N363" s="222" t="str">
        <f t="shared" si="699"/>
        <v/>
      </c>
      <c r="O363" s="222" t="str">
        <f t="shared" si="699"/>
        <v/>
      </c>
      <c r="P363" s="222" t="str">
        <f t="shared" si="699"/>
        <v/>
      </c>
      <c r="Q363" s="222" t="str">
        <f t="shared" si="699"/>
        <v/>
      </c>
      <c r="R363" s="222" t="str">
        <f t="shared" si="699"/>
        <v/>
      </c>
      <c r="S363" s="222" t="str">
        <f t="shared" si="699"/>
        <v/>
      </c>
      <c r="T363" s="222" t="str">
        <f t="shared" si="699"/>
        <v/>
      </c>
      <c r="U363" s="222" t="str">
        <f t="shared" si="699"/>
        <v/>
      </c>
      <c r="V363" s="222" t="str">
        <f t="shared" si="699"/>
        <v/>
      </c>
      <c r="W363" s="222" t="str">
        <f t="shared" si="699"/>
        <v/>
      </c>
      <c r="X363" s="222" t="str">
        <f t="shared" si="699"/>
        <v/>
      </c>
      <c r="Y363" s="222" t="str">
        <f t="shared" si="699"/>
        <v/>
      </c>
      <c r="Z363" s="222" t="str">
        <f t="shared" si="699"/>
        <v/>
      </c>
      <c r="AA363" s="222" t="str">
        <f t="shared" si="699"/>
        <v/>
      </c>
      <c r="AB363" s="222" t="str">
        <f t="shared" si="699"/>
        <v/>
      </c>
      <c r="AC363" s="222" t="str">
        <f t="shared" si="699"/>
        <v/>
      </c>
      <c r="AD363" s="222" t="str">
        <f t="shared" si="699"/>
        <v/>
      </c>
      <c r="AE363" s="222" t="str">
        <f t="shared" si="699"/>
        <v/>
      </c>
    </row>
    <row r="364" spans="2:31">
      <c r="B364" s="98" t="s">
        <v>546</v>
      </c>
      <c r="C364" s="96" t="s">
        <v>547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700">SUM(K365:K368)</f>
        <v>0</v>
      </c>
      <c r="L364" s="97">
        <f t="shared" ca="1" si="700"/>
        <v>0</v>
      </c>
      <c r="M364" s="97">
        <f t="shared" ca="1" si="700"/>
        <v>0</v>
      </c>
      <c r="N364" s="97">
        <f t="shared" ca="1" si="700"/>
        <v>0</v>
      </c>
      <c r="O364" s="97">
        <f t="shared" ca="1" si="700"/>
        <v>0</v>
      </c>
      <c r="P364" s="97">
        <f t="shared" ca="1" si="700"/>
        <v>0</v>
      </c>
      <c r="Q364" s="97">
        <f t="shared" ca="1" si="700"/>
        <v>0</v>
      </c>
      <c r="R364" s="97">
        <f t="shared" ca="1" si="700"/>
        <v>0</v>
      </c>
      <c r="S364" s="97">
        <f t="shared" ca="1" si="700"/>
        <v>0</v>
      </c>
      <c r="T364" s="97">
        <f t="shared" ca="1" si="700"/>
        <v>0</v>
      </c>
      <c r="U364" s="97">
        <f t="shared" ca="1" si="700"/>
        <v>0</v>
      </c>
      <c r="V364" s="97">
        <f t="shared" ca="1" si="700"/>
        <v>0</v>
      </c>
      <c r="W364" s="97">
        <f t="shared" ca="1" si="700"/>
        <v>0</v>
      </c>
      <c r="X364" s="97">
        <f t="shared" ref="X364" ca="1" si="701">SUM(X365:X368)</f>
        <v>0</v>
      </c>
      <c r="Y364" s="97">
        <f t="shared" ref="Y364:AA364" ca="1" si="702">SUM(Y365:Y368)</f>
        <v>0</v>
      </c>
      <c r="Z364" s="97">
        <f t="shared" ca="1" si="702"/>
        <v>0</v>
      </c>
      <c r="AA364" s="97">
        <f t="shared" ca="1" si="702"/>
        <v>0</v>
      </c>
      <c r="AB364" s="97">
        <f t="shared" ref="AB364:AE364" ca="1" si="703">SUM(AB365:AB368)</f>
        <v>0</v>
      </c>
      <c r="AC364" s="97">
        <f t="shared" ca="1" si="703"/>
        <v>0</v>
      </c>
      <c r="AD364" s="97">
        <f t="shared" ca="1" si="703"/>
        <v>0</v>
      </c>
      <c r="AE364" s="97">
        <f t="shared" ca="1" si="703"/>
        <v>0</v>
      </c>
    </row>
    <row r="365" spans="2:31">
      <c r="B365" s="103" t="s">
        <v>548</v>
      </c>
      <c r="C365" s="101"/>
      <c r="D365" s="101"/>
      <c r="E365" s="101"/>
      <c r="F365" s="101"/>
      <c r="G365" s="102">
        <f t="shared" ref="G365:W365" si="704">G77+G221</f>
        <v>0</v>
      </c>
      <c r="H365" s="102">
        <f t="shared" si="704"/>
        <v>0</v>
      </c>
      <c r="I365" s="102">
        <f t="shared" si="704"/>
        <v>0</v>
      </c>
      <c r="J365" s="102">
        <f t="shared" si="704"/>
        <v>0</v>
      </c>
      <c r="K365" s="102">
        <f t="shared" si="704"/>
        <v>0</v>
      </c>
      <c r="L365" s="102">
        <f t="shared" si="704"/>
        <v>0</v>
      </c>
      <c r="M365" s="102">
        <f t="shared" si="704"/>
        <v>0</v>
      </c>
      <c r="N365" s="102">
        <f t="shared" si="704"/>
        <v>0</v>
      </c>
      <c r="O365" s="102">
        <f t="shared" si="704"/>
        <v>0</v>
      </c>
      <c r="P365" s="102">
        <f t="shared" si="704"/>
        <v>0</v>
      </c>
      <c r="Q365" s="102">
        <f t="shared" si="704"/>
        <v>0</v>
      </c>
      <c r="R365" s="102">
        <f t="shared" si="704"/>
        <v>0</v>
      </c>
      <c r="S365" s="102">
        <f t="shared" si="704"/>
        <v>0</v>
      </c>
      <c r="T365" s="102">
        <f t="shared" si="704"/>
        <v>0</v>
      </c>
      <c r="U365" s="102">
        <f t="shared" si="704"/>
        <v>0</v>
      </c>
      <c r="V365" s="102">
        <f t="shared" si="704"/>
        <v>0</v>
      </c>
      <c r="W365" s="102">
        <f t="shared" si="704"/>
        <v>0</v>
      </c>
      <c r="X365" s="102">
        <f t="shared" ref="X365" si="705">X77+X221</f>
        <v>0</v>
      </c>
      <c r="Y365" s="102">
        <f t="shared" ref="Y365:AA365" si="706">Y77+Y221</f>
        <v>0</v>
      </c>
      <c r="Z365" s="102">
        <f t="shared" si="706"/>
        <v>0</v>
      </c>
      <c r="AA365" s="102">
        <f t="shared" si="706"/>
        <v>0</v>
      </c>
      <c r="AB365" s="102">
        <f t="shared" ref="AB365:AE365" si="707">AB77+AB221</f>
        <v>0</v>
      </c>
      <c r="AC365" s="102">
        <f t="shared" si="707"/>
        <v>0</v>
      </c>
      <c r="AD365" s="102">
        <f t="shared" si="707"/>
        <v>0</v>
      </c>
      <c r="AE365" s="102">
        <f t="shared" si="707"/>
        <v>0</v>
      </c>
    </row>
    <row r="366" spans="2:31">
      <c r="B366" s="37" t="s">
        <v>550</v>
      </c>
      <c r="C366" s="52"/>
      <c r="D366" s="52"/>
      <c r="E366" s="52"/>
      <c r="F366" s="52"/>
      <c r="G366" s="33">
        <f t="shared" ref="G366:W366" si="708">G79+G223</f>
        <v>0</v>
      </c>
      <c r="H366" s="33">
        <f t="shared" si="708"/>
        <v>0</v>
      </c>
      <c r="I366" s="33">
        <f t="shared" si="708"/>
        <v>0</v>
      </c>
      <c r="J366" s="33">
        <f t="shared" si="708"/>
        <v>0</v>
      </c>
      <c r="K366" s="33">
        <f t="shared" si="708"/>
        <v>0</v>
      </c>
      <c r="L366" s="33">
        <f t="shared" si="708"/>
        <v>0</v>
      </c>
      <c r="M366" s="33">
        <f t="shared" si="708"/>
        <v>0</v>
      </c>
      <c r="N366" s="33">
        <f t="shared" si="708"/>
        <v>0</v>
      </c>
      <c r="O366" s="33">
        <f t="shared" si="708"/>
        <v>0</v>
      </c>
      <c r="P366" s="33">
        <f t="shared" si="708"/>
        <v>0</v>
      </c>
      <c r="Q366" s="33">
        <f t="shared" si="708"/>
        <v>0</v>
      </c>
      <c r="R366" s="33">
        <f t="shared" si="708"/>
        <v>0</v>
      </c>
      <c r="S366" s="33">
        <f t="shared" si="708"/>
        <v>0</v>
      </c>
      <c r="T366" s="33">
        <f t="shared" si="708"/>
        <v>0</v>
      </c>
      <c r="U366" s="33">
        <f t="shared" si="708"/>
        <v>0</v>
      </c>
      <c r="V366" s="33">
        <f t="shared" si="708"/>
        <v>0</v>
      </c>
      <c r="W366" s="33">
        <f t="shared" si="708"/>
        <v>0</v>
      </c>
      <c r="X366" s="33">
        <f t="shared" ref="X366" si="709">X79+X223</f>
        <v>0</v>
      </c>
      <c r="Y366" s="33">
        <f t="shared" ref="Y366:AA366" si="710">Y79+Y223</f>
        <v>0</v>
      </c>
      <c r="Z366" s="33">
        <f t="shared" si="710"/>
        <v>0</v>
      </c>
      <c r="AA366" s="33">
        <f t="shared" si="710"/>
        <v>0</v>
      </c>
      <c r="AB366" s="33">
        <f t="shared" ref="AB366:AE366" si="711">AB79+AB223</f>
        <v>0</v>
      </c>
      <c r="AC366" s="33">
        <f t="shared" si="711"/>
        <v>0</v>
      </c>
      <c r="AD366" s="33">
        <f t="shared" si="711"/>
        <v>0</v>
      </c>
      <c r="AE366" s="33">
        <f t="shared" si="711"/>
        <v>0</v>
      </c>
    </row>
    <row r="367" spans="2:31">
      <c r="B367" s="37" t="s">
        <v>551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712">IF(LataProjekcji&lt;=Koniec,K500,0)</f>
        <v>0</v>
      </c>
      <c r="L367" s="33">
        <f t="shared" si="712"/>
        <v>0</v>
      </c>
      <c r="M367" s="33">
        <f t="shared" ca="1" si="712"/>
        <v>0</v>
      </c>
      <c r="N367" s="33">
        <f t="shared" ca="1" si="712"/>
        <v>0</v>
      </c>
      <c r="O367" s="33">
        <f t="shared" ca="1" si="712"/>
        <v>0</v>
      </c>
      <c r="P367" s="33">
        <f t="shared" ca="1" si="712"/>
        <v>0</v>
      </c>
      <c r="Q367" s="33">
        <f t="shared" ca="1" si="712"/>
        <v>0</v>
      </c>
      <c r="R367" s="33">
        <f t="shared" ca="1" si="712"/>
        <v>0</v>
      </c>
      <c r="S367" s="33">
        <f t="shared" ca="1" si="712"/>
        <v>0</v>
      </c>
      <c r="T367" s="33">
        <f t="shared" ca="1" si="712"/>
        <v>0</v>
      </c>
      <c r="U367" s="33">
        <f t="shared" ca="1" si="712"/>
        <v>0</v>
      </c>
      <c r="V367" s="33">
        <f t="shared" ca="1" si="712"/>
        <v>0</v>
      </c>
      <c r="W367" s="33">
        <f t="shared" ca="1" si="712"/>
        <v>0</v>
      </c>
      <c r="X367" s="33">
        <f t="shared" ref="X367" ca="1" si="713">IF(LataProjekcji&lt;=Koniec,X500,0)</f>
        <v>0</v>
      </c>
      <c r="Y367" s="33">
        <f t="shared" ref="Y367:AA367" ca="1" si="714">IF(LataProjekcji&lt;=Koniec,Y500,0)</f>
        <v>0</v>
      </c>
      <c r="Z367" s="33">
        <f t="shared" ca="1" si="714"/>
        <v>0</v>
      </c>
      <c r="AA367" s="33">
        <f t="shared" ca="1" si="714"/>
        <v>0</v>
      </c>
      <c r="AB367" s="33">
        <f t="shared" ref="AB367:AE367" ca="1" si="715">IF(LataProjekcji&lt;=Koniec,AB500,0)</f>
        <v>0</v>
      </c>
      <c r="AC367" s="33">
        <f t="shared" ca="1" si="715"/>
        <v>0</v>
      </c>
      <c r="AD367" s="33">
        <f t="shared" ca="1" si="715"/>
        <v>0</v>
      </c>
      <c r="AE367" s="33">
        <f t="shared" ca="1" si="715"/>
        <v>0</v>
      </c>
    </row>
    <row r="368" spans="2:31">
      <c r="B368" s="104" t="s">
        <v>552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716">K330</f>
        <v>0</v>
      </c>
      <c r="L368" s="106">
        <f t="shared" ca="1" si="716"/>
        <v>0</v>
      </c>
      <c r="M368" s="106">
        <f t="shared" ca="1" si="716"/>
        <v>0</v>
      </c>
      <c r="N368" s="106">
        <f t="shared" ca="1" si="716"/>
        <v>0</v>
      </c>
      <c r="O368" s="106">
        <f t="shared" ca="1" si="716"/>
        <v>0</v>
      </c>
      <c r="P368" s="106">
        <f t="shared" ca="1" si="716"/>
        <v>0</v>
      </c>
      <c r="Q368" s="106">
        <f t="shared" ca="1" si="716"/>
        <v>0</v>
      </c>
      <c r="R368" s="106">
        <f t="shared" ca="1" si="716"/>
        <v>0</v>
      </c>
      <c r="S368" s="106">
        <f t="shared" ca="1" si="716"/>
        <v>0</v>
      </c>
      <c r="T368" s="106">
        <f t="shared" ca="1" si="716"/>
        <v>0</v>
      </c>
      <c r="U368" s="106">
        <f t="shared" ca="1" si="716"/>
        <v>0</v>
      </c>
      <c r="V368" s="106">
        <f t="shared" ca="1" si="716"/>
        <v>0</v>
      </c>
      <c r="W368" s="106">
        <f t="shared" ca="1" si="716"/>
        <v>0</v>
      </c>
      <c r="X368" s="106">
        <f t="shared" ref="X368" ca="1" si="717">X330</f>
        <v>0</v>
      </c>
      <c r="Y368" s="106">
        <f t="shared" ref="Y368:AA368" ca="1" si="718">Y330</f>
        <v>0</v>
      </c>
      <c r="Z368" s="106">
        <f t="shared" ca="1" si="718"/>
        <v>0</v>
      </c>
      <c r="AA368" s="106">
        <f t="shared" ca="1" si="718"/>
        <v>0</v>
      </c>
      <c r="AB368" s="106">
        <f t="shared" ref="AB368:AE368" ca="1" si="719">AB330</f>
        <v>0</v>
      </c>
      <c r="AC368" s="106">
        <f t="shared" ca="1" si="719"/>
        <v>0</v>
      </c>
      <c r="AD368" s="106">
        <f t="shared" ca="1" si="719"/>
        <v>0</v>
      </c>
      <c r="AE368" s="106">
        <f t="shared" ca="1" si="719"/>
        <v>0</v>
      </c>
    </row>
    <row r="369" spans="2:31">
      <c r="B369" s="98" t="s">
        <v>553</v>
      </c>
      <c r="C369" s="96" t="s">
        <v>554</v>
      </c>
      <c r="D369" s="96"/>
      <c r="E369" s="96"/>
      <c r="F369" s="96"/>
      <c r="G369" s="97">
        <f t="shared" ref="G369:W369" si="720">G370+G371+G374+G378</f>
        <v>0</v>
      </c>
      <c r="H369" s="97">
        <f t="shared" si="720"/>
        <v>0</v>
      </c>
      <c r="I369" s="97">
        <f t="shared" si="720"/>
        <v>0</v>
      </c>
      <c r="J369" s="97">
        <f t="shared" si="720"/>
        <v>0</v>
      </c>
      <c r="K369" s="97">
        <f t="shared" ca="1" si="720"/>
        <v>0</v>
      </c>
      <c r="L369" s="97">
        <f t="shared" ca="1" si="720"/>
        <v>0</v>
      </c>
      <c r="M369" s="97">
        <f t="shared" ca="1" si="720"/>
        <v>0</v>
      </c>
      <c r="N369" s="97">
        <f t="shared" ca="1" si="720"/>
        <v>0</v>
      </c>
      <c r="O369" s="97">
        <f t="shared" ca="1" si="720"/>
        <v>0</v>
      </c>
      <c r="P369" s="97">
        <f t="shared" ca="1" si="720"/>
        <v>0</v>
      </c>
      <c r="Q369" s="97">
        <f t="shared" ca="1" si="720"/>
        <v>0</v>
      </c>
      <c r="R369" s="97">
        <f t="shared" ca="1" si="720"/>
        <v>0</v>
      </c>
      <c r="S369" s="97">
        <f t="shared" ca="1" si="720"/>
        <v>0</v>
      </c>
      <c r="T369" s="97">
        <f t="shared" ca="1" si="720"/>
        <v>0</v>
      </c>
      <c r="U369" s="97">
        <f t="shared" ca="1" si="720"/>
        <v>0</v>
      </c>
      <c r="V369" s="97">
        <f t="shared" ca="1" si="720"/>
        <v>0</v>
      </c>
      <c r="W369" s="97">
        <f t="shared" ca="1" si="720"/>
        <v>0</v>
      </c>
      <c r="X369" s="97">
        <f t="shared" ref="X369" ca="1" si="721">X370+X371+X374+X378</f>
        <v>0</v>
      </c>
      <c r="Y369" s="97">
        <f t="shared" ref="Y369:AA369" ca="1" si="722">Y370+Y371+Y374+Y378</f>
        <v>0</v>
      </c>
      <c r="Z369" s="97">
        <f t="shared" ca="1" si="722"/>
        <v>0</v>
      </c>
      <c r="AA369" s="97">
        <f t="shared" ca="1" si="722"/>
        <v>0</v>
      </c>
      <c r="AB369" s="97">
        <f t="shared" ref="AB369:AE369" ca="1" si="723">AB370+AB371+AB374+AB378</f>
        <v>0</v>
      </c>
      <c r="AC369" s="97">
        <f t="shared" ca="1" si="723"/>
        <v>0</v>
      </c>
      <c r="AD369" s="97">
        <f t="shared" ca="1" si="723"/>
        <v>0</v>
      </c>
      <c r="AE369" s="97">
        <f t="shared" ca="1" si="723"/>
        <v>0</v>
      </c>
    </row>
    <row r="370" spans="2:31">
      <c r="B370" s="8" t="s">
        <v>555</v>
      </c>
      <c r="G370" s="33">
        <f t="shared" ref="G370:W370" si="724">G227+G83</f>
        <v>0</v>
      </c>
      <c r="H370" s="33">
        <f t="shared" si="724"/>
        <v>0</v>
      </c>
      <c r="I370" s="33">
        <f t="shared" si="724"/>
        <v>0</v>
      </c>
      <c r="J370" s="33">
        <f t="shared" si="724"/>
        <v>0</v>
      </c>
      <c r="K370" s="33">
        <f t="shared" si="724"/>
        <v>0</v>
      </c>
      <c r="L370" s="33">
        <f t="shared" si="724"/>
        <v>0</v>
      </c>
      <c r="M370" s="33">
        <f t="shared" si="724"/>
        <v>0</v>
      </c>
      <c r="N370" s="33">
        <f t="shared" si="724"/>
        <v>0</v>
      </c>
      <c r="O370" s="33">
        <f t="shared" si="724"/>
        <v>0</v>
      </c>
      <c r="P370" s="33">
        <f t="shared" si="724"/>
        <v>0</v>
      </c>
      <c r="Q370" s="33">
        <f t="shared" si="724"/>
        <v>0</v>
      </c>
      <c r="R370" s="33">
        <f t="shared" si="724"/>
        <v>0</v>
      </c>
      <c r="S370" s="33">
        <f t="shared" si="724"/>
        <v>0</v>
      </c>
      <c r="T370" s="33">
        <f t="shared" si="724"/>
        <v>0</v>
      </c>
      <c r="U370" s="33">
        <f t="shared" si="724"/>
        <v>0</v>
      </c>
      <c r="V370" s="33">
        <f t="shared" si="724"/>
        <v>0</v>
      </c>
      <c r="W370" s="33">
        <f t="shared" si="724"/>
        <v>0</v>
      </c>
      <c r="X370" s="33">
        <f t="shared" ref="X370" si="725">X227+X83</f>
        <v>0</v>
      </c>
      <c r="Y370" s="33">
        <f t="shared" ref="Y370:AA370" si="726">Y227+Y83</f>
        <v>0</v>
      </c>
      <c r="Z370" s="33">
        <f t="shared" si="726"/>
        <v>0</v>
      </c>
      <c r="AA370" s="33">
        <f t="shared" si="726"/>
        <v>0</v>
      </c>
      <c r="AB370" s="33">
        <f t="shared" ref="AB370:AE370" si="727">AB227+AB83</f>
        <v>0</v>
      </c>
      <c r="AC370" s="33">
        <f t="shared" si="727"/>
        <v>0</v>
      </c>
      <c r="AD370" s="33">
        <f t="shared" si="727"/>
        <v>0</v>
      </c>
      <c r="AE370" s="33">
        <f t="shared" si="727"/>
        <v>0</v>
      </c>
    </row>
    <row r="371" spans="2:31">
      <c r="B371" s="37" t="s">
        <v>556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728">SUM(K372:K373)</f>
        <v>0</v>
      </c>
      <c r="L371" s="33">
        <f t="shared" si="728"/>
        <v>0</v>
      </c>
      <c r="M371" s="33">
        <f t="shared" si="728"/>
        <v>0</v>
      </c>
      <c r="N371" s="33">
        <f t="shared" si="728"/>
        <v>0</v>
      </c>
      <c r="O371" s="33">
        <f t="shared" si="728"/>
        <v>0</v>
      </c>
      <c r="P371" s="33">
        <f t="shared" si="728"/>
        <v>0</v>
      </c>
      <c r="Q371" s="33">
        <f t="shared" si="728"/>
        <v>0</v>
      </c>
      <c r="R371" s="33">
        <f t="shared" si="728"/>
        <v>0</v>
      </c>
      <c r="S371" s="33">
        <f t="shared" si="728"/>
        <v>0</v>
      </c>
      <c r="T371" s="33">
        <f t="shared" si="728"/>
        <v>0</v>
      </c>
      <c r="U371" s="33">
        <f t="shared" si="728"/>
        <v>0</v>
      </c>
      <c r="V371" s="33">
        <f t="shared" si="728"/>
        <v>0</v>
      </c>
      <c r="W371" s="33">
        <f t="shared" si="728"/>
        <v>0</v>
      </c>
      <c r="X371" s="33">
        <f t="shared" ref="X371" si="729">SUM(X372:X373)</f>
        <v>0</v>
      </c>
      <c r="Y371" s="33">
        <f t="shared" ref="Y371:AA371" si="730">SUM(Y372:Y373)</f>
        <v>0</v>
      </c>
      <c r="Z371" s="33">
        <f t="shared" si="730"/>
        <v>0</v>
      </c>
      <c r="AA371" s="33">
        <f t="shared" si="730"/>
        <v>0</v>
      </c>
      <c r="AB371" s="33">
        <f t="shared" ref="AB371:AE371" si="731">SUM(AB372:AB373)</f>
        <v>0</v>
      </c>
      <c r="AC371" s="33">
        <f t="shared" si="731"/>
        <v>0</v>
      </c>
      <c r="AD371" s="33">
        <f t="shared" si="731"/>
        <v>0</v>
      </c>
      <c r="AE371" s="33">
        <f t="shared" si="731"/>
        <v>0</v>
      </c>
    </row>
    <row r="372" spans="2:31">
      <c r="B372" s="39" t="s">
        <v>557</v>
      </c>
      <c r="C372" s="40"/>
      <c r="D372" s="40"/>
      <c r="E372" s="40"/>
      <c r="F372" s="40"/>
      <c r="G372" s="41">
        <f t="shared" ref="G372:W372" si="732">G229+G85</f>
        <v>0</v>
      </c>
      <c r="H372" s="41">
        <f t="shared" si="732"/>
        <v>0</v>
      </c>
      <c r="I372" s="41">
        <f t="shared" si="732"/>
        <v>0</v>
      </c>
      <c r="J372" s="41">
        <f t="shared" si="732"/>
        <v>0</v>
      </c>
      <c r="K372" s="41">
        <f t="shared" si="732"/>
        <v>0</v>
      </c>
      <c r="L372" s="41">
        <f t="shared" si="732"/>
        <v>0</v>
      </c>
      <c r="M372" s="41">
        <f t="shared" si="732"/>
        <v>0</v>
      </c>
      <c r="N372" s="41">
        <f t="shared" si="732"/>
        <v>0</v>
      </c>
      <c r="O372" s="41">
        <f t="shared" si="732"/>
        <v>0</v>
      </c>
      <c r="P372" s="41">
        <f t="shared" si="732"/>
        <v>0</v>
      </c>
      <c r="Q372" s="41">
        <f t="shared" si="732"/>
        <v>0</v>
      </c>
      <c r="R372" s="41">
        <f t="shared" si="732"/>
        <v>0</v>
      </c>
      <c r="S372" s="41">
        <f t="shared" si="732"/>
        <v>0</v>
      </c>
      <c r="T372" s="41">
        <f t="shared" si="732"/>
        <v>0</v>
      </c>
      <c r="U372" s="41">
        <f t="shared" si="732"/>
        <v>0</v>
      </c>
      <c r="V372" s="41">
        <f t="shared" si="732"/>
        <v>0</v>
      </c>
      <c r="W372" s="41">
        <f t="shared" si="732"/>
        <v>0</v>
      </c>
      <c r="X372" s="41">
        <f t="shared" ref="X372" si="733">X229+X85</f>
        <v>0</v>
      </c>
      <c r="Y372" s="41">
        <f t="shared" ref="Y372:AA372" si="734">Y229+Y85</f>
        <v>0</v>
      </c>
      <c r="Z372" s="41">
        <f t="shared" si="734"/>
        <v>0</v>
      </c>
      <c r="AA372" s="41">
        <f t="shared" si="734"/>
        <v>0</v>
      </c>
      <c r="AB372" s="41">
        <f t="shared" ref="AB372:AE372" si="735">AB229+AB85</f>
        <v>0</v>
      </c>
      <c r="AC372" s="41">
        <f t="shared" si="735"/>
        <v>0</v>
      </c>
      <c r="AD372" s="41">
        <f t="shared" si="735"/>
        <v>0</v>
      </c>
      <c r="AE372" s="41">
        <f t="shared" si="735"/>
        <v>0</v>
      </c>
    </row>
    <row r="373" spans="2:31">
      <c r="B373" s="39" t="s">
        <v>558</v>
      </c>
      <c r="C373" s="40"/>
      <c r="D373" s="40"/>
      <c r="E373" s="40"/>
      <c r="F373" s="40"/>
      <c r="G373" s="41">
        <f t="shared" ref="G373:W373" si="736">G230+G86</f>
        <v>0</v>
      </c>
      <c r="H373" s="41">
        <f t="shared" si="736"/>
        <v>0</v>
      </c>
      <c r="I373" s="41">
        <f t="shared" si="736"/>
        <v>0</v>
      </c>
      <c r="J373" s="41">
        <f t="shared" si="736"/>
        <v>0</v>
      </c>
      <c r="K373" s="41">
        <f t="shared" si="736"/>
        <v>0</v>
      </c>
      <c r="L373" s="41">
        <f t="shared" si="736"/>
        <v>0</v>
      </c>
      <c r="M373" s="41">
        <f t="shared" si="736"/>
        <v>0</v>
      </c>
      <c r="N373" s="41">
        <f t="shared" si="736"/>
        <v>0</v>
      </c>
      <c r="O373" s="41">
        <f t="shared" si="736"/>
        <v>0</v>
      </c>
      <c r="P373" s="41">
        <f t="shared" si="736"/>
        <v>0</v>
      </c>
      <c r="Q373" s="41">
        <f t="shared" si="736"/>
        <v>0</v>
      </c>
      <c r="R373" s="41">
        <f t="shared" si="736"/>
        <v>0</v>
      </c>
      <c r="S373" s="41">
        <f t="shared" si="736"/>
        <v>0</v>
      </c>
      <c r="T373" s="41">
        <f t="shared" si="736"/>
        <v>0</v>
      </c>
      <c r="U373" s="41">
        <f t="shared" si="736"/>
        <v>0</v>
      </c>
      <c r="V373" s="41">
        <f t="shared" si="736"/>
        <v>0</v>
      </c>
      <c r="W373" s="41">
        <f t="shared" si="736"/>
        <v>0</v>
      </c>
      <c r="X373" s="41">
        <f t="shared" ref="X373" si="737">X230+X86</f>
        <v>0</v>
      </c>
      <c r="Y373" s="41">
        <f t="shared" ref="Y373:AA373" si="738">Y230+Y86</f>
        <v>0</v>
      </c>
      <c r="Z373" s="41">
        <f t="shared" si="738"/>
        <v>0</v>
      </c>
      <c r="AA373" s="41">
        <f t="shared" si="738"/>
        <v>0</v>
      </c>
      <c r="AB373" s="41">
        <f t="shared" ref="AB373:AE373" si="739">AB230+AB86</f>
        <v>0</v>
      </c>
      <c r="AC373" s="41">
        <f t="shared" si="739"/>
        <v>0</v>
      </c>
      <c r="AD373" s="41">
        <f t="shared" si="739"/>
        <v>0</v>
      </c>
      <c r="AE373" s="41">
        <f t="shared" si="739"/>
        <v>0</v>
      </c>
    </row>
    <row r="374" spans="2:31">
      <c r="B374" s="37" t="s">
        <v>559</v>
      </c>
      <c r="C374" s="52"/>
      <c r="D374" s="52"/>
      <c r="E374" s="52"/>
      <c r="F374" s="52"/>
      <c r="G374" s="33">
        <f t="shared" ref="G374:W374" si="740">SUM(G375:G377)</f>
        <v>0</v>
      </c>
      <c r="H374" s="33">
        <f t="shared" si="740"/>
        <v>0</v>
      </c>
      <c r="I374" s="33">
        <f t="shared" si="740"/>
        <v>0</v>
      </c>
      <c r="J374" s="33">
        <f t="shared" si="740"/>
        <v>0</v>
      </c>
      <c r="K374" s="33">
        <f t="shared" ca="1" si="740"/>
        <v>0</v>
      </c>
      <c r="L374" s="33">
        <f t="shared" ca="1" si="740"/>
        <v>0</v>
      </c>
      <c r="M374" s="33">
        <f t="shared" ca="1" si="740"/>
        <v>0</v>
      </c>
      <c r="N374" s="33">
        <f t="shared" ca="1" si="740"/>
        <v>0</v>
      </c>
      <c r="O374" s="33">
        <f t="shared" ca="1" si="740"/>
        <v>0</v>
      </c>
      <c r="P374" s="33">
        <f t="shared" ca="1" si="740"/>
        <v>0</v>
      </c>
      <c r="Q374" s="33">
        <f t="shared" ca="1" si="740"/>
        <v>0</v>
      </c>
      <c r="R374" s="33">
        <f t="shared" ca="1" si="740"/>
        <v>0</v>
      </c>
      <c r="S374" s="33">
        <f t="shared" ca="1" si="740"/>
        <v>0</v>
      </c>
      <c r="T374" s="33">
        <f t="shared" ca="1" si="740"/>
        <v>0</v>
      </c>
      <c r="U374" s="33">
        <f t="shared" ca="1" si="740"/>
        <v>0</v>
      </c>
      <c r="V374" s="33">
        <f t="shared" ca="1" si="740"/>
        <v>0</v>
      </c>
      <c r="W374" s="33">
        <f t="shared" ca="1" si="740"/>
        <v>0</v>
      </c>
      <c r="X374" s="33">
        <f t="shared" ref="X374" ca="1" si="741">SUM(X375:X377)</f>
        <v>0</v>
      </c>
      <c r="Y374" s="33">
        <f t="shared" ref="Y374:AA374" ca="1" si="742">SUM(Y375:Y377)</f>
        <v>0</v>
      </c>
      <c r="Z374" s="33">
        <f t="shared" ca="1" si="742"/>
        <v>0</v>
      </c>
      <c r="AA374" s="33">
        <f t="shared" ca="1" si="742"/>
        <v>0</v>
      </c>
      <c r="AB374" s="33">
        <f t="shared" ref="AB374:AE374" ca="1" si="743">SUM(AB375:AB377)</f>
        <v>0</v>
      </c>
      <c r="AC374" s="33">
        <f t="shared" ca="1" si="743"/>
        <v>0</v>
      </c>
      <c r="AD374" s="33">
        <f t="shared" ca="1" si="743"/>
        <v>0</v>
      </c>
      <c r="AE374" s="33">
        <f t="shared" ca="1" si="743"/>
        <v>0</v>
      </c>
    </row>
    <row r="375" spans="2:31">
      <c r="B375" s="39" t="s">
        <v>560</v>
      </c>
      <c r="C375" s="40" t="s">
        <v>561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562</v>
      </c>
      <c r="C376" s="40"/>
      <c r="D376" s="40"/>
      <c r="E376" s="40"/>
      <c r="F376" s="40"/>
      <c r="G376" s="41">
        <f t="shared" ref="G376:W376" si="744">G233+G89</f>
        <v>0</v>
      </c>
      <c r="H376" s="41">
        <f t="shared" si="744"/>
        <v>0</v>
      </c>
      <c r="I376" s="41">
        <f t="shared" si="744"/>
        <v>0</v>
      </c>
      <c r="J376" s="41">
        <f t="shared" si="744"/>
        <v>0</v>
      </c>
      <c r="K376" s="41">
        <f t="shared" si="744"/>
        <v>0</v>
      </c>
      <c r="L376" s="41">
        <f t="shared" si="744"/>
        <v>0</v>
      </c>
      <c r="M376" s="41">
        <f t="shared" si="744"/>
        <v>0</v>
      </c>
      <c r="N376" s="41">
        <f t="shared" si="744"/>
        <v>0</v>
      </c>
      <c r="O376" s="41">
        <f t="shared" si="744"/>
        <v>0</v>
      </c>
      <c r="P376" s="41">
        <f t="shared" si="744"/>
        <v>0</v>
      </c>
      <c r="Q376" s="41">
        <f t="shared" si="744"/>
        <v>0</v>
      </c>
      <c r="R376" s="41">
        <f t="shared" si="744"/>
        <v>0</v>
      </c>
      <c r="S376" s="41">
        <f t="shared" si="744"/>
        <v>0</v>
      </c>
      <c r="T376" s="41">
        <f t="shared" si="744"/>
        <v>0</v>
      </c>
      <c r="U376" s="41">
        <f t="shared" si="744"/>
        <v>0</v>
      </c>
      <c r="V376" s="41">
        <f t="shared" si="744"/>
        <v>0</v>
      </c>
      <c r="W376" s="41">
        <f t="shared" si="744"/>
        <v>0</v>
      </c>
      <c r="X376" s="41">
        <f t="shared" ref="X376" si="745">X233+X89</f>
        <v>0</v>
      </c>
      <c r="Y376" s="41">
        <f t="shared" ref="Y376:AA376" si="746">Y233+Y89</f>
        <v>0</v>
      </c>
      <c r="Z376" s="41">
        <f t="shared" si="746"/>
        <v>0</v>
      </c>
      <c r="AA376" s="41">
        <f t="shared" si="746"/>
        <v>0</v>
      </c>
      <c r="AB376" s="41">
        <f t="shared" ref="AB376:AE376" si="747">AB233+AB89</f>
        <v>0</v>
      </c>
      <c r="AC376" s="41">
        <f t="shared" si="747"/>
        <v>0</v>
      </c>
      <c r="AD376" s="41">
        <f t="shared" si="747"/>
        <v>0</v>
      </c>
      <c r="AE376" s="41">
        <f t="shared" si="747"/>
        <v>0</v>
      </c>
    </row>
    <row r="377" spans="2:31">
      <c r="B377" s="39" t="s">
        <v>563</v>
      </c>
      <c r="C377" s="40"/>
      <c r="D377" s="40"/>
      <c r="E377" s="40"/>
      <c r="F377" s="40"/>
      <c r="G377" s="41">
        <f t="shared" ref="G377:W377" si="748">G234+G90</f>
        <v>0</v>
      </c>
      <c r="H377" s="41">
        <f t="shared" si="748"/>
        <v>0</v>
      </c>
      <c r="I377" s="41">
        <f t="shared" si="748"/>
        <v>0</v>
      </c>
      <c r="J377" s="41">
        <f t="shared" si="748"/>
        <v>0</v>
      </c>
      <c r="K377" s="41">
        <f t="shared" si="748"/>
        <v>0</v>
      </c>
      <c r="L377" s="41">
        <f t="shared" si="748"/>
        <v>0</v>
      </c>
      <c r="M377" s="41">
        <f t="shared" si="748"/>
        <v>0</v>
      </c>
      <c r="N377" s="41">
        <f t="shared" si="748"/>
        <v>0</v>
      </c>
      <c r="O377" s="41">
        <f t="shared" si="748"/>
        <v>0</v>
      </c>
      <c r="P377" s="41">
        <f t="shared" si="748"/>
        <v>0</v>
      </c>
      <c r="Q377" s="41">
        <f t="shared" si="748"/>
        <v>0</v>
      </c>
      <c r="R377" s="41">
        <f t="shared" si="748"/>
        <v>0</v>
      </c>
      <c r="S377" s="41">
        <f t="shared" si="748"/>
        <v>0</v>
      </c>
      <c r="T377" s="41">
        <f t="shared" si="748"/>
        <v>0</v>
      </c>
      <c r="U377" s="41">
        <f t="shared" si="748"/>
        <v>0</v>
      </c>
      <c r="V377" s="41">
        <f t="shared" si="748"/>
        <v>0</v>
      </c>
      <c r="W377" s="41">
        <f t="shared" si="748"/>
        <v>0</v>
      </c>
      <c r="X377" s="41">
        <f t="shared" ref="X377" si="749">X234+X90</f>
        <v>0</v>
      </c>
      <c r="Y377" s="41">
        <f t="shared" ref="Y377:AA377" si="750">Y234+Y90</f>
        <v>0</v>
      </c>
      <c r="Z377" s="41">
        <f t="shared" si="750"/>
        <v>0</v>
      </c>
      <c r="AA377" s="41">
        <f t="shared" si="750"/>
        <v>0</v>
      </c>
      <c r="AB377" s="41">
        <f t="shared" ref="AB377:AE377" si="751">AB234+AB90</f>
        <v>0</v>
      </c>
      <c r="AC377" s="41">
        <f t="shared" si="751"/>
        <v>0</v>
      </c>
      <c r="AD377" s="41">
        <f t="shared" si="751"/>
        <v>0</v>
      </c>
      <c r="AE377" s="41">
        <f t="shared" si="751"/>
        <v>0</v>
      </c>
    </row>
    <row r="378" spans="2:31">
      <c r="B378" s="37" t="s">
        <v>564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752">K379+K380</f>
        <v>0</v>
      </c>
      <c r="L378" s="33">
        <f t="shared" ca="1" si="752"/>
        <v>0</v>
      </c>
      <c r="M378" s="33">
        <f t="shared" ca="1" si="752"/>
        <v>0</v>
      </c>
      <c r="N378" s="33">
        <f t="shared" ca="1" si="752"/>
        <v>0</v>
      </c>
      <c r="O378" s="33">
        <f t="shared" ca="1" si="752"/>
        <v>0</v>
      </c>
      <c r="P378" s="33">
        <f t="shared" ca="1" si="752"/>
        <v>0</v>
      </c>
      <c r="Q378" s="33">
        <f t="shared" ca="1" si="752"/>
        <v>0</v>
      </c>
      <c r="R378" s="33">
        <f t="shared" ca="1" si="752"/>
        <v>0</v>
      </c>
      <c r="S378" s="33">
        <f t="shared" ca="1" si="752"/>
        <v>0</v>
      </c>
      <c r="T378" s="33">
        <f t="shared" ca="1" si="752"/>
        <v>0</v>
      </c>
      <c r="U378" s="33">
        <f t="shared" ca="1" si="752"/>
        <v>0</v>
      </c>
      <c r="V378" s="33">
        <f t="shared" ca="1" si="752"/>
        <v>0</v>
      </c>
      <c r="W378" s="33">
        <f t="shared" ca="1" si="752"/>
        <v>0</v>
      </c>
      <c r="X378" s="33">
        <f t="shared" ref="X378" ca="1" si="753">X379+X380</f>
        <v>0</v>
      </c>
      <c r="Y378" s="33">
        <f t="shared" ref="Y378:AA378" ca="1" si="754">Y379+Y380</f>
        <v>0</v>
      </c>
      <c r="Z378" s="33">
        <f t="shared" ca="1" si="754"/>
        <v>0</v>
      </c>
      <c r="AA378" s="33">
        <f t="shared" ca="1" si="754"/>
        <v>0</v>
      </c>
      <c r="AB378" s="33">
        <f t="shared" ref="AB378:AE378" ca="1" si="755">AB379+AB380</f>
        <v>0</v>
      </c>
      <c r="AC378" s="33">
        <f t="shared" ca="1" si="755"/>
        <v>0</v>
      </c>
      <c r="AD378" s="33">
        <f t="shared" ca="1" si="755"/>
        <v>0</v>
      </c>
      <c r="AE378" s="33">
        <f t="shared" ca="1" si="755"/>
        <v>0</v>
      </c>
    </row>
    <row r="379" spans="2:31">
      <c r="B379" s="39" t="s">
        <v>565</v>
      </c>
      <c r="C379" s="40"/>
      <c r="D379" s="40"/>
      <c r="E379" s="40"/>
      <c r="F379" s="40"/>
      <c r="G379" s="41">
        <f t="shared" ref="G379:W379" si="756">G92+G236</f>
        <v>0</v>
      </c>
      <c r="H379" s="41">
        <f t="shared" si="756"/>
        <v>0</v>
      </c>
      <c r="I379" s="41">
        <f t="shared" si="756"/>
        <v>0</v>
      </c>
      <c r="J379" s="41">
        <f t="shared" si="756"/>
        <v>0</v>
      </c>
      <c r="K379" s="41">
        <f t="shared" si="756"/>
        <v>0</v>
      </c>
      <c r="L379" s="41">
        <f t="shared" ca="1" si="756"/>
        <v>0</v>
      </c>
      <c r="M379" s="41">
        <f ca="1">M92+M236</f>
        <v>0</v>
      </c>
      <c r="N379" s="41">
        <f t="shared" ca="1" si="756"/>
        <v>0</v>
      </c>
      <c r="O379" s="41">
        <f t="shared" ca="1" si="756"/>
        <v>0</v>
      </c>
      <c r="P379" s="41">
        <f t="shared" ca="1" si="756"/>
        <v>0</v>
      </c>
      <c r="Q379" s="41">
        <f t="shared" ca="1" si="756"/>
        <v>0</v>
      </c>
      <c r="R379" s="41">
        <f t="shared" ca="1" si="756"/>
        <v>0</v>
      </c>
      <c r="S379" s="41">
        <f t="shared" ca="1" si="756"/>
        <v>0</v>
      </c>
      <c r="T379" s="41">
        <f t="shared" ca="1" si="756"/>
        <v>0</v>
      </c>
      <c r="U379" s="41">
        <f t="shared" ca="1" si="756"/>
        <v>0</v>
      </c>
      <c r="V379" s="41">
        <f t="shared" ca="1" si="756"/>
        <v>0</v>
      </c>
      <c r="W379" s="41">
        <f t="shared" ca="1" si="756"/>
        <v>0</v>
      </c>
      <c r="X379" s="41">
        <f t="shared" ref="X379" ca="1" si="757">X92+X236</f>
        <v>0</v>
      </c>
      <c r="Y379" s="41">
        <f t="shared" ref="Y379:AA379" ca="1" si="758">Y92+Y236</f>
        <v>0</v>
      </c>
      <c r="Z379" s="41">
        <f t="shared" ca="1" si="758"/>
        <v>0</v>
      </c>
      <c r="AA379" s="41">
        <f t="shared" ca="1" si="758"/>
        <v>0</v>
      </c>
      <c r="AB379" s="41">
        <f t="shared" ref="AB379:AE379" ca="1" si="759">AB92+AB236</f>
        <v>0</v>
      </c>
      <c r="AC379" s="41">
        <f t="shared" ca="1" si="759"/>
        <v>0</v>
      </c>
      <c r="AD379" s="41">
        <f t="shared" ca="1" si="759"/>
        <v>0</v>
      </c>
      <c r="AE379" s="41">
        <f t="shared" ca="1" si="759"/>
        <v>0</v>
      </c>
    </row>
    <row r="380" spans="2:31">
      <c r="B380" s="39" t="s">
        <v>558</v>
      </c>
      <c r="C380" s="40"/>
      <c r="D380" s="40"/>
      <c r="E380" s="40"/>
      <c r="F380" s="40"/>
      <c r="G380" s="41">
        <f t="shared" ref="G380:W380" si="760">G93+G237</f>
        <v>0</v>
      </c>
      <c r="H380" s="41">
        <f t="shared" si="760"/>
        <v>0</v>
      </c>
      <c r="I380" s="41">
        <f t="shared" si="760"/>
        <v>0</v>
      </c>
      <c r="J380" s="41">
        <f t="shared" si="760"/>
        <v>0</v>
      </c>
      <c r="K380" s="41">
        <f t="shared" si="760"/>
        <v>0</v>
      </c>
      <c r="L380" s="41">
        <f t="shared" si="760"/>
        <v>0</v>
      </c>
      <c r="M380" s="41">
        <f t="shared" si="760"/>
        <v>0</v>
      </c>
      <c r="N380" s="41">
        <f t="shared" si="760"/>
        <v>0</v>
      </c>
      <c r="O380" s="41">
        <f t="shared" si="760"/>
        <v>0</v>
      </c>
      <c r="P380" s="41">
        <f t="shared" si="760"/>
        <v>0</v>
      </c>
      <c r="Q380" s="41">
        <f t="shared" si="760"/>
        <v>0</v>
      </c>
      <c r="R380" s="41">
        <f t="shared" si="760"/>
        <v>0</v>
      </c>
      <c r="S380" s="41">
        <f t="shared" si="760"/>
        <v>0</v>
      </c>
      <c r="T380" s="41">
        <f t="shared" si="760"/>
        <v>0</v>
      </c>
      <c r="U380" s="41">
        <f t="shared" si="760"/>
        <v>0</v>
      </c>
      <c r="V380" s="41">
        <f t="shared" si="760"/>
        <v>0</v>
      </c>
      <c r="W380" s="41">
        <f t="shared" si="760"/>
        <v>0</v>
      </c>
      <c r="X380" s="41">
        <f t="shared" ref="X380" si="761">X93+X237</f>
        <v>0</v>
      </c>
      <c r="Y380" s="41">
        <f t="shared" ref="Y380:AA380" si="762">Y93+Y237</f>
        <v>0</v>
      </c>
      <c r="Z380" s="41">
        <f t="shared" si="762"/>
        <v>0</v>
      </c>
      <c r="AA380" s="41">
        <f t="shared" si="762"/>
        <v>0</v>
      </c>
      <c r="AB380" s="41">
        <f t="shared" ref="AB380:AE380" si="763">AB93+AB237</f>
        <v>0</v>
      </c>
      <c r="AC380" s="41">
        <f t="shared" si="763"/>
        <v>0</v>
      </c>
      <c r="AD380" s="41">
        <f t="shared" si="763"/>
        <v>0</v>
      </c>
      <c r="AE380" s="41">
        <f t="shared" si="763"/>
        <v>0</v>
      </c>
    </row>
    <row r="381" spans="2:31">
      <c r="B381" s="98" t="s">
        <v>202</v>
      </c>
      <c r="C381" s="96"/>
      <c r="D381" s="96"/>
      <c r="E381" s="96"/>
      <c r="F381" s="96"/>
      <c r="G381" s="97">
        <f t="shared" ref="G381:W381" si="764">G369+G364</f>
        <v>0</v>
      </c>
      <c r="H381" s="97">
        <f t="shared" si="764"/>
        <v>0</v>
      </c>
      <c r="I381" s="97">
        <f t="shared" si="764"/>
        <v>0</v>
      </c>
      <c r="J381" s="97">
        <f t="shared" si="764"/>
        <v>0</v>
      </c>
      <c r="K381" s="97">
        <f t="shared" ca="1" si="764"/>
        <v>0</v>
      </c>
      <c r="L381" s="97">
        <f t="shared" ca="1" si="764"/>
        <v>0</v>
      </c>
      <c r="M381" s="97">
        <f t="shared" ca="1" si="764"/>
        <v>0</v>
      </c>
      <c r="N381" s="97">
        <f t="shared" ca="1" si="764"/>
        <v>0</v>
      </c>
      <c r="O381" s="97">
        <f t="shared" ca="1" si="764"/>
        <v>0</v>
      </c>
      <c r="P381" s="97">
        <f t="shared" ca="1" si="764"/>
        <v>0</v>
      </c>
      <c r="Q381" s="97">
        <f t="shared" ca="1" si="764"/>
        <v>0</v>
      </c>
      <c r="R381" s="97">
        <f t="shared" ca="1" si="764"/>
        <v>0</v>
      </c>
      <c r="S381" s="97">
        <f t="shared" ca="1" si="764"/>
        <v>0</v>
      </c>
      <c r="T381" s="97">
        <f t="shared" ca="1" si="764"/>
        <v>0</v>
      </c>
      <c r="U381" s="97">
        <f t="shared" ca="1" si="764"/>
        <v>0</v>
      </c>
      <c r="V381" s="97">
        <f t="shared" ca="1" si="764"/>
        <v>0</v>
      </c>
      <c r="W381" s="97">
        <f t="shared" ca="1" si="764"/>
        <v>0</v>
      </c>
      <c r="X381" s="97">
        <f t="shared" ref="X381" ca="1" si="765">X369+X364</f>
        <v>0</v>
      </c>
      <c r="Y381" s="97">
        <f t="shared" ref="Y381:AA381" ca="1" si="766">Y369+Y364</f>
        <v>0</v>
      </c>
      <c r="Z381" s="97">
        <f t="shared" ca="1" si="766"/>
        <v>0</v>
      </c>
      <c r="AA381" s="97">
        <f t="shared" ca="1" si="766"/>
        <v>0</v>
      </c>
      <c r="AB381" s="97">
        <f t="shared" ref="AB381:AE381" ca="1" si="767">AB369+AB364</f>
        <v>0</v>
      </c>
      <c r="AC381" s="97">
        <f t="shared" ca="1" si="767"/>
        <v>0</v>
      </c>
      <c r="AD381" s="97">
        <f t="shared" ca="1" si="767"/>
        <v>0</v>
      </c>
      <c r="AE381" s="97">
        <f t="shared" ca="1" si="767"/>
        <v>0</v>
      </c>
    </row>
    <row r="382" spans="2:31">
      <c r="B382" s="108" t="s">
        <v>566</v>
      </c>
      <c r="C382" s="108"/>
      <c r="D382" s="108"/>
      <c r="E382" s="108"/>
      <c r="F382" s="108"/>
      <c r="G382" s="108" t="b">
        <f t="shared" ref="G382:W382" si="768">G381=G361</f>
        <v>1</v>
      </c>
      <c r="H382" s="108" t="b">
        <f t="shared" si="768"/>
        <v>1</v>
      </c>
      <c r="I382" s="108" t="b">
        <f t="shared" si="768"/>
        <v>1</v>
      </c>
      <c r="J382" s="53" t="b">
        <f t="shared" si="768"/>
        <v>1</v>
      </c>
      <c r="K382" s="108" t="b">
        <f t="shared" ca="1" si="768"/>
        <v>1</v>
      </c>
      <c r="L382" s="108" t="b">
        <f t="shared" ca="1" si="768"/>
        <v>1</v>
      </c>
      <c r="M382" s="108" t="b">
        <f t="shared" ca="1" si="768"/>
        <v>1</v>
      </c>
      <c r="N382" s="108" t="b">
        <f t="shared" ca="1" si="768"/>
        <v>1</v>
      </c>
      <c r="O382" s="108" t="b">
        <f t="shared" ca="1" si="768"/>
        <v>1</v>
      </c>
      <c r="P382" s="108" t="b">
        <f t="shared" ca="1" si="768"/>
        <v>1</v>
      </c>
      <c r="Q382" s="108" t="b">
        <f t="shared" ca="1" si="768"/>
        <v>1</v>
      </c>
      <c r="R382" s="108" t="b">
        <f t="shared" ca="1" si="768"/>
        <v>1</v>
      </c>
      <c r="S382" s="108" t="b">
        <f t="shared" ca="1" si="768"/>
        <v>1</v>
      </c>
      <c r="T382" s="108" t="b">
        <f t="shared" ca="1" si="768"/>
        <v>1</v>
      </c>
      <c r="U382" s="108" t="b">
        <f t="shared" ca="1" si="768"/>
        <v>1</v>
      </c>
      <c r="V382" s="108" t="b">
        <f t="shared" ca="1" si="768"/>
        <v>1</v>
      </c>
      <c r="W382" s="108" t="b">
        <f t="shared" ca="1" si="768"/>
        <v>1</v>
      </c>
      <c r="X382" s="108" t="b">
        <f t="shared" ref="X382" ca="1" si="769">X381=X361</f>
        <v>1</v>
      </c>
      <c r="Y382" s="108" t="b">
        <f t="shared" ref="Y382:AA382" ca="1" si="770">Y381=Y361</f>
        <v>1</v>
      </c>
      <c r="Z382" s="108" t="b">
        <f t="shared" ca="1" si="770"/>
        <v>1</v>
      </c>
      <c r="AA382" s="108" t="b">
        <f t="shared" ca="1" si="770"/>
        <v>1</v>
      </c>
      <c r="AB382" s="108" t="b">
        <f t="shared" ref="AB382:AE382" ca="1" si="771">AB381=AB361</f>
        <v>1</v>
      </c>
      <c r="AC382" s="108" t="b">
        <f t="shared" ca="1" si="771"/>
        <v>1</v>
      </c>
      <c r="AD382" s="108" t="b">
        <f t="shared" ca="1" si="771"/>
        <v>1</v>
      </c>
      <c r="AE382" s="108" t="b">
        <f t="shared" ca="1" si="771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772">K361-K381</f>
        <v>0</v>
      </c>
      <c r="L383" s="109">
        <f t="shared" ca="1" si="772"/>
        <v>0</v>
      </c>
      <c r="M383" s="109">
        <f t="shared" ca="1" si="772"/>
        <v>0</v>
      </c>
      <c r="N383" s="109">
        <f t="shared" ca="1" si="772"/>
        <v>0</v>
      </c>
      <c r="O383" s="109">
        <f t="shared" ca="1" si="772"/>
        <v>0</v>
      </c>
      <c r="P383" s="109">
        <f t="shared" ca="1" si="772"/>
        <v>0</v>
      </c>
      <c r="Q383" s="109">
        <f t="shared" ca="1" si="772"/>
        <v>0</v>
      </c>
      <c r="R383" s="109">
        <f t="shared" ca="1" si="772"/>
        <v>0</v>
      </c>
      <c r="S383" s="109">
        <f t="shared" ca="1" si="772"/>
        <v>0</v>
      </c>
      <c r="T383" s="109">
        <f t="shared" ca="1" si="772"/>
        <v>0</v>
      </c>
      <c r="U383" s="109">
        <f t="shared" ca="1" si="772"/>
        <v>0</v>
      </c>
      <c r="V383" s="109">
        <f t="shared" ca="1" si="772"/>
        <v>0</v>
      </c>
      <c r="W383" s="109">
        <f t="shared" ca="1" si="772"/>
        <v>0</v>
      </c>
      <c r="X383" s="109">
        <f t="shared" ref="X383" ca="1" si="773">X361-X381</f>
        <v>0</v>
      </c>
      <c r="Y383" s="109">
        <f t="shared" ref="Y383:AA383" ca="1" si="774">Y361-Y381</f>
        <v>0</v>
      </c>
      <c r="Z383" s="109">
        <f t="shared" ca="1" si="774"/>
        <v>0</v>
      </c>
      <c r="AA383" s="109">
        <f t="shared" ca="1" si="774"/>
        <v>0</v>
      </c>
      <c r="AB383" s="109">
        <f t="shared" ref="AB383:AE383" ca="1" si="775">AB361-AB381</f>
        <v>0</v>
      </c>
      <c r="AC383" s="109">
        <f t="shared" ca="1" si="775"/>
        <v>0</v>
      </c>
      <c r="AD383" s="109">
        <f t="shared" ca="1" si="775"/>
        <v>0</v>
      </c>
      <c r="AE383" s="109">
        <f t="shared" ca="1" si="775"/>
        <v>0</v>
      </c>
    </row>
    <row r="384" spans="2:31">
      <c r="L384" s="5"/>
    </row>
    <row r="385" spans="2:31" ht="14.5">
      <c r="B385" s="152" t="s">
        <v>567</v>
      </c>
      <c r="C385" s="154"/>
      <c r="D385" s="154"/>
      <c r="E385" s="154"/>
      <c r="F385" s="154"/>
      <c r="G385" s="224">
        <f t="shared" ref="G385:AE385" ca="1" si="776">LataProjekcji</f>
        <v>0</v>
      </c>
      <c r="H385" s="224">
        <f t="shared" ca="1" si="776"/>
        <v>0</v>
      </c>
      <c r="I385" s="224">
        <f t="shared" ca="1" si="776"/>
        <v>0</v>
      </c>
      <c r="J385" s="225" t="str">
        <f t="shared" si="776"/>
        <v/>
      </c>
      <c r="K385" s="224" t="str">
        <f t="shared" si="776"/>
        <v>Uzupełnij dane</v>
      </c>
      <c r="L385" s="224" t="str">
        <f t="shared" si="776"/>
        <v/>
      </c>
      <c r="M385" s="224" t="str">
        <f t="shared" si="776"/>
        <v/>
      </c>
      <c r="N385" s="224" t="str">
        <f t="shared" si="776"/>
        <v/>
      </c>
      <c r="O385" s="224" t="str">
        <f t="shared" si="776"/>
        <v/>
      </c>
      <c r="P385" s="224" t="str">
        <f t="shared" si="776"/>
        <v/>
      </c>
      <c r="Q385" s="224" t="str">
        <f t="shared" si="776"/>
        <v/>
      </c>
      <c r="R385" s="224" t="str">
        <f t="shared" si="776"/>
        <v/>
      </c>
      <c r="S385" s="224" t="str">
        <f t="shared" si="776"/>
        <v/>
      </c>
      <c r="T385" s="224" t="str">
        <f t="shared" si="776"/>
        <v/>
      </c>
      <c r="U385" s="224" t="str">
        <f t="shared" si="776"/>
        <v/>
      </c>
      <c r="V385" s="224" t="str">
        <f t="shared" si="776"/>
        <v/>
      </c>
      <c r="W385" s="224" t="str">
        <f t="shared" si="776"/>
        <v/>
      </c>
      <c r="X385" s="224" t="str">
        <f t="shared" si="776"/>
        <v/>
      </c>
      <c r="Y385" s="224" t="str">
        <f t="shared" si="776"/>
        <v/>
      </c>
      <c r="Z385" s="224" t="str">
        <f t="shared" si="776"/>
        <v/>
      </c>
      <c r="AA385" s="224" t="str">
        <f t="shared" si="776"/>
        <v/>
      </c>
      <c r="AB385" s="224" t="str">
        <f t="shared" si="776"/>
        <v/>
      </c>
      <c r="AC385" s="224" t="str">
        <f t="shared" si="776"/>
        <v/>
      </c>
      <c r="AD385" s="224" t="str">
        <f t="shared" si="776"/>
        <v/>
      </c>
      <c r="AE385" s="224" t="str">
        <f t="shared" si="776"/>
        <v/>
      </c>
    </row>
    <row r="386" spans="2:31">
      <c r="B386" s="95" t="s">
        <v>568</v>
      </c>
      <c r="C386" s="96"/>
      <c r="D386" s="96"/>
      <c r="E386" s="96"/>
      <c r="F386" s="96"/>
      <c r="G386" s="97">
        <f>SUM(G387:G393)</f>
        <v>0</v>
      </c>
      <c r="H386" s="97">
        <f t="shared" ref="H386:W386" si="777">SUM(H387:H393)</f>
        <v>0</v>
      </c>
      <c r="I386" s="97">
        <f t="shared" si="777"/>
        <v>0</v>
      </c>
      <c r="J386" s="97">
        <f t="shared" si="777"/>
        <v>0</v>
      </c>
      <c r="K386" s="97">
        <f t="shared" si="777"/>
        <v>0</v>
      </c>
      <c r="L386" s="97">
        <f t="shared" ca="1" si="777"/>
        <v>0</v>
      </c>
      <c r="M386" s="97">
        <f t="shared" ca="1" si="777"/>
        <v>0</v>
      </c>
      <c r="N386" s="97">
        <f t="shared" ca="1" si="777"/>
        <v>0</v>
      </c>
      <c r="O386" s="97">
        <f t="shared" ca="1" si="777"/>
        <v>0</v>
      </c>
      <c r="P386" s="97">
        <f t="shared" ca="1" si="777"/>
        <v>0</v>
      </c>
      <c r="Q386" s="97">
        <f t="shared" ca="1" si="777"/>
        <v>0</v>
      </c>
      <c r="R386" s="97">
        <f t="shared" ca="1" si="777"/>
        <v>0</v>
      </c>
      <c r="S386" s="97">
        <f t="shared" ca="1" si="777"/>
        <v>0</v>
      </c>
      <c r="T386" s="97">
        <f t="shared" ca="1" si="777"/>
        <v>0</v>
      </c>
      <c r="U386" s="97">
        <f t="shared" ca="1" si="777"/>
        <v>0</v>
      </c>
      <c r="V386" s="97">
        <f t="shared" ca="1" si="777"/>
        <v>0</v>
      </c>
      <c r="W386" s="97">
        <f t="shared" ca="1" si="777"/>
        <v>0</v>
      </c>
      <c r="X386" s="97">
        <f t="shared" ref="X386" ca="1" si="778">SUM(X387:X393)</f>
        <v>0</v>
      </c>
      <c r="Y386" s="97">
        <f t="shared" ref="Y386:AA386" ca="1" si="779">SUM(Y387:Y393)</f>
        <v>0</v>
      </c>
      <c r="Z386" s="97">
        <f t="shared" ca="1" si="779"/>
        <v>0</v>
      </c>
      <c r="AA386" s="97">
        <f t="shared" ca="1" si="779"/>
        <v>0</v>
      </c>
      <c r="AB386" s="97">
        <f t="shared" ref="AB386:AE386" ca="1" si="780">SUM(AB387:AB393)</f>
        <v>0</v>
      </c>
      <c r="AC386" s="97">
        <f t="shared" ca="1" si="780"/>
        <v>0</v>
      </c>
      <c r="AD386" s="97">
        <f t="shared" ca="1" si="780"/>
        <v>0</v>
      </c>
      <c r="AE386" s="97">
        <f t="shared" ca="1" si="780"/>
        <v>0</v>
      </c>
    </row>
    <row r="387" spans="2:31">
      <c r="B387" s="93" t="s">
        <v>569</v>
      </c>
      <c r="C387" s="19"/>
      <c r="D387" s="19"/>
      <c r="E387" s="19"/>
      <c r="F387" s="19"/>
      <c r="G387" s="94">
        <f>G100</f>
        <v>0</v>
      </c>
      <c r="H387" s="94">
        <f t="shared" ref="H387:W387" si="781">H330</f>
        <v>0</v>
      </c>
      <c r="I387" s="94">
        <f t="shared" si="781"/>
        <v>0</v>
      </c>
      <c r="J387" s="94">
        <f>IF(Rok_n="",0,J330)</f>
        <v>0</v>
      </c>
      <c r="K387" s="94">
        <f t="shared" si="781"/>
        <v>0</v>
      </c>
      <c r="L387" s="94">
        <f t="shared" ca="1" si="781"/>
        <v>0</v>
      </c>
      <c r="M387" s="94">
        <f t="shared" ca="1" si="781"/>
        <v>0</v>
      </c>
      <c r="N387" s="94">
        <f t="shared" ca="1" si="781"/>
        <v>0</v>
      </c>
      <c r="O387" s="94">
        <f t="shared" ca="1" si="781"/>
        <v>0</v>
      </c>
      <c r="P387" s="94">
        <f t="shared" ca="1" si="781"/>
        <v>0</v>
      </c>
      <c r="Q387" s="94">
        <f t="shared" ca="1" si="781"/>
        <v>0</v>
      </c>
      <c r="R387" s="94">
        <f t="shared" ca="1" si="781"/>
        <v>0</v>
      </c>
      <c r="S387" s="94">
        <f t="shared" ca="1" si="781"/>
        <v>0</v>
      </c>
      <c r="T387" s="94">
        <f t="shared" ca="1" si="781"/>
        <v>0</v>
      </c>
      <c r="U387" s="94">
        <f t="shared" ca="1" si="781"/>
        <v>0</v>
      </c>
      <c r="V387" s="94">
        <f t="shared" ca="1" si="781"/>
        <v>0</v>
      </c>
      <c r="W387" s="94">
        <f t="shared" ca="1" si="781"/>
        <v>0</v>
      </c>
      <c r="X387" s="94">
        <f t="shared" ref="X387" ca="1" si="782">X330</f>
        <v>0</v>
      </c>
      <c r="Y387" s="94">
        <f t="shared" ref="Y387:AA387" ca="1" si="783">Y330</f>
        <v>0</v>
      </c>
      <c r="Z387" s="94">
        <f t="shared" ca="1" si="783"/>
        <v>0</v>
      </c>
      <c r="AA387" s="94">
        <f t="shared" ca="1" si="783"/>
        <v>0</v>
      </c>
      <c r="AB387" s="94">
        <f t="shared" ref="AB387:AE387" ca="1" si="784">AB330</f>
        <v>0</v>
      </c>
      <c r="AC387" s="94">
        <f t="shared" ca="1" si="784"/>
        <v>0</v>
      </c>
      <c r="AD387" s="94">
        <f t="shared" ca="1" si="784"/>
        <v>0</v>
      </c>
      <c r="AE387" s="94">
        <f t="shared" ca="1" si="784"/>
        <v>0</v>
      </c>
    </row>
    <row r="388" spans="2:31">
      <c r="B388" s="37" t="s">
        <v>570</v>
      </c>
      <c r="C388" s="52"/>
      <c r="D388" s="52"/>
      <c r="E388" s="52"/>
      <c r="F388" s="52"/>
      <c r="G388" s="33">
        <f t="shared" ref="G388:G393" si="785">G101</f>
        <v>0</v>
      </c>
      <c r="H388" s="33">
        <f t="shared" ref="H388:W388" si="786">H309</f>
        <v>0</v>
      </c>
      <c r="I388" s="33">
        <f t="shared" si="786"/>
        <v>0</v>
      </c>
      <c r="J388" s="33">
        <f>IF(Rok_n="",0,J309)</f>
        <v>0</v>
      </c>
      <c r="K388" s="33">
        <f t="shared" si="786"/>
        <v>0</v>
      </c>
      <c r="L388" s="33">
        <f t="shared" ca="1" si="786"/>
        <v>0</v>
      </c>
      <c r="M388" s="33">
        <f t="shared" ca="1" si="786"/>
        <v>0</v>
      </c>
      <c r="N388" s="33">
        <f t="shared" ca="1" si="786"/>
        <v>0</v>
      </c>
      <c r="O388" s="33">
        <f t="shared" ca="1" si="786"/>
        <v>0</v>
      </c>
      <c r="P388" s="33">
        <f t="shared" ca="1" si="786"/>
        <v>0</v>
      </c>
      <c r="Q388" s="33">
        <f t="shared" ca="1" si="786"/>
        <v>0</v>
      </c>
      <c r="R388" s="33">
        <f t="shared" ca="1" si="786"/>
        <v>0</v>
      </c>
      <c r="S388" s="33">
        <f t="shared" ca="1" si="786"/>
        <v>0</v>
      </c>
      <c r="T388" s="33">
        <f t="shared" ca="1" si="786"/>
        <v>0</v>
      </c>
      <c r="U388" s="33">
        <f t="shared" ca="1" si="786"/>
        <v>0</v>
      </c>
      <c r="V388" s="33">
        <f t="shared" ca="1" si="786"/>
        <v>0</v>
      </c>
      <c r="W388" s="33">
        <f t="shared" ca="1" si="786"/>
        <v>0</v>
      </c>
      <c r="X388" s="33">
        <f t="shared" ref="X388" ca="1" si="787">X309</f>
        <v>0</v>
      </c>
      <c r="Y388" s="33">
        <f t="shared" ref="Y388:AA388" ca="1" si="788">Y309</f>
        <v>0</v>
      </c>
      <c r="Z388" s="33">
        <f t="shared" ca="1" si="788"/>
        <v>0</v>
      </c>
      <c r="AA388" s="33">
        <f t="shared" ca="1" si="788"/>
        <v>0</v>
      </c>
      <c r="AB388" s="33">
        <f t="shared" ref="AB388:AE388" ca="1" si="789">AB309</f>
        <v>0</v>
      </c>
      <c r="AC388" s="33">
        <f t="shared" ca="1" si="789"/>
        <v>0</v>
      </c>
      <c r="AD388" s="33">
        <f t="shared" ca="1" si="789"/>
        <v>0</v>
      </c>
      <c r="AE388" s="33">
        <f t="shared" ca="1" si="789"/>
        <v>0</v>
      </c>
    </row>
    <row r="389" spans="2:31">
      <c r="B389" s="37" t="s">
        <v>571</v>
      </c>
      <c r="C389" s="52"/>
      <c r="D389" s="52"/>
      <c r="E389" s="52"/>
      <c r="F389" s="52"/>
      <c r="G389" s="33">
        <f t="shared" si="785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790">IF(LataProjekcji&lt;=Koniec,K354-L354,0)</f>
        <v>0</v>
      </c>
      <c r="M389" s="33">
        <f t="shared" ca="1" si="790"/>
        <v>0</v>
      </c>
      <c r="N389" s="33">
        <f t="shared" ca="1" si="790"/>
        <v>0</v>
      </c>
      <c r="O389" s="33">
        <f t="shared" ca="1" si="790"/>
        <v>0</v>
      </c>
      <c r="P389" s="33">
        <f t="shared" ca="1" si="790"/>
        <v>0</v>
      </c>
      <c r="Q389" s="33">
        <f t="shared" ca="1" si="790"/>
        <v>0</v>
      </c>
      <c r="R389" s="33">
        <f t="shared" ca="1" si="790"/>
        <v>0</v>
      </c>
      <c r="S389" s="33">
        <f t="shared" ca="1" si="790"/>
        <v>0</v>
      </c>
      <c r="T389" s="33">
        <f t="shared" ca="1" si="790"/>
        <v>0</v>
      </c>
      <c r="U389" s="33">
        <f t="shared" ca="1" si="790"/>
        <v>0</v>
      </c>
      <c r="V389" s="33">
        <f t="shared" ca="1" si="790"/>
        <v>0</v>
      </c>
      <c r="W389" s="33">
        <f t="shared" ca="1" si="790"/>
        <v>0</v>
      </c>
      <c r="X389" s="33">
        <f t="shared" ref="X389:X390" ca="1" si="791">IF(LataProjekcji&lt;=Koniec,W354-X354,0)</f>
        <v>0</v>
      </c>
      <c r="Y389" s="33">
        <f t="shared" ref="Y389:Y390" ca="1" si="792">IF(LataProjekcji&lt;=Koniec,X354-Y354,0)</f>
        <v>0</v>
      </c>
      <c r="Z389" s="33">
        <f t="shared" ref="Z389:Z390" ca="1" si="793">IF(LataProjekcji&lt;=Koniec,Y354-Z354,0)</f>
        <v>0</v>
      </c>
      <c r="AA389" s="33">
        <f t="shared" ref="AA389:AA390" ca="1" si="794">IF(LataProjekcji&lt;=Koniec,Z354-AA354,0)</f>
        <v>0</v>
      </c>
      <c r="AB389" s="33">
        <f t="shared" ref="AB389:AB390" ca="1" si="795">IF(LataProjekcji&lt;=Koniec,AA354-AB354,0)</f>
        <v>0</v>
      </c>
      <c r="AC389" s="33">
        <f t="shared" ref="AC389:AC390" ca="1" si="796">IF(LataProjekcji&lt;=Koniec,AB354-AC354,0)</f>
        <v>0</v>
      </c>
      <c r="AD389" s="33">
        <f t="shared" ref="AD389:AD390" ca="1" si="797">IF(LataProjekcji&lt;=Koniec,AC354-AD354,0)</f>
        <v>0</v>
      </c>
      <c r="AE389" s="33">
        <f t="shared" ref="AE389:AE390" ca="1" si="798">IF(LataProjekcji&lt;=Koniec,AD354-AE354,0)</f>
        <v>0</v>
      </c>
    </row>
    <row r="390" spans="2:31">
      <c r="B390" s="37" t="s">
        <v>572</v>
      </c>
      <c r="C390" s="52"/>
      <c r="D390" s="52"/>
      <c r="E390" s="52"/>
      <c r="F390" s="52"/>
      <c r="G390" s="33">
        <f t="shared" si="785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799">IF(LataProjekcji&lt;=Koniec,K355-L355,0)</f>
        <v>0</v>
      </c>
      <c r="M390" s="33">
        <f t="shared" ca="1" si="799"/>
        <v>0</v>
      </c>
      <c r="N390" s="33">
        <f t="shared" ca="1" si="799"/>
        <v>0</v>
      </c>
      <c r="O390" s="33">
        <f t="shared" ca="1" si="799"/>
        <v>0</v>
      </c>
      <c r="P390" s="33">
        <f t="shared" ca="1" si="799"/>
        <v>0</v>
      </c>
      <c r="Q390" s="33">
        <f t="shared" ca="1" si="799"/>
        <v>0</v>
      </c>
      <c r="R390" s="33">
        <f t="shared" ca="1" si="799"/>
        <v>0</v>
      </c>
      <c r="S390" s="33">
        <f t="shared" ca="1" si="799"/>
        <v>0</v>
      </c>
      <c r="T390" s="33">
        <f t="shared" ca="1" si="799"/>
        <v>0</v>
      </c>
      <c r="U390" s="33">
        <f t="shared" ca="1" si="799"/>
        <v>0</v>
      </c>
      <c r="V390" s="33">
        <f t="shared" ca="1" si="799"/>
        <v>0</v>
      </c>
      <c r="W390" s="33">
        <f t="shared" ca="1" si="799"/>
        <v>0</v>
      </c>
      <c r="X390" s="33">
        <f t="shared" ca="1" si="791"/>
        <v>0</v>
      </c>
      <c r="Y390" s="33">
        <f t="shared" ca="1" si="792"/>
        <v>0</v>
      </c>
      <c r="Z390" s="33">
        <f t="shared" ca="1" si="793"/>
        <v>0</v>
      </c>
      <c r="AA390" s="33">
        <f t="shared" ca="1" si="794"/>
        <v>0</v>
      </c>
      <c r="AB390" s="33">
        <f t="shared" ca="1" si="795"/>
        <v>0</v>
      </c>
      <c r="AC390" s="33">
        <f t="shared" ca="1" si="796"/>
        <v>0</v>
      </c>
      <c r="AD390" s="33">
        <f t="shared" ca="1" si="797"/>
        <v>0</v>
      </c>
      <c r="AE390" s="33">
        <f t="shared" ca="1" si="798"/>
        <v>0</v>
      </c>
    </row>
    <row r="391" spans="2:31">
      <c r="B391" s="37" t="s">
        <v>573</v>
      </c>
      <c r="C391" s="52"/>
      <c r="D391" s="52"/>
      <c r="E391" s="52"/>
      <c r="F391" s="52"/>
      <c r="G391" s="33">
        <f t="shared" si="785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800">IF(LataProjekcji&lt;=Koniec,(M374-L374)-(M376-L376)-(M234-L234),0)</f>
        <v>0</v>
      </c>
      <c r="N391" s="33">
        <f t="shared" ca="1" si="800"/>
        <v>0</v>
      </c>
      <c r="O391" s="33">
        <f t="shared" ca="1" si="800"/>
        <v>0</v>
      </c>
      <c r="P391" s="33">
        <f t="shared" ca="1" si="800"/>
        <v>0</v>
      </c>
      <c r="Q391" s="33">
        <f t="shared" ca="1" si="800"/>
        <v>0</v>
      </c>
      <c r="R391" s="33">
        <f t="shared" ca="1" si="800"/>
        <v>0</v>
      </c>
      <c r="S391" s="33">
        <f t="shared" ca="1" si="800"/>
        <v>0</v>
      </c>
      <c r="T391" s="33">
        <f t="shared" ca="1" si="800"/>
        <v>0</v>
      </c>
      <c r="U391" s="33">
        <f t="shared" ca="1" si="800"/>
        <v>0</v>
      </c>
      <c r="V391" s="33">
        <f t="shared" ca="1" si="800"/>
        <v>0</v>
      </c>
      <c r="W391" s="33">
        <f t="shared" ca="1" si="800"/>
        <v>0</v>
      </c>
      <c r="X391" s="33">
        <f t="shared" ref="X391" ca="1" si="801">IF(LataProjekcji&lt;=Koniec,(X374-W374)-(X376-W376)-(X234-W234),0)</f>
        <v>0</v>
      </c>
      <c r="Y391" s="33">
        <f t="shared" ref="Y391" ca="1" si="802">IF(LataProjekcji&lt;=Koniec,(Y374-X374)-(Y376-X376)-(Y234-X234),0)</f>
        <v>0</v>
      </c>
      <c r="Z391" s="33">
        <f t="shared" ref="Z391" ca="1" si="803">IF(LataProjekcji&lt;=Koniec,(Z374-Y374)-(Z376-Y376)-(Z234-Y234),0)</f>
        <v>0</v>
      </c>
      <c r="AA391" s="33">
        <f t="shared" ref="AA391" ca="1" si="804">IF(LataProjekcji&lt;=Koniec,(AA374-Z374)-(AA376-Z376)-(AA234-Z234),0)</f>
        <v>0</v>
      </c>
      <c r="AB391" s="33">
        <f t="shared" ref="AB391" ca="1" si="805">IF(LataProjekcji&lt;=Koniec,(AB374-AA374)-(AB376-AA376)-(AB234-AA234),0)</f>
        <v>0</v>
      </c>
      <c r="AC391" s="33">
        <f t="shared" ref="AC391" ca="1" si="806">IF(LataProjekcji&lt;=Koniec,(AC374-AB374)-(AC376-AB376)-(AC234-AB234),0)</f>
        <v>0</v>
      </c>
      <c r="AD391" s="33">
        <f t="shared" ref="AD391" ca="1" si="807">IF(LataProjekcji&lt;=Koniec,(AD374-AC374)-(AD376-AC376)-(AD234-AC234),0)</f>
        <v>0</v>
      </c>
      <c r="AE391" s="33">
        <f t="shared" ref="AE391" ca="1" si="808">IF(LataProjekcji&lt;=Koniec,(AE374-AD374)-(AE376-AD376)-(AE234-AD234),0)</f>
        <v>0</v>
      </c>
    </row>
    <row r="392" spans="2:31">
      <c r="B392" s="37" t="s">
        <v>574</v>
      </c>
      <c r="C392" s="52"/>
      <c r="D392" s="52"/>
      <c r="E392" s="52"/>
      <c r="F392" s="52"/>
      <c r="G392" s="33">
        <f t="shared" si="785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809">IF(LataProjekcji&lt;=Koniec,(K249+K105),0)</f>
        <v>0</v>
      </c>
      <c r="L392" s="33">
        <f t="shared" ca="1" si="809"/>
        <v>0</v>
      </c>
      <c r="M392" s="33">
        <f t="shared" ca="1" si="809"/>
        <v>0</v>
      </c>
      <c r="N392" s="33">
        <f t="shared" ca="1" si="809"/>
        <v>0</v>
      </c>
      <c r="O392" s="33">
        <f t="shared" ca="1" si="809"/>
        <v>0</v>
      </c>
      <c r="P392" s="33">
        <f t="shared" ca="1" si="809"/>
        <v>0</v>
      </c>
      <c r="Q392" s="33">
        <f t="shared" ca="1" si="809"/>
        <v>0</v>
      </c>
      <c r="R392" s="33">
        <f t="shared" ca="1" si="809"/>
        <v>0</v>
      </c>
      <c r="S392" s="33">
        <f t="shared" ca="1" si="809"/>
        <v>0</v>
      </c>
      <c r="T392" s="33">
        <f t="shared" ca="1" si="809"/>
        <v>0</v>
      </c>
      <c r="U392" s="33">
        <f t="shared" ca="1" si="809"/>
        <v>0</v>
      </c>
      <c r="V392" s="33">
        <f t="shared" ca="1" si="809"/>
        <v>0</v>
      </c>
      <c r="W392" s="33">
        <f t="shared" ca="1" si="809"/>
        <v>0</v>
      </c>
      <c r="X392" s="33">
        <f t="shared" ref="X392" ca="1" si="810">IF(LataProjekcji&lt;=Koniec,(X249+X105),0)</f>
        <v>0</v>
      </c>
      <c r="Y392" s="33">
        <f t="shared" ref="Y392:AA392" ca="1" si="811">IF(LataProjekcji&lt;=Koniec,(Y249+Y105),0)</f>
        <v>0</v>
      </c>
      <c r="Z392" s="33">
        <f t="shared" ca="1" si="811"/>
        <v>0</v>
      </c>
      <c r="AA392" s="33">
        <f t="shared" ca="1" si="811"/>
        <v>0</v>
      </c>
      <c r="AB392" s="33">
        <f t="shared" ref="AB392:AE392" ca="1" si="812">IF(LataProjekcji&lt;=Koniec,(AB249+AB105),0)</f>
        <v>0</v>
      </c>
      <c r="AC392" s="33">
        <f t="shared" ca="1" si="812"/>
        <v>0</v>
      </c>
      <c r="AD392" s="33">
        <f t="shared" ca="1" si="812"/>
        <v>0</v>
      </c>
      <c r="AE392" s="33">
        <f t="shared" ca="1" si="812"/>
        <v>0</v>
      </c>
    </row>
    <row r="393" spans="2:31">
      <c r="B393" s="37" t="s">
        <v>575</v>
      </c>
      <c r="C393" s="52"/>
      <c r="D393" s="52"/>
      <c r="E393" s="52"/>
      <c r="F393" s="19"/>
      <c r="G393" s="94">
        <f t="shared" si="785"/>
        <v>0</v>
      </c>
      <c r="H393" s="94">
        <f t="shared" ref="H393:W393" si="813">H250+H106</f>
        <v>0</v>
      </c>
      <c r="I393" s="94">
        <f t="shared" si="813"/>
        <v>0</v>
      </c>
      <c r="J393" s="94">
        <f>IF(Rok_n="",0,J250+J106)</f>
        <v>0</v>
      </c>
      <c r="K393" s="33">
        <f t="shared" si="813"/>
        <v>0</v>
      </c>
      <c r="L393" s="33">
        <f t="shared" si="813"/>
        <v>0</v>
      </c>
      <c r="M393" s="33">
        <f t="shared" si="813"/>
        <v>0</v>
      </c>
      <c r="N393" s="33">
        <f t="shared" si="813"/>
        <v>0</v>
      </c>
      <c r="O393" s="33">
        <f t="shared" si="813"/>
        <v>0</v>
      </c>
      <c r="P393" s="33">
        <f t="shared" si="813"/>
        <v>0</v>
      </c>
      <c r="Q393" s="33">
        <f t="shared" si="813"/>
        <v>0</v>
      </c>
      <c r="R393" s="33">
        <f t="shared" si="813"/>
        <v>0</v>
      </c>
      <c r="S393" s="33">
        <f t="shared" si="813"/>
        <v>0</v>
      </c>
      <c r="T393" s="33">
        <f t="shared" si="813"/>
        <v>0</v>
      </c>
      <c r="U393" s="33">
        <f t="shared" si="813"/>
        <v>0</v>
      </c>
      <c r="V393" s="33">
        <f t="shared" si="813"/>
        <v>0</v>
      </c>
      <c r="W393" s="33">
        <f t="shared" si="813"/>
        <v>0</v>
      </c>
      <c r="X393" s="33">
        <f t="shared" ref="X393" si="814">X250+X106</f>
        <v>0</v>
      </c>
      <c r="Y393" s="33">
        <f t="shared" ref="Y393:AA393" si="815">Y250+Y106</f>
        <v>0</v>
      </c>
      <c r="Z393" s="33">
        <f t="shared" si="815"/>
        <v>0</v>
      </c>
      <c r="AA393" s="33">
        <f t="shared" si="815"/>
        <v>0</v>
      </c>
      <c r="AB393" s="33">
        <f t="shared" ref="AB393:AE393" si="816">AB250+AB106</f>
        <v>0</v>
      </c>
      <c r="AC393" s="33">
        <f t="shared" si="816"/>
        <v>0</v>
      </c>
      <c r="AD393" s="33">
        <f t="shared" si="816"/>
        <v>0</v>
      </c>
      <c r="AE393" s="33">
        <f t="shared" si="816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576</v>
      </c>
      <c r="C395" s="96"/>
      <c r="D395" s="96"/>
      <c r="E395" s="96"/>
      <c r="F395" s="96"/>
      <c r="G395" s="97">
        <f>SUM(G396:G397)</f>
        <v>0</v>
      </c>
      <c r="H395" s="97">
        <f t="shared" ref="H395:W395" si="817">SUM(H396:H397)</f>
        <v>0</v>
      </c>
      <c r="I395" s="97">
        <f t="shared" si="817"/>
        <v>0</v>
      </c>
      <c r="J395" s="97">
        <f t="shared" si="817"/>
        <v>0</v>
      </c>
      <c r="K395" s="97">
        <f t="shared" ca="1" si="817"/>
        <v>0</v>
      </c>
      <c r="L395" s="97">
        <f t="shared" ca="1" si="817"/>
        <v>0</v>
      </c>
      <c r="M395" s="97">
        <f t="shared" ca="1" si="817"/>
        <v>0</v>
      </c>
      <c r="N395" s="97">
        <f t="shared" ca="1" si="817"/>
        <v>0</v>
      </c>
      <c r="O395" s="97">
        <f t="shared" ca="1" si="817"/>
        <v>0</v>
      </c>
      <c r="P395" s="97">
        <f t="shared" ca="1" si="817"/>
        <v>0</v>
      </c>
      <c r="Q395" s="97">
        <f t="shared" ca="1" si="817"/>
        <v>0</v>
      </c>
      <c r="R395" s="97">
        <f t="shared" ca="1" si="817"/>
        <v>0</v>
      </c>
      <c r="S395" s="97">
        <f t="shared" ca="1" si="817"/>
        <v>0</v>
      </c>
      <c r="T395" s="97">
        <f t="shared" ca="1" si="817"/>
        <v>0</v>
      </c>
      <c r="U395" s="97">
        <f t="shared" ca="1" si="817"/>
        <v>0</v>
      </c>
      <c r="V395" s="97">
        <f t="shared" ca="1" si="817"/>
        <v>0</v>
      </c>
      <c r="W395" s="97">
        <f t="shared" ca="1" si="817"/>
        <v>0</v>
      </c>
      <c r="X395" s="97">
        <f t="shared" ref="X395" ca="1" si="818">SUM(X396:X397)</f>
        <v>0</v>
      </c>
      <c r="Y395" s="97">
        <f t="shared" ref="Y395:AA395" ca="1" si="819">SUM(Y396:Y397)</f>
        <v>0</v>
      </c>
      <c r="Z395" s="97">
        <f t="shared" ca="1" si="819"/>
        <v>0</v>
      </c>
      <c r="AA395" s="97">
        <f t="shared" ca="1" si="819"/>
        <v>0</v>
      </c>
      <c r="AB395" s="97">
        <f t="shared" ref="AB395:AE395" ca="1" si="820">SUM(AB396:AB397)</f>
        <v>0</v>
      </c>
      <c r="AC395" s="97">
        <f t="shared" ca="1" si="820"/>
        <v>0</v>
      </c>
      <c r="AD395" s="97">
        <f t="shared" ca="1" si="820"/>
        <v>0</v>
      </c>
      <c r="AE395" s="97">
        <f t="shared" ca="1" si="820"/>
        <v>0</v>
      </c>
    </row>
    <row r="396" spans="2:31">
      <c r="B396" s="93" t="s">
        <v>577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821">L253+L109</f>
        <v>0</v>
      </c>
      <c r="M396" s="94">
        <f t="shared" ca="1" si="821"/>
        <v>0</v>
      </c>
      <c r="N396" s="94">
        <f t="shared" ca="1" si="821"/>
        <v>0</v>
      </c>
      <c r="O396" s="94">
        <f t="shared" ca="1" si="821"/>
        <v>0</v>
      </c>
      <c r="P396" s="94">
        <f t="shared" ca="1" si="821"/>
        <v>0</v>
      </c>
      <c r="Q396" s="94">
        <f t="shared" ca="1" si="821"/>
        <v>0</v>
      </c>
      <c r="R396" s="94">
        <f t="shared" ca="1" si="821"/>
        <v>0</v>
      </c>
      <c r="S396" s="94">
        <f t="shared" ca="1" si="821"/>
        <v>0</v>
      </c>
      <c r="T396" s="94">
        <f t="shared" ca="1" si="821"/>
        <v>0</v>
      </c>
      <c r="U396" s="94">
        <f t="shared" ca="1" si="821"/>
        <v>0</v>
      </c>
      <c r="V396" s="94">
        <f t="shared" ca="1" si="821"/>
        <v>0</v>
      </c>
      <c r="W396" s="94">
        <f t="shared" ca="1" si="821"/>
        <v>0</v>
      </c>
      <c r="X396" s="94">
        <f t="shared" ref="X396" ca="1" si="822">X253+X109</f>
        <v>0</v>
      </c>
      <c r="Y396" s="94">
        <f t="shared" ref="Y396:AA396" ca="1" si="823">Y253+Y109</f>
        <v>0</v>
      </c>
      <c r="Z396" s="94">
        <f t="shared" ca="1" si="823"/>
        <v>0</v>
      </c>
      <c r="AA396" s="94">
        <f t="shared" ca="1" si="823"/>
        <v>0</v>
      </c>
      <c r="AB396" s="94">
        <f t="shared" ref="AB396:AE396" ca="1" si="824">AB253+AB109</f>
        <v>0</v>
      </c>
      <c r="AC396" s="94">
        <f t="shared" ca="1" si="824"/>
        <v>0</v>
      </c>
      <c r="AD396" s="94">
        <f t="shared" ca="1" si="824"/>
        <v>0</v>
      </c>
      <c r="AE396" s="94">
        <f t="shared" ca="1" si="824"/>
        <v>0</v>
      </c>
    </row>
    <row r="397" spans="2:31">
      <c r="B397" s="37" t="s">
        <v>578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si="825">K254+K110</f>
        <v>0</v>
      </c>
      <c r="L397" s="94">
        <f t="shared" si="825"/>
        <v>0</v>
      </c>
      <c r="M397" s="94">
        <f t="shared" si="825"/>
        <v>0</v>
      </c>
      <c r="N397" s="94">
        <f t="shared" si="825"/>
        <v>0</v>
      </c>
      <c r="O397" s="94">
        <f t="shared" si="825"/>
        <v>0</v>
      </c>
      <c r="P397" s="94">
        <f t="shared" si="825"/>
        <v>0</v>
      </c>
      <c r="Q397" s="94">
        <f t="shared" si="825"/>
        <v>0</v>
      </c>
      <c r="R397" s="94">
        <f t="shared" si="825"/>
        <v>0</v>
      </c>
      <c r="S397" s="94">
        <f t="shared" si="825"/>
        <v>0</v>
      </c>
      <c r="T397" s="94">
        <f t="shared" si="825"/>
        <v>0</v>
      </c>
      <c r="U397" s="94">
        <f t="shared" si="825"/>
        <v>0</v>
      </c>
      <c r="V397" s="94">
        <f t="shared" si="825"/>
        <v>0</v>
      </c>
      <c r="W397" s="94">
        <f t="shared" si="825"/>
        <v>0</v>
      </c>
      <c r="X397" s="94">
        <f t="shared" ref="X397" si="826">X254+X110</f>
        <v>0</v>
      </c>
      <c r="Y397" s="94">
        <f t="shared" ref="Y397:AA397" si="827">Y254+Y110</f>
        <v>0</v>
      </c>
      <c r="Z397" s="94">
        <f t="shared" si="827"/>
        <v>0</v>
      </c>
      <c r="AA397" s="94">
        <f t="shared" si="827"/>
        <v>0</v>
      </c>
      <c r="AB397" s="94">
        <f t="shared" ref="AB397:AE397" si="828">AB254+AB110</f>
        <v>0</v>
      </c>
      <c r="AC397" s="94">
        <f t="shared" si="828"/>
        <v>0</v>
      </c>
      <c r="AD397" s="94">
        <f t="shared" si="828"/>
        <v>0</v>
      </c>
      <c r="AE397" s="94">
        <f t="shared" si="828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579</v>
      </c>
      <c r="C399" s="96"/>
      <c r="D399" s="96"/>
      <c r="E399" s="96"/>
      <c r="F399" s="96"/>
      <c r="G399" s="97">
        <f>SUM(G400:G405)</f>
        <v>0</v>
      </c>
      <c r="H399" s="97">
        <f t="shared" ref="H399:W399" si="829">SUM(H400:H405)</f>
        <v>0</v>
      </c>
      <c r="I399" s="97">
        <f t="shared" si="829"/>
        <v>0</v>
      </c>
      <c r="J399" s="97">
        <f t="shared" si="829"/>
        <v>0</v>
      </c>
      <c r="K399" s="97">
        <f t="shared" si="829"/>
        <v>0</v>
      </c>
      <c r="L399" s="97">
        <f t="shared" ca="1" si="829"/>
        <v>0</v>
      </c>
      <c r="M399" s="97">
        <f t="shared" ca="1" si="829"/>
        <v>0</v>
      </c>
      <c r="N399" s="97">
        <f t="shared" ca="1" si="829"/>
        <v>0</v>
      </c>
      <c r="O399" s="97">
        <f t="shared" ca="1" si="829"/>
        <v>0</v>
      </c>
      <c r="P399" s="97">
        <f t="shared" ca="1" si="829"/>
        <v>0</v>
      </c>
      <c r="Q399" s="97">
        <f t="shared" ca="1" si="829"/>
        <v>0</v>
      </c>
      <c r="R399" s="97">
        <f t="shared" ca="1" si="829"/>
        <v>0</v>
      </c>
      <c r="S399" s="97">
        <f t="shared" ca="1" si="829"/>
        <v>0</v>
      </c>
      <c r="T399" s="97">
        <f t="shared" ca="1" si="829"/>
        <v>0</v>
      </c>
      <c r="U399" s="97">
        <f t="shared" ca="1" si="829"/>
        <v>0</v>
      </c>
      <c r="V399" s="97">
        <f t="shared" ca="1" si="829"/>
        <v>0</v>
      </c>
      <c r="W399" s="97">
        <f t="shared" ca="1" si="829"/>
        <v>0</v>
      </c>
      <c r="X399" s="97">
        <f t="shared" ref="X399" ca="1" si="830">SUM(X400:X405)</f>
        <v>0</v>
      </c>
      <c r="Y399" s="97">
        <f t="shared" ref="Y399:AA399" ca="1" si="831">SUM(Y400:Y405)</f>
        <v>0</v>
      </c>
      <c r="Z399" s="97">
        <f t="shared" ca="1" si="831"/>
        <v>0</v>
      </c>
      <c r="AA399" s="97">
        <f t="shared" ca="1" si="831"/>
        <v>0</v>
      </c>
      <c r="AB399" s="97">
        <f t="shared" ref="AB399:AE399" ca="1" si="832">SUM(AB400:AB405)</f>
        <v>0</v>
      </c>
      <c r="AC399" s="97">
        <f t="shared" ca="1" si="832"/>
        <v>0</v>
      </c>
      <c r="AD399" s="97">
        <f t="shared" ca="1" si="832"/>
        <v>0</v>
      </c>
      <c r="AE399" s="97">
        <f t="shared" ca="1" si="832"/>
        <v>0</v>
      </c>
    </row>
    <row r="400" spans="2:31">
      <c r="B400" s="93" t="s">
        <v>580</v>
      </c>
      <c r="C400" s="19"/>
      <c r="D400" s="19"/>
      <c r="E400" s="19"/>
      <c r="F400" s="19"/>
      <c r="G400" s="94">
        <f t="shared" ref="G400:G405" si="833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834">K257+K113</f>
        <v>0</v>
      </c>
      <c r="L400" s="94">
        <f t="shared" si="834"/>
        <v>0</v>
      </c>
      <c r="M400" s="94">
        <f t="shared" si="834"/>
        <v>0</v>
      </c>
      <c r="N400" s="94">
        <f t="shared" si="834"/>
        <v>0</v>
      </c>
      <c r="O400" s="94">
        <f t="shared" si="834"/>
        <v>0</v>
      </c>
      <c r="P400" s="94">
        <f t="shared" si="834"/>
        <v>0</v>
      </c>
      <c r="Q400" s="94">
        <f t="shared" si="834"/>
        <v>0</v>
      </c>
      <c r="R400" s="94">
        <f t="shared" si="834"/>
        <v>0</v>
      </c>
      <c r="S400" s="94">
        <f t="shared" si="834"/>
        <v>0</v>
      </c>
      <c r="T400" s="94">
        <f t="shared" si="834"/>
        <v>0</v>
      </c>
      <c r="U400" s="94">
        <f t="shared" si="834"/>
        <v>0</v>
      </c>
      <c r="V400" s="94">
        <f t="shared" si="834"/>
        <v>0</v>
      </c>
      <c r="W400" s="94">
        <f t="shared" si="834"/>
        <v>0</v>
      </c>
      <c r="X400" s="94">
        <f t="shared" ref="X400" si="835">X257+X113</f>
        <v>0</v>
      </c>
      <c r="Y400" s="94">
        <f t="shared" ref="Y400:AA400" si="836">Y257+Y113</f>
        <v>0</v>
      </c>
      <c r="Z400" s="94">
        <f t="shared" si="836"/>
        <v>0</v>
      </c>
      <c r="AA400" s="94">
        <f t="shared" si="836"/>
        <v>0</v>
      </c>
      <c r="AB400" s="94">
        <f t="shared" ref="AB400:AE400" si="837">AB257+AB113</f>
        <v>0</v>
      </c>
      <c r="AC400" s="94">
        <f t="shared" si="837"/>
        <v>0</v>
      </c>
      <c r="AD400" s="94">
        <f t="shared" si="837"/>
        <v>0</v>
      </c>
      <c r="AE400" s="94">
        <f t="shared" si="837"/>
        <v>0</v>
      </c>
    </row>
    <row r="401" spans="2:31">
      <c r="B401" s="37" t="s">
        <v>581</v>
      </c>
      <c r="C401" s="52"/>
      <c r="D401" s="52"/>
      <c r="E401" s="52"/>
      <c r="F401" s="52"/>
      <c r="G401" s="33">
        <f t="shared" si="833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838">K258+K114</f>
        <v>0</v>
      </c>
      <c r="L401" s="33">
        <f t="shared" si="838"/>
        <v>0</v>
      </c>
      <c r="M401" s="33">
        <f t="shared" si="838"/>
        <v>0</v>
      </c>
      <c r="N401" s="33">
        <f t="shared" si="838"/>
        <v>0</v>
      </c>
      <c r="O401" s="33">
        <f t="shared" si="838"/>
        <v>0</v>
      </c>
      <c r="P401" s="33">
        <f t="shared" si="838"/>
        <v>0</v>
      </c>
      <c r="Q401" s="33">
        <f t="shared" si="838"/>
        <v>0</v>
      </c>
      <c r="R401" s="33">
        <f t="shared" si="838"/>
        <v>0</v>
      </c>
      <c r="S401" s="33">
        <f t="shared" si="838"/>
        <v>0</v>
      </c>
      <c r="T401" s="33">
        <f t="shared" si="838"/>
        <v>0</v>
      </c>
      <c r="U401" s="33">
        <f t="shared" si="838"/>
        <v>0</v>
      </c>
      <c r="V401" s="33">
        <f t="shared" si="838"/>
        <v>0</v>
      </c>
      <c r="W401" s="33">
        <f t="shared" si="838"/>
        <v>0</v>
      </c>
      <c r="X401" s="33">
        <f t="shared" ref="X401" si="839">X258+X114</f>
        <v>0</v>
      </c>
      <c r="Y401" s="33">
        <f t="shared" ref="Y401:AA401" si="840">Y258+Y114</f>
        <v>0</v>
      </c>
      <c r="Z401" s="33">
        <f t="shared" si="840"/>
        <v>0</v>
      </c>
      <c r="AA401" s="33">
        <f t="shared" si="840"/>
        <v>0</v>
      </c>
      <c r="AB401" s="33">
        <f t="shared" ref="AB401:AE401" si="841">AB258+AB114</f>
        <v>0</v>
      </c>
      <c r="AC401" s="33">
        <f t="shared" si="841"/>
        <v>0</v>
      </c>
      <c r="AD401" s="33">
        <f t="shared" si="841"/>
        <v>0</v>
      </c>
      <c r="AE401" s="33">
        <f t="shared" si="841"/>
        <v>0</v>
      </c>
    </row>
    <row r="402" spans="2:31">
      <c r="B402" s="37" t="s">
        <v>582</v>
      </c>
      <c r="C402" s="52"/>
      <c r="D402" s="52"/>
      <c r="E402" s="52"/>
      <c r="F402" s="52"/>
      <c r="G402" s="33">
        <f t="shared" si="833"/>
        <v>0</v>
      </c>
      <c r="H402" s="33">
        <f t="shared" ref="H402:V402" si="842">H259+H115</f>
        <v>0</v>
      </c>
      <c r="I402" s="33">
        <f t="shared" si="842"/>
        <v>0</v>
      </c>
      <c r="J402" s="33">
        <f>IF(Rok_n="",0,J259+J115)</f>
        <v>0</v>
      </c>
      <c r="K402" s="33">
        <f t="shared" si="842"/>
        <v>0</v>
      </c>
      <c r="L402" s="33">
        <f t="shared" si="842"/>
        <v>0</v>
      </c>
      <c r="M402" s="33">
        <f t="shared" si="842"/>
        <v>0</v>
      </c>
      <c r="N402" s="33">
        <f t="shared" si="842"/>
        <v>0</v>
      </c>
      <c r="O402" s="33">
        <f t="shared" si="842"/>
        <v>0</v>
      </c>
      <c r="P402" s="33">
        <f t="shared" si="842"/>
        <v>0</v>
      </c>
      <c r="Q402" s="33">
        <f t="shared" si="842"/>
        <v>0</v>
      </c>
      <c r="R402" s="33">
        <f t="shared" si="842"/>
        <v>0</v>
      </c>
      <c r="S402" s="33">
        <f t="shared" si="842"/>
        <v>0</v>
      </c>
      <c r="T402" s="33">
        <f t="shared" si="842"/>
        <v>0</v>
      </c>
      <c r="U402" s="33">
        <f t="shared" si="842"/>
        <v>0</v>
      </c>
      <c r="V402" s="33">
        <f t="shared" si="842"/>
        <v>0</v>
      </c>
      <c r="W402" s="33">
        <f>W259+W115</f>
        <v>0</v>
      </c>
      <c r="X402" s="33">
        <f t="shared" ref="X402" si="843">X259+X115</f>
        <v>0</v>
      </c>
      <c r="Y402" s="33">
        <f t="shared" ref="Y402:AA402" si="844">Y259+Y115</f>
        <v>0</v>
      </c>
      <c r="Z402" s="33">
        <f t="shared" si="844"/>
        <v>0</v>
      </c>
      <c r="AA402" s="33">
        <f t="shared" si="844"/>
        <v>0</v>
      </c>
      <c r="AB402" s="33">
        <f t="shared" ref="AB402:AE402" si="845">AB259+AB115</f>
        <v>0</v>
      </c>
      <c r="AC402" s="33">
        <f t="shared" si="845"/>
        <v>0</v>
      </c>
      <c r="AD402" s="33">
        <f t="shared" si="845"/>
        <v>0</v>
      </c>
      <c r="AE402" s="33">
        <f t="shared" si="845"/>
        <v>0</v>
      </c>
    </row>
    <row r="403" spans="2:31">
      <c r="B403" s="37" t="s">
        <v>583</v>
      </c>
      <c r="C403" s="52"/>
      <c r="D403" s="52"/>
      <c r="E403" s="52"/>
      <c r="F403" s="52"/>
      <c r="G403" s="33">
        <f t="shared" si="833"/>
        <v>0</v>
      </c>
      <c r="H403" s="33">
        <f t="shared" ref="H403:V403" si="846">H260+H116</f>
        <v>0</v>
      </c>
      <c r="I403" s="33">
        <f t="shared" si="846"/>
        <v>0</v>
      </c>
      <c r="J403" s="33">
        <f>IF(Rok_n="",0,J260+J116)</f>
        <v>0</v>
      </c>
      <c r="K403" s="33">
        <f t="shared" si="846"/>
        <v>0</v>
      </c>
      <c r="L403" s="33">
        <f t="shared" si="846"/>
        <v>0</v>
      </c>
      <c r="M403" s="33">
        <f t="shared" si="846"/>
        <v>0</v>
      </c>
      <c r="N403" s="33">
        <f t="shared" si="846"/>
        <v>0</v>
      </c>
      <c r="O403" s="33">
        <f t="shared" si="846"/>
        <v>0</v>
      </c>
      <c r="P403" s="33">
        <f t="shared" si="846"/>
        <v>0</v>
      </c>
      <c r="Q403" s="33">
        <f t="shared" si="846"/>
        <v>0</v>
      </c>
      <c r="R403" s="33">
        <f t="shared" si="846"/>
        <v>0</v>
      </c>
      <c r="S403" s="33">
        <f t="shared" si="846"/>
        <v>0</v>
      </c>
      <c r="T403" s="33">
        <f t="shared" si="846"/>
        <v>0</v>
      </c>
      <c r="U403" s="33">
        <f t="shared" si="846"/>
        <v>0</v>
      </c>
      <c r="V403" s="33">
        <f t="shared" si="846"/>
        <v>0</v>
      </c>
      <c r="W403" s="33">
        <f>W260+W116</f>
        <v>0</v>
      </c>
      <c r="X403" s="33">
        <f t="shared" ref="X403" si="847">X260+X116</f>
        <v>0</v>
      </c>
      <c r="Y403" s="33">
        <f t="shared" ref="Y403:AA403" si="848">Y260+Y116</f>
        <v>0</v>
      </c>
      <c r="Z403" s="33">
        <f t="shared" si="848"/>
        <v>0</v>
      </c>
      <c r="AA403" s="33">
        <f t="shared" si="848"/>
        <v>0</v>
      </c>
      <c r="AB403" s="33">
        <f t="shared" ref="AB403:AE403" si="849">AB260+AB116</f>
        <v>0</v>
      </c>
      <c r="AC403" s="33">
        <f t="shared" si="849"/>
        <v>0</v>
      </c>
      <c r="AD403" s="33">
        <f t="shared" si="849"/>
        <v>0</v>
      </c>
      <c r="AE403" s="33">
        <f t="shared" si="849"/>
        <v>0</v>
      </c>
    </row>
    <row r="404" spans="2:31">
      <c r="B404" s="37" t="s">
        <v>584</v>
      </c>
      <c r="C404" s="52"/>
      <c r="D404" s="52"/>
      <c r="E404" s="52"/>
      <c r="F404" s="52"/>
      <c r="G404" s="33">
        <f t="shared" si="833"/>
        <v>0</v>
      </c>
      <c r="H404" s="33">
        <f t="shared" ref="H404:V404" si="850">H261+H117</f>
        <v>0</v>
      </c>
      <c r="I404" s="33">
        <f t="shared" si="850"/>
        <v>0</v>
      </c>
      <c r="J404" s="33">
        <f>IF(Rok_n="",0,J261+J117)</f>
        <v>0</v>
      </c>
      <c r="K404" s="33">
        <f t="shared" si="850"/>
        <v>0</v>
      </c>
      <c r="L404" s="33">
        <f t="shared" ca="1" si="850"/>
        <v>0</v>
      </c>
      <c r="M404" s="33">
        <f t="shared" ca="1" si="850"/>
        <v>0</v>
      </c>
      <c r="N404" s="33">
        <f t="shared" ca="1" si="850"/>
        <v>0</v>
      </c>
      <c r="O404" s="33">
        <f t="shared" ca="1" si="850"/>
        <v>0</v>
      </c>
      <c r="P404" s="33">
        <f t="shared" ca="1" si="850"/>
        <v>0</v>
      </c>
      <c r="Q404" s="33">
        <f t="shared" ca="1" si="850"/>
        <v>0</v>
      </c>
      <c r="R404" s="33">
        <f t="shared" ca="1" si="850"/>
        <v>0</v>
      </c>
      <c r="S404" s="33">
        <f t="shared" ca="1" si="850"/>
        <v>0</v>
      </c>
      <c r="T404" s="33">
        <f t="shared" ca="1" si="850"/>
        <v>0</v>
      </c>
      <c r="U404" s="33">
        <f t="shared" ca="1" si="850"/>
        <v>0</v>
      </c>
      <c r="V404" s="33">
        <f t="shared" ca="1" si="850"/>
        <v>0</v>
      </c>
      <c r="W404" s="33">
        <f ca="1">W261+W117</f>
        <v>0</v>
      </c>
      <c r="X404" s="33">
        <f t="shared" ref="X404" ca="1" si="851">X261+X117</f>
        <v>0</v>
      </c>
      <c r="Y404" s="33">
        <f t="shared" ref="Y404:AA404" ca="1" si="852">Y261+Y117</f>
        <v>0</v>
      </c>
      <c r="Z404" s="33">
        <f t="shared" ca="1" si="852"/>
        <v>0</v>
      </c>
      <c r="AA404" s="33">
        <f t="shared" ca="1" si="852"/>
        <v>0</v>
      </c>
      <c r="AB404" s="33">
        <f t="shared" ref="AB404:AE404" ca="1" si="853">AB261+AB117</f>
        <v>0</v>
      </c>
      <c r="AC404" s="33">
        <f t="shared" ca="1" si="853"/>
        <v>0</v>
      </c>
      <c r="AD404" s="33">
        <f t="shared" ca="1" si="853"/>
        <v>0</v>
      </c>
      <c r="AE404" s="33">
        <f t="shared" ca="1" si="853"/>
        <v>0</v>
      </c>
    </row>
    <row r="405" spans="2:31">
      <c r="B405" s="37" t="s">
        <v>585</v>
      </c>
      <c r="C405" s="52"/>
      <c r="D405" s="52"/>
      <c r="E405" s="52"/>
      <c r="F405" s="52"/>
      <c r="G405" s="33">
        <f t="shared" si="833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854">K262+K118</f>
        <v>0</v>
      </c>
      <c r="L405" s="33">
        <f t="shared" si="854"/>
        <v>0</v>
      </c>
      <c r="M405" s="33">
        <f t="shared" si="854"/>
        <v>0</v>
      </c>
      <c r="N405" s="33">
        <f t="shared" si="854"/>
        <v>0</v>
      </c>
      <c r="O405" s="33">
        <f t="shared" si="854"/>
        <v>0</v>
      </c>
      <c r="P405" s="33">
        <f t="shared" si="854"/>
        <v>0</v>
      </c>
      <c r="Q405" s="33">
        <f t="shared" si="854"/>
        <v>0</v>
      </c>
      <c r="R405" s="33">
        <f t="shared" si="854"/>
        <v>0</v>
      </c>
      <c r="S405" s="33">
        <f t="shared" si="854"/>
        <v>0</v>
      </c>
      <c r="T405" s="33">
        <f t="shared" si="854"/>
        <v>0</v>
      </c>
      <c r="U405" s="33">
        <f t="shared" si="854"/>
        <v>0</v>
      </c>
      <c r="V405" s="33">
        <f t="shared" si="854"/>
        <v>0</v>
      </c>
      <c r="W405" s="33">
        <f t="shared" si="854"/>
        <v>0</v>
      </c>
      <c r="X405" s="33">
        <f t="shared" ref="X405" si="855">X262+X118</f>
        <v>0</v>
      </c>
      <c r="Y405" s="33">
        <f t="shared" ref="Y405:AA405" si="856">Y262+Y118</f>
        <v>0</v>
      </c>
      <c r="Z405" s="33">
        <f t="shared" si="856"/>
        <v>0</v>
      </c>
      <c r="AA405" s="33">
        <f t="shared" si="856"/>
        <v>0</v>
      </c>
      <c r="AB405" s="33">
        <f t="shared" ref="AB405:AE405" si="857">AB262+AB118</f>
        <v>0</v>
      </c>
      <c r="AC405" s="33">
        <f t="shared" si="857"/>
        <v>0</v>
      </c>
      <c r="AD405" s="33">
        <f t="shared" si="857"/>
        <v>0</v>
      </c>
      <c r="AE405" s="33">
        <f t="shared" si="857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587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858">IF(LataProjekcji&lt;=Koniec,L386+L395+L399,0)</f>
        <v>0</v>
      </c>
      <c r="M407" s="97">
        <f t="shared" ca="1" si="858"/>
        <v>0</v>
      </c>
      <c r="N407" s="97">
        <f t="shared" ca="1" si="858"/>
        <v>0</v>
      </c>
      <c r="O407" s="97">
        <f t="shared" ca="1" si="858"/>
        <v>0</v>
      </c>
      <c r="P407" s="97">
        <f t="shared" ca="1" si="858"/>
        <v>0</v>
      </c>
      <c r="Q407" s="97">
        <f t="shared" ca="1" si="858"/>
        <v>0</v>
      </c>
      <c r="R407" s="97">
        <f t="shared" ca="1" si="858"/>
        <v>0</v>
      </c>
      <c r="S407" s="97">
        <f t="shared" ca="1" si="858"/>
        <v>0</v>
      </c>
      <c r="T407" s="97">
        <f t="shared" ca="1" si="858"/>
        <v>0</v>
      </c>
      <c r="U407" s="97">
        <f t="shared" ca="1" si="858"/>
        <v>0</v>
      </c>
      <c r="V407" s="97">
        <f t="shared" ca="1" si="858"/>
        <v>0</v>
      </c>
      <c r="W407" s="97">
        <f t="shared" ca="1" si="858"/>
        <v>0</v>
      </c>
      <c r="X407" s="97">
        <f t="shared" ref="X407" ca="1" si="859">IF(LataProjekcji&lt;=Koniec,X386+X395+X399,0)</f>
        <v>0</v>
      </c>
      <c r="Y407" s="97">
        <f t="shared" ref="Y407:AA407" ca="1" si="860">IF(LataProjekcji&lt;=Koniec,Y386+Y395+Y399,0)</f>
        <v>0</v>
      </c>
      <c r="Z407" s="97">
        <f t="shared" ca="1" si="860"/>
        <v>0</v>
      </c>
      <c r="AA407" s="97">
        <f t="shared" ca="1" si="860"/>
        <v>0</v>
      </c>
      <c r="AB407" s="97">
        <f t="shared" ref="AB407:AE407" ca="1" si="861">IF(LataProjekcji&lt;=Koniec,AB386+AB395+AB399,0)</f>
        <v>0</v>
      </c>
      <c r="AC407" s="97">
        <f t="shared" ca="1" si="861"/>
        <v>0</v>
      </c>
      <c r="AD407" s="97">
        <f t="shared" ca="1" si="861"/>
        <v>0</v>
      </c>
      <c r="AE407" s="97">
        <f t="shared" ca="1" si="861"/>
        <v>0</v>
      </c>
    </row>
    <row r="408" spans="2:31">
      <c r="B408" s="7" t="s">
        <v>588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862">IF(LataProjekcji&lt;=Koniec,K409,0)</f>
        <v>0</v>
      </c>
      <c r="M408" s="13">
        <f t="shared" ca="1" si="862"/>
        <v>0</v>
      </c>
      <c r="N408" s="13">
        <f t="shared" ca="1" si="862"/>
        <v>0</v>
      </c>
      <c r="O408" s="13">
        <f t="shared" ca="1" si="862"/>
        <v>0</v>
      </c>
      <c r="P408" s="13">
        <f t="shared" ca="1" si="862"/>
        <v>0</v>
      </c>
      <c r="Q408" s="13">
        <f t="shared" ca="1" si="862"/>
        <v>0</v>
      </c>
      <c r="R408" s="13">
        <f t="shared" ca="1" si="862"/>
        <v>0</v>
      </c>
      <c r="S408" s="13">
        <f t="shared" ca="1" si="862"/>
        <v>0</v>
      </c>
      <c r="T408" s="13">
        <f t="shared" ca="1" si="862"/>
        <v>0</v>
      </c>
      <c r="U408" s="13">
        <f t="shared" ca="1" si="862"/>
        <v>0</v>
      </c>
      <c r="V408" s="13">
        <f t="shared" ca="1" si="862"/>
        <v>0</v>
      </c>
      <c r="W408" s="13">
        <f t="shared" ca="1" si="862"/>
        <v>0</v>
      </c>
      <c r="X408" s="13">
        <f t="shared" ref="X408" ca="1" si="863">IF(LataProjekcji&lt;=Koniec,W409,0)</f>
        <v>0</v>
      </c>
      <c r="Y408" s="13">
        <f t="shared" ref="Y408" ca="1" si="864">IF(LataProjekcji&lt;=Koniec,X409,0)</f>
        <v>0</v>
      </c>
      <c r="Z408" s="13">
        <f t="shared" ref="Z408" ca="1" si="865">IF(LataProjekcji&lt;=Koniec,Y409,0)</f>
        <v>0</v>
      </c>
      <c r="AA408" s="13">
        <f t="shared" ref="AA408" ca="1" si="866">IF(LataProjekcji&lt;=Koniec,Z409,0)</f>
        <v>0</v>
      </c>
      <c r="AB408" s="13">
        <f t="shared" ref="AB408" ca="1" si="867">IF(LataProjekcji&lt;=Koniec,AA409,0)</f>
        <v>0</v>
      </c>
      <c r="AC408" s="13">
        <f t="shared" ref="AC408" ca="1" si="868">IF(LataProjekcji&lt;=Koniec,AB409,0)</f>
        <v>0</v>
      </c>
      <c r="AD408" s="13">
        <f t="shared" ref="AD408" ca="1" si="869">IF(LataProjekcji&lt;=Koniec,AC409,0)</f>
        <v>0</v>
      </c>
      <c r="AE408" s="13">
        <f t="shared" ref="AE408" ca="1" si="870">IF(LataProjekcji&lt;=Koniec,AD409,0)</f>
        <v>0</v>
      </c>
    </row>
    <row r="409" spans="2:31">
      <c r="B409" s="98" t="s">
        <v>589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871">IF(LataProjekcji&lt;=Koniec,L407+L408,0)</f>
        <v>0</v>
      </c>
      <c r="M409" s="97">
        <f t="shared" ca="1" si="871"/>
        <v>0</v>
      </c>
      <c r="N409" s="97">
        <f t="shared" ca="1" si="871"/>
        <v>0</v>
      </c>
      <c r="O409" s="97">
        <f t="shared" ca="1" si="871"/>
        <v>0</v>
      </c>
      <c r="P409" s="97">
        <f t="shared" ca="1" si="871"/>
        <v>0</v>
      </c>
      <c r="Q409" s="97">
        <f t="shared" ca="1" si="871"/>
        <v>0</v>
      </c>
      <c r="R409" s="97">
        <f t="shared" ca="1" si="871"/>
        <v>0</v>
      </c>
      <c r="S409" s="97">
        <f t="shared" ca="1" si="871"/>
        <v>0</v>
      </c>
      <c r="T409" s="97">
        <f t="shared" ca="1" si="871"/>
        <v>0</v>
      </c>
      <c r="U409" s="97">
        <f t="shared" ca="1" si="871"/>
        <v>0</v>
      </c>
      <c r="V409" s="97">
        <f t="shared" ca="1" si="871"/>
        <v>0</v>
      </c>
      <c r="W409" s="97">
        <f t="shared" ca="1" si="871"/>
        <v>0</v>
      </c>
      <c r="X409" s="97">
        <f t="shared" ref="X409" ca="1" si="872">IF(LataProjekcji&lt;=Koniec,X407+X408,0)</f>
        <v>0</v>
      </c>
      <c r="Y409" s="97">
        <f t="shared" ref="Y409:AA409" ca="1" si="873">IF(LataProjekcji&lt;=Koniec,Y407+Y408,0)</f>
        <v>0</v>
      </c>
      <c r="Z409" s="97">
        <f t="shared" ca="1" si="873"/>
        <v>0</v>
      </c>
      <c r="AA409" s="97">
        <f t="shared" ca="1" si="873"/>
        <v>0</v>
      </c>
      <c r="AB409" s="97">
        <f t="shared" ref="AB409:AE409" ca="1" si="874">IF(LataProjekcji&lt;=Koniec,AB407+AB408,0)</f>
        <v>0</v>
      </c>
      <c r="AC409" s="97">
        <f t="shared" ca="1" si="874"/>
        <v>0</v>
      </c>
      <c r="AD409" s="97">
        <f t="shared" ca="1" si="874"/>
        <v>0</v>
      </c>
      <c r="AE409" s="97">
        <f t="shared" ca="1" si="874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875">L409=L357</f>
        <v>1</v>
      </c>
      <c r="M410" s="108" t="b">
        <f t="shared" ca="1" si="875"/>
        <v>1</v>
      </c>
      <c r="N410" s="108" t="b">
        <f t="shared" ca="1" si="875"/>
        <v>1</v>
      </c>
      <c r="O410" s="108" t="b">
        <f t="shared" ca="1" si="875"/>
        <v>1</v>
      </c>
      <c r="P410" s="108" t="b">
        <f t="shared" ca="1" si="875"/>
        <v>1</v>
      </c>
      <c r="Q410" s="108" t="b">
        <f t="shared" ca="1" si="875"/>
        <v>1</v>
      </c>
      <c r="R410" s="108" t="b">
        <f t="shared" ca="1" si="875"/>
        <v>1</v>
      </c>
      <c r="S410" s="108" t="b">
        <f t="shared" ca="1" si="875"/>
        <v>1</v>
      </c>
      <c r="T410" s="108" t="b">
        <f t="shared" ca="1" si="875"/>
        <v>1</v>
      </c>
      <c r="U410" s="108" t="b">
        <f t="shared" ca="1" si="875"/>
        <v>1</v>
      </c>
      <c r="V410" s="108" t="b">
        <f t="shared" ca="1" si="875"/>
        <v>1</v>
      </c>
      <c r="W410" s="108" t="b">
        <f t="shared" ca="1" si="875"/>
        <v>1</v>
      </c>
      <c r="X410" s="108" t="b">
        <f t="shared" ref="X410" ca="1" si="876">X409=X357</f>
        <v>1</v>
      </c>
      <c r="Y410" s="108" t="b">
        <f t="shared" ref="Y410:AA410" ca="1" si="877">Y409=Y357</f>
        <v>1</v>
      </c>
      <c r="Z410" s="108" t="b">
        <f t="shared" ca="1" si="877"/>
        <v>1</v>
      </c>
      <c r="AA410" s="108" t="b">
        <f t="shared" ca="1" si="877"/>
        <v>1</v>
      </c>
      <c r="AB410" s="108" t="b">
        <f t="shared" ref="AB410:AE410" ca="1" si="878">AB409=AB357</f>
        <v>1</v>
      </c>
      <c r="AC410" s="108" t="b">
        <f t="shared" ca="1" si="878"/>
        <v>1</v>
      </c>
      <c r="AD410" s="108" t="b">
        <f t="shared" ca="1" si="878"/>
        <v>1</v>
      </c>
      <c r="AE410" s="108" t="b">
        <f t="shared" ca="1" si="878"/>
        <v>1</v>
      </c>
    </row>
    <row r="411" spans="2:31">
      <c r="K411" s="109">
        <f ca="1">K409-K357</f>
        <v>0</v>
      </c>
      <c r="L411" s="109">
        <f t="shared" ref="L411:W411" ca="1" si="879">L409-L357</f>
        <v>0</v>
      </c>
      <c r="M411" s="109">
        <f t="shared" ca="1" si="879"/>
        <v>0</v>
      </c>
      <c r="N411" s="109">
        <f t="shared" ca="1" si="879"/>
        <v>0</v>
      </c>
      <c r="O411" s="109">
        <f t="shared" ca="1" si="879"/>
        <v>0</v>
      </c>
      <c r="P411" s="109">
        <f t="shared" ca="1" si="879"/>
        <v>0</v>
      </c>
      <c r="Q411" s="109">
        <f t="shared" ca="1" si="879"/>
        <v>0</v>
      </c>
      <c r="R411" s="109">
        <f t="shared" ca="1" si="879"/>
        <v>0</v>
      </c>
      <c r="S411" s="109">
        <f t="shared" ca="1" si="879"/>
        <v>0</v>
      </c>
      <c r="T411" s="109">
        <f t="shared" ca="1" si="879"/>
        <v>0</v>
      </c>
      <c r="U411" s="109">
        <f t="shared" ca="1" si="879"/>
        <v>0</v>
      </c>
      <c r="V411" s="109">
        <f t="shared" ca="1" si="879"/>
        <v>0</v>
      </c>
      <c r="W411" s="109">
        <f t="shared" ca="1" si="879"/>
        <v>0</v>
      </c>
      <c r="X411" s="109">
        <f t="shared" ref="X411" ca="1" si="880">X409-X357</f>
        <v>0</v>
      </c>
      <c r="Y411" s="109">
        <f t="shared" ref="Y411:AA411" ca="1" si="881">Y409-Y357</f>
        <v>0</v>
      </c>
      <c r="Z411" s="109">
        <f t="shared" ca="1" si="881"/>
        <v>0</v>
      </c>
      <c r="AA411" s="109">
        <f t="shared" ca="1" si="881"/>
        <v>0</v>
      </c>
      <c r="AB411" s="109">
        <f t="shared" ref="AB411:AE411" ca="1" si="882">AB409-AB357</f>
        <v>0</v>
      </c>
      <c r="AC411" s="109">
        <f t="shared" ca="1" si="882"/>
        <v>0</v>
      </c>
      <c r="AD411" s="109">
        <f t="shared" ca="1" si="882"/>
        <v>0</v>
      </c>
      <c r="AE411" s="109">
        <f t="shared" ca="1" si="882"/>
        <v>0</v>
      </c>
    </row>
    <row r="412" spans="2:31">
      <c r="G412" s="5"/>
      <c r="K412" s="109"/>
    </row>
    <row r="413" spans="2:31" ht="14.5">
      <c r="B413" s="152" t="s">
        <v>629</v>
      </c>
      <c r="G413" s="224">
        <f t="shared" ref="G413:AE413" ca="1" si="883">LataProjekcji</f>
        <v>0</v>
      </c>
      <c r="H413" s="224">
        <f t="shared" ca="1" si="883"/>
        <v>0</v>
      </c>
      <c r="I413" s="224">
        <f t="shared" ca="1" si="883"/>
        <v>0</v>
      </c>
      <c r="J413" s="225" t="str">
        <f t="shared" si="883"/>
        <v/>
      </c>
      <c r="K413" s="224" t="str">
        <f t="shared" si="883"/>
        <v>Uzupełnij dane</v>
      </c>
      <c r="L413" s="224" t="str">
        <f t="shared" si="883"/>
        <v/>
      </c>
      <c r="M413" s="224" t="str">
        <f t="shared" si="883"/>
        <v/>
      </c>
      <c r="N413" s="224" t="str">
        <f t="shared" si="883"/>
        <v/>
      </c>
      <c r="O413" s="224" t="str">
        <f t="shared" si="883"/>
        <v/>
      </c>
      <c r="P413" s="224" t="str">
        <f t="shared" si="883"/>
        <v/>
      </c>
      <c r="Q413" s="224" t="str">
        <f t="shared" si="883"/>
        <v/>
      </c>
      <c r="R413" s="224" t="str">
        <f t="shared" si="883"/>
        <v/>
      </c>
      <c r="S413" s="224" t="str">
        <f t="shared" si="883"/>
        <v/>
      </c>
      <c r="T413" s="224" t="str">
        <f t="shared" si="883"/>
        <v/>
      </c>
      <c r="U413" s="224" t="str">
        <f t="shared" si="883"/>
        <v/>
      </c>
      <c r="V413" s="224" t="str">
        <f t="shared" si="883"/>
        <v/>
      </c>
      <c r="W413" s="224" t="str">
        <f t="shared" si="883"/>
        <v/>
      </c>
      <c r="X413" s="224" t="str">
        <f t="shared" si="883"/>
        <v/>
      </c>
      <c r="Y413" s="224" t="str">
        <f t="shared" si="883"/>
        <v/>
      </c>
      <c r="Z413" s="224" t="str">
        <f t="shared" si="883"/>
        <v/>
      </c>
      <c r="AA413" s="224" t="str">
        <f t="shared" si="883"/>
        <v/>
      </c>
      <c r="AB413" s="224" t="str">
        <f t="shared" si="883"/>
        <v/>
      </c>
      <c r="AC413" s="224" t="str">
        <f t="shared" si="883"/>
        <v/>
      </c>
      <c r="AD413" s="224" t="str">
        <f t="shared" si="883"/>
        <v/>
      </c>
      <c r="AE413" s="224" t="str">
        <f t="shared" si="883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591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592</v>
      </c>
      <c r="C416" s="19" t="s">
        <v>593</v>
      </c>
      <c r="D416" s="19" t="s">
        <v>594</v>
      </c>
      <c r="E416" s="19"/>
      <c r="F416" s="19"/>
      <c r="G416" s="168" t="str">
        <f t="shared" ref="G416:W416" si="884">IFERROR(ROUND((G317/G303),4),"bd.")</f>
        <v>bd.</v>
      </c>
      <c r="H416" s="168" t="str">
        <f t="shared" si="884"/>
        <v>bd.</v>
      </c>
      <c r="I416" s="168" t="str">
        <f t="shared" si="884"/>
        <v>bd.</v>
      </c>
      <c r="J416" s="168" t="str">
        <f t="shared" si="884"/>
        <v>bd.</v>
      </c>
      <c r="K416" s="168" t="str">
        <f t="shared" si="884"/>
        <v>bd.</v>
      </c>
      <c r="L416" s="168" t="str">
        <f t="shared" ca="1" si="884"/>
        <v>bd.</v>
      </c>
      <c r="M416" s="168" t="str">
        <f t="shared" ca="1" si="884"/>
        <v>bd.</v>
      </c>
      <c r="N416" s="168" t="str">
        <f t="shared" ca="1" si="884"/>
        <v>bd.</v>
      </c>
      <c r="O416" s="168" t="str">
        <f t="shared" ca="1" si="884"/>
        <v>bd.</v>
      </c>
      <c r="P416" s="168" t="str">
        <f t="shared" ca="1" si="884"/>
        <v>bd.</v>
      </c>
      <c r="Q416" s="168" t="str">
        <f t="shared" ca="1" si="884"/>
        <v>bd.</v>
      </c>
      <c r="R416" s="168" t="str">
        <f t="shared" ca="1" si="884"/>
        <v>bd.</v>
      </c>
      <c r="S416" s="168" t="str">
        <f t="shared" ca="1" si="884"/>
        <v>bd.</v>
      </c>
      <c r="T416" s="168" t="str">
        <f t="shared" ca="1" si="884"/>
        <v>bd.</v>
      </c>
      <c r="U416" s="168" t="str">
        <f t="shared" ca="1" si="884"/>
        <v>bd.</v>
      </c>
      <c r="V416" s="168" t="str">
        <f t="shared" ca="1" si="884"/>
        <v>bd.</v>
      </c>
      <c r="W416" s="168" t="str">
        <f t="shared" ca="1" si="884"/>
        <v>bd.</v>
      </c>
      <c r="X416" s="168" t="str">
        <f t="shared" ref="X416" ca="1" si="885">IFERROR(ROUND((X317/X303),4),"bd.")</f>
        <v>bd.</v>
      </c>
      <c r="Y416" s="168" t="str">
        <f t="shared" ref="Y416:AA416" ca="1" si="886">IFERROR(ROUND((Y317/Y303),4),"bd.")</f>
        <v>bd.</v>
      </c>
      <c r="Z416" s="168" t="str">
        <f t="shared" ca="1" si="886"/>
        <v>bd.</v>
      </c>
      <c r="AA416" s="168" t="str">
        <f t="shared" ca="1" si="886"/>
        <v>bd.</v>
      </c>
      <c r="AB416" s="168" t="str">
        <f t="shared" ref="AB416:AE416" ca="1" si="887">IFERROR(ROUND((AB317/AB303),4),"bd.")</f>
        <v>bd.</v>
      </c>
      <c r="AC416" s="168" t="str">
        <f t="shared" ca="1" si="887"/>
        <v>bd.</v>
      </c>
      <c r="AD416" s="168" t="str">
        <f t="shared" ca="1" si="887"/>
        <v>bd.</v>
      </c>
      <c r="AE416" s="168" t="str">
        <f t="shared" ca="1" si="887"/>
        <v>bd.</v>
      </c>
    </row>
    <row r="417" spans="2:31">
      <c r="B417" s="37" t="s">
        <v>595</v>
      </c>
      <c r="C417" s="52" t="s">
        <v>596</v>
      </c>
      <c r="D417" s="52" t="s">
        <v>594</v>
      </c>
      <c r="E417" s="52"/>
      <c r="F417" s="52"/>
      <c r="G417" s="167" t="str">
        <f t="shared" ref="G417:W417" si="888">IFERROR(ROUND((G330/G303),4),"bd.")</f>
        <v>bd.</v>
      </c>
      <c r="H417" s="167" t="str">
        <f t="shared" si="888"/>
        <v>bd.</v>
      </c>
      <c r="I417" s="167" t="str">
        <f t="shared" si="888"/>
        <v>bd.</v>
      </c>
      <c r="J417" s="167" t="str">
        <f t="shared" si="888"/>
        <v>bd.</v>
      </c>
      <c r="K417" s="167" t="str">
        <f t="shared" si="888"/>
        <v>bd.</v>
      </c>
      <c r="L417" s="167" t="str">
        <f t="shared" ca="1" si="888"/>
        <v>bd.</v>
      </c>
      <c r="M417" s="167" t="str">
        <f t="shared" ca="1" si="888"/>
        <v>bd.</v>
      </c>
      <c r="N417" s="167" t="str">
        <f t="shared" ca="1" si="888"/>
        <v>bd.</v>
      </c>
      <c r="O417" s="167" t="str">
        <f t="shared" ca="1" si="888"/>
        <v>bd.</v>
      </c>
      <c r="P417" s="167" t="str">
        <f t="shared" ca="1" si="888"/>
        <v>bd.</v>
      </c>
      <c r="Q417" s="167" t="str">
        <f t="shared" ca="1" si="888"/>
        <v>bd.</v>
      </c>
      <c r="R417" s="167" t="str">
        <f t="shared" ca="1" si="888"/>
        <v>bd.</v>
      </c>
      <c r="S417" s="167" t="str">
        <f t="shared" ca="1" si="888"/>
        <v>bd.</v>
      </c>
      <c r="T417" s="167" t="str">
        <f t="shared" ca="1" si="888"/>
        <v>bd.</v>
      </c>
      <c r="U417" s="167" t="str">
        <f t="shared" ca="1" si="888"/>
        <v>bd.</v>
      </c>
      <c r="V417" s="167" t="str">
        <f t="shared" ca="1" si="888"/>
        <v>bd.</v>
      </c>
      <c r="W417" s="167" t="str">
        <f t="shared" ca="1" si="888"/>
        <v>bd.</v>
      </c>
      <c r="X417" s="167" t="str">
        <f t="shared" ref="X417" ca="1" si="889">IFERROR(ROUND((X330/X303),4),"bd.")</f>
        <v>bd.</v>
      </c>
      <c r="Y417" s="167" t="str">
        <f t="shared" ref="Y417:AA417" ca="1" si="890">IFERROR(ROUND((Y330/Y303),4),"bd.")</f>
        <v>bd.</v>
      </c>
      <c r="Z417" s="167" t="str">
        <f t="shared" ca="1" si="890"/>
        <v>bd.</v>
      </c>
      <c r="AA417" s="167" t="str">
        <f t="shared" ca="1" si="890"/>
        <v>bd.</v>
      </c>
      <c r="AB417" s="167" t="str">
        <f t="shared" ref="AB417:AE417" ca="1" si="891">IFERROR(ROUND((AB330/AB303),4),"bd.")</f>
        <v>bd.</v>
      </c>
      <c r="AC417" s="167" t="str">
        <f t="shared" ca="1" si="891"/>
        <v>bd.</v>
      </c>
      <c r="AD417" s="167" t="str">
        <f t="shared" ca="1" si="891"/>
        <v>bd.</v>
      </c>
      <c r="AE417" s="167" t="str">
        <f t="shared" ca="1" si="891"/>
        <v>bd.</v>
      </c>
    </row>
    <row r="418" spans="2:31">
      <c r="B418" s="37" t="s">
        <v>597</v>
      </c>
      <c r="C418" s="52" t="s">
        <v>598</v>
      </c>
      <c r="D418" s="52" t="s">
        <v>599</v>
      </c>
      <c r="E418" s="52"/>
      <c r="F418" s="52"/>
      <c r="G418" s="167" t="str">
        <f t="shared" ref="G418:W418" si="892">IFERROR(ROUND((G330/G361),4),"bd.")</f>
        <v>bd.</v>
      </c>
      <c r="H418" s="167" t="str">
        <f t="shared" si="892"/>
        <v>bd.</v>
      </c>
      <c r="I418" s="167" t="str">
        <f t="shared" si="892"/>
        <v>bd.</v>
      </c>
      <c r="J418" s="167" t="str">
        <f t="shared" si="892"/>
        <v>bd.</v>
      </c>
      <c r="K418" s="167" t="str">
        <f t="shared" ca="1" si="892"/>
        <v>bd.</v>
      </c>
      <c r="L418" s="167" t="str">
        <f t="shared" ca="1" si="892"/>
        <v>bd.</v>
      </c>
      <c r="M418" s="167" t="str">
        <f t="shared" ca="1" si="892"/>
        <v>bd.</v>
      </c>
      <c r="N418" s="167" t="str">
        <f t="shared" ca="1" si="892"/>
        <v>bd.</v>
      </c>
      <c r="O418" s="167" t="str">
        <f t="shared" ca="1" si="892"/>
        <v>bd.</v>
      </c>
      <c r="P418" s="167" t="str">
        <f t="shared" ca="1" si="892"/>
        <v>bd.</v>
      </c>
      <c r="Q418" s="167" t="str">
        <f t="shared" ca="1" si="892"/>
        <v>bd.</v>
      </c>
      <c r="R418" s="167" t="str">
        <f t="shared" ca="1" si="892"/>
        <v>bd.</v>
      </c>
      <c r="S418" s="167" t="str">
        <f t="shared" ca="1" si="892"/>
        <v>bd.</v>
      </c>
      <c r="T418" s="167" t="str">
        <f t="shared" ca="1" si="892"/>
        <v>bd.</v>
      </c>
      <c r="U418" s="167" t="str">
        <f t="shared" ca="1" si="892"/>
        <v>bd.</v>
      </c>
      <c r="V418" s="167" t="str">
        <f t="shared" ca="1" si="892"/>
        <v>bd.</v>
      </c>
      <c r="W418" s="167" t="str">
        <f t="shared" ca="1" si="892"/>
        <v>bd.</v>
      </c>
      <c r="X418" s="167" t="str">
        <f t="shared" ref="X418" ca="1" si="893">IFERROR(ROUND((X330/X361),4),"bd.")</f>
        <v>bd.</v>
      </c>
      <c r="Y418" s="167" t="str">
        <f t="shared" ref="Y418:AA418" ca="1" si="894">IFERROR(ROUND((Y330/Y361),4),"bd.")</f>
        <v>bd.</v>
      </c>
      <c r="Z418" s="167" t="str">
        <f t="shared" ca="1" si="894"/>
        <v>bd.</v>
      </c>
      <c r="AA418" s="167" t="str">
        <f t="shared" ca="1" si="894"/>
        <v>bd.</v>
      </c>
      <c r="AB418" s="167" t="str">
        <f t="shared" ref="AB418:AE418" ca="1" si="895">IFERROR(ROUND((AB330/AB361),4),"bd.")</f>
        <v>bd.</v>
      </c>
      <c r="AC418" s="167" t="str">
        <f t="shared" ca="1" si="895"/>
        <v>bd.</v>
      </c>
      <c r="AD418" s="167" t="str">
        <f t="shared" ca="1" si="895"/>
        <v>bd.</v>
      </c>
      <c r="AE418" s="167" t="str">
        <f t="shared" ca="1" si="895"/>
        <v>bd.</v>
      </c>
    </row>
    <row r="419" spans="2:31"/>
    <row r="420" spans="2:31">
      <c r="B420" s="29" t="s">
        <v>600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601</v>
      </c>
      <c r="C421" s="19" t="s">
        <v>602</v>
      </c>
      <c r="D421" s="19" t="s">
        <v>603</v>
      </c>
      <c r="E421" s="19"/>
      <c r="F421" s="19"/>
      <c r="G421" s="169" t="str">
        <f t="shared" ref="G421:W421" si="896">IFERROR(ROUND(G364/G381,4),"bd.")</f>
        <v>bd.</v>
      </c>
      <c r="H421" s="169" t="str">
        <f t="shared" si="896"/>
        <v>bd.</v>
      </c>
      <c r="I421" s="169" t="str">
        <f t="shared" si="896"/>
        <v>bd.</v>
      </c>
      <c r="J421" s="169" t="str">
        <f t="shared" si="896"/>
        <v>bd.</v>
      </c>
      <c r="K421" s="169" t="str">
        <f t="shared" ca="1" si="896"/>
        <v>bd.</v>
      </c>
      <c r="L421" s="169" t="str">
        <f t="shared" ca="1" si="896"/>
        <v>bd.</v>
      </c>
      <c r="M421" s="169" t="str">
        <f t="shared" ca="1" si="896"/>
        <v>bd.</v>
      </c>
      <c r="N421" s="169" t="str">
        <f t="shared" ca="1" si="896"/>
        <v>bd.</v>
      </c>
      <c r="O421" s="169" t="str">
        <f t="shared" ca="1" si="896"/>
        <v>bd.</v>
      </c>
      <c r="P421" s="169" t="str">
        <f t="shared" ca="1" si="896"/>
        <v>bd.</v>
      </c>
      <c r="Q421" s="169" t="str">
        <f t="shared" ca="1" si="896"/>
        <v>bd.</v>
      </c>
      <c r="R421" s="169" t="str">
        <f t="shared" ca="1" si="896"/>
        <v>bd.</v>
      </c>
      <c r="S421" s="169" t="str">
        <f t="shared" ca="1" si="896"/>
        <v>bd.</v>
      </c>
      <c r="T421" s="169" t="str">
        <f t="shared" ca="1" si="896"/>
        <v>bd.</v>
      </c>
      <c r="U421" s="169" t="str">
        <f t="shared" ca="1" si="896"/>
        <v>bd.</v>
      </c>
      <c r="V421" s="169" t="str">
        <f t="shared" ca="1" si="896"/>
        <v>bd.</v>
      </c>
      <c r="W421" s="169" t="str">
        <f t="shared" ca="1" si="896"/>
        <v>bd.</v>
      </c>
      <c r="X421" s="169" t="str">
        <f t="shared" ref="X421" ca="1" si="897">IFERROR(ROUND(X364/X381,4),"bd.")</f>
        <v>bd.</v>
      </c>
      <c r="Y421" s="169" t="str">
        <f t="shared" ref="Y421:AA421" ca="1" si="898">IFERROR(ROUND(Y364/Y381,4),"bd.")</f>
        <v>bd.</v>
      </c>
      <c r="Z421" s="169" t="str">
        <f t="shared" ca="1" si="898"/>
        <v>bd.</v>
      </c>
      <c r="AA421" s="169" t="str">
        <f t="shared" ca="1" si="898"/>
        <v>bd.</v>
      </c>
      <c r="AB421" s="169" t="str">
        <f t="shared" ref="AB421:AE421" ca="1" si="899">IFERROR(ROUND(AB364/AB381,4),"bd.")</f>
        <v>bd.</v>
      </c>
      <c r="AC421" s="169" t="str">
        <f t="shared" ca="1" si="899"/>
        <v>bd.</v>
      </c>
      <c r="AD421" s="169" t="str">
        <f t="shared" ca="1" si="899"/>
        <v>bd.</v>
      </c>
      <c r="AE421" s="169" t="str">
        <f t="shared" ca="1" si="899"/>
        <v>bd.</v>
      </c>
    </row>
    <row r="422" spans="2:31">
      <c r="B422" s="37" t="s">
        <v>604</v>
      </c>
      <c r="C422" s="52" t="s">
        <v>605</v>
      </c>
      <c r="D422" s="52" t="s">
        <v>737</v>
      </c>
      <c r="E422" s="52"/>
      <c r="F422" s="52"/>
      <c r="G422" s="170" t="str">
        <f t="shared" ref="G422:W422" si="900">IFERROR(ROUND((G364+G371+G370+G378)/G335,4),"bd.")</f>
        <v>bd.</v>
      </c>
      <c r="H422" s="170" t="str">
        <f t="shared" si="900"/>
        <v>bd.</v>
      </c>
      <c r="I422" s="170" t="str">
        <f t="shared" si="900"/>
        <v>bd.</v>
      </c>
      <c r="J422" s="170" t="str">
        <f t="shared" si="900"/>
        <v>bd.</v>
      </c>
      <c r="K422" s="170" t="str">
        <f t="shared" ca="1" si="900"/>
        <v>bd.</v>
      </c>
      <c r="L422" s="170" t="str">
        <f t="shared" ca="1" si="900"/>
        <v>bd.</v>
      </c>
      <c r="M422" s="170" t="str">
        <f t="shared" ca="1" si="900"/>
        <v>bd.</v>
      </c>
      <c r="N422" s="170" t="str">
        <f t="shared" ca="1" si="900"/>
        <v>bd.</v>
      </c>
      <c r="O422" s="170" t="str">
        <f t="shared" ca="1" si="900"/>
        <v>bd.</v>
      </c>
      <c r="P422" s="170" t="str">
        <f t="shared" ca="1" si="900"/>
        <v>bd.</v>
      </c>
      <c r="Q422" s="170" t="str">
        <f t="shared" ca="1" si="900"/>
        <v>bd.</v>
      </c>
      <c r="R422" s="170" t="str">
        <f t="shared" ca="1" si="900"/>
        <v>bd.</v>
      </c>
      <c r="S422" s="170" t="str">
        <f t="shared" ca="1" si="900"/>
        <v>bd.</v>
      </c>
      <c r="T422" s="170" t="str">
        <f t="shared" ca="1" si="900"/>
        <v>bd.</v>
      </c>
      <c r="U422" s="170" t="str">
        <f t="shared" ca="1" si="900"/>
        <v>bd.</v>
      </c>
      <c r="V422" s="170" t="str">
        <f t="shared" ca="1" si="900"/>
        <v>bd.</v>
      </c>
      <c r="W422" s="170" t="str">
        <f t="shared" ca="1" si="900"/>
        <v>bd.</v>
      </c>
      <c r="X422" s="170" t="str">
        <f t="shared" ref="X422" ca="1" si="901">IFERROR(ROUND((X364+X371+X370+X378)/X335,4),"bd.")</f>
        <v>bd.</v>
      </c>
      <c r="Y422" s="170" t="str">
        <f t="shared" ref="Y422:AA422" ca="1" si="902">IFERROR(ROUND((Y364+Y371+Y370+Y378)/Y335,4),"bd.")</f>
        <v>bd.</v>
      </c>
      <c r="Z422" s="170" t="str">
        <f t="shared" ca="1" si="902"/>
        <v>bd.</v>
      </c>
      <c r="AA422" s="170" t="str">
        <f t="shared" ca="1" si="902"/>
        <v>bd.</v>
      </c>
      <c r="AB422" s="170" t="str">
        <f t="shared" ref="AB422:AE422" ca="1" si="903">IFERROR(ROUND((AB364+AB371+AB370+AB378)/AB335,4),"bd.")</f>
        <v>bd.</v>
      </c>
      <c r="AC422" s="170" t="str">
        <f t="shared" ca="1" si="903"/>
        <v>bd.</v>
      </c>
      <c r="AD422" s="170" t="str">
        <f t="shared" ca="1" si="903"/>
        <v>bd.</v>
      </c>
      <c r="AE422" s="170" t="str">
        <f t="shared" ca="1" si="903"/>
        <v>bd.</v>
      </c>
    </row>
    <row r="423" spans="2:31">
      <c r="B423" s="37" t="s">
        <v>607</v>
      </c>
      <c r="C423" s="52" t="s">
        <v>608</v>
      </c>
      <c r="D423" s="52" t="s">
        <v>606</v>
      </c>
      <c r="E423" s="52"/>
      <c r="F423" s="52"/>
      <c r="G423" s="170" t="str">
        <f t="shared" ref="G423:W423" si="904">IFERROR(ROUND(G369/G381,4),"bd.")</f>
        <v>bd.</v>
      </c>
      <c r="H423" s="170" t="str">
        <f t="shared" si="904"/>
        <v>bd.</v>
      </c>
      <c r="I423" s="170" t="str">
        <f t="shared" si="904"/>
        <v>bd.</v>
      </c>
      <c r="J423" s="170" t="str">
        <f t="shared" si="904"/>
        <v>bd.</v>
      </c>
      <c r="K423" s="170" t="str">
        <f t="shared" ca="1" si="904"/>
        <v>bd.</v>
      </c>
      <c r="L423" s="170" t="str">
        <f t="shared" ca="1" si="904"/>
        <v>bd.</v>
      </c>
      <c r="M423" s="170" t="str">
        <f t="shared" ca="1" si="904"/>
        <v>bd.</v>
      </c>
      <c r="N423" s="170" t="str">
        <f t="shared" ca="1" si="904"/>
        <v>bd.</v>
      </c>
      <c r="O423" s="170" t="str">
        <f t="shared" ca="1" si="904"/>
        <v>bd.</v>
      </c>
      <c r="P423" s="170" t="str">
        <f t="shared" ca="1" si="904"/>
        <v>bd.</v>
      </c>
      <c r="Q423" s="170" t="str">
        <f t="shared" ca="1" si="904"/>
        <v>bd.</v>
      </c>
      <c r="R423" s="170" t="str">
        <f t="shared" ca="1" si="904"/>
        <v>bd.</v>
      </c>
      <c r="S423" s="170" t="str">
        <f t="shared" ca="1" si="904"/>
        <v>bd.</v>
      </c>
      <c r="T423" s="170" t="str">
        <f t="shared" ca="1" si="904"/>
        <v>bd.</v>
      </c>
      <c r="U423" s="170" t="str">
        <f t="shared" ca="1" si="904"/>
        <v>bd.</v>
      </c>
      <c r="V423" s="170" t="str">
        <f t="shared" ca="1" si="904"/>
        <v>bd.</v>
      </c>
      <c r="W423" s="170" t="str">
        <f t="shared" ca="1" si="904"/>
        <v>bd.</v>
      </c>
      <c r="X423" s="170" t="str">
        <f t="shared" ref="X423" ca="1" si="905">IFERROR(ROUND(X369/X381,4),"bd.")</f>
        <v>bd.</v>
      </c>
      <c r="Y423" s="170" t="str">
        <f t="shared" ref="Y423:AA423" ca="1" si="906">IFERROR(ROUND(Y369/Y381,4),"bd.")</f>
        <v>bd.</v>
      </c>
      <c r="Z423" s="170" t="str">
        <f t="shared" ca="1" si="906"/>
        <v>bd.</v>
      </c>
      <c r="AA423" s="170" t="str">
        <f t="shared" ca="1" si="906"/>
        <v>bd.</v>
      </c>
      <c r="AB423" s="170" t="str">
        <f t="shared" ref="AB423:AE423" ca="1" si="907">IFERROR(ROUND(AB369/AB381,4),"bd.")</f>
        <v>bd.</v>
      </c>
      <c r="AC423" s="170" t="str">
        <f t="shared" ca="1" si="907"/>
        <v>bd.</v>
      </c>
      <c r="AD423" s="170" t="str">
        <f t="shared" ca="1" si="907"/>
        <v>bd.</v>
      </c>
      <c r="AE423" s="170" t="str">
        <f t="shared" ca="1" si="907"/>
        <v>bd.</v>
      </c>
    </row>
    <row r="424" spans="2:31">
      <c r="B424" s="37" t="s">
        <v>609</v>
      </c>
      <c r="C424" s="52" t="s">
        <v>610</v>
      </c>
      <c r="D424" s="52" t="s">
        <v>611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612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613</v>
      </c>
      <c r="C427" s="19" t="s">
        <v>614</v>
      </c>
      <c r="D427" s="19" t="s">
        <v>611</v>
      </c>
      <c r="E427" s="19"/>
      <c r="F427" s="19"/>
      <c r="G427" s="172" t="str">
        <f t="shared" ref="G427:W427" si="908">IFERROR(ROUND(G353/G374,4),"bd.")</f>
        <v>bd.</v>
      </c>
      <c r="H427" s="172" t="str">
        <f t="shared" si="908"/>
        <v>bd.</v>
      </c>
      <c r="I427" s="172" t="str">
        <f t="shared" si="908"/>
        <v>bd.</v>
      </c>
      <c r="J427" s="172" t="str">
        <f t="shared" si="908"/>
        <v>bd.</v>
      </c>
      <c r="K427" s="172" t="str">
        <f t="shared" ca="1" si="908"/>
        <v>bd.</v>
      </c>
      <c r="L427" s="172" t="str">
        <f t="shared" ca="1" si="908"/>
        <v>bd.</v>
      </c>
      <c r="M427" s="172" t="str">
        <f t="shared" ca="1" si="908"/>
        <v>bd.</v>
      </c>
      <c r="N427" s="172" t="str">
        <f t="shared" ca="1" si="908"/>
        <v>bd.</v>
      </c>
      <c r="O427" s="172" t="str">
        <f t="shared" ca="1" si="908"/>
        <v>bd.</v>
      </c>
      <c r="P427" s="172" t="str">
        <f t="shared" ca="1" si="908"/>
        <v>bd.</v>
      </c>
      <c r="Q427" s="172" t="str">
        <f t="shared" ca="1" si="908"/>
        <v>bd.</v>
      </c>
      <c r="R427" s="172" t="str">
        <f t="shared" ca="1" si="908"/>
        <v>bd.</v>
      </c>
      <c r="S427" s="172" t="str">
        <f t="shared" ca="1" si="908"/>
        <v>bd.</v>
      </c>
      <c r="T427" s="172" t="str">
        <f t="shared" ca="1" si="908"/>
        <v>bd.</v>
      </c>
      <c r="U427" s="172" t="str">
        <f t="shared" ca="1" si="908"/>
        <v>bd.</v>
      </c>
      <c r="V427" s="172" t="str">
        <f t="shared" ca="1" si="908"/>
        <v>bd.</v>
      </c>
      <c r="W427" s="172" t="str">
        <f t="shared" ca="1" si="908"/>
        <v>bd.</v>
      </c>
      <c r="X427" s="172" t="str">
        <f t="shared" ref="X427" ca="1" si="909">IFERROR(ROUND(X353/X374,4),"bd.")</f>
        <v>bd.</v>
      </c>
      <c r="Y427" s="172" t="str">
        <f t="shared" ref="Y427:AA427" ca="1" si="910">IFERROR(ROUND(Y353/Y374,4),"bd.")</f>
        <v>bd.</v>
      </c>
      <c r="Z427" s="172" t="str">
        <f t="shared" ca="1" si="910"/>
        <v>bd.</v>
      </c>
      <c r="AA427" s="172" t="str">
        <f t="shared" ca="1" si="910"/>
        <v>bd.</v>
      </c>
      <c r="AB427" s="172" t="str">
        <f t="shared" ref="AB427:AE427" ca="1" si="911">IFERROR(ROUND(AB353/AB374,4),"bd.")</f>
        <v>bd.</v>
      </c>
      <c r="AC427" s="172" t="str">
        <f t="shared" ca="1" si="911"/>
        <v>bd.</v>
      </c>
      <c r="AD427" s="172" t="str">
        <f t="shared" ca="1" si="911"/>
        <v>bd.</v>
      </c>
      <c r="AE427" s="172" t="str">
        <f t="shared" ca="1" si="911"/>
        <v>bd.</v>
      </c>
    </row>
    <row r="428" spans="2:31">
      <c r="B428" s="37" t="s">
        <v>615</v>
      </c>
      <c r="C428" s="52" t="s">
        <v>616</v>
      </c>
      <c r="D428" s="52" t="s">
        <v>617</v>
      </c>
      <c r="E428" s="52"/>
      <c r="F428" s="52"/>
      <c r="G428" s="171" t="str">
        <f t="shared" ref="G428:W428" si="912">IFERROR(ROUND((G353-G354)/G374,4),"bd.")</f>
        <v>bd.</v>
      </c>
      <c r="H428" s="171" t="str">
        <f t="shared" si="912"/>
        <v>bd.</v>
      </c>
      <c r="I428" s="171" t="str">
        <f t="shared" si="912"/>
        <v>bd.</v>
      </c>
      <c r="J428" s="171" t="str">
        <f t="shared" si="912"/>
        <v>bd.</v>
      </c>
      <c r="K428" s="171" t="str">
        <f t="shared" ca="1" si="912"/>
        <v>bd.</v>
      </c>
      <c r="L428" s="171" t="str">
        <f t="shared" ca="1" si="912"/>
        <v>bd.</v>
      </c>
      <c r="M428" s="171" t="str">
        <f t="shared" ca="1" si="912"/>
        <v>bd.</v>
      </c>
      <c r="N428" s="171" t="str">
        <f t="shared" ca="1" si="912"/>
        <v>bd.</v>
      </c>
      <c r="O428" s="171" t="str">
        <f t="shared" ca="1" si="912"/>
        <v>bd.</v>
      </c>
      <c r="P428" s="171" t="str">
        <f t="shared" ca="1" si="912"/>
        <v>bd.</v>
      </c>
      <c r="Q428" s="171" t="str">
        <f t="shared" ca="1" si="912"/>
        <v>bd.</v>
      </c>
      <c r="R428" s="171" t="str">
        <f t="shared" ca="1" si="912"/>
        <v>bd.</v>
      </c>
      <c r="S428" s="171" t="str">
        <f t="shared" ca="1" si="912"/>
        <v>bd.</v>
      </c>
      <c r="T428" s="171" t="str">
        <f t="shared" ca="1" si="912"/>
        <v>bd.</v>
      </c>
      <c r="U428" s="171" t="str">
        <f t="shared" ca="1" si="912"/>
        <v>bd.</v>
      </c>
      <c r="V428" s="171" t="str">
        <f t="shared" ca="1" si="912"/>
        <v>bd.</v>
      </c>
      <c r="W428" s="171" t="str">
        <f t="shared" ca="1" si="912"/>
        <v>bd.</v>
      </c>
      <c r="X428" s="171" t="str">
        <f t="shared" ref="X428" ca="1" si="913">IFERROR(ROUND((X353-X354)/X374,4),"bd.")</f>
        <v>bd.</v>
      </c>
      <c r="Y428" s="171" t="str">
        <f t="shared" ref="Y428:AA428" ca="1" si="914">IFERROR(ROUND((Y353-Y354)/Y374,4),"bd.")</f>
        <v>bd.</v>
      </c>
      <c r="Z428" s="171" t="str">
        <f t="shared" ca="1" si="914"/>
        <v>bd.</v>
      </c>
      <c r="AA428" s="171" t="str">
        <f t="shared" ca="1" si="914"/>
        <v>bd.</v>
      </c>
      <c r="AB428" s="171" t="str">
        <f t="shared" ref="AB428:AE428" ca="1" si="915">IFERROR(ROUND((AB353-AB354)/AB374,4),"bd.")</f>
        <v>bd.</v>
      </c>
      <c r="AC428" s="171" t="str">
        <f t="shared" ca="1" si="915"/>
        <v>bd.</v>
      </c>
      <c r="AD428" s="171" t="str">
        <f t="shared" ca="1" si="915"/>
        <v>bd.</v>
      </c>
      <c r="AE428" s="171" t="str">
        <f t="shared" ca="1" si="915"/>
        <v>bd.</v>
      </c>
    </row>
    <row r="429" spans="2:31"/>
    <row r="430" spans="2:31">
      <c r="B430" s="29" t="s">
        <v>618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619</v>
      </c>
      <c r="C431" s="19"/>
      <c r="D431" s="19"/>
      <c r="E431" s="19"/>
      <c r="F431" s="19"/>
      <c r="G431" s="173" t="str">
        <f t="shared" ref="G431:W431" ca="1" si="916">IFERROR(ROUND((G354/G308)*dni,0),"bd.")</f>
        <v>bd.</v>
      </c>
      <c r="H431" s="173" t="str">
        <f t="shared" ca="1" si="916"/>
        <v>bd.</v>
      </c>
      <c r="I431" s="173" t="str">
        <f t="shared" ca="1" si="916"/>
        <v>bd.</v>
      </c>
      <c r="J431" s="173" t="str">
        <f t="shared" si="916"/>
        <v>bd.</v>
      </c>
      <c r="K431" s="173" t="str">
        <f t="shared" ca="1" si="916"/>
        <v>bd.</v>
      </c>
      <c r="L431" s="173" t="str">
        <f t="shared" ca="1" si="916"/>
        <v>bd.</v>
      </c>
      <c r="M431" s="173" t="str">
        <f t="shared" ca="1" si="916"/>
        <v>bd.</v>
      </c>
      <c r="N431" s="173" t="str">
        <f t="shared" ca="1" si="916"/>
        <v>bd.</v>
      </c>
      <c r="O431" s="173" t="str">
        <f t="shared" ca="1" si="916"/>
        <v>bd.</v>
      </c>
      <c r="P431" s="173" t="str">
        <f t="shared" ca="1" si="916"/>
        <v>bd.</v>
      </c>
      <c r="Q431" s="173" t="str">
        <f t="shared" ca="1" si="916"/>
        <v>bd.</v>
      </c>
      <c r="R431" s="173" t="str">
        <f t="shared" ca="1" si="916"/>
        <v>bd.</v>
      </c>
      <c r="S431" s="173" t="str">
        <f t="shared" ca="1" si="916"/>
        <v>bd.</v>
      </c>
      <c r="T431" s="173" t="str">
        <f t="shared" ca="1" si="916"/>
        <v>bd.</v>
      </c>
      <c r="U431" s="173" t="str">
        <f t="shared" ca="1" si="916"/>
        <v>bd.</v>
      </c>
      <c r="V431" s="173" t="str">
        <f t="shared" ca="1" si="916"/>
        <v>bd.</v>
      </c>
      <c r="W431" s="173" t="str">
        <f t="shared" ca="1" si="916"/>
        <v>bd.</v>
      </c>
      <c r="X431" s="173" t="str">
        <f t="shared" ref="X431" ca="1" si="917">IFERROR(ROUND((X354/X308)*dni,0),"bd.")</f>
        <v>bd.</v>
      </c>
      <c r="Y431" s="173" t="str">
        <f t="shared" ref="Y431:AA431" ca="1" si="918">IFERROR(ROUND((Y354/Y308)*dni,0),"bd.")</f>
        <v>bd.</v>
      </c>
      <c r="Z431" s="173" t="str">
        <f t="shared" ca="1" si="918"/>
        <v>bd.</v>
      </c>
      <c r="AA431" s="173" t="str">
        <f t="shared" ca="1" si="918"/>
        <v>bd.</v>
      </c>
      <c r="AB431" s="173" t="str">
        <f t="shared" ref="AB431:AE431" ca="1" si="919">IFERROR(ROUND((AB354/AB308)*dni,0),"bd.")</f>
        <v>bd.</v>
      </c>
      <c r="AC431" s="173" t="str">
        <f t="shared" ca="1" si="919"/>
        <v>bd.</v>
      </c>
      <c r="AD431" s="173" t="str">
        <f t="shared" ca="1" si="919"/>
        <v>bd.</v>
      </c>
      <c r="AE431" s="173" t="str">
        <f t="shared" ca="1" si="919"/>
        <v>bd.</v>
      </c>
    </row>
    <row r="432" spans="2:31">
      <c r="B432" s="37" t="s">
        <v>620</v>
      </c>
      <c r="C432" s="52"/>
      <c r="D432" s="52"/>
      <c r="E432" s="52"/>
      <c r="F432" s="52"/>
      <c r="G432" s="10" t="str">
        <f t="shared" ref="G432:W432" ca="1" si="920">IFERROR(ROUND((G356/G303)*dni,0),"bd.")</f>
        <v>bd.</v>
      </c>
      <c r="H432" s="10" t="str">
        <f t="shared" ca="1" si="920"/>
        <v>bd.</v>
      </c>
      <c r="I432" s="10" t="str">
        <f t="shared" ca="1" si="920"/>
        <v>bd.</v>
      </c>
      <c r="J432" s="10" t="str">
        <f t="shared" si="920"/>
        <v>bd.</v>
      </c>
      <c r="K432" s="10" t="str">
        <f t="shared" ca="1" si="920"/>
        <v>bd.</v>
      </c>
      <c r="L432" s="10" t="str">
        <f t="shared" ca="1" si="920"/>
        <v>bd.</v>
      </c>
      <c r="M432" s="10" t="str">
        <f t="shared" ca="1" si="920"/>
        <v>bd.</v>
      </c>
      <c r="N432" s="10" t="str">
        <f t="shared" ca="1" si="920"/>
        <v>bd.</v>
      </c>
      <c r="O432" s="10" t="str">
        <f t="shared" ca="1" si="920"/>
        <v>bd.</v>
      </c>
      <c r="P432" s="10" t="str">
        <f t="shared" ca="1" si="920"/>
        <v>bd.</v>
      </c>
      <c r="Q432" s="10" t="str">
        <f t="shared" ca="1" si="920"/>
        <v>bd.</v>
      </c>
      <c r="R432" s="10" t="str">
        <f t="shared" ca="1" si="920"/>
        <v>bd.</v>
      </c>
      <c r="S432" s="10" t="str">
        <f t="shared" ca="1" si="920"/>
        <v>bd.</v>
      </c>
      <c r="T432" s="10" t="str">
        <f t="shared" ca="1" si="920"/>
        <v>bd.</v>
      </c>
      <c r="U432" s="10" t="str">
        <f t="shared" ca="1" si="920"/>
        <v>bd.</v>
      </c>
      <c r="V432" s="10" t="str">
        <f t="shared" ca="1" si="920"/>
        <v>bd.</v>
      </c>
      <c r="W432" s="10" t="str">
        <f t="shared" ca="1" si="920"/>
        <v>bd.</v>
      </c>
      <c r="X432" s="10" t="str">
        <f t="shared" ref="X432" ca="1" si="921">IFERROR(ROUND((X356/X303)*dni,0),"bd.")</f>
        <v>bd.</v>
      </c>
      <c r="Y432" s="10" t="str">
        <f t="shared" ref="Y432:AA432" ca="1" si="922">IFERROR(ROUND((Y356/Y303)*dni,0),"bd.")</f>
        <v>bd.</v>
      </c>
      <c r="Z432" s="10" t="str">
        <f t="shared" ca="1" si="922"/>
        <v>bd.</v>
      </c>
      <c r="AA432" s="10" t="str">
        <f t="shared" ca="1" si="922"/>
        <v>bd.</v>
      </c>
      <c r="AB432" s="10" t="str">
        <f t="shared" ref="AB432:AE432" ca="1" si="923">IFERROR(ROUND((AB356/AB303)*dni,0),"bd.")</f>
        <v>bd.</v>
      </c>
      <c r="AC432" s="10" t="str">
        <f t="shared" ca="1" si="923"/>
        <v>bd.</v>
      </c>
      <c r="AD432" s="10" t="str">
        <f t="shared" ca="1" si="923"/>
        <v>bd.</v>
      </c>
      <c r="AE432" s="10" t="str">
        <f t="shared" ca="1" si="923"/>
        <v>bd.</v>
      </c>
    </row>
    <row r="433" spans="2:37">
      <c r="B433" s="37" t="s">
        <v>621</v>
      </c>
      <c r="C433" s="52"/>
      <c r="D433" s="52"/>
      <c r="E433" s="52"/>
      <c r="F433" s="52"/>
      <c r="G433" s="10" t="str">
        <f t="shared" ref="G433:W433" ca="1" si="924">IFERROR(ROUND((G375/G308)*dni,0),"bd.")</f>
        <v>bd.</v>
      </c>
      <c r="H433" s="10" t="str">
        <f t="shared" ca="1" si="924"/>
        <v>bd.</v>
      </c>
      <c r="I433" s="10" t="str">
        <f t="shared" ca="1" si="924"/>
        <v>bd.</v>
      </c>
      <c r="J433" s="10" t="str">
        <f t="shared" si="924"/>
        <v>bd.</v>
      </c>
      <c r="K433" s="10" t="str">
        <f t="shared" ca="1" si="924"/>
        <v>bd.</v>
      </c>
      <c r="L433" s="10" t="str">
        <f t="shared" ca="1" si="924"/>
        <v>bd.</v>
      </c>
      <c r="M433" s="10" t="str">
        <f t="shared" ca="1" si="924"/>
        <v>bd.</v>
      </c>
      <c r="N433" s="10" t="str">
        <f t="shared" ca="1" si="924"/>
        <v>bd.</v>
      </c>
      <c r="O433" s="10" t="str">
        <f t="shared" ca="1" si="924"/>
        <v>bd.</v>
      </c>
      <c r="P433" s="10" t="str">
        <f t="shared" ca="1" si="924"/>
        <v>bd.</v>
      </c>
      <c r="Q433" s="10" t="str">
        <f t="shared" ca="1" si="924"/>
        <v>bd.</v>
      </c>
      <c r="R433" s="10" t="str">
        <f t="shared" ca="1" si="924"/>
        <v>bd.</v>
      </c>
      <c r="S433" s="10" t="str">
        <f t="shared" ca="1" si="924"/>
        <v>bd.</v>
      </c>
      <c r="T433" s="10" t="str">
        <f t="shared" ca="1" si="924"/>
        <v>bd.</v>
      </c>
      <c r="U433" s="10" t="str">
        <f t="shared" ca="1" si="924"/>
        <v>bd.</v>
      </c>
      <c r="V433" s="10" t="str">
        <f t="shared" ca="1" si="924"/>
        <v>bd.</v>
      </c>
      <c r="W433" s="10" t="str">
        <f t="shared" ca="1" si="924"/>
        <v>bd.</v>
      </c>
      <c r="X433" s="10" t="str">
        <f t="shared" ref="X433" ca="1" si="925">IFERROR(ROUND((X375/X308)*dni,0),"bd.")</f>
        <v>bd.</v>
      </c>
      <c r="Y433" s="10" t="str">
        <f t="shared" ref="Y433:AA433" ca="1" si="926">IFERROR(ROUND((Y375/Y308)*dni,0),"bd.")</f>
        <v>bd.</v>
      </c>
      <c r="Z433" s="10" t="str">
        <f t="shared" ca="1" si="926"/>
        <v>bd.</v>
      </c>
      <c r="AA433" s="10" t="str">
        <f t="shared" ca="1" si="926"/>
        <v>bd.</v>
      </c>
      <c r="AB433" s="10" t="str">
        <f t="shared" ref="AB433:AE433" ca="1" si="927">IFERROR(ROUND((AB375/AB308)*dni,0),"bd.")</f>
        <v>bd.</v>
      </c>
      <c r="AC433" s="10" t="str">
        <f t="shared" ca="1" si="927"/>
        <v>bd.</v>
      </c>
      <c r="AD433" s="10" t="str">
        <f t="shared" ca="1" si="927"/>
        <v>bd.</v>
      </c>
      <c r="AE433" s="10" t="str">
        <f t="shared" ca="1" si="927"/>
        <v>bd.</v>
      </c>
    </row>
    <row r="434" spans="2:37"/>
    <row r="435" spans="2:37">
      <c r="B435" s="29" t="s">
        <v>622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623</v>
      </c>
      <c r="C436" s="19" t="s">
        <v>624</v>
      </c>
      <c r="D436" s="19" t="s">
        <v>625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626</v>
      </c>
      <c r="C437" s="52" t="s">
        <v>627</v>
      </c>
      <c r="D437" s="52" t="s">
        <v>611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4.5">
      <c r="B439" s="11"/>
    </row>
    <row r="440" spans="2:37" ht="14.5">
      <c r="B440" s="627" t="s">
        <v>40</v>
      </c>
      <c r="C440" s="628"/>
      <c r="D440" s="628"/>
      <c r="E440" s="629"/>
      <c r="F440" s="628"/>
      <c r="G440" s="628"/>
      <c r="H440" s="628"/>
      <c r="I440" s="628"/>
      <c r="J440" s="628"/>
      <c r="K440" s="628"/>
      <c r="L440" s="628"/>
      <c r="M440" s="628"/>
      <c r="N440" s="628"/>
      <c r="O440" s="628"/>
      <c r="P440" s="628"/>
      <c r="Q440" s="628"/>
      <c r="R440" s="628"/>
      <c r="S440" s="628"/>
      <c r="T440" s="628"/>
      <c r="U440" s="628"/>
      <c r="V440" s="628"/>
      <c r="W440" s="628"/>
      <c r="X440" s="628"/>
      <c r="Y440" s="628"/>
      <c r="Z440" s="628"/>
      <c r="AA440" s="628"/>
      <c r="AB440" s="628"/>
      <c r="AC440" s="628"/>
      <c r="AD440" s="628"/>
      <c r="AE440" s="628"/>
      <c r="AF440"/>
      <c r="AG440"/>
      <c r="AH440"/>
      <c r="AI440"/>
      <c r="AJ440"/>
      <c r="AK440"/>
    </row>
    <row r="441" spans="2:37" ht="4" customHeight="1">
      <c r="E441" s="254"/>
      <c r="AF441"/>
      <c r="AG441"/>
      <c r="AH441"/>
      <c r="AI441"/>
      <c r="AJ441"/>
      <c r="AK441"/>
    </row>
    <row r="442" spans="2:37" ht="15" customHeight="1">
      <c r="B442" s="622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4" customHeight="1">
      <c r="E443" s="254"/>
      <c r="AF443"/>
      <c r="AG443"/>
      <c r="AH443"/>
      <c r="AI443"/>
      <c r="AJ443"/>
      <c r="AK443"/>
    </row>
    <row r="444" spans="2:37" ht="409.5" customHeight="1">
      <c r="B444" s="646"/>
      <c r="C444" s="646"/>
      <c r="D444" s="646"/>
      <c r="E444" s="646"/>
      <c r="F444" s="646"/>
      <c r="G444" s="646"/>
      <c r="H444" s="646"/>
      <c r="I444" s="646"/>
      <c r="J444" s="646"/>
      <c r="K444" s="646"/>
      <c r="L444" s="646"/>
      <c r="M444" s="646"/>
      <c r="N444" s="646"/>
      <c r="O444" s="646"/>
      <c r="P444" s="646"/>
      <c r="Q444" s="646"/>
      <c r="R444" s="646"/>
      <c r="S444" s="646"/>
      <c r="T444" s="646"/>
      <c r="U444" s="646"/>
      <c r="V444" s="646"/>
      <c r="W444" s="646"/>
      <c r="X444" s="646"/>
      <c r="Y444" s="646"/>
      <c r="Z444" s="646"/>
      <c r="AA444" s="646"/>
      <c r="AB444" s="646"/>
      <c r="AC444" s="646"/>
      <c r="AD444" s="646"/>
      <c r="AE444" s="646"/>
      <c r="AF444"/>
      <c r="AG444"/>
      <c r="AH444"/>
      <c r="AI444"/>
      <c r="AJ444"/>
      <c r="AK444"/>
    </row>
    <row r="445" spans="2:37" ht="409.5" customHeight="1">
      <c r="B445" s="647"/>
      <c r="C445" s="647"/>
      <c r="D445" s="647"/>
      <c r="E445" s="647"/>
      <c r="F445" s="647"/>
      <c r="G445" s="647"/>
      <c r="H445" s="647"/>
      <c r="I445" s="647"/>
      <c r="J445" s="647"/>
      <c r="K445" s="647"/>
      <c r="L445" s="647"/>
      <c r="M445" s="647"/>
      <c r="N445" s="647"/>
      <c r="O445" s="647"/>
      <c r="P445" s="647"/>
      <c r="Q445" s="647"/>
      <c r="R445" s="647"/>
      <c r="S445" s="647"/>
      <c r="T445" s="647"/>
      <c r="U445" s="647"/>
      <c r="V445" s="647"/>
      <c r="W445" s="647"/>
      <c r="X445" s="647"/>
      <c r="Y445" s="647"/>
      <c r="Z445" s="647"/>
      <c r="AA445" s="647"/>
      <c r="AB445" s="647"/>
      <c r="AC445" s="647"/>
      <c r="AD445" s="647"/>
      <c r="AE445" s="647"/>
      <c r="AF445"/>
      <c r="AG445"/>
      <c r="AH445"/>
      <c r="AI445"/>
      <c r="AJ445"/>
      <c r="AK445"/>
    </row>
    <row r="446" spans="2:37"/>
    <row r="495" spans="2:31" hidden="1">
      <c r="B495" s="21" t="s">
        <v>630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928">L$385</f>
        <v/>
      </c>
      <c r="M495" s="226" t="str">
        <f t="shared" si="928"/>
        <v/>
      </c>
      <c r="N495" s="226" t="str">
        <f t="shared" si="928"/>
        <v/>
      </c>
      <c r="O495" s="226" t="str">
        <f t="shared" si="928"/>
        <v/>
      </c>
      <c r="P495" s="226" t="str">
        <f t="shared" si="928"/>
        <v/>
      </c>
      <c r="Q495" s="226" t="str">
        <f t="shared" si="928"/>
        <v/>
      </c>
      <c r="R495" s="226" t="str">
        <f t="shared" si="928"/>
        <v/>
      </c>
      <c r="S495" s="226" t="str">
        <f t="shared" si="928"/>
        <v/>
      </c>
      <c r="T495" s="226" t="str">
        <f t="shared" si="928"/>
        <v/>
      </c>
      <c r="U495" s="226" t="str">
        <f t="shared" si="928"/>
        <v/>
      </c>
      <c r="V495" s="226" t="str">
        <f t="shared" si="928"/>
        <v/>
      </c>
      <c r="W495" s="226" t="str">
        <f t="shared" si="928"/>
        <v/>
      </c>
      <c r="X495" s="226" t="str">
        <f t="shared" si="928"/>
        <v/>
      </c>
      <c r="Y495" s="226" t="str">
        <f t="shared" si="928"/>
        <v/>
      </c>
      <c r="Z495" s="226" t="str">
        <f t="shared" si="928"/>
        <v/>
      </c>
      <c r="AA495" s="226" t="str">
        <f t="shared" si="928"/>
        <v/>
      </c>
      <c r="AB495" s="226" t="str">
        <f t="shared" si="928"/>
        <v/>
      </c>
      <c r="AC495" s="226" t="str">
        <f t="shared" si="928"/>
        <v/>
      </c>
      <c r="AD495" s="226" t="str">
        <f t="shared" si="928"/>
        <v/>
      </c>
      <c r="AE495" s="226" t="str">
        <f t="shared" si="928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631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929">K330</f>
        <v>0</v>
      </c>
      <c r="L497" s="22">
        <f t="shared" ca="1" si="929"/>
        <v>0</v>
      </c>
      <c r="M497" s="22">
        <f t="shared" ca="1" si="929"/>
        <v>0</v>
      </c>
      <c r="N497" s="22">
        <f t="shared" ca="1" si="929"/>
        <v>0</v>
      </c>
      <c r="O497" s="22">
        <f t="shared" ca="1" si="929"/>
        <v>0</v>
      </c>
      <c r="P497" s="22">
        <f t="shared" ca="1" si="929"/>
        <v>0</v>
      </c>
      <c r="Q497" s="22">
        <f t="shared" ca="1" si="929"/>
        <v>0</v>
      </c>
      <c r="R497" s="22">
        <f t="shared" ca="1" si="929"/>
        <v>0</v>
      </c>
      <c r="S497" s="22">
        <f t="shared" ca="1" si="929"/>
        <v>0</v>
      </c>
      <c r="T497" s="22">
        <f t="shared" ca="1" si="929"/>
        <v>0</v>
      </c>
      <c r="U497" s="22">
        <f t="shared" ca="1" si="929"/>
        <v>0</v>
      </c>
      <c r="V497" s="22">
        <f t="shared" ca="1" si="929"/>
        <v>0</v>
      </c>
      <c r="W497" s="22">
        <f t="shared" ref="W497:AA497" ca="1" si="930">W330</f>
        <v>0</v>
      </c>
      <c r="X497" s="22">
        <f t="shared" ca="1" si="930"/>
        <v>0</v>
      </c>
      <c r="Y497" s="22">
        <f t="shared" ca="1" si="930"/>
        <v>0</v>
      </c>
      <c r="Z497" s="22">
        <f t="shared" ca="1" si="930"/>
        <v>0</v>
      </c>
      <c r="AA497" s="22">
        <f t="shared" ca="1" si="930"/>
        <v>0</v>
      </c>
      <c r="AB497" s="22">
        <f t="shared" ref="AB497:AE497" ca="1" si="931">AB330</f>
        <v>0</v>
      </c>
      <c r="AC497" s="22">
        <f t="shared" ca="1" si="931"/>
        <v>0</v>
      </c>
      <c r="AD497" s="22">
        <f t="shared" ca="1" si="931"/>
        <v>0</v>
      </c>
      <c r="AE497" s="22">
        <f t="shared" ca="1" si="931"/>
        <v>0</v>
      </c>
    </row>
    <row r="498" spans="2:31" hidden="1">
      <c r="B498" s="21" t="s">
        <v>632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633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634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932">K500+K497-L498-L499</f>
        <v>0</v>
      </c>
      <c r="M500" s="22">
        <f t="shared" ca="1" si="932"/>
        <v>0</v>
      </c>
      <c r="N500" s="22">
        <f t="shared" ca="1" si="932"/>
        <v>0</v>
      </c>
      <c r="O500" s="22">
        <f t="shared" ca="1" si="932"/>
        <v>0</v>
      </c>
      <c r="P500" s="22">
        <f t="shared" ca="1" si="932"/>
        <v>0</v>
      </c>
      <c r="Q500" s="22">
        <f t="shared" ca="1" si="932"/>
        <v>0</v>
      </c>
      <c r="R500" s="22">
        <f t="shared" ca="1" si="932"/>
        <v>0</v>
      </c>
      <c r="S500" s="22">
        <f t="shared" ca="1" si="932"/>
        <v>0</v>
      </c>
      <c r="T500" s="22">
        <f t="shared" ca="1" si="932"/>
        <v>0</v>
      </c>
      <c r="U500" s="22">
        <f t="shared" ca="1" si="932"/>
        <v>0</v>
      </c>
      <c r="V500" s="22">
        <f t="shared" ca="1" si="932"/>
        <v>0</v>
      </c>
      <c r="W500" s="22">
        <f t="shared" ref="W500" ca="1" si="933">V500+V497-W498-W499</f>
        <v>0</v>
      </c>
      <c r="X500" s="22">
        <f t="shared" ref="X500" ca="1" si="934">W500+W497-X498-X499</f>
        <v>0</v>
      </c>
      <c r="Y500" s="22">
        <f t="shared" ref="Y500" ca="1" si="935">X500+X497-Y498-Y499</f>
        <v>0</v>
      </c>
      <c r="Z500" s="22">
        <f t="shared" ref="Z500" ca="1" si="936">Y500+Y497-Z498-Z499</f>
        <v>0</v>
      </c>
      <c r="AA500" s="22">
        <f t="shared" ref="AA500" ca="1" si="937">Z500+Z497-AA498-AA499</f>
        <v>0</v>
      </c>
      <c r="AB500" s="22">
        <f t="shared" ref="AB500" ca="1" si="938">AA500+AA497-AB498-AB499</f>
        <v>0</v>
      </c>
      <c r="AC500" s="22">
        <f t="shared" ref="AC500" ca="1" si="939">AB500+AB497-AC498-AC499</f>
        <v>0</v>
      </c>
      <c r="AD500" s="22">
        <f t="shared" ref="AD500" ca="1" si="940">AC500+AC497-AD498-AD499</f>
        <v>0</v>
      </c>
      <c r="AE500" s="22">
        <f t="shared" ref="AE500" ca="1" si="941">AD500+AD497-AE498-AE499</f>
        <v>0</v>
      </c>
    </row>
  </sheetData>
  <sheetProtection algorithmName="SHA-512" hashValue="MUYjZfApEcYGkSve7rYtrsmhP2lj78wKvU+H27rai9h0BEEjmOb/zB5AO8PgjmZwSABHuv23e95LWelwd5rhVQ==" saltValue="I1cZt7zk0xqb+6PM4285sA==" spinCount="100000" sheet="1" objects="1" scenarios="1"/>
  <mergeCells count="2">
    <mergeCell ref="B2:AE3"/>
    <mergeCell ref="B444:AE445"/>
  </mergeCells>
  <conditionalFormatting sqref="G130:AE151 K274:AE295 G416:AE437">
    <cfRule type="containsText" dxfId="9" priority="2" operator="containsText" text="bd.">
      <formula>NOT(ISERROR(SEARCH("bd.",G130)))</formula>
    </cfRule>
  </conditionalFormatting>
  <conditionalFormatting sqref="G358:AE358">
    <cfRule type="cellIs" dxfId="8" priority="15" operator="lessThan">
      <formula>0</formula>
    </cfRule>
  </conditionalFormatting>
  <conditionalFormatting sqref="K62:AE64 K72:AE72 K83:AE83 K86:AE86 K90:AE90 K93:AE93">
    <cfRule type="expression" dxfId="7" priority="13">
      <formula>AND(K$12&gt;Koniec_Projekt,K$12&lt;=Koniec)</formula>
    </cfRule>
    <cfRule type="expression" dxfId="6" priority="14">
      <formula>K$12&lt;=Koniec_Projekt</formula>
    </cfRule>
  </conditionalFormatting>
  <conditionalFormatting sqref="K70:AE70">
    <cfRule type="cellIs" dxfId="5" priority="280" operator="lessThan">
      <formula>0</formula>
    </cfRule>
  </conditionalFormatting>
  <conditionalFormatting sqref="K214:AE214">
    <cfRule type="cellIs" dxfId="4" priority="271" operator="lessThan">
      <formula>0</formula>
    </cfRule>
  </conditionalFormatting>
  <conditionalFormatting sqref="K267:AE267">
    <cfRule type="cellIs" dxfId="3" priority="287" operator="lessThan">
      <formula>0</formula>
    </cfRule>
  </conditionalFormatting>
  <conditionalFormatting sqref="K409:AE409">
    <cfRule type="cellIs" dxfId="2" priority="279" operator="lessThan">
      <formula>0</formula>
    </cfRule>
  </conditionalFormatting>
  <conditionalFormatting sqref="B442:AE442">
    <cfRule type="expression" dxfId="1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13</xdr:col>
                    <xdr:colOff>228600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88671875" style="1" customWidth="1"/>
    <col min="2" max="2" width="4.88671875" style="1" customWidth="1"/>
    <col min="3" max="9" width="18.88671875" style="1" customWidth="1"/>
    <col min="10" max="25" width="0" style="1" hidden="1" customWidth="1"/>
    <col min="26" max="26" width="2.88671875" style="1" customWidth="1"/>
    <col min="27" max="16384" width="9.44140625" style="1" hidden="1"/>
  </cols>
  <sheetData>
    <row r="1" spans="2:25"/>
    <row r="2" spans="2:25">
      <c r="B2" s="660" t="str">
        <f>Założenia!B2</f>
        <v>Wstaw nazwę podmiotu oraz tytuł projektu w zakładce Dane Wnioskodawcy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</row>
    <row r="3" spans="2:25"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661"/>
      <c r="W3" s="661"/>
      <c r="X3" s="661"/>
      <c r="Y3" s="661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9" t="s">
        <v>788</v>
      </c>
      <c r="C11" s="590" t="s">
        <v>789</v>
      </c>
      <c r="D11" s="590" t="s">
        <v>790</v>
      </c>
      <c r="E11" s="590" t="s">
        <v>791</v>
      </c>
      <c r="F11" s="590" t="s">
        <v>792</v>
      </c>
      <c r="G11" s="590" t="s">
        <v>793</v>
      </c>
      <c r="H11" s="591" t="s">
        <v>794</v>
      </c>
      <c r="I11" s="591" t="s">
        <v>795</v>
      </c>
    </row>
    <row r="12" spans="2:25">
      <c r="B12" s="592">
        <v>1</v>
      </c>
      <c r="C12" s="593"/>
      <c r="D12" s="594"/>
      <c r="E12" s="594"/>
      <c r="F12" s="594"/>
      <c r="G12" s="630" t="s">
        <v>829</v>
      </c>
      <c r="H12" s="595" t="e">
        <f>IF(ISBLANK($G12),"",IF($G12="zaliczka [Z]",(F12/E12),"n/d"))</f>
        <v>#DIV/0!</v>
      </c>
      <c r="I12" s="596" t="str">
        <f>IF(ISBLANK($G12),"",IF($G12="refundacja [R]",(F12/E12),"n/d"))</f>
        <v>n/d</v>
      </c>
      <c r="J12" s="597" t="e">
        <f>IF(ISBLANK($G12),"",IF($G12="zaliczka [Z]",(G12/F12),"n/d"))</f>
        <v>#VALUE!</v>
      </c>
      <c r="K12" s="597" t="e">
        <f>IF(ISBLANK($G12),"",IF($G12="zaliczka [Z]",(I12/G12),"n/d"))</f>
        <v>#VALUE!</v>
      </c>
      <c r="L12" s="597" t="e">
        <f t="shared" ref="L12:Y12" si="0">IF(ISBLANK($G12),"",IF($G12="zaliczka [Z]",(J12/I12),"n/d"))</f>
        <v>#VALUE!</v>
      </c>
      <c r="M12" s="597" t="e">
        <f t="shared" si="0"/>
        <v>#VALUE!</v>
      </c>
      <c r="N12" s="597" t="e">
        <f t="shared" si="0"/>
        <v>#VALUE!</v>
      </c>
      <c r="O12" s="597" t="e">
        <f t="shared" si="0"/>
        <v>#VALUE!</v>
      </c>
      <c r="P12" s="597" t="e">
        <f t="shared" si="0"/>
        <v>#VALUE!</v>
      </c>
      <c r="Q12" s="597" t="e">
        <f t="shared" si="0"/>
        <v>#VALUE!</v>
      </c>
      <c r="R12" s="597" t="e">
        <f t="shared" si="0"/>
        <v>#VALUE!</v>
      </c>
      <c r="S12" s="597" t="e">
        <f t="shared" si="0"/>
        <v>#VALUE!</v>
      </c>
      <c r="T12" s="597" t="e">
        <f t="shared" si="0"/>
        <v>#VALUE!</v>
      </c>
      <c r="U12" s="597" t="e">
        <f t="shared" si="0"/>
        <v>#VALUE!</v>
      </c>
      <c r="V12" s="597" t="e">
        <f t="shared" si="0"/>
        <v>#VALUE!</v>
      </c>
      <c r="W12" s="597" t="e">
        <f t="shared" si="0"/>
        <v>#VALUE!</v>
      </c>
      <c r="X12" s="597" t="e">
        <f t="shared" si="0"/>
        <v>#VALUE!</v>
      </c>
      <c r="Y12" s="597" t="e">
        <f t="shared" si="0"/>
        <v>#VALUE!</v>
      </c>
    </row>
    <row r="13" spans="2:25">
      <c r="B13" s="598">
        <v>2</v>
      </c>
      <c r="C13" s="599"/>
      <c r="D13" s="600"/>
      <c r="E13" s="600"/>
      <c r="F13" s="600"/>
      <c r="G13" s="599"/>
      <c r="H13" s="601" t="str">
        <f t="shared" ref="H13:H41" si="1">IF(ISBLANK($G13),"",IF($G13="zaliczka [Z]",(F13/E13),"n/d"))</f>
        <v/>
      </c>
      <c r="I13" s="602" t="str">
        <f t="shared" ref="I13:I41" si="2">IF(ISBLANK($G13),"",IF($G13="refundacja [R]",(F13/E13),"n/d"))</f>
        <v/>
      </c>
    </row>
    <row r="14" spans="2:25">
      <c r="B14" s="598">
        <v>3</v>
      </c>
      <c r="C14" s="599"/>
      <c r="D14" s="600"/>
      <c r="E14" s="600"/>
      <c r="F14" s="600"/>
      <c r="G14" s="599"/>
      <c r="H14" s="601" t="str">
        <f t="shared" si="1"/>
        <v/>
      </c>
      <c r="I14" s="602" t="str">
        <f t="shared" si="2"/>
        <v/>
      </c>
    </row>
    <row r="15" spans="2:25">
      <c r="B15" s="598">
        <v>4</v>
      </c>
      <c r="C15" s="599"/>
      <c r="D15" s="600"/>
      <c r="E15" s="600"/>
      <c r="F15" s="600"/>
      <c r="G15" s="599"/>
      <c r="H15" s="601" t="str">
        <f t="shared" si="1"/>
        <v/>
      </c>
      <c r="I15" s="602" t="str">
        <f t="shared" si="2"/>
        <v/>
      </c>
    </row>
    <row r="16" spans="2:25">
      <c r="B16" s="598">
        <v>5</v>
      </c>
      <c r="C16" s="599"/>
      <c r="D16" s="600"/>
      <c r="E16" s="600"/>
      <c r="F16" s="600"/>
      <c r="G16" s="599"/>
      <c r="H16" s="601" t="str">
        <f t="shared" si="1"/>
        <v/>
      </c>
      <c r="I16" s="602" t="str">
        <f t="shared" si="2"/>
        <v/>
      </c>
    </row>
    <row r="17" spans="2:9">
      <c r="B17" s="598">
        <v>6</v>
      </c>
      <c r="C17" s="599"/>
      <c r="D17" s="600"/>
      <c r="E17" s="600"/>
      <c r="F17" s="600"/>
      <c r="G17" s="599"/>
      <c r="H17" s="601" t="str">
        <f t="shared" si="1"/>
        <v/>
      </c>
      <c r="I17" s="602" t="str">
        <f t="shared" si="2"/>
        <v/>
      </c>
    </row>
    <row r="18" spans="2:9">
      <c r="B18" s="598">
        <v>7</v>
      </c>
      <c r="C18" s="599"/>
      <c r="D18" s="600"/>
      <c r="E18" s="600"/>
      <c r="F18" s="600"/>
      <c r="G18" s="599"/>
      <c r="H18" s="601" t="str">
        <f t="shared" si="1"/>
        <v/>
      </c>
      <c r="I18" s="602" t="str">
        <f t="shared" si="2"/>
        <v/>
      </c>
    </row>
    <row r="19" spans="2:9">
      <c r="B19" s="598">
        <v>8</v>
      </c>
      <c r="C19" s="599"/>
      <c r="D19" s="600"/>
      <c r="E19" s="600"/>
      <c r="F19" s="600"/>
      <c r="G19" s="599"/>
      <c r="H19" s="601" t="str">
        <f t="shared" si="1"/>
        <v/>
      </c>
      <c r="I19" s="602" t="str">
        <f t="shared" si="2"/>
        <v/>
      </c>
    </row>
    <row r="20" spans="2:9">
      <c r="B20" s="598">
        <v>9</v>
      </c>
      <c r="C20" s="599"/>
      <c r="D20" s="600"/>
      <c r="E20" s="600"/>
      <c r="F20" s="600"/>
      <c r="G20" s="599"/>
      <c r="H20" s="601" t="str">
        <f t="shared" si="1"/>
        <v/>
      </c>
      <c r="I20" s="602" t="str">
        <f t="shared" si="2"/>
        <v/>
      </c>
    </row>
    <row r="21" spans="2:9">
      <c r="B21" s="598">
        <v>10</v>
      </c>
      <c r="C21" s="599"/>
      <c r="D21" s="600"/>
      <c r="E21" s="600"/>
      <c r="F21" s="600"/>
      <c r="G21" s="599"/>
      <c r="H21" s="601" t="str">
        <f t="shared" si="1"/>
        <v/>
      </c>
      <c r="I21" s="602" t="str">
        <f t="shared" si="2"/>
        <v/>
      </c>
    </row>
    <row r="22" spans="2:9">
      <c r="B22" s="598">
        <v>11</v>
      </c>
      <c r="C22" s="599"/>
      <c r="D22" s="600"/>
      <c r="E22" s="600"/>
      <c r="F22" s="600"/>
      <c r="G22" s="599"/>
      <c r="H22" s="601" t="str">
        <f t="shared" si="1"/>
        <v/>
      </c>
      <c r="I22" s="602" t="str">
        <f t="shared" si="2"/>
        <v/>
      </c>
    </row>
    <row r="23" spans="2:9">
      <c r="B23" s="598">
        <v>12</v>
      </c>
      <c r="C23" s="599"/>
      <c r="D23" s="600"/>
      <c r="E23" s="600"/>
      <c r="F23" s="600"/>
      <c r="G23" s="599"/>
      <c r="H23" s="601" t="str">
        <f t="shared" si="1"/>
        <v/>
      </c>
      <c r="I23" s="602" t="str">
        <f t="shared" si="2"/>
        <v/>
      </c>
    </row>
    <row r="24" spans="2:9">
      <c r="B24" s="598">
        <v>13</v>
      </c>
      <c r="C24" s="599"/>
      <c r="D24" s="600"/>
      <c r="E24" s="600"/>
      <c r="F24" s="600"/>
      <c r="G24" s="599"/>
      <c r="H24" s="601" t="str">
        <f t="shared" si="1"/>
        <v/>
      </c>
      <c r="I24" s="602" t="str">
        <f t="shared" si="2"/>
        <v/>
      </c>
    </row>
    <row r="25" spans="2:9">
      <c r="B25" s="598">
        <v>14</v>
      </c>
      <c r="C25" s="599"/>
      <c r="D25" s="600"/>
      <c r="E25" s="600"/>
      <c r="F25" s="600"/>
      <c r="G25" s="599"/>
      <c r="H25" s="601" t="str">
        <f t="shared" si="1"/>
        <v/>
      </c>
      <c r="I25" s="602" t="str">
        <f t="shared" si="2"/>
        <v/>
      </c>
    </row>
    <row r="26" spans="2:9">
      <c r="B26" s="598">
        <v>15</v>
      </c>
      <c r="C26" s="599"/>
      <c r="D26" s="600"/>
      <c r="E26" s="600"/>
      <c r="F26" s="600"/>
      <c r="G26" s="599"/>
      <c r="H26" s="601" t="str">
        <f t="shared" si="1"/>
        <v/>
      </c>
      <c r="I26" s="602" t="str">
        <f t="shared" si="2"/>
        <v/>
      </c>
    </row>
    <row r="27" spans="2:9">
      <c r="B27" s="598">
        <v>16</v>
      </c>
      <c r="C27" s="599"/>
      <c r="D27" s="600"/>
      <c r="E27" s="600"/>
      <c r="F27" s="600"/>
      <c r="G27" s="599"/>
      <c r="H27" s="601" t="str">
        <f t="shared" si="1"/>
        <v/>
      </c>
      <c r="I27" s="602" t="str">
        <f t="shared" si="2"/>
        <v/>
      </c>
    </row>
    <row r="28" spans="2:9">
      <c r="B28" s="598">
        <v>17</v>
      </c>
      <c r="C28" s="599"/>
      <c r="D28" s="600"/>
      <c r="E28" s="600"/>
      <c r="F28" s="600"/>
      <c r="G28" s="599"/>
      <c r="H28" s="601" t="str">
        <f t="shared" si="1"/>
        <v/>
      </c>
      <c r="I28" s="602" t="str">
        <f t="shared" si="2"/>
        <v/>
      </c>
    </row>
    <row r="29" spans="2:9">
      <c r="B29" s="598">
        <v>18</v>
      </c>
      <c r="C29" s="599"/>
      <c r="D29" s="600"/>
      <c r="E29" s="600"/>
      <c r="F29" s="600"/>
      <c r="G29" s="599"/>
      <c r="H29" s="601" t="str">
        <f t="shared" si="1"/>
        <v/>
      </c>
      <c r="I29" s="602" t="str">
        <f t="shared" si="2"/>
        <v/>
      </c>
    </row>
    <row r="30" spans="2:9">
      <c r="B30" s="598">
        <v>19</v>
      </c>
      <c r="C30" s="599"/>
      <c r="D30" s="600"/>
      <c r="E30" s="600"/>
      <c r="F30" s="600"/>
      <c r="G30" s="599"/>
      <c r="H30" s="601" t="str">
        <f t="shared" si="1"/>
        <v/>
      </c>
      <c r="I30" s="602" t="str">
        <f t="shared" si="2"/>
        <v/>
      </c>
    </row>
    <row r="31" spans="2:9">
      <c r="B31" s="598">
        <v>20</v>
      </c>
      <c r="C31" s="599"/>
      <c r="D31" s="600"/>
      <c r="E31" s="600"/>
      <c r="F31" s="600"/>
      <c r="G31" s="599"/>
      <c r="H31" s="601" t="str">
        <f t="shared" si="1"/>
        <v/>
      </c>
      <c r="I31" s="602" t="str">
        <f t="shared" si="2"/>
        <v/>
      </c>
    </row>
    <row r="32" spans="2:9">
      <c r="B32" s="598">
        <v>21</v>
      </c>
      <c r="C32" s="599"/>
      <c r="D32" s="600"/>
      <c r="E32" s="600"/>
      <c r="F32" s="600"/>
      <c r="G32" s="599"/>
      <c r="H32" s="601" t="str">
        <f t="shared" si="1"/>
        <v/>
      </c>
      <c r="I32" s="602" t="str">
        <f t="shared" si="2"/>
        <v/>
      </c>
    </row>
    <row r="33" spans="2:9">
      <c r="B33" s="598">
        <v>22</v>
      </c>
      <c r="C33" s="599"/>
      <c r="D33" s="600"/>
      <c r="E33" s="600"/>
      <c r="F33" s="600"/>
      <c r="G33" s="599"/>
      <c r="H33" s="601" t="str">
        <f t="shared" si="1"/>
        <v/>
      </c>
      <c r="I33" s="602" t="str">
        <f t="shared" si="2"/>
        <v/>
      </c>
    </row>
    <row r="34" spans="2:9">
      <c r="B34" s="598">
        <v>23</v>
      </c>
      <c r="C34" s="599"/>
      <c r="D34" s="600"/>
      <c r="E34" s="600"/>
      <c r="F34" s="600"/>
      <c r="G34" s="599"/>
      <c r="H34" s="601" t="str">
        <f t="shared" si="1"/>
        <v/>
      </c>
      <c r="I34" s="602" t="str">
        <f t="shared" si="2"/>
        <v/>
      </c>
    </row>
    <row r="35" spans="2:9">
      <c r="B35" s="598">
        <v>24</v>
      </c>
      <c r="C35" s="599"/>
      <c r="D35" s="600"/>
      <c r="E35" s="600"/>
      <c r="F35" s="600"/>
      <c r="G35" s="599"/>
      <c r="H35" s="601" t="str">
        <f t="shared" si="1"/>
        <v/>
      </c>
      <c r="I35" s="602" t="str">
        <f t="shared" si="2"/>
        <v/>
      </c>
    </row>
    <row r="36" spans="2:9">
      <c r="B36" s="598">
        <v>25</v>
      </c>
      <c r="C36" s="599"/>
      <c r="D36" s="600"/>
      <c r="E36" s="600"/>
      <c r="F36" s="600"/>
      <c r="G36" s="599"/>
      <c r="H36" s="601" t="str">
        <f t="shared" si="1"/>
        <v/>
      </c>
      <c r="I36" s="602" t="str">
        <f t="shared" si="2"/>
        <v/>
      </c>
    </row>
    <row r="37" spans="2:9">
      <c r="B37" s="598">
        <v>26</v>
      </c>
      <c r="C37" s="599"/>
      <c r="D37" s="600"/>
      <c r="E37" s="600"/>
      <c r="F37" s="600"/>
      <c r="G37" s="599"/>
      <c r="H37" s="601" t="str">
        <f t="shared" si="1"/>
        <v/>
      </c>
      <c r="I37" s="602" t="str">
        <f t="shared" si="2"/>
        <v/>
      </c>
    </row>
    <row r="38" spans="2:9">
      <c r="B38" s="598">
        <v>27</v>
      </c>
      <c r="C38" s="599"/>
      <c r="D38" s="600"/>
      <c r="E38" s="600"/>
      <c r="F38" s="600"/>
      <c r="G38" s="599"/>
      <c r="H38" s="601" t="str">
        <f t="shared" si="1"/>
        <v/>
      </c>
      <c r="I38" s="602" t="str">
        <f t="shared" si="2"/>
        <v/>
      </c>
    </row>
    <row r="39" spans="2:9">
      <c r="B39" s="598">
        <v>28</v>
      </c>
      <c r="C39" s="599"/>
      <c r="D39" s="600"/>
      <c r="E39" s="600"/>
      <c r="F39" s="600"/>
      <c r="G39" s="599"/>
      <c r="H39" s="601" t="str">
        <f t="shared" si="1"/>
        <v/>
      </c>
      <c r="I39" s="602" t="str">
        <f t="shared" si="2"/>
        <v/>
      </c>
    </row>
    <row r="40" spans="2:9">
      <c r="B40" s="598">
        <v>29</v>
      </c>
      <c r="C40" s="599"/>
      <c r="D40" s="600"/>
      <c r="E40" s="600"/>
      <c r="F40" s="600"/>
      <c r="G40" s="599"/>
      <c r="H40" s="601" t="str">
        <f t="shared" si="1"/>
        <v/>
      </c>
      <c r="I40" s="602" t="str">
        <f t="shared" si="2"/>
        <v/>
      </c>
    </row>
    <row r="41" spans="2:9">
      <c r="B41" s="603">
        <v>30</v>
      </c>
      <c r="C41" s="604"/>
      <c r="D41" s="605"/>
      <c r="E41" s="605"/>
      <c r="F41" s="605"/>
      <c r="G41" s="604"/>
      <c r="H41" s="606" t="str">
        <f t="shared" si="1"/>
        <v/>
      </c>
      <c r="I41" s="607" t="str">
        <f t="shared" si="2"/>
        <v/>
      </c>
    </row>
    <row r="42" spans="2:9">
      <c r="B42" s="673" t="s">
        <v>317</v>
      </c>
      <c r="C42" s="674"/>
      <c r="D42" s="608">
        <f>SUM(D12:D41)</f>
        <v>0</v>
      </c>
      <c r="E42" s="608">
        <f>SUM(E12:E41)</f>
        <v>0</v>
      </c>
      <c r="F42" s="608">
        <f>SUM(F12:F41)</f>
        <v>0</v>
      </c>
      <c r="G42" s="609"/>
      <c r="H42" s="610"/>
      <c r="I42" s="611"/>
    </row>
    <row r="43" spans="2:9"/>
  </sheetData>
  <sheetProtection algorithmName="SHA-512" hashValue="q5Dh5nphYRxSP/L9ZwdXZPbcq4sPJbdz/sQxQFeUniPq217z3w4RJl1w+uJnqyFyzjWq4KfN9g494ivwCQyNRg==" saltValue="b7ClcaDNeZQWTEm29c569A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1041400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137</vt:i4>
      </vt:variant>
    </vt:vector>
  </HeadingPairs>
  <TitlesOfParts>
    <vt:vector size="14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lista_modulow</vt:lpstr>
      <vt:lpstr>lista_st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2026-05-15T05:47:27Z</dcterms:modified>
  <cp:category/>
  <cp:contentStatus/>
</cp:coreProperties>
</file>